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Fillmore Terrace\6. Finance\Gap Funding Sources\TCAC\6. 2026 R1 9% Application\1. As Sumbitted\"/>
    </mc:Choice>
  </mc:AlternateContent>
  <xr:revisionPtr revIDLastSave="0" documentId="13_ncr:1_{37E14432-9F8E-44CE-809B-89A24E4214E0}" xr6:coauthVersionLast="47" xr6:coauthVersionMax="47" xr10:uidLastSave="{00000000-0000-0000-0000-000000000000}"/>
  <bookViews>
    <workbookView xWindow="28680" yWindow="-120" windowWidth="29040" windowHeight="1584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4" l="1"/>
  <c r="C9" i="9"/>
  <c r="C7" i="9"/>
  <c r="C5" i="9"/>
  <c r="T629" i="3"/>
  <c r="Q629" i="3"/>
  <c r="AM566" i="3"/>
  <c r="AM568" i="3"/>
  <c r="AO642" i="3"/>
  <c r="E98" i="4"/>
  <c r="G91" i="18"/>
  <c r="G87" i="18"/>
  <c r="G83" i="18"/>
  <c r="G84" i="18"/>
  <c r="G85" i="18"/>
  <c r="G82" i="18"/>
  <c r="G78" i="18"/>
  <c r="G77" i="18"/>
  <c r="G64" i="18"/>
  <c r="G65" i="18"/>
  <c r="G66" i="18"/>
  <c r="G67" i="18"/>
  <c r="G63" i="18"/>
  <c r="G45" i="18"/>
  <c r="G46" i="18"/>
  <c r="G47" i="18"/>
  <c r="G48" i="18"/>
  <c r="G49" i="18"/>
  <c r="G50" i="18"/>
  <c r="G51" i="18"/>
  <c r="G44" i="18"/>
  <c r="G39" i="18"/>
  <c r="G42" i="18"/>
  <c r="G29" i="18"/>
  <c r="G30" i="18"/>
  <c r="G31" i="18"/>
  <c r="G32" i="18"/>
  <c r="G33" i="18"/>
  <c r="G34" i="18"/>
  <c r="G35" i="18"/>
  <c r="G36" i="18"/>
  <c r="G28" i="18"/>
  <c r="G13" i="18"/>
  <c r="G10" i="18"/>
  <c r="D82" i="18" l="1"/>
  <c r="D83" i="18"/>
  <c r="D84" i="18"/>
  <c r="D85" i="18"/>
  <c r="D86" i="18"/>
  <c r="D87" i="18"/>
  <c r="D88" i="18"/>
  <c r="D89" i="18"/>
  <c r="D90" i="18"/>
  <c r="D91" i="18"/>
  <c r="D92" i="18"/>
  <c r="D81" i="18"/>
  <c r="D78" i="18"/>
  <c r="D77" i="18"/>
  <c r="D71" i="18"/>
  <c r="D72" i="18"/>
  <c r="D73" i="18"/>
  <c r="D74" i="18"/>
  <c r="D70" i="18"/>
  <c r="D55" i="18" l="1"/>
  <c r="D56" i="18"/>
  <c r="D57" i="18"/>
  <c r="D58" i="18"/>
  <c r="D59" i="18"/>
  <c r="D54" i="18"/>
  <c r="D64" i="18"/>
  <c r="D65" i="18"/>
  <c r="D66" i="18"/>
  <c r="D67" i="18"/>
  <c r="D63" i="18"/>
  <c r="D45" i="18"/>
  <c r="D46" i="18"/>
  <c r="D47" i="18"/>
  <c r="D48" i="18"/>
  <c r="D49" i="18"/>
  <c r="D50" i="18"/>
  <c r="D51" i="18"/>
  <c r="D44" i="18"/>
  <c r="D42" i="18"/>
  <c r="D39" i="18"/>
  <c r="D29" i="18"/>
  <c r="D30" i="18"/>
  <c r="D31" i="18"/>
  <c r="D32" i="18"/>
  <c r="D33" i="18"/>
  <c r="D34" i="18"/>
  <c r="D35" i="18"/>
  <c r="D36" i="18"/>
  <c r="D28" i="18"/>
  <c r="D10" i="18"/>
  <c r="D9" i="18"/>
  <c r="D5" i="18"/>
  <c r="D7" i="18"/>
  <c r="D4" i="18"/>
  <c r="G689" i="3"/>
  <c r="S92" i="4" l="1"/>
  <c r="S88" i="4"/>
  <c r="S85" i="4"/>
  <c r="S84" i="4"/>
  <c r="S83" i="4"/>
  <c r="S78" i="4"/>
  <c r="S79" i="4"/>
  <c r="S66" i="4"/>
  <c r="S64" i="4"/>
  <c r="S52" i="4"/>
  <c r="S51" i="4"/>
  <c r="S50" i="4"/>
  <c r="S49" i="4"/>
  <c r="S47" i="4"/>
  <c r="S46" i="4"/>
  <c r="S43" i="4" l="1"/>
  <c r="S40" i="4"/>
  <c r="S29" i="4"/>
  <c r="S30" i="4"/>
  <c r="S31" i="4"/>
  <c r="S32" i="4"/>
  <c r="S10" i="4"/>
  <c r="E10" i="4"/>
  <c r="E32" i="4"/>
  <c r="E31" i="4"/>
  <c r="E30" i="4"/>
  <c r="E29" i="4"/>
  <c r="E83" i="4"/>
  <c r="E84" i="4"/>
  <c r="E85" i="4"/>
  <c r="E86" i="4"/>
  <c r="E87" i="4"/>
  <c r="E88" i="4"/>
  <c r="E89" i="4"/>
  <c r="E90" i="4"/>
  <c r="E91" i="4"/>
  <c r="E92" i="4"/>
  <c r="E93" i="4"/>
  <c r="E82" i="4"/>
  <c r="E79" i="4"/>
  <c r="E78" i="4"/>
  <c r="E74" i="4"/>
  <c r="E65" i="4"/>
  <c r="E66" i="4"/>
  <c r="E67" i="4"/>
  <c r="E68" i="4"/>
  <c r="E56" i="4"/>
  <c r="E57" i="4"/>
  <c r="E58" i="4"/>
  <c r="E59" i="4"/>
  <c r="E60" i="4"/>
  <c r="E55" i="4"/>
  <c r="E46" i="4"/>
  <c r="E47" i="4"/>
  <c r="E48" i="4"/>
  <c r="E49" i="4"/>
  <c r="E50" i="4"/>
  <c r="E51" i="4"/>
  <c r="E45" i="4"/>
  <c r="R46" i="4"/>
  <c r="R45" i="4"/>
  <c r="E43" i="4"/>
  <c r="E40" i="4"/>
  <c r="E5" i="4"/>
  <c r="E4" i="4"/>
  <c r="E7" i="4"/>
  <c r="R5" i="4"/>
  <c r="R7" i="4"/>
  <c r="R4" i="4"/>
  <c r="C92" i="4" l="1"/>
  <c r="C60" i="4"/>
  <c r="C43" i="4"/>
  <c r="O719" i="3" l="1"/>
  <c r="O717" i="3"/>
  <c r="O716" i="3"/>
  <c r="O714" i="3"/>
  <c r="O712" i="3"/>
  <c r="O711" i="3"/>
  <c r="O710" i="3"/>
  <c r="O708" i="3"/>
  <c r="O707" i="3"/>
  <c r="O706" i="3"/>
  <c r="O705" i="3"/>
  <c r="O703" i="3"/>
  <c r="H309" i="3"/>
  <c r="AA303" i="3"/>
  <c r="AA301" i="3"/>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8" i="3"/>
  <c r="AM715" i="3"/>
  <c r="AM713" i="3"/>
  <c r="AM709"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F704" i="3" s="1"/>
  <c r="BG704" i="3" s="1"/>
  <c r="BE705" i="3"/>
  <c r="BE706" i="3"/>
  <c r="BE707" i="3"/>
  <c r="BE708" i="3"/>
  <c r="BE709" i="3"/>
  <c r="BF709" i="3" s="1"/>
  <c r="BG709" i="3" s="1"/>
  <c r="BE710" i="3"/>
  <c r="BE711" i="3"/>
  <c r="BE712" i="3"/>
  <c r="BE713" i="3"/>
  <c r="BF713" i="3" s="1"/>
  <c r="BG713" i="3" s="1"/>
  <c r="BE714" i="3"/>
  <c r="BE715" i="3"/>
  <c r="BF715" i="3" s="1"/>
  <c r="BG715" i="3" s="1"/>
  <c r="BE716" i="3"/>
  <c r="BE717" i="3"/>
  <c r="BE718" i="3"/>
  <c r="BF718" i="3"/>
  <c r="BG718" i="3" s="1"/>
  <c r="BE719" i="3"/>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4" i="3"/>
  <c r="T709" i="3"/>
  <c r="T713" i="3"/>
  <c r="T715" i="3"/>
  <c r="T718"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U17" i="28"/>
  <c r="R9" i="4"/>
  <c r="R10" i="4"/>
  <c r="R30" i="28"/>
  <c r="AC704" i="3"/>
  <c r="AC709" i="3"/>
  <c r="AC713"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E23" i="15" s="1"/>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10" i="10"/>
  <c r="C14" i="10"/>
  <c r="C16" i="10"/>
  <c r="C19" i="10"/>
  <c r="C21" i="10"/>
  <c r="C22" i="10"/>
  <c r="C23" i="10"/>
  <c r="C24" i="10"/>
  <c r="C25" i="10"/>
  <c r="C26" i="10"/>
  <c r="C27"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41" i="15"/>
  <c r="C9" i="15"/>
  <c r="E11" i="15"/>
  <c r="E46" i="15"/>
  <c r="E5" i="15"/>
  <c r="E35" i="15"/>
  <c r="E65" i="15"/>
  <c r="E83" i="15"/>
  <c r="E36" i="15"/>
  <c r="E30" i="15"/>
  <c r="E15" i="15"/>
  <c r="E10" i="15"/>
  <c r="E12" i="15"/>
  <c r="E9" i="15"/>
  <c r="C13" i="15"/>
  <c r="E13" i="15"/>
  <c r="E37" i="15"/>
  <c r="AC737" i="3"/>
  <c r="AC726" i="3"/>
  <c r="AC725" i="3"/>
  <c r="AC724" i="3"/>
  <c r="AC723" i="3"/>
  <c r="AC722" i="3"/>
  <c r="AC721" i="3"/>
  <c r="AC720" i="3"/>
  <c r="AC718"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104" i="15"/>
  <c r="C66" i="25"/>
  <c r="G67" i="25" s="1"/>
  <c r="Y20" i="5"/>
  <c r="AI20" i="5"/>
  <c r="S26" i="4"/>
  <c r="S38" i="4"/>
  <c r="S42" i="4"/>
  <c r="S53" i="4"/>
  <c r="S69" i="4"/>
  <c r="S80" i="4"/>
  <c r="E79" i="18"/>
  <c r="S95" i="4"/>
  <c r="E94"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AI28" i="26" s="1"/>
  <c r="AD63"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G25" i="18"/>
  <c r="G37" i="18"/>
  <c r="G41" i="18"/>
  <c r="G52" i="18"/>
  <c r="G68" i="18"/>
  <c r="G94"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87" i="6"/>
  <c r="B5" i="18"/>
  <c r="B6" i="18"/>
  <c r="D6" i="18" s="1"/>
  <c r="B7" i="18"/>
  <c r="B9" i="18"/>
  <c r="B10" i="18"/>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D97" i="18" s="1"/>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1" i="4"/>
  <c r="R50" i="4"/>
  <c r="R49" i="4"/>
  <c r="R48" i="4"/>
  <c r="R47" i="4"/>
  <c r="R43" i="4"/>
  <c r="R41" i="4"/>
  <c r="R40" i="4"/>
  <c r="R37" i="4"/>
  <c r="R35" i="4"/>
  <c r="R34" i="4"/>
  <c r="R33" i="4"/>
  <c r="R32" i="4"/>
  <c r="R30" i="4"/>
  <c r="R31" i="4"/>
  <c r="R29" i="4"/>
  <c r="R27" i="4"/>
  <c r="R25" i="4"/>
  <c r="R23" i="4"/>
  <c r="R22" i="4"/>
  <c r="R21" i="4"/>
  <c r="R20" i="4"/>
  <c r="R19" i="4"/>
  <c r="R18" i="4"/>
  <c r="R17" i="4"/>
  <c r="R15" i="4"/>
  <c r="R14"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E6" i="4" s="1"/>
  <c r="R6" i="4" s="1"/>
  <c r="B7" i="4"/>
  <c r="E8" i="4"/>
  <c r="F8" i="4"/>
  <c r="G8" i="4"/>
  <c r="H8" i="4"/>
  <c r="H11" i="4"/>
  <c r="L12" i="4"/>
  <c r="B9" i="4"/>
  <c r="E9" i="4" s="1"/>
  <c r="E11" i="4" s="1"/>
  <c r="B10" i="4"/>
  <c r="F11" i="4"/>
  <c r="G11" i="4"/>
  <c r="I12" i="4"/>
  <c r="O12" i="4"/>
  <c r="B13" i="4"/>
  <c r="E13" i="4" s="1"/>
  <c r="R13" i="4" s="1"/>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2" i="4" s="1"/>
  <c r="R52" i="4" s="1"/>
  <c r="E53" i="4"/>
  <c r="F53" i="4"/>
  <c r="F61" i="4"/>
  <c r="F95" i="4"/>
  <c r="F69" i="4"/>
  <c r="F103" i="4"/>
  <c r="G53" i="4"/>
  <c r="H53" i="4"/>
  <c r="B55" i="4"/>
  <c r="R55" i="4"/>
  <c r="B56" i="4"/>
  <c r="B57" i="4"/>
  <c r="B58" i="4"/>
  <c r="B59" i="4"/>
  <c r="B60" i="4"/>
  <c r="E61" i="4"/>
  <c r="G61" i="4"/>
  <c r="H61" i="4"/>
  <c r="B64" i="4"/>
  <c r="E64" i="4" s="1"/>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S98" i="4" s="1"/>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80" i="4"/>
  <c r="B95" i="4"/>
  <c r="D12" i="4"/>
  <c r="B43" i="15"/>
  <c r="C43" i="15"/>
  <c r="E43" i="15"/>
  <c r="D43" i="15"/>
  <c r="G12" i="4"/>
  <c r="C39" i="15"/>
  <c r="D39" i="15"/>
  <c r="B39" i="15"/>
  <c r="E39" i="15" s="1"/>
  <c r="F12" i="4"/>
  <c r="B96" i="15"/>
  <c r="C96" i="15"/>
  <c r="E96" i="15"/>
  <c r="D96" i="15"/>
  <c r="C81" i="15"/>
  <c r="B81" i="15"/>
  <c r="E81" i="15" s="1"/>
  <c r="D81" i="15"/>
  <c r="B11" i="4"/>
  <c r="B76" i="4"/>
  <c r="B77" i="15"/>
  <c r="C77" i="15"/>
  <c r="D77" i="15"/>
  <c r="B8" i="4"/>
  <c r="T62" i="4"/>
  <c r="B68" i="18"/>
  <c r="B70" i="15"/>
  <c r="C70" i="15"/>
  <c r="D70" i="15"/>
  <c r="C62" i="15"/>
  <c r="D62" i="15"/>
  <c r="B62" i="15"/>
  <c r="B54" i="15"/>
  <c r="C54" i="15"/>
  <c r="E54" i="15"/>
  <c r="D54" i="15"/>
  <c r="B11" i="18"/>
  <c r="G52" i="25"/>
  <c r="G53" i="25" s="1"/>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G61" i="18"/>
  <c r="G95" i="18"/>
  <c r="B38" i="4"/>
  <c r="F61" i="18"/>
  <c r="F95" i="18"/>
  <c r="F103" i="18"/>
  <c r="F105" i="18"/>
  <c r="D61" i="18"/>
  <c r="D95" i="18"/>
  <c r="D103" i="18"/>
  <c r="AC28" i="9"/>
  <c r="E70" i="15"/>
  <c r="E62" i="15"/>
  <c r="E77" i="15"/>
  <c r="R12" i="4"/>
  <c r="D13" i="15"/>
  <c r="R62" i="4"/>
  <c r="R96" i="4"/>
  <c r="R104" i="4"/>
  <c r="E61" i="18"/>
  <c r="E95" i="18"/>
  <c r="H95" i="18"/>
  <c r="T104" i="4"/>
  <c r="H103" i="18"/>
  <c r="T106" i="4"/>
  <c r="H105" i="18"/>
  <c r="AD11" i="5"/>
  <c r="AD23" i="5"/>
  <c r="AD26" i="5"/>
  <c r="AI11" i="27"/>
  <c r="AI11" i="26"/>
  <c r="AD11" i="27"/>
  <c r="AD11" i="26"/>
  <c r="T24" i="27"/>
  <c r="T24" i="26"/>
  <c r="AZ197" i="6"/>
  <c r="C742" i="3"/>
  <c r="T7" i="5"/>
  <c r="U69" i="25"/>
  <c r="AC871" i="3"/>
  <c r="E20" i="9"/>
  <c r="G20" i="9" s="1"/>
  <c r="I20" i="9" s="1"/>
  <c r="K20" i="9" s="1"/>
  <c r="M20" i="9" s="1"/>
  <c r="O20" i="9" s="1"/>
  <c r="Q20" i="9" s="1"/>
  <c r="S20" i="9" s="1"/>
  <c r="U20" i="9" s="1"/>
  <c r="W20" i="9" s="1"/>
  <c r="Y20" i="9" s="1"/>
  <c r="AA20" i="9" s="1"/>
  <c r="AC20" i="9" s="1"/>
  <c r="AE20" i="9" s="1"/>
  <c r="AG20" i="9" s="1"/>
  <c r="AG446" i="3"/>
  <c r="Y27" i="5" s="1"/>
  <c r="Y20" i="27"/>
  <c r="Y22" i="27"/>
  <c r="AD20" i="27"/>
  <c r="AD22" i="27"/>
  <c r="AD23" i="27"/>
  <c r="AD26" i="27"/>
  <c r="E15" i="9"/>
  <c r="G15" i="9" s="1"/>
  <c r="R974" i="3"/>
  <c r="R971" i="3"/>
  <c r="AC872" i="3"/>
  <c r="Q601" i="6"/>
  <c r="W601" i="6" s="1"/>
  <c r="K28" i="9"/>
  <c r="AG28" i="9"/>
  <c r="K27" i="9"/>
  <c r="M27" i="9" s="1"/>
  <c r="O27" i="9" s="1"/>
  <c r="Q27" i="9" s="1"/>
  <c r="S27" i="9" s="1"/>
  <c r="U27" i="9" s="1"/>
  <c r="W27" i="9" s="1"/>
  <c r="Y27" i="9" s="1"/>
  <c r="AA27" i="9" s="1"/>
  <c r="AC27" i="9" s="1"/>
  <c r="AE27" i="9" s="1"/>
  <c r="AG27" i="9" s="1"/>
  <c r="D100" i="25"/>
  <c r="D102" i="25"/>
  <c r="D104" i="25"/>
  <c r="D110" i="25"/>
  <c r="G38" i="25"/>
  <c r="T20" i="27"/>
  <c r="T20" i="26"/>
  <c r="T22" i="26"/>
  <c r="Y20" i="26"/>
  <c r="Y22" i="26"/>
  <c r="AD20" i="26"/>
  <c r="AD22" i="26"/>
  <c r="AD23" i="26"/>
  <c r="AD26" i="26"/>
  <c r="AI20" i="27"/>
  <c r="AI22" i="27"/>
  <c r="AI23" i="27"/>
  <c r="AI26" i="27"/>
  <c r="B103" i="4"/>
  <c r="D104" i="15"/>
  <c r="B104" i="15"/>
  <c r="E104" i="15"/>
  <c r="K40" i="9"/>
  <c r="K43" i="9" s="1"/>
  <c r="AD27" i="26"/>
  <c r="AD28" i="26" s="1"/>
  <c r="AD27" i="27"/>
  <c r="AD28" i="27" s="1"/>
  <c r="Y27" i="27"/>
  <c r="AD27" i="5"/>
  <c r="AD28" i="5" s="1"/>
  <c r="AI27" i="26"/>
  <c r="Y27" i="26"/>
  <c r="AI27" i="5"/>
  <c r="T27" i="5"/>
  <c r="AJ206" i="6"/>
  <c r="AJ1000" i="3"/>
  <c r="B25" i="18" l="1"/>
  <c r="B27" i="15"/>
  <c r="C27" i="15"/>
  <c r="E27" i="15" s="1"/>
  <c r="C62" i="4"/>
  <c r="D27" i="15"/>
  <c r="B26" i="4"/>
  <c r="S103" i="4"/>
  <c r="E97" i="18"/>
  <c r="G97" i="18" s="1"/>
  <c r="G102" i="18" s="1"/>
  <c r="G103" i="18" s="1"/>
  <c r="G105" i="18" s="1"/>
  <c r="Y43" i="9"/>
  <c r="AC764" i="3"/>
  <c r="BX653" i="3"/>
  <c r="CB654" i="3" s="1"/>
  <c r="BX641" i="3"/>
  <c r="BN653" i="3"/>
  <c r="BR654" i="3" s="1"/>
  <c r="BN641" i="3"/>
  <c r="CC653" i="3"/>
  <c r="CG654" i="3" s="1"/>
  <c r="CC641" i="3"/>
  <c r="AI27" i="27"/>
  <c r="AI28" i="27" s="1"/>
  <c r="AD63" i="27" s="1"/>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H659" i="3"/>
  <c r="CM634" i="3"/>
  <c r="O618" i="6" s="1"/>
  <c r="BE738" i="3"/>
  <c r="AY738" i="3"/>
  <c r="AZ728" i="3" s="1"/>
  <c r="BA728" i="3" s="1"/>
  <c r="AW1001" i="3"/>
  <c r="AC784" i="3"/>
  <c r="CM641" i="3"/>
  <c r="CM659" i="3" s="1"/>
  <c r="AB974" i="3" s="1"/>
  <c r="AJ974" i="3" s="1"/>
  <c r="BK635" i="3"/>
  <c r="CC634" i="3"/>
  <c r="L29" i="28" s="1"/>
  <c r="BS634" i="3"/>
  <c r="O622" i="6" s="1"/>
  <c r="AZ260" i="3"/>
  <c r="BO245" i="3" s="1"/>
  <c r="T269" i="3" s="1"/>
  <c r="L30" i="28"/>
  <c r="V30" i="28"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AZ703" i="3"/>
  <c r="AZ705" i="3"/>
  <c r="BA705" i="3" s="1"/>
  <c r="AZ706" i="3"/>
  <c r="BA706" i="3" s="1"/>
  <c r="AZ717" i="3"/>
  <c r="BA717" i="3" s="1"/>
  <c r="AZ733" i="3"/>
  <c r="BA733" i="3" s="1"/>
  <c r="AZ708" i="3"/>
  <c r="BA708" i="3" s="1"/>
  <c r="AZ711" i="3"/>
  <c r="BA711" i="3" s="1"/>
  <c r="AZ704" i="3"/>
  <c r="BA704" i="3" s="1"/>
  <c r="AZ713" i="3"/>
  <c r="BA713" i="3" s="1"/>
  <c r="AZ714" i="3"/>
  <c r="BA714" i="3" s="1"/>
  <c r="BG635" i="3"/>
  <c r="BN659" i="3"/>
  <c r="AB970" i="3" s="1"/>
  <c r="AJ970" i="3" s="1"/>
  <c r="L26" i="28"/>
  <c r="V26" i="28" s="1"/>
  <c r="O623" i="6"/>
  <c r="AO623" i="6" s="1"/>
  <c r="CG635" i="3"/>
  <c r="O620" i="6"/>
  <c r="AO620" i="6" s="1"/>
  <c r="CC659" i="3"/>
  <c r="AB973" i="3" s="1"/>
  <c r="AZ198" i="6"/>
  <c r="T27" i="26"/>
  <c r="AO643" i="3"/>
  <c r="F604" i="6"/>
  <c r="Y112" i="6"/>
  <c r="T27" i="27"/>
  <c r="CQ655" i="3"/>
  <c r="AC873" i="3"/>
  <c r="CL635"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P378" i="6"/>
  <c r="AQ378" i="6" s="1"/>
  <c r="AP391" i="6"/>
  <c r="AQ391" i="6" s="1"/>
  <c r="AK550" i="6"/>
  <c r="AP543" i="6"/>
  <c r="BL593" i="6" s="1"/>
  <c r="AF720" i="6"/>
  <c r="AF719" i="6"/>
  <c r="Y623" i="6"/>
  <c r="Y622" i="6"/>
  <c r="BE585" i="6" s="1"/>
  <c r="AP595" i="6" s="1"/>
  <c r="BY539" i="6"/>
  <c r="BY541" i="6" s="1"/>
  <c r="T711" i="6"/>
  <c r="AZ583" i="6"/>
  <c r="CC540" i="6"/>
  <c r="CC541" i="6" s="1"/>
  <c r="T708" i="6"/>
  <c r="AC593" i="6"/>
  <c r="AC40" i="9"/>
  <c r="AC43" i="9" s="1"/>
  <c r="M29" i="9"/>
  <c r="AK61" i="6"/>
  <c r="Y618" i="6"/>
  <c r="BE581" i="6" s="1"/>
  <c r="AP591" i="6" s="1"/>
  <c r="BJ581" i="6" s="1"/>
  <c r="BJ587" i="6" s="1"/>
  <c r="AP544" i="6"/>
  <c r="BB594" i="6" s="1"/>
  <c r="BB598" i="6" s="1"/>
  <c r="Q40" i="9"/>
  <c r="Q43" i="9" s="1"/>
  <c r="AA40" i="9"/>
  <c r="AA43" i="9" s="1"/>
  <c r="K29" i="9"/>
  <c r="AE29" i="9"/>
  <c r="AE28" i="9"/>
  <c r="W28" i="9"/>
  <c r="Q597" i="6"/>
  <c r="W597" i="6" s="1"/>
  <c r="AZ582" i="6"/>
  <c r="U40" i="9"/>
  <c r="U43" i="9" s="1"/>
  <c r="S28" i="9"/>
  <c r="Y620" i="6"/>
  <c r="CH557" i="6" s="1"/>
  <c r="BI556" i="6" s="1"/>
  <c r="BI560" i="6" s="1"/>
  <c r="AP546" i="6"/>
  <c r="BJ596" i="6" s="1"/>
  <c r="BJ598" i="6" s="1"/>
  <c r="O40" i="9"/>
  <c r="O43" i="9" s="1"/>
  <c r="AG29" i="9"/>
  <c r="BO536" i="6"/>
  <c r="BO541" i="6" s="1"/>
  <c r="BE582" i="6"/>
  <c r="AP592" i="6" s="1"/>
  <c r="BM536" i="6"/>
  <c r="BM541" i="6" s="1"/>
  <c r="BQ537" i="6"/>
  <c r="BQ541" i="6" s="1"/>
  <c r="G40" i="9"/>
  <c r="G43" i="9" s="1"/>
  <c r="I29" i="9"/>
  <c r="G28" i="9"/>
  <c r="Q28" i="9"/>
  <c r="Q600" i="6"/>
  <c r="W600" i="6" s="1"/>
  <c r="Q592" i="6"/>
  <c r="W592" i="6" s="1"/>
  <c r="M40" i="9"/>
  <c r="M43" i="9" s="1"/>
  <c r="S29" i="9"/>
  <c r="I40" i="9"/>
  <c r="I43" i="9" s="1"/>
  <c r="BD534" i="6"/>
  <c r="Q596" i="6"/>
  <c r="W596" i="6" s="1"/>
  <c r="I15" i="9"/>
  <c r="G22" i="9"/>
  <c r="F40" i="10"/>
  <c r="I40" i="10"/>
  <c r="Z796" i="3" s="1"/>
  <c r="AP558" i="6"/>
  <c r="E22" i="9"/>
  <c r="E35" i="9" s="1"/>
  <c r="AP545" i="6"/>
  <c r="AD63" i="5"/>
  <c r="AD67" i="5" s="1"/>
  <c r="AI7" i="5"/>
  <c r="AI11" i="5" s="1"/>
  <c r="AI23" i="5" s="1"/>
  <c r="AI26" i="5" s="1"/>
  <c r="AI28" i="5" s="1"/>
  <c r="AF1001" i="3"/>
  <c r="B63" i="15" l="1"/>
  <c r="B62" i="4"/>
  <c r="B61" i="18"/>
  <c r="D63" i="15"/>
  <c r="C96" i="4"/>
  <c r="C63" i="15"/>
  <c r="E63" i="15" s="1"/>
  <c r="E102" i="18"/>
  <c r="S104" i="4"/>
  <c r="BF714" i="3"/>
  <c r="BF719" i="3"/>
  <c r="BF717" i="3"/>
  <c r="BF716" i="3"/>
  <c r="BF712" i="3"/>
  <c r="BF711" i="3"/>
  <c r="BF710" i="3"/>
  <c r="BF708" i="3"/>
  <c r="BF707" i="3"/>
  <c r="BF706" i="3"/>
  <c r="BF705" i="3"/>
  <c r="BF703" i="3"/>
  <c r="AJ973" i="3"/>
  <c r="BX659" i="3"/>
  <c r="AB972" i="3" s="1"/>
  <c r="AJ972" i="3" s="1"/>
  <c r="BU538" i="6"/>
  <c r="BU541" i="6" s="1"/>
  <c r="L28" i="28"/>
  <c r="V28" i="28" s="1"/>
  <c r="T624" i="6"/>
  <c r="AZ707" i="3"/>
  <c r="BA707" i="3" s="1"/>
  <c r="CS641" i="3"/>
  <c r="BW635" i="3"/>
  <c r="Y621" i="6"/>
  <c r="BK575" i="6"/>
  <c r="AP547" i="6"/>
  <c r="BN597" i="6" s="1"/>
  <c r="BN598" i="6" s="1"/>
  <c r="AZ735" i="3"/>
  <c r="BA735" i="3" s="1"/>
  <c r="AZ731" i="3"/>
  <c r="BA731" i="3" s="1"/>
  <c r="AZ722" i="3"/>
  <c r="BA722" i="3" s="1"/>
  <c r="CQ635" i="3"/>
  <c r="CB635" i="3"/>
  <c r="AU586" i="6"/>
  <c r="I8" i="9"/>
  <c r="K8" i="9" s="1"/>
  <c r="M8" i="9" s="1"/>
  <c r="M9" i="9" s="1"/>
  <c r="AU583" i="6"/>
  <c r="AZ202" i="6"/>
  <c r="AZ203" i="6" s="1"/>
  <c r="AO197" i="6" s="1"/>
  <c r="AP193" i="6" s="1"/>
  <c r="AO619" i="6"/>
  <c r="O624" i="6"/>
  <c r="AR616" i="6" s="1"/>
  <c r="AR621" i="6" s="1"/>
  <c r="AU584" i="6"/>
  <c r="AY551" i="6"/>
  <c r="BF575" i="6"/>
  <c r="BK578" i="6" s="1"/>
  <c r="AU556" i="6" s="1"/>
  <c r="AU559" i="6" s="1"/>
  <c r="L27" i="28"/>
  <c r="V27" i="28" s="1"/>
  <c r="AZ718" i="3"/>
  <c r="BA718" i="3" s="1"/>
  <c r="AZ737" i="3"/>
  <c r="BA737" i="3" s="1"/>
  <c r="AZ710" i="3"/>
  <c r="BA710" i="3" s="1"/>
  <c r="BS659" i="3"/>
  <c r="AB971" i="3" s="1"/>
  <c r="AJ971" i="3" s="1"/>
  <c r="AJ976" i="3" s="1"/>
  <c r="AJ1029" i="3" s="1"/>
  <c r="AZ729" i="3"/>
  <c r="BA729" i="3" s="1"/>
  <c r="AZ726" i="3"/>
  <c r="BA726" i="3" s="1"/>
  <c r="AZ720" i="3"/>
  <c r="BA720" i="3" s="1"/>
  <c r="CQ636" i="3"/>
  <c r="CQ657" i="3" s="1"/>
  <c r="U380" i="6" s="1"/>
  <c r="AO622" i="6"/>
  <c r="AU585" i="6"/>
  <c r="BA703" i="3"/>
  <c r="AO618" i="6"/>
  <c r="AR618" i="6" s="1"/>
  <c r="AU581" i="6"/>
  <c r="AB975" i="3"/>
  <c r="V29" i="28"/>
  <c r="BH593" i="6"/>
  <c r="O8" i="9"/>
  <c r="O9" i="9" s="1"/>
  <c r="BP593" i="6"/>
  <c r="AX593" i="6"/>
  <c r="AX598" i="6" s="1"/>
  <c r="AX599" i="6" s="1"/>
  <c r="BD593" i="6"/>
  <c r="BD598" i="6" s="1"/>
  <c r="BB599" i="6" s="1"/>
  <c r="AS365" i="6"/>
  <c r="BO582" i="6"/>
  <c r="BO587" i="6" s="1"/>
  <c r="AS367" i="6"/>
  <c r="AK484" i="6"/>
  <c r="T714" i="6" s="1"/>
  <c r="BM542" i="6"/>
  <c r="BH594" i="6"/>
  <c r="AC597" i="6"/>
  <c r="AO704" i="6"/>
  <c r="CA539" i="6"/>
  <c r="CA541" i="6" s="1"/>
  <c r="BY542" i="6" s="1"/>
  <c r="CH559" i="6"/>
  <c r="AC592" i="6"/>
  <c r="BA203" i="6"/>
  <c r="CE540" i="6"/>
  <c r="CE541" i="6" s="1"/>
  <c r="CC542" i="6" s="1"/>
  <c r="CH560" i="6"/>
  <c r="BE586" i="6"/>
  <c r="AP596" i="6" s="1"/>
  <c r="AF708" i="6"/>
  <c r="AC596" i="6"/>
  <c r="AF711" i="6"/>
  <c r="BL594" i="6"/>
  <c r="G35" i="9"/>
  <c r="BP596" i="6"/>
  <c r="BP594" i="6"/>
  <c r="K9" i="9"/>
  <c r="BE583" i="6"/>
  <c r="AP593" i="6" s="1"/>
  <c r="AU546" i="6"/>
  <c r="BS537" i="6"/>
  <c r="BS541" i="6" s="1"/>
  <c r="BQ542" i="6" s="1"/>
  <c r="AU544" i="6"/>
  <c r="AU543" i="6"/>
  <c r="AU547" i="6"/>
  <c r="AU545" i="6"/>
  <c r="BE584" i="6"/>
  <c r="AP594" i="6" s="1"/>
  <c r="CH558" i="6"/>
  <c r="BM557" i="6" s="1"/>
  <c r="BW538" i="6"/>
  <c r="BW541" i="6" s="1"/>
  <c r="BU542" i="6" s="1"/>
  <c r="AR620" i="6"/>
  <c r="K15" i="9"/>
  <c r="I22" i="9"/>
  <c r="I35" i="9" s="1"/>
  <c r="BF595" i="6"/>
  <c r="BF598" i="6" s="1"/>
  <c r="BP595" i="6"/>
  <c r="BL595" i="6"/>
  <c r="E6" i="9"/>
  <c r="D97" i="15" l="1"/>
  <c r="C97" i="15"/>
  <c r="C104" i="4"/>
  <c r="B95" i="18"/>
  <c r="B97" i="15"/>
  <c r="B96" i="4"/>
  <c r="E103" i="18"/>
  <c r="S106" i="4"/>
  <c r="Y624" i="6"/>
  <c r="AR615" i="6" s="1"/>
  <c r="BF738" i="3"/>
  <c r="T24" i="5"/>
  <c r="AR622" i="6"/>
  <c r="AR619" i="6"/>
  <c r="AR623" i="6"/>
  <c r="AJ627" i="6" s="1"/>
  <c r="I9" i="9"/>
  <c r="AP192" i="6"/>
  <c r="AX556" i="6"/>
  <c r="BH598" i="6"/>
  <c r="BF599" i="6" s="1"/>
  <c r="V31" i="28"/>
  <c r="L31" i="28"/>
  <c r="AZ738" i="3"/>
  <c r="BA738" i="3"/>
  <c r="AH738" i="3" s="1"/>
  <c r="AS552" i="6"/>
  <c r="Q8" i="9"/>
  <c r="Q9" i="9" s="1"/>
  <c r="P422" i="3"/>
  <c r="O741" i="3"/>
  <c r="BT583" i="6"/>
  <c r="BY584" i="6" s="1"/>
  <c r="BY587" i="6" s="1"/>
  <c r="BP598" i="6"/>
  <c r="BN599" i="6" s="1"/>
  <c r="CC546" i="6"/>
  <c r="AO705" i="6"/>
  <c r="BY545" i="6"/>
  <c r="AO703" i="6"/>
  <c r="T712" i="6" s="1"/>
  <c r="AF712" i="6" s="1"/>
  <c r="BL598" i="6"/>
  <c r="BJ599" i="6" s="1"/>
  <c r="CC545" i="6"/>
  <c r="AC602" i="6"/>
  <c r="BY543" i="6"/>
  <c r="CC543" i="6"/>
  <c r="BU544" i="6"/>
  <c r="BU543" i="6"/>
  <c r="BY544" i="6"/>
  <c r="BQ543" i="6"/>
  <c r="BQ547" i="6" s="1"/>
  <c r="M15" i="9"/>
  <c r="K22" i="9"/>
  <c r="K35" i="9" s="1"/>
  <c r="BQ558" i="6"/>
  <c r="BM560" i="6"/>
  <c r="E7" i="9"/>
  <c r="G6" i="9"/>
  <c r="S8" i="9"/>
  <c r="B104" i="4" l="1"/>
  <c r="C105" i="15"/>
  <c r="B105" i="15"/>
  <c r="B103" i="18"/>
  <c r="D105" i="15"/>
  <c r="AC456" i="3"/>
  <c r="E97" i="15"/>
  <c r="E105" i="18"/>
  <c r="AC457" i="3"/>
  <c r="X1033" i="3"/>
  <c r="X1034" i="3" s="1"/>
  <c r="D1035" i="3" s="1"/>
  <c r="CD585" i="6"/>
  <c r="CD587" i="6" s="1"/>
  <c r="BT587" i="6"/>
  <c r="CC544" i="6"/>
  <c r="CC547" i="6" s="1"/>
  <c r="BU547" i="6"/>
  <c r="BJ600" i="6"/>
  <c r="AV564" i="6" s="1"/>
  <c r="T717" i="6"/>
  <c r="AO708" i="6" s="1"/>
  <c r="T718" i="6"/>
  <c r="AK629" i="6"/>
  <c r="BY547" i="6"/>
  <c r="I6" i="9"/>
  <c r="G7" i="9"/>
  <c r="U8" i="9"/>
  <c r="S9" i="9"/>
  <c r="BQ560" i="6"/>
  <c r="BU559" i="6"/>
  <c r="BU560" i="6" s="1"/>
  <c r="O15" i="9"/>
  <c r="M22" i="9"/>
  <c r="M35" i="9" s="1"/>
  <c r="J58" i="25" l="1"/>
  <c r="AB46" i="27"/>
  <c r="AB48" i="27" s="1"/>
  <c r="AB53" i="27" s="1"/>
  <c r="AB54" i="27" s="1"/>
  <c r="AB46" i="5"/>
  <c r="AB48" i="5" s="1"/>
  <c r="AB53" i="5" s="1"/>
  <c r="AB54" i="5" s="1"/>
  <c r="AB46" i="26"/>
  <c r="AB48" i="26" s="1"/>
  <c r="AB53" i="26" s="1"/>
  <c r="AB54" i="26" s="1"/>
  <c r="AC455" i="3"/>
  <c r="F458" i="3" s="1"/>
  <c r="E105" i="15"/>
  <c r="T11" i="27"/>
  <c r="T23" i="27" s="1"/>
  <c r="T11" i="5"/>
  <c r="T11" i="26"/>
  <c r="T23" i="26" s="1"/>
  <c r="Y11" i="27"/>
  <c r="Y23" i="27" s="1"/>
  <c r="Y26" i="27" s="1"/>
  <c r="Y28" i="27" s="1"/>
  <c r="Y63" i="27" s="1"/>
  <c r="Y67" i="27" s="1"/>
  <c r="Y11" i="26"/>
  <c r="Y23" i="26" s="1"/>
  <c r="Y26" i="26" s="1"/>
  <c r="Y28" i="26" s="1"/>
  <c r="Y63" i="26" s="1"/>
  <c r="Y67" i="26" s="1"/>
  <c r="CI586" i="6"/>
  <c r="CI587" i="6" s="1"/>
  <c r="CN587" i="6" s="1"/>
  <c r="BD568" i="6" s="1"/>
  <c r="AW572" i="6" s="1"/>
  <c r="CG547" i="6"/>
  <c r="AF716" i="6"/>
  <c r="AF722" i="6" s="1"/>
  <c r="T716" i="6"/>
  <c r="CC560" i="6"/>
  <c r="I7" i="9"/>
  <c r="K6" i="9"/>
  <c r="W8" i="9"/>
  <c r="U9" i="9"/>
  <c r="Q15" i="9"/>
  <c r="O22" i="9"/>
  <c r="O35" i="9" s="1"/>
  <c r="B76" i="25" l="1"/>
  <c r="O76" i="25" s="1"/>
  <c r="G71" i="25"/>
  <c r="G72" i="25" s="1"/>
  <c r="B75" i="25" s="1"/>
  <c r="T26" i="26"/>
  <c r="T28" i="26" s="1"/>
  <c r="T29" i="26" s="1"/>
  <c r="AD38" i="26"/>
  <c r="AD40" i="26" s="1"/>
  <c r="Y38" i="26"/>
  <c r="Y40" i="26" s="1"/>
  <c r="Y41" i="26" s="1"/>
  <c r="AB55" i="26" s="1"/>
  <c r="AB56" i="26" s="1"/>
  <c r="AB58" i="26" s="1"/>
  <c r="T23" i="5"/>
  <c r="BE16" i="28"/>
  <c r="T26" i="27"/>
  <c r="T28" i="27" s="1"/>
  <c r="T29" i="27" s="1"/>
  <c r="AD38" i="27"/>
  <c r="AD40" i="27" s="1"/>
  <c r="Y38" i="27"/>
  <c r="Y40" i="27" s="1"/>
  <c r="Y41" i="27" s="1"/>
  <c r="AB55" i="27" s="1"/>
  <c r="AB56" i="27" s="1"/>
  <c r="AB58" i="27" s="1"/>
  <c r="AT570" i="6"/>
  <c r="K7" i="9"/>
  <c r="M6" i="9"/>
  <c r="S15" i="9"/>
  <c r="Q22" i="9"/>
  <c r="Q35" i="9" s="1"/>
  <c r="W9" i="9"/>
  <c r="Y8" i="9"/>
  <c r="AB75" i="27" l="1"/>
  <c r="AB76" i="27" s="1"/>
  <c r="AB77" i="27" s="1"/>
  <c r="AB79" i="27" s="1"/>
  <c r="J80" i="27" s="1"/>
  <c r="F59" i="27"/>
  <c r="T26" i="5"/>
  <c r="T28" i="5" s="1"/>
  <c r="Q71" i="25"/>
  <c r="O75" i="25" s="1"/>
  <c r="R75" i="25" s="1"/>
  <c r="AD38" i="5"/>
  <c r="AD40" i="5" s="1"/>
  <c r="Y38" i="5"/>
  <c r="Y40" i="5" s="1"/>
  <c r="AB75" i="26"/>
  <c r="AB76" i="26" s="1"/>
  <c r="AB77" i="26" s="1"/>
  <c r="AB79" i="26" s="1"/>
  <c r="J80" i="26" s="1"/>
  <c r="F59" i="26"/>
  <c r="S22" i="9"/>
  <c r="S35" i="9" s="1"/>
  <c r="U15" i="9"/>
  <c r="Y9" i="9"/>
  <c r="AA8" i="9"/>
  <c r="O6" i="9"/>
  <c r="M7" i="9"/>
  <c r="AR42" i="5" l="1"/>
  <c r="Y41" i="5" s="1"/>
  <c r="AB55" i="5" s="1"/>
  <c r="AR43" i="5"/>
  <c r="Y63" i="5"/>
  <c r="Y67" i="5" s="1"/>
  <c r="T29" i="5"/>
  <c r="O7" i="9"/>
  <c r="Q6" i="9"/>
  <c r="W15" i="9"/>
  <c r="U22" i="9"/>
  <c r="U35" i="9" s="1"/>
  <c r="AA9" i="9"/>
  <c r="AC8" i="9"/>
  <c r="Q22" i="28" l="1"/>
  <c r="V33" i="28" s="1"/>
  <c r="V35" i="28" s="1"/>
  <c r="BE15" i="28"/>
  <c r="M25" i="3"/>
  <c r="P203" i="3" s="1"/>
  <c r="AB56" i="5"/>
  <c r="AB58" i="5" s="1"/>
  <c r="AC9" i="9"/>
  <c r="AE8" i="9"/>
  <c r="S6" i="9"/>
  <c r="Q7" i="9"/>
  <c r="Y15" i="9"/>
  <c r="W22" i="9"/>
  <c r="W35" i="9" s="1"/>
  <c r="F59" i="5" l="1"/>
  <c r="AB75" i="5"/>
  <c r="AE9" i="9"/>
  <c r="AG8" i="9"/>
  <c r="AG9" i="9" s="1"/>
  <c r="AA15" i="9"/>
  <c r="Y22" i="9"/>
  <c r="Y35" i="9" s="1"/>
  <c r="S7" i="9"/>
  <c r="U6" i="9"/>
  <c r="U7" i="9" l="1"/>
  <c r="W6" i="9"/>
  <c r="AA22" i="9"/>
  <c r="AA35" i="9" s="1"/>
  <c r="AC15" i="9"/>
  <c r="W7" i="9" l="1"/>
  <c r="Y6" i="9"/>
  <c r="AC22" i="9"/>
  <c r="AC35" i="9" s="1"/>
  <c r="AE15" i="9"/>
  <c r="AG15" i="9" l="1"/>
  <c r="AG22" i="9" s="1"/>
  <c r="AG35" i="9" s="1"/>
  <c r="AE22" i="9"/>
  <c r="AE35" i="9" s="1"/>
  <c r="Y7" i="9"/>
  <c r="AA6" i="9"/>
  <c r="AA7" i="9" l="1"/>
  <c r="AC6" i="9"/>
  <c r="AE6" i="9" l="1"/>
  <c r="AC7" i="9"/>
  <c r="AG6" i="9" l="1"/>
  <c r="AE7" i="9"/>
  <c r="AG7" i="9" l="1"/>
  <c r="AB76" i="5" l="1"/>
  <c r="AB77" i="5" l="1"/>
  <c r="M27" i="3"/>
  <c r="W203" i="3" l="1"/>
  <c r="D203" i="3"/>
  <c r="AB79" i="5"/>
  <c r="J80" i="5" s="1"/>
  <c r="T703" i="3"/>
  <c r="AC703" i="3"/>
  <c r="AM703" i="3" s="1"/>
  <c r="BG703" i="3" s="1"/>
  <c r="T705" i="3"/>
  <c r="AC705" i="3"/>
  <c r="AM705" i="3" s="1"/>
  <c r="BG705" i="3" s="1"/>
  <c r="T706" i="3"/>
  <c r="AC706" i="3"/>
  <c r="AM706" i="3" s="1"/>
  <c r="BG706" i="3" s="1"/>
  <c r="T707" i="3"/>
  <c r="AC707" i="3"/>
  <c r="AM707" i="3" s="1"/>
  <c r="BG707" i="3" s="1"/>
  <c r="T708" i="3"/>
  <c r="AC708" i="3"/>
  <c r="AM708" i="3" s="1"/>
  <c r="BG708" i="3" s="1"/>
  <c r="T710" i="3"/>
  <c r="AC710" i="3"/>
  <c r="AM710" i="3" s="1"/>
  <c r="BG710" i="3" s="1"/>
  <c r="T711" i="3"/>
  <c r="AC711" i="3"/>
  <c r="AM711" i="3" s="1"/>
  <c r="BG711" i="3" s="1"/>
  <c r="T712" i="3"/>
  <c r="AC712" i="3"/>
  <c r="AM712" i="3" s="1"/>
  <c r="BG712" i="3" s="1"/>
  <c r="T714" i="3"/>
  <c r="AC714" i="3"/>
  <c r="AM714" i="3" s="1"/>
  <c r="BG714" i="3" s="1"/>
  <c r="T716" i="3"/>
  <c r="AC716" i="3"/>
  <c r="AM716" i="3" s="1"/>
  <c r="BG716" i="3" s="1"/>
  <c r="T717" i="3"/>
  <c r="AC717" i="3"/>
  <c r="AM717" i="3" s="1"/>
  <c r="BG717" i="3" s="1"/>
  <c r="T719" i="3"/>
  <c r="AC719" i="3"/>
  <c r="AM719" i="3" s="1"/>
  <c r="BG719" i="3" s="1"/>
  <c r="T738" i="3"/>
  <c r="C4" i="10"/>
  <c r="C6" i="10"/>
  <c r="C7" i="10"/>
  <c r="C8" i="10"/>
  <c r="C9" i="10"/>
  <c r="C11" i="10"/>
  <c r="C12" i="10"/>
  <c r="C13" i="10"/>
  <c r="C15" i="10"/>
  <c r="C17" i="10"/>
  <c r="C18" i="10"/>
  <c r="C20" i="10"/>
  <c r="C40" i="10"/>
  <c r="Y787" i="3" l="1"/>
  <c r="Y788" i="3"/>
  <c r="BG738" i="3"/>
  <c r="AM738" i="3" s="1"/>
  <c r="Z805" i="3" l="1"/>
  <c r="E4" i="9"/>
  <c r="E11" i="9" l="1"/>
  <c r="E37" i="9" s="1"/>
  <c r="E5" i="9"/>
  <c r="G4" i="9"/>
  <c r="E49" i="9" l="1"/>
  <c r="E45" i="9"/>
  <c r="G5" i="9"/>
  <c r="G11" i="9" s="1"/>
  <c r="G37" i="9" s="1"/>
  <c r="I4" i="9"/>
  <c r="E47" i="9" l="1"/>
  <c r="E60" i="9"/>
  <c r="E48" i="9"/>
  <c r="G49" i="9"/>
  <c r="G45" i="9"/>
  <c r="K4" i="9"/>
  <c r="I5" i="9"/>
  <c r="I11" i="9" s="1"/>
  <c r="I37" i="9" s="1"/>
  <c r="E67" i="9" l="1"/>
  <c r="E66" i="9"/>
  <c r="E70" i="9" s="1"/>
  <c r="E72" i="9" s="1"/>
  <c r="G60" i="9"/>
  <c r="G48" i="9"/>
  <c r="G47" i="9"/>
  <c r="I49" i="9"/>
  <c r="I45" i="9"/>
  <c r="K5" i="9"/>
  <c r="K11" i="9" s="1"/>
  <c r="K37" i="9" s="1"/>
  <c r="M4" i="9"/>
  <c r="G69" i="9" l="1"/>
  <c r="G68" i="9"/>
  <c r="G67" i="9"/>
  <c r="G66" i="9"/>
  <c r="G62" i="9"/>
  <c r="I47" i="9"/>
  <c r="I60" i="9"/>
  <c r="I48" i="9"/>
  <c r="K49" i="9"/>
  <c r="K45" i="9"/>
  <c r="M5" i="9"/>
  <c r="M11" i="9" s="1"/>
  <c r="M37" i="9" s="1"/>
  <c r="O4" i="9"/>
  <c r="I69" i="9" l="1"/>
  <c r="I68" i="9"/>
  <c r="I67" i="9"/>
  <c r="I66" i="9"/>
  <c r="I62" i="9"/>
  <c r="K60" i="9"/>
  <c r="K47" i="9"/>
  <c r="K48" i="9"/>
  <c r="M49" i="9"/>
  <c r="M45" i="9"/>
  <c r="O5" i="9"/>
  <c r="O11" i="9" s="1"/>
  <c r="O37" i="9" s="1"/>
  <c r="Q4" i="9"/>
  <c r="G70" i="9"/>
  <c r="G72" i="9" s="1"/>
  <c r="K68" i="9" l="1"/>
  <c r="K67" i="9"/>
  <c r="K66" i="9"/>
  <c r="K62" i="9"/>
  <c r="K69" i="9"/>
  <c r="M60" i="9"/>
  <c r="M48" i="9"/>
  <c r="M47" i="9"/>
  <c r="O45" i="9"/>
  <c r="O49" i="9"/>
  <c r="S4" i="9"/>
  <c r="Q5" i="9"/>
  <c r="Q11" i="9" s="1"/>
  <c r="Q37" i="9" s="1"/>
  <c r="I70" i="9"/>
  <c r="I72" i="9" s="1"/>
  <c r="M69" i="9" l="1"/>
  <c r="M68" i="9"/>
  <c r="M67" i="9"/>
  <c r="M66" i="9"/>
  <c r="M62" i="9"/>
  <c r="O60" i="9"/>
  <c r="O47" i="9"/>
  <c r="O48" i="9"/>
  <c r="Q49" i="9"/>
  <c r="Q45" i="9"/>
  <c r="U4" i="9"/>
  <c r="S5" i="9"/>
  <c r="S11" i="9" s="1"/>
  <c r="S37" i="9" s="1"/>
  <c r="K70" i="9"/>
  <c r="K72" i="9" s="1"/>
  <c r="M70" i="9" l="1"/>
  <c r="M72" i="9"/>
  <c r="O66" i="9"/>
  <c r="O69" i="9"/>
  <c r="O68" i="9"/>
  <c r="O67" i="9"/>
  <c r="O62" i="9"/>
  <c r="Q60" i="9"/>
  <c r="Q47" i="9"/>
  <c r="Q48" i="9"/>
  <c r="U5" i="9"/>
  <c r="U11" i="9" s="1"/>
  <c r="U37" i="9" s="1"/>
  <c r="W4" i="9"/>
  <c r="S45" i="9"/>
  <c r="S49" i="9"/>
  <c r="Q68" i="9" l="1"/>
  <c r="Q66" i="9"/>
  <c r="Q69" i="9"/>
  <c r="Q67" i="9"/>
  <c r="Q62" i="9"/>
  <c r="U45" i="9"/>
  <c r="U49" i="9"/>
  <c r="W5" i="9"/>
  <c r="W11" i="9" s="1"/>
  <c r="W37" i="9" s="1"/>
  <c r="Y4" i="9"/>
  <c r="S48" i="9"/>
  <c r="S47" i="9"/>
  <c r="S60" i="9"/>
  <c r="O70" i="9"/>
  <c r="O72" i="9" s="1"/>
  <c r="U60" i="9" l="1"/>
  <c r="U48" i="9"/>
  <c r="U47" i="9"/>
  <c r="W49" i="9"/>
  <c r="W45" i="9"/>
  <c r="Y5" i="9"/>
  <c r="Y11" i="9" s="1"/>
  <c r="Y37" i="9" s="1"/>
  <c r="AA4" i="9"/>
  <c r="S69" i="9"/>
  <c r="S68" i="9"/>
  <c r="S67" i="9"/>
  <c r="S66" i="9"/>
  <c r="S70" i="9" s="1"/>
  <c r="S62" i="9"/>
  <c r="Q70" i="9"/>
  <c r="Q72" i="9" s="1"/>
  <c r="U69" i="9" l="1"/>
  <c r="U68" i="9"/>
  <c r="U67" i="9"/>
  <c r="U66" i="9"/>
  <c r="U70" i="9" s="1"/>
  <c r="U62" i="9"/>
  <c r="W60" i="9"/>
  <c r="W48" i="9"/>
  <c r="W47" i="9"/>
  <c r="Y49" i="9"/>
  <c r="Y45" i="9"/>
  <c r="AA5" i="9"/>
  <c r="AA11" i="9" s="1"/>
  <c r="AA37" i="9" s="1"/>
  <c r="AC4" i="9"/>
  <c r="S72" i="9"/>
  <c r="U72" i="9" l="1"/>
  <c r="W69" i="9"/>
  <c r="W68" i="9"/>
  <c r="W67" i="9"/>
  <c r="W66" i="9"/>
  <c r="W62" i="9"/>
  <c r="Y60" i="9"/>
  <c r="Y48" i="9"/>
  <c r="Y47" i="9"/>
  <c r="AA49" i="9"/>
  <c r="AA45" i="9"/>
  <c r="AC5" i="9"/>
  <c r="AC11" i="9" s="1"/>
  <c r="AC37" i="9" s="1"/>
  <c r="AE4" i="9"/>
  <c r="W70" i="9" l="1"/>
  <c r="W72" i="9" s="1"/>
  <c r="Y68" i="9"/>
  <c r="Y66" i="9"/>
  <c r="Y69" i="9"/>
  <c r="Y67" i="9"/>
  <c r="Y62" i="9"/>
  <c r="AA60" i="9"/>
  <c r="AA47" i="9"/>
  <c r="AA48" i="9"/>
  <c r="AC49" i="9"/>
  <c r="AC45" i="9"/>
  <c r="AG4" i="9"/>
  <c r="AE5" i="9"/>
  <c r="AE11" i="9" s="1"/>
  <c r="AE37" i="9" s="1"/>
  <c r="AA69" i="9" l="1"/>
  <c r="AA68" i="9"/>
  <c r="AA67" i="9"/>
  <c r="AA66" i="9"/>
  <c r="AA62" i="9"/>
  <c r="AC60" i="9"/>
  <c r="AC48" i="9"/>
  <c r="AC47" i="9"/>
  <c r="AE49" i="9"/>
  <c r="AE45" i="9"/>
  <c r="AG5" i="9"/>
  <c r="AG11" i="9" s="1"/>
  <c r="AG37" i="9" s="1"/>
  <c r="Y70" i="9"/>
  <c r="Y72" i="9" s="1"/>
  <c r="AA70" i="9" l="1"/>
  <c r="AA72" i="9" s="1"/>
  <c r="AC69" i="9"/>
  <c r="AC68" i="9"/>
  <c r="AC67" i="9"/>
  <c r="AC66" i="9"/>
  <c r="AC70" i="9" s="1"/>
  <c r="AC62" i="9"/>
  <c r="AE60" i="9"/>
  <c r="AE48" i="9"/>
  <c r="AE47" i="9"/>
  <c r="AG49" i="9"/>
  <c r="AG45" i="9"/>
  <c r="AC72" i="9" l="1"/>
  <c r="AE68" i="9"/>
  <c r="AE66" i="9"/>
  <c r="AE69" i="9"/>
  <c r="AE67" i="9"/>
  <c r="AE62" i="9"/>
  <c r="AG48" i="9"/>
  <c r="AG60" i="9"/>
  <c r="AG47" i="9"/>
  <c r="AG69" i="9" l="1"/>
  <c r="AG68" i="9"/>
  <c r="AG67" i="9"/>
  <c r="AG62" i="9"/>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<sst xmlns="http://schemas.openxmlformats.org/spreadsheetml/2006/main" count="4833" uniqueCount="2546">
  <si>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</si>
  <si>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</si>
  <si>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</si>
  <si>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</si>
  <si>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</si>
  <si>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</si>
  <si>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</si>
  <si>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</si>
  <si>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</si>
  <si>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</si>
  <si>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</si>
  <si>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</si>
  <si>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</si>
  <si>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</si>
  <si>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</si>
  <si>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</si>
  <si>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</si>
  <si>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</si>
  <si>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</si>
  <si>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</si>
  <si>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</si>
  <si>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</si>
  <si>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</si>
  <si>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</si>
  <si>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</si>
  <si>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</si>
  <si>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</si>
  <si>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</si>
  <si>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</si>
  <si>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</si>
  <si>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</si>
  <si>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</si>
  <si>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</si>
  <si>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</si>
  <si>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</si>
  <si>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</si>
  <si>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</si>
  <si>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</si>
  <si>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</si>
  <si>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</si>
  <si>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</si>
  <si>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</si>
  <si>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</si>
  <si>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</si>
  <si>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</si>
  <si>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</si>
  <si>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</si>
  <si>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</si>
  <si>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</si>
  <si>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</si>
  <si>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</si>
  <si>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</si>
  <si>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</si>
  <si>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</si>
  <si>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</si>
  <si>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</si>
  <si>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</si>
  <si>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</si>
  <si>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</si>
  <si>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</si>
  <si>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</si>
  <si>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</si>
  <si>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</si>
  <si>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</si>
  <si>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</si>
  <si>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</si>
  <si>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</si>
  <si>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</si>
  <si>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</si>
  <si>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</si>
  <si>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</si>
  <si>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</si>
  <si>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</si>
  <si>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</si>
  <si>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</si>
  <si>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</si>
  <si>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</si>
  <si>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</si>
  <si>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</si>
  <si>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</si>
  <si>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</si>
  <si>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</si>
  <si>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</si>
  <si>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</si>
  <si>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</si>
  <si>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</si>
  <si>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</si>
  <si>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</si>
  <si>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</si>
  <si>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</si>
  <si>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</si>
  <si>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</si>
  <si>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</si>
  <si>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</si>
  <si>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</si>
  <si>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</si>
  <si>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</si>
  <si>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</si>
  <si>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</si>
  <si>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</si>
  <si>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</si>
  <si>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</si>
  <si>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</si>
  <si>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</si>
  <si>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</si>
  <si>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</si>
  <si>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</si>
  <si>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</si>
  <si>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</si>
  <si>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</si>
  <si>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</si>
  <si>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</si>
  <si>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</si>
  <si>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</si>
  <si>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</si>
  <si>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</si>
  <si>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</si>
  <si>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</si>
  <si>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</si>
  <si>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</si>
  <si>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</si>
  <si>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</si>
  <si>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</si>
  <si>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</si>
  <si>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</si>
  <si>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</si>
  <si>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</si>
  <si>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</si>
  <si>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</si>
  <si>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</si>
  <si>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</si>
  <si>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</si>
  <si>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</si>
  <si>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</si>
  <si>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</si>
  <si>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</si>
  <si>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</si>
  <si>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</si>
  <si>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</si>
  <si>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</si>
  <si>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</si>
  <si>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</si>
  <si>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</si>
  <si>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</si>
  <si>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</si>
  <si>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</si>
  <si>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</si>
  <si>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</si>
  <si>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</si>
  <si>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</si>
  <si>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</si>
  <si>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</si>
  <si>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</si>
  <si>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</si>
  <si>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</si>
  <si>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</si>
  <si>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</si>
  <si>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</si>
  <si>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</si>
  <si>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</si>
  <si>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</si>
  <si>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</si>
  <si>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</si>
  <si>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</si>
  <si>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</si>
  <si>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</si>
  <si>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</si>
  <si>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</si>
  <si>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</si>
  <si>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</si>
  <si>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</si>
  <si>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</si>
  <si>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</si>
  <si>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</si>
  <si>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</si>
  <si>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</si>
  <si>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</si>
  <si>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</si>
  <si>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</si>
  <si>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</si>
  <si>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</si>
  <si>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</si>
  <si>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</si>
  <si>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</si>
  <si>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</si>
  <si>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</si>
  <si>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</si>
  <si>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</si>
  <si>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</si>
  <si>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</si>
  <si>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</si>
  <si>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</si>
  <si>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</si>
  <si>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</si>
  <si>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</si>
  <si>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</si>
  <si>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</si>
  <si>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</si>
  <si>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</si>
  <si>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</si>
  <si>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</si>
  <si>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</si>
  <si>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</si>
  <si>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</si>
  <si>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</si>
  <si>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</si>
  <si>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</si>
  <si>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</si>
  <si>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</si>
  <si>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</si>
  <si>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</si>
  <si>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</si>
  <si>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</si>
  <si>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</si>
  <si>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</si>
  <si>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</si>
  <si>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</si>
  <si>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</si>
  <si>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</si>
  <si>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</si>
  <si>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</si>
  <si>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</si>
  <si>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</si>
  <si>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</si>
  <si>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</si>
  <si>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</si>
  <si>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</si>
  <si>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</si>
  <si>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</si>
  <si>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</si>
  <si>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</si>
  <si>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</si>
  <si>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</si>
  <si>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</si>
  <si>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</si>
  <si>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</si>
  <si>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</si>
  <si>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</si>
  <si>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</si>
  <si>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</si>
  <si>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</si>
  <si>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</si>
  <si>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</si>
  <si>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</si>
  <si>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</si>
  <si>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</si>
  <si>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</si>
  <si>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</si>
  <si>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</si>
  <si>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</si>
  <si>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</si>
  <si>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</si>
  <si>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</si>
  <si>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</si>
  <si>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</si>
  <si>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</si>
  <si>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</si>
  <si>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</si>
  <si>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</si>
  <si>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</si>
  <si>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</si>
  <si>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</si>
  <si>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</si>
  <si>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</si>
  <si>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</si>
  <si>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</si>
  <si>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</si>
  <si>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</si>
  <si>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</si>
  <si>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</si>
  <si>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</si>
  <si>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</si>
  <si>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</si>
  <si>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</si>
  <si>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</si>
  <si>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</si>
  <si>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</si>
  <si>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</si>
  <si>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</si>
  <si>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</si>
  <si>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</si>
  <si>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</si>
  <si>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</si>
  <si>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</si>
  <si>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</si>
  <si>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</si>
  <si>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</si>
  <si>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</si>
  <si>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</si>
  <si>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</si>
  <si>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</si>
  <si>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</si>
  <si>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</si>
  <si>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</si>
  <si>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</si>
  <si>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</si>
  <si>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</si>
  <si>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</si>
  <si>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</si>
  <si>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</si>
  <si>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</si>
  <si>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</si>
  <si>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</si>
  <si>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</si>
  <si>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</si>
  <si>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</si>
  <si>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</si>
  <si>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</si>
  <si>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</si>
  <si>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</si>
  <si>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</si>
  <si>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</si>
  <si>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</si>
  <si>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</si>
  <si>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</si>
  <si>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</si>
  <si>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</si>
  <si>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</si>
  <si>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</si>
  <si>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</si>
  <si>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</si>
  <si>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</si>
  <si>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</si>
  <si>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</si>
  <si>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</si>
  <si>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</si>
  <si>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</si>
  <si>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</si>
  <si>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</si>
  <si>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</si>
  <si>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</si>
  <si>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</si>
  <si>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</si>
  <si>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</si>
  <si>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</si>
  <si>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</si>
  <si>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</si>
  <si>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</si>
  <si>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</si>
  <si>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</si>
  <si>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</si>
  <si>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</si>
  <si>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</si>
  <si>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</si>
  <si>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</si>
  <si>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</si>
  <si>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</si>
  <si>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</si>
  <si>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</si>
  <si>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</si>
  <si>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</si>
  <si>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</si>
  <si>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</si>
  <si>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</si>
  <si>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</si>
  <si>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</si>
  <si>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</si>
  <si>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</si>
  <si>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</si>
  <si>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</si>
  <si>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</si>
  <si>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</si>
  <si>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</si>
  <si>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</si>
  <si>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</si>
  <si>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</si>
  <si>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</si>
  <si>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</si>
  <si>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</si>
  <si>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</si>
  <si>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</si>
  <si>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</si>
  <si>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</si>
  <si>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</si>
  <si>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</si>
  <si>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</si>
  <si>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</si>
  <si>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</si>
  <si>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</si>
  <si>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</si>
  <si>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</si>
  <si>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</si>
  <si>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</si>
  <si>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</si>
  <si>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</si>
  <si>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</si>
  <si>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</si>
  <si>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</si>
  <si>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</si>
  <si>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</si>
  <si>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</si>
  <si>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</si>
  <si>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</si>
  <si>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</si>
  <si>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</si>
  <si>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</si>
  <si>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</si>
  <si>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</si>
  <si>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</si>
  <si>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</si>
  <si>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</si>
  <si>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</si>
  <si>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</si>
  <si>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</si>
  <si>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</si>
  <si>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</si>
  <si>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</si>
  <si>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</si>
  <si>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</si>
  <si>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</si>
  <si>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</si>
  <si>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</si>
  <si>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</si>
  <si>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</si>
  <si>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</si>
  <si>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</si>
  <si>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</si>
  <si>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</si>
  <si>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</si>
  <si>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</si>
  <si>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</si>
  <si>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</si>
  <si>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</si>
  <si>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</si>
  <si>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</si>
  <si>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</si>
  <si>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</si>
  <si>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</si>
  <si>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</si>
  <si>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</si>
  <si>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</si>
  <si>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</si>
  <si>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</si>
  <si>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</si>
  <si>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</si>
  <si>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</si>
  <si>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</si>
  <si>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</si>
  <si>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</si>
  <si>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</si>
  <si>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</si>
  <si>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</si>
  <si>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</si>
  <si>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</si>
  <si>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</si>
  <si>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</si>
  <si>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</si>
  <si>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</si>
  <si>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</si>
  <si>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</si>
  <si>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</si>
  <si>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</si>
  <si>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</si>
  <si>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</si>
  <si>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</si>
  <si>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</si>
  <si>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</si>
  <si>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</si>
  <si>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</si>
  <si>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</si>
  <si>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</si>
  <si>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</si>
  <si>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</si>
  <si>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</si>
  <si>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</si>
  <si>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</si>
  <si>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</si>
  <si>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</si>
  <si>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</si>
  <si>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</si>
  <si>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</si>
  <si>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</si>
  <si>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</si>
  <si>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</si>
  <si>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</si>
  <si>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</si>
  <si>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</si>
  <si>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</si>
  <si>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</si>
  <si>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</si>
  <si>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</si>
  <si>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</si>
  <si>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</si>
  <si>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</si>
  <si>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</si>
  <si>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</si>
  <si>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</si>
  <si>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</si>
  <si>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</si>
  <si>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</si>
  <si>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</si>
  <si>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</si>
  <si>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</si>
  <si>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</si>
  <si>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</si>
  <si>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</si>
  <si>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</si>
  <si>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</si>
  <si>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</si>
  <si>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</si>
  <si>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</si>
  <si>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</si>
  <si>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</si>
  <si>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</si>
  <si>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</si>
  <si>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</si>
  <si>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</si>
  <si>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</si>
  <si>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</si>
  <si>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</si>
  <si>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</si>
  <si>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</si>
  <si>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</si>
  <si>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</si>
  <si>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</si>
  <si>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</si>
  <si>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</si>
  <si>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</si>
  <si>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</si>
  <si>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</si>
  <si>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</si>
  <si>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</si>
  <si>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</si>
  <si>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</si>
  <si>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</si>
  <si>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</si>
  <si>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</si>
  <si>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</si>
  <si>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</si>
  <si>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</si>
  <si>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</si>
  <si>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</si>
  <si>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</si>
  <si>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</si>
  <si>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</si>
  <si>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</si>
  <si>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</si>
  <si>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</si>
  <si>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</si>
  <si>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</si>
  <si>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</si>
  <si>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</si>
  <si>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</si>
  <si>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</si>
  <si>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</si>
  <si>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</si>
  <si>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</si>
  <si>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</si>
  <si>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</si>
  <si>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</si>
  <si>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</si>
  <si>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</si>
  <si>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</si>
  <si>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</si>
  <si>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</si>
  <si>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</si>
  <si>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</si>
  <si>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</si>
  <si>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</si>
  <si>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</si>
  <si>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</si>
  <si>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</si>
  <si>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</si>
  <si>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</si>
  <si>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</si>
  <si>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</si>
  <si>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</si>
  <si>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</si>
  <si>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</si>
  <si>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</si>
  <si>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</si>
  <si>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</si>
  <si>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</si>
  <si>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</si>
  <si>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</si>
  <si>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</si>
  <si>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</si>
  <si>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</si>
  <si>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</si>
  <si>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</si>
  <si>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</si>
  <si>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</si>
  <si>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</si>
  <si>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</si>
  <si>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</si>
  <si>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</si>
  <si>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</si>
  <si>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</si>
  <si>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</si>
  <si>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</si>
  <si>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</si>
  <si>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</si>
  <si>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</si>
  <si>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</si>
  <si>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</si>
  <si>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</si>
  <si>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</si>
  <si>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</si>
  <si>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</si>
  <si>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</si>
  <si>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</si>
  <si>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</si>
  <si>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</si>
  <si>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</si>
  <si>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</si>
  <si>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</si>
  <si>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</si>
  <si>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</si>
  <si>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</si>
  <si>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</si>
  <si>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</si>
  <si>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</si>
  <si>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</si>
  <si>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</si>
  <si>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</si>
  <si>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</si>
  <si>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</si>
  <si>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</si>
  <si>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</si>
  <si>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</si>
  <si>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</si>
  <si>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</si>
  <si>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</si>
  <si>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</si>
  <si>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</si>
  <si>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</si>
  <si>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</si>
  <si>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</si>
  <si>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</si>
  <si>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</si>
  <si>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</si>
  <si>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</si>
  <si>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</si>
  <si>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</si>
  <si>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</si>
  <si>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</si>
  <si>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</si>
  <si>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</si>
  <si>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</si>
  <si>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</si>
  <si>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</si>
  <si>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</si>
  <si>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</si>
  <si>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</si>
  <si>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</si>
  <si>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</si>
  <si>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</si>
  <si>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</si>
  <si>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</si>
  <si>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</si>
  <si>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</si>
  <si>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</si>
  <si>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</si>
  <si>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</si>
  <si>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</si>
  <si>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</si>
  <si>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</si>
  <si>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</si>
  <si>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</si>
  <si>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</si>
  <si>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</si>
  <si>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</si>
  <si>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</si>
  <si>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</si>
  <si>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</si>
  <si>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</si>
  <si>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</si>
  <si>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</si>
  <si>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</si>
  <si>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</si>
  <si>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</si>
  <si>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</si>
  <si>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</si>
  <si>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</si>
  <si>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</si>
  <si>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</si>
  <si>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</si>
  <si>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</si>
  <si>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</si>
  <si>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</si>
  <si>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</si>
  <si>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</si>
  <si>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</si>
  <si>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</si>
  <si>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</si>
  <si>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</si>
  <si>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</si>
  <si>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</si>
  <si>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</si>
  <si>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</si>
  <si>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</si>
  <si>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</si>
  <si>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</si>
  <si>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</si>
  <si>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</si>
  <si>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</si>
  <si>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</si>
  <si>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</si>
  <si>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</si>
  <si>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</si>
  <si>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</si>
  <si>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</si>
  <si>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</si>
  <si>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</si>
  <si>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</si>
  <si>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</si>
  <si>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</si>
  <si>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</si>
  <si>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</si>
  <si>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</si>
  <si>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</si>
  <si>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</si>
  <si>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</si>
  <si>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</si>
  <si>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</si>
  <si>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</si>
  <si>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</si>
  <si>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</si>
  <si>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</si>
  <si>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</si>
  <si>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</si>
  <si>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</si>
  <si>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</si>
  <si>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</si>
  <si>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</si>
  <si>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</si>
  <si>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</si>
  <si>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</si>
  <si>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</si>
  <si>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</si>
  <si>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</si>
  <si>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</si>
  <si>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</si>
  <si>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</si>
  <si>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</si>
  <si>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</si>
  <si>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</si>
  <si>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</si>
  <si>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</si>
  <si>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</si>
  <si>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</si>
  <si>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</si>
  <si>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</si>
  <si>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</si>
  <si>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</si>
  <si>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</si>
  <si>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</si>
  <si>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</si>
  <si>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</si>
  <si>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</si>
  <si>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</si>
  <si>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</si>
  <si>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</si>
  <si>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</si>
  <si>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</si>
  <si>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</si>
  <si>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</si>
  <si>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</si>
  <si>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</si>
  <si>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</si>
  <si>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</si>
  <si>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</si>
  <si>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</si>
  <si>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</si>
  <si>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</si>
  <si>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</si>
  <si>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</si>
  <si>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</si>
  <si>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</si>
  <si>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</si>
  <si>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</si>
  <si>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</si>
  <si>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</si>
  <si>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</si>
  <si>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</si>
  <si>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</si>
  <si>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</si>
  <si>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</si>
  <si>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</si>
  <si>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</si>
  <si>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</si>
  <si>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</si>
  <si>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</si>
  <si>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</si>
  <si>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</si>
  <si>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</si>
  <si>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</si>
  <si>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</si>
  <si>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</si>
  <si>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</si>
  <si>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</si>
  <si>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</si>
  <si>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</si>
  <si>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</si>
  <si>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</si>
  <si>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</si>
  <si>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</si>
  <si>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</si>
  <si>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</si>
  <si>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</si>
  <si>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</si>
  <si>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</si>
  <si>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</si>
  <si>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</si>
  <si>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</si>
  <si>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</si>
  <si>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</si>
  <si>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</si>
  <si>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</si>
  <si>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</si>
  <si>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</si>
  <si>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</si>
  <si>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</si>
  <si>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</si>
  <si>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</si>
  <si>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</si>
  <si>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</si>
  <si>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</si>
  <si>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</si>
  <si>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</si>
  <si>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</si>
  <si>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</si>
  <si>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</si>
  <si>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</si>
  <si>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</si>
  <si>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</si>
  <si>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</si>
  <si>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</si>
  <si>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</si>
  <si>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</si>
  <si>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</si>
  <si>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</si>
  <si>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</si>
  <si>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</si>
  <si>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</si>
  <si>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</si>
  <si>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</si>
  <si>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</si>
  <si>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</si>
  <si>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</si>
  <si>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</si>
  <si>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</si>
  <si>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</si>
  <si>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</si>
  <si>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</si>
  <si>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</si>
  <si>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</si>
  <si>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</si>
  <si>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</si>
  <si>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</si>
  <si>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</si>
  <si>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</si>
  <si>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</si>
  <si>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</si>
  <si>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</si>
  <si>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</si>
  <si>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</si>
  <si>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</si>
  <si>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</si>
  <si>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</si>
  <si>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</si>
  <si>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</si>
  <si>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</si>
  <si>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</si>
  <si>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</si>
  <si>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</si>
  <si>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</si>
  <si>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</si>
  <si>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</si>
  <si>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</si>
  <si>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</si>
  <si>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</si>
  <si>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</si>
  <si>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</si>
  <si>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</si>
  <si>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</si>
  <si>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</si>
  <si>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</si>
  <si>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</si>
  <si>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</si>
  <si>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</si>
  <si>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</si>
  <si>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</si>
  <si>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</si>
  <si>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</si>
  <si>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</si>
  <si>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</si>
  <si>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</si>
  <si>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</si>
  <si>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</si>
  <si>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</si>
  <si>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</si>
  <si>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</si>
  <si>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</si>
  <si>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</si>
  <si>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</si>
  <si>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</si>
  <si>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</si>
  <si>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</si>
  <si>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</si>
  <si>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</si>
  <si>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</si>
  <si>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</si>
  <si>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</si>
  <si>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</si>
  <si>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</si>
  <si>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</si>
  <si>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</si>
  <si>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</si>
  <si>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</si>
  <si>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</si>
  <si>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</si>
  <si>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</si>
  <si>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</si>
  <si>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</si>
  <si>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</si>
  <si>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</si>
  <si>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</si>
  <si>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</si>
  <si>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</si>
  <si>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</si>
  <si>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</si>
  <si>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</si>
  <si>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</si>
  <si>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</si>
  <si>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</si>
  <si>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</si>
  <si>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</si>
  <si>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</si>
  <si>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</si>
  <si>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</si>
  <si>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</si>
  <si>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</si>
  <si>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</si>
  <si>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</si>
  <si>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</si>
  <si>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</si>
  <si>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</si>
  <si>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</si>
  <si>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</si>
  <si>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</si>
  <si>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</si>
  <si>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</si>
  <si>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</si>
  <si>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</si>
  <si>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</si>
  <si>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</si>
  <si>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</si>
  <si>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</si>
  <si>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</si>
  <si>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</si>
  <si>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</si>
  <si>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</si>
  <si>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</si>
  <si>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</si>
  <si>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</si>
  <si>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</si>
  <si>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</si>
  <si>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</si>
  <si>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</si>
  <si>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</si>
  <si>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</si>
  <si>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</si>
  <si>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</si>
  <si>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</si>
  <si>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</si>
  <si>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</si>
  <si>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</si>
  <si>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</si>
  <si>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</si>
  <si>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</si>
  <si>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</si>
  <si>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</si>
  <si>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</si>
  <si>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</si>
  <si>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</si>
  <si>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</si>
  <si>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</si>
  <si>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</si>
  <si>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</si>
  <si>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</si>
  <si>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</si>
  <si>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</si>
  <si>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</si>
  <si>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</si>
  <si>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</si>
  <si>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</si>
  <si>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</si>
  <si>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</si>
  <si>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</si>
  <si>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</si>
  <si>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</si>
  <si>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</si>
  <si>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</si>
  <si>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</si>
  <si>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</si>
  <si>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</si>
  <si>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</si>
  <si>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</si>
  <si>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</si>
  <si>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</si>
  <si>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</si>
  <si>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</si>
  <si>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</si>
  <si>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</si>
  <si>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</si>
  <si>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</si>
  <si>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</si>
  <si>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</si>
  <si>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</si>
  <si>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</si>
  <si>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</si>
  <si>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</si>
  <si>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</si>
  <si>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</si>
  <si>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</si>
  <si>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</si>
  <si>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</si>
  <si>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</si>
  <si>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</si>
  <si>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</si>
  <si>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</si>
  <si>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</si>
  <si>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</si>
  <si>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</si>
  <si>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</si>
  <si>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</si>
  <si>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</si>
  <si>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</si>
  <si>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</si>
  <si>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</si>
  <si>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</si>
  <si>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</si>
  <si>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</si>
  <si>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</si>
  <si>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</si>
  <si>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</si>
  <si>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</si>
  <si>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</si>
  <si>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</si>
  <si>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</si>
  <si>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</si>
  <si>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</si>
  <si>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</si>
  <si>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</si>
  <si>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</si>
  <si>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</si>
  <si>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</si>
  <si>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</si>
  <si>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</si>
  <si>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</si>
  <si>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</si>
  <si>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</si>
  <si>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</si>
  <si>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</si>
  <si>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</si>
  <si>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</si>
  <si>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</si>
  <si>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</si>
  <si>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</si>
  <si>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</si>
  <si>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</si>
  <si>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</si>
  <si>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</si>
  <si>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</si>
  <si>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</si>
  <si>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</si>
  <si>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</si>
  <si>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</si>
  <si>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</si>
  <si>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</si>
  <si>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</si>
  <si>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</si>
  <si>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</si>
  <si>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</si>
  <si>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</si>
  <si>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</si>
  <si>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</si>
  <si>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</si>
  <si>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</si>
  <si>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</si>
  <si>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</si>
  <si>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</si>
  <si>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</si>
  <si>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</si>
  <si>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</si>
  <si>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</si>
  <si>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</si>
  <si>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</si>
  <si>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</si>
  <si>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</si>
  <si>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</si>
  <si>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</si>
  <si>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</si>
  <si>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</si>
  <si>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</si>
  <si>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</si>
  <si>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</si>
  <si>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</si>
  <si>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</si>
  <si>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</si>
  <si>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</si>
  <si>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</si>
  <si>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</si>
  <si>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</si>
  <si>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</si>
  <si>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</si>
  <si>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</si>
  <si>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</si>
  <si>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</si>
  <si>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</si>
  <si>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</si>
  <si>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</si>
  <si>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</si>
  <si>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</si>
  <si>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</si>
  <si>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</si>
  <si>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</si>
  <si>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</si>
  <si>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</si>
  <si>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</si>
  <si>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</si>
  <si>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</si>
  <si>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</si>
  <si>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</si>
  <si>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</si>
  <si>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</si>
  <si>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</si>
  <si>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</si>
  <si>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</si>
  <si>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</si>
  <si>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</si>
  <si>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</si>
  <si>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</si>
  <si>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</si>
  <si>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</si>
  <si>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</si>
  <si>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</si>
  <si>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</si>
  <si>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</si>
  <si>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</si>
  <si>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</si>
  <si>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</si>
  <si>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</si>
  <si>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</si>
  <si>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</si>
  <si>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</si>
  <si>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</si>
  <si>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</si>
  <si>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</si>
  <si>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</si>
  <si>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</si>
  <si>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</si>
  <si>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</si>
  <si>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</si>
  <si>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</si>
  <si>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</si>
  <si>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</si>
  <si>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</si>
  <si>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</si>
  <si>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</si>
  <si>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</si>
  <si>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</si>
  <si>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</si>
  <si>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</si>
  <si>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</si>
  <si>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</si>
  <si>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</si>
  <si>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</si>
  <si>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</si>
  <si>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</si>
  <si>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</si>
  <si>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</si>
  <si>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</si>
  <si>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</si>
  <si>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</si>
  <si>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</si>
  <si>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</si>
  <si>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</si>
  <si>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</si>
  <si>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</si>
  <si>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</si>
  <si>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</si>
  <si>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</si>
  <si>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</si>
  <si>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</si>
  <si>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</si>
  <si>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</si>
  <si>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</si>
  <si>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</si>
  <si>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</si>
  <si>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</si>
  <si>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</si>
  <si>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</si>
  <si>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</si>
  <si>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</si>
  <si>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</si>
  <si>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</si>
  <si>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</si>
  <si>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</si>
  <si>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</si>
  <si>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</si>
  <si>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</si>
  <si>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</si>
  <si>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</si>
  <si>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</si>
  <si>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</si>
  <si>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</si>
  <si>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</si>
  <si>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</si>
  <si>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</si>
  <si>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</si>
  <si>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</si>
  <si>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</si>
  <si>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</si>
  <si>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</si>
  <si>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</si>
  <si>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</si>
  <si>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</si>
  <si>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</si>
  <si>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</si>
  <si>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</si>
  <si>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</si>
  <si>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</si>
  <si>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</si>
  <si>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</si>
  <si>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</si>
  <si>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</si>
  <si>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</si>
  <si>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</si>
  <si>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</si>
  <si>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</si>
  <si>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</si>
  <si>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</si>
  <si>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</si>
  <si>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</si>
  <si>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</si>
  <si>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</si>
  <si>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</si>
  <si>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</si>
  <si>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</si>
  <si>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</si>
  <si>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</si>
  <si>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</si>
  <si>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</si>
  <si>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</si>
  <si>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</si>
  <si>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</si>
  <si>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</si>
  <si>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</si>
  <si>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</si>
  <si>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</si>
  <si>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</si>
  <si>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</si>
  <si>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</si>
  <si>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</si>
  <si>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</si>
  <si>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</si>
  <si>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</si>
  <si>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</si>
  <si>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</si>
  <si>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</si>
  <si>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</si>
  <si>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</si>
  <si>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</si>
  <si>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</si>
  <si>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</si>
  <si>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</si>
  <si>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</si>
  <si>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</si>
  <si>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</si>
  <si>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</si>
  <si>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</si>
  <si>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</si>
  <si>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</si>
  <si>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</si>
  <si>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</si>
  <si>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</si>
  <si>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</si>
  <si>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</si>
  <si>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</si>
  <si>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</si>
  <si>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</si>
  <si>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</si>
  <si>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</si>
  <si>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</si>
  <si>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</si>
  <si>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</si>
  <si>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</si>
  <si>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</si>
  <si>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</si>
  <si>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</si>
  <si>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</si>
  <si>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</si>
  <si>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</si>
  <si>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</si>
  <si>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</si>
  <si>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</si>
  <si>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</si>
  <si>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</si>
  <si>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</si>
  <si>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</si>
  <si>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</si>
  <si>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</si>
  <si>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</si>
  <si>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</si>
  <si>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</si>
  <si>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</si>
  <si>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</si>
  <si>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</si>
  <si>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</si>
  <si>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</si>
  <si>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</si>
  <si>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</si>
  <si>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</si>
  <si>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</si>
  <si>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</si>
  <si>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</si>
  <si>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</si>
  <si>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</si>
  <si>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</si>
  <si>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</si>
  <si>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</si>
  <si>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</si>
  <si>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</si>
  <si>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</si>
  <si>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</si>
  <si>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</si>
  <si>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</si>
  <si>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</si>
  <si>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</si>
  <si>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</si>
  <si>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</si>
  <si>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</si>
  <si>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</si>
  <si>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</si>
  <si>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</si>
  <si>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</si>
  <si>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</si>
  <si>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</si>
  <si>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</si>
  <si>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</si>
  <si>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</si>
  <si>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</si>
  <si>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</si>
  <si>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</si>
  <si>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</si>
  <si>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</si>
  <si>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</si>
  <si>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</si>
  <si>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</si>
  <si>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</si>
  <si>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</si>
  <si>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</si>
  <si>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</si>
  <si>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</si>
  <si>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</si>
  <si>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</si>
  <si>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</si>
  <si>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</si>
  <si>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</si>
  <si>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</si>
  <si>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</si>
  <si>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</si>
  <si>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</si>
  <si>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</si>
  <si>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</si>
  <si>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</si>
  <si>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</si>
  <si>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</si>
  <si>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</si>
  <si>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</si>
  <si>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</si>
  <si>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</si>
  <si>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</si>
  <si>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</si>
  <si>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</si>
  <si>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</si>
  <si>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</si>
  <si>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</si>
  <si>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</si>
  <si>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</si>
  <si>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</si>
  <si>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</si>
  <si>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</si>
  <si>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</si>
  <si>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</si>
  <si>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</si>
  <si>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</si>
  <si>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</si>
  <si>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</si>
  <si>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</si>
  <si>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</si>
  <si>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</si>
  <si>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</si>
  <si>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</si>
  <si>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</si>
  <si>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</si>
  <si>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</si>
  <si>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</si>
  <si>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</si>
  <si>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</si>
  <si>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</si>
  <si>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</si>
  <si>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</si>
  <si>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</si>
  <si>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</si>
  <si>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</si>
  <si>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</si>
  <si>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</si>
  <si>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</si>
  <si>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</si>
  <si>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</si>
  <si>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</si>
  <si>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</si>
  <si>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</si>
  <si>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</si>
  <si>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</si>
  <si>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</si>
  <si>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</si>
  <si>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</si>
  <si>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</si>
  <si>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</si>
  <si>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</si>
  <si>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</si>
  <si>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</si>
  <si>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</si>
  <si>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</si>
  <si>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</si>
  <si>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</si>
  <si>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</si>
  <si>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</si>
  <si>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</si>
  <si>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</si>
  <si>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</si>
  <si>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</si>
  <si>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</si>
  <si>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</si>
  <si>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</si>
  <si>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</si>
  <si>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</si>
  <si>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</si>
  <si>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</si>
  <si>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</si>
  <si>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</si>
  <si>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</si>
  <si>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</si>
  <si>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</si>
  <si>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</si>
  <si>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</si>
  <si>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</si>
  <si>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</si>
  <si>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</si>
  <si>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</si>
  <si>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</si>
  <si>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</si>
  <si>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</si>
  <si>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</si>
  <si>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</si>
  <si>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</si>
  <si>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</si>
  <si>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</si>
  <si>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</si>
  <si>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</si>
  <si>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</si>
  <si>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</si>
  <si>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</si>
  <si>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</si>
  <si>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</si>
  <si>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</si>
  <si>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</si>
  <si>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</si>
  <si>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</si>
  <si>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</si>
  <si>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</si>
  <si>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</si>
  <si>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</si>
  <si>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</si>
  <si>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</si>
  <si>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</si>
  <si>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</si>
  <si>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</si>
  <si>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</si>
  <si>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</si>
  <si>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</si>
  <si>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</si>
  <si>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</si>
  <si>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</si>
  <si>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</si>
  <si>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</si>
  <si>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</si>
  <si>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</si>
  <si>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</si>
  <si>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</si>
  <si>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</si>
  <si>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</si>
  <si>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</si>
  <si>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</si>
  <si>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</si>
  <si>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</si>
  <si>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</si>
  <si>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</si>
  <si>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</si>
  <si>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</si>
  <si>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</si>
  <si>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</si>
  <si>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</si>
  <si>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</si>
  <si>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</si>
  <si>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</si>
  <si>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</si>
  <si>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</si>
  <si>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</si>
  <si>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</si>
  <si>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</si>
  <si>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</si>
  <si>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</si>
  <si>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</si>
  <si>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</si>
  <si>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</si>
  <si>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</si>
  <si>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</si>
  <si>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</si>
  <si>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</si>
  <si>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</si>
  <si>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</si>
  <si>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</si>
  <si>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</si>
  <si>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</si>
  <si>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</si>
  <si>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</si>
  <si>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</si>
  <si>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</si>
  <si>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</si>
  <si>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</si>
  <si>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</si>
  <si>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</si>
  <si>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</si>
  <si>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</si>
  <si>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</si>
  <si>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</si>
  <si>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</si>
  <si>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</si>
  <si>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</si>
  <si>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</si>
  <si>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</si>
  <si>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</si>
  <si>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</si>
  <si>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</si>
  <si>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</si>
  <si>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</si>
  <si>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</si>
  <si>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</si>
  <si>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</si>
  <si>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</si>
  <si>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</si>
  <si>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</si>
  <si>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</si>
  <si>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</si>
  <si>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</si>
  <si>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</si>
  <si>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</si>
  <si>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</si>
  <si>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</si>
  <si>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</si>
  <si>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</si>
  <si>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</si>
  <si>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</si>
  <si>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</si>
  <si>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</si>
  <si>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</si>
  <si>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</si>
  <si>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</si>
  <si>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</si>
  <si>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</si>
  <si>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</si>
  <si>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</si>
  <si>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</si>
  <si>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</si>
  <si>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</si>
  <si>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</si>
  <si>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</si>
  <si>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</si>
  <si>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</si>
  <si>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</si>
  <si>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</si>
  <si>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</si>
  <si>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</si>
  <si>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</si>
  <si>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</si>
  <si>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</si>
  <si>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</si>
  <si>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</si>
  <si>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</si>
  <si>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</si>
  <si>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</si>
  <si>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</si>
  <si>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</si>
  <si>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</si>
  <si>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</si>
  <si>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</si>
  <si>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</si>
  <si>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</si>
  <si>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</si>
  <si>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</si>
  <si>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</si>
  <si>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</si>
  <si>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</si>
  <si>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</si>
  <si>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</si>
  <si>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</si>
  <si>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</si>
  <si>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</si>
  <si>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</si>
  <si>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</si>
  <si>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</si>
  <si>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</si>
  <si>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</si>
  <si>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</si>
  <si>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</si>
  <si>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</si>
  <si>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</si>
  <si>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</si>
  <si>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</si>
  <si>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</si>
  <si>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</si>
  <si>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</si>
  <si>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</si>
  <si>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</si>
  <si>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</si>
  <si>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</si>
  <si>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</si>
  <si>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</si>
  <si>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</si>
  <si>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</si>
  <si>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</si>
  <si>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</si>
  <si>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</si>
  <si>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</si>
  <si>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</si>
  <si>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</si>
  <si>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</si>
  <si>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</si>
  <si>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</si>
  <si>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</si>
  <si>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</si>
  <si>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</si>
  <si>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</si>
  <si>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</si>
  <si>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</si>
  <si>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</si>
  <si>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</si>
  <si>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</si>
  <si>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</si>
  <si>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</si>
  <si>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</si>
  <si>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</si>
  <si>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</si>
  <si>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</si>
  <si>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</si>
  <si>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</si>
  <si>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</si>
  <si>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</si>
  <si>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</si>
  <si>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</si>
  <si>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</si>
  <si>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</si>
  <si>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</si>
  <si>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</si>
  <si>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</si>
  <si>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</si>
  <si>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</si>
  <si>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</si>
  <si>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</si>
  <si>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</si>
  <si>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</si>
  <si>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</si>
  <si>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</si>
  <si>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</si>
  <si>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</si>
  <si>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</si>
  <si>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</si>
  <si>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</si>
  <si>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</si>
  <si>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</si>
  <si>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</si>
  <si>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</si>
  <si>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</si>
  <si>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</si>
  <si>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</si>
  <si>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</si>
  <si>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</si>
  <si>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</si>
  <si>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</si>
  <si>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</si>
  <si>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</si>
  <si>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</si>
  <si>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</si>
  <si>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</si>
  <si>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</si>
  <si>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</si>
  <si>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</si>
  <si>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</si>
  <si>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</si>
  <si>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</si>
  <si>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</si>
  <si>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</si>
  <si>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</si>
  <si>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</si>
  <si>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</si>
  <si>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</si>
  <si>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</si>
  <si>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</si>
  <si>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</si>
  <si>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</si>
  <si>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</si>
  <si>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</si>
  <si>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</si>
  <si>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</si>
  <si>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</si>
  <si>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</si>
  <si>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</si>
  <si>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</si>
  <si>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</si>
  <si>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</si>
  <si>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</si>
  <si>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</si>
  <si>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</si>
  <si>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</si>
  <si>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</si>
  <si>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</si>
  <si>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</si>
  <si>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</si>
  <si>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</si>
  <si>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</si>
  <si>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</si>
  <si>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</si>
  <si>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</si>
  <si>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</si>
  <si>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</si>
  <si>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</si>
  <si>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</si>
  <si>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</si>
  <si>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</si>
  <si>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</si>
  <si>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</si>
  <si>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</si>
  <si>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</si>
  <si>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</si>
  <si>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</si>
  <si>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</si>
  <si>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</si>
  <si>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</si>
  <si>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</si>
  <si>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</si>
  <si>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</si>
  <si>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</si>
  <si>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</si>
  <si>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</si>
  <si>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</si>
  <si>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</si>
  <si>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</si>
  <si>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</si>
  <si>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</si>
  <si>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</si>
  <si>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</si>
  <si>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</si>
  <si>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</si>
  <si>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</si>
  <si>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</si>
  <si>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</si>
  <si>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</si>
  <si>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</si>
  <si>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</si>
  <si>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</si>
  <si>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</si>
  <si>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</si>
  <si>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</si>
  <si>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</si>
  <si>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</si>
  <si>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</si>
  <si>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</si>
  <si>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</si>
  <si>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</si>
  <si>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</si>
  <si>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</si>
  <si>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</si>
  <si>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</si>
  <si>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</si>
  <si>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</si>
  <si>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</si>
  <si>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</si>
  <si>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</si>
  <si>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</si>
  <si>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</si>
  <si>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</si>
  <si>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</si>
  <si>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</si>
  <si>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</si>
  <si>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</si>
  <si>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</si>
  <si>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</si>
  <si>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</si>
  <si>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</si>
  <si>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</si>
  <si>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</si>
  <si>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</si>
  <si>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</si>
  <si>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</si>
  <si>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</si>
  <si>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</si>
  <si>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</si>
  <si>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</si>
  <si>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</si>
  <si>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</si>
  <si>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</si>
  <si>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</si>
  <si>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</si>
  <si>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</si>
  <si>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</si>
  <si>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</si>
  <si>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</si>
  <si>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</si>
  <si>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</si>
  <si>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</si>
  <si>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</si>
  <si>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</si>
  <si>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</si>
  <si>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</si>
  <si>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</si>
  <si>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</si>
  <si>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</si>
  <si>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</si>
  <si>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</si>
  <si>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</si>
  <si>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</si>
  <si>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</si>
  <si>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</si>
  <si>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</si>
  <si>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</si>
  <si>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</si>
  <si>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</si>
  <si>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</si>
  <si>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</si>
  <si>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</si>
  <si>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</si>
  <si>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</si>
  <si>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</si>
  <si>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</si>
  <si>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</si>
  <si>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</si>
  <si>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</si>
  <si>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</si>
  <si>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</si>
  <si>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</si>
  <si>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</si>
  <si>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</si>
  <si>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</si>
  <si>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</si>
  <si>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</si>
  <si>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</si>
  <si>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</si>
  <si>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</si>
  <si>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</si>
  <si>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</si>
  <si>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</si>
  <si>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</si>
  <si>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</si>
  <si>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</si>
  <si>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</si>
  <si>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</si>
  <si>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</si>
  <si>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</si>
  <si>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</si>
  <si>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</si>
  <si>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</si>
  <si>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</si>
  <si>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</si>
  <si>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</si>
  <si>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</si>
  <si>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</si>
  <si>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</si>
  <si>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</si>
  <si>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</si>
  <si>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</si>
  <si>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</si>
  <si>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</si>
  <si>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</si>
  <si>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</si>
  <si>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</si>
  <si>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</si>
  <si>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</si>
  <si>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</si>
  <si>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</si>
  <si>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</si>
  <si>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</si>
  <si>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</si>
  <si>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</si>
  <si>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</si>
  <si>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</si>
  <si>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</si>
  <si>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</si>
  <si>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</si>
  <si>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</si>
  <si>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</si>
  <si>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</si>
  <si>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</si>
  <si>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</si>
  <si>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</si>
  <si>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</si>
  <si>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</si>
  <si>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</si>
  <si>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</si>
  <si>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</si>
  <si>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</si>
  <si>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</si>
  <si>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</si>
  <si>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</si>
  <si>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</si>
  <si>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</si>
  <si>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</si>
  <si>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</si>
  <si>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</si>
  <si>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</si>
  <si>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</si>
  <si>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</si>
  <si>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</si>
  <si>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</si>
  <si>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</si>
  <si>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</si>
  <si>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</si>
  <si>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</si>
  <si>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</si>
  <si>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</si>
  <si>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</si>
  <si>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</si>
  <si>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</si>
  <si>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</si>
  <si>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</si>
  <si>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</si>
  <si>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</si>
  <si>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</si>
  <si>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</si>
  <si>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</si>
  <si>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</si>
  <si>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</si>
  <si>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</si>
  <si>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</si>
  <si>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</si>
  <si>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</si>
  <si>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</si>
  <si>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</si>
  <si>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</si>
  <si>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</si>
  <si>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</si>
  <si>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</si>
  <si>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</si>
  <si>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</si>
  <si>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</si>
  <si>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</si>
  <si>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</si>
  <si>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</si>
  <si>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</si>
  <si>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</si>
  <si>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</si>
  <si>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</si>
  <si>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</si>
  <si>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</si>
  <si>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</si>
  <si>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</si>
  <si>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</si>
  <si>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</si>
  <si>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</si>
  <si>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</si>
  <si>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</si>
  <si>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</si>
  <si>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</si>
  <si>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</si>
  <si>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</si>
  <si>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</si>
  <si>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</si>
  <si>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</si>
  <si>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</si>
  <si>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</si>
  <si>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</si>
  <si>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</si>
  <si>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</si>
  <si>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</si>
  <si>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</si>
  <si>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</si>
  <si>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</si>
  <si>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</si>
  <si>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</si>
  <si>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</si>
  <si>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</si>
  <si>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</si>
  <si>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</si>
  <si>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</si>
  <si>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</si>
  <si>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</si>
  <si>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</si>
  <si>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</si>
  <si>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</si>
  <si>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</si>
  <si>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</si>
  <si>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</si>
  <si>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</si>
  <si>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</si>
  <si>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</si>
  <si>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</si>
  <si>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</si>
  <si>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</si>
  <si>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</si>
  <si>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</si>
  <si>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</si>
  <si>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</si>
  <si>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</si>
  <si>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</si>
  <si>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</si>
  <si>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</si>
  <si>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</si>
  <si>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</si>
  <si>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</si>
  <si>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</si>
  <si>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</si>
  <si>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</si>
  <si>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</si>
  <si>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</si>
  <si>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</si>
  <si>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</si>
  <si>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</si>
  <si>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</si>
  <si>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</si>
  <si>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</si>
  <si>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</si>
  <si>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</si>
  <si>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</si>
  <si>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</si>
  <si>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</si>
  <si>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</si>
  <si>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</si>
  <si>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</si>
  <si>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</si>
  <si>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</si>
  <si>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</si>
  <si>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</si>
  <si>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</si>
  <si>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</si>
  <si>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</si>
  <si>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</si>
  <si>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</si>
  <si>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</si>
  <si>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</si>
  <si>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</si>
  <si>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</si>
  <si>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</si>
  <si>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</si>
  <si>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</si>
  <si>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</si>
  <si>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</si>
  <si>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</si>
  <si>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</si>
  <si>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</si>
  <si>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</si>
  <si>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</si>
  <si>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</si>
  <si>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</si>
  <si>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</si>
  <si>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</si>
  <si>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</si>
  <si>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</si>
  <si>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</si>
  <si>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</si>
  <si>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</si>
  <si>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</si>
  <si>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</si>
  <si>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</si>
  <si>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</si>
  <si>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</si>
  <si>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</si>
  <si>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</si>
  <si>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</si>
  <si>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</si>
  <si>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</si>
  <si>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</si>
  <si>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</si>
  <si>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</si>
  <si>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</si>
  <si>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</si>
  <si>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</si>
  <si>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</si>
  <si>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</si>
  <si>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</si>
  <si>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</si>
  <si>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</si>
  <si>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</si>
  <si>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</si>
  <si>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</si>
  <si>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</si>
  <si>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</si>
  <si>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</si>
  <si>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</si>
  <si>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</si>
  <si>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</si>
  <si>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</si>
  <si>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</si>
  <si>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</si>
  <si>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</si>
  <si>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</si>
  <si>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</si>
  <si>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</si>
  <si>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</si>
  <si>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</si>
  <si>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</si>
  <si>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</si>
  <si>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</si>
  <si>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</si>
  <si>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</si>
  <si>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</si>
  <si>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</si>
  <si>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</si>
  <si>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</si>
  <si>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</si>
  <si>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</si>
  <si>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</si>
  <si>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</si>
  <si>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</si>
  <si>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</si>
  <si>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</si>
  <si>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</si>
  <si>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</si>
  <si>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</si>
  <si>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</si>
  <si>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</si>
  <si>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</si>
  <si>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</si>
  <si>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</si>
  <si>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</si>
  <si>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</si>
  <si>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</si>
  <si>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</si>
  <si>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</si>
  <si>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</si>
  <si>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</si>
  <si>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</si>
  <si>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</si>
  <si>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</si>
  <si>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</si>
  <si>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</si>
  <si>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</si>
  <si>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</si>
  <si>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</si>
  <si>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</si>
  <si>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</si>
  <si>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</si>
  <si>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</si>
  <si>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</si>
  <si>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</si>
  <si>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</si>
  <si>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</si>
  <si>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</si>
  <si>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</si>
  <si>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</si>
  <si>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</si>
  <si>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</si>
  <si>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</si>
  <si>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</si>
  <si>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</si>
  <si>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</si>
  <si>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</si>
  <si>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</si>
  <si>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</si>
  <si>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</si>
  <si>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</si>
  <si>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</si>
  <si>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</si>
  <si>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</si>
  <si>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</si>
  <si>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</si>
  <si>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</si>
  <si>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</si>
  <si>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</si>
  <si>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</si>
  <si>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</si>
  <si>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</si>
  <si>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</si>
  <si>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</si>
  <si>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</si>
  <si>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</si>
  <si>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</si>
  <si>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</si>
  <si>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</si>
  <si>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</si>
  <si>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</si>
  <si>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</si>
  <si>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</si>
  <si>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</si>
  <si>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</si>
  <si>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</si>
  <si>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</si>
  <si>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</si>
  <si>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</si>
  <si>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</si>
  <si>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</si>
  <si>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</si>
  <si>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</si>
  <si>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</si>
  <si>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</si>
  <si>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</si>
  <si>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</si>
  <si>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</si>
  <si>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</si>
  <si>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</si>
  <si>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</si>
  <si>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</si>
  <si>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</si>
  <si>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</si>
  <si>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</si>
  <si>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</si>
  <si>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</si>
  <si>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</si>
  <si>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</si>
  <si>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</si>
  <si>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</si>
  <si>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</si>
  <si>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</si>
  <si>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</si>
  <si>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</si>
  <si>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</si>
  <si>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</si>
  <si>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</si>
  <si>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</si>
  <si>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</si>
  <si>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</si>
  <si>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</si>
  <si>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</si>
  <si>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</si>
  <si>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</si>
  <si>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</si>
  <si>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</si>
  <si>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</si>
  <si>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</si>
  <si>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</si>
  <si>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</si>
  <si>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</si>
  <si>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</si>
  <si>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</si>
  <si>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</si>
  <si>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</si>
  <si>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</si>
  <si>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</si>
  <si>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</si>
  <si>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</si>
  <si>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</si>
  <si>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</si>
  <si>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</si>
  <si>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</si>
  <si>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</si>
  <si>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</si>
  <si>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</si>
  <si>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</si>
  <si>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</si>
  <si>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</si>
  <si>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</si>
  <si>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</si>
  <si>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</si>
  <si>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</si>
  <si>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</si>
  <si>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</si>
  <si>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</si>
  <si>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</si>
  <si>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</si>
  <si>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</si>
  <si>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</si>
  <si>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</si>
  <si>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</si>
  <si>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</si>
  <si>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</si>
  <si>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</si>
  <si>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</si>
  <si>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</si>
  <si>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</si>
  <si>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</si>
  <si>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</si>
  <si>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</si>
  <si>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</si>
  <si>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</si>
  <si>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</si>
  <si>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</si>
  <si>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</si>
  <si>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</si>
  <si>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</si>
  <si>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</si>
  <si>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</si>
  <si>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</si>
  <si>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</si>
  <si>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</si>
  <si>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</si>
  <si>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</si>
  <si>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</si>
  <si>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</si>
  <si>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</si>
  <si>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</si>
  <si>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</si>
  <si>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</si>
  <si>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</si>
  <si>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</si>
  <si>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</si>
  <si>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</si>
  <si>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</si>
  <si>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</si>
  <si>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</si>
  <si>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</si>
  <si>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</si>
  <si>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</si>
  <si>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</si>
  <si>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</si>
  <si>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</si>
  <si>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</si>
  <si>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</si>
  <si>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</si>
  <si>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</si>
  <si>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</si>
  <si>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</si>
  <si>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</si>
  <si>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</si>
  <si>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</si>
  <si>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</si>
  <si>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</si>
  <si>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</si>
  <si>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</si>
  <si>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</si>
  <si>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</si>
  <si>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People's Self-Help Housing Corporation</t>
  </si>
  <si>
    <t>Fillmore Terrace</t>
  </si>
  <si>
    <t>City of Fillmore</t>
  </si>
  <si>
    <t>Erika Herrera-Terriquez</t>
  </si>
  <si>
    <t>250 Central Ave</t>
  </si>
  <si>
    <t>Fillmore</t>
  </si>
  <si>
    <t>805.425-3701</t>
  </si>
  <si>
    <t>eherrera@fillmoreca.gov</t>
  </si>
  <si>
    <t>215 and 221 Palm Street, 534 Santa Clara Street</t>
  </si>
  <si>
    <t xml:space="preserve">Fillmore </t>
  </si>
  <si>
    <t>053-0-093-160; 053-0-093-020; 053-0-093-010; 053-0-093-035; 053-0-093-040</t>
  </si>
  <si>
    <t>40%/60%</t>
  </si>
  <si>
    <t>1060 Kendall Rd.</t>
  </si>
  <si>
    <t xml:space="preserve">San Luis Obispo </t>
  </si>
  <si>
    <t>CA</t>
  </si>
  <si>
    <t>Katherine Aguilar</t>
  </si>
  <si>
    <t>818-849-8613</t>
  </si>
  <si>
    <t>katherinea@pshhc.org</t>
  </si>
  <si>
    <t>Fillmore Terrace, LLC</t>
  </si>
  <si>
    <t>Managing GP</t>
  </si>
  <si>
    <t>People's Self-Help Housing</t>
  </si>
  <si>
    <t>LP, General Partner, Developer</t>
  </si>
  <si>
    <t xml:space="preserve">1060 Kendall Rd. </t>
  </si>
  <si>
    <t>San Luis Obispo, CA 93401</t>
  </si>
  <si>
    <t>Veronica Z. Garcia</t>
  </si>
  <si>
    <t>805.651.3592</t>
  </si>
  <si>
    <t>veronicag@pshhc.org</t>
  </si>
  <si>
    <t>RRM Design Group</t>
  </si>
  <si>
    <t>422 East Main Street</t>
  </si>
  <si>
    <t>Ventura, CA 93001</t>
  </si>
  <si>
    <t>Andrew Garl</t>
  </si>
  <si>
    <t>805.730.0294</t>
  </si>
  <si>
    <t>ajgarl@rrmdesign.com</t>
  </si>
  <si>
    <t>Goldfard &amp; Lipman LLP</t>
  </si>
  <si>
    <t xml:space="preserve">1300 Clay Street, 11th Floor </t>
  </si>
  <si>
    <t>Oakland, CA 94612</t>
  </si>
  <si>
    <t>Lynn Hutchins</t>
  </si>
  <si>
    <t>510.433.6625</t>
  </si>
  <si>
    <t>lhutchins@goldfarblipman.com</t>
  </si>
  <si>
    <t>Partner Energy</t>
  </si>
  <si>
    <t>2154 Torrance Blvd.</t>
  </si>
  <si>
    <t>Torrance, CA, 90501</t>
  </si>
  <si>
    <t>Melissa Tso</t>
  </si>
  <si>
    <t>310.956.3714</t>
  </si>
  <si>
    <t>mtso@ptrenergy.com</t>
  </si>
  <si>
    <t>Tomas Tomaszewski</t>
  </si>
  <si>
    <t>3811 Tilden Drive</t>
  </si>
  <si>
    <t>El Dorado Hills, CA 95762</t>
  </si>
  <si>
    <t>916.804.5367</t>
  </si>
  <si>
    <t>916.939.8215</t>
  </si>
  <si>
    <t>tomcpa@directcon.net</t>
  </si>
  <si>
    <t xml:space="preserve">National Equity Fund, Inc. </t>
  </si>
  <si>
    <t>10 D. Riverside Plaza, Suite 700</t>
  </si>
  <si>
    <t>Chicago, IL, 60606</t>
  </si>
  <si>
    <t>Michael Rogers</t>
  </si>
  <si>
    <t>312.754.3218</t>
  </si>
  <si>
    <t>mrogers@nefinc.org</t>
  </si>
  <si>
    <t xml:space="preserve">California Housing Partnership </t>
  </si>
  <si>
    <t xml:space="preserve">538 Ninth Street, Ste. </t>
  </si>
  <si>
    <t>Oakland, CA 92011</t>
  </si>
  <si>
    <t>Nicole Norori</t>
  </si>
  <si>
    <t>805.826.3061</t>
  </si>
  <si>
    <t>nnorori@chpc.net</t>
  </si>
  <si>
    <t>Laurin Associates</t>
  </si>
  <si>
    <t>1501 Sports Drive</t>
  </si>
  <si>
    <t>Sacramento, CA 95834</t>
  </si>
  <si>
    <t>Stefanie Williams</t>
  </si>
  <si>
    <t>916.372.6100</t>
  </si>
  <si>
    <t>swilliams@laurinassociates.com</t>
  </si>
  <si>
    <t>1060 Kendall Road</t>
  </si>
  <si>
    <t>Jane Renehan</t>
  </si>
  <si>
    <t>805.548.2349</t>
  </si>
  <si>
    <t>janer@pshhc.org</t>
  </si>
  <si>
    <t>Keller Williams Realty</t>
  </si>
  <si>
    <t>Pete Ellerman, Real Estate Broker</t>
  </si>
  <si>
    <t>Previous Property Owner</t>
  </si>
  <si>
    <t>2831 N. Ventura Rd., Oxnard CA 93036</t>
  </si>
  <si>
    <t>Harold Phillips &amp; Marcia Phillip</t>
  </si>
  <si>
    <t>$1,400,00</t>
  </si>
  <si>
    <t>Inner City Infill Site</t>
  </si>
  <si>
    <t>Vacant Commercial bldg,lot &amp; SFR; and occupied SFR</t>
  </si>
  <si>
    <t xml:space="preserve">Central Business District (CBD)- 20 units base density and Commercial Highway (CH)- 21 units as base density </t>
  </si>
  <si>
    <t>CBD R2 - 35 Units/Acre</t>
  </si>
  <si>
    <t>Density Bonus Agmt will be executed with the City of Fillmore restricting all 49 units for 55 years</t>
  </si>
  <si>
    <t>40' max height</t>
  </si>
  <si>
    <t>1.2:1</t>
  </si>
  <si>
    <t>County of Ventura - HOME 2020</t>
  </si>
  <si>
    <t>County of Ventura - HOME 2022</t>
  </si>
  <si>
    <t>HCD SuperNofa- IIG &amp; Joe Serna 2024</t>
  </si>
  <si>
    <t>FHLB- AHP 2024</t>
  </si>
  <si>
    <t>Department of Developmental Services</t>
  </si>
  <si>
    <t>PSHH Sponsor Loan- NeighborWorks 2025</t>
  </si>
  <si>
    <t>CUAC Utility Allowance</t>
  </si>
  <si>
    <t>Misc</t>
  </si>
  <si>
    <t>Payroll Taxes/Benefits</t>
  </si>
  <si>
    <t>Misc. Maintenance</t>
  </si>
  <si>
    <t>Cable/Internet</t>
  </si>
  <si>
    <t>Misc. Tax/License</t>
  </si>
  <si>
    <t xml:space="preserve">People's Self-Help Housing </t>
  </si>
  <si>
    <t>Rick Gulino</t>
  </si>
  <si>
    <t>(805) 540-2498</t>
  </si>
  <si>
    <t>rickg@pshhc.org</t>
  </si>
  <si>
    <t>HCD JSJFW</t>
  </si>
  <si>
    <t>Ventura County HOME</t>
  </si>
  <si>
    <t>HCD IIG</t>
  </si>
  <si>
    <t>DDS Funds</t>
  </si>
  <si>
    <t>Cost Deferred incl Developer Fee</t>
  </si>
  <si>
    <t>GP Equity</t>
  </si>
  <si>
    <t>Limited Partner</t>
  </si>
  <si>
    <t>RDA Funds</t>
  </si>
  <si>
    <t>ERF Funds</t>
  </si>
  <si>
    <t xml:space="preserve">GP Loan Neighborworks Grant									</t>
  </si>
  <si>
    <t>Fixed</t>
  </si>
  <si>
    <t xml:space="preserve">Banc of CA -Taxable Construction Loan </t>
  </si>
  <si>
    <t>997 Monterey Street 3rd Floor</t>
  </si>
  <si>
    <t>Nathan Roddick</t>
  </si>
  <si>
    <t>2020 W. El Camino Avenue, Suite 670</t>
  </si>
  <si>
    <t>Jennifer Seeger</t>
  </si>
  <si>
    <t>800 S. Victoria Ave</t>
  </si>
  <si>
    <t>Tracy McAulay</t>
  </si>
  <si>
    <t xml:space="preserve">333 Bush Street, Suite 2700 </t>
  </si>
  <si>
    <t>Eric Cicourel</t>
  </si>
  <si>
    <t>1215 "O" Street, 7th Floor, MS 7-20</t>
  </si>
  <si>
    <t>Darcy Bishop</t>
  </si>
  <si>
    <t>250 Central Avenue</t>
  </si>
  <si>
    <t>Manuel Minjares</t>
  </si>
  <si>
    <t>4500 Cherry Creek Drive South, Suite 660</t>
  </si>
  <si>
    <t>Denver</t>
  </si>
  <si>
    <t>Lisa Haegawa</t>
  </si>
  <si>
    <t>Kenneth Trigueiro</t>
  </si>
  <si>
    <t xml:space="preserve">(805) 540-2453					</t>
  </si>
  <si>
    <t xml:space="preserve">Cost Deferred to Conversion </t>
  </si>
  <si>
    <t>(805) 540-2453</t>
  </si>
  <si>
    <t xml:space="preserve">(805) 540-2453			</t>
  </si>
  <si>
    <t xml:space="preserve">Banc of CA - Perm Loan									</t>
  </si>
  <si>
    <t>Deferred Developer Fee</t>
  </si>
  <si>
    <t xml:space="preserve">Other: Applicant + Lender Legal </t>
  </si>
  <si>
    <t>Other: Other Basis Elgible: Utility Connection, special inspections testing, PW Monitoring, geotech/soils report, Project Admin</t>
  </si>
  <si>
    <t>Other: Non-Basis Elgible: Relocation-Permanent</t>
  </si>
  <si>
    <t>Other: Lender Legal</t>
  </si>
  <si>
    <t>(805) 548-8210</t>
  </si>
  <si>
    <t>Tax Exempt Perm Loan</t>
  </si>
  <si>
    <t>(916) 263-2771</t>
  </si>
  <si>
    <t>(805) 232-1371</t>
  </si>
  <si>
    <t>(800) 283-0700</t>
  </si>
  <si>
    <t>Conventional Loan</t>
  </si>
  <si>
    <t>(805) 539-2513</t>
  </si>
  <si>
    <t>(303) 782-0299</t>
  </si>
  <si>
    <t>Deferred Fee</t>
  </si>
  <si>
    <t>Deferred Interest</t>
  </si>
  <si>
    <t>250 Cenral Avenue</t>
  </si>
  <si>
    <t>Erika Herrera</t>
  </si>
  <si>
    <t>(805) 524-3701</t>
  </si>
  <si>
    <t xml:space="preserve">Taxable Construction Loan </t>
  </si>
  <si>
    <t xml:space="preserve">Loan, Residual Receipt </t>
  </si>
  <si>
    <t>Loan, Residual Receipt</t>
  </si>
  <si>
    <t>Fillmore Terminal</t>
  </si>
  <si>
    <t>Santa Clara &amp; Palm St.</t>
  </si>
  <si>
    <t>Fillmore, CA 93105</t>
  </si>
  <si>
    <t>Central Park</t>
  </si>
  <si>
    <t xml:space="preserve"> Fillmore, CA 93015</t>
  </si>
  <si>
    <t xml:space="preserve"> Krista Martinez - Parks and Recreation Coordinator</t>
  </si>
  <si>
    <t>805) 642-1591, ext. 108</t>
  </si>
  <si>
    <t xml:space="preserve"> https://www.valleyexpressbus.org/ </t>
  </si>
  <si>
    <t>0.06 Miles</t>
  </si>
  <si>
    <t>Martin R. Erickson</t>
  </si>
  <si>
    <t>805-946-1698</t>
  </si>
  <si>
    <t xml:space="preserve"> https://www.fillmoreca.gov/directory.aspx?did=12 </t>
  </si>
  <si>
    <t>0.13 mi.</t>
  </si>
  <si>
    <t>Fillmore Library</t>
  </si>
  <si>
    <t>502 2nd St</t>
  </si>
  <si>
    <t>Fillmore, CA 93015</t>
  </si>
  <si>
    <t>Yvonne Becerra, Library Supervisor</t>
  </si>
  <si>
    <t xml:space="preserve"> Vons Supermarket </t>
  </si>
  <si>
    <t xml:space="preserve"> 636 Ventura St</t>
  </si>
  <si>
    <t>On Call Store Manager</t>
  </si>
  <si>
    <t>(805)524-1445</t>
  </si>
  <si>
    <t>https://local.vons.com/ca/fillmore/636-ventura-st.html</t>
  </si>
  <si>
    <t>0.19 mile</t>
  </si>
  <si>
    <t>State Prevailing Wage, Davis Beacon</t>
  </si>
  <si>
    <t>HCD SuperNOFA: Joe Serna Sr. Farmworker Grant</t>
  </si>
  <si>
    <t>Department of Developmental Services (DDS)</t>
  </si>
  <si>
    <t xml:space="preserve">HCD SuperNOFA: Infill Infrastrcusture Grant </t>
  </si>
  <si>
    <t>GP Loan Neighborworks Grant</t>
  </si>
  <si>
    <t xml:space="preserve"> https://www.vencolibrary.org/locations/fillmore-library </t>
  </si>
  <si>
    <t xml:space="preserve"> 0.5 miles </t>
  </si>
  <si>
    <t>(805) 626-7323</t>
  </si>
  <si>
    <t>Fillmore Adult School</t>
  </si>
  <si>
    <t>627 Sespe Ave. Room #29</t>
  </si>
  <si>
    <t>Jacquelyn Alcoser - Office Manager</t>
  </si>
  <si>
    <t>https://adultschool.fillmoreusd.org/</t>
  </si>
  <si>
    <t>0.35 Miles</t>
  </si>
  <si>
    <t>805.524.8232</t>
  </si>
  <si>
    <t>Community Memorial Health Center</t>
  </si>
  <si>
    <t>852 Ventura St.</t>
  </si>
  <si>
    <t>Adam Thunell - Chief Operating Officer</t>
  </si>
  <si>
    <t>https://www.mycmh.org/locations/community-memorial-clinic-fillmore/</t>
  </si>
  <si>
    <t>0.45 Miles</t>
  </si>
  <si>
    <t>805.948.6353</t>
  </si>
  <si>
    <t>Rite Aid</t>
  </si>
  <si>
    <t>600 Ventura St.</t>
  </si>
  <si>
    <t>Rite Aid Fillmore - On-Duty Manager</t>
  </si>
  <si>
    <t>https://www.riteaid.com/locations/ca/fillmore/600-west-ventura-street.html</t>
  </si>
  <si>
    <t>0.1 Mile</t>
  </si>
  <si>
    <t>805.524.9792</t>
  </si>
  <si>
    <t>HCD JSJW</t>
  </si>
  <si>
    <t>Ventura County Home</t>
  </si>
  <si>
    <t>City of Fillmore - RDA</t>
  </si>
  <si>
    <t xml:space="preserve">City of Fillmore - ERF </t>
  </si>
  <si>
    <t>Air Coditioning</t>
  </si>
  <si>
    <t>Chief Real Estate Development Officer</t>
  </si>
  <si>
    <t>April</t>
  </si>
  <si>
    <t>GP Sponsor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</si>
</sst>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8"/>
      <color theme="3"/>
      <name val="Cambri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29864">
    <xf numFmtId="0" fontId="0" fillId="0" borderId="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2" fillId="39" borderId="33" applyNumberFormat="0" applyAlignment="0" applyProtection="0"/>
    <xf numFmtId="0" fontId="92" fillId="39" borderId="33" applyNumberFormat="0" applyAlignment="0" applyProtection="0"/>
    <xf numFmtId="0" fontId="93" fillId="40" borderId="34" applyNumberForma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4" fontId="7" fillId="0" borderId="0" applyFont="0" applyFill="0" applyBorder="0" applyAlignment="0" applyProtection="0"/>
    <xf numFmtId="44" fontId="80"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80"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alignment vertical="top"/>
    </xf>
    <xf numFmtId="44" fontId="66" fillId="0" borderId="0" applyFont="0" applyFill="0" applyBorder="0" applyAlignment="0" applyProtection="0">
      <alignment vertical="top"/>
    </xf>
    <xf numFmtId="44" fontId="16" fillId="0" borderId="0" applyFont="0" applyFill="0" applyBorder="0" applyAlignment="0" applyProtection="0"/>
    <xf numFmtId="44" fontId="66" fillId="0" borderId="0" applyFont="0" applyFill="0" applyBorder="0" applyAlignment="0" applyProtection="0">
      <alignment vertical="top"/>
    </xf>
    <xf numFmtId="44" fontId="66" fillId="0" borderId="0" applyFont="0" applyFill="0" applyBorder="0" applyAlignment="0" applyProtection="0"/>
    <xf numFmtId="44" fontId="7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6"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6"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7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94" fillId="0" borderId="0" applyNumberFormat="0" applyFill="0" applyBorder="0" applyAlignment="0" applyProtection="0"/>
    <xf numFmtId="0" fontId="95" fillId="41"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2" fillId="0" borderId="0" applyNumberFormat="0" applyFill="0" applyBorder="0" applyAlignment="0" applyProtection="0">
      <alignment vertical="top"/>
      <protection locked="0"/>
    </xf>
    <xf numFmtId="0" fontId="99" fillId="42" borderId="33"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100" fillId="0" borderId="38" applyNumberFormat="0" applyFill="0" applyAlignment="0" applyProtection="0"/>
    <xf numFmtId="0" fontId="101" fillId="43" borderId="0" applyNumberFormat="0" applyBorder="0" applyAlignment="0" applyProtection="0"/>
    <xf numFmtId="0" fontId="102" fillId="0" borderId="0"/>
    <xf numFmtId="0" fontId="66" fillId="0" borderId="0"/>
    <xf numFmtId="0" fontId="102" fillId="0" borderId="0"/>
    <xf numFmtId="0" fontId="66" fillId="0" borderId="0"/>
    <xf numFmtId="0" fontId="66" fillId="0" borderId="0"/>
    <xf numFmtId="0" fontId="16" fillId="0" borderId="0"/>
    <xf numFmtId="0" fontId="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6" fillId="0" borderId="0"/>
    <xf numFmtId="170" fontId="67" fillId="0" borderId="0"/>
    <xf numFmtId="0" fontId="89" fillId="0" borderId="0"/>
    <xf numFmtId="0" fontId="16" fillId="0" borderId="0"/>
    <xf numFmtId="0" fontId="16" fillId="0" borderId="0"/>
    <xf numFmtId="0" fontId="72" fillId="0" borderId="0"/>
    <xf numFmtId="0" fontId="66" fillId="0" borderId="0"/>
    <xf numFmtId="0" fontId="72" fillId="0" borderId="0"/>
    <xf numFmtId="0" fontId="16" fillId="0" borderId="0"/>
    <xf numFmtId="0" fontId="66" fillId="0" borderId="0"/>
    <xf numFmtId="0" fontId="76" fillId="0" borderId="0"/>
    <xf numFmtId="0" fontId="66" fillId="0" borderId="0"/>
    <xf numFmtId="0" fontId="89" fillId="0" borderId="0"/>
    <xf numFmtId="0" fontId="66"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6" fillId="0" borderId="0"/>
    <xf numFmtId="0" fontId="89" fillId="0" borderId="0"/>
    <xf numFmtId="0" fontId="89" fillId="0" borderId="0"/>
    <xf numFmtId="0" fontId="89" fillId="0" borderId="0"/>
    <xf numFmtId="0" fontId="89" fillId="0" borderId="0"/>
    <xf numFmtId="0" fontId="66"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6" fillId="0" borderId="0"/>
    <xf numFmtId="0" fontId="89" fillId="0" borderId="0"/>
    <xf numFmtId="0" fontId="89" fillId="0" borderId="0"/>
    <xf numFmtId="0" fontId="89" fillId="0" borderId="0"/>
    <xf numFmtId="0" fontId="89" fillId="0" borderId="0"/>
    <xf numFmtId="0" fontId="76" fillId="0" borderId="0"/>
    <xf numFmtId="0" fontId="66" fillId="0" borderId="0">
      <alignment vertical="top"/>
    </xf>
    <xf numFmtId="0" fontId="89" fillId="0" borderId="0"/>
    <xf numFmtId="0" fontId="89" fillId="0" borderId="0"/>
    <xf numFmtId="0" fontId="89" fillId="0" borderId="0"/>
    <xf numFmtId="0" fontId="89" fillId="0" borderId="0"/>
    <xf numFmtId="0" fontId="76" fillId="0" borderId="0"/>
    <xf numFmtId="0" fontId="16" fillId="0" borderId="0"/>
    <xf numFmtId="0" fontId="89" fillId="0" borderId="0"/>
    <xf numFmtId="0" fontId="16" fillId="0" borderId="0"/>
    <xf numFmtId="0" fontId="89" fillId="0" borderId="0"/>
    <xf numFmtId="0" fontId="89" fillId="0" borderId="0"/>
    <xf numFmtId="0" fontId="89" fillId="0" borderId="0"/>
    <xf numFmtId="0" fontId="89" fillId="0" borderId="0"/>
    <xf numFmtId="0" fontId="72" fillId="0" borderId="0"/>
    <xf numFmtId="0" fontId="66" fillId="0" borderId="0">
      <alignment vertical="top"/>
    </xf>
    <xf numFmtId="0" fontId="72" fillId="0" borderId="0"/>
    <xf numFmtId="0" fontId="66" fillId="0" borderId="0">
      <alignment vertical="top"/>
    </xf>
    <xf numFmtId="0" fontId="66" fillId="0" borderId="0">
      <alignment vertical="top"/>
    </xf>
    <xf numFmtId="0" fontId="72" fillId="0" borderId="0"/>
    <xf numFmtId="0" fontId="72" fillId="0" borderId="0"/>
    <xf numFmtId="0" fontId="89" fillId="0" borderId="0"/>
    <xf numFmtId="0" fontId="66"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6" fillId="0" borderId="0"/>
    <xf numFmtId="0" fontId="66" fillId="0" borderId="0">
      <alignment vertical="top"/>
    </xf>
    <xf numFmtId="0" fontId="89" fillId="0" borderId="0"/>
    <xf numFmtId="0" fontId="89" fillId="0" borderId="0"/>
    <xf numFmtId="0" fontId="89" fillId="0" borderId="0"/>
    <xf numFmtId="0" fontId="89" fillId="0" borderId="0"/>
    <xf numFmtId="0" fontId="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6" fillId="0" borderId="0"/>
    <xf numFmtId="0" fontId="66" fillId="0" borderId="0">
      <alignment vertical="top"/>
    </xf>
    <xf numFmtId="0" fontId="66" fillId="0" borderId="0">
      <alignment vertical="top"/>
    </xf>
    <xf numFmtId="0" fontId="66" fillId="0" borderId="0"/>
    <xf numFmtId="0" fontId="66" fillId="0" borderId="0">
      <alignment vertical="top"/>
    </xf>
    <xf numFmtId="0" fontId="66" fillId="0" borderId="0"/>
    <xf numFmtId="0" fontId="6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6" fillId="0" borderId="0"/>
    <xf numFmtId="0" fontId="89" fillId="0" borderId="0"/>
    <xf numFmtId="0" fontId="89" fillId="0" borderId="0"/>
    <xf numFmtId="0" fontId="89" fillId="0" borderId="0"/>
    <xf numFmtId="0" fontId="7" fillId="0" borderId="0" applyProtection="0">
      <protection locked="0"/>
    </xf>
    <xf numFmtId="0" fontId="16" fillId="0" borderId="0" applyProtection="0">
      <protection locked="0"/>
    </xf>
    <xf numFmtId="0" fontId="16" fillId="0" borderId="0" applyProtection="0">
      <protection locked="0"/>
    </xf>
    <xf numFmtId="0" fontId="67" fillId="0" borderId="0"/>
    <xf numFmtId="0" fontId="7" fillId="0" borderId="0"/>
    <xf numFmtId="0" fontId="16" fillId="0" borderId="0"/>
    <xf numFmtId="0" fontId="7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7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104" fillId="39" borderId="40" applyNumberFormat="0" applyAlignment="0" applyProtection="0"/>
    <xf numFmtId="0" fontId="104" fillId="39" borderId="40" applyNumberFormat="0" applyAlignment="0" applyProtection="0"/>
    <xf numFmtId="0" fontId="12"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0" fontId="5" fillId="44" borderId="39" applyNumberFormat="0" applyFont="0" applyAlignment="0" applyProtection="0"/>
    <xf numFmtId="9" fontId="7" fillId="0" borderId="0" applyFont="0" applyFill="0" applyBorder="0" applyAlignment="0" applyProtection="0"/>
    <xf numFmtId="170" fontId="143" fillId="0" borderId="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7"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79" fillId="44" borderId="39" applyNumberFormat="0" applyFont="0" applyAlignment="0" applyProtection="0"/>
    <xf numFmtId="0" fontId="14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105" fillId="0" borderId="0" applyNumberForma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44"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66"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23" borderId="0" applyNumberFormat="0" applyBorder="0" applyAlignment="0" applyProtection="0"/>
    <xf numFmtId="0" fontId="4" fillId="18"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4" borderId="39" applyNumberFormat="0" applyFont="0" applyAlignment="0" applyProtection="0"/>
    <xf numFmtId="44" fontId="4" fillId="0" borderId="0" applyFont="0" applyFill="0" applyBorder="0" applyAlignment="0" applyProtection="0"/>
    <xf numFmtId="0" fontId="4" fillId="44" borderId="39" applyNumberFormat="0" applyFont="0" applyAlignment="0" applyProtection="0"/>
    <xf numFmtId="0" fontId="4" fillId="16"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23" borderId="0" applyNumberFormat="0" applyBorder="0" applyAlignment="0" applyProtection="0"/>
    <xf numFmtId="0" fontId="4" fillId="18"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4" borderId="39" applyNumberFormat="0" applyFont="0" applyAlignment="0" applyProtection="0"/>
    <xf numFmtId="44" fontId="4" fillId="0" borderId="0" applyFont="0" applyFill="0" applyBorder="0" applyAlignment="0" applyProtection="0"/>
    <xf numFmtId="0" fontId="4" fillId="44" borderId="39" applyNumberFormat="0" applyFont="0" applyAlignment="0" applyProtection="0"/>
    <xf numFmtId="0" fontId="4" fillId="16"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0" borderId="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23" borderId="0" applyNumberFormat="0" applyBorder="0" applyAlignment="0" applyProtection="0"/>
    <xf numFmtId="0" fontId="4" fillId="18"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4" borderId="39" applyNumberFormat="0" applyFont="0" applyAlignment="0" applyProtection="0"/>
    <xf numFmtId="44" fontId="4" fillId="0" borderId="0" applyFont="0" applyFill="0" applyBorder="0" applyAlignment="0" applyProtection="0"/>
    <xf numFmtId="0" fontId="4" fillId="44" borderId="39" applyNumberFormat="0" applyFont="0" applyAlignment="0" applyProtection="0"/>
    <xf numFmtId="0" fontId="4" fillId="16"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23" borderId="0" applyNumberFormat="0" applyBorder="0" applyAlignment="0" applyProtection="0"/>
    <xf numFmtId="0" fontId="4" fillId="18"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4" borderId="39" applyNumberFormat="0" applyFont="0" applyAlignment="0" applyProtection="0"/>
    <xf numFmtId="44" fontId="4" fillId="0" borderId="0" applyFont="0" applyFill="0" applyBorder="0" applyAlignment="0" applyProtection="0"/>
    <xf numFmtId="0" fontId="4" fillId="44" borderId="39" applyNumberFormat="0" applyFont="0" applyAlignment="0" applyProtection="0"/>
    <xf numFmtId="0" fontId="4" fillId="16"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66" fillId="0" borderId="0">
      <alignment vertical="top"/>
    </xf>
    <xf numFmtId="0" fontId="66" fillId="0" borderId="0">
      <alignment vertical="top"/>
    </xf>
    <xf numFmtId="0" fontId="4" fillId="0" borderId="0"/>
    <xf numFmtId="0" fontId="4"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23" borderId="0" applyNumberFormat="0" applyBorder="0" applyAlignment="0" applyProtection="0"/>
    <xf numFmtId="0" fontId="4" fillId="18" borderId="0" applyNumberFormat="0" applyBorder="0" applyAlignment="0" applyProtection="0"/>
    <xf numFmtId="0" fontId="4" fillId="24" borderId="0" applyNumberFormat="0" applyBorder="0" applyAlignment="0" applyProtection="0"/>
    <xf numFmtId="43" fontId="79" fillId="0" borderId="0" applyFont="0" applyFill="0" applyBorder="0" applyAlignment="0" applyProtection="0"/>
    <xf numFmtId="0" fontId="4" fillId="19" borderId="0" applyNumberFormat="0" applyBorder="0" applyAlignment="0" applyProtection="0"/>
    <xf numFmtId="0" fontId="4" fillId="25" borderId="0" applyNumberFormat="0" applyBorder="0" applyAlignment="0" applyProtection="0"/>
    <xf numFmtId="43" fontId="7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4" borderId="39" applyNumberFormat="0" applyFont="0" applyAlignment="0" applyProtection="0"/>
    <xf numFmtId="44" fontId="4" fillId="0" borderId="0" applyFont="0" applyFill="0" applyBorder="0" applyAlignment="0" applyProtection="0"/>
    <xf numFmtId="0" fontId="4" fillId="44" borderId="39" applyNumberFormat="0" applyFont="0" applyAlignment="0" applyProtection="0"/>
    <xf numFmtId="0" fontId="4" fillId="16"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23" borderId="0" applyNumberFormat="0" applyBorder="0" applyAlignment="0" applyProtection="0"/>
    <xf numFmtId="0" fontId="4" fillId="18"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4" borderId="39" applyNumberFormat="0" applyFont="0" applyAlignment="0" applyProtection="0"/>
    <xf numFmtId="44" fontId="4" fillId="0" borderId="0" applyFont="0" applyFill="0" applyBorder="0" applyAlignment="0" applyProtection="0"/>
    <xf numFmtId="0" fontId="4" fillId="44" borderId="39" applyNumberFormat="0" applyFont="0" applyAlignment="0" applyProtection="0"/>
    <xf numFmtId="0" fontId="4" fillId="16"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0" borderId="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23" borderId="0" applyNumberFormat="0" applyBorder="0" applyAlignment="0" applyProtection="0"/>
    <xf numFmtId="0" fontId="4" fillId="18"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4" borderId="39" applyNumberFormat="0" applyFont="0" applyAlignment="0" applyProtection="0"/>
    <xf numFmtId="44" fontId="4" fillId="0" borderId="0" applyFont="0" applyFill="0" applyBorder="0" applyAlignment="0" applyProtection="0"/>
    <xf numFmtId="0" fontId="4" fillId="44" borderId="39" applyNumberFormat="0" applyFont="0" applyAlignment="0" applyProtection="0"/>
    <xf numFmtId="0" fontId="4" fillId="16"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23" borderId="0" applyNumberFormat="0" applyBorder="0" applyAlignment="0" applyProtection="0"/>
    <xf numFmtId="0" fontId="4" fillId="18" borderId="0" applyNumberFormat="0" applyBorder="0" applyAlignment="0" applyProtection="0"/>
    <xf numFmtId="0" fontId="4" fillId="24"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4" borderId="39" applyNumberFormat="0" applyFont="0" applyAlignment="0" applyProtection="0"/>
    <xf numFmtId="44" fontId="4" fillId="0" borderId="0" applyFont="0" applyFill="0" applyBorder="0" applyAlignment="0" applyProtection="0"/>
    <xf numFmtId="0" fontId="4" fillId="44" borderId="39" applyNumberFormat="0" applyFont="0" applyAlignment="0" applyProtection="0"/>
    <xf numFmtId="0" fontId="4" fillId="16"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0" borderId="0"/>
    <xf numFmtId="0" fontId="4" fillId="0" borderId="0"/>
    <xf numFmtId="0" fontId="66" fillId="0" borderId="0">
      <alignment vertical="top"/>
    </xf>
    <xf numFmtId="0" fontId="66"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3" fillId="0" borderId="0"/>
    <xf numFmtId="0" fontId="79" fillId="44" borderId="39" applyNumberFormat="0" applyFont="0" applyAlignment="0" applyProtection="0"/>
    <xf numFmtId="0" fontId="79" fillId="44" borderId="39" applyNumberFormat="0" applyFont="0" applyAlignment="0" applyProtection="0"/>
    <xf numFmtId="43" fontId="7" fillId="0" borderId="0" applyFont="0" applyFill="0" applyBorder="0" applyAlignment="0" applyProtection="0"/>
    <xf numFmtId="0" fontId="7"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7" fillId="0" borderId="0"/>
    <xf numFmtId="0" fontId="4" fillId="0" borderId="0"/>
    <xf numFmtId="0" fontId="4" fillId="0" borderId="0"/>
    <xf numFmtId="0" fontId="4" fillId="0" borderId="0"/>
    <xf numFmtId="0" fontId="4" fillId="0" borderId="0"/>
    <xf numFmtId="0" fontId="7" fillId="0" borderId="0"/>
    <xf numFmtId="0" fontId="4" fillId="44" borderId="39" applyNumberFormat="0" applyFont="0" applyAlignment="0" applyProtection="0"/>
    <xf numFmtId="0" fontId="4" fillId="44" borderId="39" applyNumberFormat="0" applyFont="0" applyAlignment="0" applyProtection="0"/>
    <xf numFmtId="170" fontId="143" fillId="0"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17" borderId="0" applyNumberFormat="0" applyBorder="0" applyAlignment="0" applyProtection="0"/>
    <xf numFmtId="0" fontId="3" fillId="23" borderId="0" applyNumberFormat="0" applyBorder="0" applyAlignment="0" applyProtection="0"/>
    <xf numFmtId="0" fontId="3" fillId="18"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4" borderId="39" applyNumberFormat="0" applyFont="0" applyAlignment="0" applyProtection="0"/>
    <xf numFmtId="44" fontId="3" fillId="0" borderId="0" applyFont="0" applyFill="0" applyBorder="0" applyAlignment="0" applyProtection="0"/>
    <xf numFmtId="0" fontId="3" fillId="44" borderId="39" applyNumberFormat="0" applyFont="0" applyAlignment="0" applyProtection="0"/>
    <xf numFmtId="0" fontId="3" fillId="16"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17" borderId="0" applyNumberFormat="0" applyBorder="0" applyAlignment="0" applyProtection="0"/>
    <xf numFmtId="0" fontId="3" fillId="23" borderId="0" applyNumberFormat="0" applyBorder="0" applyAlignment="0" applyProtection="0"/>
    <xf numFmtId="0" fontId="3" fillId="18"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4" borderId="39" applyNumberFormat="0" applyFont="0" applyAlignment="0" applyProtection="0"/>
    <xf numFmtId="44" fontId="3" fillId="0" borderId="0" applyFont="0" applyFill="0" applyBorder="0" applyAlignment="0" applyProtection="0"/>
    <xf numFmtId="0" fontId="3" fillId="44" borderId="39" applyNumberFormat="0" applyFont="0" applyAlignment="0" applyProtection="0"/>
    <xf numFmtId="0" fontId="3" fillId="16"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0" borderId="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17" borderId="0" applyNumberFormat="0" applyBorder="0" applyAlignment="0" applyProtection="0"/>
    <xf numFmtId="0" fontId="3" fillId="23" borderId="0" applyNumberFormat="0" applyBorder="0" applyAlignment="0" applyProtection="0"/>
    <xf numFmtId="0" fontId="3" fillId="18"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4" borderId="39" applyNumberFormat="0" applyFont="0" applyAlignment="0" applyProtection="0"/>
    <xf numFmtId="44" fontId="3" fillId="0" borderId="0" applyFont="0" applyFill="0" applyBorder="0" applyAlignment="0" applyProtection="0"/>
    <xf numFmtId="0" fontId="3" fillId="44" borderId="39" applyNumberFormat="0" applyFont="0" applyAlignment="0" applyProtection="0"/>
    <xf numFmtId="0" fontId="3" fillId="16"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17" borderId="0" applyNumberFormat="0" applyBorder="0" applyAlignment="0" applyProtection="0"/>
    <xf numFmtId="0" fontId="3" fillId="23" borderId="0" applyNumberFormat="0" applyBorder="0" applyAlignment="0" applyProtection="0"/>
    <xf numFmtId="0" fontId="3" fillId="18"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4" borderId="39" applyNumberFormat="0" applyFont="0" applyAlignment="0" applyProtection="0"/>
    <xf numFmtId="44" fontId="3" fillId="0" borderId="0" applyFont="0" applyFill="0" applyBorder="0" applyAlignment="0" applyProtection="0"/>
    <xf numFmtId="0" fontId="3" fillId="44" borderId="39" applyNumberFormat="0" applyFont="0" applyAlignment="0" applyProtection="0"/>
    <xf numFmtId="0" fontId="3" fillId="16"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17" borderId="0" applyNumberFormat="0" applyBorder="0" applyAlignment="0" applyProtection="0"/>
    <xf numFmtId="0" fontId="3" fillId="23" borderId="0" applyNumberFormat="0" applyBorder="0" applyAlignment="0" applyProtection="0"/>
    <xf numFmtId="0" fontId="3" fillId="18"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4" borderId="39" applyNumberFormat="0" applyFont="0" applyAlignment="0" applyProtection="0"/>
    <xf numFmtId="44" fontId="3" fillId="0" borderId="0" applyFont="0" applyFill="0" applyBorder="0" applyAlignment="0" applyProtection="0"/>
    <xf numFmtId="0" fontId="3" fillId="44" borderId="39" applyNumberFormat="0" applyFont="0" applyAlignment="0" applyProtection="0"/>
    <xf numFmtId="0" fontId="3" fillId="16"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17" borderId="0" applyNumberFormat="0" applyBorder="0" applyAlignment="0" applyProtection="0"/>
    <xf numFmtId="0" fontId="3" fillId="23" borderId="0" applyNumberFormat="0" applyBorder="0" applyAlignment="0" applyProtection="0"/>
    <xf numFmtId="0" fontId="3" fillId="18"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4" borderId="39" applyNumberFormat="0" applyFont="0" applyAlignment="0" applyProtection="0"/>
    <xf numFmtId="44" fontId="3" fillId="0" borderId="0" applyFont="0" applyFill="0" applyBorder="0" applyAlignment="0" applyProtection="0"/>
    <xf numFmtId="0" fontId="3" fillId="44" borderId="39" applyNumberFormat="0" applyFont="0" applyAlignment="0" applyProtection="0"/>
    <xf numFmtId="0" fontId="3" fillId="16"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0" borderId="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17" borderId="0" applyNumberFormat="0" applyBorder="0" applyAlignment="0" applyProtection="0"/>
    <xf numFmtId="0" fontId="3" fillId="23" borderId="0" applyNumberFormat="0" applyBorder="0" applyAlignment="0" applyProtection="0"/>
    <xf numFmtId="0" fontId="3" fillId="18"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4" borderId="39" applyNumberFormat="0" applyFont="0" applyAlignment="0" applyProtection="0"/>
    <xf numFmtId="44" fontId="3" fillId="0" borderId="0" applyFont="0" applyFill="0" applyBorder="0" applyAlignment="0" applyProtection="0"/>
    <xf numFmtId="0" fontId="3" fillId="44" borderId="39" applyNumberFormat="0" applyFont="0" applyAlignment="0" applyProtection="0"/>
    <xf numFmtId="0" fontId="3" fillId="16"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14" borderId="0" applyNumberFormat="0" applyBorder="0" applyAlignment="0" applyProtection="0"/>
    <xf numFmtId="0" fontId="3" fillId="20"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3" fillId="17" borderId="0" applyNumberFormat="0" applyBorder="0" applyAlignment="0" applyProtection="0"/>
    <xf numFmtId="0" fontId="3" fillId="23" borderId="0" applyNumberFormat="0" applyBorder="0" applyAlignment="0" applyProtection="0"/>
    <xf numFmtId="0" fontId="3" fillId="18"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2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44" borderId="39" applyNumberFormat="0" applyFont="0" applyAlignment="0" applyProtection="0"/>
    <xf numFmtId="44" fontId="3" fillId="0" borderId="0" applyFont="0" applyFill="0" applyBorder="0" applyAlignment="0" applyProtection="0"/>
    <xf numFmtId="0" fontId="3" fillId="44" borderId="39" applyNumberFormat="0" applyFont="0" applyAlignment="0" applyProtection="0"/>
    <xf numFmtId="0" fontId="3" fillId="16"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4" borderId="39" applyNumberFormat="0" applyFont="0" applyAlignment="0" applyProtection="0"/>
    <xf numFmtId="44" fontId="1" fillId="0" borderId="0" applyFont="0" applyFill="0" applyBorder="0" applyAlignment="0" applyProtection="0"/>
    <xf numFmtId="0" fontId="1" fillId="44" borderId="39" applyNumberFormat="0" applyFont="0" applyAlignment="0" applyProtection="0"/>
    <xf numFmtId="0" fontId="1"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cellStyleXfs>
  <cellXfs count="1992">
    <xf numFmtId="0" fontId="0" fillId="0" borderId="0" xfId="0"/>
    <xf numFmtId="0" fontId="0" fillId="0" borderId="0" xfId="0" applyAlignment="1">
      <alignment horizontal="center"/>
    </xf>
    <xf numFmtId="164"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6" fillId="0" borderId="0" xfId="0" applyFont="1" applyAlignment="1">
      <alignment horizontal="center"/>
    </xf>
    <xf numFmtId="0" fontId="7"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4" fillId="0" borderId="0" xfId="0" applyFont="1" applyAlignment="1">
      <alignment vertical="top" wrapText="1"/>
    </xf>
    <xf numFmtId="0" fontId="35" fillId="0" borderId="0" xfId="0" applyFont="1"/>
    <xf numFmtId="0" fontId="15" fillId="0" borderId="6" xfId="0" applyFont="1" applyBorder="1" applyAlignment="1">
      <alignment horizontal="center"/>
    </xf>
    <xf numFmtId="0" fontId="14" fillId="0" borderId="0" xfId="0" applyFont="1" applyAlignment="1">
      <alignment horizontal="center"/>
    </xf>
    <xf numFmtId="0" fontId="15" fillId="0" borderId="0" xfId="0" applyFont="1" applyAlignment="1">
      <alignment horizontal="left" vertical="top"/>
    </xf>
    <xf numFmtId="0" fontId="24" fillId="0" borderId="0" xfId="0" applyFont="1"/>
    <xf numFmtId="0" fontId="7" fillId="0" borderId="0" xfId="546"/>
    <xf numFmtId="0" fontId="34" fillId="0" borderId="0" xfId="0" applyFont="1"/>
    <xf numFmtId="0" fontId="13" fillId="0" borderId="0" xfId="0" applyFont="1" applyAlignment="1">
      <alignment horizontal="center" vertical="center"/>
    </xf>
    <xf numFmtId="0" fontId="16" fillId="0" borderId="0" xfId="0" applyFont="1" applyAlignment="1">
      <alignment horizontal="left" vertical="top" wrapText="1"/>
    </xf>
    <xf numFmtId="0" fontId="23" fillId="0" borderId="0" xfId="0" applyFont="1"/>
    <xf numFmtId="0" fontId="15" fillId="0" borderId="0" xfId="0" applyFont="1" applyAlignment="1">
      <alignment vertical="top"/>
    </xf>
    <xf numFmtId="0" fontId="15" fillId="0" borderId="0" xfId="0" applyFont="1" applyAlignment="1">
      <alignment vertical="top" wrapText="1"/>
    </xf>
    <xf numFmtId="0" fontId="16" fillId="0" borderId="0" xfId="0" applyFont="1" applyAlignment="1">
      <alignment horizontal="left" indent="4"/>
    </xf>
    <xf numFmtId="0" fontId="15" fillId="0" borderId="0" xfId="0" applyFont="1" applyAlignment="1">
      <alignment horizontal="left"/>
    </xf>
    <xf numFmtId="0" fontId="28" fillId="0" borderId="0" xfId="546" applyFont="1"/>
    <xf numFmtId="1" fontId="15" fillId="0" borderId="0" xfId="0" applyNumberFormat="1" applyFont="1" applyAlignment="1">
      <alignment horizontal="left"/>
    </xf>
    <xf numFmtId="0" fontId="17" fillId="0" borderId="0" xfId="0" applyFont="1"/>
    <xf numFmtId="1" fontId="15" fillId="0" borderId="0" xfId="0" applyNumberFormat="1" applyFont="1" applyAlignment="1">
      <alignment horizontal="right"/>
    </xf>
    <xf numFmtId="0" fontId="0" fillId="0" borderId="0" xfId="0" applyAlignment="1">
      <alignment horizontal="right"/>
    </xf>
    <xf numFmtId="0" fontId="15" fillId="0" borderId="0" xfId="0" applyFont="1" applyAlignment="1">
      <alignment horizontal="right"/>
    </xf>
    <xf numFmtId="0" fontId="27" fillId="0" borderId="0" xfId="0" applyFont="1"/>
    <xf numFmtId="0" fontId="19" fillId="0" borderId="0" xfId="0" applyFont="1"/>
    <xf numFmtId="173" fontId="7" fillId="0" borderId="0" xfId="546" applyNumberFormat="1"/>
    <xf numFmtId="9" fontId="7" fillId="0" borderId="0" xfId="546" applyNumberFormat="1" applyAlignment="1">
      <alignment horizontal="left"/>
    </xf>
    <xf numFmtId="169" fontId="7" fillId="0" borderId="0" xfId="546" applyNumberFormat="1"/>
    <xf numFmtId="0" fontId="7" fillId="0" borderId="0" xfId="0" applyFont="1"/>
    <xf numFmtId="0" fontId="16" fillId="0" borderId="0" xfId="0" applyFont="1" applyAlignment="1">
      <alignment horizontal="right"/>
    </xf>
    <xf numFmtId="0" fontId="36" fillId="0" borderId="0" xfId="0" applyFont="1"/>
    <xf numFmtId="0" fontId="16" fillId="0" borderId="0" xfId="0" applyFont="1" applyAlignment="1">
      <alignment horizontal="left"/>
    </xf>
    <xf numFmtId="0" fontId="18" fillId="0" borderId="0" xfId="0" applyFont="1"/>
    <xf numFmtId="0" fontId="20" fillId="0" borderId="0" xfId="0" applyFont="1"/>
    <xf numFmtId="0" fontId="14"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4" fillId="0" borderId="1" xfId="0" applyFont="1" applyBorder="1" applyAlignment="1">
      <alignment horizontal="center" wrapText="1"/>
    </xf>
    <xf numFmtId="0" fontId="14"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4" fillId="0" borderId="4" xfId="0" applyFont="1" applyBorder="1" applyAlignment="1">
      <alignment horizontal="center"/>
    </xf>
    <xf numFmtId="0" fontId="24" fillId="0" borderId="3" xfId="0" applyFont="1" applyBorder="1" applyAlignment="1">
      <alignment horizontal="left"/>
    </xf>
    <xf numFmtId="0" fontId="24" fillId="0" borderId="9" xfId="0" applyFont="1" applyBorder="1" applyAlignment="1">
      <alignment horizontal="left"/>
    </xf>
    <xf numFmtId="0" fontId="14" fillId="0" borderId="4" xfId="0" applyFont="1" applyBorder="1" applyAlignment="1">
      <alignment horizontal="right"/>
    </xf>
    <xf numFmtId="0" fontId="14" fillId="0" borderId="8" xfId="0" applyFont="1" applyBorder="1" applyAlignment="1">
      <alignment horizontal="right"/>
    </xf>
    <xf numFmtId="0" fontId="24" fillId="0" borderId="0" xfId="0" applyFont="1" applyAlignment="1">
      <alignment horizontal="left"/>
    </xf>
    <xf numFmtId="0" fontId="14" fillId="0" borderId="0" xfId="0" applyFont="1" applyAlignment="1">
      <alignment horizontal="right"/>
    </xf>
    <xf numFmtId="0" fontId="14"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6" fillId="0" borderId="12" xfId="0" applyFont="1" applyBorder="1" applyAlignment="1">
      <alignment horizontal="left"/>
    </xf>
    <xf numFmtId="0" fontId="14" fillId="0" borderId="9" xfId="0" applyFont="1" applyBorder="1"/>
    <xf numFmtId="164" fontId="0" fillId="0" borderId="0" xfId="0" applyNumberFormat="1" applyAlignment="1">
      <alignment horizontal="center"/>
    </xf>
    <xf numFmtId="0" fontId="0" fillId="0" borderId="13" xfId="0" applyBorder="1"/>
    <xf numFmtId="0" fontId="16" fillId="0" borderId="3" xfId="0" applyFont="1" applyBorder="1"/>
    <xf numFmtId="0" fontId="16" fillId="0" borderId="0" xfId="546" applyFont="1"/>
    <xf numFmtId="0" fontId="38" fillId="0" borderId="0" xfId="546" applyFont="1"/>
    <xf numFmtId="49" fontId="7" fillId="0" borderId="0" xfId="546" applyNumberFormat="1"/>
    <xf numFmtId="0" fontId="36" fillId="0" borderId="0" xfId="546" applyFont="1"/>
    <xf numFmtId="169" fontId="28" fillId="0" borderId="5" xfId="546" applyNumberFormat="1" applyFont="1" applyBorder="1" applyAlignment="1">
      <alignment horizontal="left"/>
    </xf>
    <xf numFmtId="169" fontId="28" fillId="0" borderId="5" xfId="546" applyNumberFormat="1" applyFont="1" applyBorder="1" applyAlignment="1">
      <alignment horizontal="center"/>
    </xf>
    <xf numFmtId="0" fontId="7" fillId="0" borderId="7" xfId="546" applyBorder="1"/>
    <xf numFmtId="0" fontId="7" fillId="0" borderId="9" xfId="546" applyBorder="1"/>
    <xf numFmtId="0" fontId="7" fillId="0" borderId="10" xfId="546" applyBorder="1"/>
    <xf numFmtId="0" fontId="7" fillId="0" borderId="1" xfId="546" applyBorder="1"/>
    <xf numFmtId="0" fontId="7" fillId="0" borderId="13" xfId="546" applyBorder="1"/>
    <xf numFmtId="0" fontId="7" fillId="0" borderId="2" xfId="546" applyBorder="1"/>
    <xf numFmtId="0" fontId="7" fillId="0" borderId="11" xfId="546" applyBorder="1"/>
    <xf numFmtId="0" fontId="27" fillId="0" borderId="0" xfId="546" applyFont="1"/>
    <xf numFmtId="0" fontId="7" fillId="0" borderId="0" xfId="546" applyAlignment="1">
      <alignment horizontal="center"/>
    </xf>
    <xf numFmtId="0" fontId="15" fillId="0" borderId="5" xfId="546" applyFont="1" applyBorder="1" applyAlignment="1">
      <alignment vertical="top" wrapText="1"/>
    </xf>
    <xf numFmtId="0" fontId="16" fillId="0" borderId="4" xfId="0" applyFont="1" applyBorder="1"/>
    <xf numFmtId="0" fontId="30" fillId="0" borderId="0" xfId="0" applyFont="1"/>
    <xf numFmtId="0" fontId="31" fillId="0" borderId="0" xfId="0" applyFont="1"/>
    <xf numFmtId="0" fontId="15" fillId="0" borderId="3" xfId="0" applyFont="1" applyBorder="1"/>
    <xf numFmtId="0" fontId="15" fillId="0" borderId="4" xfId="0" applyFont="1" applyBorder="1"/>
    <xf numFmtId="164" fontId="0" fillId="0" borderId="4" xfId="0" applyNumberFormat="1" applyBorder="1" applyAlignment="1">
      <alignment horizontal="right"/>
    </xf>
    <xf numFmtId="0" fontId="16" fillId="0" borderId="4" xfId="0" applyFont="1" applyBorder="1" applyAlignment="1">
      <alignment horizontal="right"/>
    </xf>
    <xf numFmtId="0" fontId="15" fillId="0" borderId="4" xfId="0" applyFont="1" applyBorder="1" applyAlignment="1">
      <alignment vertical="top" wrapText="1"/>
    </xf>
    <xf numFmtId="0" fontId="16" fillId="0" borderId="6" xfId="0" applyFont="1" applyBorder="1"/>
    <xf numFmtId="0" fontId="16" fillId="0" borderId="6" xfId="0" applyFont="1" applyBorder="1" applyAlignment="1">
      <alignment horizontal="left" vertical="top"/>
    </xf>
    <xf numFmtId="0" fontId="15" fillId="0" borderId="6" xfId="0" applyFont="1" applyBorder="1"/>
    <xf numFmtId="0" fontId="16" fillId="0" borderId="0" xfId="0" applyFont="1" applyAlignment="1">
      <alignment horizontal="left" vertical="top"/>
    </xf>
    <xf numFmtId="0" fontId="15" fillId="0" borderId="0" xfId="0" applyFont="1" applyAlignment="1">
      <alignment horizontal="left" vertical="top" wrapText="1"/>
    </xf>
    <xf numFmtId="0" fontId="14" fillId="0" borderId="0" xfId="0" applyFont="1" applyAlignment="1">
      <alignment vertical="top"/>
    </xf>
    <xf numFmtId="0" fontId="26" fillId="0" borderId="0" xfId="0" applyFont="1" applyAlignment="1">
      <alignment vertical="top" wrapText="1"/>
    </xf>
    <xf numFmtId="0" fontId="14" fillId="0" borderId="0" xfId="0" applyFont="1" applyAlignment="1">
      <alignment horizontal="left" vertical="top" wrapText="1"/>
    </xf>
    <xf numFmtId="0" fontId="26" fillId="0" borderId="0" xfId="0" applyFont="1" applyAlignment="1">
      <alignment vertical="top"/>
    </xf>
    <xf numFmtId="0" fontId="14" fillId="0" borderId="0" xfId="0" applyFont="1" applyAlignment="1">
      <alignment horizontal="center" vertical="top"/>
    </xf>
    <xf numFmtId="0" fontId="16" fillId="0" borderId="6" xfId="0" applyFont="1" applyBorder="1" applyAlignment="1">
      <alignment horizontal="center"/>
    </xf>
    <xf numFmtId="0" fontId="24" fillId="0" borderId="6" xfId="0" applyFont="1" applyBorder="1"/>
    <xf numFmtId="0" fontId="24" fillId="0" borderId="0" xfId="0" applyFont="1" applyAlignment="1">
      <alignment horizontal="right"/>
    </xf>
    <xf numFmtId="0" fontId="31" fillId="0" borderId="0" xfId="0" applyFont="1" applyAlignment="1">
      <alignment horizontal="left" vertical="top" wrapText="1"/>
    </xf>
    <xf numFmtId="0" fontId="24" fillId="0" borderId="0" xfId="0" applyFont="1" applyAlignment="1">
      <alignment horizontal="left" vertical="top"/>
    </xf>
    <xf numFmtId="0" fontId="15" fillId="0" borderId="0" xfId="0" applyFont="1" applyAlignment="1">
      <alignment vertical="top" wrapText="1" shrinkToFit="1"/>
    </xf>
    <xf numFmtId="0" fontId="32" fillId="0" borderId="0" xfId="0" applyFont="1"/>
    <xf numFmtId="0" fontId="15" fillId="0" borderId="0" xfId="0" applyFont="1" applyAlignment="1">
      <alignment horizontal="left" vertical="top" wrapText="1" shrinkToFit="1"/>
    </xf>
    <xf numFmtId="0" fontId="32" fillId="0" borderId="4" xfId="0" applyFont="1" applyBorder="1"/>
    <xf numFmtId="0" fontId="15" fillId="0" borderId="4" xfId="0" applyFont="1" applyBorder="1" applyAlignment="1">
      <alignment horizontal="left" vertical="top" wrapText="1" shrinkToFit="1"/>
    </xf>
    <xf numFmtId="0" fontId="15" fillId="0" borderId="3" xfId="0" applyFont="1" applyBorder="1" applyAlignment="1">
      <alignment horizontal="center"/>
    </xf>
    <xf numFmtId="0" fontId="15" fillId="0" borderId="0" xfId="0" applyFont="1" applyAlignment="1">
      <alignment horizontal="center"/>
    </xf>
    <xf numFmtId="0" fontId="18" fillId="0" borderId="0" xfId="0" applyFont="1" applyAlignment="1">
      <alignment horizontal="left" vertical="top"/>
    </xf>
    <xf numFmtId="0" fontId="15" fillId="0" borderId="0" xfId="0" applyFont="1" applyAlignment="1">
      <alignment horizontal="left" vertical="top" shrinkToFit="1"/>
    </xf>
    <xf numFmtId="0" fontId="18" fillId="0" borderId="4" xfId="0" applyFont="1" applyBorder="1"/>
    <xf numFmtId="0" fontId="15" fillId="0" borderId="4" xfId="0" applyFont="1" applyBorder="1" applyAlignment="1">
      <alignment horizontal="left" vertical="top" shrinkToFit="1"/>
    </xf>
    <xf numFmtId="0" fontId="15" fillId="0" borderId="4" xfId="0" applyFont="1" applyBorder="1" applyAlignment="1">
      <alignment horizontal="left" vertical="top"/>
    </xf>
    <xf numFmtId="0" fontId="33" fillId="0" borderId="0" xfId="0" applyFont="1"/>
    <xf numFmtId="0" fontId="15" fillId="0" borderId="0" xfId="0" quotePrefix="1" applyFont="1"/>
    <xf numFmtId="0" fontId="14" fillId="0" borderId="0" xfId="0" applyFont="1" applyAlignment="1">
      <alignment horizontal="left" vertical="top"/>
    </xf>
    <xf numFmtId="0" fontId="37" fillId="0" borderId="0" xfId="0" applyFont="1"/>
    <xf numFmtId="0" fontId="18" fillId="0" borderId="0" xfId="0" applyFont="1" applyAlignment="1">
      <alignment horizontal="center"/>
    </xf>
    <xf numFmtId="0" fontId="15" fillId="0" borderId="4" xfId="0" applyFont="1" applyBorder="1" applyAlignment="1">
      <alignment horizontal="left" vertical="top" wrapText="1"/>
    </xf>
    <xf numFmtId="44" fontId="15" fillId="0" borderId="0" xfId="164" applyFont="1" applyFill="1" applyBorder="1" applyAlignment="1" applyProtection="1">
      <alignment horizontal="left" vertical="top" wrapText="1"/>
    </xf>
    <xf numFmtId="44" fontId="15" fillId="0" borderId="4" xfId="164" applyFont="1" applyFill="1" applyBorder="1" applyAlignment="1" applyProtection="1">
      <alignment horizontal="left" vertical="top" wrapText="1"/>
    </xf>
    <xf numFmtId="164" fontId="37" fillId="0" borderId="0" xfId="0" applyNumberFormat="1" applyFont="1" applyAlignment="1">
      <alignment horizontal="left"/>
    </xf>
    <xf numFmtId="0" fontId="18" fillId="0" borderId="0" xfId="0" applyFont="1" applyAlignment="1">
      <alignment horizontal="left"/>
    </xf>
    <xf numFmtId="0" fontId="14" fillId="0" borderId="4" xfId="0" applyFont="1" applyBorder="1" applyAlignment="1">
      <alignment horizontal="center" vertical="top"/>
    </xf>
    <xf numFmtId="0" fontId="31" fillId="0" borderId="0" xfId="0" applyFont="1" applyAlignment="1">
      <alignment horizontal="left" vertical="top"/>
    </xf>
    <xf numFmtId="0" fontId="16" fillId="0" borderId="4" xfId="0" applyFont="1" applyBorder="1" applyAlignment="1">
      <alignment horizontal="left" vertical="top"/>
    </xf>
    <xf numFmtId="0" fontId="31" fillId="0" borderId="4" xfId="0" applyFont="1" applyBorder="1" applyAlignment="1">
      <alignment horizontal="left" vertical="top"/>
    </xf>
    <xf numFmtId="0" fontId="15" fillId="0" borderId="6" xfId="0" applyFont="1" applyBorder="1" applyAlignment="1">
      <alignment horizontal="left" vertical="top"/>
    </xf>
    <xf numFmtId="0" fontId="7" fillId="0" borderId="14" xfId="546" applyBorder="1"/>
    <xf numFmtId="0" fontId="7" fillId="0" borderId="6" xfId="546" applyBorder="1"/>
    <xf numFmtId="0" fontId="15"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40" fillId="0" borderId="0" xfId="0" applyFont="1"/>
    <xf numFmtId="0" fontId="24" fillId="0" borderId="12" xfId="0" applyFont="1" applyBorder="1" applyAlignment="1">
      <alignment horizontal="center"/>
    </xf>
    <xf numFmtId="166" fontId="15" fillId="2" borderId="12" xfId="0" applyNumberFormat="1" applyFont="1" applyFill="1" applyBorder="1" applyAlignment="1">
      <alignment horizontal="center"/>
    </xf>
    <xf numFmtId="1" fontId="15" fillId="2" borderId="12" xfId="0" applyNumberFormat="1" applyFont="1" applyFill="1" applyBorder="1" applyAlignment="1">
      <alignment horizontal="center"/>
    </xf>
    <xf numFmtId="164" fontId="15" fillId="0" borderId="0" xfId="0" applyNumberFormat="1" applyFont="1" applyAlignment="1">
      <alignment horizontal="left" vertical="top"/>
    </xf>
    <xf numFmtId="164" fontId="15" fillId="0" borderId="0" xfId="0" applyNumberFormat="1" applyFont="1" applyAlignment="1">
      <alignment vertical="top" wrapText="1"/>
    </xf>
    <xf numFmtId="164" fontId="15" fillId="0" borderId="0" xfId="0" applyNumberFormat="1" applyFont="1" applyAlignment="1">
      <alignment horizontal="right"/>
    </xf>
    <xf numFmtId="164" fontId="15" fillId="0" borderId="0" xfId="0" applyNumberFormat="1" applyFont="1" applyAlignment="1">
      <alignment vertical="top"/>
    </xf>
    <xf numFmtId="2" fontId="15" fillId="0" borderId="0" xfId="0" applyNumberFormat="1" applyFont="1" applyAlignment="1">
      <alignment horizontal="right"/>
    </xf>
    <xf numFmtId="0" fontId="24" fillId="0" borderId="0" xfId="0" applyFont="1" applyAlignment="1">
      <alignment horizontal="center"/>
    </xf>
    <xf numFmtId="0" fontId="14" fillId="0" borderId="4" xfId="0" applyFont="1" applyBorder="1"/>
    <xf numFmtId="0" fontId="15" fillId="0" borderId="8" xfId="0" applyFont="1" applyBorder="1"/>
    <xf numFmtId="0" fontId="15" fillId="0" borderId="5" xfId="0" applyFont="1" applyBorder="1"/>
    <xf numFmtId="0" fontId="14" fillId="0" borderId="5" xfId="0" applyFont="1" applyBorder="1" applyAlignment="1">
      <alignment horizontal="right"/>
    </xf>
    <xf numFmtId="0" fontId="15" fillId="0" borderId="10" xfId="0" applyFont="1" applyBorder="1"/>
    <xf numFmtId="0" fontId="15" fillId="4" borderId="0" xfId="0" applyFont="1" applyFill="1" applyAlignment="1">
      <alignment horizontal="center"/>
    </xf>
    <xf numFmtId="164" fontId="14" fillId="0" borderId="0" xfId="0" applyNumberFormat="1" applyFont="1" applyAlignment="1">
      <alignment horizontal="left"/>
    </xf>
    <xf numFmtId="164" fontId="15" fillId="0" borderId="0" xfId="0" applyNumberFormat="1" applyFont="1" applyAlignment="1">
      <alignment horizontal="left" vertical="top" wrapText="1"/>
    </xf>
    <xf numFmtId="0" fontId="15" fillId="0" borderId="0" xfId="0" applyFont="1" applyAlignment="1">
      <alignment wrapText="1"/>
    </xf>
    <xf numFmtId="0" fontId="7" fillId="0" borderId="3" xfId="546" applyBorder="1"/>
    <xf numFmtId="0" fontId="7"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6" fillId="0" borderId="0" xfId="0" applyFont="1"/>
    <xf numFmtId="0" fontId="8" fillId="0" borderId="0" xfId="245" applyBorder="1" applyProtection="1"/>
    <xf numFmtId="0" fontId="8" fillId="0" borderId="0" xfId="245" applyFill="1" applyBorder="1" applyAlignment="1">
      <alignment horizontal="center" vertical="center"/>
    </xf>
    <xf numFmtId="49" fontId="15" fillId="0" borderId="0" xfId="0" applyNumberFormat="1" applyFont="1" applyAlignment="1">
      <alignment horizontal="left" vertical="top"/>
    </xf>
    <xf numFmtId="0" fontId="8" fillId="0" borderId="0" xfId="245" applyFill="1" applyBorder="1" applyAlignment="1" applyProtection="1">
      <alignment horizontal="left" vertical="top"/>
    </xf>
    <xf numFmtId="0" fontId="8" fillId="0" borderId="0" xfId="245" applyFill="1" applyBorder="1" applyAlignment="1" applyProtection="1">
      <alignment horizontal="left" vertical="top" wrapText="1"/>
    </xf>
    <xf numFmtId="49" fontId="16" fillId="0" borderId="0" xfId="0" applyNumberFormat="1" applyFont="1"/>
    <xf numFmtId="0" fontId="15" fillId="0" borderId="0" xfId="0" quotePrefix="1" applyFont="1" applyAlignment="1">
      <alignment horizontal="center" vertical="top"/>
    </xf>
    <xf numFmtId="0" fontId="26" fillId="0" borderId="0" xfId="0" applyFont="1" applyAlignment="1">
      <alignment horizontal="center"/>
    </xf>
    <xf numFmtId="49" fontId="14" fillId="0" borderId="0" xfId="0" applyNumberFormat="1" applyFont="1" applyAlignment="1">
      <alignment horizontal="center"/>
    </xf>
    <xf numFmtId="0" fontId="26" fillId="0" borderId="0" xfId="0" applyFont="1" applyAlignment="1">
      <alignment horizontal="left"/>
    </xf>
    <xf numFmtId="0" fontId="16" fillId="0" borderId="5" xfId="0" applyFont="1" applyBorder="1"/>
    <xf numFmtId="1" fontId="15" fillId="0" borderId="0" xfId="0" applyNumberFormat="1" applyFont="1" applyAlignment="1">
      <alignment horizontal="center" vertical="top"/>
    </xf>
    <xf numFmtId="0" fontId="16" fillId="0" borderId="2" xfId="0" applyFont="1" applyBorder="1"/>
    <xf numFmtId="0" fontId="16" fillId="0" borderId="11" xfId="0" applyFont="1" applyBorder="1"/>
    <xf numFmtId="0" fontId="16" fillId="0" borderId="13" xfId="0" applyFont="1" applyBorder="1"/>
    <xf numFmtId="0" fontId="16" fillId="0" borderId="9" xfId="0" applyFont="1" applyBorder="1"/>
    <xf numFmtId="0" fontId="16" fillId="0" borderId="10" xfId="0" applyFont="1" applyBorder="1"/>
    <xf numFmtId="0" fontId="21" fillId="0" borderId="5" xfId="0" applyFont="1" applyBorder="1" applyAlignment="1">
      <alignment vertical="top" wrapText="1"/>
    </xf>
    <xf numFmtId="0" fontId="21" fillId="0" borderId="8" xfId="0" applyFont="1" applyBorder="1" applyAlignment="1">
      <alignment vertical="top" wrapText="1"/>
    </xf>
    <xf numFmtId="0" fontId="21" fillId="0" borderId="4" xfId="0" applyFont="1" applyBorder="1" applyAlignment="1">
      <alignment vertical="top" wrapText="1"/>
    </xf>
    <xf numFmtId="0" fontId="21" fillId="2" borderId="5" xfId="0" applyFont="1" applyFill="1" applyBorder="1" applyAlignment="1">
      <alignment vertical="top" wrapText="1"/>
    </xf>
    <xf numFmtId="0" fontId="0" fillId="0" borderId="7" xfId="0" applyBorder="1"/>
    <xf numFmtId="0" fontId="14" fillId="0" borderId="2" xfId="0" applyFont="1" applyBorder="1"/>
    <xf numFmtId="1" fontId="7" fillId="0" borderId="0" xfId="546" applyNumberFormat="1"/>
    <xf numFmtId="49" fontId="16" fillId="0" borderId="0" xfId="0" applyNumberFormat="1" applyFont="1" applyAlignment="1">
      <alignment horizontal="center"/>
    </xf>
    <xf numFmtId="0" fontId="16" fillId="0" borderId="0" xfId="0" applyFont="1" applyAlignment="1">
      <alignment vertical="top"/>
    </xf>
    <xf numFmtId="0" fontId="16" fillId="0" borderId="0" xfId="0" applyFont="1" applyAlignment="1">
      <alignment vertical="top" wrapText="1"/>
    </xf>
    <xf numFmtId="0" fontId="7" fillId="0" borderId="0" xfId="0" applyFont="1" applyAlignment="1">
      <alignment horizontal="left" vertical="top" wrapText="1"/>
    </xf>
    <xf numFmtId="49" fontId="15" fillId="0" borderId="0" xfId="0" applyNumberFormat="1" applyFont="1" applyAlignment="1">
      <alignment vertical="top"/>
    </xf>
    <xf numFmtId="0" fontId="16" fillId="0" borderId="0" xfId="0" quotePrefix="1" applyFont="1" applyAlignment="1">
      <alignment horizontal="left"/>
    </xf>
    <xf numFmtId="0" fontId="16" fillId="0" borderId="0" xfId="0" quotePrefix="1" applyFont="1"/>
    <xf numFmtId="0" fontId="7" fillId="0" borderId="3" xfId="0" applyFont="1" applyBorder="1"/>
    <xf numFmtId="0" fontId="7" fillId="0" borderId="8" xfId="0" applyFont="1" applyBorder="1"/>
    <xf numFmtId="164" fontId="15" fillId="0" borderId="1" xfId="0" applyNumberFormat="1" applyFont="1" applyBorder="1" applyAlignment="1">
      <alignment vertical="top"/>
    </xf>
    <xf numFmtId="164" fontId="15" fillId="0" borderId="2" xfId="0" applyNumberFormat="1" applyFont="1" applyBorder="1" applyAlignment="1">
      <alignment vertical="top"/>
    </xf>
    <xf numFmtId="0" fontId="15" fillId="0" borderId="2" xfId="0" applyFont="1" applyBorder="1"/>
    <xf numFmtId="0" fontId="15" fillId="0" borderId="11" xfId="0" applyFont="1" applyBorder="1"/>
    <xf numFmtId="164" fontId="15" fillId="0" borderId="7" xfId="0" applyNumberFormat="1" applyFont="1" applyBorder="1" applyAlignment="1">
      <alignment horizontal="left" vertical="top"/>
    </xf>
    <xf numFmtId="0" fontId="14" fillId="0" borderId="13" xfId="0" applyFont="1" applyBorder="1" applyAlignment="1">
      <alignment horizontal="center"/>
    </xf>
    <xf numFmtId="164" fontId="15" fillId="0" borderId="9" xfId="0" applyNumberFormat="1" applyFont="1" applyBorder="1" applyAlignment="1">
      <alignment horizontal="left" vertical="top"/>
    </xf>
    <xf numFmtId="164" fontId="15" fillId="0" borderId="5" xfId="0" applyNumberFormat="1" applyFont="1" applyBorder="1" applyAlignment="1">
      <alignment horizontal="left" vertical="top"/>
    </xf>
    <xf numFmtId="164" fontId="24" fillId="0" borderId="0" xfId="0" applyNumberFormat="1" applyFont="1" applyAlignment="1">
      <alignment horizontal="left" vertical="top"/>
    </xf>
    <xf numFmtId="1" fontId="15" fillId="0" borderId="0" xfId="0" quotePrefix="1" applyNumberFormat="1" applyFont="1" applyAlignment="1">
      <alignment horizontal="center" vertical="top"/>
    </xf>
    <xf numFmtId="0" fontId="0" fillId="0" borderId="5" xfId="0" applyBorder="1" applyAlignment="1">
      <alignment horizontal="right"/>
    </xf>
    <xf numFmtId="0" fontId="21" fillId="5" borderId="4" xfId="0" applyFont="1" applyFill="1" applyBorder="1" applyAlignment="1">
      <alignment vertical="top" wrapText="1"/>
    </xf>
    <xf numFmtId="0" fontId="21" fillId="5" borderId="8" xfId="0" applyFont="1" applyFill="1" applyBorder="1" applyAlignment="1">
      <alignment vertical="top" wrapText="1"/>
    </xf>
    <xf numFmtId="0" fontId="14" fillId="0" borderId="9" xfId="0" applyFont="1" applyBorder="1" applyAlignment="1">
      <alignment horizontal="left"/>
    </xf>
    <xf numFmtId="0" fontId="14" fillId="0" borderId="2" xfId="0" applyFont="1" applyBorder="1" applyAlignment="1">
      <alignment horizontal="center"/>
    </xf>
    <xf numFmtId="0" fontId="51" fillId="0" borderId="3" xfId="0" applyFont="1" applyBorder="1" applyAlignment="1">
      <alignment horizontal="left" vertical="top"/>
    </xf>
    <xf numFmtId="0" fontId="51" fillId="0" borderId="15" xfId="0" applyFont="1" applyBorder="1" applyAlignment="1">
      <alignment horizontal="center" wrapText="1"/>
    </xf>
    <xf numFmtId="0" fontId="51" fillId="0" borderId="15" xfId="0" applyFont="1" applyBorder="1" applyAlignment="1">
      <alignment horizontal="center" vertical="top" wrapText="1"/>
    </xf>
    <xf numFmtId="0" fontId="51" fillId="2" borderId="15" xfId="0" applyFont="1" applyFill="1" applyBorder="1" applyAlignment="1">
      <alignment horizontal="center" wrapText="1"/>
    </xf>
    <xf numFmtId="0" fontId="52" fillId="2" borderId="12" xfId="0" applyFont="1" applyFill="1" applyBorder="1" applyAlignment="1">
      <alignment horizontal="left" vertical="top" wrapText="1"/>
    </xf>
    <xf numFmtId="0" fontId="30" fillId="6" borderId="12" xfId="0" applyFont="1" applyFill="1" applyBorder="1" applyAlignment="1">
      <alignment vertical="top" wrapText="1"/>
    </xf>
    <xf numFmtId="0" fontId="30" fillId="2" borderId="12" xfId="0" applyFont="1" applyFill="1" applyBorder="1" applyAlignment="1">
      <alignment vertical="top" wrapText="1"/>
    </xf>
    <xf numFmtId="0" fontId="30" fillId="0" borderId="12" xfId="0" applyFont="1" applyBorder="1" applyAlignment="1">
      <alignment vertical="top" wrapText="1"/>
    </xf>
    <xf numFmtId="0" fontId="30" fillId="0" borderId="12" xfId="0" applyFont="1" applyBorder="1" applyAlignment="1">
      <alignment horizontal="right" vertical="top" wrapText="1"/>
    </xf>
    <xf numFmtId="169" fontId="30" fillId="0" borderId="12" xfId="0" applyNumberFormat="1" applyFont="1" applyBorder="1" applyAlignment="1">
      <alignment vertical="top" wrapText="1"/>
    </xf>
    <xf numFmtId="169" fontId="30" fillId="7" borderId="12" xfId="0" applyNumberFormat="1" applyFont="1" applyFill="1" applyBorder="1" applyAlignment="1" applyProtection="1">
      <alignment vertical="top" wrapText="1"/>
      <protection locked="0"/>
    </xf>
    <xf numFmtId="169" fontId="30" fillId="8" borderId="12" xfId="0" applyNumberFormat="1" applyFont="1" applyFill="1" applyBorder="1" applyAlignment="1">
      <alignment horizontal="center" vertical="top" wrapText="1"/>
    </xf>
    <xf numFmtId="0" fontId="51" fillId="0" borderId="12" xfId="0" applyFont="1" applyBorder="1" applyAlignment="1">
      <alignment horizontal="right" vertical="top" wrapText="1"/>
    </xf>
    <xf numFmtId="169" fontId="51" fillId="0" borderId="12" xfId="0" applyNumberFormat="1" applyFont="1" applyBorder="1" applyAlignment="1">
      <alignment vertical="top" wrapText="1"/>
    </xf>
    <xf numFmtId="169" fontId="30" fillId="6" borderId="12" xfId="0" applyNumberFormat="1" applyFont="1" applyFill="1" applyBorder="1" applyAlignment="1">
      <alignment vertical="top" wrapText="1"/>
    </xf>
    <xf numFmtId="0" fontId="30" fillId="7" borderId="12" xfId="0" applyFont="1" applyFill="1" applyBorder="1" applyAlignment="1" applyProtection="1">
      <alignment horizontal="right" vertical="top" wrapText="1"/>
      <protection locked="0"/>
    </xf>
    <xf numFmtId="0" fontId="51" fillId="2" borderId="12" xfId="0" applyFont="1" applyFill="1" applyBorder="1" applyAlignment="1">
      <alignment vertical="top" wrapText="1"/>
    </xf>
    <xf numFmtId="0" fontId="51" fillId="0" borderId="12" xfId="0" applyFont="1" applyBorder="1" applyAlignment="1">
      <alignment vertical="top" wrapText="1"/>
    </xf>
    <xf numFmtId="0" fontId="10" fillId="0" borderId="12" xfId="0" applyFont="1" applyBorder="1" applyAlignment="1">
      <alignment horizontal="right" vertical="top" wrapText="1"/>
    </xf>
    <xf numFmtId="0" fontId="30" fillId="0" borderId="12" xfId="0" applyFont="1" applyBorder="1" applyAlignment="1" applyProtection="1">
      <alignment horizontal="right" vertical="top" wrapText="1"/>
      <protection locked="0"/>
    </xf>
    <xf numFmtId="0" fontId="51" fillId="0" borderId="0" xfId="0" applyFont="1" applyAlignment="1">
      <alignment horizontal="left" vertical="top"/>
    </xf>
    <xf numFmtId="0" fontId="30" fillId="0" borderId="0" xfId="0" applyFont="1" applyAlignment="1">
      <alignment horizontal="left" vertical="top"/>
    </xf>
    <xf numFmtId="0" fontId="30" fillId="0" borderId="0" xfId="0" applyFont="1" applyAlignment="1">
      <alignment vertical="top" wrapText="1"/>
    </xf>
    <xf numFmtId="0" fontId="30" fillId="0" borderId="0" xfId="0" applyFont="1" applyAlignment="1">
      <alignment vertical="top"/>
    </xf>
    <xf numFmtId="0" fontId="51" fillId="0" borderId="0" xfId="0" applyFont="1" applyAlignment="1">
      <alignment horizontal="right" vertical="top"/>
    </xf>
    <xf numFmtId="0" fontId="30" fillId="2" borderId="0" xfId="0" applyFont="1" applyFill="1" applyAlignment="1">
      <alignment vertical="top" wrapText="1"/>
    </xf>
    <xf numFmtId="0" fontId="51" fillId="0" borderId="0" xfId="0" applyFont="1" applyAlignment="1">
      <alignment vertical="top"/>
    </xf>
    <xf numFmtId="0" fontId="30" fillId="0" borderId="15" xfId="0" applyFont="1" applyBorder="1" applyAlignment="1">
      <alignment vertical="top" wrapText="1"/>
    </xf>
    <xf numFmtId="167" fontId="16" fillId="0" borderId="0" xfId="0" applyNumberFormat="1" applyFont="1" applyAlignment="1">
      <alignment horizontal="left"/>
    </xf>
    <xf numFmtId="0" fontId="53" fillId="0" borderId="0" xfId="0" applyFont="1"/>
    <xf numFmtId="0" fontId="7" fillId="0" borderId="0" xfId="245" applyFont="1" applyFill="1" applyBorder="1" applyAlignment="1" applyProtection="1">
      <alignment horizontal="left"/>
    </xf>
    <xf numFmtId="0" fontId="43" fillId="0" borderId="0" xfId="0" applyFont="1"/>
    <xf numFmtId="0" fontId="43" fillId="0" borderId="0" xfId="245" applyFont="1" applyFill="1" applyBorder="1" applyAlignment="1" applyProtection="1">
      <alignment horizontal="left"/>
    </xf>
    <xf numFmtId="0" fontId="13" fillId="5" borderId="12" xfId="0" applyFont="1" applyFill="1" applyBorder="1" applyAlignment="1">
      <alignment vertical="top"/>
    </xf>
    <xf numFmtId="173" fontId="14" fillId="0" borderId="0" xfId="546" applyNumberFormat="1" applyFont="1"/>
    <xf numFmtId="0" fontId="14" fillId="0" borderId="0" xfId="546" applyFont="1"/>
    <xf numFmtId="49" fontId="0" fillId="0" borderId="0" xfId="0" applyNumberFormat="1"/>
    <xf numFmtId="49" fontId="42" fillId="0" borderId="0" xfId="0" applyNumberFormat="1" applyFont="1" applyAlignment="1">
      <alignment horizontal="center"/>
    </xf>
    <xf numFmtId="0" fontId="42" fillId="0" borderId="0" xfId="0" applyFont="1"/>
    <xf numFmtId="0" fontId="7" fillId="0" borderId="0" xfId="0" applyFont="1" applyAlignment="1">
      <alignment horizontal="left"/>
    </xf>
    <xf numFmtId="0" fontId="48" fillId="0" borderId="0" xfId="0" applyFont="1" applyAlignment="1">
      <alignment horizontal="center"/>
    </xf>
    <xf numFmtId="0" fontId="14" fillId="0" borderId="4" xfId="0" applyFont="1" applyBorder="1" applyAlignment="1">
      <alignment horizontal="left"/>
    </xf>
    <xf numFmtId="2" fontId="7" fillId="0" borderId="2" xfId="0" applyNumberFormat="1" applyFont="1" applyBorder="1" applyAlignment="1">
      <alignment horizontal="left"/>
    </xf>
    <xf numFmtId="0" fontId="0" fillId="0" borderId="2" xfId="0" applyBorder="1" applyAlignment="1">
      <alignment horizontal="left"/>
    </xf>
    <xf numFmtId="2" fontId="7" fillId="0" borderId="0" xfId="0" applyNumberFormat="1" applyFont="1" applyAlignment="1">
      <alignment horizontal="left"/>
    </xf>
    <xf numFmtId="169" fontId="0" fillId="0" borderId="0" xfId="0" applyNumberFormat="1" applyAlignment="1">
      <alignment horizontal="right"/>
    </xf>
    <xf numFmtId="0" fontId="57" fillId="0" borderId="0" xfId="0" applyFont="1" applyAlignment="1">
      <alignment wrapText="1"/>
    </xf>
    <xf numFmtId="0" fontId="57" fillId="0" borderId="0" xfId="0" applyFont="1" applyAlignment="1">
      <alignment horizontal="left" wrapText="1"/>
    </xf>
    <xf numFmtId="0" fontId="15" fillId="0" borderId="5" xfId="0" applyFont="1" applyBorder="1" applyAlignment="1">
      <alignment horizontal="right"/>
    </xf>
    <xf numFmtId="0" fontId="15" fillId="0" borderId="1" xfId="0" applyFont="1" applyBorder="1"/>
    <xf numFmtId="0" fontId="15" fillId="0" borderId="7" xfId="0" applyFont="1" applyBorder="1"/>
    <xf numFmtId="0" fontId="15" fillId="0" borderId="16" xfId="0" applyFont="1" applyBorder="1"/>
    <xf numFmtId="0" fontId="14" fillId="0" borderId="16" xfId="0" applyFont="1" applyBorder="1"/>
    <xf numFmtId="0" fontId="15" fillId="0" borderId="16" xfId="0" applyFont="1" applyBorder="1" applyAlignment="1">
      <alignment horizontal="left" vertical="top"/>
    </xf>
    <xf numFmtId="0" fontId="16" fillId="0" borderId="16" xfId="0" applyFont="1" applyBorder="1" applyAlignment="1">
      <alignment horizontal="left" vertical="top"/>
    </xf>
    <xf numFmtId="0" fontId="14" fillId="0" borderId="16" xfId="0" applyFont="1" applyBorder="1" applyAlignment="1">
      <alignment horizontal="right"/>
    </xf>
    <xf numFmtId="0" fontId="16" fillId="0" borderId="16" xfId="0" applyFont="1" applyBorder="1" applyAlignment="1">
      <alignment horizontal="center"/>
    </xf>
    <xf numFmtId="0" fontId="12" fillId="0" borderId="0" xfId="0" applyFont="1" applyProtection="1">
      <protection locked="0"/>
    </xf>
    <xf numFmtId="4" fontId="48" fillId="0" borderId="0" xfId="0" applyNumberFormat="1" applyFont="1" applyAlignment="1">
      <alignment horizontal="center"/>
    </xf>
    <xf numFmtId="4" fontId="16" fillId="0" borderId="0" xfId="0" applyNumberFormat="1" applyFont="1" applyAlignment="1">
      <alignment horizontal="center"/>
    </xf>
    <xf numFmtId="4" fontId="16" fillId="0" borderId="0" xfId="0" applyNumberFormat="1" applyFont="1" applyAlignment="1">
      <alignment horizontal="left"/>
    </xf>
    <xf numFmtId="4" fontId="16" fillId="0" borderId="0" xfId="0" applyNumberFormat="1" applyFont="1"/>
    <xf numFmtId="169" fontId="16" fillId="0" borderId="0" xfId="0" applyNumberFormat="1" applyFont="1" applyAlignment="1">
      <alignment horizontal="center"/>
    </xf>
    <xf numFmtId="0" fontId="30" fillId="2" borderId="10" xfId="0" applyFont="1" applyFill="1" applyBorder="1" applyAlignment="1">
      <alignment vertical="top" wrapText="1"/>
    </xf>
    <xf numFmtId="0" fontId="30" fillId="2" borderId="8" xfId="0" applyFont="1" applyFill="1" applyBorder="1" applyAlignment="1">
      <alignment vertical="top" wrapText="1"/>
    </xf>
    <xf numFmtId="0" fontId="54" fillId="0" borderId="15" xfId="0" applyFont="1" applyBorder="1" applyAlignment="1">
      <alignment vertical="top" wrapText="1"/>
    </xf>
    <xf numFmtId="0" fontId="64" fillId="0" borderId="0" xfId="0" applyFont="1" applyAlignment="1">
      <alignment horizontal="left" vertical="top"/>
    </xf>
    <xf numFmtId="0" fontId="24" fillId="0" borderId="7" xfId="0" applyFont="1" applyBorder="1"/>
    <xf numFmtId="0" fontId="0" fillId="0" borderId="5" xfId="0" applyBorder="1" applyAlignment="1">
      <alignment vertical="top" wrapText="1"/>
    </xf>
    <xf numFmtId="0" fontId="63" fillId="0" borderId="12" xfId="0" applyFont="1" applyBorder="1" applyAlignment="1">
      <alignment horizontal="right" vertical="top" wrapText="1"/>
    </xf>
    <xf numFmtId="0" fontId="65" fillId="0" borderId="12" xfId="0" applyFont="1" applyBorder="1" applyAlignment="1">
      <alignment horizontal="right" vertical="top" wrapText="1"/>
    </xf>
    <xf numFmtId="0" fontId="0" fillId="0" borderId="0" xfId="0" applyAlignment="1">
      <alignment wrapText="1"/>
    </xf>
    <xf numFmtId="0" fontId="48" fillId="0" borderId="0" xfId="0" applyFont="1" applyAlignment="1">
      <alignment horizontal="center" vertical="top"/>
    </xf>
    <xf numFmtId="0" fontId="28" fillId="0" borderId="0" xfId="0" applyFont="1" applyAlignment="1">
      <alignment vertical="top" wrapText="1"/>
    </xf>
    <xf numFmtId="0" fontId="13" fillId="0" borderId="0" xfId="0" applyFont="1" applyAlignment="1">
      <alignment horizontal="center" vertical="center" wrapText="1"/>
    </xf>
    <xf numFmtId="0" fontId="51" fillId="0" borderId="4" xfId="0" applyFont="1" applyBorder="1" applyAlignment="1">
      <alignment horizontal="right"/>
    </xf>
    <xf numFmtId="169" fontId="27" fillId="0" borderId="0" xfId="0" applyNumberFormat="1" applyFont="1" applyAlignment="1">
      <alignment horizontal="left" vertical="top" wrapText="1"/>
    </xf>
    <xf numFmtId="0" fontId="66" fillId="0" borderId="0" xfId="0" applyFont="1"/>
    <xf numFmtId="0" fontId="7" fillId="0" borderId="0" xfId="0" applyFont="1" applyProtection="1">
      <protection locked="0"/>
    </xf>
    <xf numFmtId="169" fontId="7" fillId="0" borderId="0" xfId="0" applyNumberFormat="1" applyFont="1" applyAlignment="1">
      <alignment horizontal="left" vertical="top"/>
    </xf>
    <xf numFmtId="169" fontId="14" fillId="0" borderId="0" xfId="0" applyNumberFormat="1" applyFont="1" applyAlignment="1">
      <alignment horizontal="left" vertical="top"/>
    </xf>
    <xf numFmtId="0" fontId="7" fillId="0" borderId="0" xfId="0" applyFont="1" applyAlignment="1">
      <alignment horizontal="left" vertical="top"/>
    </xf>
    <xf numFmtId="169" fontId="16" fillId="0" borderId="0" xfId="0" applyNumberFormat="1" applyFont="1" applyAlignment="1">
      <alignment horizontal="left" vertical="top"/>
    </xf>
    <xf numFmtId="0" fontId="28" fillId="9" borderId="0" xfId="542" applyFont="1" applyFill="1" applyAlignment="1" applyProtection="1">
      <alignment horizontal="centerContinuous"/>
    </xf>
    <xf numFmtId="0" fontId="7" fillId="0" borderId="0" xfId="542" applyProtection="1"/>
    <xf numFmtId="0" fontId="16" fillId="0" borderId="0" xfId="0" applyFont="1" applyAlignment="1">
      <alignment horizontal="center" vertical="center"/>
    </xf>
    <xf numFmtId="169" fontId="28" fillId="0" borderId="0" xfId="546" applyNumberFormat="1" applyFont="1" applyAlignment="1">
      <alignment horizontal="left"/>
    </xf>
    <xf numFmtId="169" fontId="28" fillId="0" borderId="0" xfId="546" applyNumberFormat="1" applyFont="1" applyAlignment="1">
      <alignment horizontal="center"/>
    </xf>
    <xf numFmtId="1" fontId="16" fillId="0" borderId="0" xfId="0" applyNumberFormat="1" applyFont="1" applyAlignment="1">
      <alignment horizontal="center"/>
    </xf>
    <xf numFmtId="0" fontId="14" fillId="4" borderId="0" xfId="0" applyFont="1" applyFill="1" applyAlignment="1">
      <alignment horizontal="center" wrapText="1"/>
    </xf>
    <xf numFmtId="1" fontId="14" fillId="0" borderId="0" xfId="0" applyNumberFormat="1" applyFont="1" applyAlignment="1">
      <alignment horizontal="left"/>
    </xf>
    <xf numFmtId="0" fontId="14" fillId="0" borderId="9" xfId="0" applyFont="1" applyBorder="1" applyAlignment="1">
      <alignment horizontal="center" wrapText="1"/>
    </xf>
    <xf numFmtId="0" fontId="0" fillId="0" borderId="0" xfId="0" applyAlignment="1">
      <alignment vertical="center"/>
    </xf>
    <xf numFmtId="0" fontId="21" fillId="5" borderId="4" xfId="0" applyFont="1" applyFill="1" applyBorder="1" applyAlignment="1" applyProtection="1">
      <alignment vertical="top" wrapText="1"/>
      <protection locked="0"/>
    </xf>
    <xf numFmtId="0" fontId="21" fillId="5" borderId="8" xfId="0" applyFont="1" applyFill="1" applyBorder="1" applyAlignment="1" applyProtection="1">
      <alignment vertical="top" wrapText="1"/>
      <protection locked="0"/>
    </xf>
    <xf numFmtId="0" fontId="14" fillId="0" borderId="15" xfId="0" applyFont="1" applyBorder="1" applyAlignment="1">
      <alignment horizontal="center" wrapText="1"/>
    </xf>
    <xf numFmtId="0" fontId="44" fillId="2" borderId="12" xfId="0" applyFont="1" applyFill="1" applyBorder="1" applyAlignment="1">
      <alignment horizontal="left" vertical="top" wrapText="1"/>
    </xf>
    <xf numFmtId="0" fontId="16" fillId="0" borderId="12" xfId="0" applyFont="1" applyBorder="1" applyAlignment="1" applyProtection="1">
      <alignment vertical="top" wrapText="1"/>
      <protection locked="0"/>
    </xf>
    <xf numFmtId="169" fontId="16" fillId="7" borderId="12" xfId="0" applyNumberFormat="1" applyFont="1" applyFill="1" applyBorder="1" applyAlignment="1" applyProtection="1">
      <alignment vertical="top" wrapText="1"/>
      <protection locked="0"/>
    </xf>
    <xf numFmtId="0" fontId="16" fillId="7" borderId="12" xfId="0" applyFont="1" applyFill="1" applyBorder="1" applyAlignment="1" applyProtection="1">
      <alignment vertical="top" wrapText="1"/>
      <protection locked="0"/>
    </xf>
    <xf numFmtId="169" fontId="16" fillId="0" borderId="12" xfId="0" applyNumberFormat="1" applyFont="1" applyBorder="1" applyAlignment="1">
      <alignment vertical="top" wrapText="1"/>
    </xf>
    <xf numFmtId="0" fontId="14" fillId="0" borderId="12" xfId="0" applyFont="1" applyBorder="1" applyAlignment="1">
      <alignment horizontal="right" vertical="top" wrapText="1"/>
    </xf>
    <xf numFmtId="0" fontId="21" fillId="0" borderId="0" xfId="0" applyFont="1" applyAlignment="1" applyProtection="1">
      <alignment horizontal="right" vertical="top" wrapText="1"/>
      <protection locked="0"/>
    </xf>
    <xf numFmtId="0" fontId="21" fillId="0" borderId="0" xfId="0" applyFont="1" applyAlignment="1" applyProtection="1">
      <alignment vertical="top" wrapText="1"/>
      <protection locked="0"/>
    </xf>
    <xf numFmtId="0" fontId="16" fillId="0" borderId="8" xfId="0" applyFont="1" applyBorder="1" applyAlignment="1" applyProtection="1">
      <alignment vertical="top" wrapText="1"/>
      <protection locked="0"/>
    </xf>
    <xf numFmtId="0" fontId="14" fillId="0" borderId="3" xfId="0" applyFont="1" applyBorder="1" applyAlignment="1">
      <alignment horizontal="left" vertical="top"/>
    </xf>
    <xf numFmtId="0" fontId="16" fillId="0" borderId="4" xfId="0" applyFont="1" applyBorder="1" applyAlignment="1" applyProtection="1">
      <alignment horizontal="left" vertical="top"/>
      <protection locked="0"/>
    </xf>
    <xf numFmtId="0" fontId="16" fillId="0" borderId="4" xfId="0" applyFont="1" applyBorder="1" applyAlignment="1" applyProtection="1">
      <alignment vertical="top" wrapText="1"/>
      <protection locked="0"/>
    </xf>
    <xf numFmtId="0" fontId="0" fillId="0" borderId="0" xfId="0" applyProtection="1">
      <protection locked="0"/>
    </xf>
    <xf numFmtId="1" fontId="16" fillId="0" borderId="0" xfId="0" applyNumberFormat="1" applyFont="1"/>
    <xf numFmtId="0" fontId="15" fillId="0" borderId="0" xfId="0" applyFont="1" applyAlignment="1">
      <alignment horizontal="left" vertical="center" wrapText="1"/>
    </xf>
    <xf numFmtId="0" fontId="15" fillId="0" borderId="0" xfId="0" applyFont="1" applyAlignment="1">
      <alignment vertical="center"/>
    </xf>
    <xf numFmtId="0" fontId="15" fillId="0" borderId="0" xfId="0" applyFont="1" applyAlignment="1">
      <alignment vertical="center" wrapText="1"/>
    </xf>
    <xf numFmtId="0" fontId="15" fillId="0" borderId="0" xfId="0" applyFont="1" applyAlignment="1">
      <alignment horizontal="left" vertical="center"/>
    </xf>
    <xf numFmtId="0" fontId="56" fillId="0" borderId="0" xfId="0" applyFont="1"/>
    <xf numFmtId="0" fontId="24" fillId="0" borderId="0" xfId="0" applyFont="1" applyAlignment="1">
      <alignment vertical="top"/>
    </xf>
    <xf numFmtId="0" fontId="24" fillId="0" borderId="0" xfId="0" applyFont="1" applyAlignment="1">
      <alignment vertical="center"/>
    </xf>
    <xf numFmtId="9" fontId="15" fillId="0" borderId="0" xfId="0" applyNumberFormat="1" applyFont="1" applyAlignment="1">
      <alignment horizontal="left"/>
    </xf>
    <xf numFmtId="9" fontId="7" fillId="0" borderId="0" xfId="546" applyNumberFormat="1" applyAlignment="1">
      <alignment vertical="center"/>
    </xf>
    <xf numFmtId="0" fontId="16" fillId="0" borderId="0" xfId="546" applyFont="1" applyAlignment="1">
      <alignment horizontal="left"/>
    </xf>
    <xf numFmtId="0" fontId="21" fillId="0" borderId="0" xfId="0" applyFont="1" applyAlignment="1">
      <alignment vertical="top" wrapText="1"/>
    </xf>
    <xf numFmtId="0" fontId="16" fillId="0" borderId="4" xfId="0" applyFont="1" applyBorder="1" applyAlignment="1">
      <alignment vertical="top" wrapText="1"/>
    </xf>
    <xf numFmtId="0" fontId="16" fillId="0" borderId="0" xfId="0" applyFont="1" applyAlignment="1">
      <alignment wrapText="1"/>
    </xf>
    <xf numFmtId="0" fontId="48" fillId="0" borderId="0" xfId="0" applyFont="1" applyAlignment="1">
      <alignment horizontal="center" vertical="center"/>
    </xf>
    <xf numFmtId="49" fontId="14" fillId="0" borderId="0" xfId="0" applyNumberFormat="1" applyFont="1" applyAlignment="1">
      <alignment horizontal="center" vertical="center"/>
    </xf>
    <xf numFmtId="0" fontId="16" fillId="0" borderId="0" xfId="0" applyFont="1" applyAlignment="1">
      <alignment vertical="center"/>
    </xf>
    <xf numFmtId="49" fontId="16" fillId="0" borderId="0" xfId="0" applyNumberFormat="1" applyFont="1" applyAlignment="1">
      <alignment vertical="center"/>
    </xf>
    <xf numFmtId="49" fontId="0" fillId="0" borderId="0" xfId="0" applyNumberFormat="1" applyAlignment="1">
      <alignment vertical="center"/>
    </xf>
    <xf numFmtId="0" fontId="8" fillId="0" borderId="0" xfId="245" applyFill="1" applyBorder="1" applyProtection="1">
      <protection locked="0"/>
    </xf>
    <xf numFmtId="0" fontId="16" fillId="0" borderId="0" xfId="273"/>
    <xf numFmtId="3" fontId="16" fillId="0" borderId="0" xfId="0" applyNumberFormat="1" applyFont="1" applyAlignment="1">
      <alignment horizontal="center"/>
    </xf>
    <xf numFmtId="0" fontId="29" fillId="0" borderId="0" xfId="546" applyFont="1" applyAlignment="1">
      <alignment horizontal="right" vertical="top" wrapText="1"/>
    </xf>
    <xf numFmtId="0" fontId="28" fillId="0" borderId="0" xfId="546" applyFont="1" applyAlignment="1">
      <alignment horizontal="right" vertical="top" wrapText="1"/>
    </xf>
    <xf numFmtId="169" fontId="14" fillId="0" borderId="0" xfId="546" applyNumberFormat="1" applyFont="1" applyAlignment="1">
      <alignment horizontal="center" vertical="center"/>
    </xf>
    <xf numFmtId="0" fontId="26" fillId="0" borderId="0" xfId="546" applyFont="1" applyAlignment="1">
      <alignment horizontal="left" vertical="center"/>
    </xf>
    <xf numFmtId="0" fontId="14" fillId="0" borderId="0" xfId="546" applyFont="1" applyAlignment="1">
      <alignment horizontal="right" vertical="top" wrapText="1"/>
    </xf>
    <xf numFmtId="0" fontId="16" fillId="0" borderId="0" xfId="546" applyFont="1" applyAlignment="1">
      <alignment horizontal="left" vertical="center"/>
    </xf>
    <xf numFmtId="0" fontId="16" fillId="0" borderId="0" xfId="546" applyFont="1" applyAlignment="1">
      <alignment horizontal="right" vertical="top" wrapText="1"/>
    </xf>
    <xf numFmtId="0" fontId="16" fillId="0" borderId="0" xfId="273" applyAlignment="1">
      <alignment horizontal="center"/>
    </xf>
    <xf numFmtId="4" fontId="16" fillId="0" borderId="0" xfId="273" applyNumberFormat="1" applyAlignment="1">
      <alignment horizontal="left"/>
    </xf>
    <xf numFmtId="4" fontId="16" fillId="0" borderId="0" xfId="273" applyNumberFormat="1"/>
    <xf numFmtId="0" fontId="14" fillId="0" borderId="0" xfId="273" applyFont="1"/>
    <xf numFmtId="169" fontId="16" fillId="0" borderId="0" xfId="273" applyNumberFormat="1"/>
    <xf numFmtId="0" fontId="22" fillId="0" borderId="0" xfId="273" applyFont="1" applyAlignment="1">
      <alignment horizontal="center"/>
    </xf>
    <xf numFmtId="0" fontId="12" fillId="0" borderId="0" xfId="273" applyFont="1"/>
    <xf numFmtId="0" fontId="70" fillId="0" borderId="0" xfId="273" applyFont="1"/>
    <xf numFmtId="0" fontId="22" fillId="0" borderId="0" xfId="273" applyFont="1"/>
    <xf numFmtId="0" fontId="14" fillId="0" borderId="0" xfId="273" applyFont="1" applyAlignment="1">
      <alignment horizontal="center"/>
    </xf>
    <xf numFmtId="3" fontId="16" fillId="0" borderId="0" xfId="273" applyNumberFormat="1"/>
    <xf numFmtId="169" fontId="14" fillId="0" borderId="0" xfId="273" applyNumberFormat="1" applyFont="1" applyAlignment="1">
      <alignment horizontal="center"/>
    </xf>
    <xf numFmtId="3" fontId="16" fillId="0" borderId="0" xfId="273" applyNumberFormat="1" applyAlignment="1">
      <alignment horizontal="center"/>
    </xf>
    <xf numFmtId="0" fontId="60" fillId="0" borderId="0" xfId="273" applyFont="1"/>
    <xf numFmtId="169" fontId="12" fillId="0" borderId="0" xfId="273" applyNumberFormat="1" applyFont="1"/>
    <xf numFmtId="10" fontId="12" fillId="0" borderId="0" xfId="273" applyNumberFormat="1" applyFont="1" applyAlignment="1">
      <alignment horizontal="center"/>
    </xf>
    <xf numFmtId="3" fontId="73" fillId="0" borderId="0" xfId="273" applyNumberFormat="1" applyFont="1"/>
    <xf numFmtId="3" fontId="12" fillId="0" borderId="0" xfId="273" applyNumberFormat="1" applyFont="1"/>
    <xf numFmtId="169" fontId="60" fillId="0" borderId="0" xfId="273" applyNumberFormat="1" applyFont="1"/>
    <xf numFmtId="169" fontId="60" fillId="0" borderId="0" xfId="273" applyNumberFormat="1" applyFont="1" applyAlignment="1">
      <alignment horizontal="center"/>
    </xf>
    <xf numFmtId="0" fontId="12" fillId="7" borderId="0" xfId="273" applyFont="1" applyFill="1" applyAlignment="1">
      <alignment horizontal="left"/>
    </xf>
    <xf numFmtId="0" fontId="12" fillId="7" borderId="0" xfId="273" applyFont="1" applyFill="1"/>
    <xf numFmtId="10" fontId="12" fillId="0" borderId="0" xfId="273" applyNumberFormat="1" applyFont="1"/>
    <xf numFmtId="173" fontId="12" fillId="0" borderId="0" xfId="273" applyNumberFormat="1" applyFont="1"/>
    <xf numFmtId="173" fontId="12" fillId="0" borderId="0" xfId="273" applyNumberFormat="1" applyFont="1" applyAlignment="1">
      <alignment horizontal="center"/>
    </xf>
    <xf numFmtId="0" fontId="12" fillId="0" borderId="5" xfId="273" applyFont="1" applyBorder="1"/>
    <xf numFmtId="10" fontId="12" fillId="0" borderId="5" xfId="273" applyNumberFormat="1" applyFont="1" applyBorder="1" applyAlignment="1">
      <alignment horizontal="center"/>
    </xf>
    <xf numFmtId="3" fontId="12" fillId="0" borderId="5" xfId="273" applyNumberFormat="1" applyFont="1" applyBorder="1"/>
    <xf numFmtId="10" fontId="16" fillId="0" borderId="0" xfId="273" applyNumberFormat="1" applyAlignment="1">
      <alignment horizontal="center"/>
    </xf>
    <xf numFmtId="169" fontId="16" fillId="0" borderId="0" xfId="273" applyNumberFormat="1" applyAlignment="1">
      <alignment horizontal="center"/>
    </xf>
    <xf numFmtId="0" fontId="16" fillId="7" borderId="0" xfId="273" applyFill="1"/>
    <xf numFmtId="169" fontId="16" fillId="7" borderId="0" xfId="273" applyNumberFormat="1" applyFill="1"/>
    <xf numFmtId="3" fontId="16" fillId="7" borderId="0" xfId="273" applyNumberFormat="1" applyFill="1"/>
    <xf numFmtId="3" fontId="16" fillId="0" borderId="0" xfId="273" applyNumberFormat="1" applyAlignment="1">
      <alignment vertical="top"/>
    </xf>
    <xf numFmtId="10" fontId="14" fillId="0" borderId="0" xfId="273" applyNumberFormat="1" applyFont="1" applyAlignment="1">
      <alignment horizontal="center"/>
    </xf>
    <xf numFmtId="0" fontId="22" fillId="0" borderId="5" xfId="273" applyFont="1" applyBorder="1" applyAlignment="1">
      <alignment horizontal="center"/>
    </xf>
    <xf numFmtId="3" fontId="16" fillId="7" borderId="5" xfId="273" applyNumberFormat="1" applyFill="1" applyBorder="1"/>
    <xf numFmtId="173" fontId="16" fillId="0" borderId="0" xfId="273" applyNumberFormat="1" applyAlignment="1">
      <alignment horizontal="center"/>
    </xf>
    <xf numFmtId="10" fontId="74" fillId="0" borderId="0" xfId="273" applyNumberFormat="1" applyFont="1" applyAlignment="1">
      <alignment horizontal="center"/>
    </xf>
    <xf numFmtId="2" fontId="16" fillId="0" borderId="0" xfId="273" applyNumberFormat="1" applyAlignment="1">
      <alignment horizontal="center"/>
    </xf>
    <xf numFmtId="0" fontId="7" fillId="0" borderId="5" xfId="0" applyFont="1" applyBorder="1"/>
    <xf numFmtId="0" fontId="7" fillId="0" borderId="4" xfId="0" applyFont="1" applyBorder="1"/>
    <xf numFmtId="0" fontId="16" fillId="10" borderId="5" xfId="0" applyFont="1" applyFill="1" applyBorder="1"/>
    <xf numFmtId="169" fontId="30" fillId="0" borderId="0" xfId="0" applyNumberFormat="1" applyFont="1" applyAlignment="1">
      <alignment vertical="top" wrapText="1"/>
    </xf>
    <xf numFmtId="0" fontId="16" fillId="0" borderId="1" xfId="0" applyFont="1" applyBorder="1"/>
    <xf numFmtId="169" fontId="16" fillId="0" borderId="3" xfId="0" applyNumberFormat="1" applyFont="1" applyBorder="1" applyAlignment="1">
      <alignment vertical="top"/>
    </xf>
    <xf numFmtId="169" fontId="7" fillId="0" borderId="4" xfId="0" applyNumberFormat="1" applyFont="1" applyBorder="1" applyAlignment="1">
      <alignment vertical="top"/>
    </xf>
    <xf numFmtId="169" fontId="7" fillId="0" borderId="8" xfId="0" applyNumberFormat="1" applyFont="1" applyBorder="1" applyAlignment="1">
      <alignment vertical="top"/>
    </xf>
    <xf numFmtId="0" fontId="16" fillId="0" borderId="0" xfId="0" applyFont="1" applyAlignment="1">
      <alignment horizontal="left" wrapText="1"/>
    </xf>
    <xf numFmtId="0" fontId="42" fillId="0" borderId="0" xfId="0" applyFont="1" applyAlignment="1">
      <alignment horizontal="left"/>
    </xf>
    <xf numFmtId="0" fontId="16"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5" fillId="0" borderId="0" xfId="273" applyFont="1" applyAlignment="1">
      <alignment vertical="top"/>
    </xf>
    <xf numFmtId="164" fontId="16" fillId="0" borderId="0" xfId="273" applyNumberFormat="1" applyAlignment="1">
      <alignment horizontal="right"/>
    </xf>
    <xf numFmtId="0" fontId="16" fillId="0" borderId="0" xfId="547"/>
    <xf numFmtId="49" fontId="16" fillId="0" borderId="0" xfId="273" applyNumberFormat="1" applyAlignment="1">
      <alignment horizontal="center"/>
    </xf>
    <xf numFmtId="0" fontId="14" fillId="0" borderId="3" xfId="0" applyFont="1" applyBorder="1"/>
    <xf numFmtId="0" fontId="15" fillId="0" borderId="4" xfId="0" applyFont="1" applyBorder="1" applyAlignment="1">
      <alignment horizontal="right"/>
    </xf>
    <xf numFmtId="0" fontId="14" fillId="0" borderId="5" xfId="0" applyFont="1" applyBorder="1"/>
    <xf numFmtId="4" fontId="16"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6" fillId="0" borderId="18" xfId="0" applyNumberFormat="1" applyFont="1" applyBorder="1"/>
    <xf numFmtId="1" fontId="36" fillId="0" borderId="17" xfId="0" applyNumberFormat="1" applyFont="1" applyBorder="1"/>
    <xf numFmtId="1" fontId="36" fillId="0" borderId="15" xfId="0" applyNumberFormat="1" applyFont="1" applyBorder="1"/>
    <xf numFmtId="4" fontId="0" fillId="0" borderId="0" xfId="0" applyNumberFormat="1"/>
    <xf numFmtId="49" fontId="16" fillId="0" borderId="0" xfId="273" applyNumberFormat="1"/>
    <xf numFmtId="0" fontId="15" fillId="0" borderId="5" xfId="273" applyFont="1" applyBorder="1" applyAlignment="1">
      <alignment horizontal="center"/>
    </xf>
    <xf numFmtId="0" fontId="15" fillId="0" borderId="0" xfId="273" applyFont="1"/>
    <xf numFmtId="165" fontId="36" fillId="0" borderId="0" xfId="0" applyNumberFormat="1" applyFont="1"/>
    <xf numFmtId="171" fontId="36" fillId="0" borderId="17" xfId="0" applyNumberFormat="1" applyFont="1" applyBorder="1"/>
    <xf numFmtId="1" fontId="14" fillId="0" borderId="12" xfId="0" applyNumberFormat="1" applyFont="1" applyBorder="1"/>
    <xf numFmtId="165" fontId="14" fillId="0" borderId="12" xfId="0" applyNumberFormat="1" applyFont="1" applyBorder="1"/>
    <xf numFmtId="0" fontId="30" fillId="0" borderId="12" xfId="0" applyFont="1" applyBorder="1" applyAlignment="1">
      <alignment horizontal="right" vertical="top"/>
    </xf>
    <xf numFmtId="0" fontId="14" fillId="0" borderId="0" xfId="545" applyFont="1"/>
    <xf numFmtId="0" fontId="25" fillId="9" borderId="0" xfId="545" applyFont="1" applyFill="1"/>
    <xf numFmtId="0" fontId="16" fillId="9" borderId="0" xfId="545" quotePrefix="1" applyFont="1" applyFill="1" applyAlignment="1">
      <alignment horizontal="left"/>
    </xf>
    <xf numFmtId="0" fontId="16" fillId="9" borderId="0" xfId="545" applyFont="1" applyFill="1"/>
    <xf numFmtId="0" fontId="67" fillId="0" borderId="0" xfId="545"/>
    <xf numFmtId="5" fontId="16" fillId="0" borderId="0" xfId="545" applyNumberFormat="1" applyFont="1"/>
    <xf numFmtId="0" fontId="15" fillId="0" borderId="5" xfId="273" applyFont="1" applyBorder="1" applyAlignment="1">
      <alignment horizontal="left"/>
    </xf>
    <xf numFmtId="0" fontId="15" fillId="0" borderId="5" xfId="273" applyFont="1" applyBorder="1" applyAlignment="1">
      <alignment horizontal="right"/>
    </xf>
    <xf numFmtId="0" fontId="19" fillId="0" borderId="0" xfId="0" applyFont="1" applyAlignment="1">
      <alignment vertical="center"/>
    </xf>
    <xf numFmtId="0" fontId="7" fillId="0" borderId="18" xfId="0" applyFont="1" applyBorder="1"/>
    <xf numFmtId="0" fontId="7" fillId="0" borderId="12" xfId="0" applyFont="1" applyBorder="1"/>
    <xf numFmtId="0" fontId="14" fillId="0" borderId="19" xfId="0" applyFont="1" applyBorder="1"/>
    <xf numFmtId="0" fontId="12" fillId="0" borderId="12" xfId="254" applyFont="1" applyBorder="1" applyAlignment="1" applyProtection="1">
      <alignment horizontal="center" wrapText="1"/>
      <protection locked="0"/>
    </xf>
    <xf numFmtId="0" fontId="16" fillId="0" borderId="0" xfId="273" quotePrefix="1" applyAlignment="1">
      <alignment horizontal="center"/>
    </xf>
    <xf numFmtId="1" fontId="16" fillId="0" borderId="0" xfId="273" applyNumberFormat="1"/>
    <xf numFmtId="0" fontId="15" fillId="0" borderId="0" xfId="0" quotePrefix="1" applyFont="1" applyAlignment="1">
      <alignment horizontal="right"/>
    </xf>
    <xf numFmtId="1" fontId="7" fillId="0" borderId="12" xfId="546" applyNumberFormat="1" applyBorder="1"/>
    <xf numFmtId="0" fontId="20" fillId="0" borderId="1" xfId="0" applyFont="1" applyBorder="1"/>
    <xf numFmtId="0" fontId="20" fillId="0" borderId="7" xfId="0" applyFont="1" applyBorder="1"/>
    <xf numFmtId="0" fontId="20" fillId="0" borderId="9" xfId="0" applyFont="1" applyBorder="1"/>
    <xf numFmtId="0" fontId="7" fillId="0" borderId="10" xfId="0" applyFont="1" applyBorder="1"/>
    <xf numFmtId="0" fontId="30" fillId="2" borderId="11" xfId="0" applyFont="1" applyFill="1" applyBorder="1" applyAlignment="1">
      <alignment vertical="top" wrapText="1"/>
    </xf>
    <xf numFmtId="0" fontId="30" fillId="0" borderId="18" xfId="0" applyFont="1" applyBorder="1" applyAlignment="1">
      <alignment vertical="top" wrapText="1"/>
    </xf>
    <xf numFmtId="0" fontId="54" fillId="2" borderId="15" xfId="0" applyFont="1" applyFill="1" applyBorder="1" applyAlignment="1">
      <alignment vertical="top" wrapText="1"/>
    </xf>
    <xf numFmtId="0" fontId="54" fillId="0" borderId="0" xfId="0" applyFont="1" applyAlignment="1">
      <alignment vertical="top" wrapText="1"/>
    </xf>
    <xf numFmtId="0" fontId="54" fillId="2" borderId="0" xfId="0" applyFont="1" applyFill="1" applyAlignment="1">
      <alignment vertical="top" wrapText="1"/>
    </xf>
    <xf numFmtId="0" fontId="54" fillId="0" borderId="0" xfId="0" applyFont="1" applyAlignment="1">
      <alignment horizontal="right" vertical="top" wrapText="1"/>
    </xf>
    <xf numFmtId="0" fontId="0" fillId="7" borderId="3" xfId="0" applyFill="1" applyBorder="1"/>
    <xf numFmtId="0" fontId="77" fillId="0" borderId="0" xfId="0" applyFont="1" applyAlignment="1">
      <alignment vertical="center"/>
    </xf>
    <xf numFmtId="0" fontId="77" fillId="0" borderId="0" xfId="0" applyFont="1" applyAlignment="1">
      <alignment horizontal="left" vertical="center" indent="1"/>
    </xf>
    <xf numFmtId="0" fontId="77" fillId="0" borderId="0" xfId="0" applyFont="1" applyAlignment="1">
      <alignment vertical="center" wrapText="1"/>
    </xf>
    <xf numFmtId="173" fontId="16" fillId="7" borderId="0" xfId="273" applyNumberFormat="1" applyFill="1" applyAlignment="1">
      <alignment horizontal="center"/>
    </xf>
    <xf numFmtId="0" fontId="7" fillId="0" borderId="0" xfId="0" applyFont="1" applyAlignment="1">
      <alignment horizontal="center"/>
    </xf>
    <xf numFmtId="0" fontId="37" fillId="0" borderId="0" xfId="0" applyFont="1" applyAlignment="1">
      <alignment vertical="center" wrapText="1"/>
    </xf>
    <xf numFmtId="0" fontId="15" fillId="0" borderId="0" xfId="0" applyFont="1" applyProtection="1">
      <protection locked="0"/>
    </xf>
    <xf numFmtId="0" fontId="14" fillId="0" borderId="0" xfId="273" applyFont="1" applyAlignment="1">
      <alignment horizontal="left"/>
    </xf>
    <xf numFmtId="0" fontId="14" fillId="0" borderId="0" xfId="273" applyFont="1" applyAlignment="1">
      <alignment horizontal="right"/>
    </xf>
    <xf numFmtId="1" fontId="16" fillId="0" borderId="0" xfId="273" applyNumberFormat="1" applyAlignment="1">
      <alignment horizontal="center"/>
    </xf>
    <xf numFmtId="0" fontId="16" fillId="0" borderId="0" xfId="0" quotePrefix="1" applyFont="1" applyAlignment="1">
      <alignment horizontal="center" vertical="top"/>
    </xf>
    <xf numFmtId="49" fontId="15" fillId="0" borderId="0" xfId="0" applyNumberFormat="1" applyFont="1" applyAlignment="1">
      <alignment horizontal="left" vertical="center" wrapText="1"/>
    </xf>
    <xf numFmtId="9" fontId="12" fillId="7" borderId="0" xfId="273" applyNumberFormat="1" applyFont="1" applyFill="1" applyAlignment="1" applyProtection="1">
      <alignment horizontal="right"/>
      <protection locked="0"/>
    </xf>
    <xf numFmtId="1" fontId="12" fillId="7" borderId="0" xfId="273" applyNumberFormat="1" applyFont="1" applyFill="1" applyAlignment="1" applyProtection="1">
      <alignment horizontal="center"/>
      <protection locked="0"/>
    </xf>
    <xf numFmtId="169" fontId="12" fillId="7" borderId="0" xfId="273" applyNumberFormat="1" applyFont="1" applyFill="1" applyAlignment="1" applyProtection="1">
      <alignment horizontal="center"/>
      <protection locked="0"/>
    </xf>
    <xf numFmtId="0" fontId="48" fillId="0" borderId="0" xfId="273" applyFont="1" applyAlignment="1">
      <alignment horizontal="center"/>
    </xf>
    <xf numFmtId="0" fontId="8" fillId="0" borderId="0" xfId="245"/>
    <xf numFmtId="0" fontId="57" fillId="0" borderId="0" xfId="0" applyFont="1"/>
    <xf numFmtId="0" fontId="57" fillId="0" borderId="0" xfId="0" applyFont="1" applyAlignment="1">
      <alignment vertical="top"/>
    </xf>
    <xf numFmtId="0" fontId="12" fillId="7" borderId="0" xfId="273" applyFont="1" applyFill="1" applyAlignment="1" applyProtection="1">
      <alignment horizontal="left"/>
      <protection locked="0"/>
    </xf>
    <xf numFmtId="0" fontId="30" fillId="0" borderId="0" xfId="273" applyFont="1"/>
    <xf numFmtId="0" fontId="15" fillId="0" borderId="0" xfId="0" applyFont="1" applyAlignment="1">
      <alignment horizontal="left" vertical="center" shrinkToFit="1"/>
    </xf>
    <xf numFmtId="49" fontId="59" fillId="0" borderId="0" xfId="273" applyNumberFormat="1" applyFont="1" applyAlignment="1">
      <alignment horizontal="center" vertical="center"/>
    </xf>
    <xf numFmtId="0" fontId="60" fillId="0" borderId="0" xfId="273" applyFont="1" applyAlignment="1">
      <alignment vertical="center"/>
    </xf>
    <xf numFmtId="0" fontId="12" fillId="0" borderId="5" xfId="273" applyFont="1" applyBorder="1" applyAlignment="1">
      <alignment vertical="center"/>
    </xf>
    <xf numFmtId="0" fontId="12" fillId="0" borderId="0" xfId="273" applyFont="1" applyAlignment="1">
      <alignment vertical="center"/>
    </xf>
    <xf numFmtId="0" fontId="12" fillId="0" borderId="5" xfId="273" applyFont="1" applyBorder="1" applyAlignment="1">
      <alignment horizontal="center"/>
    </xf>
    <xf numFmtId="0" fontId="12" fillId="0" borderId="5" xfId="273" applyFont="1" applyBorder="1" applyAlignment="1">
      <alignment horizontal="center" vertical="center"/>
    </xf>
    <xf numFmtId="0" fontId="69" fillId="0" borderId="5" xfId="273" applyFont="1" applyBorder="1" applyAlignment="1">
      <alignment horizontal="right" vertical="center"/>
    </xf>
    <xf numFmtId="0" fontId="12" fillId="0" borderId="5" xfId="273" applyFont="1" applyBorder="1" applyAlignment="1">
      <alignment horizontal="right" vertical="center"/>
    </xf>
    <xf numFmtId="0" fontId="70" fillId="0" borderId="0" xfId="273" applyFont="1" applyAlignment="1">
      <alignment horizontal="right" vertical="center"/>
    </xf>
    <xf numFmtId="0" fontId="62" fillId="0" borderId="0" xfId="273" applyFont="1"/>
    <xf numFmtId="0" fontId="70" fillId="0" borderId="0" xfId="273" applyFont="1" applyAlignment="1">
      <alignment horizontal="left" vertical="center"/>
    </xf>
    <xf numFmtId="169" fontId="12" fillId="0" borderId="5" xfId="273" applyNumberFormat="1" applyFont="1" applyBorder="1"/>
    <xf numFmtId="169" fontId="12" fillId="0" borderId="13" xfId="273" applyNumberFormat="1" applyFont="1" applyBorder="1"/>
    <xf numFmtId="169" fontId="12" fillId="0" borderId="0" xfId="273" applyNumberFormat="1" applyFont="1" applyAlignment="1">
      <alignment horizontal="right"/>
    </xf>
    <xf numFmtId="0" fontId="46" fillId="0" borderId="0" xfId="273" applyFont="1" applyAlignment="1">
      <alignment horizontal="right" vertical="center"/>
    </xf>
    <xf numFmtId="169" fontId="12" fillId="0" borderId="5" xfId="273" applyNumberFormat="1" applyFont="1" applyBorder="1" applyAlignment="1">
      <alignment horizontal="right"/>
    </xf>
    <xf numFmtId="0" fontId="60" fillId="0" borderId="0" xfId="273" applyFont="1" applyAlignment="1">
      <alignment horizontal="right"/>
    </xf>
    <xf numFmtId="169" fontId="12" fillId="0" borderId="2" xfId="273" applyNumberFormat="1" applyFont="1" applyBorder="1"/>
    <xf numFmtId="0" fontId="60" fillId="0" borderId="5" xfId="273" applyFont="1" applyBorder="1" applyAlignment="1">
      <alignment horizontal="right"/>
    </xf>
    <xf numFmtId="0" fontId="61" fillId="0" borderId="0" xfId="273" applyFont="1"/>
    <xf numFmtId="0" fontId="12" fillId="0" borderId="0" xfId="273" applyFont="1" applyAlignment="1">
      <alignment horizontal="right" vertical="center"/>
    </xf>
    <xf numFmtId="0" fontId="12" fillId="0" borderId="0" xfId="273" applyFont="1" applyAlignment="1">
      <alignment horizontal="right"/>
    </xf>
    <xf numFmtId="0" fontId="60" fillId="0" borderId="0" xfId="273" applyFont="1" applyAlignment="1">
      <alignment vertical="center" wrapText="1"/>
    </xf>
    <xf numFmtId="0" fontId="12" fillId="0" borderId="7" xfId="273" applyFont="1" applyBorder="1"/>
    <xf numFmtId="0" fontId="46" fillId="0" borderId="0" xfId="273" applyFont="1" applyAlignment="1">
      <alignment horizontal="left"/>
    </xf>
    <xf numFmtId="9" fontId="12" fillId="0" borderId="5" xfId="273" applyNumberFormat="1" applyFont="1" applyBorder="1" applyAlignment="1">
      <alignment horizontal="center"/>
    </xf>
    <xf numFmtId="9" fontId="12" fillId="0" borderId="5" xfId="273" quotePrefix="1" applyNumberFormat="1" applyFont="1" applyBorder="1" applyAlignment="1">
      <alignment horizontal="center"/>
    </xf>
    <xf numFmtId="6" fontId="12" fillId="0" borderId="0" xfId="273" applyNumberFormat="1" applyFont="1"/>
    <xf numFmtId="9" fontId="12" fillId="0" borderId="0" xfId="273" applyNumberFormat="1" applyFont="1"/>
    <xf numFmtId="165" fontId="12" fillId="0" borderId="5" xfId="273" applyNumberFormat="1" applyFont="1" applyBorder="1" applyAlignment="1">
      <alignment horizontal="right"/>
    </xf>
    <xf numFmtId="165" fontId="12" fillId="0" borderId="0" xfId="273" applyNumberFormat="1" applyFont="1" applyAlignment="1">
      <alignment horizontal="right"/>
    </xf>
    <xf numFmtId="2" fontId="12" fillId="0" borderId="0" xfId="273" applyNumberFormat="1" applyFont="1"/>
    <xf numFmtId="0" fontId="12" fillId="0" borderId="0" xfId="273" applyFont="1" applyAlignment="1">
      <alignment horizontal="center"/>
    </xf>
    <xf numFmtId="169" fontId="12" fillId="0" borderId="0" xfId="273" applyNumberFormat="1" applyFont="1" applyAlignment="1">
      <alignment horizontal="center"/>
    </xf>
    <xf numFmtId="5" fontId="81" fillId="45" borderId="12" xfId="544" applyNumberFormat="1" applyFont="1" applyFill="1" applyBorder="1" applyAlignment="1" applyProtection="1">
      <alignment horizontal="center"/>
    </xf>
    <xf numFmtId="5" fontId="81" fillId="0" borderId="12" xfId="544" applyNumberFormat="1" applyFont="1" applyBorder="1" applyAlignment="1" applyProtection="1">
      <alignment horizontal="center"/>
    </xf>
    <xf numFmtId="5" fontId="81" fillId="2" borderId="12" xfId="544" applyNumberFormat="1" applyFont="1" applyFill="1" applyBorder="1" applyAlignment="1" applyProtection="1">
      <alignment horizontal="center"/>
    </xf>
    <xf numFmtId="0" fontId="30" fillId="0" borderId="0" xfId="0" applyFont="1" applyAlignment="1">
      <alignment horizontal="right" vertical="top" wrapText="1"/>
    </xf>
    <xf numFmtId="0" fontId="21" fillId="0" borderId="0" xfId="0" applyFont="1" applyAlignment="1">
      <alignment horizontal="right" vertical="top" wrapText="1"/>
    </xf>
    <xf numFmtId="169" fontId="30" fillId="7" borderId="5" xfId="0" applyNumberFormat="1" applyFont="1" applyFill="1" applyBorder="1" applyAlignment="1" applyProtection="1">
      <alignment horizontal="right" vertical="top" wrapText="1"/>
      <protection locked="0"/>
    </xf>
    <xf numFmtId="169" fontId="30" fillId="0" borderId="5" xfId="0" applyNumberFormat="1" applyFont="1" applyBorder="1" applyAlignment="1">
      <alignment horizontal="right" vertical="top" wrapText="1"/>
    </xf>
    <xf numFmtId="0" fontId="16" fillId="0" borderId="0" xfId="0" applyFont="1" applyAlignment="1">
      <alignment horizontal="right" vertical="top" wrapText="1"/>
    </xf>
    <xf numFmtId="0" fontId="54" fillId="0" borderId="18" xfId="0" applyFont="1" applyBorder="1" applyAlignment="1">
      <alignment vertical="top" wrapText="1"/>
    </xf>
    <xf numFmtId="0" fontId="54" fillId="2" borderId="18" xfId="0" applyFont="1" applyFill="1" applyBorder="1" applyAlignment="1">
      <alignment vertical="top" wrapText="1"/>
    </xf>
    <xf numFmtId="0" fontId="22" fillId="0" borderId="0" xfId="0" applyFont="1" applyAlignment="1">
      <alignment horizontal="left" vertical="center"/>
    </xf>
    <xf numFmtId="0" fontId="23" fillId="0" borderId="0" xfId="0" applyFont="1" applyAlignment="1">
      <alignment vertical="top" wrapText="1"/>
    </xf>
    <xf numFmtId="0" fontId="23" fillId="2" borderId="0" xfId="0" applyFont="1" applyFill="1" applyAlignment="1">
      <alignment vertical="top" wrapText="1"/>
    </xf>
    <xf numFmtId="0" fontId="83" fillId="0" borderId="0" xfId="546" applyFont="1"/>
    <xf numFmtId="0" fontId="14" fillId="0" borderId="2" xfId="546" applyFont="1" applyBorder="1" applyAlignment="1">
      <alignment horizontal="center"/>
    </xf>
    <xf numFmtId="0" fontId="14" fillId="0" borderId="0" xfId="546" applyFont="1" applyAlignment="1">
      <alignment horizontal="center"/>
    </xf>
    <xf numFmtId="0" fontId="83" fillId="0" borderId="0" xfId="0" applyFont="1"/>
    <xf numFmtId="169" fontId="83" fillId="0" borderId="0" xfId="0" applyNumberFormat="1" applyFont="1" applyAlignment="1">
      <alignment horizontal="left" vertical="top"/>
    </xf>
    <xf numFmtId="169" fontId="15" fillId="0" borderId="0" xfId="0" applyNumberFormat="1" applyFont="1" applyAlignment="1">
      <alignment horizontal="left" vertical="top" wrapText="1"/>
    </xf>
    <xf numFmtId="0" fontId="8" fillId="0" borderId="0" xfId="245" quotePrefix="1" applyAlignment="1" applyProtection="1">
      <alignment horizontal="left"/>
    </xf>
    <xf numFmtId="0" fontId="108" fillId="0" borderId="0" xfId="0" applyFont="1" applyAlignment="1">
      <alignment horizontal="left" vertical="top"/>
    </xf>
    <xf numFmtId="0" fontId="51" fillId="0" borderId="0" xfId="0" applyFont="1" applyAlignment="1">
      <alignment horizontal="center"/>
    </xf>
    <xf numFmtId="0" fontId="78" fillId="0" borderId="0" xfId="0" applyFont="1" applyAlignment="1">
      <alignment horizontal="left" vertical="top"/>
    </xf>
    <xf numFmtId="0" fontId="77" fillId="0" borderId="0" xfId="0" applyFont="1"/>
    <xf numFmtId="0" fontId="42" fillId="0" borderId="0" xfId="273" applyFont="1" applyAlignment="1">
      <alignment horizontal="left"/>
    </xf>
    <xf numFmtId="0" fontId="21" fillId="0" borderId="13" xfId="0" applyFont="1" applyBorder="1" applyAlignment="1" applyProtection="1">
      <alignment vertical="top" wrapText="1"/>
      <protection locked="0"/>
    </xf>
    <xf numFmtId="0" fontId="14" fillId="0" borderId="0" xfId="0" applyFont="1" applyAlignment="1" applyProtection="1">
      <alignment horizontal="center" wrapText="1"/>
      <protection locked="0"/>
    </xf>
    <xf numFmtId="0" fontId="16" fillId="0" borderId="0" xfId="0" applyFont="1" applyAlignment="1" applyProtection="1">
      <alignment vertical="top" wrapText="1"/>
      <protection locked="0"/>
    </xf>
    <xf numFmtId="0" fontId="14" fillId="0" borderId="0" xfId="0" applyFont="1" applyAlignment="1" applyProtection="1">
      <alignment vertical="top" wrapText="1"/>
      <protection locked="0"/>
    </xf>
    <xf numFmtId="0" fontId="14" fillId="9" borderId="12" xfId="545" applyFont="1" applyFill="1" applyBorder="1" applyAlignment="1">
      <alignment horizontal="left"/>
    </xf>
    <xf numFmtId="0" fontId="14" fillId="9" borderId="12" xfId="545" applyFont="1" applyFill="1" applyBorder="1" applyAlignment="1">
      <alignment horizontal="center"/>
    </xf>
    <xf numFmtId="0" fontId="68" fillId="9" borderId="12" xfId="545" applyFont="1" applyFill="1" applyBorder="1" applyAlignment="1">
      <alignment horizontal="left"/>
    </xf>
    <xf numFmtId="169" fontId="16" fillId="0" borderId="12" xfId="543" applyNumberFormat="1" applyBorder="1" applyAlignment="1" applyProtection="1">
      <alignment horizontal="center"/>
    </xf>
    <xf numFmtId="0" fontId="68" fillId="0" borderId="12" xfId="545" applyFont="1" applyBorder="1" applyAlignment="1">
      <alignment horizontal="left"/>
    </xf>
    <xf numFmtId="0" fontId="54" fillId="0" borderId="13" xfId="0" applyFont="1" applyBorder="1" applyAlignment="1">
      <alignment vertical="top" wrapText="1"/>
    </xf>
    <xf numFmtId="0" fontId="87" fillId="0" borderId="0" xfId="0" applyFont="1" applyAlignment="1">
      <alignment horizontal="left"/>
    </xf>
    <xf numFmtId="0" fontId="51" fillId="0" borderId="0" xfId="0" applyFont="1" applyAlignment="1">
      <alignment vertical="top" wrapText="1"/>
    </xf>
    <xf numFmtId="0" fontId="21" fillId="0" borderId="7" xfId="0" applyFont="1" applyBorder="1" applyAlignment="1">
      <alignment vertical="top" wrapText="1"/>
    </xf>
    <xf numFmtId="0" fontId="30" fillId="0" borderId="7" xfId="0" applyFont="1" applyBorder="1" applyAlignment="1">
      <alignment vertical="top" wrapText="1"/>
    </xf>
    <xf numFmtId="0" fontId="51" fillId="0" borderId="7" xfId="0" applyFont="1" applyBorder="1" applyAlignment="1">
      <alignment vertical="top" wrapText="1"/>
    </xf>
    <xf numFmtId="0" fontId="54" fillId="0" borderId="7" xfId="0" applyFont="1" applyBorder="1" applyAlignment="1">
      <alignment vertical="top" wrapText="1"/>
    </xf>
    <xf numFmtId="0" fontId="30" fillId="0" borderId="13" xfId="0" applyFont="1" applyBorder="1" applyAlignment="1">
      <alignment vertical="top" wrapText="1"/>
    </xf>
    <xf numFmtId="6" fontId="30" fillId="6" borderId="12" xfId="0" applyNumberFormat="1" applyFont="1" applyFill="1" applyBorder="1" applyAlignment="1">
      <alignment vertical="top" wrapText="1"/>
    </xf>
    <xf numFmtId="6" fontId="30" fillId="0" borderId="12" xfId="0" applyNumberFormat="1" applyFont="1" applyBorder="1" applyAlignment="1">
      <alignment vertical="top" wrapText="1"/>
    </xf>
    <xf numFmtId="6" fontId="30" fillId="7" borderId="12" xfId="0" applyNumberFormat="1" applyFont="1" applyFill="1" applyBorder="1" applyAlignment="1" applyProtection="1">
      <alignment vertical="top" wrapText="1"/>
      <protection locked="0"/>
    </xf>
    <xf numFmtId="6" fontId="30" fillId="8" borderId="12" xfId="0" applyNumberFormat="1" applyFont="1" applyFill="1" applyBorder="1" applyAlignment="1">
      <alignment horizontal="center" vertical="top" wrapText="1"/>
    </xf>
    <xf numFmtId="6" fontId="51" fillId="0" borderId="12" xfId="0" applyNumberFormat="1" applyFont="1" applyBorder="1" applyAlignment="1">
      <alignment vertical="top" wrapText="1"/>
    </xf>
    <xf numFmtId="6" fontId="30" fillId="0" borderId="0" xfId="0" applyNumberFormat="1" applyFont="1" applyAlignment="1">
      <alignment horizontal="left" vertical="top"/>
    </xf>
    <xf numFmtId="6" fontId="30" fillId="0" borderId="0" xfId="0" applyNumberFormat="1" applyFont="1" applyAlignment="1">
      <alignment vertical="top" wrapText="1"/>
    </xf>
    <xf numFmtId="0" fontId="8" fillId="0" borderId="0" xfId="245" applyAlignment="1">
      <alignment horizontal="center"/>
    </xf>
    <xf numFmtId="0" fontId="8" fillId="0" borderId="0" xfId="245" applyBorder="1" applyAlignment="1">
      <alignment horizontal="center"/>
    </xf>
    <xf numFmtId="0" fontId="8" fillId="0" borderId="0" xfId="245" applyBorder="1" applyAlignment="1" applyProtection="1">
      <alignment horizontal="left"/>
    </xf>
    <xf numFmtId="0" fontId="16" fillId="0" borderId="3" xfId="259" applyBorder="1"/>
    <xf numFmtId="0" fontId="51" fillId="0" borderId="3" xfId="0" applyFont="1" applyBorder="1" applyAlignment="1">
      <alignment horizontal="left"/>
    </xf>
    <xf numFmtId="0" fontId="51" fillId="0" borderId="7" xfId="0" applyFont="1" applyBorder="1" applyAlignment="1">
      <alignment horizontal="center" wrapText="1"/>
    </xf>
    <xf numFmtId="0" fontId="51" fillId="0" borderId="0" xfId="0" applyFont="1" applyAlignment="1">
      <alignment horizontal="center" wrapText="1"/>
    </xf>
    <xf numFmtId="0" fontId="27" fillId="0" borderId="0" xfId="0" applyFont="1" applyAlignment="1">
      <alignment vertical="top" wrapText="1"/>
    </xf>
    <xf numFmtId="169" fontId="0" fillId="0" borderId="0" xfId="0" applyNumberFormat="1" applyAlignment="1">
      <alignment wrapText="1"/>
    </xf>
    <xf numFmtId="0" fontId="12" fillId="0" borderId="0" xfId="0" applyFont="1"/>
    <xf numFmtId="0" fontId="12" fillId="0" borderId="12" xfId="254" applyFont="1" applyBorder="1" applyAlignment="1">
      <alignment horizontal="center" wrapText="1"/>
    </xf>
    <xf numFmtId="0" fontId="12" fillId="0" borderId="0" xfId="254" applyFont="1" applyAlignment="1">
      <alignment horizontal="center" wrapText="1"/>
    </xf>
    <xf numFmtId="3" fontId="12" fillId="0" borderId="12" xfId="0" applyNumberFormat="1" applyFont="1" applyBorder="1"/>
    <xf numFmtId="3" fontId="12" fillId="0" borderId="0" xfId="0" applyNumberFormat="1" applyFont="1"/>
    <xf numFmtId="0" fontId="60" fillId="0" borderId="0" xfId="0" applyFont="1" applyAlignment="1">
      <alignment horizontal="left"/>
    </xf>
    <xf numFmtId="0" fontId="60" fillId="0" borderId="0" xfId="0" applyFont="1" applyAlignment="1">
      <alignment horizontal="right"/>
    </xf>
    <xf numFmtId="169" fontId="12" fillId="0" borderId="12" xfId="0" applyNumberFormat="1" applyFont="1" applyBorder="1"/>
    <xf numFmtId="169" fontId="12" fillId="0" borderId="0" xfId="0" applyNumberFormat="1" applyFont="1"/>
    <xf numFmtId="0" fontId="16" fillId="0" borderId="0" xfId="273" applyAlignment="1">
      <alignment horizontal="left" wrapText="1"/>
    </xf>
    <xf numFmtId="0" fontId="0" fillId="7" borderId="5" xfId="0" applyFill="1" applyBorder="1" applyProtection="1">
      <protection locked="0"/>
    </xf>
    <xf numFmtId="0" fontId="26" fillId="0" borderId="0" xfId="0" applyFont="1" applyAlignment="1">
      <alignment wrapText="1"/>
    </xf>
    <xf numFmtId="0" fontId="16" fillId="0" borderId="4" xfId="0" applyFont="1" applyBorder="1" applyAlignment="1">
      <alignment horizontal="left"/>
    </xf>
    <xf numFmtId="0" fontId="71" fillId="0" borderId="0" xfId="0" applyFont="1"/>
    <xf numFmtId="4" fontId="16" fillId="0" borderId="0" xfId="273" applyNumberFormat="1" applyAlignment="1">
      <alignment horizontal="left" vertical="top" wrapText="1"/>
    </xf>
    <xf numFmtId="0" fontId="30" fillId="0" borderId="7" xfId="0" applyFont="1" applyBorder="1"/>
    <xf numFmtId="0" fontId="30" fillId="0" borderId="4" xfId="0" applyFont="1" applyBorder="1"/>
    <xf numFmtId="0" fontId="30" fillId="0" borderId="3" xfId="0" applyFont="1" applyBorder="1"/>
    <xf numFmtId="0" fontId="30" fillId="0" borderId="1" xfId="0" applyFont="1" applyBorder="1"/>
    <xf numFmtId="0" fontId="51" fillId="0" borderId="0" xfId="0" applyFont="1" applyAlignment="1">
      <alignment horizontal="right"/>
    </xf>
    <xf numFmtId="0" fontId="51" fillId="0" borderId="9" xfId="0" applyFont="1" applyBorder="1" applyAlignment="1">
      <alignment horizontal="left"/>
    </xf>
    <xf numFmtId="0" fontId="51" fillId="0" borderId="4" xfId="0" applyFont="1" applyBorder="1"/>
    <xf numFmtId="0" fontId="30" fillId="0" borderId="5" xfId="0" applyFont="1" applyBorder="1"/>
    <xf numFmtId="0" fontId="51" fillId="0" borderId="5" xfId="0" applyFont="1" applyBorder="1" applyAlignment="1">
      <alignment horizontal="right"/>
    </xf>
    <xf numFmtId="0" fontId="30" fillId="0" borderId="9" xfId="0" applyFont="1" applyBorder="1"/>
    <xf numFmtId="0" fontId="15" fillId="0" borderId="12" xfId="0" applyFont="1" applyBorder="1" applyAlignment="1">
      <alignment horizontal="center"/>
    </xf>
    <xf numFmtId="0" fontId="8" fillId="0" borderId="0" xfId="245" applyNumberFormat="1" applyFill="1" applyAlignment="1" applyProtection="1">
      <alignment horizontal="left"/>
      <protection locked="0"/>
    </xf>
    <xf numFmtId="0" fontId="16" fillId="0" borderId="0" xfId="259" applyAlignment="1">
      <alignment horizontal="left" vertical="top" wrapText="1"/>
    </xf>
    <xf numFmtId="0" fontId="16" fillId="0" borderId="0" xfId="273" applyAlignment="1">
      <alignment horizontal="left" vertical="top" wrapText="1"/>
    </xf>
    <xf numFmtId="0" fontId="12" fillId="7" borderId="0" xfId="273" applyFont="1" applyFill="1" applyProtection="1">
      <protection locked="0"/>
    </xf>
    <xf numFmtId="0" fontId="109" fillId="0" borderId="4" xfId="273" applyFont="1" applyBorder="1"/>
    <xf numFmtId="0" fontId="109" fillId="0" borderId="5" xfId="273" applyFont="1" applyBorder="1"/>
    <xf numFmtId="169" fontId="109" fillId="7" borderId="5" xfId="273" applyNumberFormat="1" applyFont="1" applyFill="1" applyBorder="1" applyAlignment="1" applyProtection="1">
      <alignment horizontal="right"/>
      <protection locked="0"/>
    </xf>
    <xf numFmtId="169" fontId="12" fillId="7" borderId="4" xfId="273" applyNumberFormat="1" applyFont="1" applyFill="1" applyBorder="1" applyAlignment="1" applyProtection="1">
      <alignment horizontal="right"/>
      <protection locked="0"/>
    </xf>
    <xf numFmtId="0" fontId="109" fillId="0" borderId="0" xfId="273" applyFont="1"/>
    <xf numFmtId="0" fontId="12" fillId="7" borderId="5" xfId="273" applyFont="1" applyFill="1" applyBorder="1" applyProtection="1">
      <protection locked="0"/>
    </xf>
    <xf numFmtId="0" fontId="12" fillId="0" borderId="2" xfId="273" applyFont="1" applyBorder="1"/>
    <xf numFmtId="0" fontId="60" fillId="0" borderId="2" xfId="273" applyFont="1" applyBorder="1" applyAlignment="1">
      <alignment vertical="center"/>
    </xf>
    <xf numFmtId="6" fontId="12" fillId="0" borderId="12" xfId="273" applyNumberFormat="1" applyFont="1" applyBorder="1" applyAlignment="1">
      <alignment horizontal="right"/>
    </xf>
    <xf numFmtId="1" fontId="12" fillId="0" borderId="4" xfId="273" applyNumberFormat="1" applyFont="1" applyBorder="1" applyAlignment="1">
      <alignment horizontal="center" vertical="center"/>
    </xf>
    <xf numFmtId="2" fontId="12" fillId="0" borderId="5" xfId="273" applyNumberFormat="1" applyFont="1" applyBorder="1" applyAlignment="1">
      <alignment horizontal="center" vertical="center"/>
    </xf>
    <xf numFmtId="0" fontId="16" fillId="0" borderId="0" xfId="0" quotePrefix="1" applyFont="1" applyAlignment="1">
      <alignment horizontal="left" vertical="top"/>
    </xf>
    <xf numFmtId="169" fontId="16" fillId="0" borderId="0" xfId="547" applyNumberFormat="1"/>
    <xf numFmtId="1" fontId="0" fillId="0" borderId="0" xfId="0" applyNumberFormat="1"/>
    <xf numFmtId="165" fontId="12" fillId="0" borderId="0" xfId="273" applyNumberFormat="1" applyFont="1"/>
    <xf numFmtId="0" fontId="7" fillId="0" borderId="0" xfId="546" applyAlignment="1">
      <alignment vertical="top"/>
    </xf>
    <xf numFmtId="0" fontId="15" fillId="0" borderId="0" xfId="0" applyFont="1" applyAlignment="1">
      <alignment horizontal="right" vertical="top"/>
    </xf>
    <xf numFmtId="169" fontId="7" fillId="0" borderId="0" xfId="546" applyNumberFormat="1" applyAlignment="1">
      <alignment vertical="top"/>
    </xf>
    <xf numFmtId="0" fontId="69" fillId="0" borderId="0" xfId="273" applyFont="1" applyAlignment="1">
      <alignment horizontal="right" vertical="center"/>
    </xf>
    <xf numFmtId="0" fontId="12" fillId="0" borderId="0" xfId="273" applyFont="1" applyAlignment="1">
      <alignment horizontal="center" vertical="center"/>
    </xf>
    <xf numFmtId="0" fontId="60" fillId="0" borderId="0" xfId="273" applyFont="1" applyAlignment="1">
      <alignment horizontal="left" vertical="top" wrapText="1"/>
    </xf>
    <xf numFmtId="0" fontId="12" fillId="0" borderId="0" xfId="273" applyFont="1" applyAlignment="1">
      <alignment horizontal="left"/>
    </xf>
    <xf numFmtId="0" fontId="12" fillId="0" borderId="0" xfId="273" applyFont="1" applyAlignment="1">
      <alignment horizontal="left" vertical="top" wrapText="1"/>
    </xf>
    <xf numFmtId="169" fontId="12" fillId="7" borderId="5" xfId="273" applyNumberFormat="1" applyFont="1" applyFill="1" applyBorder="1" applyAlignment="1" applyProtection="1">
      <alignment horizontal="right"/>
      <protection locked="0"/>
    </xf>
    <xf numFmtId="49" fontId="16" fillId="0" borderId="0" xfId="0" applyNumberFormat="1" applyFont="1" applyAlignment="1">
      <alignment horizontal="left" vertical="top" wrapText="1"/>
    </xf>
    <xf numFmtId="4" fontId="16" fillId="0" borderId="0" xfId="0" applyNumberFormat="1" applyFont="1" applyAlignment="1">
      <alignment horizontal="left" vertical="top" wrapText="1"/>
    </xf>
    <xf numFmtId="1" fontId="12" fillId="7" borderId="5" xfId="273" applyNumberFormat="1" applyFont="1" applyFill="1" applyBorder="1" applyAlignment="1" applyProtection="1">
      <alignment vertical="center"/>
      <protection locked="0"/>
    </xf>
    <xf numFmtId="3" fontId="12" fillId="0" borderId="0" xfId="273" applyNumberFormat="1" applyFont="1" applyAlignment="1">
      <alignment horizontal="center"/>
    </xf>
    <xf numFmtId="3" fontId="12" fillId="0" borderId="5" xfId="273" applyNumberFormat="1" applyFont="1" applyBorder="1" applyAlignment="1">
      <alignment horizontal="center"/>
    </xf>
    <xf numFmtId="0" fontId="45" fillId="0" borderId="0" xfId="0" applyFont="1"/>
    <xf numFmtId="0" fontId="25" fillId="0" borderId="0" xfId="0" applyFont="1"/>
    <xf numFmtId="0" fontId="44" fillId="0" borderId="0" xfId="0" applyFont="1"/>
    <xf numFmtId="0" fontId="40" fillId="0" borderId="0" xfId="273" applyFont="1"/>
    <xf numFmtId="0" fontId="28" fillId="0" borderId="0" xfId="0" applyFont="1"/>
    <xf numFmtId="0" fontId="49" fillId="0" borderId="0" xfId="0" applyFont="1"/>
    <xf numFmtId="0" fontId="51" fillId="0" borderId="12" xfId="0" applyFont="1" applyBorder="1" applyAlignment="1">
      <alignment horizontal="center" wrapText="1"/>
    </xf>
    <xf numFmtId="0" fontId="113" fillId="0" borderId="0" xfId="0" applyFont="1" applyAlignment="1">
      <alignment horizontal="left" vertical="top"/>
    </xf>
    <xf numFmtId="169" fontId="30" fillId="47" borderId="12" xfId="0" applyNumberFormat="1" applyFont="1" applyFill="1" applyBorder="1" applyAlignment="1">
      <alignment vertical="top" wrapText="1"/>
    </xf>
    <xf numFmtId="6" fontId="30" fillId="47" borderId="12" xfId="0" applyNumberFormat="1" applyFont="1" applyFill="1" applyBorder="1" applyAlignment="1">
      <alignment vertical="top" wrapText="1"/>
    </xf>
    <xf numFmtId="0" fontId="8" fillId="0" borderId="0" xfId="245" applyAlignment="1" applyProtection="1"/>
    <xf numFmtId="173" fontId="7" fillId="0" borderId="7" xfId="546" applyNumberFormat="1" applyBorder="1"/>
    <xf numFmtId="0" fontId="16" fillId="0" borderId="7" xfId="0" applyFont="1" applyBorder="1"/>
    <xf numFmtId="0" fontId="14" fillId="0" borderId="7" xfId="0" applyFont="1" applyBorder="1"/>
    <xf numFmtId="0" fontId="17" fillId="0" borderId="7" xfId="0" applyFont="1" applyBorder="1" applyAlignment="1">
      <alignment horizontal="center"/>
    </xf>
    <xf numFmtId="0" fontId="14" fillId="0" borderId="7" xfId="0" applyFont="1" applyBorder="1" applyAlignment="1">
      <alignment vertical="top"/>
    </xf>
    <xf numFmtId="2" fontId="15" fillId="0" borderId="7" xfId="0" applyNumberFormat="1" applyFont="1" applyBorder="1" applyAlignment="1">
      <alignment horizontal="left"/>
    </xf>
    <xf numFmtId="0" fontId="15" fillId="0" borderId="7" xfId="0" applyFont="1" applyBorder="1" applyAlignment="1">
      <alignment horizontal="right"/>
    </xf>
    <xf numFmtId="2" fontId="15" fillId="0" borderId="7" xfId="0" applyNumberFormat="1" applyFont="1" applyBorder="1" applyAlignment="1">
      <alignment horizontal="right"/>
    </xf>
    <xf numFmtId="173" fontId="14" fillId="0" borderId="7" xfId="546" applyNumberFormat="1" applyFont="1" applyBorder="1"/>
    <xf numFmtId="0" fontId="7" fillId="0" borderId="7" xfId="546" applyBorder="1" applyAlignment="1">
      <alignment vertical="top"/>
    </xf>
    <xf numFmtId="1" fontId="15" fillId="0" borderId="7" xfId="0" applyNumberFormat="1" applyFont="1" applyBorder="1"/>
    <xf numFmtId="164" fontId="24" fillId="0" borderId="0" xfId="0" applyNumberFormat="1" applyFont="1" applyAlignment="1">
      <alignment vertical="top" wrapText="1"/>
    </xf>
    <xf numFmtId="0" fontId="24" fillId="46" borderId="7" xfId="0" applyFont="1" applyFill="1" applyBorder="1"/>
    <xf numFmtId="0" fontId="24" fillId="46" borderId="0" xfId="0" applyFont="1" applyFill="1"/>
    <xf numFmtId="0" fontId="15" fillId="0" borderId="0" xfId="0" applyFont="1" applyAlignment="1">
      <alignment vertical="center" wrapText="1" shrinkToFit="1"/>
    </xf>
    <xf numFmtId="0" fontId="12" fillId="0" borderId="0" xfId="273" applyFont="1" applyAlignment="1">
      <alignment horizontal="right" vertical="top" wrapText="1"/>
    </xf>
    <xf numFmtId="0" fontId="62" fillId="0" borderId="0" xfId="273" applyFont="1" applyAlignment="1">
      <alignment horizontal="left" vertical="top" wrapText="1"/>
    </xf>
    <xf numFmtId="0" fontId="60" fillId="0" borderId="0" xfId="273" applyFont="1" applyAlignment="1">
      <alignment horizontal="left"/>
    </xf>
    <xf numFmtId="0" fontId="12" fillId="0" borderId="5" xfId="273" applyFont="1" applyBorder="1" applyAlignment="1">
      <alignment horizontal="left"/>
    </xf>
    <xf numFmtId="1" fontId="15" fillId="0" borderId="7" xfId="0" applyNumberFormat="1" applyFont="1" applyBorder="1" applyAlignment="1">
      <alignment horizontal="center" vertical="top"/>
    </xf>
    <xf numFmtId="0" fontId="15" fillId="0" borderId="9" xfId="0" applyFont="1" applyBorder="1"/>
    <xf numFmtId="0" fontId="24" fillId="0" borderId="4" xfId="0" applyFont="1" applyBorder="1"/>
    <xf numFmtId="0" fontId="24" fillId="0" borderId="1" xfId="0" applyFont="1" applyBorder="1"/>
    <xf numFmtId="0" fontId="57" fillId="0" borderId="2" xfId="0" applyFont="1" applyBorder="1" applyAlignment="1">
      <alignment horizontal="left" wrapText="1"/>
    </xf>
    <xf numFmtId="0" fontId="57" fillId="0" borderId="2" xfId="0" applyFont="1" applyBorder="1" applyAlignment="1">
      <alignment horizontal="left"/>
    </xf>
    <xf numFmtId="0" fontId="57" fillId="0" borderId="11" xfId="0" applyFont="1" applyBorder="1" applyAlignment="1">
      <alignment horizontal="left" wrapText="1"/>
    </xf>
    <xf numFmtId="0" fontId="24" fillId="0" borderId="9" xfId="0" applyFont="1" applyBorder="1"/>
    <xf numFmtId="0" fontId="15" fillId="0" borderId="46" xfId="0" applyFont="1" applyBorder="1"/>
    <xf numFmtId="0" fontId="15" fillId="0" borderId="47" xfId="0" applyFont="1" applyBorder="1"/>
    <xf numFmtId="1" fontId="15" fillId="0" borderId="47" xfId="0" quotePrefix="1" applyNumberFormat="1" applyFont="1" applyBorder="1" applyAlignment="1">
      <alignment horizontal="center" vertical="top"/>
    </xf>
    <xf numFmtId="0" fontId="16"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5" fillId="0" borderId="53" xfId="0" quotePrefix="1" applyNumberFormat="1" applyFont="1" applyBorder="1" applyAlignment="1">
      <alignment horizontal="center" vertical="top"/>
    </xf>
    <xf numFmtId="0" fontId="15" fillId="0" borderId="53" xfId="0" applyFont="1" applyBorder="1" applyAlignment="1">
      <alignment vertical="top" wrapText="1"/>
    </xf>
    <xf numFmtId="0" fontId="7" fillId="0" borderId="49" xfId="546" applyBorder="1"/>
    <xf numFmtId="0" fontId="15" fillId="0" borderId="50" xfId="0" applyFont="1" applyBorder="1"/>
    <xf numFmtId="0" fontId="24" fillId="0" borderId="53" xfId="0" applyFont="1" applyBorder="1" applyAlignment="1">
      <alignment vertical="center"/>
    </xf>
    <xf numFmtId="0" fontId="15" fillId="0" borderId="49" xfId="0" applyFont="1" applyBorder="1"/>
    <xf numFmtId="0" fontId="7" fillId="0" borderId="52" xfId="546" applyBorder="1"/>
    <xf numFmtId="0" fontId="7" fillId="0" borderId="53" xfId="546" applyBorder="1"/>
    <xf numFmtId="1" fontId="15" fillId="0" borderId="53" xfId="0" applyNumberFormat="1" applyFont="1" applyBorder="1" applyAlignment="1">
      <alignment horizontal="center" vertical="top"/>
    </xf>
    <xf numFmtId="0" fontId="15" fillId="0" borderId="53" xfId="0" applyFont="1" applyBorder="1" applyAlignment="1">
      <alignment vertical="top"/>
    </xf>
    <xf numFmtId="0" fontId="16" fillId="0" borderId="53" xfId="0" applyFont="1" applyBorder="1"/>
    <xf numFmtId="0" fontId="14" fillId="0" borderId="53" xfId="0" applyFont="1" applyBorder="1"/>
    <xf numFmtId="0" fontId="15" fillId="0" borderId="53" xfId="0" applyFont="1" applyBorder="1"/>
    <xf numFmtId="0" fontId="15" fillId="0" borderId="54" xfId="0" applyFont="1" applyBorder="1"/>
    <xf numFmtId="0" fontId="15" fillId="0" borderId="52" xfId="0" applyFont="1" applyBorder="1"/>
    <xf numFmtId="0" fontId="7" fillId="0" borderId="46" xfId="546" applyBorder="1"/>
    <xf numFmtId="0" fontId="7" fillId="0" borderId="47" xfId="546" applyBorder="1"/>
    <xf numFmtId="0" fontId="7" fillId="0" borderId="48" xfId="546" applyBorder="1"/>
    <xf numFmtId="0" fontId="24" fillId="0" borderId="53" xfId="0" applyFont="1" applyBorder="1" applyAlignment="1">
      <alignment vertical="top"/>
    </xf>
    <xf numFmtId="0" fontId="15" fillId="0" borderId="48" xfId="0" applyFont="1" applyBorder="1"/>
    <xf numFmtId="0" fontId="16" fillId="0" borderId="49" xfId="546" applyFont="1" applyBorder="1"/>
    <xf numFmtId="0" fontId="0" fillId="0" borderId="49" xfId="0" applyBorder="1" applyAlignment="1">
      <alignment horizontal="center"/>
    </xf>
    <xf numFmtId="0" fontId="16" fillId="0" borderId="52" xfId="546" applyFont="1" applyBorder="1"/>
    <xf numFmtId="0" fontId="16" fillId="0" borderId="53" xfId="546" applyFont="1" applyBorder="1"/>
    <xf numFmtId="0" fontId="15" fillId="0" borderId="49" xfId="0" applyFont="1" applyBorder="1" applyAlignment="1">
      <alignment horizontal="left" vertical="top"/>
    </xf>
    <xf numFmtId="0" fontId="15" fillId="0" borderId="52" xfId="0" applyFont="1" applyBorder="1" applyAlignment="1">
      <alignment horizontal="left" vertical="top"/>
    </xf>
    <xf numFmtId="0" fontId="15" fillId="0" borderId="53" xfId="0" applyFont="1" applyBorder="1" applyAlignment="1">
      <alignment horizontal="center" vertical="top"/>
    </xf>
    <xf numFmtId="0" fontId="0" fillId="0" borderId="53" xfId="0" applyBorder="1"/>
    <xf numFmtId="0" fontId="15" fillId="0" borderId="53" xfId="0" applyFont="1" applyBorder="1" applyAlignment="1">
      <alignment horizontal="left" vertical="top"/>
    </xf>
    <xf numFmtId="0" fontId="14" fillId="0" borderId="53" xfId="0" applyFont="1" applyBorder="1" applyAlignment="1">
      <alignment vertical="top"/>
    </xf>
    <xf numFmtId="0" fontId="14" fillId="0" borderId="53" xfId="0" applyFont="1" applyBorder="1" applyAlignment="1">
      <alignment horizontal="left" vertical="top"/>
    </xf>
    <xf numFmtId="0" fontId="14" fillId="0" borderId="47" xfId="0" applyFont="1" applyBorder="1" applyAlignment="1">
      <alignment horizontal="left" vertical="top"/>
    </xf>
    <xf numFmtId="0" fontId="15" fillId="0" borderId="47" xfId="0" applyFont="1" applyBorder="1" applyAlignment="1">
      <alignment horizontal="left" vertical="top"/>
    </xf>
    <xf numFmtId="0" fontId="14" fillId="0" borderId="49" xfId="0" applyFont="1" applyBorder="1" applyAlignment="1">
      <alignment horizontal="left" vertical="top"/>
    </xf>
    <xf numFmtId="0" fontId="78" fillId="0" borderId="0" xfId="0" applyFont="1"/>
    <xf numFmtId="0" fontId="24" fillId="0" borderId="49" xfId="0" applyFont="1" applyBorder="1"/>
    <xf numFmtId="0" fontId="0" fillId="0" borderId="49" xfId="0" applyBorder="1"/>
    <xf numFmtId="1" fontId="14" fillId="0" borderId="53" xfId="0" applyNumberFormat="1" applyFont="1" applyBorder="1" applyAlignment="1">
      <alignment vertical="top"/>
    </xf>
    <xf numFmtId="0" fontId="14" fillId="0" borderId="46" xfId="0" applyFont="1" applyBorder="1" applyAlignment="1">
      <alignment horizontal="left" vertical="top"/>
    </xf>
    <xf numFmtId="0" fontId="30" fillId="0" borderId="47" xfId="0" applyFont="1" applyBorder="1" applyAlignment="1">
      <alignment horizontal="left" vertical="top"/>
    </xf>
    <xf numFmtId="0" fontId="16" fillId="0" borderId="47" xfId="0" quotePrefix="1" applyFont="1" applyBorder="1" applyAlignment="1">
      <alignment horizontal="center" vertical="top"/>
    </xf>
    <xf numFmtId="0" fontId="14" fillId="0" borderId="47" xfId="0" applyFont="1" applyBorder="1"/>
    <xf numFmtId="0" fontId="14" fillId="0" borderId="47" xfId="0" applyFont="1" applyBorder="1" applyAlignment="1">
      <alignment horizontal="center"/>
    </xf>
    <xf numFmtId="0" fontId="14" fillId="0" borderId="47" xfId="0" applyFont="1" applyBorder="1" applyAlignment="1">
      <alignment vertical="top"/>
    </xf>
    <xf numFmtId="0" fontId="14" fillId="0" borderId="49" xfId="0" applyFont="1" applyBorder="1"/>
    <xf numFmtId="0" fontId="16" fillId="0" borderId="52" xfId="0" applyFont="1" applyBorder="1"/>
    <xf numFmtId="0" fontId="7" fillId="0" borderId="50" xfId="546" applyBorder="1"/>
    <xf numFmtId="0" fontId="7" fillId="0" borderId="47" xfId="0" quotePrefix="1" applyFont="1" applyBorder="1" applyAlignment="1">
      <alignment horizontal="center" vertical="top"/>
    </xf>
    <xf numFmtId="0" fontId="26" fillId="0" borderId="46" xfId="0" applyFont="1" applyBorder="1"/>
    <xf numFmtId="0" fontId="15" fillId="0" borderId="47" xfId="0" applyFont="1" applyBorder="1" applyAlignment="1">
      <alignment horizontal="center" vertical="top"/>
    </xf>
    <xf numFmtId="0" fontId="15" fillId="0" borderId="47" xfId="0" applyFont="1" applyBorder="1" applyAlignment="1">
      <alignment vertical="top" wrapText="1"/>
    </xf>
    <xf numFmtId="0" fontId="15" fillId="0" borderId="47" xfId="0" applyFont="1" applyBorder="1" applyAlignment="1">
      <alignment horizontal="left" vertical="top" wrapText="1"/>
    </xf>
    <xf numFmtId="0" fontId="7" fillId="0" borderId="0" xfId="273" applyFont="1"/>
    <xf numFmtId="0" fontId="12" fillId="0" borderId="0" xfId="273" applyFont="1" applyAlignment="1">
      <alignment horizontal="left" vertical="top"/>
    </xf>
    <xf numFmtId="0" fontId="12" fillId="0" borderId="0" xfId="273" applyFont="1" applyAlignment="1">
      <alignment vertical="top"/>
    </xf>
    <xf numFmtId="0" fontId="12" fillId="0" borderId="57" xfId="273" applyFont="1" applyBorder="1"/>
    <xf numFmtId="0" fontId="12" fillId="0" borderId="50" xfId="273" applyFont="1" applyBorder="1"/>
    <xf numFmtId="0" fontId="60" fillId="0" borderId="50" xfId="273" applyFont="1" applyBorder="1" applyAlignment="1">
      <alignment vertical="center" wrapText="1"/>
    </xf>
    <xf numFmtId="0" fontId="12" fillId="0" borderId="58" xfId="273" applyFont="1" applyBorder="1"/>
    <xf numFmtId="0" fontId="30" fillId="0" borderId="47" xfId="273" applyFont="1" applyBorder="1" applyAlignment="1">
      <alignment horizontal="center"/>
    </xf>
    <xf numFmtId="0" fontId="12" fillId="0" borderId="53" xfId="273" applyFont="1" applyBorder="1" applyAlignment="1">
      <alignment horizontal="center"/>
    </xf>
    <xf numFmtId="0" fontId="12" fillId="0" borderId="54" xfId="273" applyFont="1" applyBorder="1" applyAlignment="1">
      <alignment horizontal="center"/>
    </xf>
    <xf numFmtId="0" fontId="12" fillId="0" borderId="47" xfId="273" applyFont="1" applyBorder="1" applyAlignment="1">
      <alignment horizontal="center"/>
    </xf>
    <xf numFmtId="0" fontId="12" fillId="0" borderId="59" xfId="273" applyFont="1" applyBorder="1" applyAlignment="1">
      <alignment horizontal="center"/>
    </xf>
    <xf numFmtId="0" fontId="7" fillId="0" borderId="47" xfId="273" applyFont="1" applyBorder="1"/>
    <xf numFmtId="0" fontId="7" fillId="0" borderId="48" xfId="273" applyFont="1" applyBorder="1"/>
    <xf numFmtId="0" fontId="7" fillId="0" borderId="53" xfId="273" applyFont="1" applyBorder="1"/>
    <xf numFmtId="0" fontId="7" fillId="0" borderId="54" xfId="273" applyFont="1" applyBorder="1"/>
    <xf numFmtId="0" fontId="7" fillId="0" borderId="59" xfId="273" applyFont="1" applyBorder="1"/>
    <xf numFmtId="0" fontId="7" fillId="0" borderId="60" xfId="273" applyFont="1" applyBorder="1"/>
    <xf numFmtId="0" fontId="118" fillId="0" borderId="46" xfId="273" applyFont="1" applyBorder="1" applyAlignment="1">
      <alignment horizontal="left"/>
    </xf>
    <xf numFmtId="0" fontId="118" fillId="0" borderId="52" xfId="273" applyFont="1" applyBorder="1" applyAlignment="1">
      <alignment horizontal="left"/>
    </xf>
    <xf numFmtId="0" fontId="119" fillId="0" borderId="46" xfId="273" applyFont="1" applyBorder="1" applyAlignment="1">
      <alignment horizontal="left"/>
    </xf>
    <xf numFmtId="0" fontId="119" fillId="0" borderId="5" xfId="273" applyFont="1" applyBorder="1" applyAlignment="1">
      <alignment horizontal="center"/>
    </xf>
    <xf numFmtId="0" fontId="7" fillId="0" borderId="0" xfId="0" applyFont="1" applyAlignment="1">
      <alignment vertical="top" wrapText="1"/>
    </xf>
    <xf numFmtId="0" fontId="0" fillId="0" borderId="6" xfId="0" applyBorder="1"/>
    <xf numFmtId="0" fontId="14" fillId="0" borderId="0" xfId="0" applyFont="1" applyAlignment="1">
      <alignment horizontal="center" wrapText="1"/>
    </xf>
    <xf numFmtId="166" fontId="22" fillId="0" borderId="0" xfId="0" applyNumberFormat="1" applyFont="1" applyAlignment="1">
      <alignment horizontal="center" vertical="center"/>
    </xf>
    <xf numFmtId="0" fontId="121" fillId="0" borderId="0" xfId="0" applyFont="1" applyAlignment="1">
      <alignment horizontal="left" vertical="top"/>
    </xf>
    <xf numFmtId="0" fontId="14" fillId="0" borderId="50" xfId="0" applyFont="1" applyBorder="1" applyAlignment="1">
      <alignment horizontal="center"/>
    </xf>
    <xf numFmtId="0" fontId="14" fillId="0" borderId="53" xfId="0" applyFont="1" applyBorder="1" applyAlignment="1">
      <alignment horizontal="center"/>
    </xf>
    <xf numFmtId="0" fontId="14" fillId="0" borderId="54" xfId="0" applyFont="1" applyBorder="1" applyAlignment="1">
      <alignment horizontal="center"/>
    </xf>
    <xf numFmtId="0" fontId="14" fillId="0" borderId="50" xfId="0" applyFont="1" applyBorder="1" applyAlignment="1">
      <alignment horizontal="center" vertical="top"/>
    </xf>
    <xf numFmtId="0" fontId="14" fillId="0" borderId="48" xfId="0" applyFont="1" applyBorder="1" applyAlignment="1">
      <alignment horizontal="center"/>
    </xf>
    <xf numFmtId="0" fontId="57" fillId="0" borderId="0" xfId="0" applyFont="1" applyAlignment="1">
      <alignment vertical="top" wrapText="1"/>
    </xf>
    <xf numFmtId="0" fontId="16" fillId="0" borderId="47" xfId="0" applyFont="1" applyBorder="1"/>
    <xf numFmtId="0" fontId="12" fillId="0" borderId="0" xfId="273" applyFont="1" applyAlignment="1">
      <alignment wrapText="1"/>
    </xf>
    <xf numFmtId="0" fontId="61" fillId="0" borderId="0" xfId="273" applyFont="1" applyAlignment="1">
      <alignment horizontal="center" vertical="top"/>
    </xf>
    <xf numFmtId="0" fontId="109" fillId="0" borderId="47" xfId="273" applyFont="1" applyBorder="1" applyAlignment="1">
      <alignment horizontal="left"/>
    </xf>
    <xf numFmtId="0" fontId="118" fillId="0" borderId="47" xfId="273" applyFont="1" applyBorder="1" applyAlignment="1">
      <alignment horizontal="left"/>
    </xf>
    <xf numFmtId="0" fontId="7" fillId="0" borderId="61" xfId="273" applyFont="1" applyBorder="1"/>
    <xf numFmtId="4" fontId="16" fillId="0" borderId="0" xfId="0" applyNumberFormat="1" applyFont="1" applyAlignment="1">
      <alignment vertical="top" wrapText="1"/>
    </xf>
    <xf numFmtId="0" fontId="14" fillId="0" borderId="10" xfId="0" applyFont="1" applyBorder="1" applyAlignment="1">
      <alignment horizontal="right"/>
    </xf>
    <xf numFmtId="0" fontId="30" fillId="0" borderId="0" xfId="0" applyFont="1" applyAlignment="1">
      <alignment vertical="center" wrapText="1"/>
    </xf>
    <xf numFmtId="0" fontId="30" fillId="0" borderId="0" xfId="0" applyFont="1" applyAlignment="1">
      <alignment vertical="center"/>
    </xf>
    <xf numFmtId="0" fontId="30" fillId="0" borderId="0" xfId="0" applyFont="1" applyAlignment="1">
      <alignment horizontal="left"/>
    </xf>
    <xf numFmtId="4" fontId="7" fillId="0" borderId="0" xfId="0" applyNumberFormat="1" applyFont="1" applyAlignment="1">
      <alignment horizontal="center"/>
    </xf>
    <xf numFmtId="4" fontId="7"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5" fillId="0" borderId="53" xfId="0" applyFont="1" applyBorder="1" applyAlignment="1">
      <alignment horizontal="left" vertical="top" wrapText="1"/>
    </xf>
    <xf numFmtId="0" fontId="7" fillId="0" borderId="0" xfId="0" applyFont="1" applyAlignment="1">
      <alignment wrapText="1"/>
    </xf>
    <xf numFmtId="0" fontId="0" fillId="0" borderId="5" xfId="0" applyBorder="1" applyAlignment="1">
      <alignment horizontal="left" wrapText="1"/>
    </xf>
    <xf numFmtId="10" fontId="7" fillId="0" borderId="0" xfId="0" applyNumberFormat="1" applyFont="1" applyAlignment="1">
      <alignment horizontal="center"/>
    </xf>
    <xf numFmtId="169" fontId="12" fillId="51" borderId="0" xfId="0" applyNumberFormat="1" applyFont="1" applyFill="1"/>
    <xf numFmtId="2" fontId="16" fillId="0" borderId="12" xfId="273" applyNumberFormat="1" applyBorder="1" applyAlignment="1">
      <alignment horizontal="center"/>
    </xf>
    <xf numFmtId="3" fontId="7" fillId="0" borderId="0" xfId="273" applyNumberFormat="1" applyFont="1"/>
    <xf numFmtId="169" fontId="7" fillId="0" borderId="0" xfId="273" applyNumberFormat="1" applyFont="1"/>
    <xf numFmtId="3" fontId="7" fillId="0" borderId="5" xfId="273" applyNumberFormat="1" applyFont="1" applyBorder="1"/>
    <xf numFmtId="169" fontId="7" fillId="0" borderId="0" xfId="0" applyNumberFormat="1" applyFont="1"/>
    <xf numFmtId="169" fontId="16" fillId="0" borderId="12" xfId="273" applyNumberFormat="1" applyBorder="1" applyAlignment="1">
      <alignment horizontal="center"/>
    </xf>
    <xf numFmtId="10" fontId="16" fillId="0" borderId="12" xfId="273" applyNumberFormat="1" applyBorder="1" applyAlignment="1">
      <alignment horizontal="center"/>
    </xf>
    <xf numFmtId="3" fontId="7" fillId="0" borderId="0" xfId="0" applyNumberFormat="1" applyFont="1"/>
    <xf numFmtId="3" fontId="7" fillId="0" borderId="5" xfId="0" applyNumberFormat="1" applyFont="1" applyBorder="1"/>
    <xf numFmtId="164" fontId="7" fillId="0" borderId="0" xfId="574" applyNumberFormat="1" applyAlignment="1">
      <alignment vertical="top" wrapText="1"/>
    </xf>
    <xf numFmtId="0" fontId="14" fillId="0" borderId="13" xfId="0" applyFont="1" applyBorder="1"/>
    <xf numFmtId="0" fontId="15" fillId="0" borderId="13" xfId="0" applyFont="1" applyBorder="1"/>
    <xf numFmtId="0" fontId="15" fillId="0" borderId="74" xfId="0" applyFont="1" applyBorder="1"/>
    <xf numFmtId="0" fontId="14" fillId="0" borderId="54" xfId="0" applyFont="1" applyBorder="1" applyAlignment="1">
      <alignment vertical="top"/>
    </xf>
    <xf numFmtId="0" fontId="0" fillId="0" borderId="52" xfId="0" applyBorder="1"/>
    <xf numFmtId="169" fontId="7" fillId="0" borderId="0" xfId="0" applyNumberFormat="1" applyFont="1" applyAlignment="1">
      <alignment horizontal="right"/>
    </xf>
    <xf numFmtId="0" fontId="7" fillId="0" borderId="9" xfId="0" applyFont="1" applyBorder="1" applyAlignment="1">
      <alignment horizontal="left"/>
    </xf>
    <xf numFmtId="0" fontId="7" fillId="0" borderId="3" xfId="0" applyFont="1" applyBorder="1" applyAlignment="1">
      <alignment horizontal="center"/>
    </xf>
    <xf numFmtId="0" fontId="7" fillId="0" borderId="4" xfId="0" applyFont="1" applyBorder="1" applyAlignment="1">
      <alignment horizontal="center"/>
    </xf>
    <xf numFmtId="0" fontId="7" fillId="0" borderId="8" xfId="0" applyFont="1" applyBorder="1" applyAlignment="1">
      <alignment horizontal="center"/>
    </xf>
    <xf numFmtId="0" fontId="0" fillId="0" borderId="13" xfId="0" applyBorder="1" applyAlignment="1">
      <alignment horizontal="center"/>
    </xf>
    <xf numFmtId="0" fontId="7" fillId="0" borderId="9" xfId="0" applyFont="1" applyBorder="1"/>
    <xf numFmtId="0" fontId="111" fillId="0" borderId="0" xfId="0" applyFont="1"/>
    <xf numFmtId="0" fontId="7" fillId="0" borderId="12" xfId="546" applyBorder="1"/>
    <xf numFmtId="0" fontId="7" fillId="0" borderId="8" xfId="546" applyBorder="1"/>
    <xf numFmtId="0" fontId="14" fillId="0" borderId="8" xfId="0" applyFont="1" applyBorder="1"/>
    <xf numFmtId="0" fontId="14" fillId="0" borderId="3" xfId="574" applyFont="1" applyBorder="1"/>
    <xf numFmtId="0" fontId="14" fillId="0" borderId="4" xfId="574" applyFont="1" applyBorder="1"/>
    <xf numFmtId="0" fontId="14" fillId="0" borderId="8" xfId="574" applyFont="1" applyBorder="1"/>
    <xf numFmtId="0" fontId="14" fillId="0" borderId="0" xfId="574" applyFont="1"/>
    <xf numFmtId="0" fontId="7" fillId="0" borderId="0" xfId="574"/>
    <xf numFmtId="0" fontId="15" fillId="0" borderId="0" xfId="574" applyFont="1" applyAlignment="1">
      <alignment horizontal="center"/>
    </xf>
    <xf numFmtId="0" fontId="15" fillId="0" borderId="5" xfId="574" applyFont="1" applyBorder="1" applyAlignment="1">
      <alignment horizontal="right"/>
    </xf>
    <xf numFmtId="0" fontId="15" fillId="0" borderId="5" xfId="574" applyFont="1" applyBorder="1" applyAlignment="1">
      <alignment horizontal="left"/>
    </xf>
    <xf numFmtId="1" fontId="7" fillId="0" borderId="18" xfId="574" applyNumberFormat="1" applyBorder="1"/>
    <xf numFmtId="1" fontId="14" fillId="0" borderId="15" xfId="574" applyNumberFormat="1" applyFont="1" applyBorder="1"/>
    <xf numFmtId="165" fontId="14" fillId="0" borderId="12" xfId="574" applyNumberFormat="1" applyFont="1" applyBorder="1"/>
    <xf numFmtId="1" fontId="7" fillId="0" borderId="12" xfId="574" applyNumberFormat="1" applyBorder="1"/>
    <xf numFmtId="165" fontId="7" fillId="0" borderId="12" xfId="574" applyNumberFormat="1" applyBorder="1"/>
    <xf numFmtId="171" fontId="7" fillId="0" borderId="12" xfId="574" applyNumberFormat="1" applyBorder="1"/>
    <xf numFmtId="0" fontId="26" fillId="0" borderId="11" xfId="546" applyFont="1" applyBorder="1"/>
    <xf numFmtId="0" fontId="7" fillId="0" borderId="13" xfId="546" quotePrefix="1" applyBorder="1"/>
    <xf numFmtId="0" fontId="14" fillId="0" borderId="13" xfId="546" applyFont="1" applyBorder="1" applyAlignment="1">
      <alignment horizontal="center" vertical="top"/>
    </xf>
    <xf numFmtId="0" fontId="15" fillId="0" borderId="7" xfId="546" applyFont="1" applyBorder="1" applyAlignment="1">
      <alignment horizontal="left" vertical="top" wrapText="1"/>
    </xf>
    <xf numFmtId="0" fontId="15" fillId="0" borderId="13" xfId="546" applyFont="1" applyBorder="1" applyAlignment="1">
      <alignment horizontal="center" vertical="top" wrapText="1"/>
    </xf>
    <xf numFmtId="0" fontId="15" fillId="0" borderId="1" xfId="546" applyFont="1" applyBorder="1" applyAlignment="1">
      <alignment horizontal="left" vertical="top" wrapText="1"/>
    </xf>
    <xf numFmtId="0" fontId="15" fillId="0" borderId="2" xfId="546" applyFont="1" applyBorder="1" applyAlignment="1">
      <alignment horizontal="center" vertical="top" wrapText="1"/>
    </xf>
    <xf numFmtId="0" fontId="15" fillId="0" borderId="0" xfId="546" applyFont="1" applyAlignment="1">
      <alignment horizontal="center" vertical="top" wrapText="1"/>
    </xf>
    <xf numFmtId="0" fontId="15" fillId="0" borderId="9" xfId="546" applyFont="1" applyBorder="1" applyAlignment="1">
      <alignment horizontal="left" vertical="top" wrapText="1"/>
    </xf>
    <xf numFmtId="0" fontId="15" fillId="0" borderId="5" xfId="546" applyFont="1" applyBorder="1" applyAlignment="1">
      <alignment horizontal="center" vertical="top" wrapText="1"/>
    </xf>
    <xf numFmtId="0" fontId="24" fillId="0" borderId="9" xfId="546" applyFont="1" applyBorder="1" applyAlignment="1">
      <alignment horizontal="left" vertical="top" wrapText="1"/>
    </xf>
    <xf numFmtId="0" fontId="24" fillId="0" borderId="7" xfId="546" applyFont="1" applyBorder="1" applyAlignment="1">
      <alignment horizontal="left" vertical="top" wrapText="1"/>
    </xf>
    <xf numFmtId="0" fontId="24" fillId="0" borderId="0" xfId="546" applyFont="1" applyAlignment="1">
      <alignment horizontal="center" vertical="top" wrapText="1"/>
    </xf>
    <xf numFmtId="0" fontId="52" fillId="0" borderId="9" xfId="546" applyFont="1" applyBorder="1" applyAlignment="1">
      <alignment vertical="top"/>
    </xf>
    <xf numFmtId="0" fontId="34" fillId="0" borderId="7" xfId="546" applyFont="1" applyBorder="1" applyAlignment="1">
      <alignment vertical="center" wrapText="1"/>
    </xf>
    <xf numFmtId="0" fontId="34" fillId="0" borderId="0" xfId="546" applyFont="1" applyAlignment="1">
      <alignment vertical="center" wrapText="1"/>
    </xf>
    <xf numFmtId="0" fontId="34" fillId="0" borderId="13" xfId="546" applyFont="1" applyBorder="1" applyAlignment="1">
      <alignment vertical="center" wrapText="1"/>
    </xf>
    <xf numFmtId="0" fontId="34" fillId="0" borderId="9" xfId="546" applyFont="1" applyBorder="1" applyAlignment="1">
      <alignment vertical="center" wrapText="1"/>
    </xf>
    <xf numFmtId="0" fontId="34" fillId="0" borderId="5" xfId="546" applyFont="1" applyBorder="1" applyAlignment="1">
      <alignment vertical="center" wrapText="1"/>
    </xf>
    <xf numFmtId="0" fontId="34" fillId="0" borderId="10" xfId="546" applyFont="1" applyBorder="1" applyAlignment="1">
      <alignment vertical="center" wrapText="1"/>
    </xf>
    <xf numFmtId="0" fontId="14" fillId="0" borderId="11" xfId="546" applyFont="1" applyBorder="1" applyAlignment="1">
      <alignment horizontal="right"/>
    </xf>
    <xf numFmtId="0" fontId="24" fillId="0" borderId="4" xfId="546" applyFont="1" applyBorder="1" applyAlignment="1">
      <alignment horizontal="right" vertical="top" wrapText="1"/>
    </xf>
    <xf numFmtId="0" fontId="27" fillId="0" borderId="0" xfId="0" applyFont="1" applyAlignment="1">
      <alignment horizontal="left"/>
    </xf>
    <xf numFmtId="0" fontId="7" fillId="0" borderId="0" xfId="259" applyFont="1" applyAlignment="1">
      <alignment horizontal="center"/>
    </xf>
    <xf numFmtId="0" fontId="48" fillId="0" borderId="0" xfId="259" applyFont="1" applyAlignment="1">
      <alignment horizontal="center"/>
    </xf>
    <xf numFmtId="0" fontId="7" fillId="0" borderId="0" xfId="259" applyFont="1" applyAlignment="1">
      <alignment horizontal="left" vertical="top" wrapText="1"/>
    </xf>
    <xf numFmtId="0" fontId="44" fillId="2" borderId="12" xfId="574" applyFont="1" applyFill="1" applyBorder="1" applyAlignment="1">
      <alignment horizontal="left" vertical="top" wrapText="1"/>
    </xf>
    <xf numFmtId="0" fontId="30" fillId="0" borderId="12" xfId="259" applyFont="1" applyBorder="1" applyAlignment="1">
      <alignment horizontal="right" vertical="top" wrapText="1"/>
    </xf>
    <xf numFmtId="0" fontId="51" fillId="0" borderId="12" xfId="259" applyFont="1" applyBorder="1" applyAlignment="1">
      <alignment horizontal="right" vertical="top" wrapText="1"/>
    </xf>
    <xf numFmtId="0" fontId="30" fillId="0" borderId="12" xfId="259" applyFont="1" applyBorder="1" applyAlignment="1">
      <alignment horizontal="right" vertical="top"/>
    </xf>
    <xf numFmtId="0" fontId="14" fillId="0" borderId="12" xfId="574" applyFont="1" applyBorder="1" applyAlignment="1">
      <alignment horizontal="right" vertical="top" wrapText="1"/>
    </xf>
    <xf numFmtId="0" fontId="7" fillId="0" borderId="12" xfId="574" applyBorder="1" applyAlignment="1">
      <alignment horizontal="right" vertical="top" wrapText="1"/>
    </xf>
    <xf numFmtId="0" fontId="7" fillId="0" borderId="12" xfId="574" applyBorder="1" applyAlignment="1" applyProtection="1">
      <alignment horizontal="right" vertical="top" wrapText="1"/>
      <protection locked="0"/>
    </xf>
    <xf numFmtId="0" fontId="25" fillId="0" borderId="12" xfId="574" applyFont="1" applyBorder="1" applyAlignment="1">
      <alignment horizontal="right" vertical="top" wrapText="1"/>
    </xf>
    <xf numFmtId="0" fontId="30" fillId="0" borderId="12" xfId="574" applyFont="1" applyBorder="1" applyAlignment="1">
      <alignment horizontal="right" vertical="top"/>
    </xf>
    <xf numFmtId="0" fontId="7" fillId="7" borderId="12" xfId="574" applyFill="1" applyBorder="1" applyAlignment="1" applyProtection="1">
      <alignment horizontal="right" vertical="top" wrapText="1"/>
      <protection locked="0"/>
    </xf>
    <xf numFmtId="0" fontId="16" fillId="7" borderId="8" xfId="0" applyFont="1" applyFill="1" applyBorder="1" applyAlignment="1" applyProtection="1">
      <alignment vertical="top" wrapText="1"/>
      <protection locked="0"/>
    </xf>
    <xf numFmtId="169" fontId="16" fillId="0" borderId="12" xfId="0" applyNumberFormat="1" applyFont="1" applyBorder="1" applyAlignment="1" applyProtection="1">
      <alignment vertical="top" wrapText="1"/>
      <protection locked="0"/>
    </xf>
    <xf numFmtId="0" fontId="129" fillId="0" borderId="0" xfId="575" applyFont="1"/>
    <xf numFmtId="0" fontId="129" fillId="0" borderId="0" xfId="575" applyFont="1" applyAlignment="1">
      <alignment wrapText="1"/>
    </xf>
    <xf numFmtId="0" fontId="130" fillId="0" borderId="0" xfId="575" applyFont="1"/>
    <xf numFmtId="180" fontId="131" fillId="0" borderId="0" xfId="576" applyNumberFormat="1" applyFont="1"/>
    <xf numFmtId="0" fontId="132" fillId="0" borderId="0" xfId="575" applyFont="1" applyAlignment="1">
      <alignment vertical="center" wrapText="1"/>
    </xf>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181" fontId="129" fillId="0" borderId="0" xfId="575" applyNumberFormat="1" applyFont="1"/>
    <xf numFmtId="0" fontId="129" fillId="0" borderId="0" xfId="575" applyFont="1" applyAlignment="1">
      <alignment horizontal="center"/>
    </xf>
    <xf numFmtId="0" fontId="134" fillId="0" borderId="0" xfId="575" applyFont="1"/>
    <xf numFmtId="0" fontId="135" fillId="0" borderId="0" xfId="575" applyFont="1"/>
    <xf numFmtId="0" fontId="129" fillId="0" borderId="0" xfId="575" applyFont="1" applyAlignment="1">
      <alignment horizontal="left"/>
    </xf>
    <xf numFmtId="2" fontId="129" fillId="0" borderId="0" xfId="575" applyNumberFormat="1" applyFont="1" applyAlignment="1">
      <alignment horizontal="center"/>
    </xf>
    <xf numFmtId="180" fontId="129" fillId="0" borderId="0" xfId="575" applyNumberFormat="1" applyFont="1"/>
    <xf numFmtId="7" fontId="130" fillId="0" borderId="0" xfId="575" applyNumberFormat="1" applyFont="1"/>
    <xf numFmtId="165" fontId="131" fillId="0" borderId="0" xfId="577" applyNumberFormat="1" applyFont="1"/>
    <xf numFmtId="165" fontId="131" fillId="0" borderId="0" xfId="577" applyNumberFormat="1" applyFont="1" applyFill="1" applyBorder="1"/>
    <xf numFmtId="0" fontId="129" fillId="0" borderId="0" xfId="575" applyFont="1" applyAlignment="1">
      <alignment vertical="top" wrapText="1"/>
    </xf>
    <xf numFmtId="0" fontId="7" fillId="50" borderId="0" xfId="574" applyFill="1"/>
    <xf numFmtId="0" fontId="7" fillId="50" borderId="0" xfId="766" applyFill="1"/>
    <xf numFmtId="169" fontId="129" fillId="0" borderId="0" xfId="577" applyNumberFormat="1" applyFont="1" applyFill="1" applyBorder="1" applyAlignment="1" applyProtection="1">
      <alignment vertical="center"/>
    </xf>
    <xf numFmtId="5" fontId="129" fillId="51" borderId="5" xfId="164" applyNumberFormat="1" applyFont="1" applyFill="1" applyBorder="1" applyAlignment="1" applyProtection="1">
      <protection locked="0"/>
    </xf>
    <xf numFmtId="0" fontId="130" fillId="0" borderId="0" xfId="575" applyFont="1" applyAlignment="1">
      <alignment wrapText="1"/>
    </xf>
    <xf numFmtId="0" fontId="136" fillId="0" borderId="0" xfId="0" applyFont="1"/>
    <xf numFmtId="0" fontId="7" fillId="0" borderId="0" xfId="273" applyFont="1" applyAlignment="1">
      <alignment vertical="top" wrapText="1"/>
    </xf>
    <xf numFmtId="0" fontId="14" fillId="0" borderId="0" xfId="0" applyFont="1" applyAlignment="1">
      <alignment vertical="center"/>
    </xf>
    <xf numFmtId="0" fontId="7" fillId="0" borderId="0" xfId="0" applyFont="1" applyAlignment="1">
      <alignment horizontal="right"/>
    </xf>
    <xf numFmtId="1" fontId="7" fillId="0" borderId="0" xfId="0" applyNumberFormat="1" applyFont="1" applyAlignment="1">
      <alignment horizontal="center"/>
    </xf>
    <xf numFmtId="169" fontId="7" fillId="0" borderId="0" xfId="0" applyNumberFormat="1" applyFont="1" applyAlignment="1">
      <alignment horizontal="center"/>
    </xf>
    <xf numFmtId="0" fontId="7" fillId="0" borderId="0" xfId="273" applyFont="1" applyAlignment="1">
      <alignment horizontal="left"/>
    </xf>
    <xf numFmtId="0" fontId="7" fillId="0" borderId="0" xfId="0" applyFont="1" applyAlignment="1">
      <alignment vertical="top"/>
    </xf>
    <xf numFmtId="0" fontId="14" fillId="0" borderId="0" xfId="766" applyFont="1" applyAlignment="1">
      <alignment vertical="top"/>
    </xf>
    <xf numFmtId="0" fontId="14" fillId="0" borderId="0" xfId="245" applyFont="1" applyAlignment="1"/>
    <xf numFmtId="0" fontId="7" fillId="0" borderId="0" xfId="766" applyAlignment="1">
      <alignment vertical="top"/>
    </xf>
    <xf numFmtId="0" fontId="7" fillId="0" borderId="0" xfId="766" applyAlignment="1">
      <alignment vertical="top" wrapText="1"/>
    </xf>
    <xf numFmtId="0" fontId="7" fillId="0" borderId="0" xfId="766"/>
    <xf numFmtId="0" fontId="14" fillId="0" borderId="0" xfId="766" applyFont="1"/>
    <xf numFmtId="0" fontId="16" fillId="0" borderId="0" xfId="259" applyAlignment="1">
      <alignment vertical="top" wrapText="1"/>
    </xf>
    <xf numFmtId="0" fontId="117" fillId="0" borderId="0" xfId="0" applyFont="1"/>
    <xf numFmtId="0" fontId="12" fillId="51" borderId="0" xfId="273" applyFont="1" applyFill="1"/>
    <xf numFmtId="3" fontId="73" fillId="51" borderId="5" xfId="273" applyNumberFormat="1" applyFont="1" applyFill="1" applyBorder="1"/>
    <xf numFmtId="0" fontId="138" fillId="0" borderId="0" xfId="0" applyFont="1"/>
    <xf numFmtId="0" fontId="140" fillId="0" borderId="0" xfId="0" applyFont="1"/>
    <xf numFmtId="0" fontId="141" fillId="0" borderId="0" xfId="0" applyFont="1" applyAlignment="1">
      <alignment horizontal="center"/>
    </xf>
    <xf numFmtId="0" fontId="16" fillId="0" borderId="0" xfId="273" applyAlignment="1">
      <alignment horizontal="right"/>
    </xf>
    <xf numFmtId="0" fontId="16" fillId="51" borderId="3" xfId="259" applyFill="1" applyBorder="1"/>
    <xf numFmtId="3" fontId="12" fillId="51" borderId="12" xfId="0" applyNumberFormat="1" applyFont="1" applyFill="1" applyBorder="1" applyProtection="1">
      <protection locked="0"/>
    </xf>
    <xf numFmtId="3" fontId="12" fillId="0" borderId="12" xfId="0" applyNumberFormat="1" applyFont="1" applyBorder="1" applyAlignment="1" applyProtection="1">
      <alignment horizontal="center"/>
      <protection locked="0"/>
    </xf>
    <xf numFmtId="3" fontId="12" fillId="0" borderId="12" xfId="0" applyNumberFormat="1" applyFont="1" applyBorder="1" applyAlignment="1">
      <alignment horizontal="center"/>
    </xf>
    <xf numFmtId="0" fontId="60" fillId="0" borderId="0" xfId="0" applyFont="1" applyAlignment="1">
      <alignment horizontal="center" vertical="center"/>
    </xf>
    <xf numFmtId="0" fontId="142" fillId="0" borderId="0" xfId="0" applyFont="1" applyAlignment="1">
      <alignment horizontal="center" vertical="center"/>
    </xf>
    <xf numFmtId="0" fontId="16" fillId="51" borderId="5" xfId="0" applyFont="1" applyFill="1" applyBorder="1" applyAlignment="1" applyProtection="1">
      <alignment vertical="top" wrapText="1"/>
      <protection locked="0"/>
    </xf>
    <xf numFmtId="3" fontId="39" fillId="4" borderId="0" xfId="546" applyNumberFormat="1" applyFont="1" applyFill="1" applyAlignment="1">
      <alignment vertical="center" wrapText="1"/>
    </xf>
    <xf numFmtId="169" fontId="16" fillId="0" borderId="3" xfId="273" applyNumberFormat="1" applyBorder="1" applyAlignment="1">
      <alignment vertical="top"/>
    </xf>
    <xf numFmtId="169" fontId="16" fillId="0" borderId="4" xfId="273" applyNumberFormat="1" applyBorder="1" applyAlignment="1">
      <alignment vertical="top"/>
    </xf>
    <xf numFmtId="2" fontId="12" fillId="0" borderId="31" xfId="273" applyNumberFormat="1" applyFont="1" applyBorder="1" applyAlignment="1">
      <alignment vertical="center"/>
    </xf>
    <xf numFmtId="0" fontId="12" fillId="0" borderId="0" xfId="0" applyFont="1" applyAlignment="1">
      <alignment vertical="center"/>
    </xf>
    <xf numFmtId="2" fontId="7" fillId="0" borderId="0" xfId="573" applyNumberFormat="1" applyFont="1" applyFill="1"/>
    <xf numFmtId="9" fontId="7" fillId="0" borderId="0" xfId="273" applyNumberFormat="1" applyFont="1"/>
    <xf numFmtId="1" fontId="7" fillId="0" borderId="0" xfId="546" applyNumberFormat="1" applyAlignment="1">
      <alignment horizontal="center"/>
    </xf>
    <xf numFmtId="0" fontId="7" fillId="0" borderId="0" xfId="546" quotePrefix="1"/>
    <xf numFmtId="169" fontId="144" fillId="0" borderId="0" xfId="0" applyNumberFormat="1" applyFont="1" applyAlignment="1">
      <alignment vertical="center"/>
    </xf>
    <xf numFmtId="169" fontId="7" fillId="0" borderId="0" xfId="0" applyNumberFormat="1" applyFont="1" applyAlignment="1">
      <alignment vertical="center"/>
    </xf>
    <xf numFmtId="1" fontId="15" fillId="0" borderId="0" xfId="0" applyNumberFormat="1" applyFont="1"/>
    <xf numFmtId="0" fontId="13" fillId="0" borderId="0" xfId="0" applyFont="1" applyAlignment="1">
      <alignment vertical="center"/>
    </xf>
    <xf numFmtId="2" fontId="36" fillId="0" borderId="19" xfId="0" applyNumberFormat="1" applyFont="1" applyBorder="1"/>
    <xf numFmtId="0" fontId="128" fillId="0" borderId="7" xfId="546" applyFont="1" applyBorder="1" applyAlignment="1">
      <alignment vertical="top" wrapText="1"/>
    </xf>
    <xf numFmtId="0" fontId="128" fillId="0" borderId="0" xfId="546" applyFont="1" applyAlignment="1">
      <alignment vertical="top" wrapText="1"/>
    </xf>
    <xf numFmtId="0" fontId="47" fillId="0" borderId="0" xfId="0" applyFont="1" applyAlignment="1">
      <alignment vertical="center"/>
    </xf>
    <xf numFmtId="169" fontId="144" fillId="0" borderId="0" xfId="0" applyNumberFormat="1" applyFont="1" applyAlignment="1">
      <alignment vertical="center" wrapText="1"/>
    </xf>
    <xf numFmtId="169" fontId="144" fillId="0" borderId="13" xfId="0" applyNumberFormat="1" applyFont="1" applyBorder="1" applyAlignment="1">
      <alignment vertical="center" wrapText="1"/>
    </xf>
    <xf numFmtId="0" fontId="14" fillId="0" borderId="0" xfId="0" applyFont="1" applyAlignment="1">
      <alignment horizontal="center" vertical="center"/>
    </xf>
    <xf numFmtId="0" fontId="16" fillId="0" borderId="0" xfId="546" applyFont="1" applyAlignment="1">
      <alignment horizontal="center"/>
    </xf>
    <xf numFmtId="0" fontId="7" fillId="0" borderId="0" xfId="546" applyAlignment="1">
      <alignment wrapText="1"/>
    </xf>
    <xf numFmtId="0" fontId="7" fillId="0" borderId="0" xfId="0" applyFont="1" applyAlignment="1">
      <alignment vertical="center" wrapText="1"/>
    </xf>
    <xf numFmtId="0" fontId="14" fillId="0" borderId="64" xfId="0" applyFont="1" applyBorder="1" applyAlignment="1">
      <alignment horizontal="right"/>
    </xf>
    <xf numFmtId="0" fontId="16" fillId="0" borderId="13" xfId="0" applyFont="1" applyBorder="1" applyAlignment="1">
      <alignment vertical="top" wrapText="1"/>
    </xf>
    <xf numFmtId="0" fontId="15" fillId="0" borderId="63" xfId="0" applyFont="1" applyBorder="1" applyAlignment="1">
      <alignment vertical="top" wrapText="1"/>
    </xf>
    <xf numFmtId="0" fontId="15" fillId="0" borderId="14" xfId="0" applyFont="1" applyBorder="1" applyAlignment="1">
      <alignment vertical="top" wrapText="1"/>
    </xf>
    <xf numFmtId="164" fontId="0" fillId="0" borderId="14" xfId="0" applyNumberFormat="1" applyBorder="1" applyAlignment="1">
      <alignment horizontal="right"/>
    </xf>
    <xf numFmtId="0" fontId="15" fillId="0" borderId="14" xfId="0" applyFont="1" applyBorder="1"/>
    <xf numFmtId="0" fontId="15" fillId="0" borderId="75" xfId="0" applyFont="1" applyBorder="1" applyAlignment="1">
      <alignment horizontal="left" vertical="top" wrapText="1"/>
    </xf>
    <xf numFmtId="0" fontId="8" fillId="0" borderId="0" xfId="245" applyAlignment="1" applyProtection="1">
      <alignment horizontal="left" indent="1"/>
    </xf>
    <xf numFmtId="9" fontId="36" fillId="0" borderId="0" xfId="0" applyNumberFormat="1" applyFont="1"/>
    <xf numFmtId="0" fontId="7" fillId="7" borderId="12" xfId="0" applyFont="1" applyFill="1" applyBorder="1" applyAlignment="1" applyProtection="1">
      <alignment horizontal="left" vertical="center"/>
      <protection locked="0"/>
    </xf>
    <xf numFmtId="0" fontId="7" fillId="7" borderId="4" xfId="0" applyFont="1" applyFill="1" applyBorder="1" applyAlignment="1" applyProtection="1">
      <alignmen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7" fillId="7" borderId="8" xfId="0" applyFont="1" applyFill="1" applyBorder="1" applyAlignment="1" applyProtection="1">
      <alignment vertical="center"/>
      <protection locked="0"/>
    </xf>
    <xf numFmtId="0" fontId="12" fillId="7" borderId="5" xfId="778" applyFont="1" applyFill="1" applyBorder="1" applyProtection="1">
      <protection locked="0"/>
    </xf>
    <xf numFmtId="169" fontId="12" fillId="7" borderId="5" xfId="778" applyNumberFormat="1" applyFont="1" applyFill="1" applyBorder="1" applyAlignment="1" applyProtection="1">
      <alignment horizontal="right"/>
      <protection locked="0"/>
    </xf>
    <xf numFmtId="0" fontId="12" fillId="7" borderId="0" xfId="0" applyFont="1" applyFill="1" applyAlignment="1">
      <alignment horizontal="lef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7" fillId="7" borderId="3" xfId="0" applyNumberFormat="1" applyFont="1" applyFill="1" applyBorder="1" applyAlignment="1" applyProtection="1">
      <alignment horizontal="left"/>
      <protection locked="0"/>
    </xf>
    <xf numFmtId="164" fontId="27" fillId="7" borderId="4" xfId="0" applyNumberFormat="1" applyFont="1" applyFill="1" applyBorder="1" applyAlignment="1" applyProtection="1">
      <alignment horizontal="left"/>
      <protection locked="0"/>
    </xf>
    <xf numFmtId="164" fontId="27" fillId="7" borderId="8" xfId="0" applyNumberFormat="1"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0" borderId="12" xfId="0" applyNumberFormat="1" applyBorder="1" applyAlignment="1">
      <alignment horizontal="center"/>
    </xf>
    <xf numFmtId="0" fontId="14" fillId="0" borderId="3" xfId="0" applyFont="1" applyBorder="1" applyAlignment="1">
      <alignment horizontal="right"/>
    </xf>
    <xf numFmtId="0" fontId="14" fillId="0" borderId="4" xfId="0" applyFont="1" applyBorder="1" applyAlignment="1">
      <alignment horizontal="right"/>
    </xf>
    <xf numFmtId="0" fontId="14" fillId="0" borderId="8" xfId="0" applyFon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7" fillId="0" borderId="3" xfId="0" applyFont="1" applyBorder="1"/>
    <xf numFmtId="0" fontId="7" fillId="0" borderId="4" xfId="0" applyFont="1" applyBorder="1"/>
    <xf numFmtId="0" fontId="7" fillId="0" borderId="8" xfId="0" applyFont="1" applyBorder="1"/>
    <xf numFmtId="0" fontId="50" fillId="0" borderId="3" xfId="0" applyFont="1" applyBorder="1"/>
    <xf numFmtId="0" fontId="50" fillId="0" borderId="4" xfId="0" applyFont="1" applyBorder="1"/>
    <xf numFmtId="0" fontId="50" fillId="0" borderId="8" xfId="0" applyFont="1" applyBorder="1"/>
    <xf numFmtId="0" fontId="0" fillId="0" borderId="3" xfId="0" applyBorder="1"/>
    <xf numFmtId="0" fontId="0" fillId="0" borderId="4" xfId="0" applyBorder="1"/>
    <xf numFmtId="0" fontId="0" fillId="0" borderId="8" xfId="0" applyBorder="1"/>
    <xf numFmtId="0" fontId="16" fillId="0" borderId="3" xfId="0" applyFont="1" applyBorder="1"/>
    <xf numFmtId="0" fontId="16" fillId="0" borderId="4" xfId="0" applyFont="1" applyBorder="1"/>
    <xf numFmtId="0" fontId="16"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6" fillId="7" borderId="9" xfId="0" applyNumberFormat="1" applyFont="1" applyFill="1" applyBorder="1" applyAlignment="1" applyProtection="1">
      <alignment horizontal="right"/>
      <protection locked="0"/>
    </xf>
    <xf numFmtId="169" fontId="16" fillId="7" borderId="5" xfId="0" applyNumberFormat="1" applyFont="1" applyFill="1" applyBorder="1" applyAlignment="1" applyProtection="1">
      <alignment horizontal="right"/>
      <protection locked="0"/>
    </xf>
    <xf numFmtId="169" fontId="16" fillId="7" borderId="10" xfId="0" applyNumberFormat="1" applyFont="1" applyFill="1" applyBorder="1" applyAlignment="1" applyProtection="1">
      <alignment horizontal="right"/>
      <protection locked="0"/>
    </xf>
    <xf numFmtId="0" fontId="7" fillId="0" borderId="0" xfId="0" applyFont="1" applyAlignment="1">
      <alignment vertical="top" wrapText="1"/>
    </xf>
    <xf numFmtId="0" fontId="13" fillId="5" borderId="0" xfId="0" applyFont="1" applyFill="1" applyAlignment="1">
      <alignment horizontal="center" vertical="center"/>
    </xf>
    <xf numFmtId="0" fontId="128" fillId="0" borderId="7" xfId="546" applyFont="1" applyBorder="1" applyAlignment="1">
      <alignment horizontal="center" vertical="top" wrapText="1"/>
    </xf>
    <xf numFmtId="0" fontId="128" fillId="0" borderId="0" xfId="546" applyFont="1" applyAlignment="1">
      <alignment horizontal="center" vertical="top" wrapText="1"/>
    </xf>
    <xf numFmtId="0" fontId="128" fillId="0" borderId="13" xfId="546" applyFont="1" applyBorder="1" applyAlignment="1">
      <alignment horizontal="center" vertical="top" wrapText="1"/>
    </xf>
    <xf numFmtId="0" fontId="128" fillId="0" borderId="9" xfId="546" applyFont="1" applyBorder="1" applyAlignment="1">
      <alignment horizontal="center" vertical="top" wrapText="1"/>
    </xf>
    <xf numFmtId="0" fontId="128" fillId="0" borderId="5" xfId="546" applyFont="1" applyBorder="1" applyAlignment="1">
      <alignment horizontal="center" vertical="top" wrapText="1"/>
    </xf>
    <xf numFmtId="0" fontId="128" fillId="0" borderId="10" xfId="546" applyFont="1" applyBorder="1" applyAlignment="1">
      <alignment horizontal="center" vertical="top" wrapText="1"/>
    </xf>
    <xf numFmtId="169" fontId="144" fillId="0" borderId="0" xfId="0" applyNumberFormat="1" applyFont="1" applyAlignment="1">
      <alignment horizontal="center" vertical="center" wrapText="1"/>
    </xf>
    <xf numFmtId="0" fontId="7" fillId="0" borderId="0" xfId="0" applyFont="1" applyAlignment="1">
      <alignment horizontal="left" vertical="top" wrapText="1"/>
    </xf>
    <xf numFmtId="0" fontId="16" fillId="7" borderId="12" xfId="0" applyFont="1" applyFill="1" applyBorder="1" applyAlignment="1" applyProtection="1">
      <alignment horizontal="center"/>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8" xfId="0" applyFont="1" applyBorder="1" applyAlignment="1">
      <alignment horizontal="left"/>
    </xf>
    <xf numFmtId="169" fontId="7" fillId="0" borderId="3" xfId="0" applyNumberFormat="1" applyFont="1" applyBorder="1" applyAlignment="1">
      <alignment horizontal="left" vertical="top"/>
    </xf>
    <xf numFmtId="169" fontId="7" fillId="0" borderId="4" xfId="0" applyNumberFormat="1" applyFont="1" applyBorder="1" applyAlignment="1">
      <alignment horizontal="left" vertical="top"/>
    </xf>
    <xf numFmtId="169" fontId="7"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5" fillId="7" borderId="0" xfId="0" applyFont="1" applyFill="1" applyAlignment="1" applyProtection="1">
      <alignment horizontal="left" vertical="top" wrapText="1"/>
      <protection locked="0"/>
    </xf>
    <xf numFmtId="0" fontId="15" fillId="7" borderId="5" xfId="0" applyFont="1" applyFill="1" applyBorder="1" applyAlignment="1" applyProtection="1">
      <alignment horizontal="left" vertical="top" wrapText="1"/>
      <protection locked="0"/>
    </xf>
    <xf numFmtId="0" fontId="16" fillId="7" borderId="5" xfId="0" applyFont="1" applyFill="1" applyBorder="1" applyAlignment="1" applyProtection="1">
      <alignment horizontal="center"/>
      <protection locked="0"/>
    </xf>
    <xf numFmtId="3" fontId="16" fillId="7" borderId="12" xfId="0" applyNumberFormat="1" applyFont="1" applyFill="1" applyBorder="1" applyAlignment="1" applyProtection="1">
      <alignment horizontal="center"/>
      <protection locked="0"/>
    </xf>
    <xf numFmtId="0" fontId="7" fillId="7" borderId="5" xfId="0" applyFont="1" applyFill="1" applyBorder="1" applyAlignment="1" applyProtection="1">
      <alignment horizontal="left"/>
      <protection locked="0"/>
    </xf>
    <xf numFmtId="1" fontId="7" fillId="7" borderId="3" xfId="0" applyNumberFormat="1" applyFont="1" applyFill="1" applyBorder="1" applyAlignment="1" applyProtection="1">
      <alignment horizontal="right" vertical="top"/>
      <protection locked="0"/>
    </xf>
    <xf numFmtId="1" fontId="7" fillId="7" borderId="4" xfId="0" applyNumberFormat="1" applyFont="1" applyFill="1" applyBorder="1" applyAlignment="1" applyProtection="1">
      <alignment horizontal="right" vertical="top"/>
      <protection locked="0"/>
    </xf>
    <xf numFmtId="1" fontId="7"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6" fillId="7" borderId="5" xfId="273" applyNumberFormat="1" applyFill="1" applyBorder="1" applyAlignment="1" applyProtection="1">
      <alignment horizontal="center"/>
      <protection locked="0"/>
    </xf>
    <xf numFmtId="49" fontId="16" fillId="7" borderId="5" xfId="273" applyNumberFormat="1" applyFill="1" applyBorder="1" applyAlignment="1" applyProtection="1">
      <alignment horizontal="center"/>
      <protection locked="0"/>
    </xf>
    <xf numFmtId="0" fontId="14" fillId="0" borderId="1" xfId="546" applyFont="1" applyBorder="1" applyAlignment="1">
      <alignment horizontal="left" vertical="center" wrapText="1"/>
    </xf>
    <xf numFmtId="0" fontId="14" fillId="0" borderId="2" xfId="546" applyFont="1" applyBorder="1" applyAlignment="1">
      <alignment horizontal="left" vertical="center" wrapText="1"/>
    </xf>
    <xf numFmtId="0" fontId="14" fillId="0" borderId="11" xfId="546" applyFont="1" applyBorder="1" applyAlignment="1">
      <alignment horizontal="left" vertical="center" wrapText="1"/>
    </xf>
    <xf numFmtId="0" fontId="15" fillId="7" borderId="3" xfId="546" applyFont="1" applyFill="1" applyBorder="1" applyAlignment="1" applyProtection="1">
      <alignment horizontal="center"/>
      <protection locked="0"/>
    </xf>
    <xf numFmtId="0" fontId="15" fillId="7" borderId="8" xfId="546" applyFont="1" applyFill="1" applyBorder="1" applyAlignment="1" applyProtection="1">
      <alignment horizontal="center"/>
      <protection locked="0"/>
    </xf>
    <xf numFmtId="0" fontId="15" fillId="7" borderId="3" xfId="546" applyFont="1" applyFill="1" applyBorder="1" applyAlignment="1" applyProtection="1">
      <alignment horizontal="center" vertical="top"/>
      <protection locked="0"/>
    </xf>
    <xf numFmtId="0" fontId="15" fillId="7" borderId="8" xfId="546" applyFont="1" applyFill="1" applyBorder="1" applyAlignment="1" applyProtection="1">
      <alignment horizontal="center" vertical="top"/>
      <protection locked="0"/>
    </xf>
    <xf numFmtId="0" fontId="14" fillId="0" borderId="3" xfId="546" applyFont="1" applyBorder="1" applyAlignment="1">
      <alignment horizontal="right"/>
    </xf>
    <xf numFmtId="0" fontId="14" fillId="0" borderId="4" xfId="546" applyFont="1" applyBorder="1" applyAlignment="1">
      <alignment horizontal="right"/>
    </xf>
    <xf numFmtId="0" fontId="14" fillId="0" borderId="8" xfId="546" applyFont="1" applyBorder="1" applyAlignment="1">
      <alignment horizontal="right"/>
    </xf>
    <xf numFmtId="0" fontId="16" fillId="7" borderId="3" xfId="0" applyFont="1" applyFill="1" applyBorder="1" applyAlignment="1" applyProtection="1">
      <alignment horizontal="center"/>
      <protection locked="0"/>
    </xf>
    <xf numFmtId="0" fontId="16" fillId="7" borderId="4" xfId="0" applyFont="1" applyFill="1" applyBorder="1" applyAlignment="1" applyProtection="1">
      <alignment horizontal="center"/>
      <protection locked="0"/>
    </xf>
    <xf numFmtId="0" fontId="16" fillId="7" borderId="8" xfId="0" applyFont="1" applyFill="1" applyBorder="1" applyAlignment="1" applyProtection="1">
      <alignment horizontal="center"/>
      <protection locked="0"/>
    </xf>
    <xf numFmtId="164" fontId="15" fillId="7" borderId="3" xfId="0" applyNumberFormat="1" applyFont="1" applyFill="1" applyBorder="1" applyAlignment="1" applyProtection="1">
      <alignment horizontal="left"/>
      <protection locked="0"/>
    </xf>
    <xf numFmtId="164" fontId="15" fillId="7" borderId="4" xfId="0" applyNumberFormat="1" applyFont="1" applyFill="1" applyBorder="1" applyAlignment="1" applyProtection="1">
      <alignment horizontal="left"/>
      <protection locked="0"/>
    </xf>
    <xf numFmtId="164" fontId="15" fillId="7" borderId="8" xfId="0" applyNumberFormat="1" applyFont="1" applyFill="1" applyBorder="1" applyAlignment="1" applyProtection="1">
      <alignment horizontal="left"/>
      <protection locked="0"/>
    </xf>
    <xf numFmtId="169" fontId="7" fillId="0" borderId="3" xfId="0" applyNumberFormat="1" applyFont="1" applyBorder="1" applyAlignment="1">
      <alignment horizontal="center"/>
    </xf>
    <xf numFmtId="169" fontId="7" fillId="0" borderId="4" xfId="0" applyNumberFormat="1" applyFont="1" applyBorder="1" applyAlignment="1">
      <alignment horizontal="center"/>
    </xf>
    <xf numFmtId="169" fontId="7" fillId="0" borderId="8" xfId="0" applyNumberFormat="1" applyFont="1" applyBorder="1" applyAlignment="1">
      <alignment horizontal="center"/>
    </xf>
    <xf numFmtId="169" fontId="7" fillId="7" borderId="3" xfId="0" applyNumberFormat="1" applyFont="1" applyFill="1" applyBorder="1" applyAlignment="1" applyProtection="1">
      <alignment horizontal="center"/>
      <protection locked="0"/>
    </xf>
    <xf numFmtId="169" fontId="7" fillId="7" borderId="4" xfId="0" applyNumberFormat="1" applyFont="1" applyFill="1" applyBorder="1" applyAlignment="1" applyProtection="1">
      <alignment horizontal="center"/>
      <protection locked="0"/>
    </xf>
    <xf numFmtId="169" fontId="7" fillId="7" borderId="8" xfId="0" applyNumberFormat="1" applyFont="1" applyFill="1" applyBorder="1" applyAlignment="1" applyProtection="1">
      <alignment horizontal="center"/>
      <protection locked="0"/>
    </xf>
    <xf numFmtId="169" fontId="7" fillId="0" borderId="1" xfId="546" applyNumberFormat="1" applyBorder="1" applyAlignment="1">
      <alignment horizontal="center" vertical="center"/>
    </xf>
    <xf numFmtId="169" fontId="7" fillId="0" borderId="2" xfId="546" applyNumberFormat="1" applyBorder="1" applyAlignment="1">
      <alignment horizontal="center" vertical="center"/>
    </xf>
    <xf numFmtId="169" fontId="7" fillId="0" borderId="11" xfId="546" applyNumberFormat="1" applyBorder="1" applyAlignment="1">
      <alignment horizontal="center" vertical="center"/>
    </xf>
    <xf numFmtId="169" fontId="7" fillId="0" borderId="7" xfId="546" applyNumberFormat="1" applyBorder="1" applyAlignment="1">
      <alignment horizontal="center" vertical="center"/>
    </xf>
    <xf numFmtId="169" fontId="7" fillId="0" borderId="0" xfId="546" applyNumberFormat="1" applyAlignment="1">
      <alignment horizontal="center" vertical="center"/>
    </xf>
    <xf numFmtId="169" fontId="7" fillId="0" borderId="13" xfId="546" applyNumberFormat="1" applyBorder="1" applyAlignment="1">
      <alignment horizontal="center" vertical="center"/>
    </xf>
    <xf numFmtId="169" fontId="7" fillId="0" borderId="9" xfId="546" applyNumberFormat="1" applyBorder="1" applyAlignment="1">
      <alignment horizontal="center" vertical="center"/>
    </xf>
    <xf numFmtId="169" fontId="7" fillId="0" borderId="5" xfId="546" applyNumberFormat="1" applyBorder="1" applyAlignment="1">
      <alignment horizontal="center" vertical="center"/>
    </xf>
    <xf numFmtId="169" fontId="7" fillId="0" borderId="10" xfId="546" applyNumberFormat="1" applyBorder="1" applyAlignment="1">
      <alignment horizontal="center" vertical="center"/>
    </xf>
    <xf numFmtId="0" fontId="15" fillId="7" borderId="9" xfId="546" applyFont="1" applyFill="1" applyBorder="1" applyAlignment="1" applyProtection="1">
      <alignment horizontal="center"/>
      <protection locked="0"/>
    </xf>
    <xf numFmtId="0" fontId="15" fillId="7" borderId="10" xfId="546" applyFont="1" applyFill="1" applyBorder="1" applyAlignment="1" applyProtection="1">
      <alignment horizontal="center"/>
      <protection locked="0"/>
    </xf>
    <xf numFmtId="0" fontId="7" fillId="0" borderId="7" xfId="0" applyFont="1" applyBorder="1" applyAlignment="1">
      <alignment horizontal="left" wrapText="1"/>
    </xf>
    <xf numFmtId="0" fontId="7" fillId="0" borderId="0" xfId="0" applyFont="1" applyAlignment="1">
      <alignment horizontal="left" wrapText="1"/>
    </xf>
    <xf numFmtId="0" fontId="7" fillId="0" borderId="13" xfId="0" applyFont="1" applyBorder="1" applyAlignment="1">
      <alignment horizontal="left" wrapText="1"/>
    </xf>
    <xf numFmtId="0" fontId="7" fillId="0" borderId="9" xfId="0" applyFont="1" applyBorder="1" applyAlignment="1">
      <alignment horizontal="left" wrapText="1"/>
    </xf>
    <xf numFmtId="0" fontId="7" fillId="0" borderId="5" xfId="0" applyFont="1" applyBorder="1" applyAlignment="1">
      <alignment horizontal="left" wrapText="1"/>
    </xf>
    <xf numFmtId="0" fontId="7" fillId="0" borderId="10" xfId="0" applyFont="1" applyBorder="1" applyAlignment="1">
      <alignment horizontal="left" wrapText="1"/>
    </xf>
    <xf numFmtId="0" fontId="7" fillId="0" borderId="7" xfId="546" applyBorder="1" applyAlignment="1">
      <alignment horizontal="left" vertical="top" wrapText="1"/>
    </xf>
    <xf numFmtId="0" fontId="7" fillId="0" borderId="0" xfId="546" applyAlignment="1">
      <alignment horizontal="left" vertical="top" wrapText="1"/>
    </xf>
    <xf numFmtId="0" fontId="7" fillId="0" borderId="13" xfId="546" applyBorder="1" applyAlignment="1">
      <alignment horizontal="left" vertical="top" wrapText="1"/>
    </xf>
    <xf numFmtId="0" fontId="7" fillId="0" borderId="9" xfId="546" applyBorder="1" applyAlignment="1">
      <alignment horizontal="left" vertical="top" wrapText="1"/>
    </xf>
    <xf numFmtId="0" fontId="7" fillId="0" borderId="5" xfId="546" applyBorder="1" applyAlignment="1">
      <alignment horizontal="left" vertical="top" wrapText="1"/>
    </xf>
    <xf numFmtId="0" fontId="7" fillId="0" borderId="10" xfId="546" applyBorder="1" applyAlignment="1">
      <alignment horizontal="left" vertical="top" wrapText="1"/>
    </xf>
    <xf numFmtId="0" fontId="14" fillId="0" borderId="0" xfId="0" applyFont="1" applyAlignment="1">
      <alignment horizontal="center"/>
    </xf>
    <xf numFmtId="0" fontId="14" fillId="0" borderId="7" xfId="546" applyFont="1" applyBorder="1" applyAlignment="1">
      <alignment horizontal="left" vertical="center" wrapText="1"/>
    </xf>
    <xf numFmtId="0" fontId="14" fillId="0" borderId="0" xfId="546" applyFont="1" applyAlignment="1">
      <alignment horizontal="left" vertical="center" wrapText="1"/>
    </xf>
    <xf numFmtId="0" fontId="14" fillId="0" borderId="13" xfId="546" applyFont="1" applyBorder="1" applyAlignment="1">
      <alignment horizontal="left" vertical="center" wrapText="1"/>
    </xf>
    <xf numFmtId="0" fontId="14" fillId="0" borderId="1" xfId="546" applyFont="1" applyBorder="1" applyAlignment="1">
      <alignment horizontal="left" vertical="top" wrapText="1"/>
    </xf>
    <xf numFmtId="0" fontId="14" fillId="0" borderId="2" xfId="546" applyFont="1" applyBorder="1" applyAlignment="1">
      <alignment horizontal="left" vertical="top" wrapText="1"/>
    </xf>
    <xf numFmtId="0" fontId="14" fillId="0" borderId="11" xfId="546" applyFont="1" applyBorder="1" applyAlignment="1">
      <alignment horizontal="left" vertical="top" wrapText="1"/>
    </xf>
    <xf numFmtId="0" fontId="14" fillId="0" borderId="7" xfId="546" applyFont="1" applyBorder="1" applyAlignment="1">
      <alignment horizontal="left" vertical="top" wrapText="1"/>
    </xf>
    <xf numFmtId="0" fontId="14" fillId="0" borderId="0" xfId="546" applyFont="1" applyAlignment="1">
      <alignment horizontal="left" vertical="top" wrapText="1"/>
    </xf>
    <xf numFmtId="0" fontId="14" fillId="0" borderId="13" xfId="546" applyFont="1" applyBorder="1" applyAlignment="1">
      <alignment horizontal="left" vertical="top" wrapText="1"/>
    </xf>
    <xf numFmtId="0" fontId="15" fillId="7" borderId="3" xfId="546" applyFont="1" applyFill="1" applyBorder="1" applyAlignment="1" applyProtection="1">
      <alignment horizontal="left" vertical="top" wrapText="1"/>
      <protection locked="0"/>
    </xf>
    <xf numFmtId="0" fontId="15" fillId="7" borderId="4" xfId="546" applyFont="1" applyFill="1" applyBorder="1" applyAlignment="1" applyProtection="1">
      <alignment horizontal="left" vertical="top" wrapText="1"/>
      <protection locked="0"/>
    </xf>
    <xf numFmtId="0" fontId="15" fillId="7" borderId="8" xfId="546" applyFont="1" applyFill="1" applyBorder="1" applyAlignment="1" applyProtection="1">
      <alignment horizontal="left" vertical="top" wrapText="1"/>
      <protection locked="0"/>
    </xf>
    <xf numFmtId="0" fontId="128" fillId="0" borderId="7" xfId="546" applyFont="1" applyBorder="1" applyAlignment="1">
      <alignment horizontal="center" vertical="center" wrapText="1"/>
    </xf>
    <xf numFmtId="0" fontId="128" fillId="0" borderId="0" xfId="546" applyFont="1" applyAlignment="1">
      <alignment horizontal="center" vertical="center" wrapText="1"/>
    </xf>
    <xf numFmtId="0" fontId="128" fillId="0" borderId="13" xfId="546" applyFont="1" applyBorder="1" applyAlignment="1">
      <alignment horizontal="center" vertical="center" wrapText="1"/>
    </xf>
    <xf numFmtId="0" fontId="128" fillId="0" borderId="9" xfId="546" applyFont="1" applyBorder="1" applyAlignment="1">
      <alignment horizontal="center" vertical="center" wrapText="1"/>
    </xf>
    <xf numFmtId="0" fontId="128" fillId="0" borderId="5" xfId="546" applyFont="1" applyBorder="1" applyAlignment="1">
      <alignment horizontal="center" vertical="center" wrapText="1"/>
    </xf>
    <xf numFmtId="0" fontId="128" fillId="0" borderId="10" xfId="546" applyFont="1" applyBorder="1" applyAlignment="1">
      <alignment horizontal="center" vertical="center" wrapText="1"/>
    </xf>
    <xf numFmtId="169"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4"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4" fillId="7" borderId="3" xfId="0" applyFont="1" applyFill="1" applyBorder="1" applyAlignment="1" applyProtection="1">
      <alignment horizontal="right"/>
      <protection locked="0"/>
    </xf>
    <xf numFmtId="0" fontId="14" fillId="7" borderId="4" xfId="0" applyFont="1" applyFill="1" applyBorder="1" applyAlignment="1" applyProtection="1">
      <alignment horizontal="right"/>
      <protection locked="0"/>
    </xf>
    <xf numFmtId="0" fontId="14" fillId="7" borderId="8" xfId="0" applyFon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6" fillId="7" borderId="3" xfId="0" applyFont="1" applyFill="1" applyBorder="1" applyProtection="1">
      <protection locked="0"/>
    </xf>
    <xf numFmtId="0" fontId="16" fillId="0" borderId="4" xfId="0" applyFont="1" applyBorder="1" applyProtection="1">
      <protection locked="0"/>
    </xf>
    <xf numFmtId="0" fontId="16"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4" fillId="4" borderId="3" xfId="546" applyFont="1" applyFill="1" applyBorder="1" applyAlignment="1">
      <alignment horizontal="center"/>
    </xf>
    <xf numFmtId="0" fontId="14" fillId="4" borderId="4" xfId="546" applyFont="1" applyFill="1" applyBorder="1" applyAlignment="1">
      <alignment horizontal="center"/>
    </xf>
    <xf numFmtId="0" fontId="14" fillId="4" borderId="8" xfId="546" applyFont="1" applyFill="1" applyBorder="1" applyAlignment="1">
      <alignment horizontal="center"/>
    </xf>
    <xf numFmtId="0" fontId="7" fillId="2" borderId="3" xfId="546" applyFill="1" applyBorder="1" applyAlignment="1">
      <alignment horizontal="center"/>
    </xf>
    <xf numFmtId="0" fontId="7" fillId="2" borderId="4" xfId="546" applyFill="1" applyBorder="1" applyAlignment="1">
      <alignment horizontal="center"/>
    </xf>
    <xf numFmtId="0" fontId="7" fillId="2" borderId="8" xfId="546" applyFill="1" applyBorder="1" applyAlignment="1">
      <alignment horizontal="center"/>
    </xf>
    <xf numFmtId="169" fontId="7" fillId="4" borderId="3" xfId="546" applyNumberFormat="1" applyFill="1" applyBorder="1" applyAlignment="1">
      <alignment horizontal="center"/>
    </xf>
    <xf numFmtId="169" fontId="7" fillId="4" borderId="4" xfId="546" applyNumberFormat="1" applyFill="1" applyBorder="1" applyAlignment="1">
      <alignment horizontal="center"/>
    </xf>
    <xf numFmtId="169" fontId="7"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7" fillId="7" borderId="3" xfId="0" applyNumberFormat="1" applyFont="1" applyFill="1" applyBorder="1" applyAlignment="1" applyProtection="1">
      <alignment horizontal="right"/>
      <protection locked="0"/>
    </xf>
    <xf numFmtId="169" fontId="7" fillId="7" borderId="4" xfId="0" applyNumberFormat="1" applyFont="1" applyFill="1" applyBorder="1" applyAlignment="1" applyProtection="1">
      <alignment horizontal="right"/>
      <protection locked="0"/>
    </xf>
    <xf numFmtId="169" fontId="7" fillId="7" borderId="8" xfId="0" applyNumberFormat="1" applyFont="1" applyFill="1" applyBorder="1" applyAlignment="1" applyProtection="1">
      <alignment horizontal="right"/>
      <protection locked="0"/>
    </xf>
    <xf numFmtId="1" fontId="7" fillId="0" borderId="3" xfId="546" applyNumberFormat="1" applyBorder="1" applyAlignment="1">
      <alignment horizontal="center"/>
    </xf>
    <xf numFmtId="1" fontId="7" fillId="0" borderId="4" xfId="546" applyNumberFormat="1" applyBorder="1" applyAlignment="1">
      <alignment horizontal="center"/>
    </xf>
    <xf numFmtId="1" fontId="7" fillId="0" borderId="8" xfId="546" applyNumberFormat="1" applyBorder="1" applyAlignment="1">
      <alignment horizontal="center"/>
    </xf>
    <xf numFmtId="0" fontId="7" fillId="0" borderId="3" xfId="546" applyBorder="1" applyAlignment="1">
      <alignment horizontal="center"/>
    </xf>
    <xf numFmtId="0" fontId="7" fillId="0" borderId="4" xfId="546" applyBorder="1" applyAlignment="1">
      <alignment horizontal="center"/>
    </xf>
    <xf numFmtId="0" fontId="7" fillId="0" borderId="8" xfId="546" applyBorder="1" applyAlignment="1">
      <alignment horizontal="center"/>
    </xf>
    <xf numFmtId="0" fontId="26" fillId="0" borderId="3" xfId="546" applyFont="1" applyBorder="1" applyAlignment="1">
      <alignment horizontal="center"/>
    </xf>
    <xf numFmtId="0" fontId="26" fillId="0" borderId="4" xfId="546" applyFont="1" applyBorder="1" applyAlignment="1">
      <alignment horizontal="center"/>
    </xf>
    <xf numFmtId="0" fontId="26" fillId="0" borderId="8" xfId="546" applyFont="1" applyBorder="1" applyAlignment="1">
      <alignment horizontal="center"/>
    </xf>
    <xf numFmtId="169" fontId="0" fillId="0" borderId="12" xfId="0" applyNumberFormat="1" applyBorder="1" applyAlignment="1">
      <alignment horizontal="right"/>
    </xf>
    <xf numFmtId="165" fontId="7" fillId="0" borderId="1" xfId="0" applyNumberFormat="1" applyFont="1" applyBorder="1" applyAlignment="1">
      <alignment horizontal="right"/>
    </xf>
    <xf numFmtId="165" fontId="7" fillId="0" borderId="2" xfId="0" applyNumberFormat="1" applyFont="1" applyBorder="1" applyAlignment="1">
      <alignment horizontal="right"/>
    </xf>
    <xf numFmtId="165" fontId="7" fillId="0" borderId="11" xfId="0" applyNumberFormat="1" applyFont="1" applyBorder="1" applyAlignment="1">
      <alignment horizontal="right"/>
    </xf>
    <xf numFmtId="165" fontId="14" fillId="0" borderId="3" xfId="574" applyNumberFormat="1" applyFont="1" applyBorder="1" applyAlignment="1">
      <alignment horizontal="center"/>
    </xf>
    <xf numFmtId="165" fontId="14" fillId="0" borderId="4" xfId="574" applyNumberFormat="1" applyFont="1" applyBorder="1" applyAlignment="1">
      <alignment horizontal="center"/>
    </xf>
    <xf numFmtId="165" fontId="14" fillId="0" borderId="8" xfId="574" applyNumberFormat="1" applyFont="1" applyBorder="1" applyAlignment="1">
      <alignment horizontal="center"/>
    </xf>
    <xf numFmtId="0" fontId="7"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11" xfId="0" applyFont="1" applyBorder="1" applyAlignment="1">
      <alignment horizontal="center" vertical="top" wrapText="1"/>
    </xf>
    <xf numFmtId="0" fontId="7" fillId="0" borderId="7" xfId="0" applyFont="1" applyBorder="1" applyAlignment="1">
      <alignment horizontal="center" vertical="top" wrapText="1"/>
    </xf>
    <xf numFmtId="0" fontId="7" fillId="0" borderId="0" xfId="0" applyFont="1" applyAlignment="1">
      <alignment horizontal="center" vertical="top" wrapText="1"/>
    </xf>
    <xf numFmtId="0" fontId="7" fillId="0" borderId="13" xfId="0" applyFont="1" applyBorder="1" applyAlignment="1">
      <alignment horizontal="center" vertical="top" wrapText="1"/>
    </xf>
    <xf numFmtId="0" fontId="7" fillId="0" borderId="9" xfId="0" applyFont="1" applyBorder="1" applyAlignment="1">
      <alignment horizontal="center" vertical="top" wrapText="1"/>
    </xf>
    <xf numFmtId="0" fontId="7" fillId="0" borderId="5" xfId="0" applyFont="1" applyBorder="1" applyAlignment="1">
      <alignment horizontal="center" vertical="top" wrapText="1"/>
    </xf>
    <xf numFmtId="0" fontId="7"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6" fillId="7" borderId="5" xfId="273" applyFill="1" applyBorder="1" applyProtection="1">
      <protection locked="0"/>
    </xf>
    <xf numFmtId="9" fontId="7" fillId="7" borderId="3" xfId="0" applyNumberFormat="1" applyFont="1" applyFill="1" applyBorder="1" applyAlignment="1" applyProtection="1">
      <alignment horizontal="center"/>
      <protection locked="0"/>
    </xf>
    <xf numFmtId="9" fontId="7" fillId="7" borderId="4" xfId="0" applyNumberFormat="1" applyFont="1" applyFill="1" applyBorder="1" applyAlignment="1" applyProtection="1">
      <alignment horizontal="center"/>
      <protection locked="0"/>
    </xf>
    <xf numFmtId="9" fontId="7"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6" fillId="7" borderId="4" xfId="0" applyFont="1" applyFill="1" applyBorder="1" applyAlignment="1" applyProtection="1">
      <alignment horizontal="left"/>
      <protection locked="0"/>
    </xf>
    <xf numFmtId="0" fontId="0" fillId="0" borderId="5" xfId="0" applyBorder="1" applyAlignment="1">
      <alignment horizontal="left"/>
    </xf>
    <xf numFmtId="167" fontId="16" fillId="7" borderId="4" xfId="0" applyNumberFormat="1" applyFont="1" applyFill="1" applyBorder="1" applyAlignment="1" applyProtection="1">
      <alignment horizontal="left"/>
      <protection locked="0"/>
    </xf>
    <xf numFmtId="167" fontId="7" fillId="7" borderId="4" xfId="0" applyNumberFormat="1" applyFont="1" applyFill="1" applyBorder="1" applyAlignment="1" applyProtection="1">
      <alignment horizontal="left"/>
      <protection locked="0"/>
    </xf>
    <xf numFmtId="0" fontId="16" fillId="0" borderId="3" xfId="0" applyFont="1" applyBorder="1" applyAlignment="1">
      <alignment horizontal="center"/>
    </xf>
    <xf numFmtId="0" fontId="16" fillId="0" borderId="4" xfId="0" applyFont="1" applyBorder="1" applyAlignment="1">
      <alignment horizontal="center"/>
    </xf>
    <xf numFmtId="0" fontId="16" fillId="0" borderId="8"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8"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8" xfId="0" applyFont="1" applyBorder="1" applyAlignment="1">
      <alignment horizontal="center"/>
    </xf>
    <xf numFmtId="0" fontId="16" fillId="0" borderId="9" xfId="0" applyFont="1" applyBorder="1" applyAlignment="1">
      <alignment horizontal="center"/>
    </xf>
    <xf numFmtId="0" fontId="16" fillId="0" borderId="5" xfId="0" applyFont="1" applyBorder="1" applyAlignment="1">
      <alignment horizontal="center"/>
    </xf>
    <xf numFmtId="0" fontId="16" fillId="0" borderId="10" xfId="0" applyFont="1" applyBorder="1" applyAlignment="1">
      <alignment horizontal="center"/>
    </xf>
    <xf numFmtId="0" fontId="16" fillId="2" borderId="3" xfId="0" applyFont="1" applyFill="1" applyBorder="1" applyAlignment="1">
      <alignment horizontal="center"/>
    </xf>
    <xf numFmtId="0" fontId="16" fillId="2" borderId="4" xfId="0" applyFont="1" applyFill="1" applyBorder="1" applyAlignment="1">
      <alignment horizontal="center"/>
    </xf>
    <xf numFmtId="0" fontId="16"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7" fillId="51" borderId="3" xfId="0" applyNumberFormat="1" applyFont="1" applyFill="1" applyBorder="1" applyAlignment="1" applyProtection="1">
      <alignment horizontal="center"/>
      <protection locked="0"/>
    </xf>
    <xf numFmtId="176" fontId="7" fillId="51" borderId="4" xfId="0" applyNumberFormat="1" applyFont="1" applyFill="1" applyBorder="1" applyAlignment="1" applyProtection="1">
      <alignment horizontal="center"/>
      <protection locked="0"/>
    </xf>
    <xf numFmtId="176" fontId="7"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7" fillId="51" borderId="3" xfId="0" applyNumberFormat="1" applyFont="1" applyFill="1" applyBorder="1" applyAlignment="1" applyProtection="1">
      <alignment horizontal="center"/>
      <protection locked="0"/>
    </xf>
    <xf numFmtId="1" fontId="7" fillId="51" borderId="4" xfId="0" applyNumberFormat="1" applyFont="1" applyFill="1" applyBorder="1" applyAlignment="1" applyProtection="1">
      <alignment horizontal="center"/>
      <protection locked="0"/>
    </xf>
    <xf numFmtId="1" fontId="7" fillId="51" borderId="8" xfId="0" applyNumberFormat="1" applyFont="1" applyFill="1" applyBorder="1" applyAlignment="1" applyProtection="1">
      <alignment horizontal="center"/>
      <protection locked="0"/>
    </xf>
    <xf numFmtId="169" fontId="7" fillId="51" borderId="3" xfId="0" applyNumberFormat="1" applyFont="1" applyFill="1" applyBorder="1" applyAlignment="1" applyProtection="1">
      <alignment horizontal="center"/>
      <protection locked="0"/>
    </xf>
    <xf numFmtId="169" fontId="7" fillId="51" borderId="4" xfId="0" applyNumberFormat="1" applyFont="1" applyFill="1" applyBorder="1" applyAlignment="1" applyProtection="1">
      <alignment horizontal="center"/>
      <protection locked="0"/>
    </xf>
    <xf numFmtId="169" fontId="7" fillId="51" borderId="8" xfId="0" applyNumberFormat="1" applyFont="1" applyFill="1" applyBorder="1" applyAlignment="1" applyProtection="1">
      <alignment horizontal="center"/>
      <protection locked="0"/>
    </xf>
    <xf numFmtId="0" fontId="7"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7" fillId="7" borderId="12" xfId="0" applyFont="1" applyFill="1" applyBorder="1" applyAlignment="1" applyProtection="1">
      <alignment horizontal="left" vertical="center"/>
      <protection locked="0"/>
    </xf>
    <xf numFmtId="0" fontId="16" fillId="7" borderId="9" xfId="0" applyFont="1" applyFill="1" applyBorder="1" applyAlignment="1" applyProtection="1">
      <alignment horizontal="center"/>
      <protection locked="0"/>
    </xf>
    <xf numFmtId="1" fontId="16" fillId="7" borderId="12" xfId="0" quotePrefix="1" applyNumberFormat="1" applyFont="1" applyFill="1" applyBorder="1" applyAlignment="1" applyProtection="1">
      <alignment horizontal="center"/>
      <protection locked="0"/>
    </xf>
    <xf numFmtId="1" fontId="16"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7" fillId="0" borderId="3" xfId="0" applyFont="1" applyBorder="1" applyAlignment="1">
      <alignment horizontal="left"/>
    </xf>
    <xf numFmtId="169" fontId="16" fillId="0" borderId="3" xfId="0" applyNumberFormat="1" applyFont="1" applyBorder="1" applyAlignment="1">
      <alignment horizontal="left" vertical="top"/>
    </xf>
    <xf numFmtId="1" fontId="16" fillId="7" borderId="3" xfId="0" applyNumberFormat="1" applyFont="1" applyFill="1" applyBorder="1" applyAlignment="1" applyProtection="1">
      <alignment horizontal="right" vertical="top"/>
      <protection locked="0"/>
    </xf>
    <xf numFmtId="1" fontId="16" fillId="7" borderId="4" xfId="0" applyNumberFormat="1" applyFont="1" applyFill="1" applyBorder="1" applyAlignment="1" applyProtection="1">
      <alignment horizontal="right" vertical="top"/>
      <protection locked="0"/>
    </xf>
    <xf numFmtId="1" fontId="16" fillId="7" borderId="8" xfId="0" applyNumberFormat="1" applyFont="1" applyFill="1" applyBorder="1" applyAlignment="1" applyProtection="1">
      <alignment horizontal="right" vertical="top"/>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73" fontId="0" fillId="7" borderId="5" xfId="0" applyNumberFormat="1" applyFill="1" applyBorder="1" applyAlignment="1" applyProtection="1">
      <alignment horizontal="center"/>
      <protection locked="0"/>
    </xf>
    <xf numFmtId="169" fontId="30" fillId="0" borderId="2" xfId="0" applyNumberFormat="1" applyFont="1" applyBorder="1" applyAlignment="1">
      <alignment horizontal="left" vertical="top" wrapText="1"/>
    </xf>
    <xf numFmtId="169" fontId="30" fillId="0" borderId="0" xfId="0" applyNumberFormat="1" applyFont="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27" fillId="7" borderId="5" xfId="0" applyFont="1" applyFill="1" applyBorder="1" applyAlignment="1" applyProtection="1">
      <alignment horizontal="left"/>
      <protection locked="0"/>
    </xf>
    <xf numFmtId="169" fontId="16" fillId="0" borderId="12" xfId="0" applyNumberFormat="1" applyFont="1" applyBorder="1" applyAlignment="1">
      <alignment horizontal="center"/>
    </xf>
    <xf numFmtId="169" fontId="7" fillId="7" borderId="5" xfId="0" applyNumberFormat="1" applyFont="1" applyFill="1" applyBorder="1" applyAlignment="1" applyProtection="1">
      <alignment horizontal="right"/>
      <protection locked="0"/>
    </xf>
    <xf numFmtId="10" fontId="7" fillId="7" borderId="4" xfId="0" applyNumberFormat="1" applyFont="1" applyFill="1" applyBorder="1" applyAlignment="1" applyProtection="1">
      <alignment horizontal="right"/>
      <protection locked="0"/>
    </xf>
    <xf numFmtId="0" fontId="7" fillId="7" borderId="9" xfId="0" applyFont="1" applyFill="1" applyBorder="1" applyAlignment="1" applyProtection="1">
      <alignment horizontal="center"/>
      <protection locked="0"/>
    </xf>
    <xf numFmtId="0" fontId="7" fillId="7" borderId="5" xfId="0" applyFont="1" applyFill="1" applyBorder="1" applyAlignment="1" applyProtection="1">
      <alignment horizontal="center"/>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0" xfId="0" applyFont="1" applyAlignment="1">
      <alignment horizontal="center" vertical="center" wrapText="1"/>
    </xf>
    <xf numFmtId="0" fontId="14" fillId="0" borderId="13"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0" xfId="0" applyFont="1" applyBorder="1" applyAlignment="1">
      <alignment horizontal="center" vertical="center" wrapText="1"/>
    </xf>
    <xf numFmtId="0" fontId="7" fillId="7" borderId="12"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6" fillId="0" borderId="4" xfId="0" applyNumberFormat="1" applyFont="1" applyBorder="1" applyAlignment="1">
      <alignment horizontal="left" vertical="top"/>
    </xf>
    <xf numFmtId="169" fontId="16"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7" fillId="7" borderId="3" xfId="0" applyFont="1" applyFill="1" applyBorder="1" applyAlignment="1" applyProtection="1">
      <alignment horizontal="center"/>
      <protection locked="0"/>
    </xf>
    <xf numFmtId="0" fontId="7" fillId="7" borderId="4" xfId="0" applyFon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9" fontId="16" fillId="0" borderId="12" xfId="0" applyNumberFormat="1" applyFont="1" applyBorder="1" applyAlignment="1">
      <alignment horizontal="center"/>
    </xf>
    <xf numFmtId="1" fontId="0" fillId="7" borderId="5" xfId="0" applyNumberFormat="1" applyFill="1" applyBorder="1" applyAlignment="1" applyProtection="1">
      <alignment horizontal="center"/>
      <protection locked="0"/>
    </xf>
    <xf numFmtId="166" fontId="0" fillId="0" borderId="5" xfId="0" applyNumberForma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0" fontId="7" fillId="7" borderId="8" xfId="0" applyFont="1" applyFill="1" applyBorder="1" applyAlignment="1" applyProtection="1">
      <alignment horizontal="center"/>
      <protection locked="0"/>
    </xf>
    <xf numFmtId="0" fontId="15" fillId="7" borderId="3" xfId="0" applyFont="1" applyFill="1" applyBorder="1" applyProtection="1">
      <protection locked="0"/>
    </xf>
    <xf numFmtId="0" fontId="15" fillId="7" borderId="4" xfId="0" applyFont="1" applyFill="1" applyBorder="1" applyProtection="1">
      <protection locked="0"/>
    </xf>
    <xf numFmtId="0" fontId="15" fillId="7" borderId="8" xfId="0" applyFont="1" applyFill="1" applyBorder="1" applyProtection="1">
      <protection locked="0"/>
    </xf>
    <xf numFmtId="176" fontId="7" fillId="7" borderId="3" xfId="0" applyNumberFormat="1" applyFont="1" applyFill="1" applyBorder="1" applyProtection="1">
      <protection locked="0"/>
    </xf>
    <xf numFmtId="176" fontId="7" fillId="7" borderId="4" xfId="0" applyNumberFormat="1" applyFont="1" applyFill="1" applyBorder="1" applyProtection="1">
      <protection locked="0"/>
    </xf>
    <xf numFmtId="176" fontId="7" fillId="7" borderId="8" xfId="0" applyNumberFormat="1" applyFont="1" applyFill="1" applyBorder="1" applyProtection="1">
      <protection locked="0"/>
    </xf>
    <xf numFmtId="0" fontId="7"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7" fillId="7" borderId="3" xfId="0" applyNumberFormat="1" applyFont="1" applyFill="1" applyBorder="1" applyAlignment="1" applyProtection="1">
      <alignment horizontal="center"/>
      <protection locked="0"/>
    </xf>
    <xf numFmtId="1" fontId="7" fillId="7" borderId="4" xfId="0" applyNumberFormat="1" applyFont="1" applyFill="1" applyBorder="1" applyAlignment="1" applyProtection="1">
      <alignment horizontal="center"/>
      <protection locked="0"/>
    </xf>
    <xf numFmtId="1" fontId="7" fillId="7" borderId="8" xfId="0" applyNumberFormat="1" applyFont="1" applyFill="1" applyBorder="1" applyAlignment="1" applyProtection="1">
      <alignment horizontal="center"/>
      <protection locked="0"/>
    </xf>
    <xf numFmtId="9" fontId="7" fillId="7" borderId="3" xfId="1030" applyFont="1" applyFill="1" applyBorder="1" applyAlignment="1" applyProtection="1">
      <alignment horizontal="center"/>
      <protection locked="0"/>
    </xf>
    <xf numFmtId="9" fontId="7" fillId="7" borderId="4" xfId="1030" applyFont="1" applyFill="1" applyBorder="1" applyAlignment="1" applyProtection="1">
      <alignment horizontal="center"/>
      <protection locked="0"/>
    </xf>
    <xf numFmtId="9" fontId="7" fillId="7" borderId="8" xfId="1030" applyFont="1" applyFill="1" applyBorder="1" applyAlignment="1" applyProtection="1">
      <alignment horizontal="center"/>
      <protection locked="0"/>
    </xf>
    <xf numFmtId="0" fontId="16" fillId="0" borderId="0" xfId="0" applyFont="1" applyAlignment="1">
      <alignment horizontal="left" vertical="top" wrapText="1"/>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7" fillId="7" borderId="12" xfId="0" applyNumberFormat="1" applyFont="1" applyFill="1" applyBorder="1" applyAlignment="1" applyProtection="1">
      <alignment horizontal="center"/>
      <protection locked="0"/>
    </xf>
    <xf numFmtId="176" fontId="16" fillId="0" borderId="3" xfId="546" applyNumberFormat="1" applyFont="1" applyBorder="1" applyAlignment="1">
      <alignment horizontal="center" vertical="center" wrapText="1"/>
    </xf>
    <xf numFmtId="176" fontId="16" fillId="0" borderId="4" xfId="546" applyNumberFormat="1" applyFont="1" applyBorder="1" applyAlignment="1">
      <alignment horizontal="center" vertical="center" wrapText="1"/>
    </xf>
    <xf numFmtId="176" fontId="16" fillId="0" borderId="8" xfId="546" applyNumberFormat="1" applyFont="1" applyBorder="1" applyAlignment="1">
      <alignment horizontal="center" vertical="center" wrapText="1"/>
    </xf>
    <xf numFmtId="3" fontId="39" fillId="4" borderId="0" xfId="546" applyNumberFormat="1" applyFont="1" applyFill="1" applyAlignment="1">
      <alignment horizontal="left" vertical="center" wrapText="1"/>
    </xf>
    <xf numFmtId="169" fontId="16" fillId="0" borderId="0" xfId="546" applyNumberFormat="1" applyFont="1" applyAlignment="1">
      <alignment horizontal="right" vertical="center" wrapText="1"/>
    </xf>
    <xf numFmtId="0" fontId="30" fillId="7" borderId="3" xfId="0" applyFont="1" applyFill="1" applyBorder="1" applyAlignment="1" applyProtection="1">
      <alignment horizontal="left"/>
      <protection locked="0"/>
    </xf>
    <xf numFmtId="0" fontId="30" fillId="7" borderId="4" xfId="0" applyFont="1" applyFill="1" applyBorder="1" applyAlignment="1" applyProtection="1">
      <alignment horizontal="left"/>
      <protection locked="0"/>
    </xf>
    <xf numFmtId="0" fontId="30" fillId="7" borderId="8" xfId="0" applyFont="1" applyFill="1" applyBorder="1" applyAlignment="1" applyProtection="1">
      <alignment horizontal="lef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3" fontId="14" fillId="0" borderId="2" xfId="0" applyNumberFormat="1" applyFont="1" applyBorder="1" applyAlignment="1">
      <alignment horizontal="center" vertical="center" wrapText="1"/>
    </xf>
    <xf numFmtId="173" fontId="14" fillId="0" borderId="11" xfId="0" applyNumberFormat="1" applyFont="1" applyBorder="1" applyAlignment="1">
      <alignment horizontal="center" vertical="center" wrapText="1"/>
    </xf>
    <xf numFmtId="173" fontId="14" fillId="0" borderId="0" xfId="0" applyNumberFormat="1" applyFont="1" applyAlignment="1">
      <alignment horizontal="center" vertical="center" wrapText="1"/>
    </xf>
    <xf numFmtId="173" fontId="14" fillId="0" borderId="13" xfId="0" applyNumberFormat="1" applyFont="1" applyBorder="1" applyAlignment="1">
      <alignment horizontal="center" vertical="center" wrapText="1"/>
    </xf>
    <xf numFmtId="173" fontId="14" fillId="0" borderId="5" xfId="0" applyNumberFormat="1" applyFont="1" applyBorder="1" applyAlignment="1">
      <alignment horizontal="center" vertical="center" wrapText="1"/>
    </xf>
    <xf numFmtId="173" fontId="14" fillId="0" borderId="10" xfId="0" applyNumberFormat="1" applyFont="1" applyBorder="1" applyAlignment="1">
      <alignment horizontal="center" vertical="center" wrapText="1"/>
    </xf>
    <xf numFmtId="0" fontId="7" fillId="7" borderId="3" xfId="546" applyFill="1" applyBorder="1" applyAlignment="1" applyProtection="1">
      <alignment horizontal="left" vertical="top" wrapText="1"/>
      <protection locked="0"/>
    </xf>
    <xf numFmtId="0" fontId="7" fillId="7" borderId="4" xfId="546" applyFill="1" applyBorder="1" applyAlignment="1" applyProtection="1">
      <alignment horizontal="left" vertical="top" wrapText="1"/>
      <protection locked="0"/>
    </xf>
    <xf numFmtId="0" fontId="7" fillId="7" borderId="8" xfId="546" applyFill="1" applyBorder="1" applyAlignment="1" applyProtection="1">
      <alignment horizontal="left" vertical="top" wrapText="1"/>
      <protection locked="0"/>
    </xf>
    <xf numFmtId="0" fontId="7" fillId="7" borderId="4" xfId="0" applyFont="1" applyFill="1" applyBorder="1" applyAlignment="1" applyProtection="1">
      <alignment vertical="center"/>
      <protection locked="0"/>
    </xf>
    <xf numFmtId="0" fontId="13" fillId="5" borderId="0" xfId="0" applyFont="1" applyFill="1" applyAlignment="1">
      <alignment horizontal="center" vertical="center" wrapText="1"/>
    </xf>
    <xf numFmtId="167" fontId="16" fillId="7" borderId="5" xfId="0" applyNumberFormat="1" applyFont="1" applyFill="1" applyBorder="1" applyAlignment="1" applyProtection="1">
      <alignment horizontal="left"/>
      <protection locked="0"/>
    </xf>
    <xf numFmtId="169" fontId="16" fillId="0" borderId="5" xfId="0" applyNumberFormat="1" applyFont="1" applyBorder="1" applyAlignment="1">
      <alignment horizontal="center"/>
    </xf>
    <xf numFmtId="0" fontId="16" fillId="0" borderId="4" xfId="0" applyFont="1" applyBorder="1" applyAlignment="1" applyProtection="1">
      <alignment horizontal="left"/>
      <protection locked="0"/>
    </xf>
    <xf numFmtId="0" fontId="23" fillId="0" borderId="0" xfId="0" applyFont="1" applyAlignment="1">
      <alignment horizontal="center"/>
    </xf>
    <xf numFmtId="0" fontId="16" fillId="7" borderId="5" xfId="0" applyFont="1" applyFill="1" applyBorder="1" applyAlignment="1" applyProtection="1">
      <alignment horizontal="left"/>
      <protection locked="0"/>
    </xf>
    <xf numFmtId="0" fontId="14" fillId="0" borderId="12" xfId="0" applyFont="1" applyBorder="1" applyAlignment="1">
      <alignment horizontal="center" vertical="center" wrapText="1"/>
    </xf>
    <xf numFmtId="1" fontId="7" fillId="7" borderId="3" xfId="0" applyNumberFormat="1" applyFont="1" applyFill="1" applyBorder="1" applyProtection="1">
      <protection locked="0"/>
    </xf>
    <xf numFmtId="1" fontId="7" fillId="7" borderId="4" xfId="0" applyNumberFormat="1" applyFont="1" applyFill="1" applyBorder="1" applyProtection="1">
      <protection locked="0"/>
    </xf>
    <xf numFmtId="1" fontId="7" fillId="7" borderId="8" xfId="0" applyNumberFormat="1" applyFont="1" applyFill="1" applyBorder="1" applyProtection="1">
      <protection locked="0"/>
    </xf>
    <xf numFmtId="0" fontId="7" fillId="7" borderId="5" xfId="0" applyFont="1" applyFill="1" applyBorder="1" applyAlignment="1" applyProtection="1">
      <alignment horizontal="left" wrapText="1"/>
      <protection locked="0"/>
    </xf>
    <xf numFmtId="0" fontId="15" fillId="51" borderId="5" xfId="0" applyFont="1" applyFill="1" applyBorder="1" applyAlignment="1" applyProtection="1">
      <alignment horizontal="left"/>
      <protection locked="0"/>
    </xf>
    <xf numFmtId="0" fontId="16" fillId="7" borderId="5" xfId="0" applyFont="1" applyFill="1" applyBorder="1" applyAlignment="1" applyProtection="1">
      <alignment horizontal="right"/>
      <protection locked="0"/>
    </xf>
    <xf numFmtId="0" fontId="15" fillId="0" borderId="0" xfId="0" applyFont="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0" xfId="0" applyFont="1" applyAlignment="1">
      <alignment horizontal="center" vertical="center" wrapText="1"/>
    </xf>
    <xf numFmtId="0" fontId="51" fillId="0" borderId="13"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10"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3"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0" xfId="0" applyFont="1" applyBorder="1" applyAlignment="1">
      <alignment horizontal="center" vertical="center" wrapText="1"/>
    </xf>
    <xf numFmtId="0" fontId="16" fillId="7" borderId="5" xfId="0" applyFont="1" applyFill="1" applyBorder="1" applyAlignment="1" applyProtection="1">
      <alignment horizontal="left" wrapText="1"/>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169" fontId="7"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7" fillId="0" borderId="12" xfId="546" applyNumberFormat="1" applyBorder="1" applyAlignment="1">
      <alignment horizontal="center"/>
    </xf>
    <xf numFmtId="0" fontId="7" fillId="0" borderId="7" xfId="546" applyBorder="1" applyAlignment="1">
      <alignment horizontal="left" vertical="center" wrapText="1"/>
    </xf>
    <xf numFmtId="0" fontId="7" fillId="0" borderId="0" xfId="546" applyAlignment="1">
      <alignment horizontal="left" vertical="center" wrapText="1"/>
    </xf>
    <xf numFmtId="0" fontId="7" fillId="0" borderId="13" xfId="546" applyBorder="1" applyAlignment="1">
      <alignment horizontal="left" vertical="center" wrapText="1"/>
    </xf>
    <xf numFmtId="0" fontId="7" fillId="0" borderId="9" xfId="546" applyBorder="1" applyAlignment="1">
      <alignment horizontal="left" vertical="center" wrapText="1"/>
    </xf>
    <xf numFmtId="0" fontId="7" fillId="0" borderId="5" xfId="546" applyBorder="1" applyAlignment="1">
      <alignment horizontal="left" vertical="center" wrapText="1"/>
    </xf>
    <xf numFmtId="0" fontId="7" fillId="0" borderId="10" xfId="546" applyBorder="1" applyAlignment="1">
      <alignment horizontal="left" vertical="center" wrapText="1"/>
    </xf>
    <xf numFmtId="0" fontId="7" fillId="51"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4" fillId="0" borderId="1" xfId="546" applyFont="1" applyBorder="1" applyAlignment="1">
      <alignment horizontal="right"/>
    </xf>
    <xf numFmtId="0" fontId="14" fillId="0" borderId="2" xfId="546" applyFont="1" applyBorder="1" applyAlignment="1">
      <alignment horizontal="right"/>
    </xf>
    <xf numFmtId="0" fontId="14" fillId="0" borderId="11" xfId="546" applyFont="1" applyBorder="1" applyAlignment="1">
      <alignment horizontal="right"/>
    </xf>
    <xf numFmtId="0" fontId="7" fillId="0" borderId="12" xfId="0" applyFont="1" applyBorder="1" applyAlignment="1">
      <alignment horizontal="center" vertical="top" wrapText="1"/>
    </xf>
    <xf numFmtId="0" fontId="14" fillId="0" borderId="0" xfId="0" applyFont="1" applyAlignment="1">
      <alignment horizontal="center" vertical="center"/>
    </xf>
    <xf numFmtId="0" fontId="7" fillId="7" borderId="5" xfId="245" applyFont="1" applyFill="1" applyBorder="1" applyAlignment="1" applyProtection="1">
      <alignment horizontal="left"/>
      <protection locked="0"/>
    </xf>
    <xf numFmtId="0" fontId="16" fillId="7" borderId="5" xfId="273" applyFill="1" applyBorder="1" applyAlignment="1" applyProtection="1">
      <alignment horizontal="center"/>
      <protection locked="0"/>
    </xf>
    <xf numFmtId="169" fontId="16"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5" fillId="0" borderId="12" xfId="0" applyNumberFormat="1" applyFont="1" applyBorder="1" applyAlignment="1">
      <alignment horizontal="center"/>
    </xf>
    <xf numFmtId="14" fontId="0" fillId="7" borderId="5" xfId="0" applyNumberFormat="1" applyFill="1" applyBorder="1" applyAlignment="1" applyProtection="1">
      <alignment horizontal="center"/>
      <protection locked="0"/>
    </xf>
    <xf numFmtId="0" fontId="7" fillId="7" borderId="4" xfId="0" applyFont="1" applyFill="1" applyBorder="1" applyAlignment="1" applyProtection="1">
      <alignment horizontal="left"/>
      <protection locked="0"/>
    </xf>
    <xf numFmtId="167" fontId="7" fillId="7" borderId="5"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7" fillId="7" borderId="5" xfId="0" applyFont="1" applyFill="1" applyBorder="1" applyAlignment="1">
      <alignment horizontal="center"/>
    </xf>
    <xf numFmtId="0" fontId="27" fillId="0" borderId="2" xfId="0" applyFont="1" applyBorder="1" applyAlignment="1">
      <alignment horizontal="center"/>
    </xf>
    <xf numFmtId="0" fontId="140" fillId="0" borderId="0" xfId="0" applyFont="1" applyAlignment="1" applyProtection="1">
      <alignment horizontal="left" vertical="top" wrapText="1"/>
      <protection locked="0"/>
    </xf>
    <xf numFmtId="0" fontId="16" fillId="0" borderId="5" xfId="0" applyFont="1" applyBorder="1" applyAlignment="1">
      <alignment horizontal="left" wrapText="1"/>
    </xf>
    <xf numFmtId="167" fontId="0" fillId="7" borderId="5" xfId="0" applyNumberFormat="1" applyFill="1" applyBorder="1" applyAlignment="1" applyProtection="1">
      <alignment horizontal="left"/>
      <protection locked="0"/>
    </xf>
    <xf numFmtId="0" fontId="0" fillId="7" borderId="5" xfId="0" applyFill="1" applyBorder="1" applyProtection="1">
      <protection locked="0"/>
    </xf>
    <xf numFmtId="1" fontId="15" fillId="7" borderId="5" xfId="0" applyNumberFormat="1"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7"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6" fillId="7" borderId="5" xfId="0" applyFont="1" applyFill="1" applyBorder="1" applyProtection="1">
      <protection locked="0"/>
    </xf>
    <xf numFmtId="0" fontId="8" fillId="0" borderId="0" xfId="245" applyFill="1" applyAlignment="1" applyProtection="1">
      <alignment horizontal="left"/>
      <protection locked="0"/>
    </xf>
    <xf numFmtId="169" fontId="0" fillId="0" borderId="5" xfId="0" applyNumberFormat="1" applyBorder="1" applyAlignment="1">
      <alignment horizontal="center"/>
    </xf>
    <xf numFmtId="179" fontId="7" fillId="7" borderId="4" xfId="0" applyNumberFormat="1" applyFont="1" applyFill="1" applyBorder="1" applyAlignment="1" applyProtection="1">
      <alignment horizontal="right"/>
      <protection locked="0"/>
    </xf>
    <xf numFmtId="3" fontId="16" fillId="0" borderId="0" xfId="0" applyNumberFormat="1" applyFont="1" applyAlignment="1">
      <alignment horizontal="center"/>
    </xf>
    <xf numFmtId="0" fontId="0" fillId="0" borderId="0" xfId="0" applyAlignment="1">
      <alignment horizontal="center"/>
    </xf>
    <xf numFmtId="0" fontId="0" fillId="0" borderId="13" xfId="0" applyBorder="1" applyAlignment="1">
      <alignment horizontal="center"/>
    </xf>
    <xf numFmtId="169" fontId="0" fillId="51" borderId="5" xfId="0" applyNumberFormat="1" applyFill="1" applyBorder="1" applyAlignment="1" applyProtection="1">
      <alignment horizontal="right"/>
      <protection locked="0"/>
    </xf>
    <xf numFmtId="172" fontId="7" fillId="0" borderId="0" xfId="546" applyNumberFormat="1" applyAlignment="1">
      <alignment horizontal="center"/>
    </xf>
    <xf numFmtId="0" fontId="14" fillId="0" borderId="63" xfId="0" applyFont="1" applyBorder="1" applyAlignment="1">
      <alignment horizontal="right"/>
    </xf>
    <xf numFmtId="0" fontId="14" fillId="0" borderId="14" xfId="0" applyFont="1" applyBorder="1" applyAlignment="1">
      <alignment horizontal="right"/>
    </xf>
    <xf numFmtId="0" fontId="14" fillId="0" borderId="64" xfId="0" applyFont="1" applyBorder="1" applyAlignment="1">
      <alignment horizontal="right"/>
    </xf>
    <xf numFmtId="0" fontId="7" fillId="0" borderId="0" xfId="273" applyFont="1" applyAlignment="1">
      <alignment horizontal="left" vertical="top" wrapText="1"/>
    </xf>
    <xf numFmtId="0" fontId="14" fillId="0" borderId="12" xfId="0" applyFont="1" applyBorder="1" applyAlignment="1">
      <alignment horizontal="center"/>
    </xf>
    <xf numFmtId="1" fontId="7" fillId="0" borderId="3" xfId="0" applyNumberFormat="1" applyFont="1" applyBorder="1" applyAlignment="1">
      <alignment horizontal="center"/>
    </xf>
    <xf numFmtId="1" fontId="7" fillId="0" borderId="4" xfId="0" applyNumberFormat="1" applyFont="1" applyBorder="1" applyAlignment="1">
      <alignment horizontal="center"/>
    </xf>
    <xf numFmtId="1" fontId="7" fillId="0" borderId="8" xfId="0" applyNumberFormat="1" applyFont="1" applyBorder="1" applyAlignment="1">
      <alignment horizontal="center"/>
    </xf>
    <xf numFmtId="0" fontId="14" fillId="7"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169" fontId="0" fillId="0" borderId="12" xfId="0" applyNumberFormat="1" applyBorder="1"/>
    <xf numFmtId="0" fontId="27" fillId="7" borderId="3" xfId="546" applyFont="1" applyFill="1" applyBorder="1" applyAlignment="1">
      <alignment horizontal="center"/>
    </xf>
    <xf numFmtId="0" fontId="27" fillId="7" borderId="4" xfId="546" applyFont="1" applyFill="1" applyBorder="1" applyAlignment="1">
      <alignment horizontal="center"/>
    </xf>
    <xf numFmtId="0" fontId="27" fillId="7" borderId="8" xfId="546" applyFont="1" applyFill="1" applyBorder="1" applyAlignment="1">
      <alignment horizontal="center"/>
    </xf>
    <xf numFmtId="49" fontId="7" fillId="7" borderId="3" xfId="546" applyNumberFormat="1" applyFill="1" applyBorder="1" applyAlignment="1">
      <alignment horizontal="center"/>
    </xf>
    <xf numFmtId="49" fontId="7"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7" fillId="7" borderId="3" xfId="0" applyFont="1" applyFill="1" applyBorder="1" applyAlignment="1" applyProtection="1">
      <alignment horizontal="right"/>
      <protection locked="0"/>
    </xf>
    <xf numFmtId="0" fontId="7" fillId="7" borderId="4" xfId="0" applyFont="1" applyFill="1" applyBorder="1" applyAlignment="1" applyProtection="1">
      <alignment horizontal="right"/>
      <protection locked="0"/>
    </xf>
    <xf numFmtId="0" fontId="7"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7"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5" fillId="51" borderId="12" xfId="164" applyNumberFormat="1" applyFont="1" applyFill="1" applyBorder="1" applyAlignment="1" applyProtection="1">
      <alignment horizontal="center" vertical="center" wrapText="1"/>
      <protection locked="0"/>
    </xf>
    <xf numFmtId="0" fontId="14" fillId="0" borderId="7" xfId="0" applyFont="1" applyBorder="1" applyAlignment="1">
      <alignment horizontal="center" wrapText="1"/>
    </xf>
    <xf numFmtId="0" fontId="14" fillId="0" borderId="0" xfId="0" applyFont="1" applyAlignment="1">
      <alignment horizontal="center" wrapText="1"/>
    </xf>
    <xf numFmtId="0" fontId="14" fillId="0" borderId="13" xfId="0" applyFont="1" applyBorder="1" applyAlignment="1">
      <alignment horizontal="center" wrapText="1"/>
    </xf>
    <xf numFmtId="0" fontId="14" fillId="0" borderId="9" xfId="0" applyFont="1" applyBorder="1" applyAlignment="1">
      <alignment horizontal="center" wrapText="1"/>
    </xf>
    <xf numFmtId="0" fontId="14" fillId="0" borderId="5" xfId="0" applyFont="1" applyBorder="1" applyAlignment="1">
      <alignment horizontal="center" wrapText="1"/>
    </xf>
    <xf numFmtId="0" fontId="14" fillId="0" borderId="10" xfId="0" applyFont="1" applyBorder="1" applyAlignment="1">
      <alignment horizontal="center" wrapText="1"/>
    </xf>
    <xf numFmtId="1" fontId="7" fillId="0" borderId="0" xfId="546" applyNumberFormat="1" applyAlignment="1">
      <alignment horizontal="center"/>
    </xf>
    <xf numFmtId="0" fontId="14" fillId="0" borderId="1" xfId="0" applyFont="1" applyBorder="1" applyAlignment="1">
      <alignment horizontal="center"/>
    </xf>
    <xf numFmtId="0" fontId="14" fillId="0" borderId="2" xfId="0" applyFont="1" applyBorder="1" applyAlignment="1">
      <alignment horizontal="center"/>
    </xf>
    <xf numFmtId="0" fontId="14" fillId="0" borderId="11" xfId="0" applyFont="1" applyBorder="1" applyAlignment="1">
      <alignment horizontal="center"/>
    </xf>
    <xf numFmtId="0" fontId="14" fillId="0" borderId="2" xfId="0" applyFont="1" applyBorder="1" applyAlignment="1">
      <alignment horizontal="center" wrapText="1"/>
    </xf>
    <xf numFmtId="0" fontId="14"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4"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4" fillId="0" borderId="4" xfId="546" applyFont="1" applyBorder="1" applyAlignment="1">
      <alignment horizontal="right" vertical="top" wrapText="1"/>
    </xf>
    <xf numFmtId="0" fontId="14" fillId="0" borderId="8" xfId="546" applyFont="1" applyBorder="1" applyAlignment="1">
      <alignment horizontal="right" vertical="top" wrapText="1"/>
    </xf>
    <xf numFmtId="169" fontId="14" fillId="0" borderId="3" xfId="546" applyNumberFormat="1" applyFont="1" applyBorder="1" applyAlignment="1">
      <alignment horizontal="center" vertical="center"/>
    </xf>
    <xf numFmtId="169" fontId="14" fillId="0" borderId="4" xfId="546" applyNumberFormat="1" applyFont="1" applyBorder="1" applyAlignment="1">
      <alignment horizontal="center" vertical="center"/>
    </xf>
    <xf numFmtId="169" fontId="14" fillId="0" borderId="8" xfId="546" applyNumberFormat="1" applyFont="1" applyBorder="1" applyAlignment="1">
      <alignment horizontal="center" vertical="center"/>
    </xf>
    <xf numFmtId="0" fontId="7" fillId="0" borderId="0" xfId="546" applyAlignment="1">
      <alignment wrapText="1"/>
    </xf>
    <xf numFmtId="0" fontId="34" fillId="0" borderId="9" xfId="546" applyFont="1" applyBorder="1" applyAlignment="1">
      <alignment horizontal="center" vertical="center"/>
    </xf>
    <xf numFmtId="0" fontId="34" fillId="0" borderId="5" xfId="546" applyFont="1" applyBorder="1" applyAlignment="1">
      <alignment horizontal="center" vertical="center"/>
    </xf>
    <xf numFmtId="0" fontId="34" fillId="0" borderId="10" xfId="546" applyFont="1" applyBorder="1" applyAlignment="1">
      <alignment horizontal="center" vertical="center"/>
    </xf>
    <xf numFmtId="0" fontId="16" fillId="7" borderId="0" xfId="0" applyFont="1" applyFill="1" applyAlignment="1" applyProtection="1">
      <alignment horizontal="left" vertical="top" wrapText="1"/>
      <protection locked="0"/>
    </xf>
    <xf numFmtId="0" fontId="16" fillId="7" borderId="5" xfId="0" applyFont="1" applyFill="1" applyBorder="1" applyAlignment="1" applyProtection="1">
      <alignment horizontal="left" vertical="top" wrapText="1"/>
      <protection locked="0"/>
    </xf>
    <xf numFmtId="1" fontId="7" fillId="7" borderId="5" xfId="0" applyNumberFormat="1" applyFont="1" applyFill="1" applyBorder="1" applyAlignment="1" applyProtection="1">
      <alignment horizontal="right"/>
      <protection locked="0"/>
    </xf>
    <xf numFmtId="14" fontId="7" fillId="7" borderId="4" xfId="0" applyNumberFormat="1" applyFont="1" applyFill="1" applyBorder="1" applyAlignment="1" applyProtection="1">
      <alignment horizontal="right"/>
      <protection locked="0"/>
    </xf>
    <xf numFmtId="0" fontId="7" fillId="51" borderId="4" xfId="0" applyFont="1" applyFill="1" applyBorder="1" applyAlignment="1" applyProtection="1">
      <alignment horizontal="left" wrapText="1"/>
      <protection locked="0"/>
    </xf>
    <xf numFmtId="0" fontId="0" fillId="51" borderId="10" xfId="0" applyFill="1" applyBorder="1" applyAlignment="1" applyProtection="1">
      <alignment horizontal="left"/>
      <protection locked="0"/>
    </xf>
    <xf numFmtId="169" fontId="7" fillId="7" borderId="3" xfId="0" applyNumberFormat="1" applyFont="1" applyFill="1" applyBorder="1" applyAlignment="1" applyProtection="1">
      <alignment horizontal="left" vertical="top"/>
      <protection locked="0"/>
    </xf>
    <xf numFmtId="169" fontId="16" fillId="7" borderId="4" xfId="0" applyNumberFormat="1" applyFont="1" applyFill="1" applyBorder="1" applyAlignment="1" applyProtection="1">
      <alignment horizontal="left" vertical="top"/>
      <protection locked="0"/>
    </xf>
    <xf numFmtId="169" fontId="16" fillId="7" borderId="8" xfId="0" applyNumberFormat="1" applyFont="1" applyFill="1" applyBorder="1" applyAlignment="1" applyProtection="1">
      <alignment horizontal="left" vertical="top"/>
      <protection locked="0"/>
    </xf>
    <xf numFmtId="169" fontId="15" fillId="0" borderId="0" xfId="0" applyNumberFormat="1" applyFont="1" applyAlignment="1">
      <alignment horizontal="left" vertical="top" wrapText="1"/>
    </xf>
    <xf numFmtId="3" fontId="16" fillId="0" borderId="12" xfId="0" applyNumberFormat="1" applyFon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65" fontId="7" fillId="7" borderId="3" xfId="0" applyNumberFormat="1" applyFont="1" applyFill="1" applyBorder="1" applyAlignment="1" applyProtection="1">
      <alignment horizontal="center"/>
      <protection locked="0"/>
    </xf>
    <xf numFmtId="165" fontId="7" fillId="7" borderId="4" xfId="0" applyNumberFormat="1" applyFont="1" applyFill="1" applyBorder="1" applyAlignment="1" applyProtection="1">
      <alignment horizontal="center"/>
      <protection locked="0"/>
    </xf>
    <xf numFmtId="165" fontId="7"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vertical="center"/>
      <protection locked="0"/>
    </xf>
    <xf numFmtId="169" fontId="0" fillId="7" borderId="4" xfId="0" applyNumberFormat="1" applyFill="1" applyBorder="1" applyAlignment="1" applyProtection="1">
      <alignment horizontal="right" vertical="center"/>
      <protection locked="0"/>
    </xf>
    <xf numFmtId="169" fontId="0" fillId="7" borderId="8" xfId="0" applyNumberFormat="1" applyFill="1" applyBorder="1" applyAlignment="1" applyProtection="1">
      <alignment horizontal="right" vertical="center"/>
      <protection locked="0"/>
    </xf>
    <xf numFmtId="0" fontId="14" fillId="0" borderId="5" xfId="0" applyFont="1" applyBorder="1" applyAlignment="1">
      <alignment horizontal="right"/>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5" xfId="0" applyFont="1" applyBorder="1" applyAlignment="1">
      <alignment horizontal="center" vertical="center"/>
    </xf>
    <xf numFmtId="0" fontId="7" fillId="7" borderId="12" xfId="0" applyFont="1" applyFill="1" applyBorder="1" applyAlignment="1" applyProtection="1">
      <alignment horizontal="left" vertical="center" wrapText="1"/>
      <protection locked="0"/>
    </xf>
    <xf numFmtId="0" fontId="14" fillId="0" borderId="9" xfId="0" applyFont="1" applyBorder="1" applyAlignment="1">
      <alignment horizontal="right"/>
    </xf>
    <xf numFmtId="0" fontId="14" fillId="0" borderId="10" xfId="0" applyFont="1" applyBorder="1" applyAlignment="1">
      <alignment horizontal="right"/>
    </xf>
    <xf numFmtId="0" fontId="16" fillId="0" borderId="5" xfId="0" applyFont="1" applyBorder="1" applyAlignment="1">
      <alignment horizontal="left"/>
    </xf>
    <xf numFmtId="0" fontId="47" fillId="0" borderId="0" xfId="0" applyFont="1" applyAlignment="1">
      <alignment horizontal="center" vertical="center"/>
    </xf>
    <xf numFmtId="0" fontId="25" fillId="0" borderId="0" xfId="0" applyFont="1" applyAlignment="1">
      <alignment horizontal="center"/>
    </xf>
    <xf numFmtId="0" fontId="7" fillId="0" borderId="0" xfId="0" applyFont="1" applyAlignment="1">
      <alignment horizontal="center"/>
    </xf>
    <xf numFmtId="0" fontId="7" fillId="0" borderId="0" xfId="0" applyFont="1" applyAlignment="1">
      <alignment horizontal="center" vertical="top"/>
    </xf>
    <xf numFmtId="0" fontId="16" fillId="0" borderId="0" xfId="0" applyFont="1" applyAlignment="1">
      <alignment vertical="top" wrapText="1"/>
    </xf>
    <xf numFmtId="0" fontId="0" fillId="0" borderId="0" xfId="0" applyAlignment="1">
      <alignment vertical="top" wrapText="1"/>
    </xf>
    <xf numFmtId="0" fontId="7" fillId="0" borderId="0" xfId="0" applyFont="1" applyAlignment="1">
      <alignment wrapText="1"/>
    </xf>
    <xf numFmtId="0" fontId="111" fillId="0" borderId="0" xfId="0" applyFont="1" applyAlignment="1">
      <alignment horizontal="left" vertical="top" wrapText="1"/>
    </xf>
    <xf numFmtId="0" fontId="8" fillId="0" borderId="0" xfId="245" applyFill="1" applyBorder="1" applyAlignment="1" applyProtection="1">
      <alignment horizontal="left"/>
    </xf>
    <xf numFmtId="0" fontId="8" fillId="0" borderId="0" xfId="245" applyBorder="1" applyAlignment="1" applyProtection="1">
      <alignment horizontal="left"/>
    </xf>
    <xf numFmtId="0" fontId="8" fillId="0" borderId="0" xfId="245" applyAlignment="1">
      <alignment horizontal="left" vertical="top"/>
    </xf>
    <xf numFmtId="0" fontId="16" fillId="0" borderId="0" xfId="0" applyFont="1" applyAlignment="1">
      <alignment horizontal="left" wrapText="1"/>
    </xf>
    <xf numFmtId="0" fontId="114" fillId="0" borderId="0" xfId="0" applyFont="1" applyAlignment="1">
      <alignment horizontal="left" wrapText="1"/>
    </xf>
    <xf numFmtId="0" fontId="14" fillId="0" borderId="0" xfId="0" applyFont="1" applyAlignment="1">
      <alignment horizontal="left" vertical="top" wrapText="1"/>
    </xf>
    <xf numFmtId="0" fontId="40" fillId="0" borderId="0" xfId="0" applyFont="1" applyAlignment="1">
      <alignment horizontal="left" vertical="top" wrapText="1"/>
    </xf>
    <xf numFmtId="0" fontId="13" fillId="5" borderId="13"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13" fillId="5" borderId="43" xfId="0" applyFont="1" applyFill="1" applyBorder="1" applyAlignment="1">
      <alignment horizontal="center" vertical="center" wrapText="1"/>
    </xf>
    <xf numFmtId="0" fontId="8" fillId="0" borderId="0" xfId="245" applyAlignment="1" applyProtection="1">
      <alignment horizontal="left"/>
    </xf>
    <xf numFmtId="0" fontId="14" fillId="0" borderId="0" xfId="0" applyFont="1" applyAlignment="1">
      <alignment wrapText="1"/>
    </xf>
    <xf numFmtId="0" fontId="22" fillId="0" borderId="0" xfId="0" applyFont="1" applyAlignment="1">
      <alignment horizontal="center"/>
    </xf>
    <xf numFmtId="0" fontId="0" fillId="0" borderId="0" xfId="0"/>
    <xf numFmtId="0" fontId="16" fillId="0" borderId="0" xfId="0" applyFont="1" applyAlignment="1">
      <alignment wrapText="1"/>
    </xf>
    <xf numFmtId="0" fontId="0" fillId="0" borderId="0" xfId="0" applyAlignment="1">
      <alignment wrapText="1"/>
    </xf>
    <xf numFmtId="0" fontId="16" fillId="0" borderId="0" xfId="0" applyFont="1"/>
    <xf numFmtId="4" fontId="16" fillId="0" borderId="0" xfId="0" applyNumberFormat="1" applyFont="1" applyAlignment="1">
      <alignment horizontal="left" vertical="top" wrapText="1"/>
    </xf>
    <xf numFmtId="4" fontId="16" fillId="0" borderId="0" xfId="0" applyNumberFormat="1" applyFont="1" applyAlignment="1">
      <alignment horizontal="left"/>
    </xf>
    <xf numFmtId="0" fontId="16" fillId="0" borderId="0" xfId="0" applyFont="1" applyAlignment="1">
      <alignment horizontal="left"/>
    </xf>
    <xf numFmtId="0" fontId="26" fillId="0" borderId="0" xfId="0" applyFont="1" applyAlignment="1">
      <alignment horizontal="left"/>
    </xf>
    <xf numFmtId="0" fontId="7" fillId="0" borderId="0" xfId="0" applyFont="1" applyAlignment="1">
      <alignment horizontal="left"/>
    </xf>
    <xf numFmtId="4" fontId="16" fillId="0" borderId="0" xfId="273" applyNumberFormat="1" applyAlignment="1">
      <alignment horizontal="left" vertical="top" wrapText="1"/>
    </xf>
    <xf numFmtId="4" fontId="26" fillId="0" borderId="0" xfId="0" applyNumberFormat="1" applyFont="1" applyAlignment="1">
      <alignment horizontal="left"/>
    </xf>
    <xf numFmtId="49" fontId="7" fillId="0" borderId="0" xfId="0" applyNumberFormat="1" applyFont="1" applyAlignment="1">
      <alignment horizontal="left" vertical="top" wrapText="1"/>
    </xf>
    <xf numFmtId="49" fontId="16" fillId="0" borderId="0" xfId="0" applyNumberFormat="1" applyFont="1" applyAlignment="1">
      <alignment horizontal="left" vertical="top" wrapText="1"/>
    </xf>
    <xf numFmtId="0" fontId="26" fillId="0" borderId="0" xfId="0" applyFont="1" applyAlignment="1">
      <alignment horizontal="left" vertical="top" wrapText="1"/>
    </xf>
    <xf numFmtId="0" fontId="14" fillId="0" borderId="0" xfId="273" applyFont="1" applyAlignment="1">
      <alignment horizontal="left" vertical="top" wrapText="1"/>
    </xf>
    <xf numFmtId="0" fontId="26" fillId="0" borderId="0" xfId="273" applyFont="1" applyAlignment="1">
      <alignment horizontal="left" vertical="top" wrapText="1"/>
    </xf>
    <xf numFmtId="0" fontId="16" fillId="0" borderId="0" xfId="0" applyFont="1" applyAlignment="1">
      <alignment horizontal="left" vertical="top"/>
    </xf>
    <xf numFmtId="49" fontId="14" fillId="0" borderId="0" xfId="0" applyNumberFormat="1" applyFont="1" applyAlignment="1">
      <alignment horizontal="left" vertical="top"/>
    </xf>
    <xf numFmtId="0" fontId="14" fillId="0" borderId="4" xfId="0" applyFont="1" applyBorder="1" applyAlignment="1">
      <alignment horizontal="left" vertical="top"/>
    </xf>
    <xf numFmtId="49" fontId="14" fillId="0" borderId="0" xfId="0" applyNumberFormat="1" applyFont="1" applyAlignment="1">
      <alignment horizontal="left"/>
    </xf>
    <xf numFmtId="0" fontId="7" fillId="0" borderId="0" xfId="0" quotePrefix="1" applyFont="1" applyAlignment="1">
      <alignment horizontal="left" vertical="top"/>
    </xf>
    <xf numFmtId="0" fontId="16" fillId="0" borderId="0" xfId="0" quotePrefix="1" applyFont="1" applyAlignment="1">
      <alignment horizontal="left" vertical="top"/>
    </xf>
    <xf numFmtId="4" fontId="26" fillId="0" borderId="0" xfId="0" applyNumberFormat="1" applyFont="1" applyAlignment="1">
      <alignment horizontal="left" vertical="top" wrapText="1"/>
    </xf>
    <xf numFmtId="0" fontId="16" fillId="0" borderId="0" xfId="273" applyAlignment="1">
      <alignment horizontal="left"/>
    </xf>
    <xf numFmtId="0" fontId="26" fillId="0" borderId="0" xfId="259" applyFont="1" applyAlignment="1">
      <alignment horizontal="left"/>
    </xf>
    <xf numFmtId="0" fontId="16" fillId="0" borderId="0" xfId="259" applyAlignment="1">
      <alignment horizontal="left" vertical="top" wrapText="1"/>
    </xf>
    <xf numFmtId="0" fontId="16" fillId="0" borderId="0" xfId="259" applyAlignment="1">
      <alignment horizontal="left"/>
    </xf>
    <xf numFmtId="0" fontId="7" fillId="0" borderId="0" xfId="259" applyFont="1" applyAlignment="1">
      <alignment horizontal="left" vertical="top" wrapText="1"/>
    </xf>
    <xf numFmtId="4" fontId="8" fillId="0" borderId="0" xfId="245" applyNumberFormat="1" applyFill="1" applyAlignment="1" applyProtection="1">
      <alignment horizontal="left"/>
    </xf>
    <xf numFmtId="4" fontId="7" fillId="0" borderId="0" xfId="0" applyNumberFormat="1" applyFont="1" applyAlignment="1">
      <alignment horizontal="left" vertical="top" wrapText="1"/>
    </xf>
    <xf numFmtId="0" fontId="8" fillId="0" borderId="0" xfId="245" quotePrefix="1" applyAlignment="1" applyProtection="1">
      <alignment horizontal="left"/>
    </xf>
    <xf numFmtId="0" fontId="14" fillId="0" borderId="0" xfId="0" applyFont="1" applyAlignment="1">
      <alignment horizontal="left"/>
    </xf>
    <xf numFmtId="0" fontId="16" fillId="0" borderId="0" xfId="0" quotePrefix="1" applyFont="1" applyAlignment="1">
      <alignment horizontal="left" vertical="top" wrapText="1"/>
    </xf>
    <xf numFmtId="0" fontId="7" fillId="0" borderId="0" xfId="278" applyFont="1" applyAlignment="1">
      <alignment horizontal="left" vertical="top" wrapText="1"/>
    </xf>
    <xf numFmtId="0" fontId="16" fillId="0" borderId="0" xfId="278" applyAlignment="1">
      <alignment horizontal="left" vertical="top" wrapText="1"/>
    </xf>
    <xf numFmtId="0" fontId="8" fillId="0" borderId="0" xfId="245" applyNumberFormat="1" applyFill="1" applyAlignment="1" applyProtection="1">
      <alignment horizontal="left"/>
      <protection locked="0"/>
    </xf>
    <xf numFmtId="0" fontId="26" fillId="0" borderId="0" xfId="0" applyFont="1" applyAlignment="1">
      <alignment horizontal="left" vertical="top"/>
    </xf>
    <xf numFmtId="0" fontId="16" fillId="0" borderId="0" xfId="0" applyFont="1" applyAlignment="1">
      <alignment vertical="top"/>
    </xf>
    <xf numFmtId="0" fontId="7" fillId="0" borderId="0" xfId="0" applyFont="1" applyAlignment="1">
      <alignment horizontal="left" vertical="top"/>
    </xf>
    <xf numFmtId="0" fontId="8" fillId="0" borderId="0" xfId="245" applyFill="1"/>
    <xf numFmtId="0" fontId="14" fillId="0" borderId="4" xfId="0" applyFont="1" applyBorder="1" applyAlignment="1">
      <alignment horizontal="left"/>
    </xf>
    <xf numFmtId="0" fontId="42" fillId="0" borderId="0" xfId="0" applyFont="1" applyAlignment="1">
      <alignment horizontal="left" vertical="top"/>
    </xf>
    <xf numFmtId="49" fontId="16" fillId="0" borderId="0" xfId="273" applyNumberFormat="1" applyAlignment="1">
      <alignment horizontal="left" vertical="top" wrapText="1"/>
    </xf>
    <xf numFmtId="0" fontId="16" fillId="0" borderId="0" xfId="273" applyAlignment="1">
      <alignment horizontal="left" vertical="top" wrapText="1"/>
    </xf>
    <xf numFmtId="0" fontId="42" fillId="0" borderId="0" xfId="0" applyFont="1" applyAlignment="1">
      <alignment horizontal="left"/>
    </xf>
    <xf numFmtId="4" fontId="7" fillId="0" borderId="0" xfId="0" applyNumberFormat="1" applyFont="1" applyAlignment="1">
      <alignment horizontal="left"/>
    </xf>
    <xf numFmtId="0" fontId="14" fillId="0" borderId="0" xfId="0" applyFont="1" applyAlignment="1">
      <alignment horizontal="left" vertical="top"/>
    </xf>
    <xf numFmtId="0" fontId="7" fillId="0" borderId="0" xfId="766" applyAlignment="1">
      <alignment horizontal="left"/>
    </xf>
    <xf numFmtId="4" fontId="7" fillId="0" borderId="0" xfId="278" applyNumberFormat="1" applyFont="1" applyAlignment="1">
      <alignment horizontal="left" vertical="top" wrapText="1"/>
    </xf>
    <xf numFmtId="4" fontId="16" fillId="0" borderId="0" xfId="278" applyNumberFormat="1" applyAlignment="1">
      <alignment horizontal="left" vertical="top" wrapText="1"/>
    </xf>
    <xf numFmtId="0" fontId="0" fillId="0" borderId="0" xfId="0" applyAlignment="1">
      <alignment horizontal="left" vertical="top" wrapText="1"/>
    </xf>
    <xf numFmtId="0" fontId="26" fillId="0" borderId="0" xfId="0" applyFont="1" applyAlignment="1">
      <alignment horizontal="center"/>
    </xf>
    <xf numFmtId="0" fontId="14" fillId="0" borderId="0" xfId="273" applyFont="1" applyAlignment="1">
      <alignment horizontal="center"/>
    </xf>
    <xf numFmtId="0" fontId="16" fillId="0" borderId="0" xfId="273"/>
    <xf numFmtId="0" fontId="26" fillId="0" borderId="0" xfId="0" applyFont="1" applyAlignment="1">
      <alignment horizontal="left" wrapText="1"/>
    </xf>
    <xf numFmtId="0" fontId="26" fillId="0" borderId="0" xfId="0" applyFont="1" applyAlignment="1">
      <alignment horizontal="center" wrapText="1"/>
    </xf>
    <xf numFmtId="0" fontId="14" fillId="0" borderId="6" xfId="0" applyFont="1" applyBorder="1" applyAlignment="1">
      <alignment horizontal="left"/>
    </xf>
    <xf numFmtId="0" fontId="16" fillId="0" borderId="42" xfId="0" applyFont="1" applyBorder="1" applyAlignment="1">
      <alignment horizontal="left"/>
    </xf>
    <xf numFmtId="0" fontId="26" fillId="0" borderId="0" xfId="273" applyFont="1" applyAlignment="1">
      <alignment horizontal="left"/>
    </xf>
    <xf numFmtId="4" fontId="7" fillId="0" borderId="0" xfId="273" applyNumberFormat="1" applyFont="1" applyAlignment="1">
      <alignment horizontal="left" vertical="top" wrapText="1"/>
    </xf>
    <xf numFmtId="0" fontId="7" fillId="0" borderId="0" xfId="766" applyAlignment="1">
      <alignment horizontal="left" vertical="top" wrapText="1"/>
    </xf>
    <xf numFmtId="0" fontId="7" fillId="0" borderId="0" xfId="259" applyFont="1" applyAlignment="1">
      <alignment vertical="top" wrapText="1"/>
    </xf>
    <xf numFmtId="0" fontId="16" fillId="0" borderId="0" xfId="259" applyAlignment="1">
      <alignment vertical="top" wrapText="1"/>
    </xf>
    <xf numFmtId="0" fontId="14" fillId="0" borderId="0" xfId="0" applyFont="1" applyAlignment="1">
      <alignment vertical="top" wrapText="1"/>
    </xf>
    <xf numFmtId="0" fontId="8" fillId="0" borderId="0" xfId="245" applyAlignment="1" applyProtection="1">
      <alignment horizontal="left" vertical="top" wrapText="1"/>
    </xf>
    <xf numFmtId="0" fontId="16" fillId="0" borderId="2" xfId="0" applyFont="1" applyBorder="1" applyAlignment="1">
      <alignment horizontal="left" vertical="top" wrapText="1"/>
    </xf>
    <xf numFmtId="178" fontId="16" fillId="7" borderId="5"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16" fillId="0" borderId="5" xfId="0" applyFont="1" applyBorder="1" applyAlignment="1">
      <alignment horizontal="right" vertical="top" wrapText="1"/>
    </xf>
    <xf numFmtId="0" fontId="16" fillId="0" borderId="5"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8" xfId="0" applyFont="1" applyFill="1" applyBorder="1" applyAlignment="1">
      <alignment horizontal="center" vertical="top"/>
    </xf>
    <xf numFmtId="0" fontId="16" fillId="0" borderId="2" xfId="0" applyFont="1" applyBorder="1" applyAlignment="1">
      <alignment vertical="top" wrapText="1"/>
    </xf>
    <xf numFmtId="0" fontId="30" fillId="0" borderId="0" xfId="0" applyFont="1" applyAlignment="1">
      <alignment vertical="top" wrapText="1"/>
    </xf>
    <xf numFmtId="0" fontId="15" fillId="7" borderId="4" xfId="0" applyFont="1" applyFill="1" applyBorder="1" applyAlignment="1" applyProtection="1">
      <alignment horizontal="left"/>
      <protection locked="0"/>
    </xf>
    <xf numFmtId="0" fontId="15" fillId="7" borderId="8" xfId="0" applyFont="1" applyFill="1" applyBorder="1" applyAlignment="1" applyProtection="1">
      <alignment horizontal="left"/>
      <protection locked="0"/>
    </xf>
    <xf numFmtId="0" fontId="15" fillId="0" borderId="3" xfId="0" applyFont="1" applyBorder="1" applyAlignment="1">
      <alignment horizontal="right"/>
    </xf>
    <xf numFmtId="0" fontId="15" fillId="0" borderId="4" xfId="0" applyFont="1" applyBorder="1" applyAlignment="1">
      <alignment horizontal="right"/>
    </xf>
    <xf numFmtId="0" fontId="15" fillId="0" borderId="8" xfId="0" applyFont="1" applyBorder="1" applyAlignment="1">
      <alignment horizontal="right"/>
    </xf>
    <xf numFmtId="0" fontId="27" fillId="0" borderId="3" xfId="0" applyFont="1" applyBorder="1" applyAlignment="1">
      <alignment horizontal="right"/>
    </xf>
    <xf numFmtId="0" fontId="27" fillId="0" borderId="4" xfId="0" applyFont="1" applyBorder="1" applyAlignment="1">
      <alignment horizontal="right"/>
    </xf>
    <xf numFmtId="0" fontId="27"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7"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4" fillId="0" borderId="12" xfId="0" applyFont="1" applyBorder="1" applyAlignment="1">
      <alignment horizontal="center" wrapText="1"/>
    </xf>
    <xf numFmtId="169" fontId="0" fillId="0" borderId="18" xfId="0" applyNumberFormat="1" applyBorder="1" applyAlignment="1">
      <alignment horizontal="center"/>
    </xf>
    <xf numFmtId="0" fontId="14" fillId="0" borderId="3" xfId="0" applyFont="1" applyBorder="1" applyAlignment="1">
      <alignment horizontal="left"/>
    </xf>
    <xf numFmtId="0" fontId="14" fillId="0" borderId="8" xfId="0" applyFont="1" applyBorder="1" applyAlignment="1">
      <alignment horizontal="left"/>
    </xf>
    <xf numFmtId="0" fontId="15" fillId="0" borderId="4" xfId="0" applyFont="1" applyBorder="1" applyAlignment="1">
      <alignment horizontal="left"/>
    </xf>
    <xf numFmtId="0" fontId="27" fillId="0" borderId="4" xfId="0" applyFont="1" applyBorder="1" applyAlignment="1">
      <alignment horizontal="left"/>
    </xf>
    <xf numFmtId="0" fontId="27" fillId="0" borderId="8" xfId="0" applyFont="1" applyBorder="1" applyAlignment="1">
      <alignment horizontal="left"/>
    </xf>
    <xf numFmtId="0" fontId="15"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3" fillId="5" borderId="2" xfId="0" applyFont="1" applyFill="1" applyBorder="1" applyAlignment="1">
      <alignment horizontal="center" vertical="center" wrapText="1"/>
    </xf>
    <xf numFmtId="0" fontId="13" fillId="5" borderId="2" xfId="0" applyFont="1" applyFill="1" applyBorder="1" applyAlignment="1">
      <alignment horizontal="center" vertical="center"/>
    </xf>
    <xf numFmtId="0" fontId="13" fillId="5" borderId="6" xfId="0" applyFont="1" applyFill="1" applyBorder="1" applyAlignment="1">
      <alignment horizontal="center" vertical="center"/>
    </xf>
    <xf numFmtId="169" fontId="7"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8" fillId="0" borderId="0" xfId="0" applyFont="1" applyAlignment="1">
      <alignment horizontal="left" vertical="top" wrapText="1"/>
    </xf>
    <xf numFmtId="0" fontId="30" fillId="0" borderId="2" xfId="0" applyFont="1" applyBorder="1" applyAlignment="1">
      <alignment horizontal="left" vertical="top"/>
    </xf>
    <xf numFmtId="0" fontId="78" fillId="0" borderId="0" xfId="0" applyFont="1" applyAlignment="1">
      <alignment horizontal="left" wrapText="1"/>
    </xf>
    <xf numFmtId="0" fontId="15" fillId="0" borderId="2" xfId="0" applyFont="1" applyBorder="1" applyAlignment="1">
      <alignment horizontal="left"/>
    </xf>
    <xf numFmtId="0" fontId="15" fillId="0" borderId="0" xfId="0" applyFont="1" applyAlignment="1">
      <alignment horizontal="left"/>
    </xf>
    <xf numFmtId="0" fontId="14" fillId="0" borderId="6" xfId="0" applyFont="1" applyBorder="1" applyAlignment="1">
      <alignment horizontal="center" wrapText="1"/>
    </xf>
    <xf numFmtId="0" fontId="30" fillId="0" borderId="0" xfId="0" applyFont="1" applyAlignment="1">
      <alignment horizontal="left" vertical="center" wrapText="1"/>
    </xf>
    <xf numFmtId="10" fontId="0" fillId="0" borderId="12" xfId="0" applyNumberFormat="1" applyBorder="1" applyAlignment="1">
      <alignment horizontal="center"/>
    </xf>
    <xf numFmtId="0" fontId="13" fillId="5" borderId="3" xfId="0" applyFont="1" applyFill="1" applyBorder="1" applyAlignment="1">
      <alignment horizontal="left" vertical="top"/>
    </xf>
    <xf numFmtId="0" fontId="13" fillId="5" borderId="4" xfId="0" applyFont="1" applyFill="1" applyBorder="1" applyAlignment="1">
      <alignment horizontal="left" vertical="top"/>
    </xf>
    <xf numFmtId="0" fontId="13"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6" fillId="0" borderId="12" xfId="0" applyFont="1" applyBorder="1" applyAlignment="1">
      <alignment horizontal="center"/>
    </xf>
    <xf numFmtId="1" fontId="14" fillId="0" borderId="12" xfId="0" applyNumberFormat="1" applyFont="1" applyBorder="1" applyAlignment="1">
      <alignment horizontal="center"/>
    </xf>
    <xf numFmtId="9" fontId="24" fillId="0" borderId="12" xfId="0" applyNumberFormat="1" applyFont="1" applyBorder="1" applyAlignment="1">
      <alignment horizontal="center"/>
    </xf>
    <xf numFmtId="0" fontId="24" fillId="0" borderId="3" xfId="0" applyFont="1" applyBorder="1" applyAlignment="1">
      <alignment horizontal="center"/>
    </xf>
    <xf numFmtId="0" fontId="15" fillId="7" borderId="3" xfId="0" applyFont="1" applyFill="1" applyBorder="1" applyAlignment="1" applyProtection="1">
      <alignment horizontal="center"/>
      <protection locked="0"/>
    </xf>
    <xf numFmtId="0" fontId="15" fillId="7" borderId="4" xfId="0" applyFont="1" applyFill="1" applyBorder="1" applyAlignment="1" applyProtection="1">
      <alignment horizontal="center"/>
      <protection locked="0"/>
    </xf>
    <xf numFmtId="0" fontId="15" fillId="7" borderId="8" xfId="0" applyFont="1" applyFill="1" applyBorder="1" applyAlignment="1" applyProtection="1">
      <alignment horizontal="center"/>
      <protection locked="0"/>
    </xf>
    <xf numFmtId="0" fontId="15" fillId="0" borderId="3" xfId="0" applyFont="1" applyBorder="1" applyAlignment="1">
      <alignment horizontal="center"/>
    </xf>
    <xf numFmtId="0" fontId="15" fillId="0" borderId="4" xfId="0" applyFont="1" applyBorder="1" applyAlignment="1">
      <alignment horizontal="center"/>
    </xf>
    <xf numFmtId="0" fontId="15" fillId="0" borderId="8" xfId="0" applyFont="1" applyBorder="1" applyAlignment="1">
      <alignment horizontal="center"/>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0" xfId="0" applyFont="1" applyAlignment="1">
      <alignment horizontal="center" vertical="center" wrapText="1"/>
    </xf>
    <xf numFmtId="0" fontId="37" fillId="0" borderId="13" xfId="0" applyFont="1" applyBorder="1" applyAlignment="1">
      <alignment horizontal="center" vertical="center" wrapText="1"/>
    </xf>
    <xf numFmtId="0" fontId="15" fillId="4" borderId="3" xfId="0" applyFont="1" applyFill="1" applyBorder="1" applyAlignment="1">
      <alignment horizontal="center"/>
    </xf>
    <xf numFmtId="0" fontId="15" fillId="4" borderId="4" xfId="0" applyFont="1" applyFill="1" applyBorder="1" applyAlignment="1">
      <alignment horizontal="center"/>
    </xf>
    <xf numFmtId="0" fontId="15" fillId="4" borderId="8" xfId="0" applyFont="1" applyFill="1" applyBorder="1" applyAlignment="1">
      <alignment horizontal="center"/>
    </xf>
    <xf numFmtId="9" fontId="24" fillId="0" borderId="17" xfId="0" applyNumberFormat="1" applyFont="1" applyBorder="1" applyAlignment="1">
      <alignment horizontal="center"/>
    </xf>
    <xf numFmtId="0" fontId="24" fillId="0" borderId="17" xfId="0" applyFont="1" applyBorder="1" applyAlignment="1">
      <alignment horizontal="center"/>
    </xf>
    <xf numFmtId="166" fontId="15" fillId="0" borderId="12" xfId="0" applyNumberFormat="1" applyFont="1" applyBorder="1" applyAlignment="1">
      <alignment horizontal="center"/>
    </xf>
    <xf numFmtId="164" fontId="15" fillId="0" borderId="0" xfId="0" applyNumberFormat="1" applyFont="1" applyAlignment="1">
      <alignment horizontal="left" vertical="top" wrapText="1"/>
    </xf>
    <xf numFmtId="1" fontId="15" fillId="0" borderId="12" xfId="0" applyNumberFormat="1" applyFont="1" applyBorder="1" applyAlignment="1">
      <alignment horizontal="center"/>
    </xf>
    <xf numFmtId="0" fontId="24" fillId="46" borderId="17" xfId="0" applyFont="1" applyFill="1" applyBorder="1" applyAlignment="1">
      <alignment horizontal="center"/>
    </xf>
    <xf numFmtId="0" fontId="14" fillId="0" borderId="50" xfId="0" applyFont="1" applyBorder="1" applyAlignment="1">
      <alignment horizontal="center"/>
    </xf>
    <xf numFmtId="0" fontId="57"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4" fillId="0" borderId="47" xfId="0" applyFont="1" applyBorder="1" applyAlignment="1">
      <alignment horizontal="center" vertical="top"/>
    </xf>
    <xf numFmtId="0" fontId="14" fillId="0" borderId="48" xfId="0" applyFont="1" applyBorder="1" applyAlignment="1">
      <alignment horizontal="center" vertical="top"/>
    </xf>
    <xf numFmtId="0" fontId="14" fillId="0" borderId="0" xfId="0" applyFont="1" applyAlignment="1">
      <alignment horizontal="center" vertical="top"/>
    </xf>
    <xf numFmtId="1" fontId="15" fillId="0" borderId="20" xfId="0" applyNumberFormat="1" applyFont="1" applyBorder="1" applyAlignment="1">
      <alignment horizontal="center"/>
    </xf>
    <xf numFmtId="166" fontId="15" fillId="0" borderId="8" xfId="0" applyNumberFormat="1" applyFont="1" applyBorder="1" applyAlignment="1">
      <alignment horizontal="center"/>
    </xf>
    <xf numFmtId="166" fontId="15" fillId="0" borderId="24" xfId="0" applyNumberFormat="1" applyFont="1" applyBorder="1" applyAlignment="1">
      <alignment horizontal="center"/>
    </xf>
    <xf numFmtId="1" fontId="15" fillId="0" borderId="15" xfId="0" applyNumberFormat="1" applyFont="1" applyBorder="1" applyAlignment="1">
      <alignment horizontal="center"/>
    </xf>
    <xf numFmtId="1" fontId="15"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41" fillId="0" borderId="3" xfId="0" quotePrefix="1" applyNumberFormat="1" applyFont="1" applyBorder="1" applyAlignment="1">
      <alignment horizontal="center" wrapText="1"/>
    </xf>
    <xf numFmtId="1" fontId="41" fillId="0" borderId="4" xfId="0" quotePrefix="1" applyNumberFormat="1" applyFont="1" applyBorder="1" applyAlignment="1">
      <alignment horizontal="center" wrapText="1"/>
    </xf>
    <xf numFmtId="1" fontId="41" fillId="0" borderId="8" xfId="0" quotePrefix="1" applyNumberFormat="1" applyFont="1" applyBorder="1" applyAlignment="1">
      <alignment horizontal="center" wrapText="1"/>
    </xf>
    <xf numFmtId="0" fontId="15" fillId="0" borderId="0" xfId="0" applyFont="1" applyAlignment="1">
      <alignment horizontal="left" vertical="top" wrapText="1"/>
    </xf>
    <xf numFmtId="0" fontId="15" fillId="0" borderId="53" xfId="0" applyFont="1" applyBorder="1" applyAlignment="1">
      <alignment horizontal="left" vertical="top" wrapText="1"/>
    </xf>
    <xf numFmtId="0" fontId="15" fillId="0" borderId="47" xfId="0" applyFont="1" applyBorder="1" applyAlignment="1">
      <alignment horizontal="left" vertical="top" wrapText="1"/>
    </xf>
    <xf numFmtId="0" fontId="24" fillId="0" borderId="3" xfId="0" applyFont="1" applyBorder="1" applyAlignment="1">
      <alignment horizontal="center" wrapText="1"/>
    </xf>
    <xf numFmtId="0" fontId="24" fillId="0" borderId="4" xfId="0" applyFont="1" applyBorder="1" applyAlignment="1">
      <alignment horizontal="center" wrapText="1"/>
    </xf>
    <xf numFmtId="0" fontId="24"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4" fillId="0" borderId="50" xfId="0" applyFont="1" applyBorder="1" applyAlignment="1">
      <alignment horizontal="center" vertical="top"/>
    </xf>
    <xf numFmtId="0" fontId="15" fillId="7" borderId="0" xfId="0" applyFont="1" applyFill="1" applyAlignment="1" applyProtection="1">
      <alignment horizontal="left" vertical="top"/>
      <protection locked="0"/>
    </xf>
    <xf numFmtId="0" fontId="30" fillId="0" borderId="47" xfId="0" applyFont="1" applyBorder="1" applyAlignment="1">
      <alignment horizontal="left" vertical="top" wrapText="1"/>
    </xf>
    <xf numFmtId="0" fontId="30" fillId="0" borderId="0" xfId="0" applyFont="1" applyAlignment="1">
      <alignment horizontal="left" vertical="top" wrapText="1"/>
    </xf>
    <xf numFmtId="9" fontId="15" fillId="7" borderId="5" xfId="0" applyNumberFormat="1" applyFont="1" applyFill="1" applyBorder="1" applyAlignment="1" applyProtection="1">
      <alignment horizontal="left"/>
      <protection locked="0"/>
    </xf>
    <xf numFmtId="0" fontId="15" fillId="7" borderId="5" xfId="0" applyFont="1" applyFill="1" applyBorder="1" applyAlignment="1" applyProtection="1">
      <alignment horizontal="left"/>
      <protection locked="0"/>
    </xf>
    <xf numFmtId="0" fontId="15" fillId="7" borderId="53" xfId="0" applyFont="1" applyFill="1" applyBorder="1" applyAlignment="1" applyProtection="1">
      <alignment horizontal="left" vertical="top" wrapText="1"/>
      <protection locked="0"/>
    </xf>
    <xf numFmtId="0" fontId="30" fillId="0" borderId="47" xfId="0" applyFont="1" applyBorder="1" applyAlignment="1">
      <alignment horizontal="left" wrapText="1"/>
    </xf>
    <xf numFmtId="0" fontId="30"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5" fillId="7" borderId="5" xfId="0" applyFont="1" applyFill="1" applyBorder="1" applyAlignment="1" applyProtection="1">
      <alignment horizontal="center" vertical="center" wrapText="1" shrinkToFit="1"/>
      <protection locked="0"/>
    </xf>
    <xf numFmtId="0" fontId="14" fillId="11" borderId="4" xfId="0" applyFont="1" applyFill="1" applyBorder="1" applyAlignment="1">
      <alignment horizontal="center"/>
    </xf>
    <xf numFmtId="1" fontId="16" fillId="11" borderId="3" xfId="0" applyNumberFormat="1" applyFont="1" applyFill="1" applyBorder="1" applyAlignment="1">
      <alignment horizontal="center" vertical="center"/>
    </xf>
    <xf numFmtId="1" fontId="16" fillId="11" borderId="8" xfId="0" applyNumberFormat="1" applyFont="1" applyFill="1" applyBorder="1" applyAlignment="1">
      <alignment horizontal="center" vertical="center"/>
    </xf>
    <xf numFmtId="0" fontId="24" fillId="0" borderId="7" xfId="0" applyFont="1" applyBorder="1" applyAlignment="1">
      <alignment horizontal="center" wrapText="1"/>
    </xf>
    <xf numFmtId="0" fontId="24" fillId="0" borderId="0" xfId="0" applyFont="1" applyAlignment="1">
      <alignment horizontal="center" wrapText="1"/>
    </xf>
    <xf numFmtId="0" fontId="24" fillId="10" borderId="7" xfId="0" applyFont="1" applyFill="1" applyBorder="1" applyAlignment="1">
      <alignment horizontal="center" wrapText="1"/>
    </xf>
    <xf numFmtId="0" fontId="24" fillId="10" borderId="0" xfId="0" applyFont="1" applyFill="1" applyAlignment="1">
      <alignment horizontal="center" wrapText="1"/>
    </xf>
    <xf numFmtId="0" fontId="15" fillId="7" borderId="53" xfId="0" applyFont="1" applyFill="1" applyBorder="1" applyAlignment="1" applyProtection="1">
      <alignment horizontal="left"/>
      <protection locked="0"/>
    </xf>
    <xf numFmtId="9" fontId="15" fillId="7" borderId="53" xfId="0" applyNumberFormat="1" applyFont="1" applyFill="1" applyBorder="1" applyAlignment="1" applyProtection="1">
      <alignment horizontal="left"/>
      <protection locked="0"/>
    </xf>
    <xf numFmtId="0" fontId="7" fillId="48" borderId="12" xfId="0" applyFont="1" applyFill="1" applyBorder="1" applyAlignment="1">
      <alignment horizontal="center"/>
    </xf>
    <xf numFmtId="0" fontId="15" fillId="0" borderId="47" xfId="574" applyFont="1" applyBorder="1" applyAlignment="1">
      <alignment horizontal="left" vertical="top" wrapText="1"/>
    </xf>
    <xf numFmtId="0" fontId="15" fillId="0" borderId="0" xfId="574" applyFont="1" applyAlignment="1">
      <alignment horizontal="left" vertical="top" wrapText="1"/>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0" fontId="15" fillId="0" borderId="3" xfId="0" quotePrefix="1" applyFont="1" applyBorder="1" applyAlignment="1">
      <alignment horizontal="center" wrapText="1"/>
    </xf>
    <xf numFmtId="0" fontId="15" fillId="0" borderId="4" xfId="0" quotePrefix="1" applyFont="1" applyBorder="1" applyAlignment="1">
      <alignment horizontal="center" wrapText="1"/>
    </xf>
    <xf numFmtId="0" fontId="15" fillId="0" borderId="8" xfId="0" quotePrefix="1" applyFont="1" applyBorder="1" applyAlignment="1">
      <alignment horizontal="center" wrapText="1"/>
    </xf>
    <xf numFmtId="2" fontId="15" fillId="0" borderId="3" xfId="0" applyNumberFormat="1" applyFont="1" applyBorder="1" applyAlignment="1">
      <alignment horizontal="center"/>
    </xf>
    <xf numFmtId="2" fontId="15" fillId="0" borderId="4" xfId="0" applyNumberFormat="1" applyFont="1" applyBorder="1" applyAlignment="1">
      <alignment horizontal="center"/>
    </xf>
    <xf numFmtId="2" fontId="15" fillId="0" borderId="8" xfId="0" applyNumberFormat="1" applyFont="1" applyBorder="1" applyAlignment="1">
      <alignment horizontal="center"/>
    </xf>
    <xf numFmtId="166" fontId="15" fillId="46" borderId="12" xfId="0" applyNumberFormat="1" applyFont="1" applyFill="1" applyBorder="1" applyAlignment="1">
      <alignment horizontal="center"/>
    </xf>
    <xf numFmtId="10" fontId="15" fillId="0" borderId="3" xfId="573" applyNumberFormat="1" applyFont="1" applyFill="1" applyBorder="1" applyAlignment="1" applyProtection="1">
      <alignment horizontal="center"/>
    </xf>
    <xf numFmtId="10" fontId="15" fillId="0" borderId="4" xfId="573" applyNumberFormat="1" applyFont="1" applyFill="1" applyBorder="1" applyAlignment="1" applyProtection="1">
      <alignment horizontal="center"/>
    </xf>
    <xf numFmtId="10" fontId="15" fillId="0" borderId="8" xfId="573" applyNumberFormat="1" applyFont="1" applyFill="1" applyBorder="1" applyAlignment="1" applyProtection="1">
      <alignment horizontal="center"/>
    </xf>
    <xf numFmtId="0" fontId="14" fillId="0" borderId="9" xfId="0" applyFont="1" applyBorder="1" applyAlignment="1">
      <alignment horizontal="center"/>
    </xf>
    <xf numFmtId="0" fontId="14" fillId="0" borderId="10" xfId="0" applyFont="1" applyBorder="1" applyAlignment="1">
      <alignment horizontal="center"/>
    </xf>
    <xf numFmtId="49" fontId="15" fillId="46" borderId="4" xfId="0" applyNumberFormat="1" applyFont="1" applyFill="1" applyBorder="1" applyAlignment="1">
      <alignment horizontal="left"/>
    </xf>
    <xf numFmtId="49" fontId="15" fillId="46" borderId="8" xfId="0" applyNumberFormat="1" applyFont="1" applyFill="1" applyBorder="1" applyAlignment="1">
      <alignment horizontal="left"/>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11" xfId="0" applyFont="1" applyBorder="1" applyAlignment="1">
      <alignment horizontal="center" wrapText="1"/>
    </xf>
    <xf numFmtId="0" fontId="24" fillId="0" borderId="13" xfId="0" applyFont="1" applyBorder="1" applyAlignment="1">
      <alignment horizontal="center" wrapText="1"/>
    </xf>
    <xf numFmtId="0" fontId="15" fillId="46" borderId="3" xfId="0" applyFont="1" applyFill="1" applyBorder="1" applyAlignment="1" applyProtection="1">
      <alignment horizontal="center"/>
      <protection locked="0"/>
    </xf>
    <xf numFmtId="0" fontId="15" fillId="46" borderId="4" xfId="0" applyFont="1" applyFill="1" applyBorder="1" applyAlignment="1" applyProtection="1">
      <alignment horizontal="center"/>
      <protection locked="0"/>
    </xf>
    <xf numFmtId="0" fontId="15" fillId="46" borderId="8" xfId="0" applyFont="1" applyFill="1" applyBorder="1" applyAlignment="1" applyProtection="1">
      <alignment horizontal="center"/>
      <protection locked="0"/>
    </xf>
    <xf numFmtId="0" fontId="14" fillId="0" borderId="1" xfId="0" applyFont="1" applyBorder="1" applyAlignment="1">
      <alignment horizontal="right" vertical="center" wrapText="1"/>
    </xf>
    <xf numFmtId="0" fontId="14" fillId="0" borderId="2" xfId="0" applyFont="1" applyBorder="1" applyAlignment="1">
      <alignment horizontal="right" vertical="center" wrapText="1"/>
    </xf>
    <xf numFmtId="0" fontId="14" fillId="0" borderId="11" xfId="0" applyFont="1" applyBorder="1" applyAlignment="1">
      <alignment horizontal="right" vertical="center" wrapText="1"/>
    </xf>
    <xf numFmtId="0" fontId="14" fillId="0" borderId="9" xfId="0" applyFont="1" applyBorder="1" applyAlignment="1">
      <alignment horizontal="right" vertical="center" wrapText="1"/>
    </xf>
    <xf numFmtId="0" fontId="14" fillId="0" borderId="5" xfId="0" applyFont="1" applyBorder="1" applyAlignment="1">
      <alignment horizontal="right" vertical="center" wrapText="1"/>
    </xf>
    <xf numFmtId="0" fontId="14" fillId="0" borderId="10" xfId="0" applyFont="1" applyBorder="1" applyAlignment="1">
      <alignment horizontal="right" vertical="center" wrapText="1"/>
    </xf>
    <xf numFmtId="0" fontId="39" fillId="0" borderId="3" xfId="0" applyFont="1" applyBorder="1" applyAlignment="1">
      <alignment horizontal="center"/>
    </xf>
    <xf numFmtId="0" fontId="39" fillId="0" borderId="8" xfId="0" applyFont="1" applyBorder="1" applyAlignment="1">
      <alignment horizontal="center"/>
    </xf>
    <xf numFmtId="0" fontId="39" fillId="2" borderId="3" xfId="0" applyFont="1" applyFill="1" applyBorder="1" applyAlignment="1">
      <alignment horizontal="center"/>
    </xf>
    <xf numFmtId="0" fontId="39" fillId="2" borderId="8" xfId="0" applyFont="1" applyFill="1" applyBorder="1" applyAlignment="1">
      <alignment horizontal="center"/>
    </xf>
    <xf numFmtId="1" fontId="15" fillId="0" borderId="23" xfId="0" applyNumberFormat="1" applyFont="1" applyBorder="1" applyAlignment="1">
      <alignment horizontal="center"/>
    </xf>
    <xf numFmtId="1" fontId="15" fillId="0" borderId="21" xfId="0" applyNumberFormat="1" applyFont="1" applyBorder="1" applyAlignment="1">
      <alignment horizontal="center"/>
    </xf>
    <xf numFmtId="2" fontId="15" fillId="46" borderId="12" xfId="0" applyNumberFormat="1" applyFont="1" applyFill="1" applyBorder="1" applyAlignment="1">
      <alignment horizontal="center"/>
    </xf>
    <xf numFmtId="166" fontId="15" fillId="0" borderId="21" xfId="0" applyNumberFormat="1" applyFont="1" applyBorder="1" applyAlignment="1">
      <alignment horizontal="center"/>
    </xf>
    <xf numFmtId="166" fontId="22" fillId="0" borderId="1" xfId="0" applyNumberFormat="1" applyFont="1" applyBorder="1" applyAlignment="1">
      <alignment horizontal="center" vertical="center"/>
    </xf>
    <xf numFmtId="166" fontId="22" fillId="0" borderId="2" xfId="0" applyNumberFormat="1" applyFont="1" applyBorder="1" applyAlignment="1">
      <alignment horizontal="center" vertical="center"/>
    </xf>
    <xf numFmtId="166" fontId="22" fillId="0" borderId="11" xfId="0" applyNumberFormat="1" applyFont="1" applyBorder="1" applyAlignment="1">
      <alignment horizontal="center" vertical="center"/>
    </xf>
    <xf numFmtId="166" fontId="22" fillId="0" borderId="9" xfId="0" applyNumberFormat="1" applyFont="1" applyBorder="1" applyAlignment="1">
      <alignment horizontal="center" vertical="center"/>
    </xf>
    <xf numFmtId="166" fontId="22" fillId="0" borderId="5" xfId="0" applyNumberFormat="1" applyFont="1" applyBorder="1" applyAlignment="1">
      <alignment horizontal="center" vertical="center"/>
    </xf>
    <xf numFmtId="166" fontId="22" fillId="0" borderId="10" xfId="0" applyNumberFormat="1" applyFont="1" applyBorder="1" applyAlignment="1">
      <alignment horizontal="center" vertical="center"/>
    </xf>
    <xf numFmtId="0" fontId="16" fillId="0" borderId="3" xfId="0" applyFont="1" applyBorder="1" applyAlignment="1">
      <alignment horizontal="center" wrapText="1"/>
    </xf>
    <xf numFmtId="0" fontId="16" fillId="0" borderId="8" xfId="0" applyFont="1" applyBorder="1" applyAlignment="1">
      <alignment horizontal="center" wrapText="1"/>
    </xf>
    <xf numFmtId="1" fontId="16" fillId="12" borderId="12" xfId="0" applyNumberFormat="1" applyFont="1" applyFill="1" applyBorder="1" applyAlignment="1">
      <alignment horizontal="center"/>
    </xf>
    <xf numFmtId="0" fontId="14" fillId="0" borderId="4" xfId="0" applyFont="1" applyBorder="1"/>
    <xf numFmtId="0" fontId="14" fillId="0" borderId="8" xfId="0" applyFont="1" applyBorder="1"/>
    <xf numFmtId="1" fontId="16" fillId="12" borderId="3" xfId="0" applyNumberFormat="1" applyFont="1" applyFill="1" applyBorder="1" applyAlignment="1">
      <alignment horizontal="center"/>
    </xf>
    <xf numFmtId="1" fontId="16" fillId="12" borderId="4" xfId="0" applyNumberFormat="1" applyFont="1" applyFill="1" applyBorder="1" applyAlignment="1">
      <alignment horizontal="center"/>
    </xf>
    <xf numFmtId="1" fontId="16" fillId="12" borderId="8" xfId="0" applyNumberFormat="1" applyFont="1" applyFill="1" applyBorder="1" applyAlignment="1">
      <alignment horizontal="center"/>
    </xf>
    <xf numFmtId="1" fontId="15" fillId="0" borderId="8" xfId="0" applyNumberFormat="1" applyFont="1" applyBorder="1" applyAlignment="1">
      <alignment horizontal="center"/>
    </xf>
    <xf numFmtId="1" fontId="15" fillId="0" borderId="24" xfId="0" applyNumberFormat="1" applyFont="1" applyBorder="1" applyAlignment="1">
      <alignment horizontal="center"/>
    </xf>
    <xf numFmtId="0" fontId="15" fillId="11" borderId="3" xfId="0" applyFont="1" applyFill="1" applyBorder="1" applyAlignment="1">
      <alignment horizontal="center"/>
    </xf>
    <xf numFmtId="0" fontId="15" fillId="11" borderId="4" xfId="0" applyFont="1" applyFill="1" applyBorder="1" applyAlignment="1">
      <alignment horizontal="center"/>
    </xf>
    <xf numFmtId="0" fontId="15" fillId="11" borderId="8" xfId="0" applyFont="1" applyFill="1" applyBorder="1" applyAlignment="1">
      <alignment horizontal="center"/>
    </xf>
    <xf numFmtId="166" fontId="15" fillId="0" borderId="45" xfId="0" applyNumberFormat="1" applyFont="1" applyBorder="1" applyAlignment="1">
      <alignment horizontal="center"/>
    </xf>
    <xf numFmtId="166" fontId="15"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6" fillId="12" borderId="9" xfId="0" applyNumberFormat="1" applyFont="1" applyFill="1" applyBorder="1" applyAlignment="1">
      <alignment horizontal="center"/>
    </xf>
    <xf numFmtId="1" fontId="16" fillId="12" borderId="5" xfId="0" applyNumberFormat="1" applyFont="1" applyFill="1" applyBorder="1" applyAlignment="1">
      <alignment horizontal="center"/>
    </xf>
    <xf numFmtId="1" fontId="16" fillId="12" borderId="10" xfId="0" applyNumberFormat="1" applyFont="1" applyFill="1" applyBorder="1" applyAlignment="1">
      <alignment horizontal="center"/>
    </xf>
    <xf numFmtId="49" fontId="13" fillId="5" borderId="2" xfId="0" applyNumberFormat="1" applyFont="1" applyFill="1" applyBorder="1" applyAlignment="1">
      <alignment horizontal="center" vertical="center"/>
    </xf>
    <xf numFmtId="49" fontId="13" fillId="5" borderId="0" xfId="0" applyNumberFormat="1" applyFont="1" applyFill="1" applyAlignment="1">
      <alignment horizontal="center" vertical="center"/>
    </xf>
    <xf numFmtId="0" fontId="52" fillId="0" borderId="4" xfId="0" applyFont="1" applyBorder="1" applyAlignment="1">
      <alignment horizontal="left"/>
    </xf>
    <xf numFmtId="0" fontId="52" fillId="0" borderId="8" xfId="0" applyFont="1" applyBorder="1" applyAlignment="1">
      <alignment horizontal="left"/>
    </xf>
    <xf numFmtId="1" fontId="16" fillId="0" borderId="12" xfId="0" applyNumberFormat="1" applyFont="1" applyBorder="1" applyAlignment="1">
      <alignment horizontal="center"/>
    </xf>
    <xf numFmtId="0" fontId="51" fillId="0" borderId="4" xfId="0" applyFont="1" applyBorder="1" applyAlignment="1">
      <alignment horizontal="left"/>
    </xf>
    <xf numFmtId="0" fontId="51" fillId="0" borderId="8" xfId="0" applyFont="1" applyBorder="1" applyAlignment="1">
      <alignment horizontal="left"/>
    </xf>
    <xf numFmtId="0" fontId="14" fillId="4" borderId="3" xfId="0" applyFont="1" applyFill="1" applyBorder="1" applyAlignment="1">
      <alignment horizontal="center" wrapText="1"/>
    </xf>
    <xf numFmtId="0" fontId="14" fillId="4" borderId="4" xfId="0" applyFont="1" applyFill="1" applyBorder="1" applyAlignment="1">
      <alignment horizontal="center" wrapText="1"/>
    </xf>
    <xf numFmtId="0" fontId="14" fillId="4" borderId="8" xfId="0" applyFont="1" applyFill="1" applyBorder="1" applyAlignment="1">
      <alignment horizontal="center" wrapText="1"/>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8" xfId="0" applyNumberFormat="1" applyFont="1" applyBorder="1" applyAlignment="1">
      <alignment horizontal="center"/>
    </xf>
    <xf numFmtId="166" fontId="16" fillId="0" borderId="9" xfId="0" applyNumberFormat="1" applyFont="1" applyBorder="1" applyAlignment="1">
      <alignment horizontal="center"/>
    </xf>
    <xf numFmtId="166" fontId="16" fillId="0" borderId="5" xfId="0" applyNumberFormat="1" applyFont="1" applyBorder="1" applyAlignment="1">
      <alignment horizontal="center"/>
    </xf>
    <xf numFmtId="166" fontId="16" fillId="0" borderId="10" xfId="0" applyNumberFormat="1" applyFont="1" applyBorder="1" applyAlignment="1">
      <alignment horizontal="center"/>
    </xf>
    <xf numFmtId="166" fontId="14" fillId="0" borderId="12" xfId="0" applyNumberFormat="1" applyFont="1" applyBorder="1" applyAlignment="1">
      <alignment horizontal="center"/>
    </xf>
    <xf numFmtId="10" fontId="24" fillId="0" borderId="3" xfId="573" applyNumberFormat="1" applyFont="1" applyFill="1" applyBorder="1" applyAlignment="1" applyProtection="1">
      <alignment horizontal="center"/>
    </xf>
    <xf numFmtId="10" fontId="24" fillId="0" borderId="4" xfId="573" applyNumberFormat="1" applyFont="1" applyFill="1" applyBorder="1" applyAlignment="1" applyProtection="1">
      <alignment horizontal="center"/>
    </xf>
    <xf numFmtId="10" fontId="24" fillId="0" borderId="8" xfId="573" applyNumberFormat="1" applyFont="1" applyFill="1" applyBorder="1" applyAlignment="1" applyProtection="1">
      <alignment horizontal="center"/>
    </xf>
    <xf numFmtId="166" fontId="14" fillId="0" borderId="8" xfId="0" applyNumberFormat="1" applyFont="1" applyBorder="1" applyAlignment="1">
      <alignment horizontal="center"/>
    </xf>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8" xfId="0" applyNumberFormat="1" applyFont="1" applyBorder="1" applyAlignment="1">
      <alignment horizontal="center"/>
    </xf>
    <xf numFmtId="0" fontId="14" fillId="0" borderId="12" xfId="0" applyFont="1" applyBorder="1" applyAlignment="1">
      <alignment horizontal="right"/>
    </xf>
    <xf numFmtId="0" fontId="15" fillId="7" borderId="5" xfId="0" applyFont="1" applyFill="1" applyBorder="1" applyAlignment="1" applyProtection="1">
      <alignment horizontal="center"/>
      <protection locked="0"/>
    </xf>
    <xf numFmtId="0" fontId="14" fillId="0" borderId="0" xfId="0" applyFont="1" applyAlignment="1">
      <alignment horizontal="right"/>
    </xf>
    <xf numFmtId="0" fontId="15" fillId="0" borderId="0" xfId="0" applyFont="1" applyAlignment="1">
      <alignment horizontal="left" wrapText="1"/>
    </xf>
    <xf numFmtId="0" fontId="27" fillId="7" borderId="5" xfId="0" applyFont="1" applyFill="1" applyBorder="1" applyAlignment="1" applyProtection="1">
      <alignment horizontal="center"/>
      <protection locked="0"/>
    </xf>
    <xf numFmtId="0" fontId="15" fillId="0" borderId="0" xfId="0" applyFont="1" applyAlignment="1">
      <alignment horizontal="left" vertical="center" wrapText="1" shrinkToFit="1"/>
    </xf>
    <xf numFmtId="0" fontId="15" fillId="0" borderId="5" xfId="0" applyFont="1" applyBorder="1" applyAlignment="1">
      <alignment horizontal="left"/>
    </xf>
    <xf numFmtId="0" fontId="15" fillId="47" borderId="5" xfId="0" applyFont="1" applyFill="1" applyBorder="1" applyAlignment="1">
      <alignment horizontal="left"/>
    </xf>
    <xf numFmtId="0" fontId="15" fillId="0" borderId="5" xfId="0" applyFont="1" applyBorder="1" applyAlignment="1">
      <alignment horizontal="left" vertical="top" wrapText="1"/>
    </xf>
    <xf numFmtId="1" fontId="16" fillId="0" borderId="63" xfId="0" applyNumberFormat="1" applyFont="1" applyBorder="1" applyAlignment="1">
      <alignment horizontal="center"/>
    </xf>
    <xf numFmtId="1" fontId="16" fillId="0" borderId="14" xfId="0" applyNumberFormat="1" applyFont="1" applyBorder="1" applyAlignment="1">
      <alignment horizontal="center"/>
    </xf>
    <xf numFmtId="1" fontId="16" fillId="0" borderId="64" xfId="0" applyNumberFormat="1" applyFont="1" applyBorder="1" applyAlignment="1">
      <alignment horizontal="center"/>
    </xf>
    <xf numFmtId="0" fontId="15" fillId="7" borderId="5" xfId="0" applyFont="1" applyFill="1" applyBorder="1" applyAlignment="1" applyProtection="1">
      <alignment horizontal="left" wrapText="1" shrinkToFit="1"/>
      <protection locked="0"/>
    </xf>
    <xf numFmtId="0" fontId="139" fillId="0" borderId="0" xfId="0" applyFont="1" applyAlignment="1" applyProtection="1">
      <alignment horizontal="left"/>
      <protection locked="0"/>
    </xf>
    <xf numFmtId="169" fontId="144" fillId="0" borderId="13" xfId="0" applyNumberFormat="1" applyFont="1" applyBorder="1" applyAlignment="1">
      <alignment horizontal="center" vertical="center" wrapText="1"/>
    </xf>
    <xf numFmtId="172" fontId="7" fillId="0" borderId="3" xfId="546" applyNumberFormat="1" applyBorder="1" applyAlignment="1">
      <alignment horizontal="center"/>
    </xf>
    <xf numFmtId="172" fontId="7" fillId="0" borderId="4" xfId="546" applyNumberFormat="1" applyBorder="1" applyAlignment="1">
      <alignment horizontal="center"/>
    </xf>
    <xf numFmtId="172" fontId="7" fillId="0" borderId="8" xfId="546" applyNumberFormat="1" applyBorder="1" applyAlignment="1">
      <alignment horizontal="center"/>
    </xf>
    <xf numFmtId="0" fontId="24" fillId="4" borderId="3" xfId="0" applyFont="1" applyFill="1" applyBorder="1" applyAlignment="1">
      <alignment horizontal="right"/>
    </xf>
    <xf numFmtId="0" fontId="24" fillId="4" borderId="4" xfId="0" applyFont="1" applyFill="1" applyBorder="1" applyAlignment="1">
      <alignment horizontal="right"/>
    </xf>
    <xf numFmtId="0" fontId="24" fillId="4" borderId="8" xfId="0" applyFont="1" applyFill="1" applyBorder="1" applyAlignment="1">
      <alignment horizontal="right"/>
    </xf>
    <xf numFmtId="173" fontId="7" fillId="0" borderId="3" xfId="546" applyNumberFormat="1" applyBorder="1" applyAlignment="1">
      <alignment horizontal="center"/>
    </xf>
    <xf numFmtId="173" fontId="7" fillId="0" borderId="4" xfId="546" applyNumberFormat="1" applyBorder="1" applyAlignment="1">
      <alignment horizontal="center"/>
    </xf>
    <xf numFmtId="173" fontId="7" fillId="0" borderId="8" xfId="546" applyNumberFormat="1" applyBorder="1" applyAlignment="1">
      <alignment horizontal="center"/>
    </xf>
    <xf numFmtId="0" fontId="0" fillId="0" borderId="1" xfId="0" applyBorder="1" applyAlignment="1">
      <alignment horizontal="center"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11" xfId="0" applyFont="1" applyBorder="1" applyAlignment="1">
      <alignment horizontal="center" vertical="center"/>
    </xf>
    <xf numFmtId="0" fontId="15" fillId="0" borderId="9" xfId="0" applyFont="1" applyBorder="1" applyAlignment="1">
      <alignment horizontal="center" vertical="center"/>
    </xf>
    <xf numFmtId="0" fontId="15" fillId="0" borderId="5" xfId="0" applyFont="1" applyBorder="1" applyAlignment="1">
      <alignment horizontal="center" vertical="center"/>
    </xf>
    <xf numFmtId="0" fontId="15" fillId="0" borderId="10" xfId="0" applyFont="1" applyBorder="1" applyAlignment="1">
      <alignment horizontal="center" vertical="center"/>
    </xf>
    <xf numFmtId="1" fontId="15" fillId="0" borderId="44" xfId="0" applyNumberFormat="1" applyFont="1" applyBorder="1" applyAlignment="1">
      <alignment horizontal="center"/>
    </xf>
    <xf numFmtId="1" fontId="15" fillId="0" borderId="26" xfId="0" applyNumberFormat="1" applyFont="1" applyBorder="1" applyAlignment="1">
      <alignment horizontal="center"/>
    </xf>
    <xf numFmtId="9" fontId="24" fillId="0" borderId="3" xfId="0" applyNumberFormat="1" applyFont="1" applyBorder="1" applyAlignment="1">
      <alignment horizontal="center"/>
    </xf>
    <xf numFmtId="9" fontId="24"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4" fillId="0" borderId="0" xfId="0" applyNumberFormat="1" applyFont="1" applyAlignment="1">
      <alignment horizontal="left" vertical="top" wrapText="1"/>
    </xf>
    <xf numFmtId="1" fontId="15" fillId="0" borderId="25" xfId="0" applyNumberFormat="1" applyFont="1" applyBorder="1" applyAlignment="1">
      <alignment horizontal="center"/>
    </xf>
    <xf numFmtId="1" fontId="15" fillId="0" borderId="10" xfId="0" applyNumberFormat="1" applyFont="1" applyBorder="1" applyAlignment="1">
      <alignment horizontal="center"/>
    </xf>
    <xf numFmtId="1" fontId="15" fillId="0" borderId="27" xfId="0" applyNumberFormat="1" applyFont="1" applyBorder="1" applyAlignment="1">
      <alignment horizontal="center"/>
    </xf>
    <xf numFmtId="166" fontId="15" fillId="0" borderId="25" xfId="0" applyNumberFormat="1"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8" xfId="0" applyFont="1" applyBorder="1" applyAlignment="1">
      <alignment horizontal="center"/>
    </xf>
    <xf numFmtId="1" fontId="15" fillId="0" borderId="29" xfId="0" applyNumberFormat="1" applyFont="1" applyBorder="1" applyAlignment="1">
      <alignment horizontal="center"/>
    </xf>
    <xf numFmtId="0" fontId="24" fillId="0" borderId="0" xfId="0" applyFont="1" applyAlignment="1">
      <alignment horizontal="left" vertical="top" wrapText="1"/>
    </xf>
    <xf numFmtId="0" fontId="15" fillId="0" borderId="0" xfId="0" applyFont="1" applyAlignment="1">
      <alignment horizontal="left" vertical="top" wrapText="1" shrinkToFit="1"/>
    </xf>
    <xf numFmtId="0" fontId="15" fillId="0" borderId="0" xfId="0" applyFont="1" applyAlignment="1">
      <alignment vertical="center" wrapText="1"/>
    </xf>
    <xf numFmtId="44" fontId="15" fillId="0" borderId="0" xfId="164" applyFont="1" applyFill="1" applyBorder="1" applyAlignment="1" applyProtection="1">
      <alignment horizontal="left" vertical="top" wrapText="1"/>
    </xf>
    <xf numFmtId="166" fontId="15" fillId="0" borderId="15" xfId="0" applyNumberFormat="1" applyFont="1" applyBorder="1" applyAlignment="1">
      <alignment horizontal="center"/>
    </xf>
    <xf numFmtId="0" fontId="16" fillId="0" borderId="13" xfId="0" applyFont="1" applyBorder="1" applyAlignment="1">
      <alignment horizontal="left" vertical="top" wrapText="1"/>
    </xf>
    <xf numFmtId="164" fontId="15" fillId="0" borderId="46" xfId="0" applyNumberFormat="1" applyFont="1" applyBorder="1" applyAlignment="1">
      <alignment horizontal="center" vertical="center" wrapText="1"/>
    </xf>
    <xf numFmtId="164" fontId="15" fillId="0" borderId="47" xfId="0" applyNumberFormat="1" applyFont="1" applyBorder="1" applyAlignment="1">
      <alignment horizontal="center" vertical="center" wrapText="1"/>
    </xf>
    <xf numFmtId="164" fontId="15" fillId="0" borderId="48" xfId="0" applyNumberFormat="1" applyFont="1" applyBorder="1" applyAlignment="1">
      <alignment horizontal="center" vertical="center" wrapText="1"/>
    </xf>
    <xf numFmtId="164" fontId="15" fillId="0" borderId="49" xfId="0" applyNumberFormat="1" applyFont="1" applyBorder="1" applyAlignment="1">
      <alignment horizontal="center" vertical="center" wrapText="1"/>
    </xf>
    <xf numFmtId="164" fontId="15" fillId="0" borderId="0" xfId="0" applyNumberFormat="1" applyFont="1" applyAlignment="1">
      <alignment horizontal="center" vertical="center" wrapText="1"/>
    </xf>
    <xf numFmtId="164" fontId="15" fillId="0" borderId="50" xfId="0" applyNumberFormat="1" applyFont="1" applyBorder="1" applyAlignment="1">
      <alignment horizontal="center" vertical="center" wrapText="1"/>
    </xf>
    <xf numFmtId="164" fontId="15" fillId="0" borderId="52" xfId="0" applyNumberFormat="1" applyFont="1" applyBorder="1" applyAlignment="1">
      <alignment horizontal="center" vertical="center" wrapText="1"/>
    </xf>
    <xf numFmtId="164" fontId="15" fillId="0" borderId="53" xfId="0" applyNumberFormat="1" applyFont="1" applyBorder="1" applyAlignment="1">
      <alignment horizontal="center" vertical="center" wrapText="1"/>
    </xf>
    <xf numFmtId="164" fontId="15" fillId="0" borderId="54" xfId="0" applyNumberFormat="1" applyFont="1" applyBorder="1" applyAlignment="1">
      <alignment horizontal="center" vertical="center" wrapText="1"/>
    </xf>
    <xf numFmtId="164" fontId="22" fillId="0" borderId="1" xfId="0" applyNumberFormat="1" applyFont="1" applyBorder="1" applyAlignment="1">
      <alignment horizontal="right" vertical="center"/>
    </xf>
    <xf numFmtId="164" fontId="22" fillId="0" borderId="2" xfId="0" applyNumberFormat="1" applyFont="1" applyBorder="1" applyAlignment="1">
      <alignment horizontal="right" vertical="center"/>
    </xf>
    <xf numFmtId="164" fontId="22" fillId="0" borderId="11" xfId="0" applyNumberFormat="1" applyFont="1" applyBorder="1" applyAlignment="1">
      <alignment horizontal="right" vertical="center"/>
    </xf>
    <xf numFmtId="164" fontId="22" fillId="0" borderId="9" xfId="0" applyNumberFormat="1" applyFont="1" applyBorder="1" applyAlignment="1">
      <alignment horizontal="right" vertical="center"/>
    </xf>
    <xf numFmtId="164" fontId="22" fillId="0" borderId="5" xfId="0" applyNumberFormat="1" applyFont="1" applyBorder="1" applyAlignment="1">
      <alignment horizontal="right" vertical="center"/>
    </xf>
    <xf numFmtId="164" fontId="22" fillId="0" borderId="10" xfId="0" applyNumberFormat="1" applyFont="1" applyBorder="1" applyAlignment="1">
      <alignment horizontal="right" vertical="center"/>
    </xf>
    <xf numFmtId="0" fontId="15" fillId="46" borderId="3" xfId="0" applyFont="1" applyFill="1" applyBorder="1" applyAlignment="1">
      <alignment horizontal="right"/>
    </xf>
    <xf numFmtId="0" fontId="15" fillId="46" borderId="4" xfId="0" applyFont="1" applyFill="1" applyBorder="1" applyAlignment="1">
      <alignment horizontal="right"/>
    </xf>
    <xf numFmtId="0" fontId="51" fillId="0" borderId="3" xfId="0" applyFont="1" applyBorder="1" applyAlignment="1">
      <alignment horizontal="left"/>
    </xf>
    <xf numFmtId="1" fontId="15" fillId="0" borderId="22" xfId="0" applyNumberFormat="1" applyFont="1" applyBorder="1" applyAlignment="1">
      <alignment horizontal="center"/>
    </xf>
    <xf numFmtId="1" fontId="15" fillId="0" borderId="30" xfId="0" applyNumberFormat="1" applyFont="1" applyBorder="1" applyAlignment="1">
      <alignment horizontal="center"/>
    </xf>
    <xf numFmtId="0" fontId="24" fillId="0" borderId="12" xfId="0" applyFont="1" applyBorder="1" applyAlignment="1">
      <alignment horizontal="center" vertical="center" wrapText="1"/>
    </xf>
    <xf numFmtId="0" fontId="24" fillId="48" borderId="2" xfId="0" applyFont="1" applyFill="1" applyBorder="1" applyAlignment="1">
      <alignment horizontal="center"/>
    </xf>
    <xf numFmtId="0" fontId="24" fillId="48" borderId="5" xfId="0" applyFont="1" applyFill="1" applyBorder="1" applyAlignment="1">
      <alignment horizont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1"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33" fillId="52" borderId="0" xfId="575" applyFont="1" applyFill="1" applyAlignment="1">
      <alignment horizontal="center"/>
    </xf>
    <xf numFmtId="0" fontId="129" fillId="51"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0" fontId="129" fillId="0" borderId="0" xfId="575" applyFont="1" applyAlignment="1">
      <alignment horizontal="center"/>
    </xf>
    <xf numFmtId="0" fontId="129" fillId="0" borderId="5" xfId="575" applyFont="1" applyBorder="1" applyAlignment="1">
      <alignment horizontal="center"/>
    </xf>
    <xf numFmtId="2" fontId="129" fillId="0" borderId="2" xfId="575" applyNumberFormat="1" applyFont="1" applyBorder="1" applyAlignment="1">
      <alignment horizontal="center"/>
    </xf>
    <xf numFmtId="2" fontId="129" fillId="0" borderId="0" xfId="575" applyNumberFormat="1" applyFont="1" applyAlignment="1">
      <alignment horizontal="center"/>
    </xf>
    <xf numFmtId="181" fontId="129" fillId="0" borderId="0" xfId="575" applyNumberFormat="1" applyFont="1" applyAlignment="1">
      <alignment horizontal="center"/>
    </xf>
    <xf numFmtId="0" fontId="129" fillId="51" borderId="5" xfId="575" applyFont="1" applyFill="1" applyBorder="1" applyAlignment="1" applyProtection="1">
      <alignment horizontal="center"/>
      <protection locked="0"/>
    </xf>
    <xf numFmtId="49" fontId="13" fillId="5" borderId="0" xfId="278" applyNumberFormat="1" applyFont="1" applyFill="1" applyAlignment="1">
      <alignment horizontal="center" vertical="center"/>
    </xf>
    <xf numFmtId="1" fontId="129" fillId="0" borderId="0" xfId="575" applyNumberFormat="1" applyFont="1" applyAlignment="1">
      <alignment horizontal="center"/>
    </xf>
    <xf numFmtId="1" fontId="129" fillId="0" borderId="5" xfId="575" applyNumberFormat="1" applyFont="1" applyBorder="1" applyAlignment="1">
      <alignment horizontal="center"/>
    </xf>
    <xf numFmtId="182" fontId="130" fillId="0" borderId="3" xfId="575" applyNumberFormat="1" applyFont="1" applyBorder="1" applyAlignment="1">
      <alignment horizontal="center"/>
    </xf>
    <xf numFmtId="182" fontId="130" fillId="0" borderId="4" xfId="575" applyNumberFormat="1" applyFont="1" applyBorder="1" applyAlignment="1">
      <alignment horizontal="center"/>
    </xf>
    <xf numFmtId="182" fontId="130" fillId="0" borderId="8" xfId="575" applyNumberFormat="1" applyFont="1" applyBorder="1" applyAlignment="1">
      <alignment horizontal="center"/>
    </xf>
    <xf numFmtId="2" fontId="129" fillId="0" borderId="5" xfId="575" applyNumberFormat="1" applyFont="1" applyBorder="1" applyAlignment="1">
      <alignment horizontal="center"/>
    </xf>
    <xf numFmtId="0" fontId="60" fillId="0" borderId="0" xfId="273" applyFont="1" applyAlignment="1">
      <alignment horizontal="left" vertical="top" wrapText="1"/>
    </xf>
    <xf numFmtId="169" fontId="12" fillId="7" borderId="5" xfId="273" applyNumberFormat="1" applyFont="1" applyFill="1" applyBorder="1" applyAlignment="1" applyProtection="1">
      <alignment horizontal="right"/>
      <protection locked="0"/>
    </xf>
    <xf numFmtId="169" fontId="60" fillId="0" borderId="5" xfId="273" applyNumberFormat="1" applyFont="1" applyBorder="1" applyAlignment="1">
      <alignment horizontal="right"/>
    </xf>
    <xf numFmtId="169" fontId="12" fillId="7" borderId="4" xfId="273" applyNumberFormat="1" applyFont="1" applyFill="1" applyBorder="1" applyAlignment="1" applyProtection="1">
      <alignment horizontal="right"/>
      <protection locked="0"/>
    </xf>
    <xf numFmtId="169" fontId="12" fillId="0" borderId="5" xfId="273" applyNumberFormat="1" applyFont="1" applyBorder="1" applyAlignment="1">
      <alignment horizontal="right"/>
    </xf>
    <xf numFmtId="169" fontId="12" fillId="0" borderId="4" xfId="273" applyNumberFormat="1" applyFont="1" applyBorder="1" applyAlignment="1">
      <alignment horizontal="right"/>
    </xf>
    <xf numFmtId="0" fontId="12" fillId="0" borderId="0" xfId="273" applyFont="1" applyAlignment="1">
      <alignment horizontal="center" wrapText="1"/>
    </xf>
    <xf numFmtId="0" fontId="12" fillId="0" borderId="5" xfId="273" applyFont="1" applyBorder="1" applyAlignment="1">
      <alignment horizontal="center" wrapText="1"/>
    </xf>
    <xf numFmtId="0" fontId="12" fillId="0" borderId="0" xfId="0" applyFont="1" applyAlignment="1" applyProtection="1">
      <alignment horizontal="center" wrapText="1"/>
      <protection locked="0"/>
    </xf>
    <xf numFmtId="0" fontId="12" fillId="0" borderId="5" xfId="0" applyFont="1" applyBorder="1" applyAlignment="1" applyProtection="1">
      <alignment horizontal="center" wrapText="1"/>
      <protection locked="0"/>
    </xf>
    <xf numFmtId="0" fontId="12" fillId="0" borderId="0" xfId="273" applyFont="1" applyAlignment="1">
      <alignment horizontal="center" vertical="center"/>
    </xf>
    <xf numFmtId="0" fontId="69" fillId="0" borderId="0" xfId="273" applyFont="1" applyAlignment="1">
      <alignment horizontal="right" vertical="center"/>
    </xf>
    <xf numFmtId="0" fontId="12" fillId="0" borderId="0" xfId="273" applyFont="1" applyAlignment="1">
      <alignment horizontal="right" vertical="center"/>
    </xf>
    <xf numFmtId="0" fontId="12" fillId="0" borderId="2" xfId="273" applyFont="1" applyBorder="1" applyAlignment="1">
      <alignment horizontal="center" vertical="center"/>
    </xf>
    <xf numFmtId="2" fontId="60" fillId="49" borderId="31" xfId="273" applyNumberFormat="1" applyFont="1" applyFill="1" applyBorder="1" applyAlignment="1">
      <alignment horizontal="center" vertical="center"/>
    </xf>
    <xf numFmtId="2" fontId="60" fillId="49" borderId="32" xfId="273" applyNumberFormat="1" applyFont="1" applyFill="1" applyBorder="1" applyAlignment="1">
      <alignment horizontal="center" vertical="center"/>
    </xf>
    <xf numFmtId="49" fontId="59" fillId="5" borderId="0" xfId="273" applyNumberFormat="1" applyFont="1" applyFill="1" applyAlignment="1">
      <alignment horizontal="center" vertical="center"/>
    </xf>
    <xf numFmtId="0" fontId="60" fillId="0" borderId="0" xfId="273" applyFont="1" applyAlignment="1">
      <alignment horizontal="left"/>
    </xf>
    <xf numFmtId="0" fontId="61" fillId="0" borderId="0" xfId="273" applyFont="1" applyAlignment="1">
      <alignment horizontal="left"/>
    </xf>
    <xf numFmtId="0" fontId="12" fillId="0" borderId="3" xfId="273" applyFont="1" applyBorder="1" applyAlignment="1">
      <alignment horizontal="center"/>
    </xf>
    <xf numFmtId="165" fontId="12" fillId="0" borderId="4" xfId="273" applyNumberFormat="1" applyFont="1" applyBorder="1" applyAlignment="1">
      <alignment horizontal="center"/>
    </xf>
    <xf numFmtId="165" fontId="12" fillId="0" borderId="8" xfId="273" applyNumberFormat="1" applyFont="1" applyBorder="1" applyAlignment="1">
      <alignment horizontal="center"/>
    </xf>
    <xf numFmtId="0" fontId="12" fillId="0" borderId="5" xfId="273" applyFont="1" applyBorder="1" applyAlignment="1">
      <alignment horizontal="left"/>
    </xf>
    <xf numFmtId="0" fontId="12" fillId="7" borderId="4" xfId="273" applyFont="1" applyFill="1" applyBorder="1" applyAlignment="1" applyProtection="1">
      <alignment horizontal="left"/>
      <protection locked="0"/>
    </xf>
    <xf numFmtId="0" fontId="62" fillId="0" borderId="2" xfId="273" applyFont="1" applyBorder="1" applyAlignment="1">
      <alignment horizontal="left"/>
    </xf>
    <xf numFmtId="0" fontId="60" fillId="0" borderId="0" xfId="273" applyFont="1" applyAlignment="1">
      <alignment horizontal="left" vertical="center"/>
    </xf>
    <xf numFmtId="0" fontId="12" fillId="0" borderId="0" xfId="273" applyFont="1" applyAlignment="1">
      <alignment horizontal="left"/>
    </xf>
    <xf numFmtId="169" fontId="12" fillId="0" borderId="0" xfId="273" applyNumberFormat="1" applyFont="1" applyAlignment="1">
      <alignment horizontal="left"/>
    </xf>
    <xf numFmtId="1" fontId="12" fillId="7" borderId="5" xfId="273" applyNumberFormat="1" applyFont="1" applyFill="1" applyBorder="1" applyAlignment="1" applyProtection="1">
      <alignment horizontal="left" vertical="center"/>
      <protection locked="0"/>
    </xf>
    <xf numFmtId="0" fontId="60" fillId="0" borderId="0" xfId="273" applyFont="1" applyAlignment="1">
      <alignment vertical="center" wrapText="1"/>
    </xf>
    <xf numFmtId="169" fontId="12" fillId="0" borderId="0" xfId="273" applyNumberFormat="1" applyFont="1" applyAlignment="1">
      <alignment horizontal="right"/>
    </xf>
    <xf numFmtId="1" fontId="12" fillId="7" borderId="51" xfId="273" applyNumberFormat="1" applyFont="1" applyFill="1" applyBorder="1" applyAlignment="1" applyProtection="1">
      <alignment horizontal="left" vertical="center"/>
      <protection locked="0"/>
    </xf>
    <xf numFmtId="0" fontId="60" fillId="0" borderId="73" xfId="273" applyFont="1" applyBorder="1" applyAlignment="1">
      <alignment horizontal="left" vertical="center" wrapText="1"/>
    </xf>
    <xf numFmtId="0" fontId="60" fillId="0" borderId="2" xfId="273" applyFont="1" applyBorder="1" applyAlignment="1">
      <alignment horizontal="left" vertical="center" wrapText="1"/>
    </xf>
    <xf numFmtId="0" fontId="60" fillId="0" borderId="49" xfId="273" applyFont="1" applyBorder="1" applyAlignment="1">
      <alignment horizontal="left" vertical="center" wrapText="1"/>
    </xf>
    <xf numFmtId="0" fontId="60" fillId="0" borderId="0" xfId="273" applyFont="1" applyAlignment="1">
      <alignment horizontal="left" vertical="center" wrapText="1"/>
    </xf>
    <xf numFmtId="0" fontId="12" fillId="0" borderId="4" xfId="273" applyFont="1" applyBorder="1" applyAlignment="1">
      <alignment horizontal="left"/>
    </xf>
    <xf numFmtId="3" fontId="12" fillId="0" borderId="5" xfId="273" applyNumberFormat="1" applyFont="1" applyBorder="1" applyAlignment="1">
      <alignment horizontal="center"/>
    </xf>
    <xf numFmtId="3" fontId="7" fillId="0" borderId="5" xfId="273" applyNumberFormat="1" applyFont="1" applyBorder="1"/>
    <xf numFmtId="0" fontId="58" fillId="0" borderId="0" xfId="273" applyFont="1" applyAlignment="1">
      <alignment horizontal="center" vertical="center"/>
    </xf>
    <xf numFmtId="3" fontId="12" fillId="0" borderId="2" xfId="273" applyNumberFormat="1" applyFont="1" applyBorder="1" applyAlignment="1">
      <alignment horizontal="center"/>
    </xf>
    <xf numFmtId="3" fontId="7" fillId="0" borderId="0" xfId="273" applyNumberFormat="1" applyFont="1"/>
    <xf numFmtId="176" fontId="60" fillId="0" borderId="31" xfId="573" applyNumberFormat="1" applyFont="1" applyBorder="1" applyAlignment="1" applyProtection="1">
      <alignment horizontal="center" vertical="center"/>
    </xf>
    <xf numFmtId="176" fontId="60" fillId="0" borderId="32" xfId="573" applyNumberFormat="1" applyFont="1" applyBorder="1" applyAlignment="1" applyProtection="1">
      <alignment horizontal="center" vertical="center"/>
    </xf>
    <xf numFmtId="1" fontId="12" fillId="7" borderId="4" xfId="273" applyNumberFormat="1" applyFont="1" applyFill="1" applyBorder="1" applyAlignment="1" applyProtection="1">
      <alignment horizontal="right"/>
      <protection locked="0"/>
    </xf>
    <xf numFmtId="0" fontId="12" fillId="0" borderId="5" xfId="0" applyFont="1" applyBorder="1" applyAlignment="1">
      <alignment horizontal="center"/>
    </xf>
    <xf numFmtId="3" fontId="16"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30"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29864">
    <cellStyle name="20% - Accent1" xfId="1" builtinId="30" customBuiltin="1"/>
    <cellStyle name="20% - Accent1 10" xfId="5336" xr:uid="{28D79560-9E20-40F5-9F28-5A43EB70F241}"/>
    <cellStyle name="20% - Accent1 10 2" xfId="14658" xr:uid="{F5602F7F-E60F-4599-AFBB-2BF5E0A39E64}"/>
    <cellStyle name="20% - Accent1 10 3" xfId="24784" xr:uid="{4CE284E0-AB85-49AD-95A2-91B3291F5D62}"/>
    <cellStyle name="20% - Accent1 11" xfId="9588" xr:uid="{3BACC20B-E111-4A61-BC1B-0A7BBBB70AFD}"/>
    <cellStyle name="20% - Accent1 11 2" xfId="18909" xr:uid="{ED70E15E-4465-43F4-B124-5077BBCF9B55}"/>
    <cellStyle name="20% - Accent1 11 3" xfId="29035" xr:uid="{7AE87689-5233-405B-ACEB-B813DF9D3AE4}"/>
    <cellStyle name="20% - Accent1 12" xfId="1032" xr:uid="{B6D8DFBA-6CAD-43B6-894B-1BD9D934E559}"/>
    <cellStyle name="20% - Accent1 13" xfId="10441" xr:uid="{65B88CE2-4252-4D78-BBC6-4C11944FA54D}"/>
    <cellStyle name="20% - Accent1 14" xfId="19738" xr:uid="{882EA8E0-824E-4CC3-A29E-6DA776C9A598}"/>
    <cellStyle name="20% - Accent1 15" xfId="20567" xr:uid="{E5CF1351-17D8-463D-97C6-B3F595AA8EC4}"/>
    <cellStyle name="20% - Accent1 2" xfId="2" xr:uid="{00000000-0005-0000-0000-000001000000}"/>
    <cellStyle name="20% - Accent1 2 10" xfId="9627" xr:uid="{6980F8C8-B985-444F-B5EB-C6BB32B82652}"/>
    <cellStyle name="20% - Accent1 2 10 2" xfId="18948" xr:uid="{9B696E2D-6DB2-47A0-90B5-4D89C021D9AE}"/>
    <cellStyle name="20% - Accent1 2 10 3" xfId="29074" xr:uid="{683902B3-EBEF-4C45-9DEB-0118D28F488B}"/>
    <cellStyle name="20% - Accent1 2 11" xfId="1033" xr:uid="{BE3AAC2C-079B-4E41-82EA-1789984880E8}"/>
    <cellStyle name="20% - Accent1 2 12" xfId="10442" xr:uid="{9FC5A6A0-8B53-4C0F-A21F-A268DE491E6E}"/>
    <cellStyle name="20% - Accent1 2 13" xfId="19739" xr:uid="{05D61058-7F87-4C12-8235-F5777732C4AF}"/>
    <cellStyle name="20% - Accent1 2 14" xfId="20568" xr:uid="{E56F6ACF-E1E9-4DD3-A2A2-0EBD1E4FA321}"/>
    <cellStyle name="20% - Accent1 2 2" xfId="3" xr:uid="{00000000-0005-0000-0000-000002000000}"/>
    <cellStyle name="20% - Accent1 2 2 10" xfId="1034" xr:uid="{BD674452-944E-42F9-A7E7-DA77087DBD29}"/>
    <cellStyle name="20% - Accent1 2 2 11" xfId="10443" xr:uid="{4C92F2BF-6325-49EA-A46B-0EF7A5C2AB74}"/>
    <cellStyle name="20% - Accent1 2 2 12" xfId="19740" xr:uid="{E569D9A9-7F8B-4603-9460-4FF97886BFB5}"/>
    <cellStyle name="20% - Accent1 2 2 13" xfId="20569" xr:uid="{B7583095-3115-45AB-8487-1E4AEF27916E}"/>
    <cellStyle name="20% - Accent1 2 2 2" xfId="4" xr:uid="{00000000-0005-0000-0000-000003000000}"/>
    <cellStyle name="20% - Accent1 2 2 2 10" xfId="10444" xr:uid="{1CA2A649-869D-4815-AA37-5DD42249B94B}"/>
    <cellStyle name="20% - Accent1 2 2 2 11" xfId="19741" xr:uid="{10FD76D1-BBFA-4B59-B1E6-9B99BCD70DE0}"/>
    <cellStyle name="20% - Accent1 2 2 2 12" xfId="20570" xr:uid="{78105902-AA3F-4486-B1DA-D9BCA8BFDA3C}"/>
    <cellStyle name="20% - Accent1 2 2 2 2" xfId="581" xr:uid="{00000000-0005-0000-0000-000004000000}"/>
    <cellStyle name="20% - Accent1 2 2 2 2 2" xfId="3680" xr:uid="{99415C5E-E7F6-4B13-BF61-02DE502AB9D4}"/>
    <cellStyle name="20% - Accent1 2 2 2 2 2 2" xfId="7898" xr:uid="{BDD1D297-8143-4A44-9378-39BDF27FB066}"/>
    <cellStyle name="20% - Accent1 2 2 2 2 2 2 2" xfId="17220" xr:uid="{B9DF2902-D04B-4EEF-B334-4DFE2FD761A6}"/>
    <cellStyle name="20% - Accent1 2 2 2 2 2 2 3" xfId="27346" xr:uid="{CED940A6-8998-4D10-A495-FB2F07066DCD}"/>
    <cellStyle name="20% - Accent1 2 2 2 2 2 3" xfId="13003" xr:uid="{30482A21-EABA-4BD9-A331-9559F0F6A2CF}"/>
    <cellStyle name="20% - Accent1 2 2 2 2 2 4" xfId="23129" xr:uid="{27BAABE5-2882-4FF4-822F-70B2889436D9}"/>
    <cellStyle name="20% - Accent1 2 2 2 2 3" xfId="5753" xr:uid="{65222E30-15A9-4314-B9A0-86E7568A7ED1}"/>
    <cellStyle name="20% - Accent1 2 2 2 2 3 2" xfId="15075" xr:uid="{22FABDC5-6D48-48DC-86F7-933833221063}"/>
    <cellStyle name="20% - Accent1 2 2 2 2 3 3" xfId="25201" xr:uid="{C408031A-4DB7-42D3-AAD9-0B31F8DBCDCA}"/>
    <cellStyle name="20% - Accent1 2 2 2 2 4" xfId="10362" xr:uid="{EC755DE2-7388-4A41-8EFB-AB176EF28CEE}"/>
    <cellStyle name="20% - Accent1 2 2 2 2 4 2" xfId="19673" xr:uid="{44C52E7B-4970-4C78-A1DE-06F36A6DED35}"/>
    <cellStyle name="20% - Accent1 2 2 2 2 4 3" xfId="29799" xr:uid="{6C05B697-E700-4B7D-8DF6-E756E2743AE9}"/>
    <cellStyle name="20% - Accent1 2 2 2 2 5" xfId="1449" xr:uid="{EB7EA94B-62AA-4F97-B4C6-F38DCE8F126D}"/>
    <cellStyle name="20% - Accent1 2 2 2 2 6" xfId="10858" xr:uid="{7F7590B9-6572-4691-B023-626DC22286D4}"/>
    <cellStyle name="20% - Accent1 2 2 2 2 7" xfId="20157" xr:uid="{AD9BB137-5F82-4D9F-90ED-1B7C737028B1}"/>
    <cellStyle name="20% - Accent1 2 2 2 2 8" xfId="20984" xr:uid="{1EC459FC-9828-48B5-BECB-2933EE278B29}"/>
    <cellStyle name="20% - Accent1 2 2 2 3" xfId="1864" xr:uid="{769702E6-8AF8-4AF8-B889-470A21B191E3}"/>
    <cellStyle name="20% - Accent1 2 2 2 3 2" xfId="4093" xr:uid="{5A6DBC48-E19D-4D1D-8F66-57471BAA8E20}"/>
    <cellStyle name="20% - Accent1 2 2 2 3 2 2" xfId="8311" xr:uid="{BCAD271C-A2C0-4974-B689-7E8108DE80AF}"/>
    <cellStyle name="20% - Accent1 2 2 2 3 2 2 2" xfId="17633" xr:uid="{834A5CAB-12B1-4837-8245-1ED089861171}"/>
    <cellStyle name="20% - Accent1 2 2 2 3 2 2 3" xfId="27759" xr:uid="{9017D91A-677C-4198-9E65-F058049E9DC8}"/>
    <cellStyle name="20% - Accent1 2 2 2 3 2 3" xfId="13416" xr:uid="{E86117BD-7E0E-45E4-BEBA-FAE27E2CA2B4}"/>
    <cellStyle name="20% - Accent1 2 2 2 3 2 4" xfId="23542" xr:uid="{3ED67DC6-0634-405F-B4C6-30C24B50AAD6}"/>
    <cellStyle name="20% - Accent1 2 2 2 3 3" xfId="6166" xr:uid="{F198BCA2-EFB2-4333-8597-66944B8806A9}"/>
    <cellStyle name="20% - Accent1 2 2 2 3 3 2" xfId="15488" xr:uid="{B2D49A4F-30D5-4D26-AF84-BEBDDEC9192D}"/>
    <cellStyle name="20% - Accent1 2 2 2 3 3 3" xfId="25614" xr:uid="{D2F0DE71-4C7C-4657-A83C-14273EE7BB5A}"/>
    <cellStyle name="20% - Accent1 2 2 2 3 4" xfId="11271" xr:uid="{F3E914BC-AFCA-4B02-9151-70FE799FE85E}"/>
    <cellStyle name="20% - Accent1 2 2 2 3 5" xfId="21397" xr:uid="{76A49FD5-FE89-4CE1-B832-EE0F68887275}"/>
    <cellStyle name="20% - Accent1 2 2 2 4" xfId="2277" xr:uid="{9042D293-2D28-49E4-804E-7CC9CB16708A}"/>
    <cellStyle name="20% - Accent1 2 2 2 4 2" xfId="4506" xr:uid="{040FA9E8-7E0E-46D1-8F59-A291BA93B7D9}"/>
    <cellStyle name="20% - Accent1 2 2 2 4 2 2" xfId="8724" xr:uid="{6F3CA313-4C7A-424E-9566-38FD65ED73E1}"/>
    <cellStyle name="20% - Accent1 2 2 2 4 2 2 2" xfId="18046" xr:uid="{E8D47146-FE29-44AA-ADD0-764DB573D238}"/>
    <cellStyle name="20% - Accent1 2 2 2 4 2 2 3" xfId="28172" xr:uid="{DA4F802B-B572-42CB-BECC-A6699CDFE46B}"/>
    <cellStyle name="20% - Accent1 2 2 2 4 2 3" xfId="13829" xr:uid="{6E33EEAC-DA72-41AD-A0EC-B548E8C3BDE8}"/>
    <cellStyle name="20% - Accent1 2 2 2 4 2 4" xfId="23955" xr:uid="{F0E15026-E31F-4174-9C3A-A11829F87F65}"/>
    <cellStyle name="20% - Accent1 2 2 2 4 3" xfId="6579" xr:uid="{72EF3722-EC55-4AD4-8655-24D86DADF93F}"/>
    <cellStyle name="20% - Accent1 2 2 2 4 3 2" xfId="15901" xr:uid="{FB1DAF22-0BFE-4DDF-80FB-FCE598863B39}"/>
    <cellStyle name="20% - Accent1 2 2 2 4 3 3" xfId="26027" xr:uid="{219CDD42-64C3-4967-9837-17AF00DA76F4}"/>
    <cellStyle name="20% - Accent1 2 2 2 4 4" xfId="11684" xr:uid="{1177C7AA-9F93-4DF2-A878-BE12E91E83B1}"/>
    <cellStyle name="20% - Accent1 2 2 2 4 5" xfId="21810" xr:uid="{781F092A-6E1D-4287-97B6-DB175901D50D}"/>
    <cellStyle name="20% - Accent1 2 2 2 5" xfId="2690" xr:uid="{E3B4823C-A4E1-411F-AFF1-3AE11A1944E7}"/>
    <cellStyle name="20% - Accent1 2 2 2 5 2" xfId="4919" xr:uid="{E76D92ED-3352-4EF8-9DF7-0C8D0B2D37F1}"/>
    <cellStyle name="20% - Accent1 2 2 2 5 2 2" xfId="9137" xr:uid="{EBEDE7E2-D4D9-4929-82FD-CFD77B0ED55D}"/>
    <cellStyle name="20% - Accent1 2 2 2 5 2 2 2" xfId="18459" xr:uid="{D1E346B6-8088-4195-8F20-3A4F67F01691}"/>
    <cellStyle name="20% - Accent1 2 2 2 5 2 2 3" xfId="28585" xr:uid="{7E04488A-C23D-4873-87F8-F2922E984A9B}"/>
    <cellStyle name="20% - Accent1 2 2 2 5 2 3" xfId="14242" xr:uid="{DC56FD66-7883-482F-A212-C196B1947715}"/>
    <cellStyle name="20% - Accent1 2 2 2 5 2 4" xfId="24368" xr:uid="{D919D73F-2BF1-4DBC-9C6A-E9508A71E96E}"/>
    <cellStyle name="20% - Accent1 2 2 2 5 3" xfId="6992" xr:uid="{AFD851A1-3941-4AC9-8836-BE94AE37111A}"/>
    <cellStyle name="20% - Accent1 2 2 2 5 3 2" xfId="16314" xr:uid="{0A4F9A15-E937-41E7-9DAD-481CBE46CE52}"/>
    <cellStyle name="20% - Accent1 2 2 2 5 3 3" xfId="26440" xr:uid="{F41C4222-5AB7-46BD-9F81-BC177480FD34}"/>
    <cellStyle name="20% - Accent1 2 2 2 5 4" xfId="12097" xr:uid="{C8C18B92-3E94-464D-8F12-801A6ECD2663}"/>
    <cellStyle name="20% - Accent1 2 2 2 5 5" xfId="22223" xr:uid="{5E8E7BC7-36D7-4E04-BB60-D1D0B86C596A}"/>
    <cellStyle name="20% - Accent1 2 2 2 6" xfId="3103" xr:uid="{AD041FBC-D434-484E-9318-804AC8411D60}"/>
    <cellStyle name="20% - Accent1 2 2 2 6 2" xfId="7405" xr:uid="{FC452C2D-859D-4499-A3D7-4647499B8266}"/>
    <cellStyle name="20% - Accent1 2 2 2 6 2 2" xfId="16727" xr:uid="{F24D3EFD-6963-44AA-8270-46877E888238}"/>
    <cellStyle name="20% - Accent1 2 2 2 6 2 3" xfId="26853" xr:uid="{BE83AB90-5BB2-40EA-8E1F-A7DA7F95F9FE}"/>
    <cellStyle name="20% - Accent1 2 2 2 6 3" xfId="12510" xr:uid="{A9A94DCF-FD66-4FB1-8D01-EEC236989FE1}"/>
    <cellStyle name="20% - Accent1 2 2 2 6 4" xfId="22636" xr:uid="{F1EED537-A879-4041-8A9F-670D39B170A0}"/>
    <cellStyle name="20% - Accent1 2 2 2 7" xfId="5339" xr:uid="{4F1FBE65-9EE9-4845-A6C5-2AB4EB0AC704}"/>
    <cellStyle name="20% - Accent1 2 2 2 7 2" xfId="14661" xr:uid="{FAAC9E3F-B095-409D-9848-6C62800E3E4C}"/>
    <cellStyle name="20% - Accent1 2 2 2 7 3" xfId="24787" xr:uid="{1613F92B-CA20-461E-9FE7-D6B731CDA1D5}"/>
    <cellStyle name="20% - Accent1 2 2 2 8" xfId="9937" xr:uid="{795EA4D8-6280-445C-8514-5C4155DA2095}"/>
    <cellStyle name="20% - Accent1 2 2 2 8 2" xfId="19258" xr:uid="{FB5BA43C-4C37-44E4-8498-B778762D8D9D}"/>
    <cellStyle name="20% - Accent1 2 2 2 8 3" xfId="29384" xr:uid="{8B52773E-3546-454F-BEB6-A56363960F6C}"/>
    <cellStyle name="20% - Accent1 2 2 2 9" xfId="1035" xr:uid="{60A70393-E09E-4F08-9446-7037B3DE1A83}"/>
    <cellStyle name="20% - Accent1 2 2 3" xfId="580" xr:uid="{00000000-0005-0000-0000-000005000000}"/>
    <cellStyle name="20% - Accent1 2 2 3 2" xfId="3679" xr:uid="{979C647F-BEDD-441B-B738-795B8ADE6E97}"/>
    <cellStyle name="20% - Accent1 2 2 3 2 2" xfId="7897" xr:uid="{8F199629-2E16-4549-A5B8-0522CA5BDD40}"/>
    <cellStyle name="20% - Accent1 2 2 3 2 2 2" xfId="17219" xr:uid="{E818B5B6-E9AC-44DC-9CDE-EC03F391FB93}"/>
    <cellStyle name="20% - Accent1 2 2 3 2 2 3" xfId="27345" xr:uid="{40E95075-05B6-418F-9E44-92E0E708788D}"/>
    <cellStyle name="20% - Accent1 2 2 3 2 3" xfId="13002" xr:uid="{7340B068-94C1-4445-8861-47430B9D529D}"/>
    <cellStyle name="20% - Accent1 2 2 3 2 4" xfId="23128" xr:uid="{06F375F9-A196-42AD-8FE2-90AA08C92916}"/>
    <cellStyle name="20% - Accent1 2 2 3 3" xfId="5752" xr:uid="{784C986E-A189-49C1-A214-1D562378401F}"/>
    <cellStyle name="20% - Accent1 2 2 3 3 2" xfId="15074" xr:uid="{1DDA01BF-8967-40F0-80A1-0D055B7679EE}"/>
    <cellStyle name="20% - Accent1 2 2 3 3 3" xfId="25200" xr:uid="{C8F0648F-5F13-45B2-9F4B-D7416A4105C4}"/>
    <cellStyle name="20% - Accent1 2 2 3 4" xfId="10155" xr:uid="{9A8F895E-C4C0-475A-A4DA-A8A7E9D0A192}"/>
    <cellStyle name="20% - Accent1 2 2 3 4 2" xfId="19466" xr:uid="{BF22E51B-CB11-497D-AB4F-B31D0CBEBD71}"/>
    <cellStyle name="20% - Accent1 2 2 3 4 3" xfId="29592" xr:uid="{A41FA2DB-9321-4398-AC8C-6310A3D2EFCD}"/>
    <cellStyle name="20% - Accent1 2 2 3 5" xfId="1448" xr:uid="{125FFC84-88AF-449C-8E17-C58727E2E88C}"/>
    <cellStyle name="20% - Accent1 2 2 3 6" xfId="10857" xr:uid="{2103839C-097B-45D4-B568-835A319BE76E}"/>
    <cellStyle name="20% - Accent1 2 2 3 7" xfId="20156" xr:uid="{964274E0-2E4B-414F-995B-C35E8EB5B5BE}"/>
    <cellStyle name="20% - Accent1 2 2 3 8" xfId="20983" xr:uid="{16577C97-AE3E-43C7-A2FE-FA416A498FC2}"/>
    <cellStyle name="20% - Accent1 2 2 4" xfId="1863" xr:uid="{E6692605-D7FB-4300-AD90-1A62CCBC52D5}"/>
    <cellStyle name="20% - Accent1 2 2 4 2" xfId="4092" xr:uid="{DB26A61C-CCD5-4A06-99E7-45409CE9497A}"/>
    <cellStyle name="20% - Accent1 2 2 4 2 2" xfId="8310" xr:uid="{6BBC07D9-0C69-4A3C-BC48-7B4FE699DB30}"/>
    <cellStyle name="20% - Accent1 2 2 4 2 2 2" xfId="17632" xr:uid="{8F761016-0000-40BA-9CB3-3E1594FCF4D6}"/>
    <cellStyle name="20% - Accent1 2 2 4 2 2 3" xfId="27758" xr:uid="{27B63E09-7C37-4BBC-B67E-46D2944DA7F4}"/>
    <cellStyle name="20% - Accent1 2 2 4 2 3" xfId="13415" xr:uid="{4AC7BDAD-FDD9-4410-B531-BD2193F8F3ED}"/>
    <cellStyle name="20% - Accent1 2 2 4 2 4" xfId="23541" xr:uid="{A226E2EF-B9D9-41E9-8F15-7F928C75B320}"/>
    <cellStyle name="20% - Accent1 2 2 4 3" xfId="6165" xr:uid="{DEBB8003-9D67-443E-8C97-28D5FAF126D7}"/>
    <cellStyle name="20% - Accent1 2 2 4 3 2" xfId="15487" xr:uid="{202193B2-D654-43C4-B3AF-32F89222ACC4}"/>
    <cellStyle name="20% - Accent1 2 2 4 3 3" xfId="25613" xr:uid="{D0EAEB8C-963F-4150-BD26-38DB775A88A0}"/>
    <cellStyle name="20% - Accent1 2 2 4 4" xfId="11270" xr:uid="{5B3C8340-C9DC-4E7F-80A3-542E4674950F}"/>
    <cellStyle name="20% - Accent1 2 2 4 5" xfId="21396" xr:uid="{F66D02DF-3370-405B-BAE5-62C8B39968DE}"/>
    <cellStyle name="20% - Accent1 2 2 5" xfId="2276" xr:uid="{9DA43ABD-70F4-4827-8DF6-1930BD1AD3AA}"/>
    <cellStyle name="20% - Accent1 2 2 5 2" xfId="4505" xr:uid="{DBC92B8D-8C55-4357-8D6F-A36D4F31F622}"/>
    <cellStyle name="20% - Accent1 2 2 5 2 2" xfId="8723" xr:uid="{34AD0F36-AD07-4386-AE6C-7A331C8FA0DE}"/>
    <cellStyle name="20% - Accent1 2 2 5 2 2 2" xfId="18045" xr:uid="{D331966F-DA0B-4E45-8DBA-FD9BF93EED10}"/>
    <cellStyle name="20% - Accent1 2 2 5 2 2 3" xfId="28171" xr:uid="{4102987A-7DF1-464E-B31B-0AA64278980A}"/>
    <cellStyle name="20% - Accent1 2 2 5 2 3" xfId="13828" xr:uid="{0525A610-CFF0-4FAA-A0E3-DF4EAC93510A}"/>
    <cellStyle name="20% - Accent1 2 2 5 2 4" xfId="23954" xr:uid="{42997E23-9751-47D3-BE65-985735D3BC04}"/>
    <cellStyle name="20% - Accent1 2 2 5 3" xfId="6578" xr:uid="{AAB444FD-80C2-4D04-9D12-5FD42AFDF7FD}"/>
    <cellStyle name="20% - Accent1 2 2 5 3 2" xfId="15900" xr:uid="{8EBA2685-EA2B-4F9A-AEA9-4F9F75EDBF60}"/>
    <cellStyle name="20% - Accent1 2 2 5 3 3" xfId="26026" xr:uid="{AAB5BA98-5DEC-439A-BFE0-D6678D589482}"/>
    <cellStyle name="20% - Accent1 2 2 5 4" xfId="11683" xr:uid="{9EE20771-BF24-406F-AC7B-56B4965AA837}"/>
    <cellStyle name="20% - Accent1 2 2 5 5" xfId="21809" xr:uid="{E6E58D5F-509F-4F6F-9A13-3D61A47C33D4}"/>
    <cellStyle name="20% - Accent1 2 2 6" xfId="2689" xr:uid="{FFBBA78D-282C-48F2-8294-0F79E96A4A87}"/>
    <cellStyle name="20% - Accent1 2 2 6 2" xfId="4918" xr:uid="{5B544D0A-ABBF-4796-8C7C-D955D3E395BC}"/>
    <cellStyle name="20% - Accent1 2 2 6 2 2" xfId="9136" xr:uid="{E8E13E27-E9F0-4511-83FF-061D2BA07194}"/>
    <cellStyle name="20% - Accent1 2 2 6 2 2 2" xfId="18458" xr:uid="{977D0F7B-B6B2-47A0-B081-50C15847D27F}"/>
    <cellStyle name="20% - Accent1 2 2 6 2 2 3" xfId="28584" xr:uid="{724428A8-EB08-4D88-B3C9-FF0C263D1F5F}"/>
    <cellStyle name="20% - Accent1 2 2 6 2 3" xfId="14241" xr:uid="{8B483699-110C-4434-A4BE-7869E43213DB}"/>
    <cellStyle name="20% - Accent1 2 2 6 2 4" xfId="24367" xr:uid="{65657C5E-AB79-4F12-AF44-DCEFC3DB573D}"/>
    <cellStyle name="20% - Accent1 2 2 6 3" xfId="6991" xr:uid="{0DAE016B-1ACF-41E2-BE4E-BE410465F05B}"/>
    <cellStyle name="20% - Accent1 2 2 6 3 2" xfId="16313" xr:uid="{E7187393-E3DF-4F53-A0C2-57D94CB0386D}"/>
    <cellStyle name="20% - Accent1 2 2 6 3 3" xfId="26439" xr:uid="{D379E774-C891-4C06-B780-545412028EF8}"/>
    <cellStyle name="20% - Accent1 2 2 6 4" xfId="12096" xr:uid="{58B56070-1CC9-49CC-858D-A587F4ADA2F9}"/>
    <cellStyle name="20% - Accent1 2 2 6 5" xfId="22222" xr:uid="{B8EAC3F8-0A9C-41E4-AF7C-3B38DE44EC12}"/>
    <cellStyle name="20% - Accent1 2 2 7" xfId="3102" xr:uid="{3AF4D449-458C-4F6B-B516-62FB41358B11}"/>
    <cellStyle name="20% - Accent1 2 2 7 2" xfId="7404" xr:uid="{8B44AA8A-10D8-4260-975A-ADD95F08D7E1}"/>
    <cellStyle name="20% - Accent1 2 2 7 2 2" xfId="16726" xr:uid="{4DEEEEFA-3293-47AF-960C-031D90CE5E88}"/>
    <cellStyle name="20% - Accent1 2 2 7 2 3" xfId="26852" xr:uid="{B8EC483B-95DC-4A46-B98C-EB46297773B1}"/>
    <cellStyle name="20% - Accent1 2 2 7 3" xfId="12509" xr:uid="{37CF300F-CE47-44EA-8484-336B6DE71AF8}"/>
    <cellStyle name="20% - Accent1 2 2 7 4" xfId="22635" xr:uid="{97ACA098-4686-4C58-B808-55A54D85374F}"/>
    <cellStyle name="20% - Accent1 2 2 8" xfId="5338" xr:uid="{FFB0202E-DC87-4EB3-8099-D5B4D4BBDFA1}"/>
    <cellStyle name="20% - Accent1 2 2 8 2" xfId="14660" xr:uid="{2958A2CF-1B68-4C98-B03F-AB01620E092A}"/>
    <cellStyle name="20% - Accent1 2 2 8 3" xfId="24786" xr:uid="{E084A213-0E56-4281-82D4-91BDDFB0597C}"/>
    <cellStyle name="20% - Accent1 2 2 9" xfId="9730" xr:uid="{AD99022E-2526-408A-A0CB-A6F4DD31B9C3}"/>
    <cellStyle name="20% - Accent1 2 2 9 2" xfId="19051" xr:uid="{62C1FF4D-7FA3-4D7C-8DDC-3FDADBE9860E}"/>
    <cellStyle name="20% - Accent1 2 2 9 3" xfId="29177" xr:uid="{DD897523-65B7-44CC-A714-C1EE7706163C}"/>
    <cellStyle name="20% - Accent1 2 3" xfId="5" xr:uid="{00000000-0005-0000-0000-000006000000}"/>
    <cellStyle name="20% - Accent1 2 3 10" xfId="10445" xr:uid="{F560B57D-AC19-4B90-951B-512E1F586550}"/>
    <cellStyle name="20% - Accent1 2 3 11" xfId="19742" xr:uid="{0C40D322-FDF2-4E61-8464-3D6D38B364E5}"/>
    <cellStyle name="20% - Accent1 2 3 12" xfId="20571" xr:uid="{9B2019DB-9A4E-4DC0-A129-D89DCA6CFDB1}"/>
    <cellStyle name="20% - Accent1 2 3 2" xfId="582" xr:uid="{00000000-0005-0000-0000-000007000000}"/>
    <cellStyle name="20% - Accent1 2 3 2 2" xfId="3681" xr:uid="{152B5208-5B3B-4380-9026-96E21AF67611}"/>
    <cellStyle name="20% - Accent1 2 3 2 2 2" xfId="7899" xr:uid="{EE451DEA-41A7-440F-A67A-A3F6FEC07812}"/>
    <cellStyle name="20% - Accent1 2 3 2 2 2 2" xfId="17221" xr:uid="{720F6F1A-563E-4EC0-BEC0-A9A59E47298D}"/>
    <cellStyle name="20% - Accent1 2 3 2 2 2 3" xfId="27347" xr:uid="{D4476969-5B6A-468A-8C66-C017B7448DAE}"/>
    <cellStyle name="20% - Accent1 2 3 2 2 3" xfId="13004" xr:uid="{7A33F436-37BA-4A0D-BB96-3F1D9D538238}"/>
    <cellStyle name="20% - Accent1 2 3 2 2 4" xfId="23130" xr:uid="{ED3551BB-EC2E-40C4-B945-DA876AB24412}"/>
    <cellStyle name="20% - Accent1 2 3 2 3" xfId="5754" xr:uid="{F73BCA41-37F9-4C2C-9D67-6C6E908A8026}"/>
    <cellStyle name="20% - Accent1 2 3 2 3 2" xfId="15076" xr:uid="{F41FE646-3FDA-4345-B607-EC137981BFB0}"/>
    <cellStyle name="20% - Accent1 2 3 2 3 3" xfId="25202" xr:uid="{F256B95A-B401-429B-AB30-159D6E68D240}"/>
    <cellStyle name="20% - Accent1 2 3 2 4" xfId="10259" xr:uid="{99F504C3-1508-4B37-A333-98F81C8C5599}"/>
    <cellStyle name="20% - Accent1 2 3 2 4 2" xfId="19570" xr:uid="{88055FB0-5508-4109-8F16-01B014C28818}"/>
    <cellStyle name="20% - Accent1 2 3 2 4 3" xfId="29696" xr:uid="{663CB3B1-0A47-4D4E-9EFC-09F57AFC707A}"/>
    <cellStyle name="20% - Accent1 2 3 2 5" xfId="1450" xr:uid="{3C8A19AF-1176-4677-AF18-1B4FCE6086A0}"/>
    <cellStyle name="20% - Accent1 2 3 2 6" xfId="10859" xr:uid="{68655803-D477-446B-9EF9-9FB7FA48832E}"/>
    <cellStyle name="20% - Accent1 2 3 2 7" xfId="20158" xr:uid="{75D76FD9-E473-4029-A10C-99ACD27E2B56}"/>
    <cellStyle name="20% - Accent1 2 3 2 8" xfId="20985" xr:uid="{0AC3F587-4671-4849-8037-6F324D5FFB21}"/>
    <cellStyle name="20% - Accent1 2 3 3" xfId="1865" xr:uid="{A505A5BB-5E50-48C0-8916-B8BE9765BAA1}"/>
    <cellStyle name="20% - Accent1 2 3 3 2" xfId="4094" xr:uid="{5FDA5430-A4CD-41B4-839A-FE04742B5E49}"/>
    <cellStyle name="20% - Accent1 2 3 3 2 2" xfId="8312" xr:uid="{B71C9DD2-D314-414D-8E10-403D54D45670}"/>
    <cellStyle name="20% - Accent1 2 3 3 2 2 2" xfId="17634" xr:uid="{77D1B6F7-0748-4801-A8C7-44C7A80B1407}"/>
    <cellStyle name="20% - Accent1 2 3 3 2 2 3" xfId="27760" xr:uid="{FD5AB64B-D2B6-4B9E-8A35-E9E92D837347}"/>
    <cellStyle name="20% - Accent1 2 3 3 2 3" xfId="13417" xr:uid="{1B5B0CF7-6AC9-4390-9705-8C5FEBF9E05F}"/>
    <cellStyle name="20% - Accent1 2 3 3 2 4" xfId="23543" xr:uid="{62166C71-8B46-4876-A72F-88D937EC8DEC}"/>
    <cellStyle name="20% - Accent1 2 3 3 3" xfId="6167" xr:uid="{9737AF9F-4772-467D-8FA0-42167B791E78}"/>
    <cellStyle name="20% - Accent1 2 3 3 3 2" xfId="15489" xr:uid="{0CD46D97-1D55-4F19-9084-0973855D8729}"/>
    <cellStyle name="20% - Accent1 2 3 3 3 3" xfId="25615" xr:uid="{EFB7FB9A-4129-4C29-85C0-0110903D1A4E}"/>
    <cellStyle name="20% - Accent1 2 3 3 4" xfId="11272" xr:uid="{D814CA3D-DE6B-4EBC-A5D8-B2CDA4A4329D}"/>
    <cellStyle name="20% - Accent1 2 3 3 5" xfId="21398" xr:uid="{453D5852-8563-4E2D-BE00-7EEF7DE65858}"/>
    <cellStyle name="20% - Accent1 2 3 4" xfId="2278" xr:uid="{59DDF9FA-76B1-4EF0-80BA-328D8F30A781}"/>
    <cellStyle name="20% - Accent1 2 3 4 2" xfId="4507" xr:uid="{11774C8A-67A4-42CA-99A1-84304F322A87}"/>
    <cellStyle name="20% - Accent1 2 3 4 2 2" xfId="8725" xr:uid="{F9DD8BD8-018E-425B-81DD-643D0CE56277}"/>
    <cellStyle name="20% - Accent1 2 3 4 2 2 2" xfId="18047" xr:uid="{BA96F02C-07FC-4CD6-9F38-F673B2C9B5AF}"/>
    <cellStyle name="20% - Accent1 2 3 4 2 2 3" xfId="28173" xr:uid="{9153F9DB-9D87-4F86-92D6-BCBF39F17C71}"/>
    <cellStyle name="20% - Accent1 2 3 4 2 3" xfId="13830" xr:uid="{65862C8B-728E-49C6-8316-43F8AAC52BF9}"/>
    <cellStyle name="20% - Accent1 2 3 4 2 4" xfId="23956" xr:uid="{A449FB20-463F-43B0-BF19-8F69750DB7CE}"/>
    <cellStyle name="20% - Accent1 2 3 4 3" xfId="6580" xr:uid="{B341732A-8CCD-4C49-BD19-B1BF1C0A1830}"/>
    <cellStyle name="20% - Accent1 2 3 4 3 2" xfId="15902" xr:uid="{03874052-232E-4927-8596-D015AE05769A}"/>
    <cellStyle name="20% - Accent1 2 3 4 3 3" xfId="26028" xr:uid="{85F39A25-551E-4DBF-A581-41AB04BEC813}"/>
    <cellStyle name="20% - Accent1 2 3 4 4" xfId="11685" xr:uid="{8B602FE3-616C-4F39-B942-47F6A2F83F68}"/>
    <cellStyle name="20% - Accent1 2 3 4 5" xfId="21811" xr:uid="{E1E6DF92-B386-433F-9F7C-E148E1C2C408}"/>
    <cellStyle name="20% - Accent1 2 3 5" xfId="2691" xr:uid="{450E2203-79D8-4BC1-95F5-9CBFE919707E}"/>
    <cellStyle name="20% - Accent1 2 3 5 2" xfId="4920" xr:uid="{C72BB7B6-4B99-4D32-BA2E-24791EFAC8DF}"/>
    <cellStyle name="20% - Accent1 2 3 5 2 2" xfId="9138" xr:uid="{41E4CEDE-8B54-4741-9D60-CEFEF2211F22}"/>
    <cellStyle name="20% - Accent1 2 3 5 2 2 2" xfId="18460" xr:uid="{9B590A38-0913-45B0-AD90-D4B0973D9CE4}"/>
    <cellStyle name="20% - Accent1 2 3 5 2 2 3" xfId="28586" xr:uid="{7D25DD18-C7A7-489A-A12C-DF4D7897FD06}"/>
    <cellStyle name="20% - Accent1 2 3 5 2 3" xfId="14243" xr:uid="{56AFF730-58EA-47E8-B471-C19B697842F8}"/>
    <cellStyle name="20% - Accent1 2 3 5 2 4" xfId="24369" xr:uid="{B949D1CA-71F7-4561-A7B0-FFB40B4B197F}"/>
    <cellStyle name="20% - Accent1 2 3 5 3" xfId="6993" xr:uid="{FD1BDCC0-F799-4ABD-A377-538A8E7F540B}"/>
    <cellStyle name="20% - Accent1 2 3 5 3 2" xfId="16315" xr:uid="{28857457-01C4-4D8F-9839-B8723832DCBC}"/>
    <cellStyle name="20% - Accent1 2 3 5 3 3" xfId="26441" xr:uid="{3FC95EDA-DD8B-44C3-8A61-D6FE2F583648}"/>
    <cellStyle name="20% - Accent1 2 3 5 4" xfId="12098" xr:uid="{71E16681-27ED-4B64-9C8D-207E0EC7111E}"/>
    <cellStyle name="20% - Accent1 2 3 5 5" xfId="22224" xr:uid="{F68A3BC9-EEE0-44CD-8CCF-14743AE45DE7}"/>
    <cellStyle name="20% - Accent1 2 3 6" xfId="3104" xr:uid="{B95B1C0E-E72D-4C52-82A4-7150002ED564}"/>
    <cellStyle name="20% - Accent1 2 3 6 2" xfId="7406" xr:uid="{90959642-D2F5-4C5F-B415-FC3C3BF0C03D}"/>
    <cellStyle name="20% - Accent1 2 3 6 2 2" xfId="16728" xr:uid="{17A4C5D0-A15A-4D4B-982D-08313692A6E6}"/>
    <cellStyle name="20% - Accent1 2 3 6 2 3" xfId="26854" xr:uid="{915BEC5F-A928-4BD8-B111-7E5256CD1412}"/>
    <cellStyle name="20% - Accent1 2 3 6 3" xfId="12511" xr:uid="{A7ACD358-822A-4993-89CE-C0D4C4064394}"/>
    <cellStyle name="20% - Accent1 2 3 6 4" xfId="22637" xr:uid="{919B59B9-3C81-43D9-A015-35A04688545B}"/>
    <cellStyle name="20% - Accent1 2 3 7" xfId="5340" xr:uid="{17EC2221-8C1B-45B6-9AC0-C2485D18D9D4}"/>
    <cellStyle name="20% - Accent1 2 3 7 2" xfId="14662" xr:uid="{9DF5F241-B599-419D-A7AC-173DA74AB234}"/>
    <cellStyle name="20% - Accent1 2 3 7 3" xfId="24788" xr:uid="{B0B02F73-DC85-4C14-8ABC-353183F40FD5}"/>
    <cellStyle name="20% - Accent1 2 3 8" xfId="9834" xr:uid="{C277DD1B-1D27-4CD4-8D20-92A708C8F95A}"/>
    <cellStyle name="20% - Accent1 2 3 8 2" xfId="19155" xr:uid="{9015318C-708D-4B58-8DE1-1424B8F998B5}"/>
    <cellStyle name="20% - Accent1 2 3 8 3" xfId="29281" xr:uid="{6DDB564D-CB6A-4D5E-8FCA-33512AE2298B}"/>
    <cellStyle name="20% - Accent1 2 3 9" xfId="1036" xr:uid="{05C88209-B65D-47EF-AD8F-55FCA9FE06BA}"/>
    <cellStyle name="20% - Accent1 2 4" xfId="579" xr:uid="{00000000-0005-0000-0000-000008000000}"/>
    <cellStyle name="20% - Accent1 2 4 2" xfId="3678" xr:uid="{AA31E351-1754-4FB2-A029-10C70C7E2CD0}"/>
    <cellStyle name="20% - Accent1 2 4 2 2" xfId="7896" xr:uid="{B8C0940E-8288-4CC5-8619-DDA1DF4AFAC1}"/>
    <cellStyle name="20% - Accent1 2 4 2 2 2" xfId="17218" xr:uid="{4C9DB626-B6BF-4005-A215-1E0A4DA54D42}"/>
    <cellStyle name="20% - Accent1 2 4 2 2 3" xfId="27344" xr:uid="{C77BA133-9E07-4330-A4C4-CF7FD52E56B3}"/>
    <cellStyle name="20% - Accent1 2 4 2 3" xfId="13001" xr:uid="{C8A16E44-E450-4232-B693-FBDCC9D07B24}"/>
    <cellStyle name="20% - Accent1 2 4 2 4" xfId="23127" xr:uid="{89696FA0-C2EA-4A36-BB46-B3B8DD9EFFE2}"/>
    <cellStyle name="20% - Accent1 2 4 3" xfId="5751" xr:uid="{E9F5A8EE-01BE-4CE8-836F-7B5E3507B9A7}"/>
    <cellStyle name="20% - Accent1 2 4 3 2" xfId="15073" xr:uid="{271AD4F2-497D-4050-9790-47B277F5F476}"/>
    <cellStyle name="20% - Accent1 2 4 3 3" xfId="25199" xr:uid="{952241A2-F84B-4C6D-AE31-BDA54AD1C07B}"/>
    <cellStyle name="20% - Accent1 2 4 4" xfId="10051" xr:uid="{43A4DAFA-D699-485F-8E90-9C726D9F8CE7}"/>
    <cellStyle name="20% - Accent1 2 4 4 2" xfId="19363" xr:uid="{CB1ABDB1-1297-43B8-94F0-85AABA38F9A3}"/>
    <cellStyle name="20% - Accent1 2 4 4 3" xfId="29489" xr:uid="{E92915C4-BB4D-4B5F-91FB-7D4D6976C66F}"/>
    <cellStyle name="20% - Accent1 2 4 5" xfId="1447" xr:uid="{C56DED2D-6745-4901-B53E-A5B03CB9270A}"/>
    <cellStyle name="20% - Accent1 2 4 6" xfId="10856" xr:uid="{74126BEB-73CC-4338-AF9B-4D52A2EA5037}"/>
    <cellStyle name="20% - Accent1 2 4 7" xfId="20155" xr:uid="{D6FFF745-A696-40B5-B40F-27F2A96247E1}"/>
    <cellStyle name="20% - Accent1 2 4 8" xfId="20982" xr:uid="{5F811677-3CC8-4DD9-A308-8F15A7E5FB9E}"/>
    <cellStyle name="20% - Accent1 2 5" xfId="1862" xr:uid="{9D871542-8B6C-4E24-B712-8D60D9C77A83}"/>
    <cellStyle name="20% - Accent1 2 5 2" xfId="4091" xr:uid="{4A290AE6-1FE2-4365-BEAC-EED266FCD3A0}"/>
    <cellStyle name="20% - Accent1 2 5 2 2" xfId="8309" xr:uid="{4456CF78-1ACB-4CCA-98CE-2C61F927A9B7}"/>
    <cellStyle name="20% - Accent1 2 5 2 2 2" xfId="17631" xr:uid="{1C05141D-AF60-4D2E-AB58-AC026D4EB8D6}"/>
    <cellStyle name="20% - Accent1 2 5 2 2 3" xfId="27757" xr:uid="{9069C839-10C2-4376-9D23-8AB5D8254724}"/>
    <cellStyle name="20% - Accent1 2 5 2 3" xfId="13414" xr:uid="{20D69755-E139-484E-9681-9FC156717400}"/>
    <cellStyle name="20% - Accent1 2 5 2 4" xfId="23540" xr:uid="{0AB4A953-42C3-4949-A89B-50FC89663FFD}"/>
    <cellStyle name="20% - Accent1 2 5 3" xfId="6164" xr:uid="{19D91D2F-9C0B-4E95-AEB8-69A1B8CB0508}"/>
    <cellStyle name="20% - Accent1 2 5 3 2" xfId="15486" xr:uid="{AE641445-9647-4EAD-AE3B-EFB699C05E25}"/>
    <cellStyle name="20% - Accent1 2 5 3 3" xfId="25612" xr:uid="{CD70C4FC-7F9D-49B7-8EBA-781A883A0931}"/>
    <cellStyle name="20% - Accent1 2 5 4" xfId="11269" xr:uid="{EDE2C4D2-28FD-420A-934E-1EA7F4B43C97}"/>
    <cellStyle name="20% - Accent1 2 5 5" xfId="21395" xr:uid="{2A50386F-D662-400C-AF49-27FA413DEA5E}"/>
    <cellStyle name="20% - Accent1 2 6" xfId="2275" xr:uid="{89373D21-E538-452E-B535-D5496C9D89FE}"/>
    <cellStyle name="20% - Accent1 2 6 2" xfId="4504" xr:uid="{62A2D345-9579-4C7A-9399-E0F47F982911}"/>
    <cellStyle name="20% - Accent1 2 6 2 2" xfId="8722" xr:uid="{6B69B9DE-E56B-44A6-A03B-DB3C0F2B8249}"/>
    <cellStyle name="20% - Accent1 2 6 2 2 2" xfId="18044" xr:uid="{20560773-29C9-4EFE-AD08-9F20F8EE8344}"/>
    <cellStyle name="20% - Accent1 2 6 2 2 3" xfId="28170" xr:uid="{85C70545-46A0-4883-A378-9E99A9E7FAE5}"/>
    <cellStyle name="20% - Accent1 2 6 2 3" xfId="13827" xr:uid="{6AB94B3B-8AC4-4626-89F4-E510CF3C0869}"/>
    <cellStyle name="20% - Accent1 2 6 2 4" xfId="23953" xr:uid="{EA6C09B1-A9DF-4B99-9BDF-0CCEC25B0123}"/>
    <cellStyle name="20% - Accent1 2 6 3" xfId="6577" xr:uid="{6F95383C-FC49-4D06-A9A9-069F5A17CE1F}"/>
    <cellStyle name="20% - Accent1 2 6 3 2" xfId="15899" xr:uid="{45C46ED1-F245-4F61-88E8-0FFCB57D45F8}"/>
    <cellStyle name="20% - Accent1 2 6 3 3" xfId="26025" xr:uid="{5C6114A5-4C81-477F-8DE1-CB2C354E7E29}"/>
    <cellStyle name="20% - Accent1 2 6 4" xfId="11682" xr:uid="{8258222C-1DEF-44DF-9151-85881E90984C}"/>
    <cellStyle name="20% - Accent1 2 6 5" xfId="21808" xr:uid="{3FF9BB9C-A528-4DC0-ABE0-D23803F1446E}"/>
    <cellStyle name="20% - Accent1 2 7" xfId="2688" xr:uid="{56521B91-0C8C-4004-8F56-7C66699C28D7}"/>
    <cellStyle name="20% - Accent1 2 7 2" xfId="4917" xr:uid="{FB1E593A-DFA7-40E5-8CC9-A32989264432}"/>
    <cellStyle name="20% - Accent1 2 7 2 2" xfId="9135" xr:uid="{C981D43B-F88B-488A-BF75-D66EAF3404FB}"/>
    <cellStyle name="20% - Accent1 2 7 2 2 2" xfId="18457" xr:uid="{AD6006F1-FFB4-4884-BB2C-63BA71F5AC21}"/>
    <cellStyle name="20% - Accent1 2 7 2 2 3" xfId="28583" xr:uid="{81BAB9A3-8A07-43B6-98E7-31EB1974B4C3}"/>
    <cellStyle name="20% - Accent1 2 7 2 3" xfId="14240" xr:uid="{DD3757D1-FCA1-470F-BD1F-1C5C092C69B4}"/>
    <cellStyle name="20% - Accent1 2 7 2 4" xfId="24366" xr:uid="{D884E4AD-1184-4D3B-A133-5C768EFC2DCF}"/>
    <cellStyle name="20% - Accent1 2 7 3" xfId="6990" xr:uid="{9B1EB255-6A81-4C7E-9C5C-3FEE91960EAB}"/>
    <cellStyle name="20% - Accent1 2 7 3 2" xfId="16312" xr:uid="{6C028AAE-37CC-4C86-B2D4-F113E72862A2}"/>
    <cellStyle name="20% - Accent1 2 7 3 3" xfId="26438" xr:uid="{B2E07355-6F25-4FF9-A745-80D9557F5276}"/>
    <cellStyle name="20% - Accent1 2 7 4" xfId="12095" xr:uid="{41969F7D-7FF2-44E3-8788-51D1438477CA}"/>
    <cellStyle name="20% - Accent1 2 7 5" xfId="22221" xr:uid="{FB06DEEC-5D56-4E71-B9C0-FFB593A3C048}"/>
    <cellStyle name="20% - Accent1 2 8" xfId="3101" xr:uid="{B575F844-6903-4114-A91A-7049063E10DC}"/>
    <cellStyle name="20% - Accent1 2 8 2" xfId="7403" xr:uid="{410F4B9C-A018-40E3-BC98-4D276F3832F4}"/>
    <cellStyle name="20% - Accent1 2 8 2 2" xfId="16725" xr:uid="{EF301BEF-2F13-4C3A-B935-C662FECF21D8}"/>
    <cellStyle name="20% - Accent1 2 8 2 3" xfId="26851" xr:uid="{0DDC6599-7850-4EA1-96C1-098082A30446}"/>
    <cellStyle name="20% - Accent1 2 8 3" xfId="12508" xr:uid="{DB499795-D962-4993-AAA8-F4DB4547C78C}"/>
    <cellStyle name="20% - Accent1 2 8 4" xfId="22634" xr:uid="{25D885CF-2E4F-4ADF-A85D-B51487254F87}"/>
    <cellStyle name="20% - Accent1 2 9" xfId="5337" xr:uid="{2C42BD1E-1F3E-4D8D-B0F9-B4D276866696}"/>
    <cellStyle name="20% - Accent1 2 9 2" xfId="14659" xr:uid="{C9255737-ADE3-436F-8B51-73624F3192A1}"/>
    <cellStyle name="20% - Accent1 2 9 3" xfId="24785" xr:uid="{F59E2C87-D216-4A33-A3A4-15D16DF75617}"/>
    <cellStyle name="20% - Accent1 3" xfId="6" xr:uid="{00000000-0005-0000-0000-000009000000}"/>
    <cellStyle name="20% - Accent1 3 10" xfId="1037" xr:uid="{5082691A-22FE-4D20-B9CB-E3C02BF6EE39}"/>
    <cellStyle name="20% - Accent1 3 11" xfId="10446" xr:uid="{454E709D-021D-412B-9689-42E234E403B1}"/>
    <cellStyle name="20% - Accent1 3 12" xfId="19743" xr:uid="{23EAC97A-46E0-4554-93FD-04FE81A325AF}"/>
    <cellStyle name="20% - Accent1 3 13" xfId="20572" xr:uid="{6F44D40C-4103-4521-96C9-76D4F14A9B4F}"/>
    <cellStyle name="20% - Accent1 3 2" xfId="7" xr:uid="{00000000-0005-0000-0000-00000A000000}"/>
    <cellStyle name="20% - Accent1 3 2 10" xfId="10447" xr:uid="{8047DFD1-5D70-4B32-B92B-A8C30AA9DB36}"/>
    <cellStyle name="20% - Accent1 3 2 11" xfId="19744" xr:uid="{C208ED17-8B96-4F5B-890A-F15BB73ED8E2}"/>
    <cellStyle name="20% - Accent1 3 2 12" xfId="20573" xr:uid="{34827C45-0237-4211-BDA8-503E3FFBC938}"/>
    <cellStyle name="20% - Accent1 3 2 2" xfId="584" xr:uid="{00000000-0005-0000-0000-00000B000000}"/>
    <cellStyle name="20% - Accent1 3 2 2 2" xfId="3683" xr:uid="{13079A62-0F11-4ABC-B2B4-ABA7BCE33584}"/>
    <cellStyle name="20% - Accent1 3 2 2 2 2" xfId="7901" xr:uid="{8DA83FF2-1326-49AE-9715-069632046CB7}"/>
    <cellStyle name="20% - Accent1 3 2 2 2 2 2" xfId="17223" xr:uid="{D9799CEE-B052-4A1F-9AD8-F7148F47CC09}"/>
    <cellStyle name="20% - Accent1 3 2 2 2 2 3" xfId="27349" xr:uid="{D88E6790-A53A-4C71-BCB7-3AA81F96F1DB}"/>
    <cellStyle name="20% - Accent1 3 2 2 2 3" xfId="13006" xr:uid="{2E812240-5C89-46F3-966F-B555F44684EB}"/>
    <cellStyle name="20% - Accent1 3 2 2 2 4" xfId="23132" xr:uid="{BBF1A705-733A-4813-954A-35EA4CBE6D2D}"/>
    <cellStyle name="20% - Accent1 3 2 2 3" xfId="5756" xr:uid="{A6FEC477-ECBF-4CD1-8F4D-5C0745660F39}"/>
    <cellStyle name="20% - Accent1 3 2 2 3 2" xfId="15078" xr:uid="{867AC249-004E-4BDF-8554-C107CDDD05A0}"/>
    <cellStyle name="20% - Accent1 3 2 2 3 3" xfId="25204" xr:uid="{ECFF1DC4-9B1C-4FDF-89C0-626AE84E9D10}"/>
    <cellStyle name="20% - Accent1 3 2 2 4" xfId="10323" xr:uid="{D67A9DE4-221B-4B4E-AAB9-A1E7C4144A5E}"/>
    <cellStyle name="20% - Accent1 3 2 2 4 2" xfId="19634" xr:uid="{5BA64CFD-B3F6-419E-81A5-895E972A9301}"/>
    <cellStyle name="20% - Accent1 3 2 2 4 3" xfId="29760" xr:uid="{562964EC-2C53-4D39-B511-F13E9D214EF1}"/>
    <cellStyle name="20% - Accent1 3 2 2 5" xfId="1452" xr:uid="{F29DD930-7E1D-4084-99D7-F1BB14CEBB79}"/>
    <cellStyle name="20% - Accent1 3 2 2 6" xfId="10861" xr:uid="{D9F6A174-2385-4A68-B19E-DCD00F778072}"/>
    <cellStyle name="20% - Accent1 3 2 2 7" xfId="20160" xr:uid="{C4E42EFD-2EB8-4563-ACA9-89E590B4BBFE}"/>
    <cellStyle name="20% - Accent1 3 2 2 8" xfId="20987" xr:uid="{E6BB6CBF-137D-4ACF-A2D3-2B0A86C15B31}"/>
    <cellStyle name="20% - Accent1 3 2 3" xfId="1867" xr:uid="{5E3FB2F7-AC05-4578-8959-FF52E2FB5855}"/>
    <cellStyle name="20% - Accent1 3 2 3 2" xfId="4096" xr:uid="{A13F5CBD-672D-42FD-8E35-9A14BAE24209}"/>
    <cellStyle name="20% - Accent1 3 2 3 2 2" xfId="8314" xr:uid="{64D4B83E-410E-4984-B79A-1119FB2780FE}"/>
    <cellStyle name="20% - Accent1 3 2 3 2 2 2" xfId="17636" xr:uid="{638C0FA7-CEAB-4F33-B967-BEFDACBA0881}"/>
    <cellStyle name="20% - Accent1 3 2 3 2 2 3" xfId="27762" xr:uid="{80BC8EE4-2A61-49ED-8887-1ECD0F8C2E54}"/>
    <cellStyle name="20% - Accent1 3 2 3 2 3" xfId="13419" xr:uid="{704ACBEF-4730-4632-9BC7-DD6E4E53AEAA}"/>
    <cellStyle name="20% - Accent1 3 2 3 2 4" xfId="23545" xr:uid="{FBE1E5BD-7B21-40C7-871C-56488C64A548}"/>
    <cellStyle name="20% - Accent1 3 2 3 3" xfId="6169" xr:uid="{C0296213-297C-4B0D-8E33-D0E857F9110A}"/>
    <cellStyle name="20% - Accent1 3 2 3 3 2" xfId="15491" xr:uid="{D6EAC5A0-F82F-49DF-9A44-C2AC0ACF5C4A}"/>
    <cellStyle name="20% - Accent1 3 2 3 3 3" xfId="25617" xr:uid="{A9C984E8-24B4-4A3E-830A-F7B00D0B6771}"/>
    <cellStyle name="20% - Accent1 3 2 3 4" xfId="11274" xr:uid="{3A1AC766-5DC4-4119-8EBB-15874B28DF36}"/>
    <cellStyle name="20% - Accent1 3 2 3 5" xfId="21400" xr:uid="{4503F30D-C7D4-4513-A50C-3916A87871C2}"/>
    <cellStyle name="20% - Accent1 3 2 4" xfId="2280" xr:uid="{764261CA-F38B-4AA2-A583-777384B5ED22}"/>
    <cellStyle name="20% - Accent1 3 2 4 2" xfId="4509" xr:uid="{BA40917F-FA24-4373-93F8-39718BEF4902}"/>
    <cellStyle name="20% - Accent1 3 2 4 2 2" xfId="8727" xr:uid="{B5BDB775-3BE5-4659-BA9F-60DD4D34B11D}"/>
    <cellStyle name="20% - Accent1 3 2 4 2 2 2" xfId="18049" xr:uid="{C05B6BBA-64E7-4A5E-9110-187E821270BC}"/>
    <cellStyle name="20% - Accent1 3 2 4 2 2 3" xfId="28175" xr:uid="{B4525B6B-4DC3-4595-82D4-0C4EA5068706}"/>
    <cellStyle name="20% - Accent1 3 2 4 2 3" xfId="13832" xr:uid="{CA2DD673-47CC-49BD-AC80-AD18ECC8A476}"/>
    <cellStyle name="20% - Accent1 3 2 4 2 4" xfId="23958" xr:uid="{18F57F08-9F9C-4D9B-B250-86F7BA62157C}"/>
    <cellStyle name="20% - Accent1 3 2 4 3" xfId="6582" xr:uid="{BF8B4D86-B25A-4BD3-B096-50DF828C5A5E}"/>
    <cellStyle name="20% - Accent1 3 2 4 3 2" xfId="15904" xr:uid="{E59F0EA1-6565-40C2-9280-371F96FB90EA}"/>
    <cellStyle name="20% - Accent1 3 2 4 3 3" xfId="26030" xr:uid="{03BAA19D-19F3-4F01-81AE-ADF09C0D9218}"/>
    <cellStyle name="20% - Accent1 3 2 4 4" xfId="11687" xr:uid="{76263C3B-BA27-498B-A503-C491ED9556D6}"/>
    <cellStyle name="20% - Accent1 3 2 4 5" xfId="21813" xr:uid="{08C54E65-0E25-4ED5-ACB3-1A31947BE36C}"/>
    <cellStyle name="20% - Accent1 3 2 5" xfId="2693" xr:uid="{0B6F0949-0310-49B2-9700-F6219A5EAE47}"/>
    <cellStyle name="20% - Accent1 3 2 5 2" xfId="4922" xr:uid="{4596CCF8-D507-48E9-B8D2-2AA13B3EDD93}"/>
    <cellStyle name="20% - Accent1 3 2 5 2 2" xfId="9140" xr:uid="{3F410936-3DE4-4D39-B0AF-D8DA5E433D24}"/>
    <cellStyle name="20% - Accent1 3 2 5 2 2 2" xfId="18462" xr:uid="{44F45823-6202-4888-9747-BD5D2FFB7FEE}"/>
    <cellStyle name="20% - Accent1 3 2 5 2 2 3" xfId="28588" xr:uid="{DA02A753-43F5-46BA-BCB9-3828DFF1E9F4}"/>
    <cellStyle name="20% - Accent1 3 2 5 2 3" xfId="14245" xr:uid="{E29892DC-BAC1-4346-8415-C01946EFDBF6}"/>
    <cellStyle name="20% - Accent1 3 2 5 2 4" xfId="24371" xr:uid="{9CF2A10E-9DC1-4571-85D1-750F3BE78247}"/>
    <cellStyle name="20% - Accent1 3 2 5 3" xfId="6995" xr:uid="{62609D8D-D64D-44B9-B96D-CD876798943B}"/>
    <cellStyle name="20% - Accent1 3 2 5 3 2" xfId="16317" xr:uid="{41B4B806-9BB3-4B4A-A521-6E92967CE35C}"/>
    <cellStyle name="20% - Accent1 3 2 5 3 3" xfId="26443" xr:uid="{132A3DA6-FF1C-4534-907C-6202AE533EF7}"/>
    <cellStyle name="20% - Accent1 3 2 5 4" xfId="12100" xr:uid="{CFC5E2C7-5F12-42FF-AFC6-A6343B223278}"/>
    <cellStyle name="20% - Accent1 3 2 5 5" xfId="22226" xr:uid="{41B0D209-7904-4948-A4B7-9607C239C3C5}"/>
    <cellStyle name="20% - Accent1 3 2 6" xfId="3106" xr:uid="{BC7737BD-907D-461C-BD0E-4A76C22ECE02}"/>
    <cellStyle name="20% - Accent1 3 2 6 2" xfId="7408" xr:uid="{857E7998-1DA2-4420-A1CF-5EAC12759EE4}"/>
    <cellStyle name="20% - Accent1 3 2 6 2 2" xfId="16730" xr:uid="{DFA9E54A-0DDD-4D69-980F-AEF325D32EE7}"/>
    <cellStyle name="20% - Accent1 3 2 6 2 3" xfId="26856" xr:uid="{18B1315A-C586-4975-BE65-FF726EAAA6EC}"/>
    <cellStyle name="20% - Accent1 3 2 6 3" xfId="12513" xr:uid="{A22DCBEB-B2EB-41A2-BEC5-978824602FF2}"/>
    <cellStyle name="20% - Accent1 3 2 6 4" xfId="22639" xr:uid="{520381A3-7BD7-4DC6-B7A6-6FFD0C52152C}"/>
    <cellStyle name="20% - Accent1 3 2 7" xfId="5342" xr:uid="{CD42ADC7-AF5D-4EB9-9B94-27A35F9C9114}"/>
    <cellStyle name="20% - Accent1 3 2 7 2" xfId="14664" xr:uid="{652B4860-0D8B-4834-82F1-006516F92C7F}"/>
    <cellStyle name="20% - Accent1 3 2 7 3" xfId="24790" xr:uid="{3C81D43B-DC95-4293-9AD3-4DD1E2054A78}"/>
    <cellStyle name="20% - Accent1 3 2 8" xfId="9898" xr:uid="{059FD2E2-208C-490F-8266-9EBCEBAFCF7A}"/>
    <cellStyle name="20% - Accent1 3 2 8 2" xfId="19219" xr:uid="{80D6E2DE-0BED-477B-AFB1-C5F0B66DEEA7}"/>
    <cellStyle name="20% - Accent1 3 2 8 3" xfId="29345" xr:uid="{98BA3F9C-307E-4DFB-8414-8B5427E06902}"/>
    <cellStyle name="20% - Accent1 3 2 9" xfId="1038" xr:uid="{1715AFD6-3659-42EF-B811-F9D64FB767D4}"/>
    <cellStyle name="20% - Accent1 3 3" xfId="583" xr:uid="{00000000-0005-0000-0000-00000C000000}"/>
    <cellStyle name="20% - Accent1 3 3 2" xfId="3682" xr:uid="{C1BFE7A8-9953-47F2-82F2-BEB9B25EC4C3}"/>
    <cellStyle name="20% - Accent1 3 3 2 2" xfId="7900" xr:uid="{7D2119AA-26DB-4845-9B2F-1922AC1AD9C9}"/>
    <cellStyle name="20% - Accent1 3 3 2 2 2" xfId="17222" xr:uid="{1028E769-ADA5-4D71-B36E-50B10833DEA6}"/>
    <cellStyle name="20% - Accent1 3 3 2 2 3" xfId="27348" xr:uid="{A14B65C0-6BBF-4A30-9284-4683E5EA1223}"/>
    <cellStyle name="20% - Accent1 3 3 2 3" xfId="13005" xr:uid="{5AC7016F-A518-49DE-B4F6-3304CDFC8DB2}"/>
    <cellStyle name="20% - Accent1 3 3 2 4" xfId="23131" xr:uid="{8237EB75-2BD5-4188-BDA2-2E490FC5D846}"/>
    <cellStyle name="20% - Accent1 3 3 3" xfId="5755" xr:uid="{C5502B8C-5899-419F-98FC-22BFC93D36CE}"/>
    <cellStyle name="20% - Accent1 3 3 3 2" xfId="15077" xr:uid="{D6374582-AF31-4245-B7CA-A481FFD33A1A}"/>
    <cellStyle name="20% - Accent1 3 3 3 3" xfId="25203" xr:uid="{54F8786B-485B-405B-B6A3-615946C750C5}"/>
    <cellStyle name="20% - Accent1 3 3 4" xfId="10116" xr:uid="{3EE41F30-8F9B-434D-8C41-F0392EABB10D}"/>
    <cellStyle name="20% - Accent1 3 3 4 2" xfId="19427" xr:uid="{2BE3C5F3-D2FE-489F-A716-673C0231C70F}"/>
    <cellStyle name="20% - Accent1 3 3 4 3" xfId="29553" xr:uid="{09024850-4829-4912-B63E-FBCAB8FDCEE6}"/>
    <cellStyle name="20% - Accent1 3 3 5" xfId="1451" xr:uid="{E6D9AE09-994E-4C41-8F6A-08E2AA84BF6F}"/>
    <cellStyle name="20% - Accent1 3 3 6" xfId="10860" xr:uid="{AFF29842-6939-4F76-AFDA-6728B924A2FA}"/>
    <cellStyle name="20% - Accent1 3 3 7" xfId="20159" xr:uid="{9AFD859E-9779-4366-898D-0307F6E76DB6}"/>
    <cellStyle name="20% - Accent1 3 3 8" xfId="20986" xr:uid="{01B458F6-6D67-48D9-B328-E7BCAABAA16F}"/>
    <cellStyle name="20% - Accent1 3 4" xfId="1866" xr:uid="{352B5540-8C63-4706-BA18-0307B49CC41F}"/>
    <cellStyle name="20% - Accent1 3 4 2" xfId="4095" xr:uid="{69518B6C-2FB0-4A80-A06D-A7F8EC2A7DCE}"/>
    <cellStyle name="20% - Accent1 3 4 2 2" xfId="8313" xr:uid="{DDF591A7-4C99-44A4-BE2F-3BDBEEC27B49}"/>
    <cellStyle name="20% - Accent1 3 4 2 2 2" xfId="17635" xr:uid="{C9E6502C-FCDD-4EDE-BF54-1BC12EE0CDF9}"/>
    <cellStyle name="20% - Accent1 3 4 2 2 3" xfId="27761" xr:uid="{80DCACDF-5CD2-4302-87EA-FC89201715BA}"/>
    <cellStyle name="20% - Accent1 3 4 2 3" xfId="13418" xr:uid="{A36A7917-326A-48E3-95C6-0B34550E223D}"/>
    <cellStyle name="20% - Accent1 3 4 2 4" xfId="23544" xr:uid="{D8C9446B-0C27-49D1-99EC-6DECC9E8330F}"/>
    <cellStyle name="20% - Accent1 3 4 3" xfId="6168" xr:uid="{1033BCDD-FE52-4D79-A1BA-5B792D8D476E}"/>
    <cellStyle name="20% - Accent1 3 4 3 2" xfId="15490" xr:uid="{FBFA9380-1227-44FE-98C1-EF50035A1A04}"/>
    <cellStyle name="20% - Accent1 3 4 3 3" xfId="25616" xr:uid="{C3772159-6C49-4412-86E4-628521F45776}"/>
    <cellStyle name="20% - Accent1 3 4 4" xfId="11273" xr:uid="{2BCED80C-85B4-46F6-9CE5-EDE68F5794E9}"/>
    <cellStyle name="20% - Accent1 3 4 5" xfId="21399" xr:uid="{A328D057-D3C3-4E5A-A99C-3359597B4604}"/>
    <cellStyle name="20% - Accent1 3 5" xfId="2279" xr:uid="{711D8219-6C20-43F2-87ED-D8D8189F0895}"/>
    <cellStyle name="20% - Accent1 3 5 2" xfId="4508" xr:uid="{C149A3D5-B949-43EE-A67D-2D2732B1DAD7}"/>
    <cellStyle name="20% - Accent1 3 5 2 2" xfId="8726" xr:uid="{A6DE2120-1C75-4DC0-A893-0432BB00A445}"/>
    <cellStyle name="20% - Accent1 3 5 2 2 2" xfId="18048" xr:uid="{A1B40435-5851-4FD0-8965-E31EADD23546}"/>
    <cellStyle name="20% - Accent1 3 5 2 2 3" xfId="28174" xr:uid="{35E5CC20-8753-4D60-9D1C-6D0CCD901F04}"/>
    <cellStyle name="20% - Accent1 3 5 2 3" xfId="13831" xr:uid="{40E82756-C073-408B-9510-C7FDB3735BB5}"/>
    <cellStyle name="20% - Accent1 3 5 2 4" xfId="23957" xr:uid="{E15ADBE1-1C14-483F-889D-634F6E3B9CFB}"/>
    <cellStyle name="20% - Accent1 3 5 3" xfId="6581" xr:uid="{0D28ABA3-B14A-4891-8D64-97EEAE03D83B}"/>
    <cellStyle name="20% - Accent1 3 5 3 2" xfId="15903" xr:uid="{DBC87B14-0A55-4BE3-90F3-6A4D26495D7A}"/>
    <cellStyle name="20% - Accent1 3 5 3 3" xfId="26029" xr:uid="{50F26BEC-F94F-4BD0-ADB8-E1489463AF07}"/>
    <cellStyle name="20% - Accent1 3 5 4" xfId="11686" xr:uid="{AC8C51DE-31EC-4ECB-96B5-0F3CA9CB1EA0}"/>
    <cellStyle name="20% - Accent1 3 5 5" xfId="21812" xr:uid="{902FE79F-B95F-42B7-AFCA-DE471673317A}"/>
    <cellStyle name="20% - Accent1 3 6" xfId="2692" xr:uid="{DF7EABBE-4574-4DF3-9590-92C7B5535C95}"/>
    <cellStyle name="20% - Accent1 3 6 2" xfId="4921" xr:uid="{2F2CC850-E97E-4B22-A22C-2E7F720A3472}"/>
    <cellStyle name="20% - Accent1 3 6 2 2" xfId="9139" xr:uid="{D607BF8C-A735-49B8-B648-BD8D95872617}"/>
    <cellStyle name="20% - Accent1 3 6 2 2 2" xfId="18461" xr:uid="{A6E42923-5DA6-45D5-8ADC-30BD9F00AE59}"/>
    <cellStyle name="20% - Accent1 3 6 2 2 3" xfId="28587" xr:uid="{C2EF2036-6720-46E6-AF2E-F7B1758E5ECE}"/>
    <cellStyle name="20% - Accent1 3 6 2 3" xfId="14244" xr:uid="{6EB73938-7FD7-4BE1-BDE0-BB25183C85E8}"/>
    <cellStyle name="20% - Accent1 3 6 2 4" xfId="24370" xr:uid="{0B44CB3E-6785-4762-ADC5-F5F37AD01EEE}"/>
    <cellStyle name="20% - Accent1 3 6 3" xfId="6994" xr:uid="{7FE81E14-2F24-4F57-9196-EC9B4BDD1B93}"/>
    <cellStyle name="20% - Accent1 3 6 3 2" xfId="16316" xr:uid="{5BE91DB2-B205-47F7-B25F-57430238E80F}"/>
    <cellStyle name="20% - Accent1 3 6 3 3" xfId="26442" xr:uid="{07582F0C-82CE-44ED-A337-A7B69B2CCB43}"/>
    <cellStyle name="20% - Accent1 3 6 4" xfId="12099" xr:uid="{69FCBB0F-AFA8-45E9-8AC6-562F317ECAF5}"/>
    <cellStyle name="20% - Accent1 3 6 5" xfId="22225" xr:uid="{BBFC783C-10D6-4664-98D0-5FEC911D7699}"/>
    <cellStyle name="20% - Accent1 3 7" xfId="3105" xr:uid="{BC2D29CD-91E4-4368-8F41-DE9E9A463C2C}"/>
    <cellStyle name="20% - Accent1 3 7 2" xfId="7407" xr:uid="{68A2CC9F-252D-4EFE-ABC9-0055C3EA069D}"/>
    <cellStyle name="20% - Accent1 3 7 2 2" xfId="16729" xr:uid="{66629FFD-1076-4623-9D68-31AC79222FB1}"/>
    <cellStyle name="20% - Accent1 3 7 2 3" xfId="26855" xr:uid="{730A77D9-8A56-44DD-AD6F-BCD5DCB4F6F9}"/>
    <cellStyle name="20% - Accent1 3 7 3" xfId="12512" xr:uid="{32C53FC4-535D-4FA6-B7AF-5B2E48C289D0}"/>
    <cellStyle name="20% - Accent1 3 7 4" xfId="22638" xr:uid="{F08B6B39-8DBE-4281-B7A3-34A9CE36D4A0}"/>
    <cellStyle name="20% - Accent1 3 8" xfId="5341" xr:uid="{92862694-FC55-437E-8989-C9BF17FE9D99}"/>
    <cellStyle name="20% - Accent1 3 8 2" xfId="14663" xr:uid="{596D2E10-2EEA-443C-9775-DC4D738BAE9E}"/>
    <cellStyle name="20% - Accent1 3 8 3" xfId="24789" xr:uid="{77AA0EBF-D73C-4368-99D9-BC9E0516C7C7}"/>
    <cellStyle name="20% - Accent1 3 9" xfId="9691" xr:uid="{8713D6CD-231C-4FB4-9763-8909BEE1ECA0}"/>
    <cellStyle name="20% - Accent1 3 9 2" xfId="19012" xr:uid="{09173A9F-FEB2-4D3F-9EC8-685048EF9BE2}"/>
    <cellStyle name="20% - Accent1 3 9 3" xfId="29138" xr:uid="{D5483997-BB95-4E76-92BF-4E29317C0A7B}"/>
    <cellStyle name="20% - Accent1 4" xfId="8" xr:uid="{00000000-0005-0000-0000-00000D000000}"/>
    <cellStyle name="20% - Accent1 4 10" xfId="10448" xr:uid="{C725ED90-3564-4DE5-B048-755560E3A5CC}"/>
    <cellStyle name="20% - Accent1 4 11" xfId="19745" xr:uid="{93A3A4DF-73FC-4CB6-98D1-C4BDD5A37A76}"/>
    <cellStyle name="20% - Accent1 4 12" xfId="20574" xr:uid="{A66705E3-3E08-48C6-9A74-468BF877DD5F}"/>
    <cellStyle name="20% - Accent1 4 2" xfId="585" xr:uid="{00000000-0005-0000-0000-00000E000000}"/>
    <cellStyle name="20% - Accent1 4 2 2" xfId="3684" xr:uid="{C905969E-F164-45CF-8297-53810AEB3C76}"/>
    <cellStyle name="20% - Accent1 4 2 2 2" xfId="7902" xr:uid="{BD05255D-381B-4611-BC60-238CDB74ADD5}"/>
    <cellStyle name="20% - Accent1 4 2 2 2 2" xfId="17224" xr:uid="{ECC56C97-7A35-414A-8729-1D4138876CBD}"/>
    <cellStyle name="20% - Accent1 4 2 2 2 3" xfId="27350" xr:uid="{F873DFF8-E33E-45B6-8EA1-6BF89642129D}"/>
    <cellStyle name="20% - Accent1 4 2 2 3" xfId="13007" xr:uid="{EFFC7E36-2439-4C8C-963E-BB4F1E2B5AD9}"/>
    <cellStyle name="20% - Accent1 4 2 2 4" xfId="23133" xr:uid="{7DB1955E-5C73-483D-AEB5-EAC8C40D71EB}"/>
    <cellStyle name="20% - Accent1 4 2 3" xfId="5757" xr:uid="{4E2B1EC9-5DFF-4F45-B73F-E8DC3B1468F5}"/>
    <cellStyle name="20% - Accent1 4 2 3 2" xfId="15079" xr:uid="{543D7A99-D908-40CB-873A-E2022A7AEC33}"/>
    <cellStyle name="20% - Accent1 4 2 3 3" xfId="25205" xr:uid="{C7351285-5B52-4095-9A97-586B8E4B5321}"/>
    <cellStyle name="20% - Accent1 4 2 4" xfId="10202" xr:uid="{8D2457E5-503F-4EB1-8F1A-5144CB27AFDC}"/>
    <cellStyle name="20% - Accent1 4 2 4 2" xfId="19513" xr:uid="{1D2E6523-1784-4736-AED2-C0ADE4F1ED24}"/>
    <cellStyle name="20% - Accent1 4 2 4 3" xfId="29639" xr:uid="{E37FB657-BE37-49F1-B5CF-42DF90A91ED9}"/>
    <cellStyle name="20% - Accent1 4 2 5" xfId="1453" xr:uid="{4F0B4092-7A84-467A-9316-5A4B3FA374BE}"/>
    <cellStyle name="20% - Accent1 4 2 6" xfId="10862" xr:uid="{A8DA2A3D-A85A-4744-B64A-949AFC013F21}"/>
    <cellStyle name="20% - Accent1 4 2 7" xfId="20161" xr:uid="{20C7C166-C636-468E-A63F-996399B61F6A}"/>
    <cellStyle name="20% - Accent1 4 2 8" xfId="20988" xr:uid="{DEEC3659-7210-4005-8F17-826E843EA155}"/>
    <cellStyle name="20% - Accent1 4 3" xfId="1868" xr:uid="{842D71B8-CD03-445E-B6A0-19D0182730C9}"/>
    <cellStyle name="20% - Accent1 4 3 2" xfId="4097" xr:uid="{4104264B-FAC3-4385-B811-891B9D4D6DB4}"/>
    <cellStyle name="20% - Accent1 4 3 2 2" xfId="8315" xr:uid="{10761E75-4756-49FD-A1DF-B7F56C8A1129}"/>
    <cellStyle name="20% - Accent1 4 3 2 2 2" xfId="17637" xr:uid="{0C2DA532-D849-44F2-86B1-6CA5F8C70D8D}"/>
    <cellStyle name="20% - Accent1 4 3 2 2 3" xfId="27763" xr:uid="{FF6A3197-8460-4DB8-8FAA-14DFF8533F50}"/>
    <cellStyle name="20% - Accent1 4 3 2 3" xfId="13420" xr:uid="{9529FDED-EFC7-4EC1-8BC2-BA02B39F325F}"/>
    <cellStyle name="20% - Accent1 4 3 2 4" xfId="23546" xr:uid="{70BC3E39-8282-4B6D-B9AF-8371BD78812E}"/>
    <cellStyle name="20% - Accent1 4 3 3" xfId="6170" xr:uid="{759F8FE4-C762-40C9-8C80-F546674A1D52}"/>
    <cellStyle name="20% - Accent1 4 3 3 2" xfId="15492" xr:uid="{4B01C6AF-7592-43A6-9636-448CEBA759B9}"/>
    <cellStyle name="20% - Accent1 4 3 3 3" xfId="25618" xr:uid="{7F8A8339-269C-4D9B-ACD3-FACC4DFEBCF1}"/>
    <cellStyle name="20% - Accent1 4 3 4" xfId="11275" xr:uid="{D09C8162-528E-4834-BE09-2D408998DFE5}"/>
    <cellStyle name="20% - Accent1 4 3 5" xfId="21401" xr:uid="{18399736-54DF-4800-A109-250022956B29}"/>
    <cellStyle name="20% - Accent1 4 4" xfId="2281" xr:uid="{2406F732-ECDE-4073-AD65-0A4D5CE0C705}"/>
    <cellStyle name="20% - Accent1 4 4 2" xfId="4510" xr:uid="{8A9F740C-C84F-49FE-BA4E-464333F8E00A}"/>
    <cellStyle name="20% - Accent1 4 4 2 2" xfId="8728" xr:uid="{32DD343A-F4D6-475D-9268-07D6288BBAC8}"/>
    <cellStyle name="20% - Accent1 4 4 2 2 2" xfId="18050" xr:uid="{89380E38-AD31-4236-8FF0-5926A2201D8B}"/>
    <cellStyle name="20% - Accent1 4 4 2 2 3" xfId="28176" xr:uid="{465654C8-4A7B-4F63-AC50-7C3328193E9B}"/>
    <cellStyle name="20% - Accent1 4 4 2 3" xfId="13833" xr:uid="{4DCF84A6-4CAE-4FA4-B28F-89F05505C9E4}"/>
    <cellStyle name="20% - Accent1 4 4 2 4" xfId="23959" xr:uid="{90167AEA-DDE7-4F80-A6E9-EFC5E7E09AD2}"/>
    <cellStyle name="20% - Accent1 4 4 3" xfId="6583" xr:uid="{3A3006F2-74E6-4037-BCA2-682C6C46E60D}"/>
    <cellStyle name="20% - Accent1 4 4 3 2" xfId="15905" xr:uid="{DB90DBB3-5AE3-468B-9DD7-B0E742B3C0F8}"/>
    <cellStyle name="20% - Accent1 4 4 3 3" xfId="26031" xr:uid="{E0309C53-405B-4BC0-A208-51002FC99888}"/>
    <cellStyle name="20% - Accent1 4 4 4" xfId="11688" xr:uid="{C0041DF4-57BE-4A7B-ADF9-7E9C64FCDDBC}"/>
    <cellStyle name="20% - Accent1 4 4 5" xfId="21814" xr:uid="{B8F1F8A6-BEDF-4B65-B231-0598E1007773}"/>
    <cellStyle name="20% - Accent1 4 5" xfId="2694" xr:uid="{F14E771E-883E-4B05-B979-64A0D90E2E5C}"/>
    <cellStyle name="20% - Accent1 4 5 2" xfId="4923" xr:uid="{C64DACB7-4723-4489-A397-951095D42C6B}"/>
    <cellStyle name="20% - Accent1 4 5 2 2" xfId="9141" xr:uid="{8DE83227-05C1-4E27-BB10-C745107DD637}"/>
    <cellStyle name="20% - Accent1 4 5 2 2 2" xfId="18463" xr:uid="{A6AEB1C4-6246-4298-B588-15421F5F1392}"/>
    <cellStyle name="20% - Accent1 4 5 2 2 3" xfId="28589" xr:uid="{20B4B129-9691-4878-B3A5-16977B315AEA}"/>
    <cellStyle name="20% - Accent1 4 5 2 3" xfId="14246" xr:uid="{58A1E025-4D5B-472E-B955-CAF2063193A4}"/>
    <cellStyle name="20% - Accent1 4 5 2 4" xfId="24372" xr:uid="{2EE0416C-FB3B-4FE2-B63F-979CD2DE6FC6}"/>
    <cellStyle name="20% - Accent1 4 5 3" xfId="6996" xr:uid="{AFD65A70-3808-4EC4-A8A7-675D6EE33202}"/>
    <cellStyle name="20% - Accent1 4 5 3 2" xfId="16318" xr:uid="{BE43A6C4-97A2-4A0B-8747-2992B9705552}"/>
    <cellStyle name="20% - Accent1 4 5 3 3" xfId="26444" xr:uid="{0E8D09D5-F2E9-48BF-A076-F3C31881D0C9}"/>
    <cellStyle name="20% - Accent1 4 5 4" xfId="12101" xr:uid="{A8B0ED9C-D661-40C9-B742-814522A2E655}"/>
    <cellStyle name="20% - Accent1 4 5 5" xfId="22227" xr:uid="{4C7167B8-992F-4C15-B70E-83265B3BE5C8}"/>
    <cellStyle name="20% - Accent1 4 6" xfId="3107" xr:uid="{692E6624-5737-427A-8395-B730378E9C3A}"/>
    <cellStyle name="20% - Accent1 4 6 2" xfId="7409" xr:uid="{EA5DE4FA-B21A-4F08-9D84-D62502D9726C}"/>
    <cellStyle name="20% - Accent1 4 6 2 2" xfId="16731" xr:uid="{DD3157A6-FAFD-4CF0-8171-AB51303BFA56}"/>
    <cellStyle name="20% - Accent1 4 6 2 3" xfId="26857" xr:uid="{4C535075-F6B6-4CDD-B730-4A9A41F5DE8E}"/>
    <cellStyle name="20% - Accent1 4 6 3" xfId="12514" xr:uid="{1B84DF04-ED30-4629-882E-3E474C36437E}"/>
    <cellStyle name="20% - Accent1 4 6 4" xfId="22640" xr:uid="{A34C7176-7C11-44AD-B328-57347F615939}"/>
    <cellStyle name="20% - Accent1 4 7" xfId="5343" xr:uid="{5BC40B8F-0BB3-495C-9407-20D3CAD6B514}"/>
    <cellStyle name="20% - Accent1 4 7 2" xfId="14665" xr:uid="{97DB0947-8D7D-4E13-B472-FCF96F306C02}"/>
    <cellStyle name="20% - Accent1 4 7 3" xfId="24791" xr:uid="{59A8AFAC-E926-4D1F-978B-8D152DFEF043}"/>
    <cellStyle name="20% - Accent1 4 8" xfId="9777" xr:uid="{A04E5311-B850-4055-97DD-A94EEE9EF913}"/>
    <cellStyle name="20% - Accent1 4 8 2" xfId="19098" xr:uid="{3C5B69D5-A0E7-4CE2-A4CF-9408EA70B5DA}"/>
    <cellStyle name="20% - Accent1 4 8 3" xfId="29224" xr:uid="{0BF07E7A-9426-479B-9FD0-D381E9DB0303}"/>
    <cellStyle name="20% - Accent1 4 9" xfId="1039" xr:uid="{E404F94D-2730-4D39-99EB-DDB3AEF834E7}"/>
    <cellStyle name="20% - Accent1 5" xfId="578" xr:uid="{00000000-0005-0000-0000-00000F000000}"/>
    <cellStyle name="20% - Accent1 5 2" xfId="3677" xr:uid="{C02D720A-ED88-4304-991F-CB53A7395B27}"/>
    <cellStyle name="20% - Accent1 5 2 2" xfId="7895" xr:uid="{A132CE07-D259-499D-A1E8-B66195CD29A4}"/>
    <cellStyle name="20% - Accent1 5 2 2 2" xfId="17217" xr:uid="{420AFAC4-3FC9-4B03-B9C2-E3400F6443B1}"/>
    <cellStyle name="20% - Accent1 5 2 2 3" xfId="27343" xr:uid="{59991D0D-51BC-494C-AF5E-931797C9018B}"/>
    <cellStyle name="20% - Accent1 5 2 3" xfId="13000" xr:uid="{E832D1CE-F083-415E-B772-3BC2631D8BB3}"/>
    <cellStyle name="20% - Accent1 5 2 4" xfId="23126" xr:uid="{5F857C25-0172-4D01-A57A-B0846AC1E57B}"/>
    <cellStyle name="20% - Accent1 5 3" xfId="5750" xr:uid="{48D72541-372E-468B-87D1-B1D1D31953C9}"/>
    <cellStyle name="20% - Accent1 5 3 2" xfId="15072" xr:uid="{CB4D6E78-D337-4EB2-8725-5B5B7862018E}"/>
    <cellStyle name="20% - Accent1 5 3 3" xfId="25198" xr:uid="{90985A47-8790-4095-A7ED-174E865C3F51}"/>
    <cellStyle name="20% - Accent1 5 4" xfId="10010" xr:uid="{8CEF9095-E624-4373-A395-52EFFDF6B206}"/>
    <cellStyle name="20% - Accent1 5 4 2" xfId="19324" xr:uid="{FB4375E4-FDEA-49E3-B6AD-D980C7FF5018}"/>
    <cellStyle name="20% - Accent1 5 4 3" xfId="29450" xr:uid="{C351AEB6-0867-4652-84C6-4BA679D9BCEC}"/>
    <cellStyle name="20% - Accent1 5 5" xfId="1446" xr:uid="{AAB43A1F-DEA1-4DE2-BF34-CDD0CB325963}"/>
    <cellStyle name="20% - Accent1 5 6" xfId="10855" xr:uid="{CF9A6433-91F2-4019-AA4F-764A482D6282}"/>
    <cellStyle name="20% - Accent1 5 7" xfId="20154" xr:uid="{93633932-684F-4C79-857B-490FCE01682A}"/>
    <cellStyle name="20% - Accent1 5 8" xfId="20981" xr:uid="{9E61F735-D21D-4EB0-BC3B-825ADB71004E}"/>
    <cellStyle name="20% - Accent1 6" xfId="1861" xr:uid="{96D11A3B-4743-485E-BFE1-D036BF3D8931}"/>
    <cellStyle name="20% - Accent1 6 2" xfId="4090" xr:uid="{9FBCC963-543A-47FC-995E-7082B3CD6A9C}"/>
    <cellStyle name="20% - Accent1 6 2 2" xfId="8308" xr:uid="{753393A1-AF95-4DAC-BD91-8E17E6110991}"/>
    <cellStyle name="20% - Accent1 6 2 2 2" xfId="17630" xr:uid="{9E775648-DB9F-4DD8-9F7C-DFE8CD69EA15}"/>
    <cellStyle name="20% - Accent1 6 2 2 3" xfId="27756" xr:uid="{B60BC52D-B2D1-4F75-ABD6-BAB65EEB71D5}"/>
    <cellStyle name="20% - Accent1 6 2 3" xfId="13413" xr:uid="{72E2DF8F-1AC4-48E3-A926-254BC74532AE}"/>
    <cellStyle name="20% - Accent1 6 2 4" xfId="23539" xr:uid="{94A31DCA-8236-40E0-95B7-71149E5CC4B6}"/>
    <cellStyle name="20% - Accent1 6 3" xfId="6163" xr:uid="{B1E54CC2-A68E-4C9F-84D3-70859D239826}"/>
    <cellStyle name="20% - Accent1 6 3 2" xfId="15485" xr:uid="{DCB32ED9-D6A2-4518-A6DE-2F0B65A06562}"/>
    <cellStyle name="20% - Accent1 6 3 3" xfId="25611" xr:uid="{4AAECE5F-77CF-44B4-B398-3B2A6BABFD63}"/>
    <cellStyle name="20% - Accent1 6 4" xfId="11268" xr:uid="{845339BB-D628-46D9-9FAD-67F5119E5A89}"/>
    <cellStyle name="20% - Accent1 6 5" xfId="21394" xr:uid="{D0AAED55-C502-4CBF-B08E-29854B82A31F}"/>
    <cellStyle name="20% - Accent1 7" xfId="2274" xr:uid="{3F518FE8-1A06-45C5-A112-7E7968166617}"/>
    <cellStyle name="20% - Accent1 7 2" xfId="4503" xr:uid="{2CF8CAA9-F63E-4C07-B942-E2F96224BEA3}"/>
    <cellStyle name="20% - Accent1 7 2 2" xfId="8721" xr:uid="{DAD294F3-FD58-405E-BDF2-9441458D473A}"/>
    <cellStyle name="20% - Accent1 7 2 2 2" xfId="18043" xr:uid="{D919B4F4-F60E-4D3A-AAC1-505A9728256F}"/>
    <cellStyle name="20% - Accent1 7 2 2 3" xfId="28169" xr:uid="{B0387EC0-7459-42AD-8D1E-B64AF77F6D3A}"/>
    <cellStyle name="20% - Accent1 7 2 3" xfId="13826" xr:uid="{8033D3B4-FE36-457F-ABAC-7FF0843D7FD8}"/>
    <cellStyle name="20% - Accent1 7 2 4" xfId="23952" xr:uid="{0FAF1B5D-2C10-40C1-8D85-1A0AB6384057}"/>
    <cellStyle name="20% - Accent1 7 3" xfId="6576" xr:uid="{D745BDAA-71A3-4CAA-8747-83807A5F661F}"/>
    <cellStyle name="20% - Accent1 7 3 2" xfId="15898" xr:uid="{70263E81-A1AE-41AA-AC54-488E2EA10B3C}"/>
    <cellStyle name="20% - Accent1 7 3 3" xfId="26024" xr:uid="{500451D3-86C7-408D-80CF-68484CA2F5B6}"/>
    <cellStyle name="20% - Accent1 7 4" xfId="11681" xr:uid="{9157A8D3-B2D7-4F2E-9F2A-8A441D8029F3}"/>
    <cellStyle name="20% - Accent1 7 5" xfId="21807" xr:uid="{C70A4837-033A-4379-809B-BD959804DDC8}"/>
    <cellStyle name="20% - Accent1 8" xfId="2687" xr:uid="{02D64FA7-D331-4549-B916-8668E6124468}"/>
    <cellStyle name="20% - Accent1 8 2" xfId="4916" xr:uid="{360C370C-B17D-44DF-98B9-7B2A6C572FFB}"/>
    <cellStyle name="20% - Accent1 8 2 2" xfId="9134" xr:uid="{4BA1279F-38CE-4C3D-BBA2-05B7BB43D74F}"/>
    <cellStyle name="20% - Accent1 8 2 2 2" xfId="18456" xr:uid="{0E02A311-F66B-44FF-B01A-9A4FBA0AC3AD}"/>
    <cellStyle name="20% - Accent1 8 2 2 3" xfId="28582" xr:uid="{04CC46CD-D34F-4B49-999C-A72BFE2A1B64}"/>
    <cellStyle name="20% - Accent1 8 2 3" xfId="14239" xr:uid="{FF0313E8-CF93-4291-AEF8-C6744EC9EAA7}"/>
    <cellStyle name="20% - Accent1 8 2 4" xfId="24365" xr:uid="{BB220FD7-68C2-4CB0-BD60-AFE49E3573E0}"/>
    <cellStyle name="20% - Accent1 8 3" xfId="6989" xr:uid="{0BBA1F0A-6499-4D35-931B-56CAAD7D2AA8}"/>
    <cellStyle name="20% - Accent1 8 3 2" xfId="16311" xr:uid="{68C4E096-0D4C-4AE4-AD33-B2FDBCE0E3E1}"/>
    <cellStyle name="20% - Accent1 8 3 3" xfId="26437" xr:uid="{B6EFFFD3-3FD7-436B-AC14-71466B187AA4}"/>
    <cellStyle name="20% - Accent1 8 4" xfId="12094" xr:uid="{F10D7D8C-722D-4301-90D8-A144FBEEE23C}"/>
    <cellStyle name="20% - Accent1 8 5" xfId="22220" xr:uid="{B65108CB-C445-49A7-A52B-972670FADD9C}"/>
    <cellStyle name="20% - Accent1 9" xfId="3100" xr:uid="{F33F1CF2-51F4-44D0-BDE1-F898E15A72F2}"/>
    <cellStyle name="20% - Accent1 9 2" xfId="7402" xr:uid="{90634709-0F82-4615-812F-73D225286DE2}"/>
    <cellStyle name="20% - Accent1 9 2 2" xfId="16724" xr:uid="{B3ED6BCC-4647-47B8-8D02-D1EC23A08AC1}"/>
    <cellStyle name="20% - Accent1 9 2 3" xfId="26850" xr:uid="{EC8CFD36-36C6-4860-99A1-45F8E18CAF94}"/>
    <cellStyle name="20% - Accent1 9 3" xfId="12507" xr:uid="{260E9263-7950-4825-9E87-D78797C9AB16}"/>
    <cellStyle name="20% - Accent1 9 4" xfId="22633" xr:uid="{4A69DEFC-45F3-4E92-8D1D-C7F14FF53727}"/>
    <cellStyle name="20% - Accent2" xfId="9" builtinId="34" customBuiltin="1"/>
    <cellStyle name="20% - Accent2 10" xfId="5344" xr:uid="{E309EFC2-F6A0-453E-8E0A-59F9C708AC20}"/>
    <cellStyle name="20% - Accent2 10 2" xfId="14666" xr:uid="{58D23029-8C86-4CDA-86EB-753162696D8A}"/>
    <cellStyle name="20% - Accent2 10 3" xfId="24792" xr:uid="{108F62E5-E5F4-42A9-8324-062F6F799C90}"/>
    <cellStyle name="20% - Accent2 11" xfId="9590" xr:uid="{B7B766A1-C194-4A1E-8AF3-1363F00988A8}"/>
    <cellStyle name="20% - Accent2 11 2" xfId="18911" xr:uid="{354911C9-C758-40C3-AA12-35D5242CF69B}"/>
    <cellStyle name="20% - Accent2 11 3" xfId="29037" xr:uid="{A0AFCC91-6940-47B6-A1D8-D9363A9F814C}"/>
    <cellStyle name="20% - Accent2 12" xfId="1040" xr:uid="{B63BE595-EBB5-464B-AE01-427447B6E2EB}"/>
    <cellStyle name="20% - Accent2 13" xfId="10449" xr:uid="{2F54C04F-AF05-4960-9EB7-76F5F1F9E6AC}"/>
    <cellStyle name="20% - Accent2 14" xfId="19746" xr:uid="{F0EF0B34-6280-4991-AA01-94E7FE0DF394}"/>
    <cellStyle name="20% - Accent2 15" xfId="20575" xr:uid="{26463CBE-1466-4261-BB8C-1DA09D6825FB}"/>
    <cellStyle name="20% - Accent2 2" xfId="10" xr:uid="{00000000-0005-0000-0000-000011000000}"/>
    <cellStyle name="20% - Accent2 2 10" xfId="9623" xr:uid="{9F659F3E-02F5-4B41-A2C4-302F2C2308BE}"/>
    <cellStyle name="20% - Accent2 2 10 2" xfId="18944" xr:uid="{0535BD07-94FB-43EA-8316-8BB9C7D639B7}"/>
    <cellStyle name="20% - Accent2 2 10 3" xfId="29070" xr:uid="{0CBBCD56-9BDB-4DBB-AB91-FC0635FA7371}"/>
    <cellStyle name="20% - Accent2 2 11" xfId="1041" xr:uid="{AC4EB5FC-201B-484C-BCBF-166FD0C0E1B3}"/>
    <cellStyle name="20% - Accent2 2 12" xfId="10450" xr:uid="{7C791C13-C676-4455-A437-7C312C05BF42}"/>
    <cellStyle name="20% - Accent2 2 13" xfId="19747" xr:uid="{3D87E16E-7E4A-4C57-95DD-B85C97AE64F2}"/>
    <cellStyle name="20% - Accent2 2 14" xfId="20576" xr:uid="{10F6B6AF-528E-4C2A-B651-C965FAAACDFD}"/>
    <cellStyle name="20% - Accent2 2 2" xfId="11" xr:uid="{00000000-0005-0000-0000-000012000000}"/>
    <cellStyle name="20% - Accent2 2 2 10" xfId="1042" xr:uid="{2A6EB480-120C-46CE-A92E-2DBC67CFEF3D}"/>
    <cellStyle name="20% - Accent2 2 2 11" xfId="10451" xr:uid="{6FD9D95C-5FE4-4CEB-92ED-D0571E597106}"/>
    <cellStyle name="20% - Accent2 2 2 12" xfId="19748" xr:uid="{2054E87F-149F-4136-B412-0BD0C43AF73A}"/>
    <cellStyle name="20% - Accent2 2 2 13" xfId="20577" xr:uid="{5BFA811E-8C32-48D3-BACB-6E35CED2FE39}"/>
    <cellStyle name="20% - Accent2 2 2 2" xfId="12" xr:uid="{00000000-0005-0000-0000-000013000000}"/>
    <cellStyle name="20% - Accent2 2 2 2 10" xfId="10452" xr:uid="{F8903FBD-881D-4D00-8802-84952F6DEA47}"/>
    <cellStyle name="20% - Accent2 2 2 2 11" xfId="19749" xr:uid="{BF2A3375-BB8F-4B16-8CE8-6453AA5F80D2}"/>
    <cellStyle name="20% - Accent2 2 2 2 12" xfId="20578" xr:uid="{2E6FA919-07B0-4381-972C-44CCCC963431}"/>
    <cellStyle name="20% - Accent2 2 2 2 2" xfId="589" xr:uid="{00000000-0005-0000-0000-000014000000}"/>
    <cellStyle name="20% - Accent2 2 2 2 2 2" xfId="3688" xr:uid="{10CEEE91-C1F5-4F17-9BC9-0DC0DD36E122}"/>
    <cellStyle name="20% - Accent2 2 2 2 2 2 2" xfId="7906" xr:uid="{0D3FD383-45BF-4B11-A687-46D8DBB5FE51}"/>
    <cellStyle name="20% - Accent2 2 2 2 2 2 2 2" xfId="17228" xr:uid="{D3DEAD0E-E2C8-4E15-8496-02A885A3E8F9}"/>
    <cellStyle name="20% - Accent2 2 2 2 2 2 2 3" xfId="27354" xr:uid="{67E4C5EE-BB16-45B5-887B-065CE982FA21}"/>
    <cellStyle name="20% - Accent2 2 2 2 2 2 3" xfId="13011" xr:uid="{6D62B109-2BF3-4642-A950-0E51C9BA7796}"/>
    <cellStyle name="20% - Accent2 2 2 2 2 2 4" xfId="23137" xr:uid="{F2274952-DD25-4B68-A8AF-E45DAE934DB4}"/>
    <cellStyle name="20% - Accent2 2 2 2 2 3" xfId="5761" xr:uid="{2B809505-0A7A-4DB9-8D6E-C0C10366B91B}"/>
    <cellStyle name="20% - Accent2 2 2 2 2 3 2" xfId="15083" xr:uid="{D638CB69-65C0-4A3F-96E4-FB9F26B030E1}"/>
    <cellStyle name="20% - Accent2 2 2 2 2 3 3" xfId="25209" xr:uid="{9643ABAF-347A-4449-8147-DF8BE9F8B113}"/>
    <cellStyle name="20% - Accent2 2 2 2 2 4" xfId="10358" xr:uid="{3BA14CF6-DCBF-413A-B6E4-24ECAB8D7BB0}"/>
    <cellStyle name="20% - Accent2 2 2 2 2 4 2" xfId="19669" xr:uid="{A30661C6-2555-431B-AA7C-3127F750A3DC}"/>
    <cellStyle name="20% - Accent2 2 2 2 2 4 3" xfId="29795" xr:uid="{69705A4C-5415-4506-9E84-092551964075}"/>
    <cellStyle name="20% - Accent2 2 2 2 2 5" xfId="1457" xr:uid="{3955C8D4-CEBF-40E3-9B57-0B180420ADD2}"/>
    <cellStyle name="20% - Accent2 2 2 2 2 6" xfId="10866" xr:uid="{9A046CC1-D9E6-458C-B94C-6724C7BBB4B9}"/>
    <cellStyle name="20% - Accent2 2 2 2 2 7" xfId="20165" xr:uid="{9E1B3051-73DE-4587-AF44-344183A88CE5}"/>
    <cellStyle name="20% - Accent2 2 2 2 2 8" xfId="20992" xr:uid="{02B1420A-8C17-4736-B246-4020B090F876}"/>
    <cellStyle name="20% - Accent2 2 2 2 3" xfId="1872" xr:uid="{915666B4-F781-40FE-8CE2-18A0DB194212}"/>
    <cellStyle name="20% - Accent2 2 2 2 3 2" xfId="4101" xr:uid="{4EA10C52-5518-450B-A72A-3B3C1C2E7CD2}"/>
    <cellStyle name="20% - Accent2 2 2 2 3 2 2" xfId="8319" xr:uid="{CAA74695-1188-40E5-B3B1-FFEAE238682D}"/>
    <cellStyle name="20% - Accent2 2 2 2 3 2 2 2" xfId="17641" xr:uid="{28FA002B-C845-4807-817E-27BAB73F5346}"/>
    <cellStyle name="20% - Accent2 2 2 2 3 2 2 3" xfId="27767" xr:uid="{BDE50341-47F8-49C2-8E7A-2F38E7BAB876}"/>
    <cellStyle name="20% - Accent2 2 2 2 3 2 3" xfId="13424" xr:uid="{285E1D60-6535-4D34-9F6F-49407718A318}"/>
    <cellStyle name="20% - Accent2 2 2 2 3 2 4" xfId="23550" xr:uid="{62ED3ED9-159A-4B81-AF91-CCC5FAD84AAB}"/>
    <cellStyle name="20% - Accent2 2 2 2 3 3" xfId="6174" xr:uid="{809308A8-4276-43C8-AC0A-9ABE34194579}"/>
    <cellStyle name="20% - Accent2 2 2 2 3 3 2" xfId="15496" xr:uid="{3AB8114D-883C-4394-B4E7-C57712EB85AF}"/>
    <cellStyle name="20% - Accent2 2 2 2 3 3 3" xfId="25622" xr:uid="{008C868C-2842-4AE3-B1D7-66834261299E}"/>
    <cellStyle name="20% - Accent2 2 2 2 3 4" xfId="11279" xr:uid="{825856B7-06FF-43F6-B016-66D9AE2366A9}"/>
    <cellStyle name="20% - Accent2 2 2 2 3 5" xfId="21405" xr:uid="{63A6644B-790E-4A4A-93EF-61ECC1F9CEDC}"/>
    <cellStyle name="20% - Accent2 2 2 2 4" xfId="2285" xr:uid="{928390E6-C5A6-4DF1-B4B7-D27AA91B2564}"/>
    <cellStyle name="20% - Accent2 2 2 2 4 2" xfId="4514" xr:uid="{FDC41B49-7239-4F65-92F3-B843EF1D7948}"/>
    <cellStyle name="20% - Accent2 2 2 2 4 2 2" xfId="8732" xr:uid="{F9446EEA-A408-46C1-BAC7-E841CF9208B2}"/>
    <cellStyle name="20% - Accent2 2 2 2 4 2 2 2" xfId="18054" xr:uid="{B0B48534-257A-48BD-A550-BFDBA3B01270}"/>
    <cellStyle name="20% - Accent2 2 2 2 4 2 2 3" xfId="28180" xr:uid="{F2C9990E-2700-4D59-9513-9F46205533AE}"/>
    <cellStyle name="20% - Accent2 2 2 2 4 2 3" xfId="13837" xr:uid="{094A12BE-817C-4217-AFD4-9361CCBCC8FA}"/>
    <cellStyle name="20% - Accent2 2 2 2 4 2 4" xfId="23963" xr:uid="{1DDC9C32-BC64-4213-A04D-599D9CB8F715}"/>
    <cellStyle name="20% - Accent2 2 2 2 4 3" xfId="6587" xr:uid="{D8A90A75-F0C3-4373-AED5-8B1468AFDF32}"/>
    <cellStyle name="20% - Accent2 2 2 2 4 3 2" xfId="15909" xr:uid="{34D55BEF-80F7-4D08-9D65-4AD6DCC5AB19}"/>
    <cellStyle name="20% - Accent2 2 2 2 4 3 3" xfId="26035" xr:uid="{B85C0DB6-66D9-4A58-BE68-9BAEE87F7603}"/>
    <cellStyle name="20% - Accent2 2 2 2 4 4" xfId="11692" xr:uid="{4F61219E-13E2-4AA7-A1D9-F7E02B57ADE3}"/>
    <cellStyle name="20% - Accent2 2 2 2 4 5" xfId="21818" xr:uid="{6064416C-CB9A-4D50-AC66-3FD25031195A}"/>
    <cellStyle name="20% - Accent2 2 2 2 5" xfId="2698" xr:uid="{3CC773B3-6F2E-4483-9351-BD0222333230}"/>
    <cellStyle name="20% - Accent2 2 2 2 5 2" xfId="4927" xr:uid="{887FEAF7-AC8C-4835-8190-F354F79CD285}"/>
    <cellStyle name="20% - Accent2 2 2 2 5 2 2" xfId="9145" xr:uid="{32DDD131-98B3-4208-AA13-BF869BDBD42E}"/>
    <cellStyle name="20% - Accent2 2 2 2 5 2 2 2" xfId="18467" xr:uid="{67BCAACA-D56D-4056-8F5F-711B00695FF0}"/>
    <cellStyle name="20% - Accent2 2 2 2 5 2 2 3" xfId="28593" xr:uid="{B6E02088-E779-4C72-B1EC-426D58948BEA}"/>
    <cellStyle name="20% - Accent2 2 2 2 5 2 3" xfId="14250" xr:uid="{B278E706-62B5-43A6-A570-6296CEC2B1AC}"/>
    <cellStyle name="20% - Accent2 2 2 2 5 2 4" xfId="24376" xr:uid="{2F88FF14-4176-4CDA-A4A8-1808A4FB96B1}"/>
    <cellStyle name="20% - Accent2 2 2 2 5 3" xfId="7000" xr:uid="{704ED03C-4968-4FC5-B6DF-9D13E4580847}"/>
    <cellStyle name="20% - Accent2 2 2 2 5 3 2" xfId="16322" xr:uid="{BBEC1E12-ECE9-400F-9B6B-AB9957EEC9C9}"/>
    <cellStyle name="20% - Accent2 2 2 2 5 3 3" xfId="26448" xr:uid="{4D5D91C6-E62E-4279-9698-FFA3266888D3}"/>
    <cellStyle name="20% - Accent2 2 2 2 5 4" xfId="12105" xr:uid="{79569E17-5135-435D-B95B-D456677D6495}"/>
    <cellStyle name="20% - Accent2 2 2 2 5 5" xfId="22231" xr:uid="{F523186D-762A-43FD-A76B-D81174C67406}"/>
    <cellStyle name="20% - Accent2 2 2 2 6" xfId="3111" xr:uid="{25EAA880-6017-4EF4-8A83-1724F0AB2F3F}"/>
    <cellStyle name="20% - Accent2 2 2 2 6 2" xfId="7413" xr:uid="{CB7167C7-FB60-4F17-AF09-6A3AB55FC01D}"/>
    <cellStyle name="20% - Accent2 2 2 2 6 2 2" xfId="16735" xr:uid="{9AEAE892-0580-4AF9-A920-74A2EF6F9AD8}"/>
    <cellStyle name="20% - Accent2 2 2 2 6 2 3" xfId="26861" xr:uid="{B9C4F642-B3AC-49BB-853E-4AA01CDD3E0E}"/>
    <cellStyle name="20% - Accent2 2 2 2 6 3" xfId="12518" xr:uid="{0C27A097-6F51-49B6-891F-DDE67A49D6B1}"/>
    <cellStyle name="20% - Accent2 2 2 2 6 4" xfId="22644" xr:uid="{54D57F01-795B-4408-A4CA-2925AF0AEF35}"/>
    <cellStyle name="20% - Accent2 2 2 2 7" xfId="5347" xr:uid="{39148B46-3449-456A-86F5-74E87493599E}"/>
    <cellStyle name="20% - Accent2 2 2 2 7 2" xfId="14669" xr:uid="{248F79C4-6C95-447E-A3CA-F4E366AD3147}"/>
    <cellStyle name="20% - Accent2 2 2 2 7 3" xfId="24795" xr:uid="{6898E345-0082-4964-9048-A09C1EFB3773}"/>
    <cellStyle name="20% - Accent2 2 2 2 8" xfId="9933" xr:uid="{2E8EC8A7-2AF6-4CA1-8EB4-00D1756ECE85}"/>
    <cellStyle name="20% - Accent2 2 2 2 8 2" xfId="19254" xr:uid="{6C276BC0-580C-4379-B5C6-EF12E6CB981C}"/>
    <cellStyle name="20% - Accent2 2 2 2 8 3" xfId="29380" xr:uid="{06DE52E2-1174-4F23-92B6-EE185E635C95}"/>
    <cellStyle name="20% - Accent2 2 2 2 9" xfId="1043" xr:uid="{9452E082-EE83-4172-A6BA-D6A81B0810C6}"/>
    <cellStyle name="20% - Accent2 2 2 3" xfId="588" xr:uid="{00000000-0005-0000-0000-000015000000}"/>
    <cellStyle name="20% - Accent2 2 2 3 2" xfId="3687" xr:uid="{79A2842B-F4EC-4528-81C4-F865D63F53EA}"/>
    <cellStyle name="20% - Accent2 2 2 3 2 2" xfId="7905" xr:uid="{DFF55748-27D0-41B8-8E1C-BD8BE54FCFBD}"/>
    <cellStyle name="20% - Accent2 2 2 3 2 2 2" xfId="17227" xr:uid="{CFDDE93B-1E9F-42EB-8787-59C64778056E}"/>
    <cellStyle name="20% - Accent2 2 2 3 2 2 3" xfId="27353" xr:uid="{67253FFF-D160-4724-9D2E-24368025B590}"/>
    <cellStyle name="20% - Accent2 2 2 3 2 3" xfId="13010" xr:uid="{7DDFBECD-7205-4093-8463-3F3BA5A11694}"/>
    <cellStyle name="20% - Accent2 2 2 3 2 4" xfId="23136" xr:uid="{C0E8A155-906F-45E6-97F2-B8D2A0D0D6B3}"/>
    <cellStyle name="20% - Accent2 2 2 3 3" xfId="5760" xr:uid="{6239D1C8-3787-43CC-B273-1489435DC6F6}"/>
    <cellStyle name="20% - Accent2 2 2 3 3 2" xfId="15082" xr:uid="{21FCC84E-F5E2-4863-9476-362876DF0B09}"/>
    <cellStyle name="20% - Accent2 2 2 3 3 3" xfId="25208" xr:uid="{06247149-1879-4709-A057-44ECD584C526}"/>
    <cellStyle name="20% - Accent2 2 2 3 4" xfId="10151" xr:uid="{693B68DC-2ED4-4FC1-8896-ADF8E820E6B9}"/>
    <cellStyle name="20% - Accent2 2 2 3 4 2" xfId="19462" xr:uid="{A4B6BF67-DD47-4CA0-A261-8DCEC0AB9235}"/>
    <cellStyle name="20% - Accent2 2 2 3 4 3" xfId="29588" xr:uid="{2A96D190-A221-45E5-B2D5-0C62443F6B33}"/>
    <cellStyle name="20% - Accent2 2 2 3 5" xfId="1456" xr:uid="{F5850B5F-4D0A-4376-9FE4-F1524F9EF26A}"/>
    <cellStyle name="20% - Accent2 2 2 3 6" xfId="10865" xr:uid="{5C29D534-0C43-4935-AE1F-0B3E9F5F4178}"/>
    <cellStyle name="20% - Accent2 2 2 3 7" xfId="20164" xr:uid="{44884D0C-D2AC-4B08-A918-53491807E4E6}"/>
    <cellStyle name="20% - Accent2 2 2 3 8" xfId="20991" xr:uid="{5F0DFEE2-75BA-488B-A5F7-296D56A75B81}"/>
    <cellStyle name="20% - Accent2 2 2 4" xfId="1871" xr:uid="{3F3FA16F-BB97-4414-8248-BE9FA4F75578}"/>
    <cellStyle name="20% - Accent2 2 2 4 2" xfId="4100" xr:uid="{CC92B455-6507-4641-A6EC-E63B9EC721D6}"/>
    <cellStyle name="20% - Accent2 2 2 4 2 2" xfId="8318" xr:uid="{8193B9DF-D8AE-4B91-A466-4B1F1B86A5B9}"/>
    <cellStyle name="20% - Accent2 2 2 4 2 2 2" xfId="17640" xr:uid="{EA136F4F-52DA-4548-B895-594E122ACF74}"/>
    <cellStyle name="20% - Accent2 2 2 4 2 2 3" xfId="27766" xr:uid="{7A834AB7-1A6D-4488-BDB3-8AB6BFF0A848}"/>
    <cellStyle name="20% - Accent2 2 2 4 2 3" xfId="13423" xr:uid="{28178909-F337-4498-8ABD-C8A3890FA3B6}"/>
    <cellStyle name="20% - Accent2 2 2 4 2 4" xfId="23549" xr:uid="{FFFF75C0-2E96-47F7-A2EC-86F53FC88794}"/>
    <cellStyle name="20% - Accent2 2 2 4 3" xfId="6173" xr:uid="{B73A5511-8D0A-43A6-95E8-CC763A31B7B2}"/>
    <cellStyle name="20% - Accent2 2 2 4 3 2" xfId="15495" xr:uid="{44135033-FECD-4FD0-8CA4-9591E7B39906}"/>
    <cellStyle name="20% - Accent2 2 2 4 3 3" xfId="25621" xr:uid="{8EF3F268-A57E-4139-8E63-B3CE573EDCC5}"/>
    <cellStyle name="20% - Accent2 2 2 4 4" xfId="11278" xr:uid="{4324BD5E-AABF-4EC7-A807-AE984119B083}"/>
    <cellStyle name="20% - Accent2 2 2 4 5" xfId="21404" xr:uid="{38CDEE1B-5E9D-419A-9701-6303A716F505}"/>
    <cellStyle name="20% - Accent2 2 2 5" xfId="2284" xr:uid="{9AC4C844-2AFC-4D52-A665-94120FB1171A}"/>
    <cellStyle name="20% - Accent2 2 2 5 2" xfId="4513" xr:uid="{867773A3-9FE8-48CC-BF59-FD9082FFD756}"/>
    <cellStyle name="20% - Accent2 2 2 5 2 2" xfId="8731" xr:uid="{DAA7D882-1CA5-4DD8-93E8-8BA6020CA656}"/>
    <cellStyle name="20% - Accent2 2 2 5 2 2 2" xfId="18053" xr:uid="{B3C6A2CD-16F3-4018-B0EC-88C8B05BF312}"/>
    <cellStyle name="20% - Accent2 2 2 5 2 2 3" xfId="28179" xr:uid="{A45ED886-F2BF-4B54-961E-D5AE9E268991}"/>
    <cellStyle name="20% - Accent2 2 2 5 2 3" xfId="13836" xr:uid="{DA5FA325-840C-4AF7-8A3B-687FC47F6E47}"/>
    <cellStyle name="20% - Accent2 2 2 5 2 4" xfId="23962" xr:uid="{9FBA5610-E7F1-4847-BC8F-15436C2DD466}"/>
    <cellStyle name="20% - Accent2 2 2 5 3" xfId="6586" xr:uid="{B1C0B829-2276-4469-BB82-9C6D75D3A086}"/>
    <cellStyle name="20% - Accent2 2 2 5 3 2" xfId="15908" xr:uid="{15867E7B-61F0-4DDE-BB4C-029D659E5FDF}"/>
    <cellStyle name="20% - Accent2 2 2 5 3 3" xfId="26034" xr:uid="{070E4604-2DC8-40D1-86C3-2864F94F89BE}"/>
    <cellStyle name="20% - Accent2 2 2 5 4" xfId="11691" xr:uid="{ECF17B86-0D30-46E5-8BB8-C4FD701BF4A0}"/>
    <cellStyle name="20% - Accent2 2 2 5 5" xfId="21817" xr:uid="{ADB45FB2-0F63-439A-AB78-DFDB69D36C47}"/>
    <cellStyle name="20% - Accent2 2 2 6" xfId="2697" xr:uid="{F7E080F5-75EA-42F8-9F32-8C2C11F3D258}"/>
    <cellStyle name="20% - Accent2 2 2 6 2" xfId="4926" xr:uid="{58ADD54C-351F-4128-9789-AF0AD07681CF}"/>
    <cellStyle name="20% - Accent2 2 2 6 2 2" xfId="9144" xr:uid="{71C4E580-1463-403B-9A64-0D2752985703}"/>
    <cellStyle name="20% - Accent2 2 2 6 2 2 2" xfId="18466" xr:uid="{8CAA74F5-2893-490C-9E87-9B1B0E37655B}"/>
    <cellStyle name="20% - Accent2 2 2 6 2 2 3" xfId="28592" xr:uid="{F74608CB-DC93-44A3-8FB4-C520C3976237}"/>
    <cellStyle name="20% - Accent2 2 2 6 2 3" xfId="14249" xr:uid="{826C82B9-B16B-4847-8003-BD1F94D5A301}"/>
    <cellStyle name="20% - Accent2 2 2 6 2 4" xfId="24375" xr:uid="{2658C12E-BCBC-40B6-8685-B76C7B3D7443}"/>
    <cellStyle name="20% - Accent2 2 2 6 3" xfId="6999" xr:uid="{5D4000BF-9259-4376-9097-D627B9FB07A7}"/>
    <cellStyle name="20% - Accent2 2 2 6 3 2" xfId="16321" xr:uid="{D9E31E3B-01D0-4520-A072-027934341F6E}"/>
    <cellStyle name="20% - Accent2 2 2 6 3 3" xfId="26447" xr:uid="{279C8A86-C005-4304-87B2-7139B573D98A}"/>
    <cellStyle name="20% - Accent2 2 2 6 4" xfId="12104" xr:uid="{68837BEE-CBC5-4B40-8F44-0CD0D49BC496}"/>
    <cellStyle name="20% - Accent2 2 2 6 5" xfId="22230" xr:uid="{5B4ED129-F6A4-47B1-9C86-45794B69FA97}"/>
    <cellStyle name="20% - Accent2 2 2 7" xfId="3110" xr:uid="{7348A6CD-E44E-4074-B6C6-0EEC2BBC5D7F}"/>
    <cellStyle name="20% - Accent2 2 2 7 2" xfId="7412" xr:uid="{BE59051E-655E-4571-A53D-6402DC009AB8}"/>
    <cellStyle name="20% - Accent2 2 2 7 2 2" xfId="16734" xr:uid="{671A1676-5199-471B-A304-23A02C7501D9}"/>
    <cellStyle name="20% - Accent2 2 2 7 2 3" xfId="26860" xr:uid="{90918BA8-B7BC-4CC9-B55B-D8AD195A1CEE}"/>
    <cellStyle name="20% - Accent2 2 2 7 3" xfId="12517" xr:uid="{05F1C2AF-E8E6-4593-BF77-7684EFAB377F}"/>
    <cellStyle name="20% - Accent2 2 2 7 4" xfId="22643" xr:uid="{F8EE02DD-F934-4A3C-9CC5-692DD5D251F2}"/>
    <cellStyle name="20% - Accent2 2 2 8" xfId="5346" xr:uid="{CB073F85-8480-49CC-8156-F06E6BF0E9A3}"/>
    <cellStyle name="20% - Accent2 2 2 8 2" xfId="14668" xr:uid="{9AE091A8-26A2-431B-8450-CB82AAE24425}"/>
    <cellStyle name="20% - Accent2 2 2 8 3" xfId="24794" xr:uid="{904C58ED-BFD7-4BC4-BC37-B9F66377D26C}"/>
    <cellStyle name="20% - Accent2 2 2 9" xfId="9726" xr:uid="{5CA53C1D-1008-4622-9A9D-C0086D864541}"/>
    <cellStyle name="20% - Accent2 2 2 9 2" xfId="19047" xr:uid="{FAA9FF84-5750-4F7C-B0D3-3FED2877C796}"/>
    <cellStyle name="20% - Accent2 2 2 9 3" xfId="29173" xr:uid="{5C680F5D-D798-410C-9FAA-15711DD58846}"/>
    <cellStyle name="20% - Accent2 2 3" xfId="13" xr:uid="{00000000-0005-0000-0000-000016000000}"/>
    <cellStyle name="20% - Accent2 2 3 10" xfId="10453" xr:uid="{AA236459-470F-445F-866D-F30AB049E196}"/>
    <cellStyle name="20% - Accent2 2 3 11" xfId="19750" xr:uid="{F2BB548F-8610-48EB-93C3-CD69A1FC0CDF}"/>
    <cellStyle name="20% - Accent2 2 3 12" xfId="20579" xr:uid="{C07FD51D-5C49-4810-93E1-156F6D875FDE}"/>
    <cellStyle name="20% - Accent2 2 3 2" xfId="590" xr:uid="{00000000-0005-0000-0000-000017000000}"/>
    <cellStyle name="20% - Accent2 2 3 2 2" xfId="3689" xr:uid="{14DBEA30-24B9-47C2-84F3-229E9FD4B925}"/>
    <cellStyle name="20% - Accent2 2 3 2 2 2" xfId="7907" xr:uid="{D3B985C7-80DA-46A6-9191-092632172CFB}"/>
    <cellStyle name="20% - Accent2 2 3 2 2 2 2" xfId="17229" xr:uid="{5F98726F-B13D-455B-B6CC-4F338717F22C}"/>
    <cellStyle name="20% - Accent2 2 3 2 2 2 3" xfId="27355" xr:uid="{D0CD29CF-6F61-47AF-B800-4000B3A128FA}"/>
    <cellStyle name="20% - Accent2 2 3 2 2 3" xfId="13012" xr:uid="{E3946212-7F4B-4520-9EB0-E1BD6871C972}"/>
    <cellStyle name="20% - Accent2 2 3 2 2 4" xfId="23138" xr:uid="{B0DEC037-B4AA-4167-8442-68C9E1EACF16}"/>
    <cellStyle name="20% - Accent2 2 3 2 3" xfId="5762" xr:uid="{22232CD9-17CC-482A-9AA3-7226D037FAE1}"/>
    <cellStyle name="20% - Accent2 2 3 2 3 2" xfId="15084" xr:uid="{CF63DDEF-BC02-4910-B624-14CE17C8824B}"/>
    <cellStyle name="20% - Accent2 2 3 2 3 3" xfId="25210" xr:uid="{DCCAA36E-B62C-4753-8005-CA26A2E9EAD4}"/>
    <cellStyle name="20% - Accent2 2 3 2 4" xfId="10255" xr:uid="{B65577DC-6C77-4E3F-B572-1F3D3FDC9900}"/>
    <cellStyle name="20% - Accent2 2 3 2 4 2" xfId="19566" xr:uid="{81E208B1-B8CA-4CE8-8AD2-E633B3084A87}"/>
    <cellStyle name="20% - Accent2 2 3 2 4 3" xfId="29692" xr:uid="{25E31AF5-7C95-4440-B2AA-32FEF9AB23B3}"/>
    <cellStyle name="20% - Accent2 2 3 2 5" xfId="1458" xr:uid="{92AF47C6-379C-4B19-B4D0-3F2552054FB3}"/>
    <cellStyle name="20% - Accent2 2 3 2 6" xfId="10867" xr:uid="{B9682EA5-AC02-49D0-A754-C510EC29598D}"/>
    <cellStyle name="20% - Accent2 2 3 2 7" xfId="20166" xr:uid="{CD625C5D-B102-4707-A212-FC827D3BD6D8}"/>
    <cellStyle name="20% - Accent2 2 3 2 8" xfId="20993" xr:uid="{938B520A-D2E2-46D7-8454-518AD660F39E}"/>
    <cellStyle name="20% - Accent2 2 3 3" xfId="1873" xr:uid="{57B38C41-8190-4A15-8E36-CC6D2B8AFB50}"/>
    <cellStyle name="20% - Accent2 2 3 3 2" xfId="4102" xr:uid="{E4F4AC75-D83B-4F22-B258-153F2A15C85B}"/>
    <cellStyle name="20% - Accent2 2 3 3 2 2" xfId="8320" xr:uid="{A1D84356-8D51-4F65-945D-4B158CE3D158}"/>
    <cellStyle name="20% - Accent2 2 3 3 2 2 2" xfId="17642" xr:uid="{00782833-340C-4AD5-9237-DA2009A99EDB}"/>
    <cellStyle name="20% - Accent2 2 3 3 2 2 3" xfId="27768" xr:uid="{2C785429-52AF-478E-BE53-589B3979EF25}"/>
    <cellStyle name="20% - Accent2 2 3 3 2 3" xfId="13425" xr:uid="{650A18F4-B499-4EC7-8899-437CF6BBF0C1}"/>
    <cellStyle name="20% - Accent2 2 3 3 2 4" xfId="23551" xr:uid="{5A78418F-93AA-4231-8620-5AF6BD80A1FB}"/>
    <cellStyle name="20% - Accent2 2 3 3 3" xfId="6175" xr:uid="{28C0EFC3-9B3D-4562-82D6-802FF1399F9C}"/>
    <cellStyle name="20% - Accent2 2 3 3 3 2" xfId="15497" xr:uid="{860352B7-B44D-487B-BA57-FFEB152651D1}"/>
    <cellStyle name="20% - Accent2 2 3 3 3 3" xfId="25623" xr:uid="{4F7907EB-3B26-4F2B-A5D9-FEEBBD6451BE}"/>
    <cellStyle name="20% - Accent2 2 3 3 4" xfId="11280" xr:uid="{B7CC6955-DAF6-436F-BA33-C17C49869BF1}"/>
    <cellStyle name="20% - Accent2 2 3 3 5" xfId="21406" xr:uid="{34641C24-DDA7-44AA-B0B7-2167E4680859}"/>
    <cellStyle name="20% - Accent2 2 3 4" xfId="2286" xr:uid="{C896020F-6AC7-45A3-8D7C-9E870B4BC7C9}"/>
    <cellStyle name="20% - Accent2 2 3 4 2" xfId="4515" xr:uid="{B20A65F7-27F8-4A78-A85F-19A70CC117B4}"/>
    <cellStyle name="20% - Accent2 2 3 4 2 2" xfId="8733" xr:uid="{68CFCF00-D269-402A-A621-080E955D5618}"/>
    <cellStyle name="20% - Accent2 2 3 4 2 2 2" xfId="18055" xr:uid="{011BD573-9DD2-4080-9A6D-B59750555DD7}"/>
    <cellStyle name="20% - Accent2 2 3 4 2 2 3" xfId="28181" xr:uid="{36F9FA8F-241F-45C8-817F-AD4120ACCA8F}"/>
    <cellStyle name="20% - Accent2 2 3 4 2 3" xfId="13838" xr:uid="{776F2D1C-3E01-4ACC-9A2A-FF6367C0662B}"/>
    <cellStyle name="20% - Accent2 2 3 4 2 4" xfId="23964" xr:uid="{8ED92F16-FA3A-46C5-A22D-98E7807FC681}"/>
    <cellStyle name="20% - Accent2 2 3 4 3" xfId="6588" xr:uid="{851AF501-6A03-41CB-9E9F-B7FBB28513E9}"/>
    <cellStyle name="20% - Accent2 2 3 4 3 2" xfId="15910" xr:uid="{6542DA97-77E4-4B79-95B8-CCD57D4BC2CE}"/>
    <cellStyle name="20% - Accent2 2 3 4 3 3" xfId="26036" xr:uid="{C1EE8B19-DB02-4096-A952-09EDB3D0F1FE}"/>
    <cellStyle name="20% - Accent2 2 3 4 4" xfId="11693" xr:uid="{EFB18CF4-AA57-4934-8195-2A7AAA4B9F10}"/>
    <cellStyle name="20% - Accent2 2 3 4 5" xfId="21819" xr:uid="{E122362D-CB49-4E7D-8B8A-A4014059ED11}"/>
    <cellStyle name="20% - Accent2 2 3 5" xfId="2699" xr:uid="{3ACBCC8E-95FE-4DC3-BC5D-2630D4D6AE00}"/>
    <cellStyle name="20% - Accent2 2 3 5 2" xfId="4928" xr:uid="{1D2CAD91-BC6E-42E9-9BFF-5D9DE23D6C10}"/>
    <cellStyle name="20% - Accent2 2 3 5 2 2" xfId="9146" xr:uid="{F350A109-0C68-4B3B-AFB3-CA8C35E31962}"/>
    <cellStyle name="20% - Accent2 2 3 5 2 2 2" xfId="18468" xr:uid="{8961FDBA-DDF2-44F0-BF82-BA7816F98CC0}"/>
    <cellStyle name="20% - Accent2 2 3 5 2 2 3" xfId="28594" xr:uid="{B36111B4-184E-4AA8-AA37-5F1945AA83B8}"/>
    <cellStyle name="20% - Accent2 2 3 5 2 3" xfId="14251" xr:uid="{EE702973-4F54-4B4E-8776-3774C7AC617F}"/>
    <cellStyle name="20% - Accent2 2 3 5 2 4" xfId="24377" xr:uid="{6DEF0757-60E5-4869-9958-F6B6969C676E}"/>
    <cellStyle name="20% - Accent2 2 3 5 3" xfId="7001" xr:uid="{4FADFBA0-AE48-4050-A134-FDC0B84DABD2}"/>
    <cellStyle name="20% - Accent2 2 3 5 3 2" xfId="16323" xr:uid="{2BEECF61-EEB7-4415-8693-685CBE9441BC}"/>
    <cellStyle name="20% - Accent2 2 3 5 3 3" xfId="26449" xr:uid="{BE56E2B4-BB4C-43BB-AECC-BEF884ACE6E0}"/>
    <cellStyle name="20% - Accent2 2 3 5 4" xfId="12106" xr:uid="{4CCF55EC-6FC9-4580-94AD-019C22CCEC94}"/>
    <cellStyle name="20% - Accent2 2 3 5 5" xfId="22232" xr:uid="{2FEF2B81-95B7-43AD-B4C6-1E68BEA8C0D7}"/>
    <cellStyle name="20% - Accent2 2 3 6" xfId="3112" xr:uid="{516E9402-C557-4F24-A9CB-DD5B42350D8F}"/>
    <cellStyle name="20% - Accent2 2 3 6 2" xfId="7414" xr:uid="{B77CD189-5994-429A-841E-A8DB7879CDAB}"/>
    <cellStyle name="20% - Accent2 2 3 6 2 2" xfId="16736" xr:uid="{9B7B3B8F-60AC-4F64-BF11-18AE79687778}"/>
    <cellStyle name="20% - Accent2 2 3 6 2 3" xfId="26862" xr:uid="{01ADF46B-BECD-44C5-8748-A7508DED4825}"/>
    <cellStyle name="20% - Accent2 2 3 6 3" xfId="12519" xr:uid="{43196C28-051E-4989-866E-DACD4EDB9E75}"/>
    <cellStyle name="20% - Accent2 2 3 6 4" xfId="22645" xr:uid="{D5C2276A-811D-49F4-8132-11371A9C4985}"/>
    <cellStyle name="20% - Accent2 2 3 7" xfId="5348" xr:uid="{F648F1EC-78E4-4693-AD99-D489D3A7D237}"/>
    <cellStyle name="20% - Accent2 2 3 7 2" xfId="14670" xr:uid="{CB85B330-3293-487E-9D7B-16C6A10D9CBE}"/>
    <cellStyle name="20% - Accent2 2 3 7 3" xfId="24796" xr:uid="{73AEA506-6535-4024-BA5E-5A79309E3AD4}"/>
    <cellStyle name="20% - Accent2 2 3 8" xfId="9830" xr:uid="{F9F9F16F-AAEB-4D82-9E58-AAFC71B55000}"/>
    <cellStyle name="20% - Accent2 2 3 8 2" xfId="19151" xr:uid="{AF842843-D60D-4874-8DEB-AA59FBE4E3F1}"/>
    <cellStyle name="20% - Accent2 2 3 8 3" xfId="29277" xr:uid="{BB72310C-A6E5-4C79-B0CB-EBE571970C63}"/>
    <cellStyle name="20% - Accent2 2 3 9" xfId="1044" xr:uid="{C66CA2AE-AD1F-4BD9-83EC-CD5CC0312715}"/>
    <cellStyle name="20% - Accent2 2 4" xfId="587" xr:uid="{00000000-0005-0000-0000-000018000000}"/>
    <cellStyle name="20% - Accent2 2 4 2" xfId="3686" xr:uid="{C62BDFDD-3A2D-4258-9E3F-50F49C3A151F}"/>
    <cellStyle name="20% - Accent2 2 4 2 2" xfId="7904" xr:uid="{FDB61EBF-2150-4364-AD79-F6DB5E66B221}"/>
    <cellStyle name="20% - Accent2 2 4 2 2 2" xfId="17226" xr:uid="{FD4EAA67-7C70-455D-971F-6D590661AFB7}"/>
    <cellStyle name="20% - Accent2 2 4 2 2 3" xfId="27352" xr:uid="{54D81A2C-86AA-48B1-A8C1-96D5FC00873B}"/>
    <cellStyle name="20% - Accent2 2 4 2 3" xfId="13009" xr:uid="{AB7C0996-5FB3-4E6D-9E84-51575E3815A0}"/>
    <cellStyle name="20% - Accent2 2 4 2 4" xfId="23135" xr:uid="{2AEBE13D-480A-4B25-BDA2-084F16884507}"/>
    <cellStyle name="20% - Accent2 2 4 3" xfId="5759" xr:uid="{0FAEC141-99BB-4C41-A6A3-156A78E412DF}"/>
    <cellStyle name="20% - Accent2 2 4 3 2" xfId="15081" xr:uid="{3B5AE02D-AF82-42DB-964D-9BCA299938A9}"/>
    <cellStyle name="20% - Accent2 2 4 3 3" xfId="25207" xr:uid="{16F1C0BB-99E5-4051-8977-11EC161797CC}"/>
    <cellStyle name="20% - Accent2 2 4 4" xfId="10047" xr:uid="{ABE4145D-6AA7-4F77-950A-ECA3BC958B6A}"/>
    <cellStyle name="20% - Accent2 2 4 4 2" xfId="19359" xr:uid="{A44CF69A-58AE-436F-BB8B-DABFFF2DAB1C}"/>
    <cellStyle name="20% - Accent2 2 4 4 3" xfId="29485" xr:uid="{19859764-9B6F-49DD-87D0-B1F6236FC8FC}"/>
    <cellStyle name="20% - Accent2 2 4 5" xfId="1455" xr:uid="{83619664-5106-4FD5-9183-167543CEECA4}"/>
    <cellStyle name="20% - Accent2 2 4 6" xfId="10864" xr:uid="{D354BD35-D87B-4F1B-AC3F-DB6ACF4B9A9B}"/>
    <cellStyle name="20% - Accent2 2 4 7" xfId="20163" xr:uid="{12E3FB5E-E038-4527-B2A7-2E6EDA2E31F0}"/>
    <cellStyle name="20% - Accent2 2 4 8" xfId="20990" xr:uid="{F9C87953-36AB-41AD-BBCC-251639024DB9}"/>
    <cellStyle name="20% - Accent2 2 5" xfId="1870" xr:uid="{E0822B28-1DC5-4F61-80C8-66B08333AD89}"/>
    <cellStyle name="20% - Accent2 2 5 2" xfId="4099" xr:uid="{BA269C1E-2ED6-480C-9A5D-261D22776DDF}"/>
    <cellStyle name="20% - Accent2 2 5 2 2" xfId="8317" xr:uid="{4969FDDC-3F4F-41BA-ACDC-FA235FBB1FF2}"/>
    <cellStyle name="20% - Accent2 2 5 2 2 2" xfId="17639" xr:uid="{0346640B-82AC-465B-8754-7663DEEC669D}"/>
    <cellStyle name="20% - Accent2 2 5 2 2 3" xfId="27765" xr:uid="{3D144218-11D4-4415-B8B9-3DB9D2F4DDC7}"/>
    <cellStyle name="20% - Accent2 2 5 2 3" xfId="13422" xr:uid="{E5CD65DC-4356-45F9-9ABF-F441F465FDB1}"/>
    <cellStyle name="20% - Accent2 2 5 2 4" xfId="23548" xr:uid="{73F8B0AB-E632-4C6A-9A8B-101B08697E86}"/>
    <cellStyle name="20% - Accent2 2 5 3" xfId="6172" xr:uid="{47CCAD3A-5F64-4D27-B6BF-8AD75DCF6BAA}"/>
    <cellStyle name="20% - Accent2 2 5 3 2" xfId="15494" xr:uid="{FFDC7060-B481-44FC-AF46-26E9E5C0F5EA}"/>
    <cellStyle name="20% - Accent2 2 5 3 3" xfId="25620" xr:uid="{A2D49BDD-C896-4146-AAF6-5275F5F70F04}"/>
    <cellStyle name="20% - Accent2 2 5 4" xfId="11277" xr:uid="{1D03451E-16E9-4AAB-A912-75CDAB592AB6}"/>
    <cellStyle name="20% - Accent2 2 5 5" xfId="21403" xr:uid="{CC78A1F2-4CCE-40B7-98B4-9429348261A7}"/>
    <cellStyle name="20% - Accent2 2 6" xfId="2283" xr:uid="{6F59BD28-7E50-49ED-AC47-1B33E3B1488A}"/>
    <cellStyle name="20% - Accent2 2 6 2" xfId="4512" xr:uid="{ED5DCE0D-2840-4FCF-9732-9728C1B9488A}"/>
    <cellStyle name="20% - Accent2 2 6 2 2" xfId="8730" xr:uid="{116BD1A7-462E-46F5-B1C5-6568A449BAB3}"/>
    <cellStyle name="20% - Accent2 2 6 2 2 2" xfId="18052" xr:uid="{085C3463-ECE2-4140-8765-9503B567793A}"/>
    <cellStyle name="20% - Accent2 2 6 2 2 3" xfId="28178" xr:uid="{AFB0A227-E965-4F17-9D0B-E6797D059B57}"/>
    <cellStyle name="20% - Accent2 2 6 2 3" xfId="13835" xr:uid="{3F92C411-D9C0-4097-9B2C-0573DCD61E16}"/>
    <cellStyle name="20% - Accent2 2 6 2 4" xfId="23961" xr:uid="{91A64348-16E3-47E1-957F-1CC6AEFCFF7C}"/>
    <cellStyle name="20% - Accent2 2 6 3" xfId="6585" xr:uid="{A8C18A0D-D819-4750-A0EC-7E4EAF92C9EF}"/>
    <cellStyle name="20% - Accent2 2 6 3 2" xfId="15907" xr:uid="{D7D78650-3692-4E6C-9CCC-98A1E2043DE2}"/>
    <cellStyle name="20% - Accent2 2 6 3 3" xfId="26033" xr:uid="{D812E51E-8C7E-4A1F-B668-7555D8C4F4E0}"/>
    <cellStyle name="20% - Accent2 2 6 4" xfId="11690" xr:uid="{818A149A-6BC7-4182-9872-1572FB106A04}"/>
    <cellStyle name="20% - Accent2 2 6 5" xfId="21816" xr:uid="{0CE5D32A-7D86-49A6-B910-94DC66D5F4B6}"/>
    <cellStyle name="20% - Accent2 2 7" xfId="2696" xr:uid="{9406E899-EF71-4DCE-9647-3A49C801B13F}"/>
    <cellStyle name="20% - Accent2 2 7 2" xfId="4925" xr:uid="{6C72C7B7-AD4D-49F3-A690-7FC0D55531D2}"/>
    <cellStyle name="20% - Accent2 2 7 2 2" xfId="9143" xr:uid="{7C43E7AE-BCFC-43FF-9153-89B81417FF51}"/>
    <cellStyle name="20% - Accent2 2 7 2 2 2" xfId="18465" xr:uid="{8B38D1F8-06C3-418C-A0D1-D9DA18359B66}"/>
    <cellStyle name="20% - Accent2 2 7 2 2 3" xfId="28591" xr:uid="{2BC501B4-70BB-47B2-8D92-8A70ADD07EA4}"/>
    <cellStyle name="20% - Accent2 2 7 2 3" xfId="14248" xr:uid="{7DCC9174-1A7F-4179-832D-39399AD10BF4}"/>
    <cellStyle name="20% - Accent2 2 7 2 4" xfId="24374" xr:uid="{6258121E-8399-44E1-A170-6802FD4D0167}"/>
    <cellStyle name="20% - Accent2 2 7 3" xfId="6998" xr:uid="{D263F287-78CA-4949-B824-74FB20264B5D}"/>
    <cellStyle name="20% - Accent2 2 7 3 2" xfId="16320" xr:uid="{8ABB8BA9-2203-4094-9EA9-6DCDF7D33ACF}"/>
    <cellStyle name="20% - Accent2 2 7 3 3" xfId="26446" xr:uid="{E98D2FE1-24E8-4AB6-A103-CDC78A83D51A}"/>
    <cellStyle name="20% - Accent2 2 7 4" xfId="12103" xr:uid="{C1CE1126-CE8D-4888-B44F-9CB1C25D5C36}"/>
    <cellStyle name="20% - Accent2 2 7 5" xfId="22229" xr:uid="{EAC596F9-21DD-4939-BF3D-2155A5610557}"/>
    <cellStyle name="20% - Accent2 2 8" xfId="3109" xr:uid="{5B545533-A62C-4213-8D81-01727220A8EA}"/>
    <cellStyle name="20% - Accent2 2 8 2" xfId="7411" xr:uid="{1A0625E9-559B-4606-A62A-03156F80ADD2}"/>
    <cellStyle name="20% - Accent2 2 8 2 2" xfId="16733" xr:uid="{45EF0F47-CA54-4F06-AEC8-247775E191AE}"/>
    <cellStyle name="20% - Accent2 2 8 2 3" xfId="26859" xr:uid="{0AF1EB56-5C50-4A2B-BCF3-A2ABC0141289}"/>
    <cellStyle name="20% - Accent2 2 8 3" xfId="12516" xr:uid="{26F02257-0443-41D0-B98C-8ECB0DB53E18}"/>
    <cellStyle name="20% - Accent2 2 8 4" xfId="22642" xr:uid="{A6881702-5BF7-4A21-ABD2-92CA033E7F83}"/>
    <cellStyle name="20% - Accent2 2 9" xfId="5345" xr:uid="{711F0F6F-D87E-48ED-AF44-139A0D0262BC}"/>
    <cellStyle name="20% - Accent2 2 9 2" xfId="14667" xr:uid="{098616FC-AFF2-40A2-A4B4-2D1CAD674390}"/>
    <cellStyle name="20% - Accent2 2 9 3" xfId="24793" xr:uid="{76AF519C-697C-4FB3-863C-3D6A400A8E61}"/>
    <cellStyle name="20% - Accent2 3" xfId="14" xr:uid="{00000000-0005-0000-0000-000019000000}"/>
    <cellStyle name="20% - Accent2 3 10" xfId="1045" xr:uid="{C007DC65-EF2E-4192-9B30-2486D9F855F9}"/>
    <cellStyle name="20% - Accent2 3 11" xfId="10454" xr:uid="{46C5DA20-1C74-4333-910D-BD4CF93C39A3}"/>
    <cellStyle name="20% - Accent2 3 12" xfId="19751" xr:uid="{59A4EE14-BA63-4396-8951-1FB86694EF9D}"/>
    <cellStyle name="20% - Accent2 3 13" xfId="20580" xr:uid="{85E86539-C674-4EA0-A545-68ABD352920C}"/>
    <cellStyle name="20% - Accent2 3 2" xfId="15" xr:uid="{00000000-0005-0000-0000-00001A000000}"/>
    <cellStyle name="20% - Accent2 3 2 10" xfId="10455" xr:uid="{C445F241-DFC8-4446-8314-9276BC7D1D2D}"/>
    <cellStyle name="20% - Accent2 3 2 11" xfId="19752" xr:uid="{1EE8A24D-32D9-4AF9-8A6C-9A46A2652E7F}"/>
    <cellStyle name="20% - Accent2 3 2 12" xfId="20581" xr:uid="{4822ABEA-DA26-4479-A7EF-7EDE5DDC9931}"/>
    <cellStyle name="20% - Accent2 3 2 2" xfId="592" xr:uid="{00000000-0005-0000-0000-00001B000000}"/>
    <cellStyle name="20% - Accent2 3 2 2 2" xfId="3691" xr:uid="{9BF2A058-0794-4CC9-BAE1-EEE82E511E9F}"/>
    <cellStyle name="20% - Accent2 3 2 2 2 2" xfId="7909" xr:uid="{26C562B6-069A-4916-8F92-9C9A524FD926}"/>
    <cellStyle name="20% - Accent2 3 2 2 2 2 2" xfId="17231" xr:uid="{D63372B9-19A4-45F1-BBF2-74A2C4EC7916}"/>
    <cellStyle name="20% - Accent2 3 2 2 2 2 3" xfId="27357" xr:uid="{55DFCE3A-49F4-4DB2-ACDA-C8EC6661F3CF}"/>
    <cellStyle name="20% - Accent2 3 2 2 2 3" xfId="13014" xr:uid="{24DAE817-705E-40D9-92DF-2E0E890912B3}"/>
    <cellStyle name="20% - Accent2 3 2 2 2 4" xfId="23140" xr:uid="{C621A3A5-DB25-4704-95E5-9CCEA6E5E093}"/>
    <cellStyle name="20% - Accent2 3 2 2 3" xfId="5764" xr:uid="{FAB82C67-0CA5-4AC9-B876-7CC7D823C44D}"/>
    <cellStyle name="20% - Accent2 3 2 2 3 2" xfId="15086" xr:uid="{0D297A69-1E51-4055-A8E2-F485AB487B85}"/>
    <cellStyle name="20% - Accent2 3 2 2 3 3" xfId="25212" xr:uid="{C00A2A34-DBE8-4907-A465-40155A2F813A}"/>
    <cellStyle name="20% - Accent2 3 2 2 4" xfId="10325" xr:uid="{26FE53EA-25AC-48A5-A18C-CB53452FEC84}"/>
    <cellStyle name="20% - Accent2 3 2 2 4 2" xfId="19636" xr:uid="{CBDBD2B0-CD70-4FD3-84B7-02A00FF499AC}"/>
    <cellStyle name="20% - Accent2 3 2 2 4 3" xfId="29762" xr:uid="{8E23F21D-E536-469E-BC38-99EB80DF1336}"/>
    <cellStyle name="20% - Accent2 3 2 2 5" xfId="1460" xr:uid="{6978A9A3-B15E-4F7A-8AD7-71068808C718}"/>
    <cellStyle name="20% - Accent2 3 2 2 6" xfId="10869" xr:uid="{94DAF667-B6B6-47B4-B62D-A9F93BBEBD04}"/>
    <cellStyle name="20% - Accent2 3 2 2 7" xfId="20168" xr:uid="{E779243A-82C7-4DFC-967E-65B5397ED9F7}"/>
    <cellStyle name="20% - Accent2 3 2 2 8" xfId="20995" xr:uid="{1674C7A0-1726-4DC6-8911-4BBA592B5439}"/>
    <cellStyle name="20% - Accent2 3 2 3" xfId="1875" xr:uid="{B2DA6393-C302-4195-A261-B173AABEF32B}"/>
    <cellStyle name="20% - Accent2 3 2 3 2" xfId="4104" xr:uid="{5C8014CC-ABB5-4D7C-8D55-10C10E462AF5}"/>
    <cellStyle name="20% - Accent2 3 2 3 2 2" xfId="8322" xr:uid="{AA04D685-ED06-4D67-A9B4-08773709CB5A}"/>
    <cellStyle name="20% - Accent2 3 2 3 2 2 2" xfId="17644" xr:uid="{9EF13192-5475-41CE-A84E-4C48D08A5191}"/>
    <cellStyle name="20% - Accent2 3 2 3 2 2 3" xfId="27770" xr:uid="{888C4ACD-F2B6-4411-A971-0EC4FB7966B9}"/>
    <cellStyle name="20% - Accent2 3 2 3 2 3" xfId="13427" xr:uid="{EA79026C-DCB1-43C7-9147-1467FFBE1B62}"/>
    <cellStyle name="20% - Accent2 3 2 3 2 4" xfId="23553" xr:uid="{168F75E6-69F2-4C5C-9590-C45B5B48D54B}"/>
    <cellStyle name="20% - Accent2 3 2 3 3" xfId="6177" xr:uid="{A1C30F91-BFCD-46A2-8B91-DC791E04E322}"/>
    <cellStyle name="20% - Accent2 3 2 3 3 2" xfId="15499" xr:uid="{76040F9A-33DE-4886-B657-38D3894ED1E1}"/>
    <cellStyle name="20% - Accent2 3 2 3 3 3" xfId="25625" xr:uid="{B7E1295E-4F9F-4ACF-8C53-964068B5C26F}"/>
    <cellStyle name="20% - Accent2 3 2 3 4" xfId="11282" xr:uid="{FEDA4AC0-C1DC-42F6-9EFA-4617CCA9D813}"/>
    <cellStyle name="20% - Accent2 3 2 3 5" xfId="21408" xr:uid="{A345231A-74A6-4AA6-A05F-2A558C56E642}"/>
    <cellStyle name="20% - Accent2 3 2 4" xfId="2288" xr:uid="{A8564196-516F-451C-94B6-E907955C476C}"/>
    <cellStyle name="20% - Accent2 3 2 4 2" xfId="4517" xr:uid="{98A8A5D0-8259-47B4-A550-33C8438A0ADB}"/>
    <cellStyle name="20% - Accent2 3 2 4 2 2" xfId="8735" xr:uid="{05C74660-816F-4BAF-95D1-08E1BFEF1D8F}"/>
    <cellStyle name="20% - Accent2 3 2 4 2 2 2" xfId="18057" xr:uid="{0A1BED26-0D63-4445-BED6-C548FB5B1B02}"/>
    <cellStyle name="20% - Accent2 3 2 4 2 2 3" xfId="28183" xr:uid="{B25079AA-2444-4257-A580-190B53628E97}"/>
    <cellStyle name="20% - Accent2 3 2 4 2 3" xfId="13840" xr:uid="{7D24432A-CA71-4FDE-BC92-90E4DBEACB2E}"/>
    <cellStyle name="20% - Accent2 3 2 4 2 4" xfId="23966" xr:uid="{088B0B74-F10E-46F5-A53A-1E7045275A5F}"/>
    <cellStyle name="20% - Accent2 3 2 4 3" xfId="6590" xr:uid="{C5C2D919-2455-464B-9A17-AE7A1473C68D}"/>
    <cellStyle name="20% - Accent2 3 2 4 3 2" xfId="15912" xr:uid="{F7E35341-AD33-4858-B940-2A3FFB0A580A}"/>
    <cellStyle name="20% - Accent2 3 2 4 3 3" xfId="26038" xr:uid="{823927E5-09E9-485D-810A-42F9CE5F8831}"/>
    <cellStyle name="20% - Accent2 3 2 4 4" xfId="11695" xr:uid="{909A4718-E981-4233-89A6-41E480ADD17D}"/>
    <cellStyle name="20% - Accent2 3 2 4 5" xfId="21821" xr:uid="{DEAD8960-FB88-436D-AEAB-F2118EADC05C}"/>
    <cellStyle name="20% - Accent2 3 2 5" xfId="2701" xr:uid="{51E12D65-2E8C-4FBC-9077-6C7B3353D33D}"/>
    <cellStyle name="20% - Accent2 3 2 5 2" xfId="4930" xr:uid="{8AB0D0BB-EB78-4EC9-9F7A-D703B93EE299}"/>
    <cellStyle name="20% - Accent2 3 2 5 2 2" xfId="9148" xr:uid="{FB20B1B3-B091-4155-9653-5AAF333BEFD9}"/>
    <cellStyle name="20% - Accent2 3 2 5 2 2 2" xfId="18470" xr:uid="{EAA9EC04-F06B-4A45-982B-8DBE878FC3E4}"/>
    <cellStyle name="20% - Accent2 3 2 5 2 2 3" xfId="28596" xr:uid="{908D44F5-963F-460A-9398-368BC3958875}"/>
    <cellStyle name="20% - Accent2 3 2 5 2 3" xfId="14253" xr:uid="{B812E76E-E4E7-4766-8BF6-3B6B9A092805}"/>
    <cellStyle name="20% - Accent2 3 2 5 2 4" xfId="24379" xr:uid="{20F47564-D15C-4545-952D-717D43CB3339}"/>
    <cellStyle name="20% - Accent2 3 2 5 3" xfId="7003" xr:uid="{646E4018-AB88-43CA-83A1-A5D991364B32}"/>
    <cellStyle name="20% - Accent2 3 2 5 3 2" xfId="16325" xr:uid="{B7FE8DC3-3BC8-44C8-AAA3-53E9D6B700E3}"/>
    <cellStyle name="20% - Accent2 3 2 5 3 3" xfId="26451" xr:uid="{BB00F03F-6271-4BBD-980C-43F19A4EEDF0}"/>
    <cellStyle name="20% - Accent2 3 2 5 4" xfId="12108" xr:uid="{AE5E7C56-3C0B-44A6-BF45-3A2B3991A9A7}"/>
    <cellStyle name="20% - Accent2 3 2 5 5" xfId="22234" xr:uid="{929596BB-EFB8-4337-A5AC-F719816BFA49}"/>
    <cellStyle name="20% - Accent2 3 2 6" xfId="3114" xr:uid="{8B61950B-E2F1-4576-847F-E16F7110EB9E}"/>
    <cellStyle name="20% - Accent2 3 2 6 2" xfId="7416" xr:uid="{7FC02ACF-5E45-43A3-AC96-923F8228B37C}"/>
    <cellStyle name="20% - Accent2 3 2 6 2 2" xfId="16738" xr:uid="{FB7A0E00-7317-482A-BE3E-33301780AF07}"/>
    <cellStyle name="20% - Accent2 3 2 6 2 3" xfId="26864" xr:uid="{4018FC76-61B5-4D94-8127-722BCDCBFF1E}"/>
    <cellStyle name="20% - Accent2 3 2 6 3" xfId="12521" xr:uid="{CB62B4B5-0D99-4FB2-BFD0-53DF43BF0FA5}"/>
    <cellStyle name="20% - Accent2 3 2 6 4" xfId="22647" xr:uid="{EE246581-893E-4A77-B71C-1147A52089A3}"/>
    <cellStyle name="20% - Accent2 3 2 7" xfId="5350" xr:uid="{1F4453E7-0283-4648-8FD0-D39AA3E04D43}"/>
    <cellStyle name="20% - Accent2 3 2 7 2" xfId="14672" xr:uid="{8AF57DEA-DB26-4B00-9278-356158F0258F}"/>
    <cellStyle name="20% - Accent2 3 2 7 3" xfId="24798" xr:uid="{8EA142D6-5E6D-4338-9C0A-D770816E5441}"/>
    <cellStyle name="20% - Accent2 3 2 8" xfId="9900" xr:uid="{1EADC45D-CAE8-415D-B6F8-A859F4E6BBA5}"/>
    <cellStyle name="20% - Accent2 3 2 8 2" xfId="19221" xr:uid="{CBA5B85D-C38F-4946-ACCA-C380587C6B23}"/>
    <cellStyle name="20% - Accent2 3 2 8 3" xfId="29347" xr:uid="{4D234764-88A0-4469-9AF5-F5B51E6A0D55}"/>
    <cellStyle name="20% - Accent2 3 2 9" xfId="1046" xr:uid="{CFB02308-E0FB-416A-AC3E-43062C5B50F8}"/>
    <cellStyle name="20% - Accent2 3 3" xfId="591" xr:uid="{00000000-0005-0000-0000-00001C000000}"/>
    <cellStyle name="20% - Accent2 3 3 2" xfId="3690" xr:uid="{27B6A36F-EBB0-474C-B7E0-B0738F418FEB}"/>
    <cellStyle name="20% - Accent2 3 3 2 2" xfId="7908" xr:uid="{BCBB516E-90FD-47EC-B022-DDC7741A06DA}"/>
    <cellStyle name="20% - Accent2 3 3 2 2 2" xfId="17230" xr:uid="{A397867D-7C83-409D-87A6-BE6BCD7F0AB5}"/>
    <cellStyle name="20% - Accent2 3 3 2 2 3" xfId="27356" xr:uid="{7A334A32-75BD-4D71-98D3-54B56B9B2530}"/>
    <cellStyle name="20% - Accent2 3 3 2 3" xfId="13013" xr:uid="{15F69110-11B9-4C07-ABE7-5E891E2924C2}"/>
    <cellStyle name="20% - Accent2 3 3 2 4" xfId="23139" xr:uid="{DCB35BB1-C5D7-4D20-837F-0B38B4159E0C}"/>
    <cellStyle name="20% - Accent2 3 3 3" xfId="5763" xr:uid="{91583E7E-4BC5-4BFA-8FC5-6BAF1E8AFE5B}"/>
    <cellStyle name="20% - Accent2 3 3 3 2" xfId="15085" xr:uid="{3810F369-3779-482A-822C-9A94C5289354}"/>
    <cellStyle name="20% - Accent2 3 3 3 3" xfId="25211" xr:uid="{6FBF4E82-BE71-4A0F-A6B3-1ED24F42D376}"/>
    <cellStyle name="20% - Accent2 3 3 4" xfId="10118" xr:uid="{0C442A16-10A2-4F11-87A9-A7730A35A035}"/>
    <cellStyle name="20% - Accent2 3 3 4 2" xfId="19429" xr:uid="{C9A64C1F-D867-400A-B918-E2E059FF69C3}"/>
    <cellStyle name="20% - Accent2 3 3 4 3" xfId="29555" xr:uid="{28D44778-5155-4A00-9235-3D7E97C5E990}"/>
    <cellStyle name="20% - Accent2 3 3 5" xfId="1459" xr:uid="{6286645A-B9D8-4406-9334-F265EF0C38BF}"/>
    <cellStyle name="20% - Accent2 3 3 6" xfId="10868" xr:uid="{83B2915A-0804-4C34-B883-313F59BF63D0}"/>
    <cellStyle name="20% - Accent2 3 3 7" xfId="20167" xr:uid="{3EEA0B07-20B3-4701-85EC-E4E5862EE5C8}"/>
    <cellStyle name="20% - Accent2 3 3 8" xfId="20994" xr:uid="{03BDF6ED-3BEF-4CCF-91E3-5B15C8D1D1B8}"/>
    <cellStyle name="20% - Accent2 3 4" xfId="1874" xr:uid="{D3D9F0CB-28D4-4451-BCAE-95623545F153}"/>
    <cellStyle name="20% - Accent2 3 4 2" xfId="4103" xr:uid="{A453BAB5-6BA4-4C1E-94F7-7528924E2256}"/>
    <cellStyle name="20% - Accent2 3 4 2 2" xfId="8321" xr:uid="{075D25C3-63F4-4EFA-8BBC-8834225FDE4E}"/>
    <cellStyle name="20% - Accent2 3 4 2 2 2" xfId="17643" xr:uid="{FB65FB4C-747B-4D28-99A9-198924D6D07A}"/>
    <cellStyle name="20% - Accent2 3 4 2 2 3" xfId="27769" xr:uid="{6ABF861D-7372-47DE-8A22-48A47A51AC33}"/>
    <cellStyle name="20% - Accent2 3 4 2 3" xfId="13426" xr:uid="{2B85F928-F43B-43C5-B041-C4C32157129B}"/>
    <cellStyle name="20% - Accent2 3 4 2 4" xfId="23552" xr:uid="{92326DAA-2440-4212-970B-85C8E630C56B}"/>
    <cellStyle name="20% - Accent2 3 4 3" xfId="6176" xr:uid="{543F5F2C-1503-4A2E-9A6A-45E7BCF9FF98}"/>
    <cellStyle name="20% - Accent2 3 4 3 2" xfId="15498" xr:uid="{F11D0092-3F4E-4DEF-B401-A5C20AF88E53}"/>
    <cellStyle name="20% - Accent2 3 4 3 3" xfId="25624" xr:uid="{C2793AB4-CF90-4BE7-AA65-02E3FEA36FAA}"/>
    <cellStyle name="20% - Accent2 3 4 4" xfId="11281" xr:uid="{617B63D0-8721-4D8F-95EA-837B4A9CD2CC}"/>
    <cellStyle name="20% - Accent2 3 4 5" xfId="21407" xr:uid="{BFBA4D20-C75E-4338-A058-45605A1BF731}"/>
    <cellStyle name="20% - Accent2 3 5" xfId="2287" xr:uid="{B628440C-65EA-4377-8949-CE39694B1515}"/>
    <cellStyle name="20% - Accent2 3 5 2" xfId="4516" xr:uid="{D22CFA0A-CB98-41F5-BA3D-782F8B46CC53}"/>
    <cellStyle name="20% - Accent2 3 5 2 2" xfId="8734" xr:uid="{D3F8A5D9-ABF1-44B3-9796-C4F5D9F0530F}"/>
    <cellStyle name="20% - Accent2 3 5 2 2 2" xfId="18056" xr:uid="{49EA225D-9B4E-462D-B51F-0CF79BBBD82D}"/>
    <cellStyle name="20% - Accent2 3 5 2 2 3" xfId="28182" xr:uid="{5CF4E45F-0D73-4CA8-B115-9954F1C25486}"/>
    <cellStyle name="20% - Accent2 3 5 2 3" xfId="13839" xr:uid="{B978150E-95F0-45D0-8E3C-72424C8EED5C}"/>
    <cellStyle name="20% - Accent2 3 5 2 4" xfId="23965" xr:uid="{9265AF76-8095-4A14-B2D6-6E914D7415C0}"/>
    <cellStyle name="20% - Accent2 3 5 3" xfId="6589" xr:uid="{099A7831-1EA1-4FCA-B97E-C181E987566F}"/>
    <cellStyle name="20% - Accent2 3 5 3 2" xfId="15911" xr:uid="{55CA59F7-271B-4A73-B837-154517D60952}"/>
    <cellStyle name="20% - Accent2 3 5 3 3" xfId="26037" xr:uid="{D2988A5A-B8FA-455A-8D51-09A141106E48}"/>
    <cellStyle name="20% - Accent2 3 5 4" xfId="11694" xr:uid="{7517F222-8834-4BD1-9649-90041BB7A587}"/>
    <cellStyle name="20% - Accent2 3 5 5" xfId="21820" xr:uid="{8A3AB27E-5F17-4B3E-83A9-7FC5CCDCDD9F}"/>
    <cellStyle name="20% - Accent2 3 6" xfId="2700" xr:uid="{8054BC49-53A7-4021-8FBD-16521CAF7805}"/>
    <cellStyle name="20% - Accent2 3 6 2" xfId="4929" xr:uid="{436FAA21-02BD-4B16-AB2E-FFFF9A29E5F1}"/>
    <cellStyle name="20% - Accent2 3 6 2 2" xfId="9147" xr:uid="{4360096E-931C-4CD1-B5BF-F1A5895B0FA1}"/>
    <cellStyle name="20% - Accent2 3 6 2 2 2" xfId="18469" xr:uid="{2B271E9C-96DE-4D10-BF13-E2B47E4E8BD9}"/>
    <cellStyle name="20% - Accent2 3 6 2 2 3" xfId="28595" xr:uid="{2D421D01-CF8A-44E7-8EB8-8B19ED99FD47}"/>
    <cellStyle name="20% - Accent2 3 6 2 3" xfId="14252" xr:uid="{DE62A669-8F97-4FDD-97AD-30DC3005D0E6}"/>
    <cellStyle name="20% - Accent2 3 6 2 4" xfId="24378" xr:uid="{3D3F5A48-92E1-4BCF-B3E1-18F79D87F45D}"/>
    <cellStyle name="20% - Accent2 3 6 3" xfId="7002" xr:uid="{C63302B0-CE0B-4CA0-ABB2-E05AD19668CF}"/>
    <cellStyle name="20% - Accent2 3 6 3 2" xfId="16324" xr:uid="{41F8AEBD-85BA-4AF6-8D20-1FAE5FFE76F9}"/>
    <cellStyle name="20% - Accent2 3 6 3 3" xfId="26450" xr:uid="{B107AF22-854A-4559-8E21-87783B0E6ADE}"/>
    <cellStyle name="20% - Accent2 3 6 4" xfId="12107" xr:uid="{998E3E87-3B84-476A-B233-CF5347D18368}"/>
    <cellStyle name="20% - Accent2 3 6 5" xfId="22233" xr:uid="{AA63CE60-A63C-45D0-A8C5-7F3E35C262DE}"/>
    <cellStyle name="20% - Accent2 3 7" xfId="3113" xr:uid="{D468D8D5-90FC-4A7C-B9AE-FE5E6C905934}"/>
    <cellStyle name="20% - Accent2 3 7 2" xfId="7415" xr:uid="{1EC29660-F47B-428D-AAD5-7DB22FCF56CA}"/>
    <cellStyle name="20% - Accent2 3 7 2 2" xfId="16737" xr:uid="{7FBE11C8-1137-4056-81AB-950AE702C14C}"/>
    <cellStyle name="20% - Accent2 3 7 2 3" xfId="26863" xr:uid="{5CA56FBE-8CEE-49D0-8D66-CBFC6B7E5F71}"/>
    <cellStyle name="20% - Accent2 3 7 3" xfId="12520" xr:uid="{C0B418F2-C2DB-4131-8036-28FD08296767}"/>
    <cellStyle name="20% - Accent2 3 7 4" xfId="22646" xr:uid="{657E6E4B-329D-4725-A9E1-D9589726302A}"/>
    <cellStyle name="20% - Accent2 3 8" xfId="5349" xr:uid="{89636D24-B18F-40B6-83DE-7CA1D04F0DA9}"/>
    <cellStyle name="20% - Accent2 3 8 2" xfId="14671" xr:uid="{1A15AE2E-F1C8-4BEC-9D33-4270401C97CC}"/>
    <cellStyle name="20% - Accent2 3 8 3" xfId="24797" xr:uid="{507745DE-E842-49E1-9EAF-99EC6B5BA968}"/>
    <cellStyle name="20% - Accent2 3 9" xfId="9693" xr:uid="{AE784B89-B92E-45AE-97C8-175B2C8D032B}"/>
    <cellStyle name="20% - Accent2 3 9 2" xfId="19014" xr:uid="{C58A54D4-86EC-4E1A-8FD6-88241AEA91C9}"/>
    <cellStyle name="20% - Accent2 3 9 3" xfId="29140" xr:uid="{CDC16A9D-1F0D-4014-9804-2B1B90C3CF1F}"/>
    <cellStyle name="20% - Accent2 4" xfId="16" xr:uid="{00000000-0005-0000-0000-00001D000000}"/>
    <cellStyle name="20% - Accent2 4 10" xfId="10456" xr:uid="{4C55ADCA-15D3-4BC6-BBAA-6A0A28B52B06}"/>
    <cellStyle name="20% - Accent2 4 11" xfId="19753" xr:uid="{353AA4A6-8A0F-4F55-BD1E-7E3E5A3D48A2}"/>
    <cellStyle name="20% - Accent2 4 12" xfId="20582" xr:uid="{1C058AC6-AAF2-4723-8899-8EFC59A8456C}"/>
    <cellStyle name="20% - Accent2 4 2" xfId="593" xr:uid="{00000000-0005-0000-0000-00001E000000}"/>
    <cellStyle name="20% - Accent2 4 2 2" xfId="3692" xr:uid="{80F9AC41-CFF8-4AC2-8A62-90583FB3C86B}"/>
    <cellStyle name="20% - Accent2 4 2 2 2" xfId="7910" xr:uid="{A31463AC-C8FB-42D9-BB9C-1BA1F5E22DD4}"/>
    <cellStyle name="20% - Accent2 4 2 2 2 2" xfId="17232" xr:uid="{0B0C97BA-41EF-4DA3-8E3A-36F45CB5919E}"/>
    <cellStyle name="20% - Accent2 4 2 2 2 3" xfId="27358" xr:uid="{3476457A-D4E5-44E6-9992-B42FA18A7D1E}"/>
    <cellStyle name="20% - Accent2 4 2 2 3" xfId="13015" xr:uid="{599F4CAD-6991-4A4E-B716-C8E40286C3C1}"/>
    <cellStyle name="20% - Accent2 4 2 2 4" xfId="23141" xr:uid="{33BD09D6-AE70-47C4-B6B5-0D60C0C5E887}"/>
    <cellStyle name="20% - Accent2 4 2 3" xfId="5765" xr:uid="{6E1A6B2F-E813-4CA8-B42B-DCD9C269B773}"/>
    <cellStyle name="20% - Accent2 4 2 3 2" xfId="15087" xr:uid="{12779844-AD1D-457D-9BBF-ACE6D4306F2C}"/>
    <cellStyle name="20% - Accent2 4 2 3 3" xfId="25213" xr:uid="{B703A5E3-5705-48F5-931E-BCE76A6F2AEB}"/>
    <cellStyle name="20% - Accent2 4 2 4" xfId="10204" xr:uid="{F281CBDE-21E2-4F46-AFE8-B508A9BECF63}"/>
    <cellStyle name="20% - Accent2 4 2 4 2" xfId="19515" xr:uid="{696190FC-7036-4A48-B4A9-E6DBF98690C0}"/>
    <cellStyle name="20% - Accent2 4 2 4 3" xfId="29641" xr:uid="{F953F74F-EE08-4885-9614-791FB2BA664A}"/>
    <cellStyle name="20% - Accent2 4 2 5" xfId="1461" xr:uid="{17BC4AFB-BC04-4D85-AAB9-FC1C98676D08}"/>
    <cellStyle name="20% - Accent2 4 2 6" xfId="10870" xr:uid="{A91D0B1C-818B-4343-AA03-5ECF5D2F2D60}"/>
    <cellStyle name="20% - Accent2 4 2 7" xfId="20169" xr:uid="{28B54A93-3079-407F-BAFA-4AC395A62DF9}"/>
    <cellStyle name="20% - Accent2 4 2 8" xfId="20996" xr:uid="{18486D61-2DC5-4EF4-92AC-FD69D2C57125}"/>
    <cellStyle name="20% - Accent2 4 3" xfId="1876" xr:uid="{98A68BB8-89BB-427F-B3D9-6EC3860988E3}"/>
    <cellStyle name="20% - Accent2 4 3 2" xfId="4105" xr:uid="{F440371E-946D-481C-A696-3C90D1ECBE91}"/>
    <cellStyle name="20% - Accent2 4 3 2 2" xfId="8323" xr:uid="{651E2410-F5C5-42EC-93C3-CF37AD9E469B}"/>
    <cellStyle name="20% - Accent2 4 3 2 2 2" xfId="17645" xr:uid="{E891DE4E-886D-4665-88FA-75B605EC3E29}"/>
    <cellStyle name="20% - Accent2 4 3 2 2 3" xfId="27771" xr:uid="{F8EE1238-739E-4D6C-A0CC-E677FF4788F9}"/>
    <cellStyle name="20% - Accent2 4 3 2 3" xfId="13428" xr:uid="{A6CE743D-6A98-48C3-86C7-AD1E4B02ECFE}"/>
    <cellStyle name="20% - Accent2 4 3 2 4" xfId="23554" xr:uid="{5F6F8457-CC45-40AD-9C5B-138E0CB53350}"/>
    <cellStyle name="20% - Accent2 4 3 3" xfId="6178" xr:uid="{BFFA7CE8-1E53-4A16-B15D-85D7F85CBEA5}"/>
    <cellStyle name="20% - Accent2 4 3 3 2" xfId="15500" xr:uid="{2F8F1785-AED1-43F4-9658-427109AD0CC3}"/>
    <cellStyle name="20% - Accent2 4 3 3 3" xfId="25626" xr:uid="{00BC55D5-39B4-4F58-8D3A-BC065C09B3F4}"/>
    <cellStyle name="20% - Accent2 4 3 4" xfId="11283" xr:uid="{6B85B4A8-AA3A-448F-AF29-507B558AF8F5}"/>
    <cellStyle name="20% - Accent2 4 3 5" xfId="21409" xr:uid="{30AF96A9-8D31-4C1C-B2C0-3E0E4AAA0550}"/>
    <cellStyle name="20% - Accent2 4 4" xfId="2289" xr:uid="{6F6F0A31-AA26-4A81-93A9-E74C7B03C466}"/>
    <cellStyle name="20% - Accent2 4 4 2" xfId="4518" xr:uid="{479AA18D-2B60-4F5D-961A-8C5734FA480B}"/>
    <cellStyle name="20% - Accent2 4 4 2 2" xfId="8736" xr:uid="{FD33B2D6-20F0-44C8-8246-E6FD8F9DF411}"/>
    <cellStyle name="20% - Accent2 4 4 2 2 2" xfId="18058" xr:uid="{0535E4DB-2B51-46AF-B960-4098BE6A80AA}"/>
    <cellStyle name="20% - Accent2 4 4 2 2 3" xfId="28184" xr:uid="{DD8E61BC-BBFD-4129-A917-BBB7B28A21A5}"/>
    <cellStyle name="20% - Accent2 4 4 2 3" xfId="13841" xr:uid="{4101F46D-B31A-4626-B64B-4ABB97BB4BC8}"/>
    <cellStyle name="20% - Accent2 4 4 2 4" xfId="23967" xr:uid="{2A6BAB02-DB77-4C83-9DB2-176ED157D4AE}"/>
    <cellStyle name="20% - Accent2 4 4 3" xfId="6591" xr:uid="{DCEE9874-DA67-4089-A3E6-740C397E3A4A}"/>
    <cellStyle name="20% - Accent2 4 4 3 2" xfId="15913" xr:uid="{A46C2E56-54BE-43BA-9CBC-A4DF73F3E3CE}"/>
    <cellStyle name="20% - Accent2 4 4 3 3" xfId="26039" xr:uid="{D3646AA7-A721-4917-9B82-986DE43D4F39}"/>
    <cellStyle name="20% - Accent2 4 4 4" xfId="11696" xr:uid="{2496FA5C-8A57-456C-959A-E09523A86CDF}"/>
    <cellStyle name="20% - Accent2 4 4 5" xfId="21822" xr:uid="{4D3A079B-C9E3-4449-B9BB-CC779F3208D0}"/>
    <cellStyle name="20% - Accent2 4 5" xfId="2702" xr:uid="{C339F440-102C-4BDC-80E1-94945CBB401C}"/>
    <cellStyle name="20% - Accent2 4 5 2" xfId="4931" xr:uid="{4BDA92CB-9150-40F6-A1BB-DE66F633ECFC}"/>
    <cellStyle name="20% - Accent2 4 5 2 2" xfId="9149" xr:uid="{C1E9C6DF-6C00-4D03-8619-31EB780E8474}"/>
    <cellStyle name="20% - Accent2 4 5 2 2 2" xfId="18471" xr:uid="{B8EE847D-DD57-40F9-B54A-404BB2075F6A}"/>
    <cellStyle name="20% - Accent2 4 5 2 2 3" xfId="28597" xr:uid="{D5306A02-81B1-4185-B06E-B5ADB8E57A03}"/>
    <cellStyle name="20% - Accent2 4 5 2 3" xfId="14254" xr:uid="{E51CA26F-7588-4C7D-990D-C9FC3F31BFB8}"/>
    <cellStyle name="20% - Accent2 4 5 2 4" xfId="24380" xr:uid="{7FC548A2-AE19-4211-BA37-4A42A81C7DB4}"/>
    <cellStyle name="20% - Accent2 4 5 3" xfId="7004" xr:uid="{E08ABCBB-F144-4D3B-A0F7-12F73C9D5F05}"/>
    <cellStyle name="20% - Accent2 4 5 3 2" xfId="16326" xr:uid="{BAB76C5F-A5AC-40F1-A88B-E4155624B603}"/>
    <cellStyle name="20% - Accent2 4 5 3 3" xfId="26452" xr:uid="{E8547DF6-0937-45C7-9D90-CB7CDD0DA38D}"/>
    <cellStyle name="20% - Accent2 4 5 4" xfId="12109" xr:uid="{0CB7C1EA-55F8-4971-85CA-52A989D25BC8}"/>
    <cellStyle name="20% - Accent2 4 5 5" xfId="22235" xr:uid="{D2CEFA0A-98F4-4574-982E-9F7A69662C0C}"/>
    <cellStyle name="20% - Accent2 4 6" xfId="3115" xr:uid="{34D7730F-D089-46F3-AA5B-F777C2602A6E}"/>
    <cellStyle name="20% - Accent2 4 6 2" xfId="7417" xr:uid="{55F8CEBB-E9A2-44A3-9B75-C382C6C1272E}"/>
    <cellStyle name="20% - Accent2 4 6 2 2" xfId="16739" xr:uid="{F2547B91-8753-4F85-B3BD-46B21603BD38}"/>
    <cellStyle name="20% - Accent2 4 6 2 3" xfId="26865" xr:uid="{B21378FC-BCD3-4768-9552-0E49A02F2E44}"/>
    <cellStyle name="20% - Accent2 4 6 3" xfId="12522" xr:uid="{768BDAA3-3C0B-4633-8D32-D7C94059BCF9}"/>
    <cellStyle name="20% - Accent2 4 6 4" xfId="22648" xr:uid="{62D3A4C1-9CF1-4099-ABE7-A354E1B45F74}"/>
    <cellStyle name="20% - Accent2 4 7" xfId="5351" xr:uid="{91DEE019-41F9-4419-A844-C90F910B2D17}"/>
    <cellStyle name="20% - Accent2 4 7 2" xfId="14673" xr:uid="{5508E7D0-EAAA-4BC9-8F2F-B9C69395FF8F}"/>
    <cellStyle name="20% - Accent2 4 7 3" xfId="24799" xr:uid="{0423B361-25D1-42D2-82D8-AC05E6E9D58C}"/>
    <cellStyle name="20% - Accent2 4 8" xfId="9779" xr:uid="{7BF272E8-43FF-438C-9975-4673BF055807}"/>
    <cellStyle name="20% - Accent2 4 8 2" xfId="19100" xr:uid="{A713DFAC-0D6A-45CC-AE39-F9056A3D7F79}"/>
    <cellStyle name="20% - Accent2 4 8 3" xfId="29226" xr:uid="{036C22B5-D44F-452E-B2A2-74B100DFED5F}"/>
    <cellStyle name="20% - Accent2 4 9" xfId="1047" xr:uid="{316A2C15-355C-4F34-8D04-6E7ABFC9F79B}"/>
    <cellStyle name="20% - Accent2 5" xfId="586" xr:uid="{00000000-0005-0000-0000-00001F000000}"/>
    <cellStyle name="20% - Accent2 5 2" xfId="3685" xr:uid="{CDF6D03C-792C-42EC-8785-A17661FE4F97}"/>
    <cellStyle name="20% - Accent2 5 2 2" xfId="7903" xr:uid="{44F59864-8E88-4933-A14A-02AB43548B45}"/>
    <cellStyle name="20% - Accent2 5 2 2 2" xfId="17225" xr:uid="{E5C92EBF-7F33-4C0A-BA5F-D52CCCA63176}"/>
    <cellStyle name="20% - Accent2 5 2 2 3" xfId="27351" xr:uid="{778B69FF-CC25-4D84-9751-FC48FAA6A14B}"/>
    <cellStyle name="20% - Accent2 5 2 3" xfId="13008" xr:uid="{7035655A-7AFD-43E3-8434-11E096BC718A}"/>
    <cellStyle name="20% - Accent2 5 2 4" xfId="23134" xr:uid="{37CAD2BC-12A4-4BB6-BB6D-0B782E030C0C}"/>
    <cellStyle name="20% - Accent2 5 3" xfId="5758" xr:uid="{F2CA3450-1839-4335-A156-1CFAFBC66134}"/>
    <cellStyle name="20% - Accent2 5 3 2" xfId="15080" xr:uid="{C82138F1-C0E4-41CE-AF47-550E7E85F225}"/>
    <cellStyle name="20% - Accent2 5 3 3" xfId="25206" xr:uid="{74337D3F-2640-4D4A-9A21-9E0439E88EDE}"/>
    <cellStyle name="20% - Accent2 5 4" xfId="10012" xr:uid="{E16BB953-1B42-4621-9A10-8EF27BF793E3}"/>
    <cellStyle name="20% - Accent2 5 4 2" xfId="19326" xr:uid="{13528479-2846-44E3-8202-F99A1CDA31B9}"/>
    <cellStyle name="20% - Accent2 5 4 3" xfId="29452" xr:uid="{88C6D5F9-C022-4200-9739-FC9F9812C0FA}"/>
    <cellStyle name="20% - Accent2 5 5" xfId="1454" xr:uid="{D906501D-2D56-4D0B-9499-4DD154197E8A}"/>
    <cellStyle name="20% - Accent2 5 6" xfId="10863" xr:uid="{5244C184-6D6D-4B9A-802A-A6339AECA1C8}"/>
    <cellStyle name="20% - Accent2 5 7" xfId="20162" xr:uid="{ABFF6268-1957-4E78-81ED-08F87CEF9C4B}"/>
    <cellStyle name="20% - Accent2 5 8" xfId="20989" xr:uid="{21BFD08E-B3F1-40DF-A2F1-8541DEAF7B39}"/>
    <cellStyle name="20% - Accent2 6" xfId="1869" xr:uid="{A57893F4-A766-48CC-A5D0-4130FC7DA3D6}"/>
    <cellStyle name="20% - Accent2 6 2" xfId="4098" xr:uid="{0F1C61F4-1ABC-429C-BD07-7AC902E54034}"/>
    <cellStyle name="20% - Accent2 6 2 2" xfId="8316" xr:uid="{524E8261-786C-459B-99D1-F462AE004C1B}"/>
    <cellStyle name="20% - Accent2 6 2 2 2" xfId="17638" xr:uid="{C124447C-A796-46A3-AC18-F5ADAA3E831A}"/>
    <cellStyle name="20% - Accent2 6 2 2 3" xfId="27764" xr:uid="{4E25C091-99EF-449A-87DD-5324A7712B84}"/>
    <cellStyle name="20% - Accent2 6 2 3" xfId="13421" xr:uid="{AF41876E-6330-4364-9B89-1F11174F4EBA}"/>
    <cellStyle name="20% - Accent2 6 2 4" xfId="23547" xr:uid="{087BECD3-6770-4D14-989E-A997D03F6853}"/>
    <cellStyle name="20% - Accent2 6 3" xfId="6171" xr:uid="{E6E0F665-3B66-414B-B876-2F196A18505B}"/>
    <cellStyle name="20% - Accent2 6 3 2" xfId="15493" xr:uid="{889E9090-23B3-4A65-8B74-33B87765ED6A}"/>
    <cellStyle name="20% - Accent2 6 3 3" xfId="25619" xr:uid="{1B35AECB-0401-4093-9F10-90DFB2CB97A0}"/>
    <cellStyle name="20% - Accent2 6 4" xfId="11276" xr:uid="{E92CACBB-66B7-4ECA-AEBE-05AB1D79570C}"/>
    <cellStyle name="20% - Accent2 6 5" xfId="21402" xr:uid="{20F3B6D8-2DE0-488B-A688-6B568C588439}"/>
    <cellStyle name="20% - Accent2 7" xfId="2282" xr:uid="{067FD06C-463B-438E-8307-52F7E8986A58}"/>
    <cellStyle name="20% - Accent2 7 2" xfId="4511" xr:uid="{D1EAC0AC-D526-4DFF-858A-06240C2E6E77}"/>
    <cellStyle name="20% - Accent2 7 2 2" xfId="8729" xr:uid="{BD6D0449-7C19-498E-94D4-A73318EF2A09}"/>
    <cellStyle name="20% - Accent2 7 2 2 2" xfId="18051" xr:uid="{7EDF009F-9C2B-40DA-A95B-6AE3E40A47A0}"/>
    <cellStyle name="20% - Accent2 7 2 2 3" xfId="28177" xr:uid="{A4934E9A-0A43-49F9-ACB5-8516651C770A}"/>
    <cellStyle name="20% - Accent2 7 2 3" xfId="13834" xr:uid="{9C451B07-6C42-4610-8975-89712B1427F0}"/>
    <cellStyle name="20% - Accent2 7 2 4" xfId="23960" xr:uid="{EB6A111D-A329-409E-B208-D898D879CFB6}"/>
    <cellStyle name="20% - Accent2 7 3" xfId="6584" xr:uid="{CE4D85A9-3A42-4D7E-98B3-B4BFBAD36EEB}"/>
    <cellStyle name="20% - Accent2 7 3 2" xfId="15906" xr:uid="{8454BD6B-2BF0-4286-A82D-2361365AED80}"/>
    <cellStyle name="20% - Accent2 7 3 3" xfId="26032" xr:uid="{B42CA0F3-BD40-45E9-9F43-7C7CBADC241E}"/>
    <cellStyle name="20% - Accent2 7 4" xfId="11689" xr:uid="{86BEFB78-D1D2-421B-8306-6939114146B8}"/>
    <cellStyle name="20% - Accent2 7 5" xfId="21815" xr:uid="{4943489C-04C6-4160-8741-B4A5BCE5E86B}"/>
    <cellStyle name="20% - Accent2 8" xfId="2695" xr:uid="{CF3D2AEF-5ABC-4158-8A31-CBB45B404D95}"/>
    <cellStyle name="20% - Accent2 8 2" xfId="4924" xr:uid="{E4BE50DE-E59D-469D-933C-872BF636E60C}"/>
    <cellStyle name="20% - Accent2 8 2 2" xfId="9142" xr:uid="{90C82E1E-79A4-4A45-A414-77BAD916CD98}"/>
    <cellStyle name="20% - Accent2 8 2 2 2" xfId="18464" xr:uid="{E7F04CF7-8244-4454-A79D-E3D970019205}"/>
    <cellStyle name="20% - Accent2 8 2 2 3" xfId="28590" xr:uid="{B18B1D40-DC66-4391-86DE-258344858B78}"/>
    <cellStyle name="20% - Accent2 8 2 3" xfId="14247" xr:uid="{DBA0AC8A-7C88-4562-BD6D-96B6EDE4479D}"/>
    <cellStyle name="20% - Accent2 8 2 4" xfId="24373" xr:uid="{B7A18810-D40C-44A3-9415-675F03421D5D}"/>
    <cellStyle name="20% - Accent2 8 3" xfId="6997" xr:uid="{05B00D5A-6727-4442-A7E1-2366AE7D195C}"/>
    <cellStyle name="20% - Accent2 8 3 2" xfId="16319" xr:uid="{4AEB2D29-724B-47F3-A1B7-2E2D1CA23CE6}"/>
    <cellStyle name="20% - Accent2 8 3 3" xfId="26445" xr:uid="{057851BD-FA6C-4E8C-A0CB-BCFBDCAAC24D}"/>
    <cellStyle name="20% - Accent2 8 4" xfId="12102" xr:uid="{C5AC1540-459D-4310-B1FE-DA54F7694890}"/>
    <cellStyle name="20% - Accent2 8 5" xfId="22228" xr:uid="{1E2B5083-23CC-44FA-A1F5-6AA278F2F0E2}"/>
    <cellStyle name="20% - Accent2 9" xfId="3108" xr:uid="{A3E47564-28A3-4C1D-A7AB-60F0B547AF99}"/>
    <cellStyle name="20% - Accent2 9 2" xfId="7410" xr:uid="{84D5A311-430E-4D2D-94B6-375AF91D9116}"/>
    <cellStyle name="20% - Accent2 9 2 2" xfId="16732" xr:uid="{C364BDFD-EFE0-4BDC-8388-E0151A9BF44A}"/>
    <cellStyle name="20% - Accent2 9 2 3" xfId="26858" xr:uid="{799AE0A3-6792-4B29-8B02-3A3B36D013C7}"/>
    <cellStyle name="20% - Accent2 9 3" xfId="12515" xr:uid="{29043A22-88FF-4F31-8A3E-CD093187E7F1}"/>
    <cellStyle name="20% - Accent2 9 4" xfId="22641" xr:uid="{E0AE63A6-9504-458E-97E7-0DDB0DD42DF3}"/>
    <cellStyle name="20% - Accent3" xfId="17" builtinId="38" customBuiltin="1"/>
    <cellStyle name="20% - Accent3 10" xfId="5352" xr:uid="{B025786B-16E8-4A9C-8B77-B2D6EA0C3481}"/>
    <cellStyle name="20% - Accent3 10 2" xfId="14674" xr:uid="{4FF23A97-9E88-47AE-8684-9EE6263801E3}"/>
    <cellStyle name="20% - Accent3 10 3" xfId="24800" xr:uid="{F055D7B9-C2C1-4A5C-8AF1-66C2A32C3C0D}"/>
    <cellStyle name="20% - Accent3 11" xfId="9592" xr:uid="{88F571D7-A838-4A43-88D0-2F8A7556501B}"/>
    <cellStyle name="20% - Accent3 11 2" xfId="18913" xr:uid="{ACC1B405-432C-4401-A406-98E45825BB91}"/>
    <cellStyle name="20% - Accent3 11 3" xfId="29039" xr:uid="{E2C6B926-4987-429D-82F8-BF935A0E137E}"/>
    <cellStyle name="20% - Accent3 12" xfId="1048" xr:uid="{CE301379-923C-483B-BE8E-55D5B129BADB}"/>
    <cellStyle name="20% - Accent3 13" xfId="10457" xr:uid="{6DAF4516-DBDE-480E-B584-41104E68673C}"/>
    <cellStyle name="20% - Accent3 14" xfId="19754" xr:uid="{612CD6E1-5E30-4838-ACD1-7943E4723186}"/>
    <cellStyle name="20% - Accent3 15" xfId="20583" xr:uid="{1167E127-EAE7-411B-B0D5-279875A59B62}"/>
    <cellStyle name="20% - Accent3 2" xfId="18" xr:uid="{00000000-0005-0000-0000-000021000000}"/>
    <cellStyle name="20% - Accent3 2 10" xfId="9622" xr:uid="{2D248E27-3171-493F-8C90-8CC0994A28ED}"/>
    <cellStyle name="20% - Accent3 2 10 2" xfId="18943" xr:uid="{B2FE44D7-67E8-4789-8758-C11620944A40}"/>
    <cellStyle name="20% - Accent3 2 10 3" xfId="29069" xr:uid="{BE2F128E-D623-4C63-B126-E9AAC53E89F3}"/>
    <cellStyle name="20% - Accent3 2 11" xfId="1049" xr:uid="{AC109338-FFA6-413C-99D2-917A0175F89A}"/>
    <cellStyle name="20% - Accent3 2 12" xfId="10458" xr:uid="{B79169EA-23B9-4598-AAA4-C580FCEAEB60}"/>
    <cellStyle name="20% - Accent3 2 13" xfId="19755" xr:uid="{5E9A1D1B-A255-4965-83E2-56D939B38D46}"/>
    <cellStyle name="20% - Accent3 2 14" xfId="20584" xr:uid="{CC9E7E06-AB29-49EB-A38F-E758D0C946F0}"/>
    <cellStyle name="20% - Accent3 2 2" xfId="19" xr:uid="{00000000-0005-0000-0000-000022000000}"/>
    <cellStyle name="20% - Accent3 2 2 10" xfId="1050" xr:uid="{D43FB9FA-0879-40B6-9B3C-AC6A96DE7B95}"/>
    <cellStyle name="20% - Accent3 2 2 11" xfId="10459" xr:uid="{803821DA-7F04-4759-9973-A8AC0E0E9CEE}"/>
    <cellStyle name="20% - Accent3 2 2 12" xfId="19756" xr:uid="{00BA53ED-CF1F-4090-BA4F-F2432BE1FA78}"/>
    <cellStyle name="20% - Accent3 2 2 13" xfId="20585" xr:uid="{598BB93D-12F7-436D-8C74-452626350056}"/>
    <cellStyle name="20% - Accent3 2 2 2" xfId="20" xr:uid="{00000000-0005-0000-0000-000023000000}"/>
    <cellStyle name="20% - Accent3 2 2 2 10" xfId="10460" xr:uid="{816815F0-8CE7-4AC6-A68B-39C71914FE43}"/>
    <cellStyle name="20% - Accent3 2 2 2 11" xfId="19757" xr:uid="{1EE5E491-2763-4913-87D7-ED8031F2C706}"/>
    <cellStyle name="20% - Accent3 2 2 2 12" xfId="20586" xr:uid="{6DC179AD-3DA4-4EFC-B6FF-076455EDA6C0}"/>
    <cellStyle name="20% - Accent3 2 2 2 2" xfId="597" xr:uid="{00000000-0005-0000-0000-000024000000}"/>
    <cellStyle name="20% - Accent3 2 2 2 2 2" xfId="3696" xr:uid="{EA77EA95-6C1E-441D-B890-7404E68760CD}"/>
    <cellStyle name="20% - Accent3 2 2 2 2 2 2" xfId="7914" xr:uid="{4A73126E-F9ED-4ECE-B6EF-D5D3FEDDFF4B}"/>
    <cellStyle name="20% - Accent3 2 2 2 2 2 2 2" xfId="17236" xr:uid="{8843A8B0-5605-4023-8276-2BA9122EBFA4}"/>
    <cellStyle name="20% - Accent3 2 2 2 2 2 2 3" xfId="27362" xr:uid="{E6280A10-E66F-4CB2-8773-54187C22B28A}"/>
    <cellStyle name="20% - Accent3 2 2 2 2 2 3" xfId="13019" xr:uid="{A7767FB2-EA36-4514-8848-0A107CACC015}"/>
    <cellStyle name="20% - Accent3 2 2 2 2 2 4" xfId="23145" xr:uid="{4A6CC87B-0829-4D25-A7F8-E72E8F957BED}"/>
    <cellStyle name="20% - Accent3 2 2 2 2 3" xfId="5769" xr:uid="{0B0BD949-6820-4E22-A10F-4DF1CE12F732}"/>
    <cellStyle name="20% - Accent3 2 2 2 2 3 2" xfId="15091" xr:uid="{9FDBD46E-D22B-4B90-97EC-0BC22A655FC6}"/>
    <cellStyle name="20% - Accent3 2 2 2 2 3 3" xfId="25217" xr:uid="{31DCE587-3B1C-4BB6-B913-F953702D00A2}"/>
    <cellStyle name="20% - Accent3 2 2 2 2 4" xfId="10357" xr:uid="{B5C49E70-0B5F-4B04-83E1-6D681ECBC499}"/>
    <cellStyle name="20% - Accent3 2 2 2 2 4 2" xfId="19668" xr:uid="{E3042BFC-8B3E-4400-A6FD-D65AF96073D0}"/>
    <cellStyle name="20% - Accent3 2 2 2 2 4 3" xfId="29794" xr:uid="{46CD99A7-F303-4B67-BCAB-C5FC8715A0C0}"/>
    <cellStyle name="20% - Accent3 2 2 2 2 5" xfId="1465" xr:uid="{956FBF94-8FEA-4867-BC1A-FF7DA28258CF}"/>
    <cellStyle name="20% - Accent3 2 2 2 2 6" xfId="10874" xr:uid="{94C4F1B0-D627-4325-87C7-1316C923CD5C}"/>
    <cellStyle name="20% - Accent3 2 2 2 2 7" xfId="20173" xr:uid="{DE64366C-6026-497F-91FF-2118463E5833}"/>
    <cellStyle name="20% - Accent3 2 2 2 2 8" xfId="21000" xr:uid="{6D56BB9A-695F-4C7A-9FB1-206379D3B4C6}"/>
    <cellStyle name="20% - Accent3 2 2 2 3" xfId="1880" xr:uid="{C12BD921-E5B6-45CC-9AC0-2E8DFAEFE945}"/>
    <cellStyle name="20% - Accent3 2 2 2 3 2" xfId="4109" xr:uid="{3640CC24-5FB9-46C7-B1E6-BA2E003BE954}"/>
    <cellStyle name="20% - Accent3 2 2 2 3 2 2" xfId="8327" xr:uid="{0BFF44F7-0020-4895-8A20-0B8D3DC073E6}"/>
    <cellStyle name="20% - Accent3 2 2 2 3 2 2 2" xfId="17649" xr:uid="{C262D5D1-AF5A-4F65-B0AC-DA4F97F5B7D3}"/>
    <cellStyle name="20% - Accent3 2 2 2 3 2 2 3" xfId="27775" xr:uid="{A96403A9-AF6B-461E-8656-AF4EE0E58944}"/>
    <cellStyle name="20% - Accent3 2 2 2 3 2 3" xfId="13432" xr:uid="{B4CF4B22-315F-4F0B-BA2C-283D8DE151CE}"/>
    <cellStyle name="20% - Accent3 2 2 2 3 2 4" xfId="23558" xr:uid="{0A3545C3-1CA1-4D5E-A571-4544D52D794E}"/>
    <cellStyle name="20% - Accent3 2 2 2 3 3" xfId="6182" xr:uid="{3A4330BE-264F-41D1-986C-02C1B541AE17}"/>
    <cellStyle name="20% - Accent3 2 2 2 3 3 2" xfId="15504" xr:uid="{2EBBEFF5-4A41-4332-9D21-89115C72B4A7}"/>
    <cellStyle name="20% - Accent3 2 2 2 3 3 3" xfId="25630" xr:uid="{65B7FB73-5853-4106-8C01-CC6D511D1E42}"/>
    <cellStyle name="20% - Accent3 2 2 2 3 4" xfId="11287" xr:uid="{EC3728EE-D204-478F-8E51-05DA61992237}"/>
    <cellStyle name="20% - Accent3 2 2 2 3 5" xfId="21413" xr:uid="{5D3AC340-8931-4396-8369-16CF10B5E04B}"/>
    <cellStyle name="20% - Accent3 2 2 2 4" xfId="2293" xr:uid="{D390DBFC-54BD-4D24-83D9-A23CCAE5876C}"/>
    <cellStyle name="20% - Accent3 2 2 2 4 2" xfId="4522" xr:uid="{199C54B1-FFA9-4304-947B-C605F37614C9}"/>
    <cellStyle name="20% - Accent3 2 2 2 4 2 2" xfId="8740" xr:uid="{CFC06B98-71BC-4B7F-B416-D5807DA16E25}"/>
    <cellStyle name="20% - Accent3 2 2 2 4 2 2 2" xfId="18062" xr:uid="{439C439E-3D8E-408C-855A-60E1FA1E7765}"/>
    <cellStyle name="20% - Accent3 2 2 2 4 2 2 3" xfId="28188" xr:uid="{BB3E272A-56AA-4FFB-8C02-5B0DDF5CB7D6}"/>
    <cellStyle name="20% - Accent3 2 2 2 4 2 3" xfId="13845" xr:uid="{A757C7BC-DCB9-4794-B610-8E1D21DCD38F}"/>
    <cellStyle name="20% - Accent3 2 2 2 4 2 4" xfId="23971" xr:uid="{521B46CC-D629-4672-9728-39727AFE03AA}"/>
    <cellStyle name="20% - Accent3 2 2 2 4 3" xfId="6595" xr:uid="{5D91B0D5-25D8-4047-8747-B8D3CCE60A17}"/>
    <cellStyle name="20% - Accent3 2 2 2 4 3 2" xfId="15917" xr:uid="{D095D5EE-3E37-469B-8D4B-F63BB559DCA8}"/>
    <cellStyle name="20% - Accent3 2 2 2 4 3 3" xfId="26043" xr:uid="{214AC8CF-360C-4CC7-ABC0-E9C4AE7A4A3D}"/>
    <cellStyle name="20% - Accent3 2 2 2 4 4" xfId="11700" xr:uid="{71F2535A-F6F9-4E95-A32B-BB0187F630DC}"/>
    <cellStyle name="20% - Accent3 2 2 2 4 5" xfId="21826" xr:uid="{7D4373BC-7544-4E51-B5E3-68BF73C67443}"/>
    <cellStyle name="20% - Accent3 2 2 2 5" xfId="2706" xr:uid="{18BF6DC7-5DC3-4012-9060-DBFDC4314C65}"/>
    <cellStyle name="20% - Accent3 2 2 2 5 2" xfId="4935" xr:uid="{84422C4D-AEE2-4F61-8CE1-49CC4E8C7E70}"/>
    <cellStyle name="20% - Accent3 2 2 2 5 2 2" xfId="9153" xr:uid="{47878FE0-B528-483B-AA8C-B00D12E7C8AE}"/>
    <cellStyle name="20% - Accent3 2 2 2 5 2 2 2" xfId="18475" xr:uid="{8D672914-A7E8-4349-823F-314AD208B272}"/>
    <cellStyle name="20% - Accent3 2 2 2 5 2 2 3" xfId="28601" xr:uid="{3935F091-536D-49EB-BFE6-2761E817609C}"/>
    <cellStyle name="20% - Accent3 2 2 2 5 2 3" xfId="14258" xr:uid="{99475C16-1851-42E7-9B24-316C1FEBB20E}"/>
    <cellStyle name="20% - Accent3 2 2 2 5 2 4" xfId="24384" xr:uid="{E8FEA55B-CAB3-4FDE-9381-DF37EB386F11}"/>
    <cellStyle name="20% - Accent3 2 2 2 5 3" xfId="7008" xr:uid="{6222215A-A254-49C0-93D5-1CEBE3A3884D}"/>
    <cellStyle name="20% - Accent3 2 2 2 5 3 2" xfId="16330" xr:uid="{F856936E-E384-4907-9F6D-B7250FFD5268}"/>
    <cellStyle name="20% - Accent3 2 2 2 5 3 3" xfId="26456" xr:uid="{81C6193E-D10C-487A-9AA3-CED092605402}"/>
    <cellStyle name="20% - Accent3 2 2 2 5 4" xfId="12113" xr:uid="{3B113E52-604E-4127-B841-84F456C45F11}"/>
    <cellStyle name="20% - Accent3 2 2 2 5 5" xfId="22239" xr:uid="{9A8C6581-2CC4-4EAC-BC3A-90F2FB788986}"/>
    <cellStyle name="20% - Accent3 2 2 2 6" xfId="3119" xr:uid="{91F21B5A-2B2E-485F-96F2-212C19246A78}"/>
    <cellStyle name="20% - Accent3 2 2 2 6 2" xfId="7421" xr:uid="{86D64CA8-3524-46B4-AACC-D8B88335332C}"/>
    <cellStyle name="20% - Accent3 2 2 2 6 2 2" xfId="16743" xr:uid="{50E3F5ED-946F-4727-90FE-C468C3CE80E1}"/>
    <cellStyle name="20% - Accent3 2 2 2 6 2 3" xfId="26869" xr:uid="{DD492C29-5809-49D8-8A7B-5007623C2EFD}"/>
    <cellStyle name="20% - Accent3 2 2 2 6 3" xfId="12526" xr:uid="{D75DE84C-DBF5-4E23-AAA2-CF35D7871448}"/>
    <cellStyle name="20% - Accent3 2 2 2 6 4" xfId="22652" xr:uid="{2E8170B4-60C6-4E5A-B29B-C22221D90C50}"/>
    <cellStyle name="20% - Accent3 2 2 2 7" xfId="5355" xr:uid="{FFC082E0-D491-4DA5-8335-00B433101ADF}"/>
    <cellStyle name="20% - Accent3 2 2 2 7 2" xfId="14677" xr:uid="{A9F6C990-C78F-4E9A-BFAF-85AF9101AD73}"/>
    <cellStyle name="20% - Accent3 2 2 2 7 3" xfId="24803" xr:uid="{09C0A934-E7F2-455A-8972-859C9A64A6FB}"/>
    <cellStyle name="20% - Accent3 2 2 2 8" xfId="9932" xr:uid="{EE066AAA-91AA-462F-B172-366315F54801}"/>
    <cellStyle name="20% - Accent3 2 2 2 8 2" xfId="19253" xr:uid="{8C2CCE22-0A7E-4CC1-A176-889258F2F59A}"/>
    <cellStyle name="20% - Accent3 2 2 2 8 3" xfId="29379" xr:uid="{AFDA5B99-B13F-4A14-9F62-3DA379E9CAB5}"/>
    <cellStyle name="20% - Accent3 2 2 2 9" xfId="1051" xr:uid="{A451F9F5-67EB-4C82-A067-BCF6DBFF9CCB}"/>
    <cellStyle name="20% - Accent3 2 2 3" xfId="596" xr:uid="{00000000-0005-0000-0000-000025000000}"/>
    <cellStyle name="20% - Accent3 2 2 3 2" xfId="3695" xr:uid="{0545E7FF-A8F9-47BE-891A-97E4F3E53C84}"/>
    <cellStyle name="20% - Accent3 2 2 3 2 2" xfId="7913" xr:uid="{6CFB8276-7171-4DA5-AAA6-903DF44085D4}"/>
    <cellStyle name="20% - Accent3 2 2 3 2 2 2" xfId="17235" xr:uid="{6280AF13-5168-454C-8575-5062275956F8}"/>
    <cellStyle name="20% - Accent3 2 2 3 2 2 3" xfId="27361" xr:uid="{2E7BBBE0-6ABE-48BA-8D25-277C1231B9D4}"/>
    <cellStyle name="20% - Accent3 2 2 3 2 3" xfId="13018" xr:uid="{9A52DCF1-1AE5-428B-BB42-F5034E347933}"/>
    <cellStyle name="20% - Accent3 2 2 3 2 4" xfId="23144" xr:uid="{49140BF2-264B-4808-95E2-EA682C1847BB}"/>
    <cellStyle name="20% - Accent3 2 2 3 3" xfId="5768" xr:uid="{D6709547-D8F8-449B-B2DD-0D011918674F}"/>
    <cellStyle name="20% - Accent3 2 2 3 3 2" xfId="15090" xr:uid="{21DD10AA-535A-4BC1-9397-F0E94633C9EC}"/>
    <cellStyle name="20% - Accent3 2 2 3 3 3" xfId="25216" xr:uid="{5596E324-6469-4398-AF7A-38F16AA356DB}"/>
    <cellStyle name="20% - Accent3 2 2 3 4" xfId="10150" xr:uid="{B71319A1-3B85-46EC-A404-647F4C7229E2}"/>
    <cellStyle name="20% - Accent3 2 2 3 4 2" xfId="19461" xr:uid="{3DF9295C-B8BA-48BB-B06E-40AB56117475}"/>
    <cellStyle name="20% - Accent3 2 2 3 4 3" xfId="29587" xr:uid="{BA8A9C02-1BB8-4554-B66B-0E840CD455E3}"/>
    <cellStyle name="20% - Accent3 2 2 3 5" xfId="1464" xr:uid="{3B47D658-4132-452B-9F2C-86332F057B3F}"/>
    <cellStyle name="20% - Accent3 2 2 3 6" xfId="10873" xr:uid="{A663811F-CCE4-479E-B055-26751A31FDC0}"/>
    <cellStyle name="20% - Accent3 2 2 3 7" xfId="20172" xr:uid="{C7E877D6-9D33-4046-8D6C-61D4BBF52FEC}"/>
    <cellStyle name="20% - Accent3 2 2 3 8" xfId="20999" xr:uid="{77E30B91-5B14-44D9-877F-7AEE8EC28C41}"/>
    <cellStyle name="20% - Accent3 2 2 4" xfId="1879" xr:uid="{A1733871-318A-47C5-8497-AAD8FD120E6E}"/>
    <cellStyle name="20% - Accent3 2 2 4 2" xfId="4108" xr:uid="{6585356F-79E1-40B0-883B-87E051C19187}"/>
    <cellStyle name="20% - Accent3 2 2 4 2 2" xfId="8326" xr:uid="{B5609052-53D6-4EAC-A511-250A64D54520}"/>
    <cellStyle name="20% - Accent3 2 2 4 2 2 2" xfId="17648" xr:uid="{02EC8203-419A-4FE0-8BC1-DE23B5671286}"/>
    <cellStyle name="20% - Accent3 2 2 4 2 2 3" xfId="27774" xr:uid="{4D0CF2E1-A15D-40B7-A207-59E6E71BAC4C}"/>
    <cellStyle name="20% - Accent3 2 2 4 2 3" xfId="13431" xr:uid="{193DA876-FD47-4FB6-BEA2-41A91248A6D0}"/>
    <cellStyle name="20% - Accent3 2 2 4 2 4" xfId="23557" xr:uid="{D08D52AE-2E31-4EB7-9FB2-42C3DF0AFE58}"/>
    <cellStyle name="20% - Accent3 2 2 4 3" xfId="6181" xr:uid="{61FDD2B3-E66E-4BAF-9C1E-E82990A819C8}"/>
    <cellStyle name="20% - Accent3 2 2 4 3 2" xfId="15503" xr:uid="{10544BD9-A30A-41BA-B1DD-976825108963}"/>
    <cellStyle name="20% - Accent3 2 2 4 3 3" xfId="25629" xr:uid="{B551D1C6-4026-4EB0-9A03-5A2C2172299D}"/>
    <cellStyle name="20% - Accent3 2 2 4 4" xfId="11286" xr:uid="{D54C3865-6562-4BC4-A8B5-147D919DBB98}"/>
    <cellStyle name="20% - Accent3 2 2 4 5" xfId="21412" xr:uid="{94901342-4B91-4140-826B-3E6702AA2D09}"/>
    <cellStyle name="20% - Accent3 2 2 5" xfId="2292" xr:uid="{15FFD9E3-8B60-4679-B256-598CD3FBD145}"/>
    <cellStyle name="20% - Accent3 2 2 5 2" xfId="4521" xr:uid="{C9AB140B-5C2C-4D93-9623-4599D91D6DD4}"/>
    <cellStyle name="20% - Accent3 2 2 5 2 2" xfId="8739" xr:uid="{BE01E53A-06A5-4CAD-AC37-A5AF227D5E10}"/>
    <cellStyle name="20% - Accent3 2 2 5 2 2 2" xfId="18061" xr:uid="{08B24F07-7071-4AE9-8619-689280890660}"/>
    <cellStyle name="20% - Accent3 2 2 5 2 2 3" xfId="28187" xr:uid="{1DDAF4B4-C252-4536-8DDC-1908362ED33B}"/>
    <cellStyle name="20% - Accent3 2 2 5 2 3" xfId="13844" xr:uid="{A8779932-91D6-47F5-85F6-10589ACE796A}"/>
    <cellStyle name="20% - Accent3 2 2 5 2 4" xfId="23970" xr:uid="{FC18B97B-9F4D-496B-9A94-E2230FF92040}"/>
    <cellStyle name="20% - Accent3 2 2 5 3" xfId="6594" xr:uid="{51430CE0-0245-4F06-AA42-BA93296E5146}"/>
    <cellStyle name="20% - Accent3 2 2 5 3 2" xfId="15916" xr:uid="{83850720-7454-4DA8-9F2E-A5610EF478A1}"/>
    <cellStyle name="20% - Accent3 2 2 5 3 3" xfId="26042" xr:uid="{C0576163-0D7A-4ECC-9039-E7155F34A5F3}"/>
    <cellStyle name="20% - Accent3 2 2 5 4" xfId="11699" xr:uid="{59ED4E85-F506-444F-A30C-352FFD6E3705}"/>
    <cellStyle name="20% - Accent3 2 2 5 5" xfId="21825" xr:uid="{18B1C6A2-C0E3-4D93-BF55-7924167062C9}"/>
    <cellStyle name="20% - Accent3 2 2 6" xfId="2705" xr:uid="{720693C4-A5E3-4256-BDBD-A6343927F12D}"/>
    <cellStyle name="20% - Accent3 2 2 6 2" xfId="4934" xr:uid="{93E2E7AB-AA19-4CB6-B448-C827479B3A2B}"/>
    <cellStyle name="20% - Accent3 2 2 6 2 2" xfId="9152" xr:uid="{256B77F5-3504-467B-9ED2-3C7E373FCE83}"/>
    <cellStyle name="20% - Accent3 2 2 6 2 2 2" xfId="18474" xr:uid="{C3FFD1C1-481C-41F3-9CBB-5F57D269403F}"/>
    <cellStyle name="20% - Accent3 2 2 6 2 2 3" xfId="28600" xr:uid="{D515A5FF-85EB-4002-94F0-3B3A7D81A386}"/>
    <cellStyle name="20% - Accent3 2 2 6 2 3" xfId="14257" xr:uid="{992A0B01-F3FA-4B15-88A2-E34798CD3739}"/>
    <cellStyle name="20% - Accent3 2 2 6 2 4" xfId="24383" xr:uid="{E1A4B178-729C-437B-87C9-AAD0D754EED6}"/>
    <cellStyle name="20% - Accent3 2 2 6 3" xfId="7007" xr:uid="{18874C25-068F-4560-A470-600022B43EC2}"/>
    <cellStyle name="20% - Accent3 2 2 6 3 2" xfId="16329" xr:uid="{04F80AB1-C5D9-45EB-806A-244A1814D8A5}"/>
    <cellStyle name="20% - Accent3 2 2 6 3 3" xfId="26455" xr:uid="{8AB7C053-9565-4E23-857F-05964815E20B}"/>
    <cellStyle name="20% - Accent3 2 2 6 4" xfId="12112" xr:uid="{A0E7F14C-D63D-47D8-BEBD-76ABECAEAADC}"/>
    <cellStyle name="20% - Accent3 2 2 6 5" xfId="22238" xr:uid="{19EDDBDB-2DC5-4660-B9DF-53DAC222A566}"/>
    <cellStyle name="20% - Accent3 2 2 7" xfId="3118" xr:uid="{7AFAA415-B9FE-47DD-B4C6-D8EDDFB93D4D}"/>
    <cellStyle name="20% - Accent3 2 2 7 2" xfId="7420" xr:uid="{EBE4B07E-1084-4357-91C1-6E68A0ACA93E}"/>
    <cellStyle name="20% - Accent3 2 2 7 2 2" xfId="16742" xr:uid="{CD86BB85-2C82-47B0-ACA1-AE75087EF7CD}"/>
    <cellStyle name="20% - Accent3 2 2 7 2 3" xfId="26868" xr:uid="{2EABEBCB-1FF6-4027-826A-2A23547DED85}"/>
    <cellStyle name="20% - Accent3 2 2 7 3" xfId="12525" xr:uid="{4BAB8907-3227-4633-88EA-E0A9DF7C0BB6}"/>
    <cellStyle name="20% - Accent3 2 2 7 4" xfId="22651" xr:uid="{065FF27A-8DA3-4BF1-AB01-840D3C0F914A}"/>
    <cellStyle name="20% - Accent3 2 2 8" xfId="5354" xr:uid="{166A41F8-E8F8-42BD-9F66-EDB50903DEF6}"/>
    <cellStyle name="20% - Accent3 2 2 8 2" xfId="14676" xr:uid="{80C5E6B5-95EC-4814-BFAA-493216E38A68}"/>
    <cellStyle name="20% - Accent3 2 2 8 3" xfId="24802" xr:uid="{4FA16AD2-DA92-45E0-A374-CD129AB58FCE}"/>
    <cellStyle name="20% - Accent3 2 2 9" xfId="9725" xr:uid="{D2AF78AF-7C5F-4C3C-BF5A-79AFD89E47C5}"/>
    <cellStyle name="20% - Accent3 2 2 9 2" xfId="19046" xr:uid="{48C31321-D65A-4276-BEAF-2ADBB20795A3}"/>
    <cellStyle name="20% - Accent3 2 2 9 3" xfId="29172" xr:uid="{2A3AE125-A2E4-42E5-A0BD-5620FECDBEBF}"/>
    <cellStyle name="20% - Accent3 2 3" xfId="21" xr:uid="{00000000-0005-0000-0000-000026000000}"/>
    <cellStyle name="20% - Accent3 2 3 10" xfId="10461" xr:uid="{BCD957CF-C539-452F-B598-5DEBA041A925}"/>
    <cellStyle name="20% - Accent3 2 3 11" xfId="19758" xr:uid="{C956E8FF-6685-49BB-8705-0F0617A13D78}"/>
    <cellStyle name="20% - Accent3 2 3 12" xfId="20587" xr:uid="{36B62D73-7B62-45FA-9377-FBFB83909D54}"/>
    <cellStyle name="20% - Accent3 2 3 2" xfId="598" xr:uid="{00000000-0005-0000-0000-000027000000}"/>
    <cellStyle name="20% - Accent3 2 3 2 2" xfId="3697" xr:uid="{B6A81AED-64A1-45E0-8A42-416E8CBEA30C}"/>
    <cellStyle name="20% - Accent3 2 3 2 2 2" xfId="7915" xr:uid="{AE56F866-8B96-4494-95BB-BC4DC45385D4}"/>
    <cellStyle name="20% - Accent3 2 3 2 2 2 2" xfId="17237" xr:uid="{852883EA-5B30-4180-94B6-62515C3E4F9F}"/>
    <cellStyle name="20% - Accent3 2 3 2 2 2 3" xfId="27363" xr:uid="{C4F98B6C-BD03-44D6-9FC6-A96BFB351408}"/>
    <cellStyle name="20% - Accent3 2 3 2 2 3" xfId="13020" xr:uid="{BB0582F5-2945-4602-8E74-2C97DE91CB96}"/>
    <cellStyle name="20% - Accent3 2 3 2 2 4" xfId="23146" xr:uid="{690C9B0A-A5D3-404B-BCE9-0C3E18EBE8E6}"/>
    <cellStyle name="20% - Accent3 2 3 2 3" xfId="5770" xr:uid="{E4E65F91-8166-440A-9EB7-65F6B682A69F}"/>
    <cellStyle name="20% - Accent3 2 3 2 3 2" xfId="15092" xr:uid="{919B4F0E-54AD-49DB-920A-44B115D4C236}"/>
    <cellStyle name="20% - Accent3 2 3 2 3 3" xfId="25218" xr:uid="{2AD5A363-F9D0-440A-B48A-161751081845}"/>
    <cellStyle name="20% - Accent3 2 3 2 4" xfId="10254" xr:uid="{3939711A-90FF-4C24-B845-5C49493BE043}"/>
    <cellStyle name="20% - Accent3 2 3 2 4 2" xfId="19565" xr:uid="{3BE0EBE3-A45F-4941-A5A6-4D6DCC40E8A3}"/>
    <cellStyle name="20% - Accent3 2 3 2 4 3" xfId="29691" xr:uid="{4DBAFEBF-535B-41AF-8186-9F0BF27ECA89}"/>
    <cellStyle name="20% - Accent3 2 3 2 5" xfId="1466" xr:uid="{76B4952C-0DD5-4060-B10E-EA55E4D30D36}"/>
    <cellStyle name="20% - Accent3 2 3 2 6" xfId="10875" xr:uid="{4D62E4D2-5247-4057-9CA4-5040926A7620}"/>
    <cellStyle name="20% - Accent3 2 3 2 7" xfId="20174" xr:uid="{DCAFA6E1-EDF1-4078-A1E7-2F13B96D5F7D}"/>
    <cellStyle name="20% - Accent3 2 3 2 8" xfId="21001" xr:uid="{47295495-40BD-4C41-881A-D9DFC0E83DB7}"/>
    <cellStyle name="20% - Accent3 2 3 3" xfId="1881" xr:uid="{E22FAD9F-10BB-4B2B-A227-10D3D568C06B}"/>
    <cellStyle name="20% - Accent3 2 3 3 2" xfId="4110" xr:uid="{193D2CAE-49E3-4C1E-897C-B58DB205BAB6}"/>
    <cellStyle name="20% - Accent3 2 3 3 2 2" xfId="8328" xr:uid="{3D40EC3E-64CE-4806-88C1-60D63F308EB0}"/>
    <cellStyle name="20% - Accent3 2 3 3 2 2 2" xfId="17650" xr:uid="{5F47B530-6201-4C7E-B12D-2A703A8643FE}"/>
    <cellStyle name="20% - Accent3 2 3 3 2 2 3" xfId="27776" xr:uid="{7B6A44D2-5635-4E80-B9F6-2DCFCF95B760}"/>
    <cellStyle name="20% - Accent3 2 3 3 2 3" xfId="13433" xr:uid="{8EB45D11-B474-48A1-85DB-AE99D79ACC55}"/>
    <cellStyle name="20% - Accent3 2 3 3 2 4" xfId="23559" xr:uid="{042C6354-F30D-44D3-B549-F60BD8F10A29}"/>
    <cellStyle name="20% - Accent3 2 3 3 3" xfId="6183" xr:uid="{9DCD2234-178C-4706-9397-B670C9D7D499}"/>
    <cellStyle name="20% - Accent3 2 3 3 3 2" xfId="15505" xr:uid="{DCBF0D5E-63AB-4D61-9909-939D3CA919A8}"/>
    <cellStyle name="20% - Accent3 2 3 3 3 3" xfId="25631" xr:uid="{F450AD16-1CBE-4AE1-8383-42BFB0FFCF7B}"/>
    <cellStyle name="20% - Accent3 2 3 3 4" xfId="11288" xr:uid="{3B453E7B-E23C-46FF-B6B4-B5B0F0278F4D}"/>
    <cellStyle name="20% - Accent3 2 3 3 5" xfId="21414" xr:uid="{0D9D442F-7F04-4B8F-827C-6422B7FD8629}"/>
    <cellStyle name="20% - Accent3 2 3 4" xfId="2294" xr:uid="{8E8A28DA-9AAD-4549-BF3B-C943627F55A8}"/>
    <cellStyle name="20% - Accent3 2 3 4 2" xfId="4523" xr:uid="{68FAB986-A635-449A-97DC-162F6328BF1A}"/>
    <cellStyle name="20% - Accent3 2 3 4 2 2" xfId="8741" xr:uid="{6F29148E-7794-47E0-87B7-ADD46E51933C}"/>
    <cellStyle name="20% - Accent3 2 3 4 2 2 2" xfId="18063" xr:uid="{B218FCEE-D29B-4A7C-955C-2DB3CD79B344}"/>
    <cellStyle name="20% - Accent3 2 3 4 2 2 3" xfId="28189" xr:uid="{AE516490-3074-4A3E-8C57-78AFD86729AF}"/>
    <cellStyle name="20% - Accent3 2 3 4 2 3" xfId="13846" xr:uid="{46DA1A72-07A1-454B-92E0-81B1F21642B4}"/>
    <cellStyle name="20% - Accent3 2 3 4 2 4" xfId="23972" xr:uid="{DDBA9F0E-CE7B-40C1-980D-92939B70CCAE}"/>
    <cellStyle name="20% - Accent3 2 3 4 3" xfId="6596" xr:uid="{36AC1CB2-1F9D-4F45-B944-853D135E3086}"/>
    <cellStyle name="20% - Accent3 2 3 4 3 2" xfId="15918" xr:uid="{16CD9E4E-C378-462E-AEB0-7DCC82E29A07}"/>
    <cellStyle name="20% - Accent3 2 3 4 3 3" xfId="26044" xr:uid="{0DAD4BAE-BC9A-47FD-AD07-A3438817C7A6}"/>
    <cellStyle name="20% - Accent3 2 3 4 4" xfId="11701" xr:uid="{A4B05C3C-F2D7-4DF9-8969-536021039B82}"/>
    <cellStyle name="20% - Accent3 2 3 4 5" xfId="21827" xr:uid="{59CB2E09-7AA0-4CCB-A626-F1770253E127}"/>
    <cellStyle name="20% - Accent3 2 3 5" xfId="2707" xr:uid="{C4E2DD80-380D-4B9C-A690-3743ED1C2C64}"/>
    <cellStyle name="20% - Accent3 2 3 5 2" xfId="4936" xr:uid="{34FB737B-F3E3-455E-843C-E4163234F799}"/>
    <cellStyle name="20% - Accent3 2 3 5 2 2" xfId="9154" xr:uid="{6CCA12B1-DE37-4642-9015-0649F7B2AC32}"/>
    <cellStyle name="20% - Accent3 2 3 5 2 2 2" xfId="18476" xr:uid="{36BFE79B-EEA2-4AE2-8100-6C4B21B84E41}"/>
    <cellStyle name="20% - Accent3 2 3 5 2 2 3" xfId="28602" xr:uid="{BD040FBE-82A5-48F6-97AA-AAF34BEF3D6E}"/>
    <cellStyle name="20% - Accent3 2 3 5 2 3" xfId="14259" xr:uid="{EB5318A7-154F-488F-A4C0-60D484D817FF}"/>
    <cellStyle name="20% - Accent3 2 3 5 2 4" xfId="24385" xr:uid="{D26C907E-9976-440F-B18E-392DF5E307D8}"/>
    <cellStyle name="20% - Accent3 2 3 5 3" xfId="7009" xr:uid="{1115619C-642E-447D-86E7-F721FB14FC4E}"/>
    <cellStyle name="20% - Accent3 2 3 5 3 2" xfId="16331" xr:uid="{08BCEE04-134D-423B-BDA7-C8DE590384DD}"/>
    <cellStyle name="20% - Accent3 2 3 5 3 3" xfId="26457" xr:uid="{9FFEA04C-B74C-41DC-8F91-89C1472B6B7B}"/>
    <cellStyle name="20% - Accent3 2 3 5 4" xfId="12114" xr:uid="{6F3E93B8-987A-4A07-BC17-69C66B50F130}"/>
    <cellStyle name="20% - Accent3 2 3 5 5" xfId="22240" xr:uid="{CF222E4D-B7F0-40C5-B79D-D86FE8681580}"/>
    <cellStyle name="20% - Accent3 2 3 6" xfId="3120" xr:uid="{99D45B1B-C270-454B-A5CC-F2F427007DE6}"/>
    <cellStyle name="20% - Accent3 2 3 6 2" xfId="7422" xr:uid="{9E72A63A-4A3E-42B2-B13A-31B205360C42}"/>
    <cellStyle name="20% - Accent3 2 3 6 2 2" xfId="16744" xr:uid="{5A33A92F-B502-4E37-82B2-150E5F246522}"/>
    <cellStyle name="20% - Accent3 2 3 6 2 3" xfId="26870" xr:uid="{BB078A0C-2970-40EE-8352-561CA81B395C}"/>
    <cellStyle name="20% - Accent3 2 3 6 3" xfId="12527" xr:uid="{1281E3C5-4E32-44F1-B123-8E0547E3A539}"/>
    <cellStyle name="20% - Accent3 2 3 6 4" xfId="22653" xr:uid="{BF1DAF56-7ED6-435B-9CC2-198E223E5D8B}"/>
    <cellStyle name="20% - Accent3 2 3 7" xfId="5356" xr:uid="{C22A3228-9CB7-49EF-AE32-234CDE1E8D7D}"/>
    <cellStyle name="20% - Accent3 2 3 7 2" xfId="14678" xr:uid="{FA43E8D2-282C-4BEA-96B9-4DEB11136277}"/>
    <cellStyle name="20% - Accent3 2 3 7 3" xfId="24804" xr:uid="{984276C3-62BD-4269-8952-024D0D037AC1}"/>
    <cellStyle name="20% - Accent3 2 3 8" xfId="9829" xr:uid="{C354B770-25F7-448C-9055-C70011FAF91A}"/>
    <cellStyle name="20% - Accent3 2 3 8 2" xfId="19150" xr:uid="{F01CA715-D4F6-41D3-B115-7CBA46C79A5D}"/>
    <cellStyle name="20% - Accent3 2 3 8 3" xfId="29276" xr:uid="{D0AEF026-D254-4F31-ABA9-F9F7287A9DA4}"/>
    <cellStyle name="20% - Accent3 2 3 9" xfId="1052" xr:uid="{67F0BE67-1830-41E3-9CB9-779562DBE187}"/>
    <cellStyle name="20% - Accent3 2 4" xfId="595" xr:uid="{00000000-0005-0000-0000-000028000000}"/>
    <cellStyle name="20% - Accent3 2 4 2" xfId="3694" xr:uid="{E39DA08C-B0FA-46CF-9F32-090D6E11CFCF}"/>
    <cellStyle name="20% - Accent3 2 4 2 2" xfId="7912" xr:uid="{673E16EB-8F4F-45F9-9A9C-0A188F77F184}"/>
    <cellStyle name="20% - Accent3 2 4 2 2 2" xfId="17234" xr:uid="{0052EE52-D343-4742-B5B9-1A873969E8FB}"/>
    <cellStyle name="20% - Accent3 2 4 2 2 3" xfId="27360" xr:uid="{F020E4A6-7020-466C-8CF5-9D1827B75716}"/>
    <cellStyle name="20% - Accent3 2 4 2 3" xfId="13017" xr:uid="{F1EACA37-840F-4717-B3A9-332A04D48D09}"/>
    <cellStyle name="20% - Accent3 2 4 2 4" xfId="23143" xr:uid="{2CECFFB1-E127-47D2-A00F-A7EF3042DD51}"/>
    <cellStyle name="20% - Accent3 2 4 3" xfId="5767" xr:uid="{528BB2BE-B097-47DF-B4D8-5C080897E16C}"/>
    <cellStyle name="20% - Accent3 2 4 3 2" xfId="15089" xr:uid="{0076EF03-AFCF-44DC-84BD-22C3114867E3}"/>
    <cellStyle name="20% - Accent3 2 4 3 3" xfId="25215" xr:uid="{5655D77C-82E9-4BD9-A917-646857021848}"/>
    <cellStyle name="20% - Accent3 2 4 4" xfId="10046" xr:uid="{CD500E4D-39CC-451D-BEBA-4F4D31E2E3A6}"/>
    <cellStyle name="20% - Accent3 2 4 4 2" xfId="19358" xr:uid="{796B7D02-028F-4E53-9108-A18905C6E1D8}"/>
    <cellStyle name="20% - Accent3 2 4 4 3" xfId="29484" xr:uid="{3FEA0B7D-2790-4A0A-A151-4B9DB1DFAB75}"/>
    <cellStyle name="20% - Accent3 2 4 5" xfId="1463" xr:uid="{42529C88-7D1B-48CE-A9C8-E210E5A3832D}"/>
    <cellStyle name="20% - Accent3 2 4 6" xfId="10872" xr:uid="{766C5CF2-449A-4406-A0DA-432905C3D730}"/>
    <cellStyle name="20% - Accent3 2 4 7" xfId="20171" xr:uid="{0D4A8FB4-E781-4731-99E8-AC848F31EBDB}"/>
    <cellStyle name="20% - Accent3 2 4 8" xfId="20998" xr:uid="{40B68C4A-B6A4-4539-BAC7-6408DF425689}"/>
    <cellStyle name="20% - Accent3 2 5" xfId="1878" xr:uid="{23A67954-B726-4C4D-A791-24F4438FBD6A}"/>
    <cellStyle name="20% - Accent3 2 5 2" xfId="4107" xr:uid="{9E17D5D7-449B-4F10-88C1-C5FF1DA18C7A}"/>
    <cellStyle name="20% - Accent3 2 5 2 2" xfId="8325" xr:uid="{D122409F-A54C-45E9-9534-C7F7D1B0BF57}"/>
    <cellStyle name="20% - Accent3 2 5 2 2 2" xfId="17647" xr:uid="{1508E6EE-D3C9-48C5-B365-DE12C2B8C11C}"/>
    <cellStyle name="20% - Accent3 2 5 2 2 3" xfId="27773" xr:uid="{DC2DE13E-81F5-4818-B23B-69168C11596B}"/>
    <cellStyle name="20% - Accent3 2 5 2 3" xfId="13430" xr:uid="{4EAAB37B-5295-4470-950D-1DB331C57411}"/>
    <cellStyle name="20% - Accent3 2 5 2 4" xfId="23556" xr:uid="{4B18B889-A5B1-48D2-B1C7-811892E9FEC3}"/>
    <cellStyle name="20% - Accent3 2 5 3" xfId="6180" xr:uid="{E877F0B7-6287-4F85-A5D7-0CAF7ECCF819}"/>
    <cellStyle name="20% - Accent3 2 5 3 2" xfId="15502" xr:uid="{07F167B6-9E42-4125-8B2B-8CC0DAF396B0}"/>
    <cellStyle name="20% - Accent3 2 5 3 3" xfId="25628" xr:uid="{1E18EAF3-93E5-40EE-AA94-A553E98E0C0D}"/>
    <cellStyle name="20% - Accent3 2 5 4" xfId="11285" xr:uid="{6A99161E-5BDD-4CE2-9B3E-7A888BE9E400}"/>
    <cellStyle name="20% - Accent3 2 5 5" xfId="21411" xr:uid="{0140CDDC-688F-4E23-BF63-4CCE946B8958}"/>
    <cellStyle name="20% - Accent3 2 6" xfId="2291" xr:uid="{5AAF9843-CED1-4D47-A982-EF7F37B0216E}"/>
    <cellStyle name="20% - Accent3 2 6 2" xfId="4520" xr:uid="{8002A703-9BA1-4CFE-89DB-FEC0B1912606}"/>
    <cellStyle name="20% - Accent3 2 6 2 2" xfId="8738" xr:uid="{559D7BEA-CD74-4E65-9445-92619AF8FF10}"/>
    <cellStyle name="20% - Accent3 2 6 2 2 2" xfId="18060" xr:uid="{76675FEF-EE2D-455D-B629-7ED3B2AF19DC}"/>
    <cellStyle name="20% - Accent3 2 6 2 2 3" xfId="28186" xr:uid="{9C2405B1-B2DA-4AAA-A03D-F0190EC0D0A4}"/>
    <cellStyle name="20% - Accent3 2 6 2 3" xfId="13843" xr:uid="{8ED3B7B5-4EDA-4A38-BC33-8001155DD784}"/>
    <cellStyle name="20% - Accent3 2 6 2 4" xfId="23969" xr:uid="{E5AF468F-9DB6-4C54-97DB-31A4F00B58D7}"/>
    <cellStyle name="20% - Accent3 2 6 3" xfId="6593" xr:uid="{ED3B7210-67A9-41E4-AC22-53E684376751}"/>
    <cellStyle name="20% - Accent3 2 6 3 2" xfId="15915" xr:uid="{3DB4E3AE-267A-44B0-8870-D7A04EEDA0E9}"/>
    <cellStyle name="20% - Accent3 2 6 3 3" xfId="26041" xr:uid="{E79135EE-C6FD-4F2A-B902-FB8835F83357}"/>
    <cellStyle name="20% - Accent3 2 6 4" xfId="11698" xr:uid="{7FCDD6F0-4CDB-4BBA-8F42-174FB56ABA48}"/>
    <cellStyle name="20% - Accent3 2 6 5" xfId="21824" xr:uid="{F46371A9-CA5F-4A1F-BB11-499C4B25B106}"/>
    <cellStyle name="20% - Accent3 2 7" xfId="2704" xr:uid="{E3E42688-9286-4945-A2DB-FEC2F0042D7E}"/>
    <cellStyle name="20% - Accent3 2 7 2" xfId="4933" xr:uid="{DBF0D9B6-D110-4792-A8F6-76A1C7039D87}"/>
    <cellStyle name="20% - Accent3 2 7 2 2" xfId="9151" xr:uid="{B55797A5-9211-48E8-99AC-D72F38EE8177}"/>
    <cellStyle name="20% - Accent3 2 7 2 2 2" xfId="18473" xr:uid="{AD4F761C-12E0-4ACE-84E7-30FEA75692E8}"/>
    <cellStyle name="20% - Accent3 2 7 2 2 3" xfId="28599" xr:uid="{C5DA0E71-93D9-4775-BE73-9FDE693A810E}"/>
    <cellStyle name="20% - Accent3 2 7 2 3" xfId="14256" xr:uid="{F9784EBB-F281-466C-BCE7-0175EA744073}"/>
    <cellStyle name="20% - Accent3 2 7 2 4" xfId="24382" xr:uid="{F1C4D77A-8D4B-46EF-8391-DCA7E7105882}"/>
    <cellStyle name="20% - Accent3 2 7 3" xfId="7006" xr:uid="{888E6AE7-22AF-47E4-9768-1A14D5CEA91C}"/>
    <cellStyle name="20% - Accent3 2 7 3 2" xfId="16328" xr:uid="{5FC238E9-D12F-42A7-8EF5-E65152717BF7}"/>
    <cellStyle name="20% - Accent3 2 7 3 3" xfId="26454" xr:uid="{EFB1B6E3-2CD2-4A9B-9650-A958351AE31D}"/>
    <cellStyle name="20% - Accent3 2 7 4" xfId="12111" xr:uid="{C9220390-3461-44D9-A3B7-8CB3E5E3029F}"/>
    <cellStyle name="20% - Accent3 2 7 5" xfId="22237" xr:uid="{AAED34AA-2DFF-4CE1-99BB-0D2D13451D2D}"/>
    <cellStyle name="20% - Accent3 2 8" xfId="3117" xr:uid="{DE6FBF92-3CA5-4F61-87B0-D04C0A0244D2}"/>
    <cellStyle name="20% - Accent3 2 8 2" xfId="7419" xr:uid="{EC15F1FF-C6C3-4129-A245-ADBFD1FA2EC4}"/>
    <cellStyle name="20% - Accent3 2 8 2 2" xfId="16741" xr:uid="{63B61881-57B1-4FC7-9A79-C237B09FE118}"/>
    <cellStyle name="20% - Accent3 2 8 2 3" xfId="26867" xr:uid="{AF4982F1-B93A-4E64-A3B3-73FE498D6BBC}"/>
    <cellStyle name="20% - Accent3 2 8 3" xfId="12524" xr:uid="{63F0161F-6A4B-4468-8D1D-D47703387BA6}"/>
    <cellStyle name="20% - Accent3 2 8 4" xfId="22650" xr:uid="{9C79378B-9B1B-4766-9654-8496C4B9F6D9}"/>
    <cellStyle name="20% - Accent3 2 9" xfId="5353" xr:uid="{AC2D85E7-657E-4233-BCF1-D34773A22E3A}"/>
    <cellStyle name="20% - Accent3 2 9 2" xfId="14675" xr:uid="{3F8B2ED6-2DE8-4A45-853C-7226F1E6661E}"/>
    <cellStyle name="20% - Accent3 2 9 3" xfId="24801" xr:uid="{9F7723E5-EC83-40EC-84D8-EE44DCFECD02}"/>
    <cellStyle name="20% - Accent3 3" xfId="22" xr:uid="{00000000-0005-0000-0000-000029000000}"/>
    <cellStyle name="20% - Accent3 3 10" xfId="1053" xr:uid="{882054B1-FC2C-408C-ABB0-0218DE76F296}"/>
    <cellStyle name="20% - Accent3 3 11" xfId="10462" xr:uid="{38F829F4-7C6A-4A35-A075-3DA467B04891}"/>
    <cellStyle name="20% - Accent3 3 12" xfId="19759" xr:uid="{113EE79D-5911-464D-A6C5-BA62B6F0AD4C}"/>
    <cellStyle name="20% - Accent3 3 13" xfId="20588" xr:uid="{EABDC1DD-5D1B-44C4-9848-8F7EFFE7C459}"/>
    <cellStyle name="20% - Accent3 3 2" xfId="23" xr:uid="{00000000-0005-0000-0000-00002A000000}"/>
    <cellStyle name="20% - Accent3 3 2 10" xfId="10463" xr:uid="{1C6BA532-5730-4E63-868B-E4BA6DF12100}"/>
    <cellStyle name="20% - Accent3 3 2 11" xfId="19760" xr:uid="{F1FEEE70-3CDD-41EE-BB49-F762E5CAE2E9}"/>
    <cellStyle name="20% - Accent3 3 2 12" xfId="20589" xr:uid="{A95ACE55-1EA8-427D-A15D-25DFB0234C2E}"/>
    <cellStyle name="20% - Accent3 3 2 2" xfId="600" xr:uid="{00000000-0005-0000-0000-00002B000000}"/>
    <cellStyle name="20% - Accent3 3 2 2 2" xfId="3699" xr:uid="{8B8A72F6-85B1-487A-8A81-7607E2C48A6C}"/>
    <cellStyle name="20% - Accent3 3 2 2 2 2" xfId="7917" xr:uid="{3E7ABF5A-5428-4495-B9F6-F2F01AF20639}"/>
    <cellStyle name="20% - Accent3 3 2 2 2 2 2" xfId="17239" xr:uid="{7033116D-DD6E-4935-89F6-A9A9FEAD08CD}"/>
    <cellStyle name="20% - Accent3 3 2 2 2 2 3" xfId="27365" xr:uid="{6557C5D3-18D9-40BB-8D37-7AF157A09A8B}"/>
    <cellStyle name="20% - Accent3 3 2 2 2 3" xfId="13022" xr:uid="{9D7FE839-855E-4C18-8247-4DFDD842E2F2}"/>
    <cellStyle name="20% - Accent3 3 2 2 2 4" xfId="23148" xr:uid="{E4B72EA6-7A16-4BE4-8FB3-6032FEEFD2B1}"/>
    <cellStyle name="20% - Accent3 3 2 2 3" xfId="5772" xr:uid="{FF4468B3-BA5B-47B0-925F-015978B37C62}"/>
    <cellStyle name="20% - Accent3 3 2 2 3 2" xfId="15094" xr:uid="{51E306E6-95E4-4E14-8DC7-C5CD372BF7F5}"/>
    <cellStyle name="20% - Accent3 3 2 2 3 3" xfId="25220" xr:uid="{ADBA4C68-1105-4423-8D97-362EC919EED2}"/>
    <cellStyle name="20% - Accent3 3 2 2 4" xfId="10327" xr:uid="{FD974F70-B949-45E8-B5EB-B978711EF08C}"/>
    <cellStyle name="20% - Accent3 3 2 2 4 2" xfId="19638" xr:uid="{C3C43015-FA15-4C60-B1FF-57B930F70FDD}"/>
    <cellStyle name="20% - Accent3 3 2 2 4 3" xfId="29764" xr:uid="{313ACF54-601F-47D6-BB28-823CB453B7C9}"/>
    <cellStyle name="20% - Accent3 3 2 2 5" xfId="1468" xr:uid="{98F49A3A-458C-406B-A2BA-0684DBA1E469}"/>
    <cellStyle name="20% - Accent3 3 2 2 6" xfId="10877" xr:uid="{55BD3FD5-1777-404B-A844-43FDB83B8E87}"/>
    <cellStyle name="20% - Accent3 3 2 2 7" xfId="20176" xr:uid="{11BB1B47-71A6-4124-B3FF-3EDAC294F677}"/>
    <cellStyle name="20% - Accent3 3 2 2 8" xfId="21003" xr:uid="{CF902DE6-CFC0-42EA-916D-4A3228B589DE}"/>
    <cellStyle name="20% - Accent3 3 2 3" xfId="1883" xr:uid="{A01F9706-F757-453C-9855-0C1A15A129E2}"/>
    <cellStyle name="20% - Accent3 3 2 3 2" xfId="4112" xr:uid="{A9E60CAB-8F1A-456B-8728-9BC578AE728C}"/>
    <cellStyle name="20% - Accent3 3 2 3 2 2" xfId="8330" xr:uid="{757D7FC2-6725-4F2F-9DD6-A4AA43F470BF}"/>
    <cellStyle name="20% - Accent3 3 2 3 2 2 2" xfId="17652" xr:uid="{244DB706-21AF-4E74-B2A8-8F21800DBEE4}"/>
    <cellStyle name="20% - Accent3 3 2 3 2 2 3" xfId="27778" xr:uid="{9990E123-72A7-4D4C-8B67-C84079FA891D}"/>
    <cellStyle name="20% - Accent3 3 2 3 2 3" xfId="13435" xr:uid="{23C03D4E-739A-480F-AB98-22174C560911}"/>
    <cellStyle name="20% - Accent3 3 2 3 2 4" xfId="23561" xr:uid="{676044F1-4BD7-4EE0-88B9-F59A1D90DB13}"/>
    <cellStyle name="20% - Accent3 3 2 3 3" xfId="6185" xr:uid="{0D20C5A9-192A-465A-B9B7-8B648305E394}"/>
    <cellStyle name="20% - Accent3 3 2 3 3 2" xfId="15507" xr:uid="{E55BBDC4-F82C-48E0-AE84-9ACB2068F143}"/>
    <cellStyle name="20% - Accent3 3 2 3 3 3" xfId="25633" xr:uid="{7E3EEB92-F975-49BE-BDC5-C4515208C185}"/>
    <cellStyle name="20% - Accent3 3 2 3 4" xfId="11290" xr:uid="{AE8C7743-DB48-4ECA-A1A5-EF7736BADA47}"/>
    <cellStyle name="20% - Accent3 3 2 3 5" xfId="21416" xr:uid="{C460ED20-DE1E-42EA-BF83-7BEC594544F5}"/>
    <cellStyle name="20% - Accent3 3 2 4" xfId="2296" xr:uid="{447D7922-4EEA-4299-AD71-0AD1B57747D5}"/>
    <cellStyle name="20% - Accent3 3 2 4 2" xfId="4525" xr:uid="{63532480-024E-459D-AC16-6D558736E4CA}"/>
    <cellStyle name="20% - Accent3 3 2 4 2 2" xfId="8743" xr:uid="{B3C49DBF-F9F7-4E07-AB42-DDACFDDF0AC3}"/>
    <cellStyle name="20% - Accent3 3 2 4 2 2 2" xfId="18065" xr:uid="{EE4D80F0-69A4-460D-9BD5-E9D020E1934B}"/>
    <cellStyle name="20% - Accent3 3 2 4 2 2 3" xfId="28191" xr:uid="{8C01A2B8-A290-4F6C-97B3-A218FD857C3F}"/>
    <cellStyle name="20% - Accent3 3 2 4 2 3" xfId="13848" xr:uid="{B913724D-C557-4FD5-83E6-417A7E1FAF4B}"/>
    <cellStyle name="20% - Accent3 3 2 4 2 4" xfId="23974" xr:uid="{FFF51ED8-CCAC-4A6C-BB4F-FEDF6B583293}"/>
    <cellStyle name="20% - Accent3 3 2 4 3" xfId="6598" xr:uid="{E33B821E-4367-4BCC-A132-EF7A0BF4C03D}"/>
    <cellStyle name="20% - Accent3 3 2 4 3 2" xfId="15920" xr:uid="{9623648D-7CF6-468C-B07A-70717C0FC99D}"/>
    <cellStyle name="20% - Accent3 3 2 4 3 3" xfId="26046" xr:uid="{A2C72931-27BF-425D-8D02-F7565899B064}"/>
    <cellStyle name="20% - Accent3 3 2 4 4" xfId="11703" xr:uid="{307DD70C-795D-45AA-8E11-318D4ABE307E}"/>
    <cellStyle name="20% - Accent3 3 2 4 5" xfId="21829" xr:uid="{E904B180-8CA5-4D05-8749-5D02B820E67A}"/>
    <cellStyle name="20% - Accent3 3 2 5" xfId="2709" xr:uid="{39E012C4-7045-4A9B-873D-4C0EC558695E}"/>
    <cellStyle name="20% - Accent3 3 2 5 2" xfId="4938" xr:uid="{F304115E-2377-4B89-A1EC-A81991B9684C}"/>
    <cellStyle name="20% - Accent3 3 2 5 2 2" xfId="9156" xr:uid="{69614AA9-80B5-4F63-A5F4-9FBC263CD2F5}"/>
    <cellStyle name="20% - Accent3 3 2 5 2 2 2" xfId="18478" xr:uid="{E74B1CE0-2560-4D7C-8D9C-D2A4607ACDC9}"/>
    <cellStyle name="20% - Accent3 3 2 5 2 2 3" xfId="28604" xr:uid="{47731264-E3E2-4BD9-8F30-3CE3F9A8F9B8}"/>
    <cellStyle name="20% - Accent3 3 2 5 2 3" xfId="14261" xr:uid="{89FE3756-795F-4147-B62B-A7D20C89DAE2}"/>
    <cellStyle name="20% - Accent3 3 2 5 2 4" xfId="24387" xr:uid="{174B0166-6A6B-4C31-8748-8E9311D20173}"/>
    <cellStyle name="20% - Accent3 3 2 5 3" xfId="7011" xr:uid="{C94D50D6-CFCD-42B3-B15A-11C98E9201FF}"/>
    <cellStyle name="20% - Accent3 3 2 5 3 2" xfId="16333" xr:uid="{D921E8CB-C67F-49D6-9FE5-07E17EE5EDE3}"/>
    <cellStyle name="20% - Accent3 3 2 5 3 3" xfId="26459" xr:uid="{4414313C-1AA2-4248-8F25-AABD65A70D5E}"/>
    <cellStyle name="20% - Accent3 3 2 5 4" xfId="12116" xr:uid="{EE5D3B8D-9BC2-44FC-B428-4454C7134363}"/>
    <cellStyle name="20% - Accent3 3 2 5 5" xfId="22242" xr:uid="{FB97DC11-C89E-4C4A-9D4C-46DD21C66140}"/>
    <cellStyle name="20% - Accent3 3 2 6" xfId="3122" xr:uid="{3500B01A-6872-417B-9624-CB0488EF92E3}"/>
    <cellStyle name="20% - Accent3 3 2 6 2" xfId="7424" xr:uid="{9193F94D-D10C-4845-85FD-FE2E0252324F}"/>
    <cellStyle name="20% - Accent3 3 2 6 2 2" xfId="16746" xr:uid="{043B3108-3FDA-4A64-9376-7E66776BF5FE}"/>
    <cellStyle name="20% - Accent3 3 2 6 2 3" xfId="26872" xr:uid="{ABCC0A5C-1868-43DF-871A-1978E7F20908}"/>
    <cellStyle name="20% - Accent3 3 2 6 3" xfId="12529" xr:uid="{20D29F17-0231-4661-8B21-1BE1EB94B482}"/>
    <cellStyle name="20% - Accent3 3 2 6 4" xfId="22655" xr:uid="{6BCD6514-82B5-46EE-8DE9-7C59DFA29075}"/>
    <cellStyle name="20% - Accent3 3 2 7" xfId="5358" xr:uid="{0480D661-2A04-430B-9540-A247B2E8B624}"/>
    <cellStyle name="20% - Accent3 3 2 7 2" xfId="14680" xr:uid="{B06205B0-CCC9-4E33-99ED-C91B3E0D3695}"/>
    <cellStyle name="20% - Accent3 3 2 7 3" xfId="24806" xr:uid="{9B59416B-907D-4C81-A69F-1977CF23F1B9}"/>
    <cellStyle name="20% - Accent3 3 2 8" xfId="9902" xr:uid="{2A144DB8-9A6B-41DC-AEAD-21200C79A56D}"/>
    <cellStyle name="20% - Accent3 3 2 8 2" xfId="19223" xr:uid="{468D0D9B-8547-4673-BBDF-6BBB98FFDBA5}"/>
    <cellStyle name="20% - Accent3 3 2 8 3" xfId="29349" xr:uid="{61E357CB-5588-419E-A43A-D7DDEA272AC7}"/>
    <cellStyle name="20% - Accent3 3 2 9" xfId="1054" xr:uid="{27F5D90C-1F06-454E-BD66-99E3E93DA3CC}"/>
    <cellStyle name="20% - Accent3 3 3" xfId="599" xr:uid="{00000000-0005-0000-0000-00002C000000}"/>
    <cellStyle name="20% - Accent3 3 3 2" xfId="3698" xr:uid="{4605D651-3943-4C2A-9147-83960677BC40}"/>
    <cellStyle name="20% - Accent3 3 3 2 2" xfId="7916" xr:uid="{05508B36-48FF-407F-B91A-33B488E7678E}"/>
    <cellStyle name="20% - Accent3 3 3 2 2 2" xfId="17238" xr:uid="{8321C31E-2327-4656-B651-8B0F564F0FBC}"/>
    <cellStyle name="20% - Accent3 3 3 2 2 3" xfId="27364" xr:uid="{56B83DC0-FF92-4689-9A18-A39B5B71D0AB}"/>
    <cellStyle name="20% - Accent3 3 3 2 3" xfId="13021" xr:uid="{5784E3B9-E075-46D6-AF58-7AE7CEBECC62}"/>
    <cellStyle name="20% - Accent3 3 3 2 4" xfId="23147" xr:uid="{B90341F2-02B6-4C21-8715-5F913DDF5690}"/>
    <cellStyle name="20% - Accent3 3 3 3" xfId="5771" xr:uid="{1D7BD1E0-5E51-4BE8-812C-C4856D8C76F4}"/>
    <cellStyle name="20% - Accent3 3 3 3 2" xfId="15093" xr:uid="{0F07EBB5-CF35-448B-8DB9-F9246AFCBFAF}"/>
    <cellStyle name="20% - Accent3 3 3 3 3" xfId="25219" xr:uid="{C83C9301-A239-460B-A56F-EC84155A8EF9}"/>
    <cellStyle name="20% - Accent3 3 3 4" xfId="10120" xr:uid="{B1B1C1F1-A852-4569-9B30-348A91A0118F}"/>
    <cellStyle name="20% - Accent3 3 3 4 2" xfId="19431" xr:uid="{AB3DCF39-17E4-45C9-8C01-9B48192AABCC}"/>
    <cellStyle name="20% - Accent3 3 3 4 3" xfId="29557" xr:uid="{09B60417-3E11-41EB-9D8B-EBF4433386D4}"/>
    <cellStyle name="20% - Accent3 3 3 5" xfId="1467" xr:uid="{0CEE8917-5D5D-4091-9F03-49A81B070CE4}"/>
    <cellStyle name="20% - Accent3 3 3 6" xfId="10876" xr:uid="{8D37E86A-972C-468F-9EE8-93FCD6C36723}"/>
    <cellStyle name="20% - Accent3 3 3 7" xfId="20175" xr:uid="{7F3CE928-960A-48B8-B7AD-EE0AD05F2588}"/>
    <cellStyle name="20% - Accent3 3 3 8" xfId="21002" xr:uid="{6B25E934-1BC6-4059-A3C0-EC77A31A9702}"/>
    <cellStyle name="20% - Accent3 3 4" xfId="1882" xr:uid="{1127C6C0-EABF-41C9-B31B-B374369619D0}"/>
    <cellStyle name="20% - Accent3 3 4 2" xfId="4111" xr:uid="{F134A2DE-D424-4651-8E2C-F34854E553C0}"/>
    <cellStyle name="20% - Accent3 3 4 2 2" xfId="8329" xr:uid="{890BA0FA-7D09-4C44-9C66-6FF645F8DF77}"/>
    <cellStyle name="20% - Accent3 3 4 2 2 2" xfId="17651" xr:uid="{5EE05081-4048-4D01-AF48-3956115D388F}"/>
    <cellStyle name="20% - Accent3 3 4 2 2 3" xfId="27777" xr:uid="{8E4BA48C-E33D-49A6-B05E-A6688A1F7305}"/>
    <cellStyle name="20% - Accent3 3 4 2 3" xfId="13434" xr:uid="{50AB45C6-5EC9-475B-BEA9-DB3C79C595B4}"/>
    <cellStyle name="20% - Accent3 3 4 2 4" xfId="23560" xr:uid="{243937D6-8A41-4F07-84A1-119F8DB3CEA7}"/>
    <cellStyle name="20% - Accent3 3 4 3" xfId="6184" xr:uid="{4FE65FDD-8D07-4DB5-9986-25C6C2062005}"/>
    <cellStyle name="20% - Accent3 3 4 3 2" xfId="15506" xr:uid="{2E3069AB-986E-4F3F-BC48-60FE3BADF3FF}"/>
    <cellStyle name="20% - Accent3 3 4 3 3" xfId="25632" xr:uid="{2F7C6E77-1567-4147-AD56-A9B94C066694}"/>
    <cellStyle name="20% - Accent3 3 4 4" xfId="11289" xr:uid="{AF5E5B29-289D-4D36-84DA-CD76015F31C4}"/>
    <cellStyle name="20% - Accent3 3 4 5" xfId="21415" xr:uid="{A571B54D-7D86-4689-AA46-D97738E8DAA8}"/>
    <cellStyle name="20% - Accent3 3 5" xfId="2295" xr:uid="{13D66794-5E46-4BD5-934A-61835296A4E0}"/>
    <cellStyle name="20% - Accent3 3 5 2" xfId="4524" xr:uid="{D1C62805-F6E4-4561-8617-9DC78A620DB3}"/>
    <cellStyle name="20% - Accent3 3 5 2 2" xfId="8742" xr:uid="{03839466-16EE-4AAD-B565-C80C814C46C5}"/>
    <cellStyle name="20% - Accent3 3 5 2 2 2" xfId="18064" xr:uid="{9B05CD13-9FD3-4DD6-B969-185C211D6442}"/>
    <cellStyle name="20% - Accent3 3 5 2 2 3" xfId="28190" xr:uid="{418FF0DF-D3C3-4691-A7FC-F08C4F429024}"/>
    <cellStyle name="20% - Accent3 3 5 2 3" xfId="13847" xr:uid="{750FC9EA-318A-4879-BE6C-FF39F89FEE2B}"/>
    <cellStyle name="20% - Accent3 3 5 2 4" xfId="23973" xr:uid="{FB0FCA5A-7BD0-4D5E-8ADB-FB7C2855356E}"/>
    <cellStyle name="20% - Accent3 3 5 3" xfId="6597" xr:uid="{9C702BD4-DE43-4B90-8910-01BB779E97D7}"/>
    <cellStyle name="20% - Accent3 3 5 3 2" xfId="15919" xr:uid="{9022C73D-9528-4628-9C08-4697B49ED8AF}"/>
    <cellStyle name="20% - Accent3 3 5 3 3" xfId="26045" xr:uid="{908013FD-9E02-49FF-812F-0BCED06A98D9}"/>
    <cellStyle name="20% - Accent3 3 5 4" xfId="11702" xr:uid="{29A3B989-BD96-4A0B-B21C-15001A05561D}"/>
    <cellStyle name="20% - Accent3 3 5 5" xfId="21828" xr:uid="{FA9BE81A-2C9C-4A0C-832A-B1E185FD3612}"/>
    <cellStyle name="20% - Accent3 3 6" xfId="2708" xr:uid="{F66D54DF-5241-480A-AFC5-00BDCB838462}"/>
    <cellStyle name="20% - Accent3 3 6 2" xfId="4937" xr:uid="{E4B3321A-F8B6-4102-9F28-F92D22A1CA62}"/>
    <cellStyle name="20% - Accent3 3 6 2 2" xfId="9155" xr:uid="{CB1FD8D1-3CF9-4ED0-B233-53E9E2519DF1}"/>
    <cellStyle name="20% - Accent3 3 6 2 2 2" xfId="18477" xr:uid="{8B4DD978-4FC2-45E0-B93F-B79C6851B87B}"/>
    <cellStyle name="20% - Accent3 3 6 2 2 3" xfId="28603" xr:uid="{008041F8-EC4F-433F-97DA-DF6642C2FA7F}"/>
    <cellStyle name="20% - Accent3 3 6 2 3" xfId="14260" xr:uid="{C10A4C30-4878-4D33-BFF6-D401CA08175F}"/>
    <cellStyle name="20% - Accent3 3 6 2 4" xfId="24386" xr:uid="{5173E669-696D-4C07-A186-340CE9FD1454}"/>
    <cellStyle name="20% - Accent3 3 6 3" xfId="7010" xr:uid="{AF7B0D52-E942-498F-AAF9-5900B6CF5CE3}"/>
    <cellStyle name="20% - Accent3 3 6 3 2" xfId="16332" xr:uid="{7ED1632A-360D-4269-A3BE-FB4AB9CC4C9E}"/>
    <cellStyle name="20% - Accent3 3 6 3 3" xfId="26458" xr:uid="{CF75787F-546C-43D8-A208-995C23F4B09B}"/>
    <cellStyle name="20% - Accent3 3 6 4" xfId="12115" xr:uid="{3B21CB70-F729-4702-BA38-18F90F019023}"/>
    <cellStyle name="20% - Accent3 3 6 5" xfId="22241" xr:uid="{212CD27E-3457-474E-8BED-1A73A9684070}"/>
    <cellStyle name="20% - Accent3 3 7" xfId="3121" xr:uid="{228EFC6C-51E2-4041-B093-67C4F556C362}"/>
    <cellStyle name="20% - Accent3 3 7 2" xfId="7423" xr:uid="{CA4D7E45-0BFB-41E1-8E14-10037B69F96C}"/>
    <cellStyle name="20% - Accent3 3 7 2 2" xfId="16745" xr:uid="{D84C8E91-4C87-4B98-A2C9-7EBF60AB509F}"/>
    <cellStyle name="20% - Accent3 3 7 2 3" xfId="26871" xr:uid="{53CFFB73-4AC9-4FAC-B725-8369EA3DC59D}"/>
    <cellStyle name="20% - Accent3 3 7 3" xfId="12528" xr:uid="{E1F1A7FE-90B7-43B9-B541-AEE9D531AA2A}"/>
    <cellStyle name="20% - Accent3 3 7 4" xfId="22654" xr:uid="{382BF5E6-200E-4173-B96B-1680D1E34735}"/>
    <cellStyle name="20% - Accent3 3 8" xfId="5357" xr:uid="{399DF189-3EA0-4D08-8BCE-D6E5E2EF17DF}"/>
    <cellStyle name="20% - Accent3 3 8 2" xfId="14679" xr:uid="{D98CCFA8-4524-48D4-881C-86E930F03B78}"/>
    <cellStyle name="20% - Accent3 3 8 3" xfId="24805" xr:uid="{E93DDB07-B387-4974-A7C1-D723B452E35E}"/>
    <cellStyle name="20% - Accent3 3 9" xfId="9695" xr:uid="{EDEF5E96-8A24-4C9E-82D5-85CF34DBCB0F}"/>
    <cellStyle name="20% - Accent3 3 9 2" xfId="19016" xr:uid="{194FBD45-BC55-493B-803A-F07E2064C697}"/>
    <cellStyle name="20% - Accent3 3 9 3" xfId="29142" xr:uid="{CD320BE4-F948-4B98-96F1-ADD4453F371A}"/>
    <cellStyle name="20% - Accent3 4" xfId="24" xr:uid="{00000000-0005-0000-0000-00002D000000}"/>
    <cellStyle name="20% - Accent3 4 10" xfId="10464" xr:uid="{B2D40DF3-1CF6-4E4F-A039-3C8554A78D6F}"/>
    <cellStyle name="20% - Accent3 4 11" xfId="19761" xr:uid="{44EB0E74-D68D-4BD2-8C74-4ACD79FEBAC3}"/>
    <cellStyle name="20% - Accent3 4 12" xfId="20590" xr:uid="{9040A329-425F-4941-A6D0-D7DD2E72DEF9}"/>
    <cellStyle name="20% - Accent3 4 2" xfId="601" xr:uid="{00000000-0005-0000-0000-00002E000000}"/>
    <cellStyle name="20% - Accent3 4 2 2" xfId="3700" xr:uid="{F6321ABC-678B-46D5-A0E7-93999CE9F7D9}"/>
    <cellStyle name="20% - Accent3 4 2 2 2" xfId="7918" xr:uid="{E7DF213E-7704-4215-BA10-872535DD9284}"/>
    <cellStyle name="20% - Accent3 4 2 2 2 2" xfId="17240" xr:uid="{BB319519-E8E3-47E2-B451-A49D82E74702}"/>
    <cellStyle name="20% - Accent3 4 2 2 2 3" xfId="27366" xr:uid="{3CE7CE58-5024-4E22-8942-598335F7569B}"/>
    <cellStyle name="20% - Accent3 4 2 2 3" xfId="13023" xr:uid="{D20159F0-7024-46E7-8E0E-78562589A016}"/>
    <cellStyle name="20% - Accent3 4 2 2 4" xfId="23149" xr:uid="{5B4235DA-7264-4218-8F98-AE0FD5B66EC5}"/>
    <cellStyle name="20% - Accent3 4 2 3" xfId="5773" xr:uid="{41439BED-4513-477E-9CF2-D264A9FF1359}"/>
    <cellStyle name="20% - Accent3 4 2 3 2" xfId="15095" xr:uid="{5875DC13-A2E9-4307-B19D-6080E41B1C6B}"/>
    <cellStyle name="20% - Accent3 4 2 3 3" xfId="25221" xr:uid="{F4BFB50A-4D2F-49F4-B63A-5D6BECF7C6E8}"/>
    <cellStyle name="20% - Accent3 4 2 4" xfId="10206" xr:uid="{0FCBE086-63DC-4877-8111-6F0F5FA8EC22}"/>
    <cellStyle name="20% - Accent3 4 2 4 2" xfId="19517" xr:uid="{A8ED1275-8D14-492B-AA53-FD9D3C2F0D29}"/>
    <cellStyle name="20% - Accent3 4 2 4 3" xfId="29643" xr:uid="{FB025503-D0A1-4956-A0C6-94D6D9771233}"/>
    <cellStyle name="20% - Accent3 4 2 5" xfId="1469" xr:uid="{B6D3EF10-70C2-4FF5-A2C6-D1DECC5129D0}"/>
    <cellStyle name="20% - Accent3 4 2 6" xfId="10878" xr:uid="{3D0275A5-5E6A-4B3B-A46E-4F126FA1C40E}"/>
    <cellStyle name="20% - Accent3 4 2 7" xfId="20177" xr:uid="{5B3BEC8F-77E5-49B0-9525-930227A1B906}"/>
    <cellStyle name="20% - Accent3 4 2 8" xfId="21004" xr:uid="{815993F2-2095-4126-8FCE-986C259B7AD9}"/>
    <cellStyle name="20% - Accent3 4 3" xfId="1884" xr:uid="{E6D03530-B992-4FDA-8075-64A993C4195E}"/>
    <cellStyle name="20% - Accent3 4 3 2" xfId="4113" xr:uid="{997E0619-EB82-42D2-9323-617ACEC79E03}"/>
    <cellStyle name="20% - Accent3 4 3 2 2" xfId="8331" xr:uid="{DAB47036-C334-4929-8E3E-E33847FE0042}"/>
    <cellStyle name="20% - Accent3 4 3 2 2 2" xfId="17653" xr:uid="{6983B555-1A91-442C-BB70-1039ED6E7B02}"/>
    <cellStyle name="20% - Accent3 4 3 2 2 3" xfId="27779" xr:uid="{85B61A4F-F6BB-4FA0-8DD0-C72A87F34A05}"/>
    <cellStyle name="20% - Accent3 4 3 2 3" xfId="13436" xr:uid="{5EB6860C-BFC6-4C68-8000-10EDA1433027}"/>
    <cellStyle name="20% - Accent3 4 3 2 4" xfId="23562" xr:uid="{F3350EE8-C83E-4270-B19B-0B28685C33E8}"/>
    <cellStyle name="20% - Accent3 4 3 3" xfId="6186" xr:uid="{D91951CF-CAE6-4F77-9604-B476BAF4DFBF}"/>
    <cellStyle name="20% - Accent3 4 3 3 2" xfId="15508" xr:uid="{BBD0A861-7F46-47FE-ACA5-95B6FD627E01}"/>
    <cellStyle name="20% - Accent3 4 3 3 3" xfId="25634" xr:uid="{01C85696-68C1-4017-8535-C577EAFFECF2}"/>
    <cellStyle name="20% - Accent3 4 3 4" xfId="11291" xr:uid="{DFD04AB1-67D0-480F-AE8E-07726D1C4CDB}"/>
    <cellStyle name="20% - Accent3 4 3 5" xfId="21417" xr:uid="{A0C5EAF3-F10D-4698-9BFB-5CC6F140A1BD}"/>
    <cellStyle name="20% - Accent3 4 4" xfId="2297" xr:uid="{062920A2-7211-421F-B67D-C37E3402B52D}"/>
    <cellStyle name="20% - Accent3 4 4 2" xfId="4526" xr:uid="{A08EFDE7-0BEC-4AF9-B958-62A408B89788}"/>
    <cellStyle name="20% - Accent3 4 4 2 2" xfId="8744" xr:uid="{F80E0679-35C8-41BE-9070-9A1F7F3B46A3}"/>
    <cellStyle name="20% - Accent3 4 4 2 2 2" xfId="18066" xr:uid="{939FD577-3F66-4571-A765-F9CF7D631CCD}"/>
    <cellStyle name="20% - Accent3 4 4 2 2 3" xfId="28192" xr:uid="{546EA9AD-2C48-4475-BBB6-E63B60E23C8D}"/>
    <cellStyle name="20% - Accent3 4 4 2 3" xfId="13849" xr:uid="{18790F52-302A-47E3-97BF-4F44C3ED5A43}"/>
    <cellStyle name="20% - Accent3 4 4 2 4" xfId="23975" xr:uid="{B11C43B8-37B8-4D88-8E87-CD068A2086D1}"/>
    <cellStyle name="20% - Accent3 4 4 3" xfId="6599" xr:uid="{521CD182-C05C-4E79-B76A-ACB3057F638E}"/>
    <cellStyle name="20% - Accent3 4 4 3 2" xfId="15921" xr:uid="{403BCBBE-65D3-41A9-B6BC-D61B87590F4E}"/>
    <cellStyle name="20% - Accent3 4 4 3 3" xfId="26047" xr:uid="{D47EE926-F6B4-4EEF-9576-50A5E01B31CB}"/>
    <cellStyle name="20% - Accent3 4 4 4" xfId="11704" xr:uid="{4AACEF85-93B8-4520-8DD3-88F06A78C064}"/>
    <cellStyle name="20% - Accent3 4 4 5" xfId="21830" xr:uid="{22F3DB70-E219-45DC-93AE-3BB67FB0B9EF}"/>
    <cellStyle name="20% - Accent3 4 5" xfId="2710" xr:uid="{4A1F06D0-B9F2-4E92-B3C9-4BD3D3BD5E65}"/>
    <cellStyle name="20% - Accent3 4 5 2" xfId="4939" xr:uid="{DF43E658-7057-411D-8600-6F10641FE4DA}"/>
    <cellStyle name="20% - Accent3 4 5 2 2" xfId="9157" xr:uid="{BBA02E4B-7A32-4360-8530-8D8DD85D5F9B}"/>
    <cellStyle name="20% - Accent3 4 5 2 2 2" xfId="18479" xr:uid="{8FE2E974-FBB4-4F95-98BB-CA37AFEAEA5F}"/>
    <cellStyle name="20% - Accent3 4 5 2 2 3" xfId="28605" xr:uid="{E2C2E541-7B2C-476A-BA28-75BF0C771484}"/>
    <cellStyle name="20% - Accent3 4 5 2 3" xfId="14262" xr:uid="{92C19358-7D3F-4A1A-A948-A610AF07B8AB}"/>
    <cellStyle name="20% - Accent3 4 5 2 4" xfId="24388" xr:uid="{7A332C16-E8E9-4A9F-8C15-171DE84DCD4D}"/>
    <cellStyle name="20% - Accent3 4 5 3" xfId="7012" xr:uid="{97517BC0-6670-4F80-99F5-B70AED5768B6}"/>
    <cellStyle name="20% - Accent3 4 5 3 2" xfId="16334" xr:uid="{467F287F-FE7F-4A50-9D19-7454075B898D}"/>
    <cellStyle name="20% - Accent3 4 5 3 3" xfId="26460" xr:uid="{FE5D3C55-F4C0-4BC7-8EFE-2992AF9ED2CF}"/>
    <cellStyle name="20% - Accent3 4 5 4" xfId="12117" xr:uid="{D9F46410-CA9F-425B-BE81-741543A6FDA6}"/>
    <cellStyle name="20% - Accent3 4 5 5" xfId="22243" xr:uid="{A34A176B-4CD6-4892-A59F-7D6B9820A8CA}"/>
    <cellStyle name="20% - Accent3 4 6" xfId="3123" xr:uid="{D1073B69-EBCE-43FE-8091-EC389DCB0CB5}"/>
    <cellStyle name="20% - Accent3 4 6 2" xfId="7425" xr:uid="{49359D1D-D31F-4D38-8377-AC80886CC752}"/>
    <cellStyle name="20% - Accent3 4 6 2 2" xfId="16747" xr:uid="{BC77B222-8094-4915-AC88-0372D5B894F6}"/>
    <cellStyle name="20% - Accent3 4 6 2 3" xfId="26873" xr:uid="{D63E5143-82F9-47D2-91F0-8ABFDDB35D0B}"/>
    <cellStyle name="20% - Accent3 4 6 3" xfId="12530" xr:uid="{7B1BC68F-3F91-4887-9099-59A18A36505A}"/>
    <cellStyle name="20% - Accent3 4 6 4" xfId="22656" xr:uid="{840749C5-8BCB-4DBF-A913-85B0E694A7D7}"/>
    <cellStyle name="20% - Accent3 4 7" xfId="5359" xr:uid="{5012AC35-6389-43DD-A050-30C80CDB1E4F}"/>
    <cellStyle name="20% - Accent3 4 7 2" xfId="14681" xr:uid="{9115C59E-E212-4518-AA66-318CFDD594D2}"/>
    <cellStyle name="20% - Accent3 4 7 3" xfId="24807" xr:uid="{D4E68A1F-895C-4753-B9C5-F6156F9FA1DD}"/>
    <cellStyle name="20% - Accent3 4 8" xfId="9781" xr:uid="{8336BD02-EAC6-40FA-96C8-41A3287DB6BF}"/>
    <cellStyle name="20% - Accent3 4 8 2" xfId="19102" xr:uid="{19961F09-BEC3-4159-B49D-A57A667B9FD3}"/>
    <cellStyle name="20% - Accent3 4 8 3" xfId="29228" xr:uid="{48D7D3DB-581A-49C4-A320-189CFC61A7CB}"/>
    <cellStyle name="20% - Accent3 4 9" xfId="1055" xr:uid="{2FF7480A-8DD7-428A-916C-3D6BC1ADEBFE}"/>
    <cellStyle name="20% - Accent3 5" xfId="594" xr:uid="{00000000-0005-0000-0000-00002F000000}"/>
    <cellStyle name="20% - Accent3 5 2" xfId="3693" xr:uid="{D08C8FEC-9AB7-434A-9B07-F99FFAC5525D}"/>
    <cellStyle name="20% - Accent3 5 2 2" xfId="7911" xr:uid="{E853072C-0A8A-4440-965E-8858F096FC1D}"/>
    <cellStyle name="20% - Accent3 5 2 2 2" xfId="17233" xr:uid="{CAAF5819-490D-41B8-A7DF-A757A1E2951C}"/>
    <cellStyle name="20% - Accent3 5 2 2 3" xfId="27359" xr:uid="{B973A3EB-EE4B-4164-9C0F-B2CAF254CE67}"/>
    <cellStyle name="20% - Accent3 5 2 3" xfId="13016" xr:uid="{F1B3C617-8B82-450C-B7F8-A525B974ACBE}"/>
    <cellStyle name="20% - Accent3 5 2 4" xfId="23142" xr:uid="{6C701385-AA09-42FA-B07B-BF616F7335E8}"/>
    <cellStyle name="20% - Accent3 5 3" xfId="5766" xr:uid="{A50ACC0D-F45A-4197-A1B4-4B876881FD2D}"/>
    <cellStyle name="20% - Accent3 5 3 2" xfId="15088" xr:uid="{D9FE9905-7A6B-49DF-8B2D-8740C9B1EC20}"/>
    <cellStyle name="20% - Accent3 5 3 3" xfId="25214" xr:uid="{87F793A3-7227-4F2C-ACAF-C8A379BA145D}"/>
    <cellStyle name="20% - Accent3 5 4" xfId="10014" xr:uid="{1A099361-B164-426E-B0B4-EC8D11862103}"/>
    <cellStyle name="20% - Accent3 5 4 2" xfId="19328" xr:uid="{2D5E2EA5-9959-417F-9086-E3B65A9B151A}"/>
    <cellStyle name="20% - Accent3 5 4 3" xfId="29454" xr:uid="{039F027C-36E4-43FC-9A7F-65FCF98AD484}"/>
    <cellStyle name="20% - Accent3 5 5" xfId="1462" xr:uid="{79681AA4-73F4-47DA-8755-1C3DFA328F88}"/>
    <cellStyle name="20% - Accent3 5 6" xfId="10871" xr:uid="{B98F16B9-54A7-421B-970A-25AAB2458BDD}"/>
    <cellStyle name="20% - Accent3 5 7" xfId="20170" xr:uid="{3B25CEEE-E5C5-417C-9B92-2118E5FBEA5E}"/>
    <cellStyle name="20% - Accent3 5 8" xfId="20997" xr:uid="{4D75FE08-A776-4042-860A-44A54621F673}"/>
    <cellStyle name="20% - Accent3 6" xfId="1877" xr:uid="{04FB4FA4-2FE6-40D6-AB9F-2793A25B797A}"/>
    <cellStyle name="20% - Accent3 6 2" xfId="4106" xr:uid="{FB6B66E4-12AD-4FCB-90D1-2636E45F64C4}"/>
    <cellStyle name="20% - Accent3 6 2 2" xfId="8324" xr:uid="{60F8ABBC-1A2D-466A-AC39-6898E5B32FA3}"/>
    <cellStyle name="20% - Accent3 6 2 2 2" xfId="17646" xr:uid="{74E0BF24-E798-49B7-9F76-1C6574F3BD8A}"/>
    <cellStyle name="20% - Accent3 6 2 2 3" xfId="27772" xr:uid="{7985A94D-5D13-4F69-AB17-1F02D7B27C72}"/>
    <cellStyle name="20% - Accent3 6 2 3" xfId="13429" xr:uid="{8436A821-03B7-4216-A544-57E3B88B62E2}"/>
    <cellStyle name="20% - Accent3 6 2 4" xfId="23555" xr:uid="{F1B948E6-53F1-473A-8B53-1EC4CB2D85BC}"/>
    <cellStyle name="20% - Accent3 6 3" xfId="6179" xr:uid="{F6E90D13-9D69-467F-B4DF-B31E636CAA00}"/>
    <cellStyle name="20% - Accent3 6 3 2" xfId="15501" xr:uid="{A9B48D8E-DBB5-4116-B516-E115331331F3}"/>
    <cellStyle name="20% - Accent3 6 3 3" xfId="25627" xr:uid="{687A3008-C627-4DAB-8645-D41695EDB581}"/>
    <cellStyle name="20% - Accent3 6 4" xfId="11284" xr:uid="{8446680F-474E-4114-AA56-CEC82F439EEF}"/>
    <cellStyle name="20% - Accent3 6 5" xfId="21410" xr:uid="{DC6C123C-EF64-4ACC-89B4-681F152C531E}"/>
    <cellStyle name="20% - Accent3 7" xfId="2290" xr:uid="{3ADA21A4-2F05-4E07-A90A-2473B59F5389}"/>
    <cellStyle name="20% - Accent3 7 2" xfId="4519" xr:uid="{4F05572F-BEDB-4040-9616-09C1A842D55E}"/>
    <cellStyle name="20% - Accent3 7 2 2" xfId="8737" xr:uid="{99210A48-E7CA-4224-B829-E6FD2E823CF9}"/>
    <cellStyle name="20% - Accent3 7 2 2 2" xfId="18059" xr:uid="{8DE3FE62-98DE-40AC-A274-791700B8D443}"/>
    <cellStyle name="20% - Accent3 7 2 2 3" xfId="28185" xr:uid="{67495866-6C3E-4FCF-98EF-8E02C27050E6}"/>
    <cellStyle name="20% - Accent3 7 2 3" xfId="13842" xr:uid="{FA82488E-BF5C-416B-996B-C3B1D8CCE904}"/>
    <cellStyle name="20% - Accent3 7 2 4" xfId="23968" xr:uid="{2FE6D525-A74A-4E65-A776-311F73C43D43}"/>
    <cellStyle name="20% - Accent3 7 3" xfId="6592" xr:uid="{9CD02D5B-E753-499B-B28D-6678E364F6D2}"/>
    <cellStyle name="20% - Accent3 7 3 2" xfId="15914" xr:uid="{57C68BDB-69A6-47E5-AC30-C65BBDD65566}"/>
    <cellStyle name="20% - Accent3 7 3 3" xfId="26040" xr:uid="{97B03D0C-B5AE-41A3-9B28-0F990CF7EAF2}"/>
    <cellStyle name="20% - Accent3 7 4" xfId="11697" xr:uid="{82E2F649-8964-4FC4-B021-872090194202}"/>
    <cellStyle name="20% - Accent3 7 5" xfId="21823" xr:uid="{70A5F2DA-2E8B-4235-AD6C-DB027DD4C2E1}"/>
    <cellStyle name="20% - Accent3 8" xfId="2703" xr:uid="{21F4845B-5EAA-443E-9ABD-7B701B09B303}"/>
    <cellStyle name="20% - Accent3 8 2" xfId="4932" xr:uid="{58472D13-58C0-4EFF-A73A-7292690FCB70}"/>
    <cellStyle name="20% - Accent3 8 2 2" xfId="9150" xr:uid="{84160BD0-FA82-4F0C-8A8D-A5F3D254A61B}"/>
    <cellStyle name="20% - Accent3 8 2 2 2" xfId="18472" xr:uid="{C8AFDA70-544A-418A-A64D-63B70FD70EAC}"/>
    <cellStyle name="20% - Accent3 8 2 2 3" xfId="28598" xr:uid="{F83BDD70-C3FE-459F-AF9E-7E1018F65C7E}"/>
    <cellStyle name="20% - Accent3 8 2 3" xfId="14255" xr:uid="{B8645D18-61CE-48CC-895C-A0AAE9769B4C}"/>
    <cellStyle name="20% - Accent3 8 2 4" xfId="24381" xr:uid="{90DA1754-AEBB-486C-9263-F5B46BF35468}"/>
    <cellStyle name="20% - Accent3 8 3" xfId="7005" xr:uid="{8C1D7BD0-0D62-4CA9-A35D-0E3E6BE8A437}"/>
    <cellStyle name="20% - Accent3 8 3 2" xfId="16327" xr:uid="{61E9CD78-D0A0-4DC5-96A7-9F3550623059}"/>
    <cellStyle name="20% - Accent3 8 3 3" xfId="26453" xr:uid="{C36CDF1C-9313-4A9B-9D02-2C925E9476E8}"/>
    <cellStyle name="20% - Accent3 8 4" xfId="12110" xr:uid="{FE2AA585-F727-44FA-855C-EC6A0CC413B9}"/>
    <cellStyle name="20% - Accent3 8 5" xfId="22236" xr:uid="{687674F2-1561-433D-91A3-8964D9FD7923}"/>
    <cellStyle name="20% - Accent3 9" xfId="3116" xr:uid="{111F6E47-889E-4A49-875B-FBC3EA06EBDE}"/>
    <cellStyle name="20% - Accent3 9 2" xfId="7418" xr:uid="{E459CC46-A671-4EEF-B6F4-8E102E3433B8}"/>
    <cellStyle name="20% - Accent3 9 2 2" xfId="16740" xr:uid="{1B655F28-0101-4CDB-BF55-3C43301F330C}"/>
    <cellStyle name="20% - Accent3 9 2 3" xfId="26866" xr:uid="{6B6A53C3-1B8D-4866-B8BF-2A16D31DC4A7}"/>
    <cellStyle name="20% - Accent3 9 3" xfId="12523" xr:uid="{44EF6D53-D76C-47A4-9E37-630655D64D64}"/>
    <cellStyle name="20% - Accent3 9 4" xfId="22649" xr:uid="{5A95A78F-0512-42C8-AB54-ED33110AE567}"/>
    <cellStyle name="20% - Accent4" xfId="25" builtinId="42" customBuiltin="1"/>
    <cellStyle name="20% - Accent4 10" xfId="5360" xr:uid="{5CC7A03E-9128-452B-93B6-5FD47B397A08}"/>
    <cellStyle name="20% - Accent4 10 2" xfId="14682" xr:uid="{BADD0995-B671-4531-8606-9B158F6D2F5B}"/>
    <cellStyle name="20% - Accent4 10 3" xfId="24808" xr:uid="{65F4A3E0-6636-4A96-882C-666B93BAA10E}"/>
    <cellStyle name="20% - Accent4 11" xfId="9594" xr:uid="{22E4D912-5796-40AB-98AC-F010C94B6C84}"/>
    <cellStyle name="20% - Accent4 11 2" xfId="18915" xr:uid="{C66D202B-8D14-45F6-9337-68B75EADD80B}"/>
    <cellStyle name="20% - Accent4 11 3" xfId="29041" xr:uid="{B3B059CC-9A1F-43A5-B8AD-E90CE72B8462}"/>
    <cellStyle name="20% - Accent4 12" xfId="1056" xr:uid="{2B68E997-3353-4DC1-947E-778EC06492D0}"/>
    <cellStyle name="20% - Accent4 13" xfId="10465" xr:uid="{BBA20340-1E18-4E2E-871C-7648B606DF28}"/>
    <cellStyle name="20% - Accent4 14" xfId="19762" xr:uid="{96D6319A-7419-4D58-BBB6-02B4783CC721}"/>
    <cellStyle name="20% - Accent4 15" xfId="20591" xr:uid="{56F99154-4E5F-4468-BDD3-C5B343DBCF30}"/>
    <cellStyle name="20% - Accent4 2" xfId="26" xr:uid="{00000000-0005-0000-0000-000031000000}"/>
    <cellStyle name="20% - Accent4 2 10" xfId="9624" xr:uid="{798B7477-F8E2-4E53-BCF8-103D0DEEDD76}"/>
    <cellStyle name="20% - Accent4 2 10 2" xfId="18945" xr:uid="{D64075E8-F084-4F7F-A44C-A364642B43DA}"/>
    <cellStyle name="20% - Accent4 2 10 3" xfId="29071" xr:uid="{67D22D4A-9FAF-43DE-9FBF-2B44FC7B2208}"/>
    <cellStyle name="20% - Accent4 2 11" xfId="1057" xr:uid="{762FC0F7-1657-4969-A15F-FA09EC22B3E4}"/>
    <cellStyle name="20% - Accent4 2 12" xfId="10466" xr:uid="{05E871E6-BB9A-4730-8784-6B54950A8CBF}"/>
    <cellStyle name="20% - Accent4 2 13" xfId="19763" xr:uid="{A63DFF75-EDF3-48E8-BD66-8A49EF66C649}"/>
    <cellStyle name="20% - Accent4 2 14" xfId="20592" xr:uid="{5D858104-5286-45AD-AD9F-B194A90632F5}"/>
    <cellStyle name="20% - Accent4 2 2" xfId="27" xr:uid="{00000000-0005-0000-0000-000032000000}"/>
    <cellStyle name="20% - Accent4 2 2 10" xfId="1058" xr:uid="{DDB1C8BA-EFEE-4C09-A04D-2FE119568E1F}"/>
    <cellStyle name="20% - Accent4 2 2 11" xfId="10467" xr:uid="{40B054C0-DB6F-4BCC-A541-4F7866C038DC}"/>
    <cellStyle name="20% - Accent4 2 2 12" xfId="19764" xr:uid="{74CF3D66-CBC1-4969-AD50-FD9FF88031DA}"/>
    <cellStyle name="20% - Accent4 2 2 13" xfId="20593" xr:uid="{5E933992-A7F6-465E-A433-CE83335623E7}"/>
    <cellStyle name="20% - Accent4 2 2 2" xfId="28" xr:uid="{00000000-0005-0000-0000-000033000000}"/>
    <cellStyle name="20% - Accent4 2 2 2 10" xfId="10468" xr:uid="{3AEBC4FC-25B1-47CB-9203-29466BA0D76F}"/>
    <cellStyle name="20% - Accent4 2 2 2 11" xfId="19765" xr:uid="{BE59B131-F04B-47DC-8FB1-310FEB992856}"/>
    <cellStyle name="20% - Accent4 2 2 2 12" xfId="20594" xr:uid="{A076161F-615A-4506-84BE-CE14EDB2DA6B}"/>
    <cellStyle name="20% - Accent4 2 2 2 2" xfId="605" xr:uid="{00000000-0005-0000-0000-000034000000}"/>
    <cellStyle name="20% - Accent4 2 2 2 2 2" xfId="3704" xr:uid="{C90F43C4-F658-4609-8EF3-BCA351E06CEC}"/>
    <cellStyle name="20% - Accent4 2 2 2 2 2 2" xfId="7922" xr:uid="{243538A0-D0C5-4AAA-AE26-E37FBEAC8639}"/>
    <cellStyle name="20% - Accent4 2 2 2 2 2 2 2" xfId="17244" xr:uid="{F265B6FA-96B5-4975-905F-34141DA30663}"/>
    <cellStyle name="20% - Accent4 2 2 2 2 2 2 3" xfId="27370" xr:uid="{A8A1CE2C-BA77-475C-8127-9B6AB76E47CC}"/>
    <cellStyle name="20% - Accent4 2 2 2 2 2 3" xfId="13027" xr:uid="{4DE0580E-8A9D-45F1-96A4-83E3BAC82137}"/>
    <cellStyle name="20% - Accent4 2 2 2 2 2 4" xfId="23153" xr:uid="{FBB139FC-08E9-4D40-BDE7-D850789F779C}"/>
    <cellStyle name="20% - Accent4 2 2 2 2 3" xfId="5777" xr:uid="{39374AA8-7BF2-44C4-ABC6-C9DA6E2BA459}"/>
    <cellStyle name="20% - Accent4 2 2 2 2 3 2" xfId="15099" xr:uid="{0BFCE1F9-608D-4016-8AA3-12393398F539}"/>
    <cellStyle name="20% - Accent4 2 2 2 2 3 3" xfId="25225" xr:uid="{BC7F5A4C-E5DB-414F-B4EC-627A68DF8AAD}"/>
    <cellStyle name="20% - Accent4 2 2 2 2 4" xfId="10359" xr:uid="{C11BF5C2-3950-4C11-ABD5-2BB7799FE537}"/>
    <cellStyle name="20% - Accent4 2 2 2 2 4 2" xfId="19670" xr:uid="{FD1E8740-4028-47D9-A23A-D285616868B2}"/>
    <cellStyle name="20% - Accent4 2 2 2 2 4 3" xfId="29796" xr:uid="{ABB3D4FF-BE61-42E5-82BA-DB8E1F9ACA32}"/>
    <cellStyle name="20% - Accent4 2 2 2 2 5" xfId="1473" xr:uid="{67581031-4978-44E5-BFEF-25E503AE54E5}"/>
    <cellStyle name="20% - Accent4 2 2 2 2 6" xfId="10882" xr:uid="{1565A44F-BDCA-4DF0-9062-D87D7623DC1A}"/>
    <cellStyle name="20% - Accent4 2 2 2 2 7" xfId="20181" xr:uid="{3DFD7E3A-1487-40B4-B735-B6EF295E8D3C}"/>
    <cellStyle name="20% - Accent4 2 2 2 2 8" xfId="21008" xr:uid="{C6902A18-DB09-4E2B-8D59-B24DF8806685}"/>
    <cellStyle name="20% - Accent4 2 2 2 3" xfId="1888" xr:uid="{F65A2090-39E5-430C-BA4C-29FF24699500}"/>
    <cellStyle name="20% - Accent4 2 2 2 3 2" xfId="4117" xr:uid="{A6951E93-49FD-4624-BA42-5637ACE58A11}"/>
    <cellStyle name="20% - Accent4 2 2 2 3 2 2" xfId="8335" xr:uid="{A9B66483-87BA-425F-B453-EB54DA60E543}"/>
    <cellStyle name="20% - Accent4 2 2 2 3 2 2 2" xfId="17657" xr:uid="{EE1DFF7E-899D-4065-ABD2-CA89ED78DEE2}"/>
    <cellStyle name="20% - Accent4 2 2 2 3 2 2 3" xfId="27783" xr:uid="{6F0A881B-F5AB-4516-A444-7E5B7702446E}"/>
    <cellStyle name="20% - Accent4 2 2 2 3 2 3" xfId="13440" xr:uid="{2696481F-326F-4A0F-AC41-628C1E0139B8}"/>
    <cellStyle name="20% - Accent4 2 2 2 3 2 4" xfId="23566" xr:uid="{39F78208-EA30-4699-872C-CAF0E0EB85B9}"/>
    <cellStyle name="20% - Accent4 2 2 2 3 3" xfId="6190" xr:uid="{76AF1CBC-8CD1-479B-BAFE-DC9066966E59}"/>
    <cellStyle name="20% - Accent4 2 2 2 3 3 2" xfId="15512" xr:uid="{BC21CBC4-1802-4E52-9BE3-5ED095AD8B32}"/>
    <cellStyle name="20% - Accent4 2 2 2 3 3 3" xfId="25638" xr:uid="{481ED7D4-C5DA-4F9D-820D-54D0FC54F687}"/>
    <cellStyle name="20% - Accent4 2 2 2 3 4" xfId="11295" xr:uid="{FCC39250-2856-472D-B63C-7C77D18F400A}"/>
    <cellStyle name="20% - Accent4 2 2 2 3 5" xfId="21421" xr:uid="{80AC458A-FE29-4ECF-88FE-FB9796B2D090}"/>
    <cellStyle name="20% - Accent4 2 2 2 4" xfId="2301" xr:uid="{44FF526C-EA2E-43DA-A0D2-AC14852233AA}"/>
    <cellStyle name="20% - Accent4 2 2 2 4 2" xfId="4530" xr:uid="{11DC38C7-F226-438F-8532-8F60F9B0DF77}"/>
    <cellStyle name="20% - Accent4 2 2 2 4 2 2" xfId="8748" xr:uid="{7A7543C7-049C-4C7C-A5FA-3ECE0097ADD2}"/>
    <cellStyle name="20% - Accent4 2 2 2 4 2 2 2" xfId="18070" xr:uid="{19B6B36D-8B7C-4350-87EF-D870BD566B27}"/>
    <cellStyle name="20% - Accent4 2 2 2 4 2 2 3" xfId="28196" xr:uid="{DEB960BA-0FC8-4D0C-B419-E63B3254C79E}"/>
    <cellStyle name="20% - Accent4 2 2 2 4 2 3" xfId="13853" xr:uid="{9397C02D-D128-4FA7-ABDE-6D890438F060}"/>
    <cellStyle name="20% - Accent4 2 2 2 4 2 4" xfId="23979" xr:uid="{54E77E93-EC98-4492-848B-49400D21A9D5}"/>
    <cellStyle name="20% - Accent4 2 2 2 4 3" xfId="6603" xr:uid="{72D32C28-6BFD-46C0-9722-06F432E60091}"/>
    <cellStyle name="20% - Accent4 2 2 2 4 3 2" xfId="15925" xr:uid="{6B07AF55-3969-429F-9D0E-F42AD3322554}"/>
    <cellStyle name="20% - Accent4 2 2 2 4 3 3" xfId="26051" xr:uid="{558A5E76-4E7E-4025-9C01-DA69F2A8BA4D}"/>
    <cellStyle name="20% - Accent4 2 2 2 4 4" xfId="11708" xr:uid="{F3E4EA76-1A32-49B3-9A27-1ADEFA6F9748}"/>
    <cellStyle name="20% - Accent4 2 2 2 4 5" xfId="21834" xr:uid="{202EA634-904A-4654-92DB-0C99D9A3B981}"/>
    <cellStyle name="20% - Accent4 2 2 2 5" xfId="2714" xr:uid="{EBE4C6C4-1064-449E-BD0B-7D966457BB99}"/>
    <cellStyle name="20% - Accent4 2 2 2 5 2" xfId="4943" xr:uid="{BD736CB3-73B5-40A9-905E-457CFC7228F4}"/>
    <cellStyle name="20% - Accent4 2 2 2 5 2 2" xfId="9161" xr:uid="{4B471527-FB41-4F1A-8AFA-EE137067E88C}"/>
    <cellStyle name="20% - Accent4 2 2 2 5 2 2 2" xfId="18483" xr:uid="{3F638646-8D8D-4A5C-A485-F6129CF1A3CD}"/>
    <cellStyle name="20% - Accent4 2 2 2 5 2 2 3" xfId="28609" xr:uid="{9DA6C42B-4921-42F2-AEA0-31DE5898B77B}"/>
    <cellStyle name="20% - Accent4 2 2 2 5 2 3" xfId="14266" xr:uid="{F7AE8579-DBE2-4BB3-92CD-01EBB2ED5488}"/>
    <cellStyle name="20% - Accent4 2 2 2 5 2 4" xfId="24392" xr:uid="{BAF297BB-4932-4058-9BA5-0DF4E27AE8A3}"/>
    <cellStyle name="20% - Accent4 2 2 2 5 3" xfId="7016" xr:uid="{230D2F33-48D3-48D5-8284-194477182AF1}"/>
    <cellStyle name="20% - Accent4 2 2 2 5 3 2" xfId="16338" xr:uid="{85456837-6DAC-462C-864F-0FB932B40BD4}"/>
    <cellStyle name="20% - Accent4 2 2 2 5 3 3" xfId="26464" xr:uid="{9B185251-BB38-46AF-84CB-AC67877828B0}"/>
    <cellStyle name="20% - Accent4 2 2 2 5 4" xfId="12121" xr:uid="{AD05F405-25D3-41EC-B3DE-8698DCF4FA17}"/>
    <cellStyle name="20% - Accent4 2 2 2 5 5" xfId="22247" xr:uid="{5E84E4BC-F275-423D-BA87-B2EF72B90C7E}"/>
    <cellStyle name="20% - Accent4 2 2 2 6" xfId="3127" xr:uid="{E2E0026E-0FD5-4437-A854-7ECCF504DBEA}"/>
    <cellStyle name="20% - Accent4 2 2 2 6 2" xfId="7429" xr:uid="{D39C5125-1646-4CF7-B3F3-5164B02814B9}"/>
    <cellStyle name="20% - Accent4 2 2 2 6 2 2" xfId="16751" xr:uid="{E74C2EC7-3B6A-4CF2-BA70-9EB986DEE0F5}"/>
    <cellStyle name="20% - Accent4 2 2 2 6 2 3" xfId="26877" xr:uid="{E8509E96-CB15-473C-ABA4-5DDA9C5471F9}"/>
    <cellStyle name="20% - Accent4 2 2 2 6 3" xfId="12534" xr:uid="{0BE3B120-2C51-4194-B078-0C0386775C38}"/>
    <cellStyle name="20% - Accent4 2 2 2 6 4" xfId="22660" xr:uid="{4EF7EC3E-9F65-41E6-9BA0-4E1FAB72CA6B}"/>
    <cellStyle name="20% - Accent4 2 2 2 7" xfId="5363" xr:uid="{419ECD58-B8EE-46AF-BA61-E6D25012D8F9}"/>
    <cellStyle name="20% - Accent4 2 2 2 7 2" xfId="14685" xr:uid="{4F913EE4-D5BD-4C5F-B66E-8E4C29135A69}"/>
    <cellStyle name="20% - Accent4 2 2 2 7 3" xfId="24811" xr:uid="{1F651141-81B4-471C-A4AF-F008F03FAAA0}"/>
    <cellStyle name="20% - Accent4 2 2 2 8" xfId="9934" xr:uid="{AA3DF8A6-FA38-4B1F-A0F4-2537AEA6C7E1}"/>
    <cellStyle name="20% - Accent4 2 2 2 8 2" xfId="19255" xr:uid="{431FC5FD-AFB0-4488-ACA6-8C8F89F38E14}"/>
    <cellStyle name="20% - Accent4 2 2 2 8 3" xfId="29381" xr:uid="{2793C3AF-AAEE-43E8-8F58-4E89A7AA0DC6}"/>
    <cellStyle name="20% - Accent4 2 2 2 9" xfId="1059" xr:uid="{B102BBBA-596E-4A65-8A6B-B44E3CA81F7F}"/>
    <cellStyle name="20% - Accent4 2 2 3" xfId="604" xr:uid="{00000000-0005-0000-0000-000035000000}"/>
    <cellStyle name="20% - Accent4 2 2 3 2" xfId="3703" xr:uid="{82D02A10-80A8-44C9-84CD-BF3E803BD215}"/>
    <cellStyle name="20% - Accent4 2 2 3 2 2" xfId="7921" xr:uid="{A9932308-ED27-4F5F-BC45-60A3C26ED0E7}"/>
    <cellStyle name="20% - Accent4 2 2 3 2 2 2" xfId="17243" xr:uid="{04334556-50A4-469F-A7C7-D5E7C52AB3DA}"/>
    <cellStyle name="20% - Accent4 2 2 3 2 2 3" xfId="27369" xr:uid="{330DEC30-0920-48A2-9FD3-3C0CCF92BC57}"/>
    <cellStyle name="20% - Accent4 2 2 3 2 3" xfId="13026" xr:uid="{8CD392AE-D667-4825-8CC7-C5BFBCF88703}"/>
    <cellStyle name="20% - Accent4 2 2 3 2 4" xfId="23152" xr:uid="{BF4D0394-E9EC-4C94-A9EB-2FE8D1DF7C17}"/>
    <cellStyle name="20% - Accent4 2 2 3 3" xfId="5776" xr:uid="{47A08A2E-C076-4A94-83D6-E5BDD90FB86F}"/>
    <cellStyle name="20% - Accent4 2 2 3 3 2" xfId="15098" xr:uid="{90147E3A-47A1-4DC1-B1D0-286CE5503E3A}"/>
    <cellStyle name="20% - Accent4 2 2 3 3 3" xfId="25224" xr:uid="{905F0770-1DB0-4721-8BE7-C0C35CFA0D2E}"/>
    <cellStyle name="20% - Accent4 2 2 3 4" xfId="10152" xr:uid="{B30F4928-14E8-46F0-BBE6-96FE02498E3A}"/>
    <cellStyle name="20% - Accent4 2 2 3 4 2" xfId="19463" xr:uid="{EA073CE3-7E62-44B1-96FD-34DBDA19AD4C}"/>
    <cellStyle name="20% - Accent4 2 2 3 4 3" xfId="29589" xr:uid="{3CF552F1-329C-4682-A185-6BFF34960B56}"/>
    <cellStyle name="20% - Accent4 2 2 3 5" xfId="1472" xr:uid="{66415FEF-1436-4C80-8841-00C926D87831}"/>
    <cellStyle name="20% - Accent4 2 2 3 6" xfId="10881" xr:uid="{C9831FEB-B617-407B-BDDF-4AD91685B52A}"/>
    <cellStyle name="20% - Accent4 2 2 3 7" xfId="20180" xr:uid="{71E8D5B3-CB8C-40FC-92B1-3DEB2B5FB9E8}"/>
    <cellStyle name="20% - Accent4 2 2 3 8" xfId="21007" xr:uid="{BB5B5DF0-B29B-4DA5-BE94-4F8C75DBA9AF}"/>
    <cellStyle name="20% - Accent4 2 2 4" xfId="1887" xr:uid="{14A1010C-3C91-439F-A3B8-3285BA6767EE}"/>
    <cellStyle name="20% - Accent4 2 2 4 2" xfId="4116" xr:uid="{B300EDB2-5C2C-4653-A91B-37D16BA9EA5A}"/>
    <cellStyle name="20% - Accent4 2 2 4 2 2" xfId="8334" xr:uid="{AD5BCA76-A9BF-4014-9B59-851B8314A9D9}"/>
    <cellStyle name="20% - Accent4 2 2 4 2 2 2" xfId="17656" xr:uid="{EADF43E7-EF27-49F3-B3D6-BF54A180C486}"/>
    <cellStyle name="20% - Accent4 2 2 4 2 2 3" xfId="27782" xr:uid="{6183264E-A93B-48AC-988C-DE64AF3F8DD4}"/>
    <cellStyle name="20% - Accent4 2 2 4 2 3" xfId="13439" xr:uid="{3DD88D00-71FB-4B41-A815-2664CAFBDD1A}"/>
    <cellStyle name="20% - Accent4 2 2 4 2 4" xfId="23565" xr:uid="{AECEB3BC-75ED-4D4C-99FD-D977D7084A8A}"/>
    <cellStyle name="20% - Accent4 2 2 4 3" xfId="6189" xr:uid="{968D45C9-4FF2-4DB9-A0DC-A1AF9171B403}"/>
    <cellStyle name="20% - Accent4 2 2 4 3 2" xfId="15511" xr:uid="{2FFA4149-FEC8-4D10-8F21-8A7082B293BC}"/>
    <cellStyle name="20% - Accent4 2 2 4 3 3" xfId="25637" xr:uid="{0362BD99-6913-4BFF-AF80-5EC69DC26B3D}"/>
    <cellStyle name="20% - Accent4 2 2 4 4" xfId="11294" xr:uid="{306FFBFF-4CF7-47D9-9A11-CF813456F00A}"/>
    <cellStyle name="20% - Accent4 2 2 4 5" xfId="21420" xr:uid="{488AA2E9-8750-4B90-849D-785BD292801B}"/>
    <cellStyle name="20% - Accent4 2 2 5" xfId="2300" xr:uid="{2CA10682-662F-4C38-A30A-2B013C339204}"/>
    <cellStyle name="20% - Accent4 2 2 5 2" xfId="4529" xr:uid="{4220FE3A-4113-4FC9-A850-23D01665F594}"/>
    <cellStyle name="20% - Accent4 2 2 5 2 2" xfId="8747" xr:uid="{F5B31D6C-3A3F-460D-A94E-31E07918AEA1}"/>
    <cellStyle name="20% - Accent4 2 2 5 2 2 2" xfId="18069" xr:uid="{A7ADFF1F-BA95-4978-9E83-4407A19F2E0B}"/>
    <cellStyle name="20% - Accent4 2 2 5 2 2 3" xfId="28195" xr:uid="{737153D4-AFE9-489E-AF5B-B2AC5E9F7A4A}"/>
    <cellStyle name="20% - Accent4 2 2 5 2 3" xfId="13852" xr:uid="{5F54991E-5790-4C96-9CEC-A4A88121900B}"/>
    <cellStyle name="20% - Accent4 2 2 5 2 4" xfId="23978" xr:uid="{4213273B-94D1-482B-B666-7EA967279394}"/>
    <cellStyle name="20% - Accent4 2 2 5 3" xfId="6602" xr:uid="{E7AA6C7B-7622-4668-A16E-6DAD77957DA8}"/>
    <cellStyle name="20% - Accent4 2 2 5 3 2" xfId="15924" xr:uid="{DFFD6DFC-683B-4ECA-A458-4FAB2F93D0B6}"/>
    <cellStyle name="20% - Accent4 2 2 5 3 3" xfId="26050" xr:uid="{80032FA2-2A2A-4ACC-9666-DE3ACA0F743B}"/>
    <cellStyle name="20% - Accent4 2 2 5 4" xfId="11707" xr:uid="{A82C7CF0-9F05-419C-8D7A-DDD3C5776973}"/>
    <cellStyle name="20% - Accent4 2 2 5 5" xfId="21833" xr:uid="{1525CCFD-95E2-4E82-86EF-F8FCF6CC5FC9}"/>
    <cellStyle name="20% - Accent4 2 2 6" xfId="2713" xr:uid="{EC358031-2A83-49CE-B577-D77A849A0A07}"/>
    <cellStyle name="20% - Accent4 2 2 6 2" xfId="4942" xr:uid="{4B4E457F-B12F-457D-98E5-51A96C231A1C}"/>
    <cellStyle name="20% - Accent4 2 2 6 2 2" xfId="9160" xr:uid="{A91350FE-239A-46E3-A931-9C9F123D69F2}"/>
    <cellStyle name="20% - Accent4 2 2 6 2 2 2" xfId="18482" xr:uid="{8CC5F7CD-5E8A-42DF-BF80-6D0CD10B037D}"/>
    <cellStyle name="20% - Accent4 2 2 6 2 2 3" xfId="28608" xr:uid="{20EAFDE5-29A9-43CD-A9F0-DA936E292173}"/>
    <cellStyle name="20% - Accent4 2 2 6 2 3" xfId="14265" xr:uid="{6D6A152C-5B94-4122-B5EC-52E9B3142808}"/>
    <cellStyle name="20% - Accent4 2 2 6 2 4" xfId="24391" xr:uid="{BE7DE310-845D-4C04-89CA-CDF9515CBDEC}"/>
    <cellStyle name="20% - Accent4 2 2 6 3" xfId="7015" xr:uid="{88634D66-21F0-4A70-AACC-0B823E30D25C}"/>
    <cellStyle name="20% - Accent4 2 2 6 3 2" xfId="16337" xr:uid="{FB5C9B71-13CB-4B91-8A78-8CF3AC96515E}"/>
    <cellStyle name="20% - Accent4 2 2 6 3 3" xfId="26463" xr:uid="{697ADBB5-E278-4BCE-A072-B877D625494E}"/>
    <cellStyle name="20% - Accent4 2 2 6 4" xfId="12120" xr:uid="{0258BB5F-F8A9-40A3-A0DB-68CE3B6D8F49}"/>
    <cellStyle name="20% - Accent4 2 2 6 5" xfId="22246" xr:uid="{4F63BA93-293B-403D-BFF5-A1C8DD2B2A6C}"/>
    <cellStyle name="20% - Accent4 2 2 7" xfId="3126" xr:uid="{A72FEEAA-243F-45E0-A5BF-F36FE6FB392B}"/>
    <cellStyle name="20% - Accent4 2 2 7 2" xfId="7428" xr:uid="{4B65E904-C619-4435-9DAE-643BFF7A20BD}"/>
    <cellStyle name="20% - Accent4 2 2 7 2 2" xfId="16750" xr:uid="{6C7E0E89-EF0C-490A-A2AF-1A4BFCBE7874}"/>
    <cellStyle name="20% - Accent4 2 2 7 2 3" xfId="26876" xr:uid="{A3EAF0C0-7F39-41B0-917D-34EEF127F433}"/>
    <cellStyle name="20% - Accent4 2 2 7 3" xfId="12533" xr:uid="{1BC1702B-6083-467C-A354-C49472209797}"/>
    <cellStyle name="20% - Accent4 2 2 7 4" xfId="22659" xr:uid="{262E4D3A-A35D-4E9D-BC0B-C3BB66EB1140}"/>
    <cellStyle name="20% - Accent4 2 2 8" xfId="5362" xr:uid="{8AB5946C-B0B9-4DFC-B05E-3F4DF2BB2706}"/>
    <cellStyle name="20% - Accent4 2 2 8 2" xfId="14684" xr:uid="{1B49A930-4917-47B4-B15D-AC8CF86C6405}"/>
    <cellStyle name="20% - Accent4 2 2 8 3" xfId="24810" xr:uid="{57C018CC-9394-4A87-88D0-DA3B1036929E}"/>
    <cellStyle name="20% - Accent4 2 2 9" xfId="9727" xr:uid="{E11799A7-04D0-4C1E-B764-3A6BEE0FE5F6}"/>
    <cellStyle name="20% - Accent4 2 2 9 2" xfId="19048" xr:uid="{B7A96A5D-255D-4A9B-9387-976B68E54A2F}"/>
    <cellStyle name="20% - Accent4 2 2 9 3" xfId="29174" xr:uid="{A9F88DF5-29DA-40A8-A4B9-9726A05E1CA3}"/>
    <cellStyle name="20% - Accent4 2 3" xfId="29" xr:uid="{00000000-0005-0000-0000-000036000000}"/>
    <cellStyle name="20% - Accent4 2 3 10" xfId="10469" xr:uid="{9C2BA887-4C55-4963-B2AA-82FEACDC176B}"/>
    <cellStyle name="20% - Accent4 2 3 11" xfId="19766" xr:uid="{5C32A0D4-EC79-4730-8895-69C76F32DA80}"/>
    <cellStyle name="20% - Accent4 2 3 12" xfId="20595" xr:uid="{4DE2BC13-972C-4476-8CCF-39A6D1311F31}"/>
    <cellStyle name="20% - Accent4 2 3 2" xfId="606" xr:uid="{00000000-0005-0000-0000-000037000000}"/>
    <cellStyle name="20% - Accent4 2 3 2 2" xfId="3705" xr:uid="{7A1343F2-CAE3-4FF6-88A7-C3725CE9BBA4}"/>
    <cellStyle name="20% - Accent4 2 3 2 2 2" xfId="7923" xr:uid="{2211652C-F83C-4D5B-996E-6D564DB57055}"/>
    <cellStyle name="20% - Accent4 2 3 2 2 2 2" xfId="17245" xr:uid="{84ADAE04-11B8-4313-BD0F-A24718FCE09B}"/>
    <cellStyle name="20% - Accent4 2 3 2 2 2 3" xfId="27371" xr:uid="{59F59C51-8CEA-469C-879D-4BA021EBF991}"/>
    <cellStyle name="20% - Accent4 2 3 2 2 3" xfId="13028" xr:uid="{27DDD303-D5F5-4ECD-99E5-051538ABF985}"/>
    <cellStyle name="20% - Accent4 2 3 2 2 4" xfId="23154" xr:uid="{EA7E9EC1-F44F-4812-A91A-1F8EE7B8CA4C}"/>
    <cellStyle name="20% - Accent4 2 3 2 3" xfId="5778" xr:uid="{08FA69B5-F14D-4E0E-9018-C273A27B73D2}"/>
    <cellStyle name="20% - Accent4 2 3 2 3 2" xfId="15100" xr:uid="{4D079A77-42F3-43AB-8005-41FB58F2EC57}"/>
    <cellStyle name="20% - Accent4 2 3 2 3 3" xfId="25226" xr:uid="{DC32C82B-8186-4176-8664-7FB127922917}"/>
    <cellStyle name="20% - Accent4 2 3 2 4" xfId="10256" xr:uid="{DCCCB53A-366B-41F7-9687-9435ECBDF01D}"/>
    <cellStyle name="20% - Accent4 2 3 2 4 2" xfId="19567" xr:uid="{9FDF0F1E-A1B7-4FF0-9E4E-EDA8D75C6E21}"/>
    <cellStyle name="20% - Accent4 2 3 2 4 3" xfId="29693" xr:uid="{D1F30920-92CF-47DB-AAC1-1A20BE81E315}"/>
    <cellStyle name="20% - Accent4 2 3 2 5" xfId="1474" xr:uid="{007D2B95-E63D-490C-91CE-9A6C2DC07952}"/>
    <cellStyle name="20% - Accent4 2 3 2 6" xfId="10883" xr:uid="{D110A8BC-8733-4BC7-A81C-219BC2CF1958}"/>
    <cellStyle name="20% - Accent4 2 3 2 7" xfId="20182" xr:uid="{70D87E5E-062F-4E19-9E4B-231862A10A29}"/>
    <cellStyle name="20% - Accent4 2 3 2 8" xfId="21009" xr:uid="{F7D9992A-9519-4DE1-9E8D-AF0B25F731D1}"/>
    <cellStyle name="20% - Accent4 2 3 3" xfId="1889" xr:uid="{8933B20F-068A-4775-B696-61C2EE971839}"/>
    <cellStyle name="20% - Accent4 2 3 3 2" xfId="4118" xr:uid="{4F2451DE-3762-49B5-980A-77BDBA2AEDC8}"/>
    <cellStyle name="20% - Accent4 2 3 3 2 2" xfId="8336" xr:uid="{6F994F23-CF97-47F4-B7B1-56A7359B25C6}"/>
    <cellStyle name="20% - Accent4 2 3 3 2 2 2" xfId="17658" xr:uid="{0C5A9DED-2E2B-437E-A69B-012A5A95F237}"/>
    <cellStyle name="20% - Accent4 2 3 3 2 2 3" xfId="27784" xr:uid="{84BD7EE6-DBBC-45C6-B505-FFABBB5AB1B1}"/>
    <cellStyle name="20% - Accent4 2 3 3 2 3" xfId="13441" xr:uid="{ACD1E0FA-CA16-499E-B5BD-59B07341A894}"/>
    <cellStyle name="20% - Accent4 2 3 3 2 4" xfId="23567" xr:uid="{97CA4770-5206-4AF1-9F2D-D27A9C3D9F5B}"/>
    <cellStyle name="20% - Accent4 2 3 3 3" xfId="6191" xr:uid="{51BFDD74-EA48-4116-8B1B-F0186C09FAC2}"/>
    <cellStyle name="20% - Accent4 2 3 3 3 2" xfId="15513" xr:uid="{612E4FAC-931B-40AC-BD6D-006F0033C5AE}"/>
    <cellStyle name="20% - Accent4 2 3 3 3 3" xfId="25639" xr:uid="{1BCDA3EA-37B3-4262-B830-73D5746CA0F4}"/>
    <cellStyle name="20% - Accent4 2 3 3 4" xfId="11296" xr:uid="{9B3963A4-6A32-49CA-9B9A-E5D5A3DB1AA0}"/>
    <cellStyle name="20% - Accent4 2 3 3 5" xfId="21422" xr:uid="{0AAE0E0D-0E9D-4B65-B931-2D09BD621CE2}"/>
    <cellStyle name="20% - Accent4 2 3 4" xfId="2302" xr:uid="{A28892F0-D5DA-47FD-A06E-3F8BF87E6A4D}"/>
    <cellStyle name="20% - Accent4 2 3 4 2" xfId="4531" xr:uid="{E4353C6E-23AE-4EA5-9652-9545F3208FFC}"/>
    <cellStyle name="20% - Accent4 2 3 4 2 2" xfId="8749" xr:uid="{104B6E7D-D718-4B77-ACCD-1B0599C57691}"/>
    <cellStyle name="20% - Accent4 2 3 4 2 2 2" xfId="18071" xr:uid="{2E1696B5-E572-44C0-A940-03475653A019}"/>
    <cellStyle name="20% - Accent4 2 3 4 2 2 3" xfId="28197" xr:uid="{5C93A005-C529-4FC5-AC13-A7D09338FEBD}"/>
    <cellStyle name="20% - Accent4 2 3 4 2 3" xfId="13854" xr:uid="{3876B215-BE57-4F37-9300-B5FC2F57538E}"/>
    <cellStyle name="20% - Accent4 2 3 4 2 4" xfId="23980" xr:uid="{104A3C47-14B5-4A67-BF07-43F91F90A11E}"/>
    <cellStyle name="20% - Accent4 2 3 4 3" xfId="6604" xr:uid="{EE060EF5-0BAC-40C0-88C6-BC5034FDCDF2}"/>
    <cellStyle name="20% - Accent4 2 3 4 3 2" xfId="15926" xr:uid="{21CB9B31-137C-4CB3-8E7D-5464BD0CC921}"/>
    <cellStyle name="20% - Accent4 2 3 4 3 3" xfId="26052" xr:uid="{9F7B2BB3-F72E-4202-88CF-C556A0C08E7A}"/>
    <cellStyle name="20% - Accent4 2 3 4 4" xfId="11709" xr:uid="{95D752B7-E421-481E-92A5-5EFAFD769519}"/>
    <cellStyle name="20% - Accent4 2 3 4 5" xfId="21835" xr:uid="{08FC96D0-EB3C-4FA3-9299-C73ADC259ED0}"/>
    <cellStyle name="20% - Accent4 2 3 5" xfId="2715" xr:uid="{FE0CAA7A-3699-43AA-99D2-AB32DC5F3E4A}"/>
    <cellStyle name="20% - Accent4 2 3 5 2" xfId="4944" xr:uid="{B37221FA-3798-4607-AC42-9CF7A712F40D}"/>
    <cellStyle name="20% - Accent4 2 3 5 2 2" xfId="9162" xr:uid="{6B7642F0-DF30-4AEF-92A8-60737E25DD3E}"/>
    <cellStyle name="20% - Accent4 2 3 5 2 2 2" xfId="18484" xr:uid="{6BC8FEB6-DE88-474C-891A-484BD39F1819}"/>
    <cellStyle name="20% - Accent4 2 3 5 2 2 3" xfId="28610" xr:uid="{28148184-33FD-41C4-8A3E-C0159A0ED2D7}"/>
    <cellStyle name="20% - Accent4 2 3 5 2 3" xfId="14267" xr:uid="{B164CA56-23C1-4D52-9AC4-A237D2BD4086}"/>
    <cellStyle name="20% - Accent4 2 3 5 2 4" xfId="24393" xr:uid="{2EC090AD-FD2B-4A34-82BF-D60208FF91D4}"/>
    <cellStyle name="20% - Accent4 2 3 5 3" xfId="7017" xr:uid="{B4EAFFE7-8F3C-4156-9C25-20248988CA01}"/>
    <cellStyle name="20% - Accent4 2 3 5 3 2" xfId="16339" xr:uid="{FD7F6C8A-0229-4AE8-B80C-8316933CF82E}"/>
    <cellStyle name="20% - Accent4 2 3 5 3 3" xfId="26465" xr:uid="{88E831CE-ED89-4415-BA36-2BDCDF24DF50}"/>
    <cellStyle name="20% - Accent4 2 3 5 4" xfId="12122" xr:uid="{2A547F43-86AC-4162-8F21-450702297DAD}"/>
    <cellStyle name="20% - Accent4 2 3 5 5" xfId="22248" xr:uid="{E6E00A65-65A3-485F-AE29-ED6C2185222B}"/>
    <cellStyle name="20% - Accent4 2 3 6" xfId="3128" xr:uid="{D196E955-3D5D-4A44-9B95-142915D3E3BF}"/>
    <cellStyle name="20% - Accent4 2 3 6 2" xfId="7430" xr:uid="{980268BB-4B2D-4E86-A0AB-42AFC61641E8}"/>
    <cellStyle name="20% - Accent4 2 3 6 2 2" xfId="16752" xr:uid="{5B9BAFD6-B46E-40F8-A8A4-05567739DBDC}"/>
    <cellStyle name="20% - Accent4 2 3 6 2 3" xfId="26878" xr:uid="{10D28803-3DEE-440A-AA41-0A3335EFDB39}"/>
    <cellStyle name="20% - Accent4 2 3 6 3" xfId="12535" xr:uid="{DF7EDC7C-CCAF-41B4-A10A-8ABDE7DB7E39}"/>
    <cellStyle name="20% - Accent4 2 3 6 4" xfId="22661" xr:uid="{814CE12E-E174-459C-9EA7-818ACBEDDE4A}"/>
    <cellStyle name="20% - Accent4 2 3 7" xfId="5364" xr:uid="{7510F55A-4F93-4F25-8C6C-7427DFF71FB3}"/>
    <cellStyle name="20% - Accent4 2 3 7 2" xfId="14686" xr:uid="{CBED423F-81C1-4DAC-8000-4419DB105232}"/>
    <cellStyle name="20% - Accent4 2 3 7 3" xfId="24812" xr:uid="{8DC8FA26-C465-42FC-8ADD-0EA04E789D5C}"/>
    <cellStyle name="20% - Accent4 2 3 8" xfId="9831" xr:uid="{83F28D54-1F4E-4DA8-B1A5-429A47FEF709}"/>
    <cellStyle name="20% - Accent4 2 3 8 2" xfId="19152" xr:uid="{93A7D1C4-6368-4B28-89E6-CFFF19821A82}"/>
    <cellStyle name="20% - Accent4 2 3 8 3" xfId="29278" xr:uid="{B80A65BB-EBF3-4C11-B039-05EF1C30F163}"/>
    <cellStyle name="20% - Accent4 2 3 9" xfId="1060" xr:uid="{3121FC92-F01E-4112-B834-9E4CD5D12830}"/>
    <cellStyle name="20% - Accent4 2 4" xfId="603" xr:uid="{00000000-0005-0000-0000-000038000000}"/>
    <cellStyle name="20% - Accent4 2 4 2" xfId="3702" xr:uid="{52A575CF-F6B7-4A03-A3F0-9D3CA0EAE5C5}"/>
    <cellStyle name="20% - Accent4 2 4 2 2" xfId="7920" xr:uid="{31049E49-DCDA-44BC-82B7-4491707F1EBA}"/>
    <cellStyle name="20% - Accent4 2 4 2 2 2" xfId="17242" xr:uid="{F941F633-59A6-4432-8B05-67276EBE11FF}"/>
    <cellStyle name="20% - Accent4 2 4 2 2 3" xfId="27368" xr:uid="{E4E66BCD-31A5-44E4-B45A-1420713222A7}"/>
    <cellStyle name="20% - Accent4 2 4 2 3" xfId="13025" xr:uid="{307C20A3-9CD5-44FE-99D7-3F32628511F3}"/>
    <cellStyle name="20% - Accent4 2 4 2 4" xfId="23151" xr:uid="{E8C7634B-8174-4839-816D-CC4F2AFE68CC}"/>
    <cellStyle name="20% - Accent4 2 4 3" xfId="5775" xr:uid="{E02E24DB-5ADC-495A-AFF7-0A6342082B1D}"/>
    <cellStyle name="20% - Accent4 2 4 3 2" xfId="15097" xr:uid="{159745F8-19C7-40E7-86BA-1A0429BADE56}"/>
    <cellStyle name="20% - Accent4 2 4 3 3" xfId="25223" xr:uid="{E2D75472-DC4D-40C9-A14B-D363FDA1F2EE}"/>
    <cellStyle name="20% - Accent4 2 4 4" xfId="10048" xr:uid="{8871E03A-0AB6-414F-93CD-C28FD8769B7D}"/>
    <cellStyle name="20% - Accent4 2 4 4 2" xfId="19360" xr:uid="{D8A08C59-BDB6-4A8B-99FB-B054BDEE64A9}"/>
    <cellStyle name="20% - Accent4 2 4 4 3" xfId="29486" xr:uid="{F77DAE4E-28C8-4545-94C4-FE0AB7322FDC}"/>
    <cellStyle name="20% - Accent4 2 4 5" xfId="1471" xr:uid="{49E39A41-B5BD-4CD9-A0CA-F166E2600B22}"/>
    <cellStyle name="20% - Accent4 2 4 6" xfId="10880" xr:uid="{1BC74D2E-9A57-421E-AE93-735AD96DF5F4}"/>
    <cellStyle name="20% - Accent4 2 4 7" xfId="20179" xr:uid="{5EDACFB5-4135-4A74-BCE1-9325A0BFFDED}"/>
    <cellStyle name="20% - Accent4 2 4 8" xfId="21006" xr:uid="{A25CBE48-3EFB-441C-9B8A-33C2265F81D7}"/>
    <cellStyle name="20% - Accent4 2 5" xfId="1886" xr:uid="{B37B4C8C-B4C2-4358-A155-E53F09E843CC}"/>
    <cellStyle name="20% - Accent4 2 5 2" xfId="4115" xr:uid="{62A888CA-6908-487E-8868-148B0C36FC15}"/>
    <cellStyle name="20% - Accent4 2 5 2 2" xfId="8333" xr:uid="{775BB5FC-734C-4248-A37A-02A846A27380}"/>
    <cellStyle name="20% - Accent4 2 5 2 2 2" xfId="17655" xr:uid="{FDD7C265-FEB8-41DF-A0E8-E7579960B6D4}"/>
    <cellStyle name="20% - Accent4 2 5 2 2 3" xfId="27781" xr:uid="{B248F78D-EFD1-4491-8CBA-5A806481E568}"/>
    <cellStyle name="20% - Accent4 2 5 2 3" xfId="13438" xr:uid="{5C4D4E8D-CDBB-4ECB-ACDD-99FFCE195F7D}"/>
    <cellStyle name="20% - Accent4 2 5 2 4" xfId="23564" xr:uid="{AE36B3D9-14CF-47BE-9A20-247821241BE4}"/>
    <cellStyle name="20% - Accent4 2 5 3" xfId="6188" xr:uid="{AD040FF4-2756-416F-B202-165D6ECD7C13}"/>
    <cellStyle name="20% - Accent4 2 5 3 2" xfId="15510" xr:uid="{9162152E-BCB7-44BF-9160-8BF64B6DF43D}"/>
    <cellStyle name="20% - Accent4 2 5 3 3" xfId="25636" xr:uid="{4430B257-4012-4612-8F4E-053FD64E522E}"/>
    <cellStyle name="20% - Accent4 2 5 4" xfId="11293" xr:uid="{82F91795-65D0-4B7E-A090-3700385DB8E0}"/>
    <cellStyle name="20% - Accent4 2 5 5" xfId="21419" xr:uid="{C6C46265-7DF8-4710-85FE-C38B84AB91B8}"/>
    <cellStyle name="20% - Accent4 2 6" xfId="2299" xr:uid="{61BA0420-3F7E-4060-8DAD-C5CBBF7D2738}"/>
    <cellStyle name="20% - Accent4 2 6 2" xfId="4528" xr:uid="{2E682AE6-8BD2-4328-B3DB-D09465C161F6}"/>
    <cellStyle name="20% - Accent4 2 6 2 2" xfId="8746" xr:uid="{D0B0DF97-FFBD-4CF4-98FD-2503CBCBB274}"/>
    <cellStyle name="20% - Accent4 2 6 2 2 2" xfId="18068" xr:uid="{3A01E78A-3025-4DDA-8AD9-9535B4885850}"/>
    <cellStyle name="20% - Accent4 2 6 2 2 3" xfId="28194" xr:uid="{BC97230D-2A9B-409F-94D1-D8AF3ADC695C}"/>
    <cellStyle name="20% - Accent4 2 6 2 3" xfId="13851" xr:uid="{C5D6E509-9BFE-4F6C-AE89-2099144785EE}"/>
    <cellStyle name="20% - Accent4 2 6 2 4" xfId="23977" xr:uid="{A6B9480D-5A80-4484-9B91-846BA4AAA416}"/>
    <cellStyle name="20% - Accent4 2 6 3" xfId="6601" xr:uid="{9F3DB1CD-BE58-4D57-AE6D-24031BBECF29}"/>
    <cellStyle name="20% - Accent4 2 6 3 2" xfId="15923" xr:uid="{F47F8F78-290E-44EF-A604-BC64C9CF4E42}"/>
    <cellStyle name="20% - Accent4 2 6 3 3" xfId="26049" xr:uid="{1DF83516-AD4B-4126-8631-A2FC395DD1AD}"/>
    <cellStyle name="20% - Accent4 2 6 4" xfId="11706" xr:uid="{2BA6BE27-ED26-48C5-9305-434EBCECE26D}"/>
    <cellStyle name="20% - Accent4 2 6 5" xfId="21832" xr:uid="{C46B106D-4C44-4417-9416-0DE265347C27}"/>
    <cellStyle name="20% - Accent4 2 7" xfId="2712" xr:uid="{6C74FC8D-A7EF-4E1A-ADD2-D6A119A8FD53}"/>
    <cellStyle name="20% - Accent4 2 7 2" xfId="4941" xr:uid="{6FFBF3D7-8883-47F7-8D7E-9587B3F6760E}"/>
    <cellStyle name="20% - Accent4 2 7 2 2" xfId="9159" xr:uid="{719F8002-1745-4765-8ED0-6FCBF22ECB28}"/>
    <cellStyle name="20% - Accent4 2 7 2 2 2" xfId="18481" xr:uid="{58DEFCC1-092B-41B0-84AD-AF2087068AE6}"/>
    <cellStyle name="20% - Accent4 2 7 2 2 3" xfId="28607" xr:uid="{62018ED3-3392-4772-B761-D737234FED63}"/>
    <cellStyle name="20% - Accent4 2 7 2 3" xfId="14264" xr:uid="{D448EB30-FEFF-42AF-A720-3D1BF980E8BA}"/>
    <cellStyle name="20% - Accent4 2 7 2 4" xfId="24390" xr:uid="{4FBAD4C2-BCA9-44EA-83B2-511EA6C0DEBA}"/>
    <cellStyle name="20% - Accent4 2 7 3" xfId="7014" xr:uid="{3DBE3DB8-376B-408A-B3BE-512A5550246C}"/>
    <cellStyle name="20% - Accent4 2 7 3 2" xfId="16336" xr:uid="{82CC1143-D009-4325-8FF0-A898E52532D1}"/>
    <cellStyle name="20% - Accent4 2 7 3 3" xfId="26462" xr:uid="{9A3F5EC0-ECC3-437D-913A-8FB3365C9CB2}"/>
    <cellStyle name="20% - Accent4 2 7 4" xfId="12119" xr:uid="{C067C1A6-A3D8-492F-919C-6A6A7959C907}"/>
    <cellStyle name="20% - Accent4 2 7 5" xfId="22245" xr:uid="{58A46FE7-A150-4154-AF84-73B94B6379BF}"/>
    <cellStyle name="20% - Accent4 2 8" xfId="3125" xr:uid="{CC5AE8DE-F234-41E8-8778-D7B9C8F416D2}"/>
    <cellStyle name="20% - Accent4 2 8 2" xfId="7427" xr:uid="{9820BE48-F0CB-45E2-A5EA-0ED259D149AA}"/>
    <cellStyle name="20% - Accent4 2 8 2 2" xfId="16749" xr:uid="{E62EA736-D0DB-4F3F-BC65-06AD1D403B86}"/>
    <cellStyle name="20% - Accent4 2 8 2 3" xfId="26875" xr:uid="{2BD76CF5-FC11-411C-96AA-EE48ECD81C7C}"/>
    <cellStyle name="20% - Accent4 2 8 3" xfId="12532" xr:uid="{397B8700-0AF6-4406-B4A6-573D3974CFCC}"/>
    <cellStyle name="20% - Accent4 2 8 4" xfId="22658" xr:uid="{8BACAFF7-4BC8-49B2-9DF7-98317A274931}"/>
    <cellStyle name="20% - Accent4 2 9" xfId="5361" xr:uid="{9EF4BCBD-5EAF-409F-8A73-04B50CD66F1A}"/>
    <cellStyle name="20% - Accent4 2 9 2" xfId="14683" xr:uid="{6C44F9FD-A696-498C-821E-80AD5003B3CA}"/>
    <cellStyle name="20% - Accent4 2 9 3" xfId="24809" xr:uid="{D29C969B-9902-4707-88DA-7F8B359B7722}"/>
    <cellStyle name="20% - Accent4 3" xfId="30" xr:uid="{00000000-0005-0000-0000-000039000000}"/>
    <cellStyle name="20% - Accent4 3 10" xfId="1061" xr:uid="{7AC8B268-D8F5-4546-9B90-E033EEFCB467}"/>
    <cellStyle name="20% - Accent4 3 11" xfId="10470" xr:uid="{AB4B1BE8-EA8B-4926-99B0-BA4B5A8E88D4}"/>
    <cellStyle name="20% - Accent4 3 12" xfId="19767" xr:uid="{A3E68F9C-9499-44B4-931E-95F721A6618C}"/>
    <cellStyle name="20% - Accent4 3 13" xfId="20596" xr:uid="{2EF16D1A-E2B0-483A-A352-1DA482FFDAF0}"/>
    <cellStyle name="20% - Accent4 3 2" xfId="31" xr:uid="{00000000-0005-0000-0000-00003A000000}"/>
    <cellStyle name="20% - Accent4 3 2 10" xfId="10471" xr:uid="{FB06C2D4-3B52-425C-9D63-0DE642E1A129}"/>
    <cellStyle name="20% - Accent4 3 2 11" xfId="19768" xr:uid="{A794D4CF-3DB7-4171-A234-962BCBB4A0BB}"/>
    <cellStyle name="20% - Accent4 3 2 12" xfId="20597" xr:uid="{630AF8D4-DCF1-46D9-9644-2FEE2CA6849D}"/>
    <cellStyle name="20% - Accent4 3 2 2" xfId="608" xr:uid="{00000000-0005-0000-0000-00003B000000}"/>
    <cellStyle name="20% - Accent4 3 2 2 2" xfId="3707" xr:uid="{714829A8-BE1B-4C91-8A65-3DD8EF44AE82}"/>
    <cellStyle name="20% - Accent4 3 2 2 2 2" xfId="7925" xr:uid="{C80F5F41-38AD-4070-8AC2-72230B93701C}"/>
    <cellStyle name="20% - Accent4 3 2 2 2 2 2" xfId="17247" xr:uid="{90F2C56F-CFA3-477A-8839-8D7062A8E5BC}"/>
    <cellStyle name="20% - Accent4 3 2 2 2 2 3" xfId="27373" xr:uid="{EC62E420-51A7-4830-BF60-14D1CC6E8F35}"/>
    <cellStyle name="20% - Accent4 3 2 2 2 3" xfId="13030" xr:uid="{DDA337B2-12CC-4DF5-901B-A273D6FB94C4}"/>
    <cellStyle name="20% - Accent4 3 2 2 2 4" xfId="23156" xr:uid="{6FE68E28-8BA0-4F07-8F7C-CA3F3DB1D8D3}"/>
    <cellStyle name="20% - Accent4 3 2 2 3" xfId="5780" xr:uid="{24299015-CB5A-4AF7-B714-03CEB221DA35}"/>
    <cellStyle name="20% - Accent4 3 2 2 3 2" xfId="15102" xr:uid="{13AD0A4E-C23C-40F3-8CB0-0D02F752EA5F}"/>
    <cellStyle name="20% - Accent4 3 2 2 3 3" xfId="25228" xr:uid="{03A13308-0735-4BC0-82EC-DAAD56CFBE52}"/>
    <cellStyle name="20% - Accent4 3 2 2 4" xfId="10329" xr:uid="{BA9A189A-8BAE-4FA8-BCEA-9C18A9993976}"/>
    <cellStyle name="20% - Accent4 3 2 2 4 2" xfId="19640" xr:uid="{7FB20E57-BFB5-482D-B3A4-5458702893D6}"/>
    <cellStyle name="20% - Accent4 3 2 2 4 3" xfId="29766" xr:uid="{B5511590-EE6B-4B86-B335-670BD12A3CF2}"/>
    <cellStyle name="20% - Accent4 3 2 2 5" xfId="1476" xr:uid="{F6F1BF22-E5A4-4207-A652-5215FC75D272}"/>
    <cellStyle name="20% - Accent4 3 2 2 6" xfId="10885" xr:uid="{AC855010-ECA7-4705-8360-76E1B3914CDC}"/>
    <cellStyle name="20% - Accent4 3 2 2 7" xfId="20184" xr:uid="{47602EDB-2747-4501-95A4-C9F3A0295507}"/>
    <cellStyle name="20% - Accent4 3 2 2 8" xfId="21011" xr:uid="{D394DC03-E502-4633-BD54-48329C653B34}"/>
    <cellStyle name="20% - Accent4 3 2 3" xfId="1891" xr:uid="{0DC6C8BE-C837-4C37-BF52-98742FF891E2}"/>
    <cellStyle name="20% - Accent4 3 2 3 2" xfId="4120" xr:uid="{988786C9-5786-47A4-898A-65737E2F6C89}"/>
    <cellStyle name="20% - Accent4 3 2 3 2 2" xfId="8338" xr:uid="{A8F0BA94-8DC2-4382-AD2D-E0356A73D36E}"/>
    <cellStyle name="20% - Accent4 3 2 3 2 2 2" xfId="17660" xr:uid="{65B3E4FF-410E-4784-B541-969F11EB73F0}"/>
    <cellStyle name="20% - Accent4 3 2 3 2 2 3" xfId="27786" xr:uid="{06EA9203-A72F-4B5B-927F-9FD916AF0F1B}"/>
    <cellStyle name="20% - Accent4 3 2 3 2 3" xfId="13443" xr:uid="{253218F3-7BB9-49E3-AE4E-9331250A0E02}"/>
    <cellStyle name="20% - Accent4 3 2 3 2 4" xfId="23569" xr:uid="{34884C0D-087E-40CF-AFB4-E41A5CE7944A}"/>
    <cellStyle name="20% - Accent4 3 2 3 3" xfId="6193" xr:uid="{28BBCE59-DC9F-4A0F-A62F-F1EB4AE34DB7}"/>
    <cellStyle name="20% - Accent4 3 2 3 3 2" xfId="15515" xr:uid="{647ABCAD-CF78-43B0-8701-023BCAA98D20}"/>
    <cellStyle name="20% - Accent4 3 2 3 3 3" xfId="25641" xr:uid="{A473B054-A29A-4A68-956E-BAB1D9E813A7}"/>
    <cellStyle name="20% - Accent4 3 2 3 4" xfId="11298" xr:uid="{E7F10A89-86CA-433B-8CC7-B9F674586A9D}"/>
    <cellStyle name="20% - Accent4 3 2 3 5" xfId="21424" xr:uid="{1F3EF7FB-0DDC-4C1F-8638-64E2988C6EC5}"/>
    <cellStyle name="20% - Accent4 3 2 4" xfId="2304" xr:uid="{B28CBFD3-7C39-411A-B9EF-10CD63CDC1F0}"/>
    <cellStyle name="20% - Accent4 3 2 4 2" xfId="4533" xr:uid="{3DEE13B0-FAE7-4325-925E-066B463E01F5}"/>
    <cellStyle name="20% - Accent4 3 2 4 2 2" xfId="8751" xr:uid="{00064028-C281-4984-9A34-D6FC39B479AB}"/>
    <cellStyle name="20% - Accent4 3 2 4 2 2 2" xfId="18073" xr:uid="{FDA11575-A461-4B52-A281-2260CCEE0919}"/>
    <cellStyle name="20% - Accent4 3 2 4 2 2 3" xfId="28199" xr:uid="{A264AD10-1D77-42E8-B460-CB904E2FFD08}"/>
    <cellStyle name="20% - Accent4 3 2 4 2 3" xfId="13856" xr:uid="{18DCE5FE-24B2-465A-B2C0-9D0735D7974C}"/>
    <cellStyle name="20% - Accent4 3 2 4 2 4" xfId="23982" xr:uid="{56615DC6-E6F3-489D-AE1C-8FFD4927E355}"/>
    <cellStyle name="20% - Accent4 3 2 4 3" xfId="6606" xr:uid="{BD791C5F-5206-4342-A7F7-A69803AE8D06}"/>
    <cellStyle name="20% - Accent4 3 2 4 3 2" xfId="15928" xr:uid="{A27A833D-98A9-4B6F-8685-BEB28B14A947}"/>
    <cellStyle name="20% - Accent4 3 2 4 3 3" xfId="26054" xr:uid="{C0CB916C-A972-4AC0-B697-F9F7925B9CDE}"/>
    <cellStyle name="20% - Accent4 3 2 4 4" xfId="11711" xr:uid="{3592F82C-12AD-41C2-9958-0380C686CF95}"/>
    <cellStyle name="20% - Accent4 3 2 4 5" xfId="21837" xr:uid="{DFB2F0E2-7CCD-42E1-B7F9-5A1B3DB5E3E2}"/>
    <cellStyle name="20% - Accent4 3 2 5" xfId="2717" xr:uid="{F08CB23F-FA77-4FF9-B8E6-1F6F597BE2CE}"/>
    <cellStyle name="20% - Accent4 3 2 5 2" xfId="4946" xr:uid="{64AE2C34-41EA-445F-9AE8-EC916ECB1F77}"/>
    <cellStyle name="20% - Accent4 3 2 5 2 2" xfId="9164" xr:uid="{82CE72C1-3F8D-4A00-B6BE-4DB197CE341F}"/>
    <cellStyle name="20% - Accent4 3 2 5 2 2 2" xfId="18486" xr:uid="{C74D9B7E-3719-4325-8CC1-07880E1039BC}"/>
    <cellStyle name="20% - Accent4 3 2 5 2 2 3" xfId="28612" xr:uid="{B476B7E8-8CAE-40DC-B62A-C1C09E76A4EB}"/>
    <cellStyle name="20% - Accent4 3 2 5 2 3" xfId="14269" xr:uid="{8F35644C-9CC3-4AC8-A549-C6ADC71E1925}"/>
    <cellStyle name="20% - Accent4 3 2 5 2 4" xfId="24395" xr:uid="{185CB576-35D8-4F09-8F39-D45E603A94F5}"/>
    <cellStyle name="20% - Accent4 3 2 5 3" xfId="7019" xr:uid="{102FC264-E095-486A-9F44-3341F68A5544}"/>
    <cellStyle name="20% - Accent4 3 2 5 3 2" xfId="16341" xr:uid="{E570C3A6-50E6-4978-A076-98A7017CB145}"/>
    <cellStyle name="20% - Accent4 3 2 5 3 3" xfId="26467" xr:uid="{D475B61A-D356-4878-AF53-D12ACDA81F14}"/>
    <cellStyle name="20% - Accent4 3 2 5 4" xfId="12124" xr:uid="{B41F3BBF-8619-4D4D-87A8-EBD327891C18}"/>
    <cellStyle name="20% - Accent4 3 2 5 5" xfId="22250" xr:uid="{5A8D0813-4A86-4CF7-8947-660D1C806591}"/>
    <cellStyle name="20% - Accent4 3 2 6" xfId="3130" xr:uid="{7B15D2FE-28FF-46BA-827C-C75592630F67}"/>
    <cellStyle name="20% - Accent4 3 2 6 2" xfId="7432" xr:uid="{75B938FB-8612-4554-A2FE-A6F7DF8B25D1}"/>
    <cellStyle name="20% - Accent4 3 2 6 2 2" xfId="16754" xr:uid="{827F7F2E-49D2-4766-BD6D-FC373EBA9773}"/>
    <cellStyle name="20% - Accent4 3 2 6 2 3" xfId="26880" xr:uid="{56316E46-4790-4B8D-97A8-75803F93ECC6}"/>
    <cellStyle name="20% - Accent4 3 2 6 3" xfId="12537" xr:uid="{0972CB5B-B534-4B2D-8AF6-5CF0E1466855}"/>
    <cellStyle name="20% - Accent4 3 2 6 4" xfId="22663" xr:uid="{CB59A662-3227-483B-890B-EAFE412491F4}"/>
    <cellStyle name="20% - Accent4 3 2 7" xfId="5366" xr:uid="{0A267581-66CD-4AA0-9B53-3F366949EB59}"/>
    <cellStyle name="20% - Accent4 3 2 7 2" xfId="14688" xr:uid="{FDF7D4CE-EA61-4F70-831C-59E1C3F8AA13}"/>
    <cellStyle name="20% - Accent4 3 2 7 3" xfId="24814" xr:uid="{7C27B9AD-2AC9-433E-9DB2-C66D85BE516E}"/>
    <cellStyle name="20% - Accent4 3 2 8" xfId="9904" xr:uid="{3DF8E73D-E153-4A76-A6A8-55BE8A422E79}"/>
    <cellStyle name="20% - Accent4 3 2 8 2" xfId="19225" xr:uid="{E045AB2E-DAC9-451C-92E4-A95E1922EEBF}"/>
    <cellStyle name="20% - Accent4 3 2 8 3" xfId="29351" xr:uid="{226F0DE2-7BDC-4624-9D6F-476F80FB8DA7}"/>
    <cellStyle name="20% - Accent4 3 2 9" xfId="1062" xr:uid="{47CEF3FD-FDF3-44BD-A95D-0D815E91DAFE}"/>
    <cellStyle name="20% - Accent4 3 3" xfId="607" xr:uid="{00000000-0005-0000-0000-00003C000000}"/>
    <cellStyle name="20% - Accent4 3 3 2" xfId="3706" xr:uid="{4D6046AC-96D2-40CF-81A0-96987ED3399F}"/>
    <cellStyle name="20% - Accent4 3 3 2 2" xfId="7924" xr:uid="{F5B128F0-9E30-4D94-9F86-2BE0F5692410}"/>
    <cellStyle name="20% - Accent4 3 3 2 2 2" xfId="17246" xr:uid="{97E8906E-ADEC-4B76-96F5-323E94D5D441}"/>
    <cellStyle name="20% - Accent4 3 3 2 2 3" xfId="27372" xr:uid="{9B263FFA-7CC5-443B-9996-C81C9D6FEEFF}"/>
    <cellStyle name="20% - Accent4 3 3 2 3" xfId="13029" xr:uid="{CE244F4D-5474-42C4-B579-D818B19BEF6E}"/>
    <cellStyle name="20% - Accent4 3 3 2 4" xfId="23155" xr:uid="{27DF78A7-0CB0-4F36-8644-C3ACEB8E5F67}"/>
    <cellStyle name="20% - Accent4 3 3 3" xfId="5779" xr:uid="{10D2139A-A146-4852-82B0-D2CB2F01CAE3}"/>
    <cellStyle name="20% - Accent4 3 3 3 2" xfId="15101" xr:uid="{1717681A-DF67-4F11-BFFB-ABCD0F56C39B}"/>
    <cellStyle name="20% - Accent4 3 3 3 3" xfId="25227" xr:uid="{80F6195B-17F9-4B44-B44A-13DF93BAC78C}"/>
    <cellStyle name="20% - Accent4 3 3 4" xfId="10122" xr:uid="{846646AC-6DDE-4C7A-BA60-4527BFF82678}"/>
    <cellStyle name="20% - Accent4 3 3 4 2" xfId="19433" xr:uid="{87544C6F-F460-4F62-9D58-FEA537B8C31F}"/>
    <cellStyle name="20% - Accent4 3 3 4 3" xfId="29559" xr:uid="{ABE74997-FAB6-4546-A9F1-F687699D8DA3}"/>
    <cellStyle name="20% - Accent4 3 3 5" xfId="1475" xr:uid="{46C5CB63-6290-44DC-A1C0-6A517E0FE073}"/>
    <cellStyle name="20% - Accent4 3 3 6" xfId="10884" xr:uid="{9716289A-699C-4FD1-9036-9CD5612F3331}"/>
    <cellStyle name="20% - Accent4 3 3 7" xfId="20183" xr:uid="{8790FF62-82D3-4CB3-9CDF-190D545F4B4E}"/>
    <cellStyle name="20% - Accent4 3 3 8" xfId="21010" xr:uid="{5B40F230-88DC-434F-9D83-1F271E50EB80}"/>
    <cellStyle name="20% - Accent4 3 4" xfId="1890" xr:uid="{82D42FD4-5D8E-4346-A3E2-8B01A73CCEF4}"/>
    <cellStyle name="20% - Accent4 3 4 2" xfId="4119" xr:uid="{92A26019-2CED-4078-94C5-03CA3B0ED6E7}"/>
    <cellStyle name="20% - Accent4 3 4 2 2" xfId="8337" xr:uid="{C7042D87-C1A5-441C-A086-1EDB4B6FB41D}"/>
    <cellStyle name="20% - Accent4 3 4 2 2 2" xfId="17659" xr:uid="{320C5F0D-5EA5-4F21-9D60-D00029238E17}"/>
    <cellStyle name="20% - Accent4 3 4 2 2 3" xfId="27785" xr:uid="{8F18940D-7C5F-420D-AD03-DC07BC9AAE94}"/>
    <cellStyle name="20% - Accent4 3 4 2 3" xfId="13442" xr:uid="{0212E0C2-F4EE-40F9-BC11-90533C06D495}"/>
    <cellStyle name="20% - Accent4 3 4 2 4" xfId="23568" xr:uid="{C1CA1FA0-126C-4262-B5DA-F3A5C5151645}"/>
    <cellStyle name="20% - Accent4 3 4 3" xfId="6192" xr:uid="{D76C857C-F849-4C6A-8477-349E7990A964}"/>
    <cellStyle name="20% - Accent4 3 4 3 2" xfId="15514" xr:uid="{E8ADD2F6-4728-405E-9E70-86EE0FC65116}"/>
    <cellStyle name="20% - Accent4 3 4 3 3" xfId="25640" xr:uid="{4C469585-7AD3-4E3E-A535-A7FF65C203A2}"/>
    <cellStyle name="20% - Accent4 3 4 4" xfId="11297" xr:uid="{3A63898F-4FB4-47F2-9DDE-BD94FBB1D5D5}"/>
    <cellStyle name="20% - Accent4 3 4 5" xfId="21423" xr:uid="{032EB93D-325E-4A56-BB97-0B648E1A9B6E}"/>
    <cellStyle name="20% - Accent4 3 5" xfId="2303" xr:uid="{8F45CE00-C4E1-48D3-A297-4CF8009E0D1A}"/>
    <cellStyle name="20% - Accent4 3 5 2" xfId="4532" xr:uid="{02127214-636B-4728-8D19-FDDED8A2ADE2}"/>
    <cellStyle name="20% - Accent4 3 5 2 2" xfId="8750" xr:uid="{3E3BC4DD-294B-41C6-8AE6-303593D7D27B}"/>
    <cellStyle name="20% - Accent4 3 5 2 2 2" xfId="18072" xr:uid="{7B690ADB-D23B-40F5-B559-0103A371745F}"/>
    <cellStyle name="20% - Accent4 3 5 2 2 3" xfId="28198" xr:uid="{673F7F78-7C9D-4A8A-82B3-89E7E87BB50D}"/>
    <cellStyle name="20% - Accent4 3 5 2 3" xfId="13855" xr:uid="{6C77EFE5-EEDC-4D15-8A2E-419188F66D94}"/>
    <cellStyle name="20% - Accent4 3 5 2 4" xfId="23981" xr:uid="{A0868789-A084-47CD-B8FF-58E4388C5DFD}"/>
    <cellStyle name="20% - Accent4 3 5 3" xfId="6605" xr:uid="{F019134A-27E9-49A3-AB1A-B921490B8FA4}"/>
    <cellStyle name="20% - Accent4 3 5 3 2" xfId="15927" xr:uid="{5C2FBDBE-EA66-44E6-B7C6-527384B04EB8}"/>
    <cellStyle name="20% - Accent4 3 5 3 3" xfId="26053" xr:uid="{90C0A014-2E07-4475-B86A-1F52111ABA4D}"/>
    <cellStyle name="20% - Accent4 3 5 4" xfId="11710" xr:uid="{23750C7D-1F2B-40FC-B111-24DF303836BD}"/>
    <cellStyle name="20% - Accent4 3 5 5" xfId="21836" xr:uid="{FEBB7746-CE1C-4604-991B-3B0799744081}"/>
    <cellStyle name="20% - Accent4 3 6" xfId="2716" xr:uid="{0071D902-C8C2-4E74-A542-F8C426F08871}"/>
    <cellStyle name="20% - Accent4 3 6 2" xfId="4945" xr:uid="{3E7C8D30-2014-4668-93DB-4D67ED36862C}"/>
    <cellStyle name="20% - Accent4 3 6 2 2" xfId="9163" xr:uid="{11E83DC9-D1A4-4BDF-A922-1D1171C2794D}"/>
    <cellStyle name="20% - Accent4 3 6 2 2 2" xfId="18485" xr:uid="{226C92D4-2E6B-4291-9480-34B168C43A8F}"/>
    <cellStyle name="20% - Accent4 3 6 2 2 3" xfId="28611" xr:uid="{1ED5F9B9-D971-49F8-86C1-F70CAD4EE589}"/>
    <cellStyle name="20% - Accent4 3 6 2 3" xfId="14268" xr:uid="{E80ED158-A982-4469-8A18-67B32653D901}"/>
    <cellStyle name="20% - Accent4 3 6 2 4" xfId="24394" xr:uid="{FEDB3690-A755-4A13-9187-17249FCC47E1}"/>
    <cellStyle name="20% - Accent4 3 6 3" xfId="7018" xr:uid="{50D3872F-9F1C-4B88-A45F-70E005B63A24}"/>
    <cellStyle name="20% - Accent4 3 6 3 2" xfId="16340" xr:uid="{22FAD684-76B7-4554-9509-3D9DEDF36CA5}"/>
    <cellStyle name="20% - Accent4 3 6 3 3" xfId="26466" xr:uid="{AF213114-6AF1-4742-8330-76E5A17A42BD}"/>
    <cellStyle name="20% - Accent4 3 6 4" xfId="12123" xr:uid="{C7CB41E6-B785-4F30-8C1F-8E5981F9A116}"/>
    <cellStyle name="20% - Accent4 3 6 5" xfId="22249" xr:uid="{F4C1B7DA-D225-4D5F-9A2B-12A67B7E9932}"/>
    <cellStyle name="20% - Accent4 3 7" xfId="3129" xr:uid="{2E0BA5F4-A0BE-4A61-9E3C-3298ECF28FBF}"/>
    <cellStyle name="20% - Accent4 3 7 2" xfId="7431" xr:uid="{CF72F752-A283-4E21-AC2B-F3DA29E8FFC3}"/>
    <cellStyle name="20% - Accent4 3 7 2 2" xfId="16753" xr:uid="{4E9D0DD3-7CC8-484B-985F-34EE5210B14E}"/>
    <cellStyle name="20% - Accent4 3 7 2 3" xfId="26879" xr:uid="{B4002F6D-DA6C-4DD9-8FBB-4851FC832CCD}"/>
    <cellStyle name="20% - Accent4 3 7 3" xfId="12536" xr:uid="{B2BFF69C-987A-4B21-BA3C-E1A8544E4BE0}"/>
    <cellStyle name="20% - Accent4 3 7 4" xfId="22662" xr:uid="{F792564E-1745-4A33-B787-E4508BD6B71B}"/>
    <cellStyle name="20% - Accent4 3 8" xfId="5365" xr:uid="{96F14C09-B1E3-4938-B753-D00767A3652F}"/>
    <cellStyle name="20% - Accent4 3 8 2" xfId="14687" xr:uid="{EC21F56A-18EA-4816-B842-E8C51FA9EDC0}"/>
    <cellStyle name="20% - Accent4 3 8 3" xfId="24813" xr:uid="{DB0CF694-B7E2-45D7-8835-108E810D9AAC}"/>
    <cellStyle name="20% - Accent4 3 9" xfId="9697" xr:uid="{70738EAD-2EE5-4370-A3C9-3C052DA676E4}"/>
    <cellStyle name="20% - Accent4 3 9 2" xfId="19018" xr:uid="{6211E23B-7A42-4AA5-B12E-C950B2296D9F}"/>
    <cellStyle name="20% - Accent4 3 9 3" xfId="29144" xr:uid="{9A49E1A9-4212-460F-A5DA-75406EC35E7A}"/>
    <cellStyle name="20% - Accent4 4" xfId="32" xr:uid="{00000000-0005-0000-0000-00003D000000}"/>
    <cellStyle name="20% - Accent4 4 10" xfId="10472" xr:uid="{B7686513-9BF9-4DAB-B9CC-E000904EA5EE}"/>
    <cellStyle name="20% - Accent4 4 11" xfId="19769" xr:uid="{0FE829A5-8B32-4C53-8773-5B20ABD7713D}"/>
    <cellStyle name="20% - Accent4 4 12" xfId="20598" xr:uid="{6ED4CECE-5B9D-4D9F-813B-D1B3FF59A80C}"/>
    <cellStyle name="20% - Accent4 4 2" xfId="609" xr:uid="{00000000-0005-0000-0000-00003E000000}"/>
    <cellStyle name="20% - Accent4 4 2 2" xfId="3708" xr:uid="{BF97E8EF-5DBD-48C9-B0DC-F6568DAEFF47}"/>
    <cellStyle name="20% - Accent4 4 2 2 2" xfId="7926" xr:uid="{E24EC1C6-1A17-41A3-8CFF-376DC3636C09}"/>
    <cellStyle name="20% - Accent4 4 2 2 2 2" xfId="17248" xr:uid="{55724FC6-BF21-474E-8FE4-BF89029371F8}"/>
    <cellStyle name="20% - Accent4 4 2 2 2 3" xfId="27374" xr:uid="{3999C8F5-BEBA-4D75-AA58-6812D2D968E8}"/>
    <cellStyle name="20% - Accent4 4 2 2 3" xfId="13031" xr:uid="{81E788A6-B0D4-4424-856C-CA8D806BAE03}"/>
    <cellStyle name="20% - Accent4 4 2 2 4" xfId="23157" xr:uid="{5C6BDE04-85D5-41C6-BEC8-9741D8730069}"/>
    <cellStyle name="20% - Accent4 4 2 3" xfId="5781" xr:uid="{1CCFB065-BDFE-43B4-BBED-535D964DC774}"/>
    <cellStyle name="20% - Accent4 4 2 3 2" xfId="15103" xr:uid="{8F035756-9306-4E42-A278-03CD1E0FF6F8}"/>
    <cellStyle name="20% - Accent4 4 2 3 3" xfId="25229" xr:uid="{7915BDD3-DFFB-47E6-9447-40DB7E6AD391}"/>
    <cellStyle name="20% - Accent4 4 2 4" xfId="10208" xr:uid="{4822EB42-C02F-41F0-9215-D7DF96DD1D2C}"/>
    <cellStyle name="20% - Accent4 4 2 4 2" xfId="19519" xr:uid="{FC1F6F0C-E754-4240-8975-D3E177AA9302}"/>
    <cellStyle name="20% - Accent4 4 2 4 3" xfId="29645" xr:uid="{126865DF-5F70-49E2-B14F-F596BB989D7B}"/>
    <cellStyle name="20% - Accent4 4 2 5" xfId="1477" xr:uid="{BF292D9F-0F8F-4340-B8AC-77AC78DD6B7A}"/>
    <cellStyle name="20% - Accent4 4 2 6" xfId="10886" xr:uid="{F592B645-D874-4AB3-AB77-B9ACB4186789}"/>
    <cellStyle name="20% - Accent4 4 2 7" xfId="20185" xr:uid="{EFB74725-62E6-47EB-B747-F2332AB8EE5E}"/>
    <cellStyle name="20% - Accent4 4 2 8" xfId="21012" xr:uid="{805AE7B5-2CD1-4DF9-9009-F582D82CC5BC}"/>
    <cellStyle name="20% - Accent4 4 3" xfId="1892" xr:uid="{06E8C4B4-0D8F-41F4-8137-E0965A0620BD}"/>
    <cellStyle name="20% - Accent4 4 3 2" xfId="4121" xr:uid="{41815913-94C1-4036-A508-606CF527B3ED}"/>
    <cellStyle name="20% - Accent4 4 3 2 2" xfId="8339" xr:uid="{3C4A8221-D72E-42EF-812F-550A15799908}"/>
    <cellStyle name="20% - Accent4 4 3 2 2 2" xfId="17661" xr:uid="{15693F55-048C-4826-A353-1B6133887848}"/>
    <cellStyle name="20% - Accent4 4 3 2 2 3" xfId="27787" xr:uid="{2E1CA9DC-25E0-4FDC-AC78-75AD9366056E}"/>
    <cellStyle name="20% - Accent4 4 3 2 3" xfId="13444" xr:uid="{B35457C4-1B75-45D9-A937-248BAD0C22A9}"/>
    <cellStyle name="20% - Accent4 4 3 2 4" xfId="23570" xr:uid="{5340D00F-D7A8-4934-89D0-D181D3CD07D0}"/>
    <cellStyle name="20% - Accent4 4 3 3" xfId="6194" xr:uid="{A04BAB3B-4A5F-4077-82C2-90CB5DDD78AC}"/>
    <cellStyle name="20% - Accent4 4 3 3 2" xfId="15516" xr:uid="{F6E58C62-8039-47FB-86B2-CC9C46134772}"/>
    <cellStyle name="20% - Accent4 4 3 3 3" xfId="25642" xr:uid="{5D911793-AD05-4695-A01E-04D06835CF71}"/>
    <cellStyle name="20% - Accent4 4 3 4" xfId="11299" xr:uid="{18E1F8AA-772D-4854-849A-C2AEC0D3A767}"/>
    <cellStyle name="20% - Accent4 4 3 5" xfId="21425" xr:uid="{3ACF39FA-D44C-4A86-AD83-E42F798788B5}"/>
    <cellStyle name="20% - Accent4 4 4" xfId="2305" xr:uid="{BB65CD32-4064-45A8-900B-89FFDABE8029}"/>
    <cellStyle name="20% - Accent4 4 4 2" xfId="4534" xr:uid="{56619517-63DD-4908-836C-6733726B499C}"/>
    <cellStyle name="20% - Accent4 4 4 2 2" xfId="8752" xr:uid="{4BD1E5FD-1FF7-4D5E-AE8A-145374E4C859}"/>
    <cellStyle name="20% - Accent4 4 4 2 2 2" xfId="18074" xr:uid="{2DA128C1-DA2D-42EC-A38B-FCCF51120C4B}"/>
    <cellStyle name="20% - Accent4 4 4 2 2 3" xfId="28200" xr:uid="{B15B4E8B-FB50-4D7C-9162-9C641EC551BD}"/>
    <cellStyle name="20% - Accent4 4 4 2 3" xfId="13857" xr:uid="{F625C1D4-B45C-47A1-B90A-E884DBEDB464}"/>
    <cellStyle name="20% - Accent4 4 4 2 4" xfId="23983" xr:uid="{74B6A5B8-24F3-4ACD-859C-B4B9D8C49BFF}"/>
    <cellStyle name="20% - Accent4 4 4 3" xfId="6607" xr:uid="{6C06E2E8-8C13-4023-9574-5166E9ADDB23}"/>
    <cellStyle name="20% - Accent4 4 4 3 2" xfId="15929" xr:uid="{E968794F-90F5-4FD8-A985-9016B8258B70}"/>
    <cellStyle name="20% - Accent4 4 4 3 3" xfId="26055" xr:uid="{199CC9E1-15B3-49FC-B412-C4F2FEEC0AA1}"/>
    <cellStyle name="20% - Accent4 4 4 4" xfId="11712" xr:uid="{756546A8-982C-4387-BF0F-CDAC9CD6B3AF}"/>
    <cellStyle name="20% - Accent4 4 4 5" xfId="21838" xr:uid="{F5A12635-2813-45FB-B0B8-5AB9020D0D54}"/>
    <cellStyle name="20% - Accent4 4 5" xfId="2718" xr:uid="{3EBF9EC8-1713-4BD1-A278-046777FCE225}"/>
    <cellStyle name="20% - Accent4 4 5 2" xfId="4947" xr:uid="{837D0179-F1FF-42C7-8481-18F90211D850}"/>
    <cellStyle name="20% - Accent4 4 5 2 2" xfId="9165" xr:uid="{6CBB091E-AFAB-46FD-8B7C-B31252A4291D}"/>
    <cellStyle name="20% - Accent4 4 5 2 2 2" xfId="18487" xr:uid="{0268E21C-D8D5-4C03-A41B-C03F044AFC21}"/>
    <cellStyle name="20% - Accent4 4 5 2 2 3" xfId="28613" xr:uid="{E462CFA2-B6C3-4876-A86C-B382E7611BD0}"/>
    <cellStyle name="20% - Accent4 4 5 2 3" xfId="14270" xr:uid="{840B5BFA-39C1-41D9-8F79-4780056E1400}"/>
    <cellStyle name="20% - Accent4 4 5 2 4" xfId="24396" xr:uid="{3C782A28-80A0-4C5A-9B07-2418AC3C4653}"/>
    <cellStyle name="20% - Accent4 4 5 3" xfId="7020" xr:uid="{87B75F49-8901-4095-AE43-8B3C032FC816}"/>
    <cellStyle name="20% - Accent4 4 5 3 2" xfId="16342" xr:uid="{42500637-0F93-4989-8C2E-48DE41628175}"/>
    <cellStyle name="20% - Accent4 4 5 3 3" xfId="26468" xr:uid="{E94B6511-D5DF-4686-92FA-6901C0BFBFEB}"/>
    <cellStyle name="20% - Accent4 4 5 4" xfId="12125" xr:uid="{13B46AF9-9F67-4321-82D7-5792A07E7443}"/>
    <cellStyle name="20% - Accent4 4 5 5" xfId="22251" xr:uid="{D8FFFD21-024E-4ED9-AAD2-DCE3ECFDFC66}"/>
    <cellStyle name="20% - Accent4 4 6" xfId="3131" xr:uid="{A324BC16-9081-4C47-81AD-3CB1B72D2230}"/>
    <cellStyle name="20% - Accent4 4 6 2" xfId="7433" xr:uid="{8013EBEA-0232-4583-8BC3-42661358DB8F}"/>
    <cellStyle name="20% - Accent4 4 6 2 2" xfId="16755" xr:uid="{E3CF1B34-4015-4FEB-B7A3-4E849E0B4698}"/>
    <cellStyle name="20% - Accent4 4 6 2 3" xfId="26881" xr:uid="{26395D33-2921-4C8A-8419-57FD7995437D}"/>
    <cellStyle name="20% - Accent4 4 6 3" xfId="12538" xr:uid="{E5D43E64-DDFD-4ACB-B454-8EB92B38DE1E}"/>
    <cellStyle name="20% - Accent4 4 6 4" xfId="22664" xr:uid="{5C6D3A75-165E-4CDA-8AAB-9284C4DCEF20}"/>
    <cellStyle name="20% - Accent4 4 7" xfId="5367" xr:uid="{08F99118-D2FC-4F97-94C6-46883614E78D}"/>
    <cellStyle name="20% - Accent4 4 7 2" xfId="14689" xr:uid="{6F42ABD7-9553-49E3-9D31-26BB510D522A}"/>
    <cellStyle name="20% - Accent4 4 7 3" xfId="24815" xr:uid="{F4A485A9-DB1B-4969-B2CE-8E2A416024B3}"/>
    <cellStyle name="20% - Accent4 4 8" xfId="9783" xr:uid="{00B4F791-EB8C-42F7-A8EB-A20AD9E4E65D}"/>
    <cellStyle name="20% - Accent4 4 8 2" xfId="19104" xr:uid="{599D9E30-431C-40D2-A05E-7748D5518BAD}"/>
    <cellStyle name="20% - Accent4 4 8 3" xfId="29230" xr:uid="{DC5F91B0-4EE2-40AD-94D5-32A1BEB2820E}"/>
    <cellStyle name="20% - Accent4 4 9" xfId="1063" xr:uid="{7FE180A0-CC0F-4CC7-B6FA-2A3C7E0D51A4}"/>
    <cellStyle name="20% - Accent4 5" xfId="602" xr:uid="{00000000-0005-0000-0000-00003F000000}"/>
    <cellStyle name="20% - Accent4 5 2" xfId="3701" xr:uid="{CEA98F58-B6EE-44E2-8A02-4A62E7708470}"/>
    <cellStyle name="20% - Accent4 5 2 2" xfId="7919" xr:uid="{616C12A7-104C-4E3A-A883-CEFBAD8001A4}"/>
    <cellStyle name="20% - Accent4 5 2 2 2" xfId="17241" xr:uid="{E7AFEBD9-C70E-4D37-B35A-7F236D317311}"/>
    <cellStyle name="20% - Accent4 5 2 2 3" xfId="27367" xr:uid="{7B18A026-4A9D-486B-A590-A2E5F107DB79}"/>
    <cellStyle name="20% - Accent4 5 2 3" xfId="13024" xr:uid="{EF3FC068-40B5-45C1-A9C9-B9CCE64BECA0}"/>
    <cellStyle name="20% - Accent4 5 2 4" xfId="23150" xr:uid="{B50A511F-BD07-40EC-B097-20CB6DC0C0B5}"/>
    <cellStyle name="20% - Accent4 5 3" xfId="5774" xr:uid="{531CF450-C265-4A92-8468-DEFD735919B2}"/>
    <cellStyle name="20% - Accent4 5 3 2" xfId="15096" xr:uid="{CFCEF03C-07BA-40A0-BC85-6D8CD18DAE1A}"/>
    <cellStyle name="20% - Accent4 5 3 3" xfId="25222" xr:uid="{4607DA94-D8F0-47BD-B0EE-036A9D801633}"/>
    <cellStyle name="20% - Accent4 5 4" xfId="10016" xr:uid="{A38B57ED-A390-426E-B5FF-FAEAB124B082}"/>
    <cellStyle name="20% - Accent4 5 4 2" xfId="19330" xr:uid="{9372A894-94B3-4749-8F4B-D5CA64202CF1}"/>
    <cellStyle name="20% - Accent4 5 4 3" xfId="29456" xr:uid="{8D83C7FF-9B4A-45D3-9042-0B9CC5040527}"/>
    <cellStyle name="20% - Accent4 5 5" xfId="1470" xr:uid="{862B537F-6B7E-4982-A362-5DF276B40A8D}"/>
    <cellStyle name="20% - Accent4 5 6" xfId="10879" xr:uid="{0B9DDB09-CBE0-4800-8094-74E7C00CBF7B}"/>
    <cellStyle name="20% - Accent4 5 7" xfId="20178" xr:uid="{0FA3764B-57D6-42E9-88D0-03C9BB83A1FE}"/>
    <cellStyle name="20% - Accent4 5 8" xfId="21005" xr:uid="{38761FF6-9B72-4BE9-B7E2-11749826EF17}"/>
    <cellStyle name="20% - Accent4 6" xfId="1885" xr:uid="{04322129-D49F-4959-8BD8-1D5322AD608C}"/>
    <cellStyle name="20% - Accent4 6 2" xfId="4114" xr:uid="{F5B2A458-84BE-444F-A6A7-A4C2CF7704F3}"/>
    <cellStyle name="20% - Accent4 6 2 2" xfId="8332" xr:uid="{04D450B4-3D1B-45D8-8432-B162C691F6B2}"/>
    <cellStyle name="20% - Accent4 6 2 2 2" xfId="17654" xr:uid="{5D1ACF21-467E-47E6-8CD3-4513E0279483}"/>
    <cellStyle name="20% - Accent4 6 2 2 3" xfId="27780" xr:uid="{CF155036-A9A3-456D-AA0A-6108A408F8D1}"/>
    <cellStyle name="20% - Accent4 6 2 3" xfId="13437" xr:uid="{41DF2DD9-10E7-493E-AA1F-4EE017B03481}"/>
    <cellStyle name="20% - Accent4 6 2 4" xfId="23563" xr:uid="{591C4919-174B-46A2-A3E5-5CB7AE8D4D69}"/>
    <cellStyle name="20% - Accent4 6 3" xfId="6187" xr:uid="{EF64B69F-A22A-4300-B13F-518E35695CCC}"/>
    <cellStyle name="20% - Accent4 6 3 2" xfId="15509" xr:uid="{260F6F2E-7718-4A7B-9C33-5AA122582765}"/>
    <cellStyle name="20% - Accent4 6 3 3" xfId="25635" xr:uid="{1AC2CB1C-74BC-46A2-B797-AB4D2116BE8A}"/>
    <cellStyle name="20% - Accent4 6 4" xfId="11292" xr:uid="{7E2D296E-B7FB-46F0-8547-72C7B5B7C47F}"/>
    <cellStyle name="20% - Accent4 6 5" xfId="21418" xr:uid="{AF6D41A9-CD83-407F-8399-CA0AC65BBE96}"/>
    <cellStyle name="20% - Accent4 7" xfId="2298" xr:uid="{6817F249-B270-4FD4-BB01-09F5F65FE192}"/>
    <cellStyle name="20% - Accent4 7 2" xfId="4527" xr:uid="{79B0F939-7D7A-45AC-A9E0-F93C0325A536}"/>
    <cellStyle name="20% - Accent4 7 2 2" xfId="8745" xr:uid="{03DF6DB3-37B9-4BEA-B7F2-95D107455977}"/>
    <cellStyle name="20% - Accent4 7 2 2 2" xfId="18067" xr:uid="{188A2FCE-94BA-457E-A841-5B93C2583A7F}"/>
    <cellStyle name="20% - Accent4 7 2 2 3" xfId="28193" xr:uid="{B8E9172A-B936-409F-BC67-4D1C47107E45}"/>
    <cellStyle name="20% - Accent4 7 2 3" xfId="13850" xr:uid="{3A13796F-EEF6-4F76-B156-BE8887D3A12E}"/>
    <cellStyle name="20% - Accent4 7 2 4" xfId="23976" xr:uid="{31988797-D3A4-407C-AE68-B948C085648F}"/>
    <cellStyle name="20% - Accent4 7 3" xfId="6600" xr:uid="{58760B48-B017-4ADE-A834-4FDA88164120}"/>
    <cellStyle name="20% - Accent4 7 3 2" xfId="15922" xr:uid="{DA7A2246-E044-4BB0-8801-187141FF313C}"/>
    <cellStyle name="20% - Accent4 7 3 3" xfId="26048" xr:uid="{F9E8C20F-82FE-47D9-832F-26C7446462F8}"/>
    <cellStyle name="20% - Accent4 7 4" xfId="11705" xr:uid="{FADD77EC-9D10-479F-B10B-6916C64D153D}"/>
    <cellStyle name="20% - Accent4 7 5" xfId="21831" xr:uid="{EDEFA173-310D-4D88-B01E-77EA2E54E54A}"/>
    <cellStyle name="20% - Accent4 8" xfId="2711" xr:uid="{66815DF8-AD64-49E5-8637-52B80DF6939B}"/>
    <cellStyle name="20% - Accent4 8 2" xfId="4940" xr:uid="{AD881DCE-08B8-4AA6-A7CE-8602B5394B62}"/>
    <cellStyle name="20% - Accent4 8 2 2" xfId="9158" xr:uid="{A475942D-4384-4C5C-B65D-1B051F3677F8}"/>
    <cellStyle name="20% - Accent4 8 2 2 2" xfId="18480" xr:uid="{1EF0176A-D76B-4EB0-95D7-D089A8605ED1}"/>
    <cellStyle name="20% - Accent4 8 2 2 3" xfId="28606" xr:uid="{31E6619B-0A69-4BF2-90DC-6E2CFF8766D4}"/>
    <cellStyle name="20% - Accent4 8 2 3" xfId="14263" xr:uid="{2D4E2BD5-12DF-46B7-BDBB-07B32851608A}"/>
    <cellStyle name="20% - Accent4 8 2 4" xfId="24389" xr:uid="{2CD004D3-A05D-4F59-8422-4EA8D535A01E}"/>
    <cellStyle name="20% - Accent4 8 3" xfId="7013" xr:uid="{05A68850-6D66-4505-B258-AEB60B92F239}"/>
    <cellStyle name="20% - Accent4 8 3 2" xfId="16335" xr:uid="{0384F74A-133C-44B4-965B-8A4D013D54FF}"/>
    <cellStyle name="20% - Accent4 8 3 3" xfId="26461" xr:uid="{B5103132-7944-4FDF-9C5B-BBF1C9CA13D6}"/>
    <cellStyle name="20% - Accent4 8 4" xfId="12118" xr:uid="{0CE600D5-A7B7-40B4-93CF-6E09A75DF0A1}"/>
    <cellStyle name="20% - Accent4 8 5" xfId="22244" xr:uid="{3519C3B7-A6E8-435D-8349-C63102813610}"/>
    <cellStyle name="20% - Accent4 9" xfId="3124" xr:uid="{4EDA3491-8235-40C5-A0DB-1A231D174424}"/>
    <cellStyle name="20% - Accent4 9 2" xfId="7426" xr:uid="{83333FE0-BBF0-4CDD-90C6-6E888BD9CF92}"/>
    <cellStyle name="20% - Accent4 9 2 2" xfId="16748" xr:uid="{487F697E-3E48-440E-8A72-B54573A416C9}"/>
    <cellStyle name="20% - Accent4 9 2 3" xfId="26874" xr:uid="{0D714CE1-7390-49A6-A7A9-2D82771FB7CA}"/>
    <cellStyle name="20% - Accent4 9 3" xfId="12531" xr:uid="{60EF163B-37EB-4C90-93C5-AC5A7235AFCF}"/>
    <cellStyle name="20% - Accent4 9 4" xfId="22657" xr:uid="{8A419FF8-CFD4-4BA7-A631-A151F4613DCD}"/>
    <cellStyle name="20% - Accent5" xfId="33" builtinId="46" customBuiltin="1"/>
    <cellStyle name="20% - Accent5 10" xfId="5368" xr:uid="{4A5CC691-DE3A-4467-BC52-1EE9CE22DED7}"/>
    <cellStyle name="20% - Accent5 10 2" xfId="14690" xr:uid="{F3AFEB70-8702-491F-9847-F15956774E36}"/>
    <cellStyle name="20% - Accent5 10 3" xfId="24816" xr:uid="{2E3F7271-F64B-43BE-A0A2-2483FE105368}"/>
    <cellStyle name="20% - Accent5 11" xfId="9596" xr:uid="{C517026D-FB54-46BF-86CD-C9216113F7F8}"/>
    <cellStyle name="20% - Accent5 11 2" xfId="18917" xr:uid="{F8487400-6334-4ED7-A88F-F9272A4B1EBF}"/>
    <cellStyle name="20% - Accent5 11 3" xfId="29043" xr:uid="{29530580-3736-4026-84DE-97162BB674DA}"/>
    <cellStyle name="20% - Accent5 12" xfId="1064" xr:uid="{20595022-D22D-4D1A-9844-39C4A5EFE4F8}"/>
    <cellStyle name="20% - Accent5 13" xfId="10473" xr:uid="{BD1EC99D-E7CD-466B-9B16-ED2D0F9DD2D0}"/>
    <cellStyle name="20% - Accent5 14" xfId="19770" xr:uid="{0B2E11A5-EA9F-4417-B199-A8274F57A22C}"/>
    <cellStyle name="20% - Accent5 15" xfId="20599" xr:uid="{DB7EF9DB-AE5D-458D-A9B1-413C29813989}"/>
    <cellStyle name="20% - Accent5 2" xfId="34" xr:uid="{00000000-0005-0000-0000-000041000000}"/>
    <cellStyle name="20% - Accent5 2 10" xfId="9626" xr:uid="{44D688BC-465B-41C0-BC33-4F2EAF927DA3}"/>
    <cellStyle name="20% - Accent5 2 10 2" xfId="18947" xr:uid="{55881D3B-C174-4AEC-8DEE-A1B544E7BEE4}"/>
    <cellStyle name="20% - Accent5 2 10 3" xfId="29073" xr:uid="{C41D89D5-3798-4670-A6ED-4E9698543834}"/>
    <cellStyle name="20% - Accent5 2 11" xfId="1065" xr:uid="{63C846FA-A2B8-422E-BB4B-BB95E7D5B23C}"/>
    <cellStyle name="20% - Accent5 2 12" xfId="10474" xr:uid="{4FBE2001-4448-424C-BECF-F934DD77D5FA}"/>
    <cellStyle name="20% - Accent5 2 13" xfId="19771" xr:uid="{1630750A-F021-4A1E-84E9-E5DDCC6B8BD3}"/>
    <cellStyle name="20% - Accent5 2 14" xfId="20600" xr:uid="{28999972-BC95-4FAA-A0BD-EDEDA713D7ED}"/>
    <cellStyle name="20% - Accent5 2 2" xfId="35" xr:uid="{00000000-0005-0000-0000-000042000000}"/>
    <cellStyle name="20% - Accent5 2 2 10" xfId="1066" xr:uid="{D4E855BE-C8E4-472B-83D9-CA6F72A9140D}"/>
    <cellStyle name="20% - Accent5 2 2 11" xfId="10475" xr:uid="{0B2181F7-8D5C-485B-8707-ED84FB35900E}"/>
    <cellStyle name="20% - Accent5 2 2 12" xfId="19772" xr:uid="{86D94ED2-AE65-4A77-8D05-4D2BDEB71BB7}"/>
    <cellStyle name="20% - Accent5 2 2 13" xfId="20601" xr:uid="{1CE9EDF5-32F4-4B4D-BF45-9DDC6FE5E6C2}"/>
    <cellStyle name="20% - Accent5 2 2 2" xfId="36" xr:uid="{00000000-0005-0000-0000-000043000000}"/>
    <cellStyle name="20% - Accent5 2 2 2 10" xfId="10476" xr:uid="{3AF418C7-34FF-4428-A44C-F59F98B93573}"/>
    <cellStyle name="20% - Accent5 2 2 2 11" xfId="19773" xr:uid="{0C455CA3-08DA-43FB-A768-A4D314EDBC6B}"/>
    <cellStyle name="20% - Accent5 2 2 2 12" xfId="20602" xr:uid="{A392BCD0-F095-467E-876E-88CC425FD82E}"/>
    <cellStyle name="20% - Accent5 2 2 2 2" xfId="613" xr:uid="{00000000-0005-0000-0000-000044000000}"/>
    <cellStyle name="20% - Accent5 2 2 2 2 2" xfId="3712" xr:uid="{FD4ED13F-E33D-4182-8580-44E8397D4165}"/>
    <cellStyle name="20% - Accent5 2 2 2 2 2 2" xfId="7930" xr:uid="{DF40FBFD-A3EC-4EB8-B949-C0324ACBB6F8}"/>
    <cellStyle name="20% - Accent5 2 2 2 2 2 2 2" xfId="17252" xr:uid="{081925BA-4F12-4B51-B0A1-9036007D7CCA}"/>
    <cellStyle name="20% - Accent5 2 2 2 2 2 2 3" xfId="27378" xr:uid="{4233AD71-6393-4908-88C4-E3AA027A605E}"/>
    <cellStyle name="20% - Accent5 2 2 2 2 2 3" xfId="13035" xr:uid="{40C1A783-53F3-4A81-9C31-7475EDBFB8F0}"/>
    <cellStyle name="20% - Accent5 2 2 2 2 2 4" xfId="23161" xr:uid="{338C6A7A-4C4B-4401-9664-AC4174478D87}"/>
    <cellStyle name="20% - Accent5 2 2 2 2 3" xfId="5785" xr:uid="{E7620920-731D-4704-BFCA-62F3C9888178}"/>
    <cellStyle name="20% - Accent5 2 2 2 2 3 2" xfId="15107" xr:uid="{B8BA5538-781F-45E5-A388-9DAF6BF6C1BB}"/>
    <cellStyle name="20% - Accent5 2 2 2 2 3 3" xfId="25233" xr:uid="{17C0D6CE-9D24-4FB5-98D2-FD330CA2D558}"/>
    <cellStyle name="20% - Accent5 2 2 2 2 4" xfId="10361" xr:uid="{F7E6C4A5-E2C2-4C9F-972D-E12A6BA840FD}"/>
    <cellStyle name="20% - Accent5 2 2 2 2 4 2" xfId="19672" xr:uid="{17903D20-CD30-48FF-9F21-B5FF6B1C9D32}"/>
    <cellStyle name="20% - Accent5 2 2 2 2 4 3" xfId="29798" xr:uid="{4C5EB848-1233-435B-8A1A-B4583D3C5DF4}"/>
    <cellStyle name="20% - Accent5 2 2 2 2 5" xfId="1481" xr:uid="{9BCF9249-0A14-4145-9979-0788ADBDA79E}"/>
    <cellStyle name="20% - Accent5 2 2 2 2 6" xfId="10890" xr:uid="{2998A366-194A-49A8-97F8-BEFAD9DB63D4}"/>
    <cellStyle name="20% - Accent5 2 2 2 2 7" xfId="20189" xr:uid="{87DF385D-7A9C-4D81-B582-4F2EAC7CD2A1}"/>
    <cellStyle name="20% - Accent5 2 2 2 2 8" xfId="21016" xr:uid="{43C80F43-B6E4-4726-86E2-F84693061F9F}"/>
    <cellStyle name="20% - Accent5 2 2 2 3" xfId="1896" xr:uid="{D990CB01-D9DD-4E64-8407-27636C5F58FF}"/>
    <cellStyle name="20% - Accent5 2 2 2 3 2" xfId="4125" xr:uid="{42E57ECF-E0C6-42A7-A827-CEBF0B3F429F}"/>
    <cellStyle name="20% - Accent5 2 2 2 3 2 2" xfId="8343" xr:uid="{6D173ACE-F5F4-4143-9B5D-C1D87FB3BA93}"/>
    <cellStyle name="20% - Accent5 2 2 2 3 2 2 2" xfId="17665" xr:uid="{6A6A55CC-EECA-498E-8B2E-098029F38E33}"/>
    <cellStyle name="20% - Accent5 2 2 2 3 2 2 3" xfId="27791" xr:uid="{52F87270-2790-4648-9590-2424CAF2370A}"/>
    <cellStyle name="20% - Accent5 2 2 2 3 2 3" xfId="13448" xr:uid="{6FAD8AA9-8B74-4EE0-BE56-4ABF3F23D8F0}"/>
    <cellStyle name="20% - Accent5 2 2 2 3 2 4" xfId="23574" xr:uid="{62FE35EF-CC5C-463B-B3AD-03923B2CCCFE}"/>
    <cellStyle name="20% - Accent5 2 2 2 3 3" xfId="6198" xr:uid="{32983DC9-5627-4247-AF69-A8F59354F82D}"/>
    <cellStyle name="20% - Accent5 2 2 2 3 3 2" xfId="15520" xr:uid="{46E14BE5-27D2-47DF-923F-BC524C7E27DF}"/>
    <cellStyle name="20% - Accent5 2 2 2 3 3 3" xfId="25646" xr:uid="{DBCC0288-888E-48E8-A4EB-B47C6B70B4B2}"/>
    <cellStyle name="20% - Accent5 2 2 2 3 4" xfId="11303" xr:uid="{878433E8-9D28-4E0F-860E-B3E35E1BE0EB}"/>
    <cellStyle name="20% - Accent5 2 2 2 3 5" xfId="21429" xr:uid="{5A4DB3D9-5F7E-49FE-9BFC-70A6FE318BAD}"/>
    <cellStyle name="20% - Accent5 2 2 2 4" xfId="2309" xr:uid="{1EA41162-CC8C-448D-8BE0-47DDCA4631C8}"/>
    <cellStyle name="20% - Accent5 2 2 2 4 2" xfId="4538" xr:uid="{6CC40754-072E-4587-9568-501DFE0B8781}"/>
    <cellStyle name="20% - Accent5 2 2 2 4 2 2" xfId="8756" xr:uid="{72BB825D-73FE-494A-974C-148E4E62DFEB}"/>
    <cellStyle name="20% - Accent5 2 2 2 4 2 2 2" xfId="18078" xr:uid="{6DAA4022-8DDD-44FC-AE80-4B5831B7ED1D}"/>
    <cellStyle name="20% - Accent5 2 2 2 4 2 2 3" xfId="28204" xr:uid="{B69776B8-C67E-4FAD-9AAD-E6E8663766B9}"/>
    <cellStyle name="20% - Accent5 2 2 2 4 2 3" xfId="13861" xr:uid="{CB56B281-7C0F-467E-A52B-3E5E4B640B47}"/>
    <cellStyle name="20% - Accent5 2 2 2 4 2 4" xfId="23987" xr:uid="{428F0B7E-6FEB-4CC3-BE52-16AF33C2568F}"/>
    <cellStyle name="20% - Accent5 2 2 2 4 3" xfId="6611" xr:uid="{CF96AC97-4AE6-40CC-9BE9-484909E3234B}"/>
    <cellStyle name="20% - Accent5 2 2 2 4 3 2" xfId="15933" xr:uid="{3BA1E01C-C441-4A84-97F2-551B1F36650F}"/>
    <cellStyle name="20% - Accent5 2 2 2 4 3 3" xfId="26059" xr:uid="{9523DDAF-87B5-4A28-A517-85D312FEC2BF}"/>
    <cellStyle name="20% - Accent5 2 2 2 4 4" xfId="11716" xr:uid="{7D1D73B6-6C0E-4CB1-A481-7361B0EAEFA9}"/>
    <cellStyle name="20% - Accent5 2 2 2 4 5" xfId="21842" xr:uid="{71770778-FED8-4A33-8A20-D98A4190AF4A}"/>
    <cellStyle name="20% - Accent5 2 2 2 5" xfId="2722" xr:uid="{B4757035-2603-4C18-B125-0E5511041975}"/>
    <cellStyle name="20% - Accent5 2 2 2 5 2" xfId="4951" xr:uid="{DCE35D2F-34B9-459A-B890-F07822645C04}"/>
    <cellStyle name="20% - Accent5 2 2 2 5 2 2" xfId="9169" xr:uid="{4D1AA496-E157-4406-9363-AB25463B2013}"/>
    <cellStyle name="20% - Accent5 2 2 2 5 2 2 2" xfId="18491" xr:uid="{5BE5B147-A22C-4A1E-8A83-17F981B1679D}"/>
    <cellStyle name="20% - Accent5 2 2 2 5 2 2 3" xfId="28617" xr:uid="{B321D8F4-E7D3-42B4-B87D-E1F203C375F8}"/>
    <cellStyle name="20% - Accent5 2 2 2 5 2 3" xfId="14274" xr:uid="{A3749ECE-C521-49D8-BD41-58E7293F1089}"/>
    <cellStyle name="20% - Accent5 2 2 2 5 2 4" xfId="24400" xr:uid="{1F07CD42-0F54-4745-B7F3-2055C48EDE5A}"/>
    <cellStyle name="20% - Accent5 2 2 2 5 3" xfId="7024" xr:uid="{1D2E034C-DE6E-4453-B6BD-796A1A344695}"/>
    <cellStyle name="20% - Accent5 2 2 2 5 3 2" xfId="16346" xr:uid="{362AF0E4-E4E9-4293-9F0E-A337A9F86742}"/>
    <cellStyle name="20% - Accent5 2 2 2 5 3 3" xfId="26472" xr:uid="{05DEF302-6F01-4020-BDDF-9BF0C33331EF}"/>
    <cellStyle name="20% - Accent5 2 2 2 5 4" xfId="12129" xr:uid="{9E13A4FF-6F3B-473E-8BB8-281F88B0FBC4}"/>
    <cellStyle name="20% - Accent5 2 2 2 5 5" xfId="22255" xr:uid="{F92D28F7-8A10-40BA-9979-F3AC44E0BF61}"/>
    <cellStyle name="20% - Accent5 2 2 2 6" xfId="3135" xr:uid="{32F3EB11-8EAE-421C-8EFC-99E5D27046D8}"/>
    <cellStyle name="20% - Accent5 2 2 2 6 2" xfId="7437" xr:uid="{9E2B0A40-6491-4406-A51C-8F1788622D69}"/>
    <cellStyle name="20% - Accent5 2 2 2 6 2 2" xfId="16759" xr:uid="{A47BFD98-771C-4E51-AFC5-D7FE2AD12CA9}"/>
    <cellStyle name="20% - Accent5 2 2 2 6 2 3" xfId="26885" xr:uid="{3CED6754-E88A-4222-A8FA-29A27CEFE757}"/>
    <cellStyle name="20% - Accent5 2 2 2 6 3" xfId="12542" xr:uid="{A227064D-A682-412B-8C3E-8DD8276355F6}"/>
    <cellStyle name="20% - Accent5 2 2 2 6 4" xfId="22668" xr:uid="{0D56E7FC-3CD6-407D-BAF6-4656A9781FC7}"/>
    <cellStyle name="20% - Accent5 2 2 2 7" xfId="5371" xr:uid="{C2844C80-CAA7-472F-AE7E-03E08D34B597}"/>
    <cellStyle name="20% - Accent5 2 2 2 7 2" xfId="14693" xr:uid="{44CAC141-A0E1-42F0-B9AF-82B2033BA0B8}"/>
    <cellStyle name="20% - Accent5 2 2 2 7 3" xfId="24819" xr:uid="{855F55A9-117D-4E63-B074-687802758BE3}"/>
    <cellStyle name="20% - Accent5 2 2 2 8" xfId="9936" xr:uid="{14BDE6A5-42BC-4241-9DF8-A395CDDD9743}"/>
    <cellStyle name="20% - Accent5 2 2 2 8 2" xfId="19257" xr:uid="{4AB37D07-F589-47C1-9766-23EC497E7A07}"/>
    <cellStyle name="20% - Accent5 2 2 2 8 3" xfId="29383" xr:uid="{8977D255-735C-4F60-A3CA-48858CC7F72A}"/>
    <cellStyle name="20% - Accent5 2 2 2 9" xfId="1067" xr:uid="{1F7BB6B3-F8F2-4F04-AB83-5EF7A57FB0DC}"/>
    <cellStyle name="20% - Accent5 2 2 3" xfId="612" xr:uid="{00000000-0005-0000-0000-000045000000}"/>
    <cellStyle name="20% - Accent5 2 2 3 2" xfId="3711" xr:uid="{F2013EE2-7B63-4606-9419-69B9E465B7E5}"/>
    <cellStyle name="20% - Accent5 2 2 3 2 2" xfId="7929" xr:uid="{89FDEB5F-DC43-4E8B-95CD-238B91D79988}"/>
    <cellStyle name="20% - Accent5 2 2 3 2 2 2" xfId="17251" xr:uid="{253133F9-F389-4D38-873A-033B8E0A1886}"/>
    <cellStyle name="20% - Accent5 2 2 3 2 2 3" xfId="27377" xr:uid="{4B6DB2C6-6A90-4080-B3F0-4FF810A19A78}"/>
    <cellStyle name="20% - Accent5 2 2 3 2 3" xfId="13034" xr:uid="{70BD6BC1-57B2-4CC4-8002-B5FA4115EA7A}"/>
    <cellStyle name="20% - Accent5 2 2 3 2 4" xfId="23160" xr:uid="{C9134CB1-877D-443B-B6DA-156C9C680B6C}"/>
    <cellStyle name="20% - Accent5 2 2 3 3" xfId="5784" xr:uid="{CA29CDBD-B096-4E82-895A-1C23D175381A}"/>
    <cellStyle name="20% - Accent5 2 2 3 3 2" xfId="15106" xr:uid="{FDEBF5EC-726A-4FDE-80D1-86E77B1BB073}"/>
    <cellStyle name="20% - Accent5 2 2 3 3 3" xfId="25232" xr:uid="{AFCB08F0-38B6-4F9F-BEDB-1F5B74E963EE}"/>
    <cellStyle name="20% - Accent5 2 2 3 4" xfId="10154" xr:uid="{6AE003C4-65D6-4F18-8AD8-F9076D5DEE62}"/>
    <cellStyle name="20% - Accent5 2 2 3 4 2" xfId="19465" xr:uid="{4C3A1613-962F-4361-BBA3-3C0CE635D7BA}"/>
    <cellStyle name="20% - Accent5 2 2 3 4 3" xfId="29591" xr:uid="{E753116B-4CA0-40AD-9D14-252EAA4F97F1}"/>
    <cellStyle name="20% - Accent5 2 2 3 5" xfId="1480" xr:uid="{7C882934-F021-4957-B5A0-123281974986}"/>
    <cellStyle name="20% - Accent5 2 2 3 6" xfId="10889" xr:uid="{15EE3E84-A5D4-4505-A349-97ED4EE00B10}"/>
    <cellStyle name="20% - Accent5 2 2 3 7" xfId="20188" xr:uid="{C5D441B7-B558-4D42-94EB-255715FFEB8B}"/>
    <cellStyle name="20% - Accent5 2 2 3 8" xfId="21015" xr:uid="{C8BC3486-02F8-475F-9CF3-86FF702153C7}"/>
    <cellStyle name="20% - Accent5 2 2 4" xfId="1895" xr:uid="{5002C828-DB6D-4AB7-9E63-31EDA282A54E}"/>
    <cellStyle name="20% - Accent5 2 2 4 2" xfId="4124" xr:uid="{CC848EFC-610A-4722-9274-F8713C36CB06}"/>
    <cellStyle name="20% - Accent5 2 2 4 2 2" xfId="8342" xr:uid="{9EC4B1DD-0E86-4ED2-AD69-779236A1222D}"/>
    <cellStyle name="20% - Accent5 2 2 4 2 2 2" xfId="17664" xr:uid="{F50AC37B-DFCD-47C1-8214-50AC71073EE5}"/>
    <cellStyle name="20% - Accent5 2 2 4 2 2 3" xfId="27790" xr:uid="{D872EB20-AE0F-4424-85BD-184F8A1FE008}"/>
    <cellStyle name="20% - Accent5 2 2 4 2 3" xfId="13447" xr:uid="{FEAAF225-7820-4E2B-B853-AF4595FD7FD1}"/>
    <cellStyle name="20% - Accent5 2 2 4 2 4" xfId="23573" xr:uid="{C28109CA-F970-4574-8273-B2752692BE0D}"/>
    <cellStyle name="20% - Accent5 2 2 4 3" xfId="6197" xr:uid="{47C987A1-10D3-4BAD-849E-A293531CAD01}"/>
    <cellStyle name="20% - Accent5 2 2 4 3 2" xfId="15519" xr:uid="{146FE234-DF42-4C04-A5E7-E6DE3EB60BD0}"/>
    <cellStyle name="20% - Accent5 2 2 4 3 3" xfId="25645" xr:uid="{4983A2E4-BE27-4B63-B2DA-94A29883B249}"/>
    <cellStyle name="20% - Accent5 2 2 4 4" xfId="11302" xr:uid="{465B5B10-D0D7-464D-A4AD-47DF199868C8}"/>
    <cellStyle name="20% - Accent5 2 2 4 5" xfId="21428" xr:uid="{7905F302-FC9E-49DE-B04F-FE509EAAEBB1}"/>
    <cellStyle name="20% - Accent5 2 2 5" xfId="2308" xr:uid="{995E6714-839E-4C11-8A04-455B6CD3F06D}"/>
    <cellStyle name="20% - Accent5 2 2 5 2" xfId="4537" xr:uid="{E17F409D-06E4-4BA3-BD0B-2A3C05A27034}"/>
    <cellStyle name="20% - Accent5 2 2 5 2 2" xfId="8755" xr:uid="{A2C10FE3-33DD-486F-8BB0-C08A51A54C58}"/>
    <cellStyle name="20% - Accent5 2 2 5 2 2 2" xfId="18077" xr:uid="{12DB76B8-C6D5-47FC-8C25-601D86A97553}"/>
    <cellStyle name="20% - Accent5 2 2 5 2 2 3" xfId="28203" xr:uid="{F80D9FCD-A080-489E-97CB-0391C04EF316}"/>
    <cellStyle name="20% - Accent5 2 2 5 2 3" xfId="13860" xr:uid="{9E710D94-833A-4B85-86F1-C89798D9DC68}"/>
    <cellStyle name="20% - Accent5 2 2 5 2 4" xfId="23986" xr:uid="{8D9FDED7-D237-42AC-AEF0-6E47317BDF39}"/>
    <cellStyle name="20% - Accent5 2 2 5 3" xfId="6610" xr:uid="{99D90224-25EC-471B-9DFE-92118FDBEA18}"/>
    <cellStyle name="20% - Accent5 2 2 5 3 2" xfId="15932" xr:uid="{E336144C-CD82-4235-832B-037D498F620B}"/>
    <cellStyle name="20% - Accent5 2 2 5 3 3" xfId="26058" xr:uid="{23DA01A1-65AB-4CC3-8DCB-B33F841E9885}"/>
    <cellStyle name="20% - Accent5 2 2 5 4" xfId="11715" xr:uid="{C1724757-77D6-4D98-BBAE-66EFAF46EEA7}"/>
    <cellStyle name="20% - Accent5 2 2 5 5" xfId="21841" xr:uid="{EE01533C-6BB2-4B53-BF91-0EA728516697}"/>
    <cellStyle name="20% - Accent5 2 2 6" xfId="2721" xr:uid="{1E6B62CC-9DD1-4C7B-9AC0-9661FD8F5C3E}"/>
    <cellStyle name="20% - Accent5 2 2 6 2" xfId="4950" xr:uid="{7AF8BB30-F46B-4046-B162-ECC4D258C2EE}"/>
    <cellStyle name="20% - Accent5 2 2 6 2 2" xfId="9168" xr:uid="{40B55F08-87A2-4EB9-B9C6-68D57D955E0D}"/>
    <cellStyle name="20% - Accent5 2 2 6 2 2 2" xfId="18490" xr:uid="{806224E5-15E9-4F50-9628-7E7262C6B320}"/>
    <cellStyle name="20% - Accent5 2 2 6 2 2 3" xfId="28616" xr:uid="{698A6553-BBE3-407F-8CE2-5D662D8670C7}"/>
    <cellStyle name="20% - Accent5 2 2 6 2 3" xfId="14273" xr:uid="{C257F5B6-A751-4795-9785-02672249EDF2}"/>
    <cellStyle name="20% - Accent5 2 2 6 2 4" xfId="24399" xr:uid="{ACCE08BE-1235-41E2-B8EB-3D732D15DAEE}"/>
    <cellStyle name="20% - Accent5 2 2 6 3" xfId="7023" xr:uid="{7BAD9ADA-96F3-417F-B43F-CCF7E23672F1}"/>
    <cellStyle name="20% - Accent5 2 2 6 3 2" xfId="16345" xr:uid="{C3B43EC5-67D2-4ED0-86DF-319253FE6596}"/>
    <cellStyle name="20% - Accent5 2 2 6 3 3" xfId="26471" xr:uid="{2F47DE8F-779F-4573-AF61-B710E0B165C6}"/>
    <cellStyle name="20% - Accent5 2 2 6 4" xfId="12128" xr:uid="{F77E031F-99AB-4F94-94D0-D21189296123}"/>
    <cellStyle name="20% - Accent5 2 2 6 5" xfId="22254" xr:uid="{576B7C51-A8FF-4D29-8730-EDE47E612419}"/>
    <cellStyle name="20% - Accent5 2 2 7" xfId="3134" xr:uid="{A9E4A8A9-275D-4CD7-A068-7DA64524133E}"/>
    <cellStyle name="20% - Accent5 2 2 7 2" xfId="7436" xr:uid="{15E2EE7C-8CCC-4819-A80E-B81247A6E5C8}"/>
    <cellStyle name="20% - Accent5 2 2 7 2 2" xfId="16758" xr:uid="{352740E2-E48C-43BE-9419-51C0448AA98D}"/>
    <cellStyle name="20% - Accent5 2 2 7 2 3" xfId="26884" xr:uid="{2CB4888B-1B5E-47C9-A8C7-61C954D9ED90}"/>
    <cellStyle name="20% - Accent5 2 2 7 3" xfId="12541" xr:uid="{0516F52D-AA4F-4E1C-9B4E-26BB2265DBF7}"/>
    <cellStyle name="20% - Accent5 2 2 7 4" xfId="22667" xr:uid="{1588ED78-EBD3-44B2-B373-8DB639D88EE2}"/>
    <cellStyle name="20% - Accent5 2 2 8" xfId="5370" xr:uid="{4E6E8CF2-2569-4CEC-B2BE-DFF24AAE6705}"/>
    <cellStyle name="20% - Accent5 2 2 8 2" xfId="14692" xr:uid="{C7348663-E06E-4E21-9920-F4473B4AC03A}"/>
    <cellStyle name="20% - Accent5 2 2 8 3" xfId="24818" xr:uid="{BA880F7D-A7D9-4170-974C-83DE58147027}"/>
    <cellStyle name="20% - Accent5 2 2 9" xfId="9729" xr:uid="{BAE765EF-9BF7-4749-9DCE-F4B8D65B13BF}"/>
    <cellStyle name="20% - Accent5 2 2 9 2" xfId="19050" xr:uid="{4A6720C4-0079-489E-8E72-73BBED1E157B}"/>
    <cellStyle name="20% - Accent5 2 2 9 3" xfId="29176" xr:uid="{4559382C-9A5E-41A6-AAE2-688885D36246}"/>
    <cellStyle name="20% - Accent5 2 3" xfId="37" xr:uid="{00000000-0005-0000-0000-000046000000}"/>
    <cellStyle name="20% - Accent5 2 3 10" xfId="10477" xr:uid="{8E688ACB-6B20-4C4D-AE9C-87F2796EB0F5}"/>
    <cellStyle name="20% - Accent5 2 3 11" xfId="19774" xr:uid="{9EB5F9D5-6BAC-429A-9DD3-F1702845EC02}"/>
    <cellStyle name="20% - Accent5 2 3 12" xfId="20603" xr:uid="{1F2F4214-599D-4AB2-86F3-2C49C25C03C1}"/>
    <cellStyle name="20% - Accent5 2 3 2" xfId="614" xr:uid="{00000000-0005-0000-0000-000047000000}"/>
    <cellStyle name="20% - Accent5 2 3 2 2" xfId="3713" xr:uid="{BA648161-D610-419E-9A0B-94FA1592D6FE}"/>
    <cellStyle name="20% - Accent5 2 3 2 2 2" xfId="7931" xr:uid="{FABDAEA1-2182-46B4-8620-738D91D3FEA5}"/>
    <cellStyle name="20% - Accent5 2 3 2 2 2 2" xfId="17253" xr:uid="{A2F26463-0E6E-4CE5-9CB0-0711585A5FB3}"/>
    <cellStyle name="20% - Accent5 2 3 2 2 2 3" xfId="27379" xr:uid="{4F631D0F-FA0A-447B-AF42-51AAA8052E21}"/>
    <cellStyle name="20% - Accent5 2 3 2 2 3" xfId="13036" xr:uid="{B35921A9-E201-4541-85B3-0899F755BC35}"/>
    <cellStyle name="20% - Accent5 2 3 2 2 4" xfId="23162" xr:uid="{47814430-4DEF-475E-87F1-82CA5D036E11}"/>
    <cellStyle name="20% - Accent5 2 3 2 3" xfId="5786" xr:uid="{2DA00713-45BC-4A83-A0DC-888B057E4422}"/>
    <cellStyle name="20% - Accent5 2 3 2 3 2" xfId="15108" xr:uid="{C42A270B-70F7-4795-84F3-B0268E1CCD84}"/>
    <cellStyle name="20% - Accent5 2 3 2 3 3" xfId="25234" xr:uid="{ED03B227-241A-443A-B900-76E6531DDE6A}"/>
    <cellStyle name="20% - Accent5 2 3 2 4" xfId="10258" xr:uid="{B7D068AF-6564-4BFD-94CC-8421EFD04387}"/>
    <cellStyle name="20% - Accent5 2 3 2 4 2" xfId="19569" xr:uid="{ED2CD11C-464B-4368-8D8D-8DF53DBDCB0D}"/>
    <cellStyle name="20% - Accent5 2 3 2 4 3" xfId="29695" xr:uid="{6AB2C788-C4CA-4935-839F-7D6B6E79ED87}"/>
    <cellStyle name="20% - Accent5 2 3 2 5" xfId="1482" xr:uid="{17B2AAFC-FAB9-4ACC-B0F4-56CB57F3B58B}"/>
    <cellStyle name="20% - Accent5 2 3 2 6" xfId="10891" xr:uid="{08F768AC-DC19-4215-8934-8E8666262D3F}"/>
    <cellStyle name="20% - Accent5 2 3 2 7" xfId="20190" xr:uid="{5B0A6B11-E8E5-41CF-9E6E-6E4305459963}"/>
    <cellStyle name="20% - Accent5 2 3 2 8" xfId="21017" xr:uid="{405F16B0-444A-4630-A951-11D60B0970FE}"/>
    <cellStyle name="20% - Accent5 2 3 3" xfId="1897" xr:uid="{0A43D729-4B31-40ED-A550-24FCFA4D29A2}"/>
    <cellStyle name="20% - Accent5 2 3 3 2" xfId="4126" xr:uid="{6F0F9D7A-06EC-4E7F-AC37-AA3B4222E14A}"/>
    <cellStyle name="20% - Accent5 2 3 3 2 2" xfId="8344" xr:uid="{F548C0E6-6DFD-490E-85C4-A4466C4D1C34}"/>
    <cellStyle name="20% - Accent5 2 3 3 2 2 2" xfId="17666" xr:uid="{6528DDA1-B36D-4116-9517-57EF1DB57EA2}"/>
    <cellStyle name="20% - Accent5 2 3 3 2 2 3" xfId="27792" xr:uid="{7A74B241-1378-4BC6-B068-99A94D512F93}"/>
    <cellStyle name="20% - Accent5 2 3 3 2 3" xfId="13449" xr:uid="{C7BD96CD-2AC8-4BDC-A2FA-F6D31747EFB2}"/>
    <cellStyle name="20% - Accent5 2 3 3 2 4" xfId="23575" xr:uid="{4F504528-A58E-4318-8E28-56870D591ACA}"/>
    <cellStyle name="20% - Accent5 2 3 3 3" xfId="6199" xr:uid="{56B14DC4-EA3F-49D8-9C83-3EFF02F873AA}"/>
    <cellStyle name="20% - Accent5 2 3 3 3 2" xfId="15521" xr:uid="{F9FB3DCA-E1F2-4BD6-926C-5D579E52062D}"/>
    <cellStyle name="20% - Accent5 2 3 3 3 3" xfId="25647" xr:uid="{7B9BF55E-6D10-45E1-BFDC-9179503D78B8}"/>
    <cellStyle name="20% - Accent5 2 3 3 4" xfId="11304" xr:uid="{14A6C525-3939-448B-B885-AF78D49E8259}"/>
    <cellStyle name="20% - Accent5 2 3 3 5" xfId="21430" xr:uid="{BF9D6C1D-EB37-44CA-A75F-32D247354508}"/>
    <cellStyle name="20% - Accent5 2 3 4" xfId="2310" xr:uid="{0FCE8EB5-4617-48A1-9B3F-D1C1556FBF31}"/>
    <cellStyle name="20% - Accent5 2 3 4 2" xfId="4539" xr:uid="{AD5EA814-7C47-42BE-9A19-279324DC5D1B}"/>
    <cellStyle name="20% - Accent5 2 3 4 2 2" xfId="8757" xr:uid="{473AC838-752D-4847-AF27-0D8995AC5084}"/>
    <cellStyle name="20% - Accent5 2 3 4 2 2 2" xfId="18079" xr:uid="{6DAFEA2A-C368-46D2-8076-39DC63F4ED0E}"/>
    <cellStyle name="20% - Accent5 2 3 4 2 2 3" xfId="28205" xr:uid="{DF259BE8-EE58-4C26-809E-5B76CA7D64EC}"/>
    <cellStyle name="20% - Accent5 2 3 4 2 3" xfId="13862" xr:uid="{1BD7D321-CCD0-48FE-AE8C-51E24EE2E85A}"/>
    <cellStyle name="20% - Accent5 2 3 4 2 4" xfId="23988" xr:uid="{21C807C2-F720-4C52-A380-8E046CEF5A38}"/>
    <cellStyle name="20% - Accent5 2 3 4 3" xfId="6612" xr:uid="{75A4C87F-280A-43F2-9F20-D24D0D13F164}"/>
    <cellStyle name="20% - Accent5 2 3 4 3 2" xfId="15934" xr:uid="{7EEE6B24-A893-477C-8014-98E3B5CF3DAD}"/>
    <cellStyle name="20% - Accent5 2 3 4 3 3" xfId="26060" xr:uid="{190298CF-5984-4AF0-AEEC-73C5F759FEF5}"/>
    <cellStyle name="20% - Accent5 2 3 4 4" xfId="11717" xr:uid="{7EAC3786-6BC4-4330-ACA5-F922686576A7}"/>
    <cellStyle name="20% - Accent5 2 3 4 5" xfId="21843" xr:uid="{9BC86579-4E8A-423F-A2A1-A5B9E00915B3}"/>
    <cellStyle name="20% - Accent5 2 3 5" xfId="2723" xr:uid="{9CCA95E7-D440-401A-B7B4-FE3ED25D2D4A}"/>
    <cellStyle name="20% - Accent5 2 3 5 2" xfId="4952" xr:uid="{4799FAC8-CE91-43C7-85A0-8458B94276DB}"/>
    <cellStyle name="20% - Accent5 2 3 5 2 2" xfId="9170" xr:uid="{F470FF70-C5FC-482D-9A0B-7FAD66F3D76C}"/>
    <cellStyle name="20% - Accent5 2 3 5 2 2 2" xfId="18492" xr:uid="{22FEF668-6F3A-4930-A207-0DB68CA1257A}"/>
    <cellStyle name="20% - Accent5 2 3 5 2 2 3" xfId="28618" xr:uid="{17216E5D-8757-44A1-8BC7-EEE89A6BECA0}"/>
    <cellStyle name="20% - Accent5 2 3 5 2 3" xfId="14275" xr:uid="{934F8786-B046-43CB-B443-6A7B728AE9DD}"/>
    <cellStyle name="20% - Accent5 2 3 5 2 4" xfId="24401" xr:uid="{F91C4847-A5A7-4B82-B968-4D1C834779B7}"/>
    <cellStyle name="20% - Accent5 2 3 5 3" xfId="7025" xr:uid="{9B03ADA2-903F-478F-BCA5-0DCB867C8619}"/>
    <cellStyle name="20% - Accent5 2 3 5 3 2" xfId="16347" xr:uid="{205621B5-BD78-4A88-AC4C-723C75ECE888}"/>
    <cellStyle name="20% - Accent5 2 3 5 3 3" xfId="26473" xr:uid="{645E2ACE-8BC0-436B-AD1E-E2C72CC6DB5C}"/>
    <cellStyle name="20% - Accent5 2 3 5 4" xfId="12130" xr:uid="{3FFB3A8F-3913-4E64-BF6E-720876A8933F}"/>
    <cellStyle name="20% - Accent5 2 3 5 5" xfId="22256" xr:uid="{F1EEDFA4-5524-42C6-989C-24AD3450964A}"/>
    <cellStyle name="20% - Accent5 2 3 6" xfId="3136" xr:uid="{A67599FC-9E72-43D2-8D54-DB3EF852A816}"/>
    <cellStyle name="20% - Accent5 2 3 6 2" xfId="7438" xr:uid="{563D43B1-4AC1-481F-8B62-D9602F907BA2}"/>
    <cellStyle name="20% - Accent5 2 3 6 2 2" xfId="16760" xr:uid="{D91A0151-9160-43A5-A653-AB2FD42041C3}"/>
    <cellStyle name="20% - Accent5 2 3 6 2 3" xfId="26886" xr:uid="{FF5C9A3A-DB06-4167-9138-1C37564D055C}"/>
    <cellStyle name="20% - Accent5 2 3 6 3" xfId="12543" xr:uid="{70A21ABF-4854-4678-9FF3-30E0BAAB7A63}"/>
    <cellStyle name="20% - Accent5 2 3 6 4" xfId="22669" xr:uid="{7BA18A18-455E-4B14-A75D-74084CD304C6}"/>
    <cellStyle name="20% - Accent5 2 3 7" xfId="5372" xr:uid="{BB20EB5B-2858-43E6-9F75-65F61986C629}"/>
    <cellStyle name="20% - Accent5 2 3 7 2" xfId="14694" xr:uid="{2649A7AC-3A0D-471D-8312-EF59F47D4370}"/>
    <cellStyle name="20% - Accent5 2 3 7 3" xfId="24820" xr:uid="{2F32158E-62B7-4D94-B505-F57161A86DB6}"/>
    <cellStyle name="20% - Accent5 2 3 8" xfId="9833" xr:uid="{DDDC6A70-8CD6-47FB-B3A5-CDCB9DE0850E}"/>
    <cellStyle name="20% - Accent5 2 3 8 2" xfId="19154" xr:uid="{0D5D0BA7-772F-49C0-A9BF-ADB2D42FF590}"/>
    <cellStyle name="20% - Accent5 2 3 8 3" xfId="29280" xr:uid="{4A0077A4-7B18-479E-9525-DB7D073EEF1A}"/>
    <cellStyle name="20% - Accent5 2 3 9" xfId="1068" xr:uid="{9C2762EA-A8CB-41B9-BFBD-14FA8AD93965}"/>
    <cellStyle name="20% - Accent5 2 4" xfId="611" xr:uid="{00000000-0005-0000-0000-000048000000}"/>
    <cellStyle name="20% - Accent5 2 4 2" xfId="3710" xr:uid="{100DB3D2-9C0D-44D8-87CA-12CD1E40FDFE}"/>
    <cellStyle name="20% - Accent5 2 4 2 2" xfId="7928" xr:uid="{705625B3-8BE4-4822-A2F2-012FDF2D552F}"/>
    <cellStyle name="20% - Accent5 2 4 2 2 2" xfId="17250" xr:uid="{9008ACED-9C5F-43C3-B13A-601D3306B9A8}"/>
    <cellStyle name="20% - Accent5 2 4 2 2 3" xfId="27376" xr:uid="{27A29D07-2543-4E65-9F84-E09D81D27752}"/>
    <cellStyle name="20% - Accent5 2 4 2 3" xfId="13033" xr:uid="{690B3C63-A78C-461F-8C4C-8E445B8E3F53}"/>
    <cellStyle name="20% - Accent5 2 4 2 4" xfId="23159" xr:uid="{8FE8B342-D263-401C-9F89-2AB6E61F7DD1}"/>
    <cellStyle name="20% - Accent5 2 4 3" xfId="5783" xr:uid="{3A56C68D-14D8-4F1E-AC53-62FA6C63AEB0}"/>
    <cellStyle name="20% - Accent5 2 4 3 2" xfId="15105" xr:uid="{36060354-4320-41EA-AA42-01D121481AF0}"/>
    <cellStyle name="20% - Accent5 2 4 3 3" xfId="25231" xr:uid="{92AB9DA7-2C31-42CE-91F5-79C61C184102}"/>
    <cellStyle name="20% - Accent5 2 4 4" xfId="10050" xr:uid="{D3E85D25-FA6A-4A3A-95B3-C9642353541F}"/>
    <cellStyle name="20% - Accent5 2 4 4 2" xfId="19362" xr:uid="{37043469-51DD-412F-81F4-791122931B86}"/>
    <cellStyle name="20% - Accent5 2 4 4 3" xfId="29488" xr:uid="{7BE71FD8-89A4-48D1-BC1A-8A69625FB8DF}"/>
    <cellStyle name="20% - Accent5 2 4 5" xfId="1479" xr:uid="{58935585-26E4-4E76-9A97-7682F68CF32F}"/>
    <cellStyle name="20% - Accent5 2 4 6" xfId="10888" xr:uid="{5697BB2B-B689-47C1-8B2B-12956A268C50}"/>
    <cellStyle name="20% - Accent5 2 4 7" xfId="20187" xr:uid="{518F93F2-8F38-45A3-A8C5-F3FF990B23EE}"/>
    <cellStyle name="20% - Accent5 2 4 8" xfId="21014" xr:uid="{C620622C-5ED6-4AED-AF4D-CBD7D7612CE3}"/>
    <cellStyle name="20% - Accent5 2 5" xfId="1894" xr:uid="{8B78CD13-8FC6-4799-A2E5-7FD2C46A2CBE}"/>
    <cellStyle name="20% - Accent5 2 5 2" xfId="4123" xr:uid="{E09BA859-32D3-4EDC-904B-A97436C9E81D}"/>
    <cellStyle name="20% - Accent5 2 5 2 2" xfId="8341" xr:uid="{0F0B059F-2A4D-46F8-9A73-B25EA9F90DE8}"/>
    <cellStyle name="20% - Accent5 2 5 2 2 2" xfId="17663" xr:uid="{4870D5FF-DB7B-4844-9A99-20A72C023AA7}"/>
    <cellStyle name="20% - Accent5 2 5 2 2 3" xfId="27789" xr:uid="{65189E7C-2134-4CB3-9143-7A60994682A3}"/>
    <cellStyle name="20% - Accent5 2 5 2 3" xfId="13446" xr:uid="{BB00ECA9-B410-4E03-BDC9-30AD10C8C7E7}"/>
    <cellStyle name="20% - Accent5 2 5 2 4" xfId="23572" xr:uid="{C12B818F-549B-4361-B4B0-E487A21AB8F9}"/>
    <cellStyle name="20% - Accent5 2 5 3" xfId="6196" xr:uid="{A9749ACD-EEA9-4F80-BB5C-BB0D99DE550B}"/>
    <cellStyle name="20% - Accent5 2 5 3 2" xfId="15518" xr:uid="{670616A1-8B79-4429-8102-BB3C88EA836F}"/>
    <cellStyle name="20% - Accent5 2 5 3 3" xfId="25644" xr:uid="{40EB5F5C-4685-4ACD-9024-C61D1AD5D453}"/>
    <cellStyle name="20% - Accent5 2 5 4" xfId="11301" xr:uid="{A61E0774-7332-49E2-B19B-2D531BA236B4}"/>
    <cellStyle name="20% - Accent5 2 5 5" xfId="21427" xr:uid="{9D9C05BA-FC44-4792-A49B-BFD9CD4617F7}"/>
    <cellStyle name="20% - Accent5 2 6" xfId="2307" xr:uid="{ED5A2512-F853-46FE-9750-477FDF3B8104}"/>
    <cellStyle name="20% - Accent5 2 6 2" xfId="4536" xr:uid="{64BB9379-C44F-4F1B-80C6-B781BD5541D9}"/>
    <cellStyle name="20% - Accent5 2 6 2 2" xfId="8754" xr:uid="{4D8EE0AD-74EB-4A6D-880D-C630DD194C27}"/>
    <cellStyle name="20% - Accent5 2 6 2 2 2" xfId="18076" xr:uid="{43C99B07-28F9-410E-8998-76EA543DBE32}"/>
    <cellStyle name="20% - Accent5 2 6 2 2 3" xfId="28202" xr:uid="{81C7F1CA-38E8-46BF-A856-54D8E41DFA1D}"/>
    <cellStyle name="20% - Accent5 2 6 2 3" xfId="13859" xr:uid="{D59EBD25-5A75-4135-BCE7-D7F4FD1D2FDC}"/>
    <cellStyle name="20% - Accent5 2 6 2 4" xfId="23985" xr:uid="{DFAB973A-9938-4AFB-9F49-9EC2D8793BE3}"/>
    <cellStyle name="20% - Accent5 2 6 3" xfId="6609" xr:uid="{532888AA-B1EC-4C0B-82BA-5B1C3E7B5E8E}"/>
    <cellStyle name="20% - Accent5 2 6 3 2" xfId="15931" xr:uid="{F818D745-94CC-4F75-A4BD-D8E1AD7AC811}"/>
    <cellStyle name="20% - Accent5 2 6 3 3" xfId="26057" xr:uid="{C486E4FA-F2F0-47B3-94AC-08FD168707A7}"/>
    <cellStyle name="20% - Accent5 2 6 4" xfId="11714" xr:uid="{66AB6273-CC84-44C5-92C5-9EC2C014FB9C}"/>
    <cellStyle name="20% - Accent5 2 6 5" xfId="21840" xr:uid="{D515B3A0-2D2E-4E3B-9D93-90A37AAA15E9}"/>
    <cellStyle name="20% - Accent5 2 7" xfId="2720" xr:uid="{9B616B87-F06C-4087-808E-E9FC3EE87BBF}"/>
    <cellStyle name="20% - Accent5 2 7 2" xfId="4949" xr:uid="{717FF0A8-C887-4331-A631-C8595BD509D8}"/>
    <cellStyle name="20% - Accent5 2 7 2 2" xfId="9167" xr:uid="{63EC98F1-2198-4D64-88A3-08586A4AFEC3}"/>
    <cellStyle name="20% - Accent5 2 7 2 2 2" xfId="18489" xr:uid="{F3BD44E0-8035-47B0-A317-B04EB51C6FA6}"/>
    <cellStyle name="20% - Accent5 2 7 2 2 3" xfId="28615" xr:uid="{57E239BA-FD01-4E8E-903F-D0460172E7BC}"/>
    <cellStyle name="20% - Accent5 2 7 2 3" xfId="14272" xr:uid="{BC9ED1C5-773F-4716-A340-911E5EA43CB4}"/>
    <cellStyle name="20% - Accent5 2 7 2 4" xfId="24398" xr:uid="{FE15A10E-491F-4FD7-B243-25DA72006EB4}"/>
    <cellStyle name="20% - Accent5 2 7 3" xfId="7022" xr:uid="{E0F02250-C2E3-49A9-9F3E-F9DCB4066C76}"/>
    <cellStyle name="20% - Accent5 2 7 3 2" xfId="16344" xr:uid="{0EE0CD64-8A21-441B-9C57-9FA385E949BD}"/>
    <cellStyle name="20% - Accent5 2 7 3 3" xfId="26470" xr:uid="{97B4709C-BAD9-4C5B-8DA1-F2DD4AB30EDA}"/>
    <cellStyle name="20% - Accent5 2 7 4" xfId="12127" xr:uid="{F1EBE9BD-78A7-491F-A971-7BB1161BD6B5}"/>
    <cellStyle name="20% - Accent5 2 7 5" xfId="22253" xr:uid="{13A74818-2CB9-4F4D-B49F-7C4E8FC72719}"/>
    <cellStyle name="20% - Accent5 2 8" xfId="3133" xr:uid="{51E47473-905A-413C-A664-DCA30596AF67}"/>
    <cellStyle name="20% - Accent5 2 8 2" xfId="7435" xr:uid="{4AE0E7A8-A5B3-423C-8A64-4F494B28E110}"/>
    <cellStyle name="20% - Accent5 2 8 2 2" xfId="16757" xr:uid="{F1B31817-D441-4141-95C6-1C2AB82104E6}"/>
    <cellStyle name="20% - Accent5 2 8 2 3" xfId="26883" xr:uid="{D364571B-2615-4A03-AE57-938A8F2C4948}"/>
    <cellStyle name="20% - Accent5 2 8 3" xfId="12540" xr:uid="{DF0D392F-B372-427C-8D77-4FC18CB1230D}"/>
    <cellStyle name="20% - Accent5 2 8 4" xfId="22666" xr:uid="{A1098CDE-278D-4C64-B6BA-037C9824C90A}"/>
    <cellStyle name="20% - Accent5 2 9" xfId="5369" xr:uid="{F593D967-5938-4DCA-82E1-F7D339211D44}"/>
    <cellStyle name="20% - Accent5 2 9 2" xfId="14691" xr:uid="{9F5A9A8C-DB12-4744-8AC1-86C5B1B387BF}"/>
    <cellStyle name="20% - Accent5 2 9 3" xfId="24817" xr:uid="{23402F49-C1DC-4F20-83BF-FCA3AF8826BE}"/>
    <cellStyle name="20% - Accent5 3" xfId="38" xr:uid="{00000000-0005-0000-0000-000049000000}"/>
    <cellStyle name="20% - Accent5 3 10" xfId="1069" xr:uid="{57FF271C-9594-4A23-A363-921E8B6B3997}"/>
    <cellStyle name="20% - Accent5 3 11" xfId="10478" xr:uid="{926875E9-CBD6-4F3B-ADBD-C0416FFDCE7C}"/>
    <cellStyle name="20% - Accent5 3 12" xfId="19775" xr:uid="{645A2A6D-F51C-46D1-A511-D49B5135F1DE}"/>
    <cellStyle name="20% - Accent5 3 13" xfId="20604" xr:uid="{177BA3ED-54B5-4F94-9729-9118E7FF0C2F}"/>
    <cellStyle name="20% - Accent5 3 2" xfId="39" xr:uid="{00000000-0005-0000-0000-00004A000000}"/>
    <cellStyle name="20% - Accent5 3 2 10" xfId="10479" xr:uid="{9C378163-2C51-4DD6-A96B-AC7940ED8F7B}"/>
    <cellStyle name="20% - Accent5 3 2 11" xfId="19776" xr:uid="{2CE375A0-F3E6-4BED-BD67-7E8763D412E0}"/>
    <cellStyle name="20% - Accent5 3 2 12" xfId="20605" xr:uid="{1839F618-C030-4475-8DA1-7D85643DEA9C}"/>
    <cellStyle name="20% - Accent5 3 2 2" xfId="616" xr:uid="{00000000-0005-0000-0000-00004B000000}"/>
    <cellStyle name="20% - Accent5 3 2 2 2" xfId="3715" xr:uid="{962998BD-D221-4CC8-A308-CE7313435EF0}"/>
    <cellStyle name="20% - Accent5 3 2 2 2 2" xfId="7933" xr:uid="{A13B995E-4CFC-485C-8D2C-454F7353D47E}"/>
    <cellStyle name="20% - Accent5 3 2 2 2 2 2" xfId="17255" xr:uid="{32311ABF-E854-48B2-9EAE-DCB63F57C137}"/>
    <cellStyle name="20% - Accent5 3 2 2 2 2 3" xfId="27381" xr:uid="{BB5CF62B-A4A9-45E6-9127-6C475A2A355B}"/>
    <cellStyle name="20% - Accent5 3 2 2 2 3" xfId="13038" xr:uid="{24947754-6346-4037-B26C-D6D7A8BCD5BE}"/>
    <cellStyle name="20% - Accent5 3 2 2 2 4" xfId="23164" xr:uid="{BE911049-C837-4E9F-9AFE-ACA30AD252F4}"/>
    <cellStyle name="20% - Accent5 3 2 2 3" xfId="5788" xr:uid="{308109D2-2EDB-43E3-B049-CE5EEE4BFBE5}"/>
    <cellStyle name="20% - Accent5 3 2 2 3 2" xfId="15110" xr:uid="{89302F14-A68E-4A59-975A-19A1596D9CB6}"/>
    <cellStyle name="20% - Accent5 3 2 2 3 3" xfId="25236" xr:uid="{A4435340-14D8-4AD7-AD84-9CAE1367C5A5}"/>
    <cellStyle name="20% - Accent5 3 2 2 4" xfId="10331" xr:uid="{7F6C868C-9E4B-4874-ACAF-7927CC9539BC}"/>
    <cellStyle name="20% - Accent5 3 2 2 4 2" xfId="19642" xr:uid="{FE0782AA-0CA3-42DF-8E73-529928640B93}"/>
    <cellStyle name="20% - Accent5 3 2 2 4 3" xfId="29768" xr:uid="{B48B4837-E208-4246-95E7-D097BFC2549B}"/>
    <cellStyle name="20% - Accent5 3 2 2 5" xfId="1484" xr:uid="{723F4AFC-C252-4FD6-8D7E-832DB3F8CD9E}"/>
    <cellStyle name="20% - Accent5 3 2 2 6" xfId="10893" xr:uid="{B6691584-4A3C-416E-81C8-C640D43406F3}"/>
    <cellStyle name="20% - Accent5 3 2 2 7" xfId="20192" xr:uid="{F49DB2DF-A4B3-4BF4-9BBE-18ACCAEB71C4}"/>
    <cellStyle name="20% - Accent5 3 2 2 8" xfId="21019" xr:uid="{B81DF436-3392-4739-8342-67A1C3C2AE37}"/>
    <cellStyle name="20% - Accent5 3 2 3" xfId="1899" xr:uid="{893908B0-04F0-436D-B3BC-355AD2D7F473}"/>
    <cellStyle name="20% - Accent5 3 2 3 2" xfId="4128" xr:uid="{E2491E93-53A5-487E-879A-4D21D6A90775}"/>
    <cellStyle name="20% - Accent5 3 2 3 2 2" xfId="8346" xr:uid="{C106EA4B-7974-45BE-B0EF-3B6BF53EF14F}"/>
    <cellStyle name="20% - Accent5 3 2 3 2 2 2" xfId="17668" xr:uid="{B93CD771-DB00-448B-8C9A-16577CD5706E}"/>
    <cellStyle name="20% - Accent5 3 2 3 2 2 3" xfId="27794" xr:uid="{EA5DF482-8673-4A00-B9B9-E5F7F0C09411}"/>
    <cellStyle name="20% - Accent5 3 2 3 2 3" xfId="13451" xr:uid="{DE569C20-FDC7-4960-BE36-E20B73EF264A}"/>
    <cellStyle name="20% - Accent5 3 2 3 2 4" xfId="23577" xr:uid="{AF3B986E-6347-479E-879C-12CAF8C9FD9F}"/>
    <cellStyle name="20% - Accent5 3 2 3 3" xfId="6201" xr:uid="{AE696FBF-9792-44C5-8802-D41DADEB5193}"/>
    <cellStyle name="20% - Accent5 3 2 3 3 2" xfId="15523" xr:uid="{13869AEF-8EB7-45FB-B21B-31B001E22FDC}"/>
    <cellStyle name="20% - Accent5 3 2 3 3 3" xfId="25649" xr:uid="{914876F5-B735-464B-97E7-3FFC6D04F156}"/>
    <cellStyle name="20% - Accent5 3 2 3 4" xfId="11306" xr:uid="{6CE418F8-BFAA-469C-8EE0-336B694D4888}"/>
    <cellStyle name="20% - Accent5 3 2 3 5" xfId="21432" xr:uid="{F9539AE1-11D8-49E5-BC28-3D75D47885FA}"/>
    <cellStyle name="20% - Accent5 3 2 4" xfId="2312" xr:uid="{73A8ECCA-5191-4845-A08F-1D870AC40637}"/>
    <cellStyle name="20% - Accent5 3 2 4 2" xfId="4541" xr:uid="{FEBA32BD-E263-427C-83F4-18341B428C85}"/>
    <cellStyle name="20% - Accent5 3 2 4 2 2" xfId="8759" xr:uid="{8894E749-1209-47B4-A3ED-F7FDCAB56914}"/>
    <cellStyle name="20% - Accent5 3 2 4 2 2 2" xfId="18081" xr:uid="{65E4767F-1313-49F4-A9D1-26AB24C6F0F5}"/>
    <cellStyle name="20% - Accent5 3 2 4 2 2 3" xfId="28207" xr:uid="{07997D0B-4AC7-4781-998E-0AED91110DC2}"/>
    <cellStyle name="20% - Accent5 3 2 4 2 3" xfId="13864" xr:uid="{95477632-64B5-42C1-BEB4-9DBFD2CD6618}"/>
    <cellStyle name="20% - Accent5 3 2 4 2 4" xfId="23990" xr:uid="{56CB5284-322C-49CD-853F-3D7F2928F4FE}"/>
    <cellStyle name="20% - Accent5 3 2 4 3" xfId="6614" xr:uid="{B2D330F5-5922-4E15-99B9-7A9039179B97}"/>
    <cellStyle name="20% - Accent5 3 2 4 3 2" xfId="15936" xr:uid="{83B547F2-1689-4512-81A2-070F80E30B40}"/>
    <cellStyle name="20% - Accent5 3 2 4 3 3" xfId="26062" xr:uid="{91C0470A-2D78-410A-8846-794FB2C1A769}"/>
    <cellStyle name="20% - Accent5 3 2 4 4" xfId="11719" xr:uid="{2087FDBE-994A-4487-96C5-BD702EA60684}"/>
    <cellStyle name="20% - Accent5 3 2 4 5" xfId="21845" xr:uid="{790EF0E8-5763-4611-B852-5A66FD0D9A7E}"/>
    <cellStyle name="20% - Accent5 3 2 5" xfId="2725" xr:uid="{D4B0C840-588A-4A13-A8C0-E2F6CD0D6CDE}"/>
    <cellStyle name="20% - Accent5 3 2 5 2" xfId="4954" xr:uid="{2D00BA4A-A93F-44DC-B699-0F23FE65C6A9}"/>
    <cellStyle name="20% - Accent5 3 2 5 2 2" xfId="9172" xr:uid="{2D60A308-25DC-4D63-B38D-795D34321E6E}"/>
    <cellStyle name="20% - Accent5 3 2 5 2 2 2" xfId="18494" xr:uid="{A3E068CE-762C-4107-B96E-7221B9FCB777}"/>
    <cellStyle name="20% - Accent5 3 2 5 2 2 3" xfId="28620" xr:uid="{C3A372D0-8ACD-4448-940A-FD43B2E89869}"/>
    <cellStyle name="20% - Accent5 3 2 5 2 3" xfId="14277" xr:uid="{761958AD-FF24-4226-8EEC-971D39415F82}"/>
    <cellStyle name="20% - Accent5 3 2 5 2 4" xfId="24403" xr:uid="{83BEB3EC-DD67-419C-9B4B-10D79392053C}"/>
    <cellStyle name="20% - Accent5 3 2 5 3" xfId="7027" xr:uid="{FC17560C-2D42-4D37-BB1C-49EDAC45ECB8}"/>
    <cellStyle name="20% - Accent5 3 2 5 3 2" xfId="16349" xr:uid="{228FCFAF-B099-4B10-89EF-1C557AB0E87A}"/>
    <cellStyle name="20% - Accent5 3 2 5 3 3" xfId="26475" xr:uid="{0CD04E76-B835-4758-B48A-B79CDBC22B7B}"/>
    <cellStyle name="20% - Accent5 3 2 5 4" xfId="12132" xr:uid="{A0A47B78-5172-4C60-B558-48FAD40E8F64}"/>
    <cellStyle name="20% - Accent5 3 2 5 5" xfId="22258" xr:uid="{3CB615BE-6945-487E-B32A-F0786396BF56}"/>
    <cellStyle name="20% - Accent5 3 2 6" xfId="3138" xr:uid="{68DA37D7-348B-49AD-BE63-1B9D49C559A3}"/>
    <cellStyle name="20% - Accent5 3 2 6 2" xfId="7440" xr:uid="{4C668CF1-0560-4BBB-A96A-30FB3A486F31}"/>
    <cellStyle name="20% - Accent5 3 2 6 2 2" xfId="16762" xr:uid="{CEC43624-1F5A-4A71-92D0-FB907FD9096B}"/>
    <cellStyle name="20% - Accent5 3 2 6 2 3" xfId="26888" xr:uid="{D2A63C42-8587-44B1-A667-9279316EFB97}"/>
    <cellStyle name="20% - Accent5 3 2 6 3" xfId="12545" xr:uid="{716D18EB-9919-4F17-937C-745F6C08DA1F}"/>
    <cellStyle name="20% - Accent5 3 2 6 4" xfId="22671" xr:uid="{C8FBB551-C484-4A14-AACD-E9A642D3A881}"/>
    <cellStyle name="20% - Accent5 3 2 7" xfId="5374" xr:uid="{AC1D3DD9-8AF2-486E-8CC5-84FA11B5F420}"/>
    <cellStyle name="20% - Accent5 3 2 7 2" xfId="14696" xr:uid="{152DD573-BE09-434B-809A-A9A85551B241}"/>
    <cellStyle name="20% - Accent5 3 2 7 3" xfId="24822" xr:uid="{D8816973-2DC8-4679-BBFB-824219BE7726}"/>
    <cellStyle name="20% - Accent5 3 2 8" xfId="9906" xr:uid="{F0552909-8E83-4341-A3BE-A98DBEB0354A}"/>
    <cellStyle name="20% - Accent5 3 2 8 2" xfId="19227" xr:uid="{59E72B71-CE82-4FA7-B6B9-56E66C560775}"/>
    <cellStyle name="20% - Accent5 3 2 8 3" xfId="29353" xr:uid="{36972E70-C099-4D63-A470-C7056B7456AD}"/>
    <cellStyle name="20% - Accent5 3 2 9" xfId="1070" xr:uid="{7863BB17-9ADE-447F-8DB9-081134250641}"/>
    <cellStyle name="20% - Accent5 3 3" xfId="615" xr:uid="{00000000-0005-0000-0000-00004C000000}"/>
    <cellStyle name="20% - Accent5 3 3 2" xfId="3714" xr:uid="{EA8B6424-D628-4A02-B572-73F7A76C9BBA}"/>
    <cellStyle name="20% - Accent5 3 3 2 2" xfId="7932" xr:uid="{C46F8CC6-ECE5-444A-AB2F-2232B27C5771}"/>
    <cellStyle name="20% - Accent5 3 3 2 2 2" xfId="17254" xr:uid="{17C4BBF3-3A40-47D1-B4D8-4DD24FF9980E}"/>
    <cellStyle name="20% - Accent5 3 3 2 2 3" xfId="27380" xr:uid="{517DD312-3ABE-461E-8885-41C418F6E9F9}"/>
    <cellStyle name="20% - Accent5 3 3 2 3" xfId="13037" xr:uid="{60F0D501-65E0-4E65-B6FC-25710D7BD5AA}"/>
    <cellStyle name="20% - Accent5 3 3 2 4" xfId="23163" xr:uid="{E49EB7FD-1369-4D43-9F1C-6B89761B7BEF}"/>
    <cellStyle name="20% - Accent5 3 3 3" xfId="5787" xr:uid="{308C6581-0B0B-4D2B-A7E3-7185D47A89EE}"/>
    <cellStyle name="20% - Accent5 3 3 3 2" xfId="15109" xr:uid="{54E0B226-1EAB-490E-836E-48A6CECE6897}"/>
    <cellStyle name="20% - Accent5 3 3 3 3" xfId="25235" xr:uid="{A8934A6D-D3CF-4068-9B1F-8FF3A7FFC769}"/>
    <cellStyle name="20% - Accent5 3 3 4" xfId="10124" xr:uid="{A853DE1B-C150-420F-AB3D-74B072C87103}"/>
    <cellStyle name="20% - Accent5 3 3 4 2" xfId="19435" xr:uid="{B36778BF-9DAD-4106-8B52-78E8EFC58407}"/>
    <cellStyle name="20% - Accent5 3 3 4 3" xfId="29561" xr:uid="{344F5CC8-3FCB-470D-AB91-B808B0635C85}"/>
    <cellStyle name="20% - Accent5 3 3 5" xfId="1483" xr:uid="{96FB020F-6348-4057-BF61-C427400611BA}"/>
    <cellStyle name="20% - Accent5 3 3 6" xfId="10892" xr:uid="{1D52B96B-5BFA-40BB-B62C-FF3FDCBD3233}"/>
    <cellStyle name="20% - Accent5 3 3 7" xfId="20191" xr:uid="{76483E07-512C-45CF-850A-C0870648F17D}"/>
    <cellStyle name="20% - Accent5 3 3 8" xfId="21018" xr:uid="{E8059F2C-1A47-4583-92BD-2B9E0FD4B9DA}"/>
    <cellStyle name="20% - Accent5 3 4" xfId="1898" xr:uid="{C7ED86B4-07B5-4E52-AAC9-79DA76AC103D}"/>
    <cellStyle name="20% - Accent5 3 4 2" xfId="4127" xr:uid="{53505A42-C8E4-43AE-A590-7FEF646139AF}"/>
    <cellStyle name="20% - Accent5 3 4 2 2" xfId="8345" xr:uid="{50834EE7-C803-4CEA-B03D-E3E8A569C311}"/>
    <cellStyle name="20% - Accent5 3 4 2 2 2" xfId="17667" xr:uid="{2DDB119F-EF75-450F-B20E-DB92039C7FC0}"/>
    <cellStyle name="20% - Accent5 3 4 2 2 3" xfId="27793" xr:uid="{168F6082-CE61-4BD2-91A9-E5589937B213}"/>
    <cellStyle name="20% - Accent5 3 4 2 3" xfId="13450" xr:uid="{8734005E-27A2-419C-A2AC-D90D9B9C3BE4}"/>
    <cellStyle name="20% - Accent5 3 4 2 4" xfId="23576" xr:uid="{120897E6-D8C2-47FF-8392-D3F317C7F5F8}"/>
    <cellStyle name="20% - Accent5 3 4 3" xfId="6200" xr:uid="{E5C3E01C-EA2C-440B-8313-5377DF769405}"/>
    <cellStyle name="20% - Accent5 3 4 3 2" xfId="15522" xr:uid="{84A6ACF0-98F4-45A6-B6C8-A40FA5F9F36D}"/>
    <cellStyle name="20% - Accent5 3 4 3 3" xfId="25648" xr:uid="{6F0587F3-F28E-43B8-BF03-4B2B8F997553}"/>
    <cellStyle name="20% - Accent5 3 4 4" xfId="11305" xr:uid="{CAE13A5E-AD21-44D4-95B0-C3C5B8955BE6}"/>
    <cellStyle name="20% - Accent5 3 4 5" xfId="21431" xr:uid="{CC0C5BC4-36AB-43AD-A6AF-51D5F28FCBB9}"/>
    <cellStyle name="20% - Accent5 3 5" xfId="2311" xr:uid="{B2A49BDF-7A10-4771-8D72-5F7485FDC137}"/>
    <cellStyle name="20% - Accent5 3 5 2" xfId="4540" xr:uid="{F08D0809-AFAE-4853-B5D5-80C0F5F3B130}"/>
    <cellStyle name="20% - Accent5 3 5 2 2" xfId="8758" xr:uid="{18A33215-A074-4CB9-9792-06C8669F6C8B}"/>
    <cellStyle name="20% - Accent5 3 5 2 2 2" xfId="18080" xr:uid="{C4151637-BC6D-4B71-9779-39E755A3694F}"/>
    <cellStyle name="20% - Accent5 3 5 2 2 3" xfId="28206" xr:uid="{C96D44C8-2753-4355-B0B7-EE67EE84902B}"/>
    <cellStyle name="20% - Accent5 3 5 2 3" xfId="13863" xr:uid="{C11910B2-A719-4B5F-8122-7742EA797685}"/>
    <cellStyle name="20% - Accent5 3 5 2 4" xfId="23989" xr:uid="{7E49F221-7972-4977-8AE2-C6E9A1898B8B}"/>
    <cellStyle name="20% - Accent5 3 5 3" xfId="6613" xr:uid="{9B75A8A8-A7D5-4DA2-B656-BB1CCBBBB542}"/>
    <cellStyle name="20% - Accent5 3 5 3 2" xfId="15935" xr:uid="{4DC29F1A-9A10-4500-9555-F8B1A4D0C191}"/>
    <cellStyle name="20% - Accent5 3 5 3 3" xfId="26061" xr:uid="{73224514-17EB-4163-841D-05D40513742B}"/>
    <cellStyle name="20% - Accent5 3 5 4" xfId="11718" xr:uid="{8F155F56-7227-4D86-A74E-E3E5B4193FF7}"/>
    <cellStyle name="20% - Accent5 3 5 5" xfId="21844" xr:uid="{E979FE94-C592-46EF-82D5-E0C79419154D}"/>
    <cellStyle name="20% - Accent5 3 6" xfId="2724" xr:uid="{C4F612E1-AE59-48B3-854A-B72BA1C3996D}"/>
    <cellStyle name="20% - Accent5 3 6 2" xfId="4953" xr:uid="{E5EC7659-5EFA-4CF0-8BAB-A290D086C89C}"/>
    <cellStyle name="20% - Accent5 3 6 2 2" xfId="9171" xr:uid="{3574F435-C483-4E52-90AE-28A0CA062EE7}"/>
    <cellStyle name="20% - Accent5 3 6 2 2 2" xfId="18493" xr:uid="{A5A13B4E-F74A-4402-AB1A-8BE220267E3F}"/>
    <cellStyle name="20% - Accent5 3 6 2 2 3" xfId="28619" xr:uid="{8B3D581D-F050-498E-85E5-567BA6F325D4}"/>
    <cellStyle name="20% - Accent5 3 6 2 3" xfId="14276" xr:uid="{E7D14AF8-A3A7-42B8-8D23-BC983F294026}"/>
    <cellStyle name="20% - Accent5 3 6 2 4" xfId="24402" xr:uid="{7E3CB85B-D0BC-4D22-B261-B8458FDBBF9E}"/>
    <cellStyle name="20% - Accent5 3 6 3" xfId="7026" xr:uid="{CB49E424-6FF2-4D18-AA2C-2884BE8BC4A8}"/>
    <cellStyle name="20% - Accent5 3 6 3 2" xfId="16348" xr:uid="{73C81E31-F0A6-48EA-BB2D-B795DB93F99B}"/>
    <cellStyle name="20% - Accent5 3 6 3 3" xfId="26474" xr:uid="{11A8C890-E332-4A5A-9A2B-83D0DBCC4B2D}"/>
    <cellStyle name="20% - Accent5 3 6 4" xfId="12131" xr:uid="{1C2358F1-998B-47C6-A33F-421C8E890555}"/>
    <cellStyle name="20% - Accent5 3 6 5" xfId="22257" xr:uid="{CF29A6B1-5904-4314-99DD-C74AB6F3866C}"/>
    <cellStyle name="20% - Accent5 3 7" xfId="3137" xr:uid="{71740D00-5706-44D3-A328-2FB2D2E2E9A6}"/>
    <cellStyle name="20% - Accent5 3 7 2" xfId="7439" xr:uid="{75724135-F6FE-4A56-BCA1-11AA0A181424}"/>
    <cellStyle name="20% - Accent5 3 7 2 2" xfId="16761" xr:uid="{29D6BB19-6C7F-455C-98A3-0A0F2894787B}"/>
    <cellStyle name="20% - Accent5 3 7 2 3" xfId="26887" xr:uid="{4F58A76B-2D07-4011-9FFA-0AA6FC1762A1}"/>
    <cellStyle name="20% - Accent5 3 7 3" xfId="12544" xr:uid="{F814AC33-5C3A-4D93-8A09-69365904E057}"/>
    <cellStyle name="20% - Accent5 3 7 4" xfId="22670" xr:uid="{32D5FC85-0EC0-4E2C-AC2E-0D60A4A8958C}"/>
    <cellStyle name="20% - Accent5 3 8" xfId="5373" xr:uid="{F1DE2C39-18B8-4A4D-B1C7-8775468B378A}"/>
    <cellStyle name="20% - Accent5 3 8 2" xfId="14695" xr:uid="{5C6073AE-4855-4CF2-BB06-37D2BE2BD11C}"/>
    <cellStyle name="20% - Accent5 3 8 3" xfId="24821" xr:uid="{635FD7E9-D964-49A8-B461-F838D072367A}"/>
    <cellStyle name="20% - Accent5 3 9" xfId="9699" xr:uid="{A88ED6FF-7745-49E1-8F3E-543845E817D0}"/>
    <cellStyle name="20% - Accent5 3 9 2" xfId="19020" xr:uid="{D3E35EC2-0F8F-4F16-8B0C-1D397366CC4B}"/>
    <cellStyle name="20% - Accent5 3 9 3" xfId="29146" xr:uid="{95DACEA9-B156-4D51-883B-D5EB5A2ECD59}"/>
    <cellStyle name="20% - Accent5 4" xfId="40" xr:uid="{00000000-0005-0000-0000-00004D000000}"/>
    <cellStyle name="20% - Accent5 4 10" xfId="10480" xr:uid="{0C550249-F530-4380-A2D3-2FEE287BE570}"/>
    <cellStyle name="20% - Accent5 4 11" xfId="19777" xr:uid="{A604C73A-DCC3-4E2E-9EFF-120E7D1FB9A8}"/>
    <cellStyle name="20% - Accent5 4 12" xfId="20606" xr:uid="{5968F472-02A4-4CB4-B56C-3DB94D804575}"/>
    <cellStyle name="20% - Accent5 4 2" xfId="617" xr:uid="{00000000-0005-0000-0000-00004E000000}"/>
    <cellStyle name="20% - Accent5 4 2 2" xfId="3716" xr:uid="{D407D426-6272-4EEF-A9AC-3C8F87D036C2}"/>
    <cellStyle name="20% - Accent5 4 2 2 2" xfId="7934" xr:uid="{D99756F5-7C9D-49BA-AA47-D13FF3DC74C0}"/>
    <cellStyle name="20% - Accent5 4 2 2 2 2" xfId="17256" xr:uid="{41834D76-E89B-42B9-BDAC-F6CF1D719AE5}"/>
    <cellStyle name="20% - Accent5 4 2 2 2 3" xfId="27382" xr:uid="{854917F9-B93B-4E92-BE7E-7E6F7D09B249}"/>
    <cellStyle name="20% - Accent5 4 2 2 3" xfId="13039" xr:uid="{276F0D64-AB78-4BE4-8605-212621177194}"/>
    <cellStyle name="20% - Accent5 4 2 2 4" xfId="23165" xr:uid="{9DDA101E-167E-41AD-88E1-30E30E879246}"/>
    <cellStyle name="20% - Accent5 4 2 3" xfId="5789" xr:uid="{5404E9E5-C59B-474D-98C8-2E4B0E6DC597}"/>
    <cellStyle name="20% - Accent5 4 2 3 2" xfId="15111" xr:uid="{4FCE9D15-C34B-47AD-BACD-790F81D7E601}"/>
    <cellStyle name="20% - Accent5 4 2 3 3" xfId="25237" xr:uid="{F5E04B57-44E1-41F0-BA84-B31A8C8AA6C7}"/>
    <cellStyle name="20% - Accent5 4 2 4" xfId="10210" xr:uid="{4F7626B2-1F62-4C56-806C-67AE5595D437}"/>
    <cellStyle name="20% - Accent5 4 2 4 2" xfId="19521" xr:uid="{4D14D57A-D33A-48B3-8E80-BE3E0729BB3D}"/>
    <cellStyle name="20% - Accent5 4 2 4 3" xfId="29647" xr:uid="{5A37443C-64FF-48B2-83A0-45B584ACC269}"/>
    <cellStyle name="20% - Accent5 4 2 5" xfId="1485" xr:uid="{AA888BDF-9773-403E-B712-E4741B3CBBA2}"/>
    <cellStyle name="20% - Accent5 4 2 6" xfId="10894" xr:uid="{EDF306F6-9D0F-41FA-AF0D-0A329D4E4A6A}"/>
    <cellStyle name="20% - Accent5 4 2 7" xfId="20193" xr:uid="{571626DA-819C-4A40-9282-28D4EF3DEAB7}"/>
    <cellStyle name="20% - Accent5 4 2 8" xfId="21020" xr:uid="{6243D283-9168-4719-B5A5-BEA7BB319F47}"/>
    <cellStyle name="20% - Accent5 4 3" xfId="1900" xr:uid="{CD5873A5-E797-4504-823D-A493C134B188}"/>
    <cellStyle name="20% - Accent5 4 3 2" xfId="4129" xr:uid="{A9EF7B33-C249-4CBE-BA8A-6072EB939069}"/>
    <cellStyle name="20% - Accent5 4 3 2 2" xfId="8347" xr:uid="{3806526F-64D4-48A3-898E-6538973EADE7}"/>
    <cellStyle name="20% - Accent5 4 3 2 2 2" xfId="17669" xr:uid="{058340C7-CD45-40D9-A0E2-12888FCF5B63}"/>
    <cellStyle name="20% - Accent5 4 3 2 2 3" xfId="27795" xr:uid="{C906187A-B304-4890-A149-E1A48AAE0C54}"/>
    <cellStyle name="20% - Accent5 4 3 2 3" xfId="13452" xr:uid="{DE6E4EFD-29F5-4167-AC21-293578192840}"/>
    <cellStyle name="20% - Accent5 4 3 2 4" xfId="23578" xr:uid="{515D3C73-9A16-4937-99DE-B85239785082}"/>
    <cellStyle name="20% - Accent5 4 3 3" xfId="6202" xr:uid="{4EAEBC8C-B3F9-4685-A0A3-EB4D1027DE61}"/>
    <cellStyle name="20% - Accent5 4 3 3 2" xfId="15524" xr:uid="{E547C878-594F-4F76-8BFB-2839A67ED06D}"/>
    <cellStyle name="20% - Accent5 4 3 3 3" xfId="25650" xr:uid="{595556FE-563F-4B92-BA5D-CD9172CA023B}"/>
    <cellStyle name="20% - Accent5 4 3 4" xfId="11307" xr:uid="{8256209C-8FD3-456D-B87C-AE1655C8A015}"/>
    <cellStyle name="20% - Accent5 4 3 5" xfId="21433" xr:uid="{47041260-4673-46EB-AF29-A7FEE3B20EA3}"/>
    <cellStyle name="20% - Accent5 4 4" xfId="2313" xr:uid="{E3C938C4-86BE-4108-B72F-E0E8A0F32A14}"/>
    <cellStyle name="20% - Accent5 4 4 2" xfId="4542" xr:uid="{E3627158-C25E-4957-BA6B-E864F4096432}"/>
    <cellStyle name="20% - Accent5 4 4 2 2" xfId="8760" xr:uid="{0755E0A1-40A8-4B7F-B32D-01ACC7E2A754}"/>
    <cellStyle name="20% - Accent5 4 4 2 2 2" xfId="18082" xr:uid="{B2D89FA7-BF6D-4B25-98DE-6798BD2C67F6}"/>
    <cellStyle name="20% - Accent5 4 4 2 2 3" xfId="28208" xr:uid="{C98EAE26-A665-4A9E-ABBC-148AA090142C}"/>
    <cellStyle name="20% - Accent5 4 4 2 3" xfId="13865" xr:uid="{3F6E8AE7-7AE9-48C9-A9F5-FB9FA540550D}"/>
    <cellStyle name="20% - Accent5 4 4 2 4" xfId="23991" xr:uid="{67BB234D-6112-45EE-A57E-889781A42990}"/>
    <cellStyle name="20% - Accent5 4 4 3" xfId="6615" xr:uid="{28E84206-C4CC-4D8A-8932-78345109F1C7}"/>
    <cellStyle name="20% - Accent5 4 4 3 2" xfId="15937" xr:uid="{76D9600E-17F8-4DC1-8B83-29A4B6DDAB97}"/>
    <cellStyle name="20% - Accent5 4 4 3 3" xfId="26063" xr:uid="{A7F5A50B-89EC-4BE0-852E-28FDEC608EE4}"/>
    <cellStyle name="20% - Accent5 4 4 4" xfId="11720" xr:uid="{2617728C-2DEE-4013-9439-C734E2DCE07B}"/>
    <cellStyle name="20% - Accent5 4 4 5" xfId="21846" xr:uid="{B813EEBC-3D49-42D7-827C-2ED8073A6133}"/>
    <cellStyle name="20% - Accent5 4 5" xfId="2726" xr:uid="{7FBD4FF8-3C01-42BD-B3A9-D81C317DE14E}"/>
    <cellStyle name="20% - Accent5 4 5 2" xfId="4955" xr:uid="{070694FB-0960-4707-8B52-3A0F0CCF11AB}"/>
    <cellStyle name="20% - Accent5 4 5 2 2" xfId="9173" xr:uid="{0C7AE61D-8137-4F34-B498-C93C6E8A81B9}"/>
    <cellStyle name="20% - Accent5 4 5 2 2 2" xfId="18495" xr:uid="{0B56BF96-CD58-4950-ABE3-BF50F00864D7}"/>
    <cellStyle name="20% - Accent5 4 5 2 2 3" xfId="28621" xr:uid="{D2CCDB95-67A9-4741-AB91-E127E55913C2}"/>
    <cellStyle name="20% - Accent5 4 5 2 3" xfId="14278" xr:uid="{139D65A0-6B7F-4264-8375-710963CA698D}"/>
    <cellStyle name="20% - Accent5 4 5 2 4" xfId="24404" xr:uid="{F4867D3F-22F7-4F34-A9E8-04F78D5F899B}"/>
    <cellStyle name="20% - Accent5 4 5 3" xfId="7028" xr:uid="{80D2D46B-A094-4B72-A10E-C21D57E6DD1E}"/>
    <cellStyle name="20% - Accent5 4 5 3 2" xfId="16350" xr:uid="{47EE35A8-04D5-41FE-B7CB-82770DCB03B4}"/>
    <cellStyle name="20% - Accent5 4 5 3 3" xfId="26476" xr:uid="{69A4293A-DC5B-43F8-B154-9360952BF9A5}"/>
    <cellStyle name="20% - Accent5 4 5 4" xfId="12133" xr:uid="{38940384-FF4A-469D-9151-109011045BC5}"/>
    <cellStyle name="20% - Accent5 4 5 5" xfId="22259" xr:uid="{CF2729F3-2D2C-4718-A900-51FE32677C67}"/>
    <cellStyle name="20% - Accent5 4 6" xfId="3139" xr:uid="{CA8458C9-232F-460C-BD08-2186406258F5}"/>
    <cellStyle name="20% - Accent5 4 6 2" xfId="7441" xr:uid="{5228986F-F9DB-4726-9E89-DD0C9D2F95F8}"/>
    <cellStyle name="20% - Accent5 4 6 2 2" xfId="16763" xr:uid="{4D43291A-7491-4818-8B16-B42E219E966D}"/>
    <cellStyle name="20% - Accent5 4 6 2 3" xfId="26889" xr:uid="{A61AEEC4-3200-4F1B-9651-5893EA1506DE}"/>
    <cellStyle name="20% - Accent5 4 6 3" xfId="12546" xr:uid="{C09B5AB2-B4E1-4A09-8A98-F54A41CE1806}"/>
    <cellStyle name="20% - Accent5 4 6 4" xfId="22672" xr:uid="{85EEB83D-FC66-451E-8003-7B7A0998271F}"/>
    <cellStyle name="20% - Accent5 4 7" xfId="5375" xr:uid="{7BD22BA7-93DA-4CB6-B43D-596D0722F2ED}"/>
    <cellStyle name="20% - Accent5 4 7 2" xfId="14697" xr:uid="{90A83419-7E01-4DE8-9DB3-3249D5AC88C6}"/>
    <cellStyle name="20% - Accent5 4 7 3" xfId="24823" xr:uid="{E575B203-84CF-4106-8944-69975E403D72}"/>
    <cellStyle name="20% - Accent5 4 8" xfId="9785" xr:uid="{D29AF5CD-FC07-4E9B-B8D7-E824B0064FD8}"/>
    <cellStyle name="20% - Accent5 4 8 2" xfId="19106" xr:uid="{E1DC40A9-10FC-4A9F-B301-781CCCE45835}"/>
    <cellStyle name="20% - Accent5 4 8 3" xfId="29232" xr:uid="{D940AA43-4E78-4E68-87A4-4694A96AB43F}"/>
    <cellStyle name="20% - Accent5 4 9" xfId="1071" xr:uid="{336A5F2C-1F1A-4E33-81A2-9FB5C3C966E3}"/>
    <cellStyle name="20% - Accent5 5" xfId="610" xr:uid="{00000000-0005-0000-0000-00004F000000}"/>
    <cellStyle name="20% - Accent5 5 2" xfId="3709" xr:uid="{1080A524-8070-43EF-928F-107C99FC4C84}"/>
    <cellStyle name="20% - Accent5 5 2 2" xfId="7927" xr:uid="{A31B2142-9B86-4C92-98E5-6ED35BAC9597}"/>
    <cellStyle name="20% - Accent5 5 2 2 2" xfId="17249" xr:uid="{1E3620A0-D223-431F-AB9A-030A89860F7D}"/>
    <cellStyle name="20% - Accent5 5 2 2 3" xfId="27375" xr:uid="{F2D07365-B1F6-4A73-8CC0-6B75C57E59E9}"/>
    <cellStyle name="20% - Accent5 5 2 3" xfId="13032" xr:uid="{630C035F-4A3F-44F7-87D3-1E9DD014D2EB}"/>
    <cellStyle name="20% - Accent5 5 2 4" xfId="23158" xr:uid="{A2EFEB8B-14C8-4AC5-98A1-6F14D7EACDF3}"/>
    <cellStyle name="20% - Accent5 5 3" xfId="5782" xr:uid="{3EA0908D-62FB-4996-B7A4-56CAEA2936FE}"/>
    <cellStyle name="20% - Accent5 5 3 2" xfId="15104" xr:uid="{215F1ABB-2A6E-4B38-BF2C-9BBA23FE0357}"/>
    <cellStyle name="20% - Accent5 5 3 3" xfId="25230" xr:uid="{E9CFD102-756F-4F4B-B0B1-F04C343F738F}"/>
    <cellStyle name="20% - Accent5 5 4" xfId="10018" xr:uid="{21C2DF98-DDD8-4652-80E7-BE15E7DCF7D9}"/>
    <cellStyle name="20% - Accent5 5 4 2" xfId="19332" xr:uid="{FB30A439-69B6-4A2F-8743-092EB29F717E}"/>
    <cellStyle name="20% - Accent5 5 4 3" xfId="29458" xr:uid="{98FA579C-6536-4878-BB37-CF7C20D778D3}"/>
    <cellStyle name="20% - Accent5 5 5" xfId="1478" xr:uid="{3ECA3077-79DF-4B69-BE68-67A3378091B9}"/>
    <cellStyle name="20% - Accent5 5 6" xfId="10887" xr:uid="{8C869888-72B9-4B4C-873E-3865BB03B67B}"/>
    <cellStyle name="20% - Accent5 5 7" xfId="20186" xr:uid="{E13AB943-CDE0-4C30-90A5-19E95AAD9159}"/>
    <cellStyle name="20% - Accent5 5 8" xfId="21013" xr:uid="{1DD8D58B-703C-4019-8F8D-2F1AF72262A9}"/>
    <cellStyle name="20% - Accent5 6" xfId="1893" xr:uid="{1CB8917A-3863-4D5E-9608-35350F483555}"/>
    <cellStyle name="20% - Accent5 6 2" xfId="4122" xr:uid="{C0DD1CC3-1217-4EA3-B0B7-A690AC76C15D}"/>
    <cellStyle name="20% - Accent5 6 2 2" xfId="8340" xr:uid="{7932AAB0-5387-4D4B-A9BD-7B374CD971AB}"/>
    <cellStyle name="20% - Accent5 6 2 2 2" xfId="17662" xr:uid="{A65BB8A9-9A2C-42FC-8C47-8AAA4B1E07B6}"/>
    <cellStyle name="20% - Accent5 6 2 2 3" xfId="27788" xr:uid="{9D1687FB-CE88-4D09-80EA-D585743F519B}"/>
    <cellStyle name="20% - Accent5 6 2 3" xfId="13445" xr:uid="{ECAC7D5C-DC31-4277-B10E-8DC40C2AEE9E}"/>
    <cellStyle name="20% - Accent5 6 2 4" xfId="23571" xr:uid="{66E6407C-D12F-4C5D-B8AA-6B25712E7E01}"/>
    <cellStyle name="20% - Accent5 6 3" xfId="6195" xr:uid="{86EC22EF-DF7B-48AE-AAE7-46A6B666C760}"/>
    <cellStyle name="20% - Accent5 6 3 2" xfId="15517" xr:uid="{B001E82D-98A1-4AE6-9F93-988846209379}"/>
    <cellStyle name="20% - Accent5 6 3 3" xfId="25643" xr:uid="{469C408B-02D6-45BD-B15A-82A5CAE48C94}"/>
    <cellStyle name="20% - Accent5 6 4" xfId="11300" xr:uid="{F3AFB5C3-E32E-420A-92D9-C5C2E8445E6D}"/>
    <cellStyle name="20% - Accent5 6 5" xfId="21426" xr:uid="{FABDAE09-E3C2-497F-A49A-99CE4BF5CABB}"/>
    <cellStyle name="20% - Accent5 7" xfId="2306" xr:uid="{2C570759-C657-42FF-AAB1-256C51D4C57A}"/>
    <cellStyle name="20% - Accent5 7 2" xfId="4535" xr:uid="{DC86D99C-C96F-456A-8D6C-7BC1D2664312}"/>
    <cellStyle name="20% - Accent5 7 2 2" xfId="8753" xr:uid="{804C921A-8B74-40FE-B440-2FC9BB3679A9}"/>
    <cellStyle name="20% - Accent5 7 2 2 2" xfId="18075" xr:uid="{2AF070C1-A9BB-48D6-8E30-9DE59893B22B}"/>
    <cellStyle name="20% - Accent5 7 2 2 3" xfId="28201" xr:uid="{6BA8622D-5D56-4D4F-96CA-885ABAFEF156}"/>
    <cellStyle name="20% - Accent5 7 2 3" xfId="13858" xr:uid="{B7914E3B-55AF-41B1-B748-645101F1D44B}"/>
    <cellStyle name="20% - Accent5 7 2 4" xfId="23984" xr:uid="{6DCFD7EB-0AD9-4236-A0EF-EE053404CAC5}"/>
    <cellStyle name="20% - Accent5 7 3" xfId="6608" xr:uid="{591E8AF7-46A1-4C22-BEFC-B636810923AB}"/>
    <cellStyle name="20% - Accent5 7 3 2" xfId="15930" xr:uid="{DC824CF9-0DAC-4AFB-919D-F576FB0CC00F}"/>
    <cellStyle name="20% - Accent5 7 3 3" xfId="26056" xr:uid="{1AB67255-A6CD-4726-87E9-8076BCCFC52A}"/>
    <cellStyle name="20% - Accent5 7 4" xfId="11713" xr:uid="{4D56FD52-2161-43A8-855D-5AA485F02F36}"/>
    <cellStyle name="20% - Accent5 7 5" xfId="21839" xr:uid="{ADEF0913-E640-42B4-87FC-17A47388C2B3}"/>
    <cellStyle name="20% - Accent5 8" xfId="2719" xr:uid="{BFAC7AEC-CC17-48AD-890C-2E0F159E6A66}"/>
    <cellStyle name="20% - Accent5 8 2" xfId="4948" xr:uid="{C7E147CE-530E-4F3F-8E61-17FEB5B38073}"/>
    <cellStyle name="20% - Accent5 8 2 2" xfId="9166" xr:uid="{01C7DC32-0A42-45FB-9267-EACFF650B6D9}"/>
    <cellStyle name="20% - Accent5 8 2 2 2" xfId="18488" xr:uid="{DC72B2FA-D3E2-42C7-A286-F486861DDC35}"/>
    <cellStyle name="20% - Accent5 8 2 2 3" xfId="28614" xr:uid="{D86EC39D-2D36-4B4B-A2D4-1648F3561247}"/>
    <cellStyle name="20% - Accent5 8 2 3" xfId="14271" xr:uid="{50F26BFA-3644-424D-B0AC-A965A41BA847}"/>
    <cellStyle name="20% - Accent5 8 2 4" xfId="24397" xr:uid="{EB256717-189D-4120-AFF1-7CC4A55B6548}"/>
    <cellStyle name="20% - Accent5 8 3" xfId="7021" xr:uid="{685EA283-73F9-42ED-846D-A7F43C2999B8}"/>
    <cellStyle name="20% - Accent5 8 3 2" xfId="16343" xr:uid="{6BED1E3C-DC82-46C8-A932-787041B1CA72}"/>
    <cellStyle name="20% - Accent5 8 3 3" xfId="26469" xr:uid="{171C8EE5-C203-485E-B6C2-4C10E6590D47}"/>
    <cellStyle name="20% - Accent5 8 4" xfId="12126" xr:uid="{265B48C2-91E5-401C-B0AB-38B633351951}"/>
    <cellStyle name="20% - Accent5 8 5" xfId="22252" xr:uid="{C1253E74-3BFF-437F-A952-133C29656764}"/>
    <cellStyle name="20% - Accent5 9" xfId="3132" xr:uid="{36BAD8BD-2FA5-46C6-9995-B671ACCB0ED2}"/>
    <cellStyle name="20% - Accent5 9 2" xfId="7434" xr:uid="{FA8E20B4-A85E-4BC7-87CA-95E0B0EFE4E7}"/>
    <cellStyle name="20% - Accent5 9 2 2" xfId="16756" xr:uid="{3649F703-C863-489C-8C56-6CC994F4358E}"/>
    <cellStyle name="20% - Accent5 9 2 3" xfId="26882" xr:uid="{B387A07C-4579-477A-8F54-D431A8A5D714}"/>
    <cellStyle name="20% - Accent5 9 3" xfId="12539" xr:uid="{3B473F44-F59F-4791-B207-978E9F05C1D0}"/>
    <cellStyle name="20% - Accent5 9 4" xfId="22665" xr:uid="{9B06F454-3F87-4E0C-8A5C-28E9CC957733}"/>
    <cellStyle name="20% - Accent6" xfId="41" builtinId="50" customBuiltin="1"/>
    <cellStyle name="20% - Accent6 10" xfId="5376" xr:uid="{FDAAEAB1-F9B2-4308-90E6-8443BAF60906}"/>
    <cellStyle name="20% - Accent6 10 2" xfId="14698" xr:uid="{137902A9-9C66-4E81-9FE3-96586A114B9C}"/>
    <cellStyle name="20% - Accent6 10 3" xfId="24824" xr:uid="{DFECB76B-D4F4-4965-82B0-174BF39C427F}"/>
    <cellStyle name="20% - Accent6 11" xfId="9598" xr:uid="{F2971C87-7045-40C4-8061-6EC8E12F5F8B}"/>
    <cellStyle name="20% - Accent6 11 2" xfId="18919" xr:uid="{6E0DF7A0-9522-4012-8DAA-9609D8EC153E}"/>
    <cellStyle name="20% - Accent6 11 3" xfId="29045" xr:uid="{CC61279A-CD8F-46C5-9132-DDD8BE4FE459}"/>
    <cellStyle name="20% - Accent6 12" xfId="1072" xr:uid="{6D6E1D05-4506-46EF-B007-4D1EED4F3AA7}"/>
    <cellStyle name="20% - Accent6 13" xfId="10481" xr:uid="{DA612F17-B589-41F3-9177-9A9A5810A476}"/>
    <cellStyle name="20% - Accent6 14" xfId="19778" xr:uid="{C5D8017E-959A-45F8-951F-40BA5ECB769E}"/>
    <cellStyle name="20% - Accent6 15" xfId="20607" xr:uid="{050622E5-D134-4239-B8E9-28B9B3B1D804}"/>
    <cellStyle name="20% - Accent6 2" xfId="42" xr:uid="{00000000-0005-0000-0000-000051000000}"/>
    <cellStyle name="20% - Accent6 2 10" xfId="9625" xr:uid="{E4D4D5F3-F556-4DBD-8CC0-B77684085F25}"/>
    <cellStyle name="20% - Accent6 2 10 2" xfId="18946" xr:uid="{8A807041-63B0-4BAC-8DC2-881AF5493C75}"/>
    <cellStyle name="20% - Accent6 2 10 3" xfId="29072" xr:uid="{CAE040A1-AF90-43F8-BD6E-6E656230374D}"/>
    <cellStyle name="20% - Accent6 2 11" xfId="1073" xr:uid="{93559C93-14E2-4A0F-942B-ACC84DA98939}"/>
    <cellStyle name="20% - Accent6 2 12" xfId="10482" xr:uid="{31357BF3-9DF0-44DF-B30C-EBC45EE3B8BF}"/>
    <cellStyle name="20% - Accent6 2 13" xfId="19779" xr:uid="{3AD68F56-CC0D-42C0-8797-8E6556A77334}"/>
    <cellStyle name="20% - Accent6 2 14" xfId="20608" xr:uid="{B8E30E97-5D2D-4782-9231-88D1CDB43E0C}"/>
    <cellStyle name="20% - Accent6 2 2" xfId="43" xr:uid="{00000000-0005-0000-0000-000052000000}"/>
    <cellStyle name="20% - Accent6 2 2 10" xfId="1074" xr:uid="{05E65473-5516-4BE9-A846-F01C8992B7E5}"/>
    <cellStyle name="20% - Accent6 2 2 11" xfId="10483" xr:uid="{A4CFF4E7-F2EA-4867-A665-A8DC4E6218E3}"/>
    <cellStyle name="20% - Accent6 2 2 12" xfId="19780" xr:uid="{386E1412-16B5-4697-913A-81630CCEA380}"/>
    <cellStyle name="20% - Accent6 2 2 13" xfId="20609" xr:uid="{C7D647A5-B10D-4908-BC0D-5BB6ED5E5D2E}"/>
    <cellStyle name="20% - Accent6 2 2 2" xfId="44" xr:uid="{00000000-0005-0000-0000-000053000000}"/>
    <cellStyle name="20% - Accent6 2 2 2 10" xfId="10484" xr:uid="{34C08CCE-641D-48A4-88D4-B60E0AB5CC51}"/>
    <cellStyle name="20% - Accent6 2 2 2 11" xfId="19781" xr:uid="{3995EFB9-E2CA-4A08-9B15-4F1D57941C0F}"/>
    <cellStyle name="20% - Accent6 2 2 2 12" xfId="20610" xr:uid="{5F929DC1-BF31-454F-99CD-12393AA1467D}"/>
    <cellStyle name="20% - Accent6 2 2 2 2" xfId="621" xr:uid="{00000000-0005-0000-0000-000054000000}"/>
    <cellStyle name="20% - Accent6 2 2 2 2 2" xfId="3720" xr:uid="{CEF5EF52-075D-495E-A68A-C9380DF023EB}"/>
    <cellStyle name="20% - Accent6 2 2 2 2 2 2" xfId="7938" xr:uid="{CB236EA9-DF6E-4F0C-A7AE-9BF2CA379B46}"/>
    <cellStyle name="20% - Accent6 2 2 2 2 2 2 2" xfId="17260" xr:uid="{6CECBF0F-053A-4C32-B120-286364C63DFB}"/>
    <cellStyle name="20% - Accent6 2 2 2 2 2 2 3" xfId="27386" xr:uid="{C33EE95E-487D-43B0-91F6-4228FDF37CE8}"/>
    <cellStyle name="20% - Accent6 2 2 2 2 2 3" xfId="13043" xr:uid="{2B544FAF-CAE5-402F-9BC1-C1CF897AB594}"/>
    <cellStyle name="20% - Accent6 2 2 2 2 2 4" xfId="23169" xr:uid="{C4438EFE-FE67-467C-8D15-C5938025BB3E}"/>
    <cellStyle name="20% - Accent6 2 2 2 2 3" xfId="5793" xr:uid="{A5002123-B277-420A-85E9-1919802BA548}"/>
    <cellStyle name="20% - Accent6 2 2 2 2 3 2" xfId="15115" xr:uid="{4DF80992-A45B-460D-801A-009483235A82}"/>
    <cellStyle name="20% - Accent6 2 2 2 2 3 3" xfId="25241" xr:uid="{B5E2F3BF-66B0-4DCF-8534-DCF22A46CD96}"/>
    <cellStyle name="20% - Accent6 2 2 2 2 4" xfId="10360" xr:uid="{BA908590-7D89-4C4B-B215-E23369743D5E}"/>
    <cellStyle name="20% - Accent6 2 2 2 2 4 2" xfId="19671" xr:uid="{9406D114-F6B0-475F-AF44-0EAFAE2853DD}"/>
    <cellStyle name="20% - Accent6 2 2 2 2 4 3" xfId="29797" xr:uid="{966DDD65-3372-4152-A659-E7CEBD19B583}"/>
    <cellStyle name="20% - Accent6 2 2 2 2 5" xfId="1489" xr:uid="{BD5190AB-05C6-4E3F-8E7A-A7D83787E310}"/>
    <cellStyle name="20% - Accent6 2 2 2 2 6" xfId="10898" xr:uid="{5EE297FB-1F72-4664-B130-2F1CA8A92318}"/>
    <cellStyle name="20% - Accent6 2 2 2 2 7" xfId="20197" xr:uid="{DBD40973-BC6F-4C51-931B-68A697516973}"/>
    <cellStyle name="20% - Accent6 2 2 2 2 8" xfId="21024" xr:uid="{E671289E-B373-40ED-AE64-A2C21EF22D9F}"/>
    <cellStyle name="20% - Accent6 2 2 2 3" xfId="1904" xr:uid="{DF1C5615-5595-4E8D-BCAE-B6EC06BB326E}"/>
    <cellStyle name="20% - Accent6 2 2 2 3 2" xfId="4133" xr:uid="{8DF7388A-894A-486E-92AE-83077B21451A}"/>
    <cellStyle name="20% - Accent6 2 2 2 3 2 2" xfId="8351" xr:uid="{3134C23A-F807-424B-92EA-538767C56AAC}"/>
    <cellStyle name="20% - Accent6 2 2 2 3 2 2 2" xfId="17673" xr:uid="{20AB3ECA-7CF8-485C-9D89-C4619702E99D}"/>
    <cellStyle name="20% - Accent6 2 2 2 3 2 2 3" xfId="27799" xr:uid="{F83C34DE-317D-48CD-B175-0306FF1CB060}"/>
    <cellStyle name="20% - Accent6 2 2 2 3 2 3" xfId="13456" xr:uid="{8BDA23C6-7C27-472B-8EA9-46B732D4AACD}"/>
    <cellStyle name="20% - Accent6 2 2 2 3 2 4" xfId="23582" xr:uid="{B2BEE563-60C3-4403-8875-AA9E062F549C}"/>
    <cellStyle name="20% - Accent6 2 2 2 3 3" xfId="6206" xr:uid="{9D73BA61-8E02-45D0-B9A5-3CE07531420A}"/>
    <cellStyle name="20% - Accent6 2 2 2 3 3 2" xfId="15528" xr:uid="{4867357E-A872-43FB-B7ED-F17085EFADC8}"/>
    <cellStyle name="20% - Accent6 2 2 2 3 3 3" xfId="25654" xr:uid="{A44ADF28-5A6F-4FB4-A9F3-EAFC1662027E}"/>
    <cellStyle name="20% - Accent6 2 2 2 3 4" xfId="11311" xr:uid="{41F090F6-5B43-45C8-825E-7635F4B7FDA2}"/>
    <cellStyle name="20% - Accent6 2 2 2 3 5" xfId="21437" xr:uid="{F6BE6691-7D7F-4E74-8BD5-3523FE72C163}"/>
    <cellStyle name="20% - Accent6 2 2 2 4" xfId="2317" xr:uid="{10601BD2-76F0-402A-A736-51E266E29E26}"/>
    <cellStyle name="20% - Accent6 2 2 2 4 2" xfId="4546" xr:uid="{09A102F0-DB45-4E1D-8E0F-0B3A72CB6FEC}"/>
    <cellStyle name="20% - Accent6 2 2 2 4 2 2" xfId="8764" xr:uid="{BCC60DF4-0E19-4547-B321-BFE3BD3596C4}"/>
    <cellStyle name="20% - Accent6 2 2 2 4 2 2 2" xfId="18086" xr:uid="{44B4744B-4D6D-4871-AD75-02D4F13BBEBA}"/>
    <cellStyle name="20% - Accent6 2 2 2 4 2 2 3" xfId="28212" xr:uid="{A3F2A362-DE34-4E25-9412-DFE698A0B5ED}"/>
    <cellStyle name="20% - Accent6 2 2 2 4 2 3" xfId="13869" xr:uid="{E71E59A2-3C83-4545-A62D-8ED2869DD3E8}"/>
    <cellStyle name="20% - Accent6 2 2 2 4 2 4" xfId="23995" xr:uid="{9A5D1E54-B5B6-49D0-AF1C-592BEBC5C37C}"/>
    <cellStyle name="20% - Accent6 2 2 2 4 3" xfId="6619" xr:uid="{B9A39E6E-52A7-4807-8499-75CB6F35F8B9}"/>
    <cellStyle name="20% - Accent6 2 2 2 4 3 2" xfId="15941" xr:uid="{CA719C18-6ED5-4B56-85AD-DC682D251DB6}"/>
    <cellStyle name="20% - Accent6 2 2 2 4 3 3" xfId="26067" xr:uid="{46A45791-CF7A-4B13-8A56-7D87F65880F9}"/>
    <cellStyle name="20% - Accent6 2 2 2 4 4" xfId="11724" xr:uid="{43960FB1-0DB1-4BC6-ADAB-778FC58A176E}"/>
    <cellStyle name="20% - Accent6 2 2 2 4 5" xfId="21850" xr:uid="{7CB495C8-1E20-44EF-935C-221825145F94}"/>
    <cellStyle name="20% - Accent6 2 2 2 5" xfId="2730" xr:uid="{A558DBC4-6F2D-4C37-873A-76A29AB57C69}"/>
    <cellStyle name="20% - Accent6 2 2 2 5 2" xfId="4959" xr:uid="{22C464DD-7725-4303-8956-42ED7EA8A95F}"/>
    <cellStyle name="20% - Accent6 2 2 2 5 2 2" xfId="9177" xr:uid="{F57547E6-4BB0-4B5C-B576-86185721460F}"/>
    <cellStyle name="20% - Accent6 2 2 2 5 2 2 2" xfId="18499" xr:uid="{0915A48F-8FDD-43C2-9D39-D6B6BCC9D3AD}"/>
    <cellStyle name="20% - Accent6 2 2 2 5 2 2 3" xfId="28625" xr:uid="{8690DA00-06C5-46B2-BB89-0E23081619AF}"/>
    <cellStyle name="20% - Accent6 2 2 2 5 2 3" xfId="14282" xr:uid="{0C911341-75E4-475A-A165-09D88469EF88}"/>
    <cellStyle name="20% - Accent6 2 2 2 5 2 4" xfId="24408" xr:uid="{2FAFE787-B2A1-45F4-83B6-C3438AE5270B}"/>
    <cellStyle name="20% - Accent6 2 2 2 5 3" xfId="7032" xr:uid="{442F73E1-5FFA-476E-AA5B-83868419FDF4}"/>
    <cellStyle name="20% - Accent6 2 2 2 5 3 2" xfId="16354" xr:uid="{183DE857-1C40-4FF5-90B2-829B7E5410A3}"/>
    <cellStyle name="20% - Accent6 2 2 2 5 3 3" xfId="26480" xr:uid="{0F0598CD-0AAB-4AEF-B318-80109D0EC28B}"/>
    <cellStyle name="20% - Accent6 2 2 2 5 4" xfId="12137" xr:uid="{896692DC-827B-48AC-B60F-50AAD690915B}"/>
    <cellStyle name="20% - Accent6 2 2 2 5 5" xfId="22263" xr:uid="{D28743AF-FE65-43A5-8337-252CCB6E2A68}"/>
    <cellStyle name="20% - Accent6 2 2 2 6" xfId="3143" xr:uid="{348C2AC2-F108-404E-9008-FC5820068754}"/>
    <cellStyle name="20% - Accent6 2 2 2 6 2" xfId="7445" xr:uid="{28293A41-CC29-4E12-8DDF-83C0EA48BE20}"/>
    <cellStyle name="20% - Accent6 2 2 2 6 2 2" xfId="16767" xr:uid="{96ADAC0A-2797-45B4-905A-78D642872397}"/>
    <cellStyle name="20% - Accent6 2 2 2 6 2 3" xfId="26893" xr:uid="{88CB51A3-E48D-493A-AAB6-5F278DA396FE}"/>
    <cellStyle name="20% - Accent6 2 2 2 6 3" xfId="12550" xr:uid="{C004D261-EB64-476D-B515-6877BD8ED58A}"/>
    <cellStyle name="20% - Accent6 2 2 2 6 4" xfId="22676" xr:uid="{FCEE5C87-F524-440E-8AF9-E9E3437D3185}"/>
    <cellStyle name="20% - Accent6 2 2 2 7" xfId="5379" xr:uid="{BC3F5F13-D8E9-484D-83EB-9DFA25E3FC4B}"/>
    <cellStyle name="20% - Accent6 2 2 2 7 2" xfId="14701" xr:uid="{A98A33A3-3B41-48E0-9CB9-2582F63AFCF1}"/>
    <cellStyle name="20% - Accent6 2 2 2 7 3" xfId="24827" xr:uid="{7883E773-DDF0-46A7-B718-57843D290F0C}"/>
    <cellStyle name="20% - Accent6 2 2 2 8" xfId="9935" xr:uid="{7659B5C3-01EB-41B8-8439-E4CC204A87FF}"/>
    <cellStyle name="20% - Accent6 2 2 2 8 2" xfId="19256" xr:uid="{D844F7E2-CBAE-4377-B8D2-997BF9DDC39B}"/>
    <cellStyle name="20% - Accent6 2 2 2 8 3" xfId="29382" xr:uid="{08B443E2-8F78-4A3B-A5BE-CC21E7CBBC2C}"/>
    <cellStyle name="20% - Accent6 2 2 2 9" xfId="1075" xr:uid="{FAB20B93-1316-4F7D-B4B1-B1CE2E908DDE}"/>
    <cellStyle name="20% - Accent6 2 2 3" xfId="620" xr:uid="{00000000-0005-0000-0000-000055000000}"/>
    <cellStyle name="20% - Accent6 2 2 3 2" xfId="3719" xr:uid="{65A625D5-7F6E-400C-B9DC-5D26909A58D6}"/>
    <cellStyle name="20% - Accent6 2 2 3 2 2" xfId="7937" xr:uid="{455F1E73-DCCF-4AB6-9920-1AFFFB8534D3}"/>
    <cellStyle name="20% - Accent6 2 2 3 2 2 2" xfId="17259" xr:uid="{CD612F0F-FF61-4309-BEF0-08808EB6E621}"/>
    <cellStyle name="20% - Accent6 2 2 3 2 2 3" xfId="27385" xr:uid="{CB3DD041-79DF-46F5-B81E-AB767CA4D8A3}"/>
    <cellStyle name="20% - Accent6 2 2 3 2 3" xfId="13042" xr:uid="{0E9779DA-B3DB-4E27-BFCC-E4A05A995567}"/>
    <cellStyle name="20% - Accent6 2 2 3 2 4" xfId="23168" xr:uid="{32FECE83-A9EB-4E1F-87B6-60C5141B0C78}"/>
    <cellStyle name="20% - Accent6 2 2 3 3" xfId="5792" xr:uid="{CF69918E-69D8-4816-BFB0-BF1B35987EAF}"/>
    <cellStyle name="20% - Accent6 2 2 3 3 2" xfId="15114" xr:uid="{3FD00E3F-F257-463A-84BC-4E8FC9F1DF08}"/>
    <cellStyle name="20% - Accent6 2 2 3 3 3" xfId="25240" xr:uid="{D039E23C-DCC0-4EF5-ADBD-A0FF57226CAB}"/>
    <cellStyle name="20% - Accent6 2 2 3 4" xfId="10153" xr:uid="{3CAB1F9E-0110-462B-913A-94055FA5C8E3}"/>
    <cellStyle name="20% - Accent6 2 2 3 4 2" xfId="19464" xr:uid="{44309C85-C76F-460B-8D7B-C03779AF3B05}"/>
    <cellStyle name="20% - Accent6 2 2 3 4 3" xfId="29590" xr:uid="{5EC9BF0E-274C-48E4-9942-80BADB23AD04}"/>
    <cellStyle name="20% - Accent6 2 2 3 5" xfId="1488" xr:uid="{6470CBF6-4E38-4DB9-8729-DE72AC2DA0BD}"/>
    <cellStyle name="20% - Accent6 2 2 3 6" xfId="10897" xr:uid="{FF8164A9-E92B-4916-B1D5-B0018B16B6BE}"/>
    <cellStyle name="20% - Accent6 2 2 3 7" xfId="20196" xr:uid="{112134EB-B7B6-43A0-946C-3D3DE972B8D1}"/>
    <cellStyle name="20% - Accent6 2 2 3 8" xfId="21023" xr:uid="{63E76E60-EDA2-49E0-9A83-28C99633136E}"/>
    <cellStyle name="20% - Accent6 2 2 4" xfId="1903" xr:uid="{001D7FCB-CD7B-4F06-B2AC-A2D09C77CD24}"/>
    <cellStyle name="20% - Accent6 2 2 4 2" xfId="4132" xr:uid="{3BD98ADE-1244-4F42-95DE-98F9F05D0170}"/>
    <cellStyle name="20% - Accent6 2 2 4 2 2" xfId="8350" xr:uid="{4485EB46-4CF2-4AB8-AC29-B8685776D5D6}"/>
    <cellStyle name="20% - Accent6 2 2 4 2 2 2" xfId="17672" xr:uid="{A95724B1-459D-4BC5-8198-464C8CC1C89B}"/>
    <cellStyle name="20% - Accent6 2 2 4 2 2 3" xfId="27798" xr:uid="{CAE089F3-D7B1-44C7-9044-BD324596DB67}"/>
    <cellStyle name="20% - Accent6 2 2 4 2 3" xfId="13455" xr:uid="{BFA5A527-3695-4A7E-AE44-A29F179024D2}"/>
    <cellStyle name="20% - Accent6 2 2 4 2 4" xfId="23581" xr:uid="{B75EA7C1-5EDC-4012-9C6B-A5F5EE984DBA}"/>
    <cellStyle name="20% - Accent6 2 2 4 3" xfId="6205" xr:uid="{7F887EC2-7702-4CB4-86EA-072245A2D982}"/>
    <cellStyle name="20% - Accent6 2 2 4 3 2" xfId="15527" xr:uid="{6E34B18B-35DD-4337-BF9F-3B928D0C6DC0}"/>
    <cellStyle name="20% - Accent6 2 2 4 3 3" xfId="25653" xr:uid="{AB73E0DD-7935-41BB-8978-CAF4F42BDABC}"/>
    <cellStyle name="20% - Accent6 2 2 4 4" xfId="11310" xr:uid="{508F7FF2-2F1D-4DFA-B136-2C8DE70940D7}"/>
    <cellStyle name="20% - Accent6 2 2 4 5" xfId="21436" xr:uid="{C960C84D-DD51-4C00-ADE4-46F3085198F9}"/>
    <cellStyle name="20% - Accent6 2 2 5" xfId="2316" xr:uid="{4CF4E605-A56F-4AD2-AAB5-508B8108792E}"/>
    <cellStyle name="20% - Accent6 2 2 5 2" xfId="4545" xr:uid="{52B13615-1B99-4266-97A9-B94858DF516D}"/>
    <cellStyle name="20% - Accent6 2 2 5 2 2" xfId="8763" xr:uid="{BB5DB40B-28EA-42AF-8491-3A99F3DD7A06}"/>
    <cellStyle name="20% - Accent6 2 2 5 2 2 2" xfId="18085" xr:uid="{C820B05E-ABBF-48D9-B4D4-8124D9C23CA0}"/>
    <cellStyle name="20% - Accent6 2 2 5 2 2 3" xfId="28211" xr:uid="{870F572D-A440-4A46-AB3D-23359915998D}"/>
    <cellStyle name="20% - Accent6 2 2 5 2 3" xfId="13868" xr:uid="{BA50E504-2909-45E3-8197-659590D4D82E}"/>
    <cellStyle name="20% - Accent6 2 2 5 2 4" xfId="23994" xr:uid="{DAF8A5FC-AFF3-493D-820E-49CCC0E73AFE}"/>
    <cellStyle name="20% - Accent6 2 2 5 3" xfId="6618" xr:uid="{0C2DFF0C-1D67-45EB-BA5A-0652EC2D40A6}"/>
    <cellStyle name="20% - Accent6 2 2 5 3 2" xfId="15940" xr:uid="{A5523EF6-2B9B-4607-90BB-82AC431311A8}"/>
    <cellStyle name="20% - Accent6 2 2 5 3 3" xfId="26066" xr:uid="{EB75C4D8-57A2-4B32-A773-BD750CDE9DFB}"/>
    <cellStyle name="20% - Accent6 2 2 5 4" xfId="11723" xr:uid="{B1B27763-7D49-4FEB-B21C-BE009CC842CD}"/>
    <cellStyle name="20% - Accent6 2 2 5 5" xfId="21849" xr:uid="{EB70F46E-951B-4460-9582-8AE6E2D082BC}"/>
    <cellStyle name="20% - Accent6 2 2 6" xfId="2729" xr:uid="{5F288F22-4F93-4627-B490-44A277699964}"/>
    <cellStyle name="20% - Accent6 2 2 6 2" xfId="4958" xr:uid="{FB0BC460-48D6-4551-A06D-627EB03178EE}"/>
    <cellStyle name="20% - Accent6 2 2 6 2 2" xfId="9176" xr:uid="{4D6A98D6-8D59-4C48-A433-DA2D98B7CDF6}"/>
    <cellStyle name="20% - Accent6 2 2 6 2 2 2" xfId="18498" xr:uid="{2376A2BB-14D0-4F98-8F84-AC2D3ECC07AA}"/>
    <cellStyle name="20% - Accent6 2 2 6 2 2 3" xfId="28624" xr:uid="{1FC1F986-FB9B-4F31-8F94-43760E0D72D4}"/>
    <cellStyle name="20% - Accent6 2 2 6 2 3" xfId="14281" xr:uid="{314CAF7A-AEF8-405A-B4AB-B45CC0ED6EDD}"/>
    <cellStyle name="20% - Accent6 2 2 6 2 4" xfId="24407" xr:uid="{9BBFB41B-92C5-4D7A-BF70-6BA2862D1EC5}"/>
    <cellStyle name="20% - Accent6 2 2 6 3" xfId="7031" xr:uid="{D3A560E9-688F-4812-B9A9-7CE694E5B796}"/>
    <cellStyle name="20% - Accent6 2 2 6 3 2" xfId="16353" xr:uid="{5E1FED6F-A228-4D37-8BFE-D39645952560}"/>
    <cellStyle name="20% - Accent6 2 2 6 3 3" xfId="26479" xr:uid="{9B906B21-C371-4309-87A1-C546794032E3}"/>
    <cellStyle name="20% - Accent6 2 2 6 4" xfId="12136" xr:uid="{5A886C57-BEA4-4F49-BD65-AA87CABE58BF}"/>
    <cellStyle name="20% - Accent6 2 2 6 5" xfId="22262" xr:uid="{590FADDB-F723-4EB2-AE16-46DE2CA72AFD}"/>
    <cellStyle name="20% - Accent6 2 2 7" xfId="3142" xr:uid="{249311DF-8A4D-4630-B9D6-6F8335A98F0A}"/>
    <cellStyle name="20% - Accent6 2 2 7 2" xfId="7444" xr:uid="{F751D94C-5956-4F64-97A9-D049FB00962C}"/>
    <cellStyle name="20% - Accent6 2 2 7 2 2" xfId="16766" xr:uid="{63B48DDA-6E31-4701-AACA-F0D5EBAB4DD5}"/>
    <cellStyle name="20% - Accent6 2 2 7 2 3" xfId="26892" xr:uid="{40D84B44-7A17-42C6-91AF-3B8AFF3155FF}"/>
    <cellStyle name="20% - Accent6 2 2 7 3" xfId="12549" xr:uid="{6833727D-7DDA-411E-986C-9A206E999225}"/>
    <cellStyle name="20% - Accent6 2 2 7 4" xfId="22675" xr:uid="{7A95909C-C58D-4D9B-A683-99DF8DE9102C}"/>
    <cellStyle name="20% - Accent6 2 2 8" xfId="5378" xr:uid="{06698152-7B6F-4576-953A-4FE0B8BE8E07}"/>
    <cellStyle name="20% - Accent6 2 2 8 2" xfId="14700" xr:uid="{6A3A32F4-3B49-42ED-913D-FDFB0BC51A12}"/>
    <cellStyle name="20% - Accent6 2 2 8 3" xfId="24826" xr:uid="{457836FD-7E84-4448-BC31-EF502367ABAA}"/>
    <cellStyle name="20% - Accent6 2 2 9" xfId="9728" xr:uid="{76600501-04D4-4FAA-A0DB-BC3069651F09}"/>
    <cellStyle name="20% - Accent6 2 2 9 2" xfId="19049" xr:uid="{E3E6D92A-B70D-47D9-987E-572E0C2E2CD3}"/>
    <cellStyle name="20% - Accent6 2 2 9 3" xfId="29175" xr:uid="{E03D51A1-20AC-45F9-9B85-462DBBBBC2C6}"/>
    <cellStyle name="20% - Accent6 2 3" xfId="45" xr:uid="{00000000-0005-0000-0000-000056000000}"/>
    <cellStyle name="20% - Accent6 2 3 10" xfId="10485" xr:uid="{AFC90F70-D257-4571-B782-BFB49B2D866A}"/>
    <cellStyle name="20% - Accent6 2 3 11" xfId="19782" xr:uid="{AF3C53D7-55B9-409D-A134-8964D77F1D52}"/>
    <cellStyle name="20% - Accent6 2 3 12" xfId="20611" xr:uid="{3FC17EEA-6CFD-4AE4-A936-BADBF5AD2BA0}"/>
    <cellStyle name="20% - Accent6 2 3 2" xfId="622" xr:uid="{00000000-0005-0000-0000-000057000000}"/>
    <cellStyle name="20% - Accent6 2 3 2 2" xfId="3721" xr:uid="{429A51E9-0F8D-47C4-9AC4-83A4273BEBFD}"/>
    <cellStyle name="20% - Accent6 2 3 2 2 2" xfId="7939" xr:uid="{6D49019E-F3CB-478E-87FC-EF3AE1B7093C}"/>
    <cellStyle name="20% - Accent6 2 3 2 2 2 2" xfId="17261" xr:uid="{F29C23E9-C3CC-43F9-8A33-4B7CA109B5DE}"/>
    <cellStyle name="20% - Accent6 2 3 2 2 2 3" xfId="27387" xr:uid="{695BA888-E254-4BDD-9B1A-5538BD6451C1}"/>
    <cellStyle name="20% - Accent6 2 3 2 2 3" xfId="13044" xr:uid="{715BA827-88D8-48CD-BAEA-C96503976AF5}"/>
    <cellStyle name="20% - Accent6 2 3 2 2 4" xfId="23170" xr:uid="{99B86C3C-2F65-4207-ADD4-3EEA156040EC}"/>
    <cellStyle name="20% - Accent6 2 3 2 3" xfId="5794" xr:uid="{427CFDB7-5BEA-4B81-88CE-30C0E8FB6121}"/>
    <cellStyle name="20% - Accent6 2 3 2 3 2" xfId="15116" xr:uid="{7B518833-292F-4FF8-B236-629E7BFA50AB}"/>
    <cellStyle name="20% - Accent6 2 3 2 3 3" xfId="25242" xr:uid="{757A1AE7-B34C-4C8F-ADDC-6C1038845FE6}"/>
    <cellStyle name="20% - Accent6 2 3 2 4" xfId="10257" xr:uid="{AEE4D7AF-E25D-4F8E-948C-E25C9EA62EFA}"/>
    <cellStyle name="20% - Accent6 2 3 2 4 2" xfId="19568" xr:uid="{ADF95431-6BCA-4171-AFA2-20901FB18F1C}"/>
    <cellStyle name="20% - Accent6 2 3 2 4 3" xfId="29694" xr:uid="{F3B00644-5876-4BC4-8224-F5CBDCDA22B4}"/>
    <cellStyle name="20% - Accent6 2 3 2 5" xfId="1490" xr:uid="{3FF499FC-ABB8-4DE5-A06A-AC173065D444}"/>
    <cellStyle name="20% - Accent6 2 3 2 6" xfId="10899" xr:uid="{168570FF-5628-491D-BC76-F1DEE32F0EE6}"/>
    <cellStyle name="20% - Accent6 2 3 2 7" xfId="20198" xr:uid="{986FA0ED-29FA-4A33-9E08-951AB2C5CCD8}"/>
    <cellStyle name="20% - Accent6 2 3 2 8" xfId="21025" xr:uid="{3201308F-585E-4CFD-9038-2038844EABA4}"/>
    <cellStyle name="20% - Accent6 2 3 3" xfId="1905" xr:uid="{D1A837B1-132C-4B51-B851-F6890A11BC58}"/>
    <cellStyle name="20% - Accent6 2 3 3 2" xfId="4134" xr:uid="{473B32E4-6260-4EAC-B070-43C23DC104FA}"/>
    <cellStyle name="20% - Accent6 2 3 3 2 2" xfId="8352" xr:uid="{2A26F9CE-15A8-4711-8820-6E91A2A7B45B}"/>
    <cellStyle name="20% - Accent6 2 3 3 2 2 2" xfId="17674" xr:uid="{E01FF303-3842-4451-8FB4-766605579D3B}"/>
    <cellStyle name="20% - Accent6 2 3 3 2 2 3" xfId="27800" xr:uid="{62D88931-C308-4069-8CDC-C102F9E5E137}"/>
    <cellStyle name="20% - Accent6 2 3 3 2 3" xfId="13457" xr:uid="{8CEEAF3A-A23B-49B1-89A3-D6F0A8455B55}"/>
    <cellStyle name="20% - Accent6 2 3 3 2 4" xfId="23583" xr:uid="{37EE3B32-0C58-4629-841B-E7D0CB4A71EB}"/>
    <cellStyle name="20% - Accent6 2 3 3 3" xfId="6207" xr:uid="{A28CAC22-97C2-4BF2-A093-4614400D4A31}"/>
    <cellStyle name="20% - Accent6 2 3 3 3 2" xfId="15529" xr:uid="{E1A3C6C0-2CC8-4F13-8A84-46210B9D5A51}"/>
    <cellStyle name="20% - Accent6 2 3 3 3 3" xfId="25655" xr:uid="{C5DF494F-34A4-49CC-91C1-968D7428B601}"/>
    <cellStyle name="20% - Accent6 2 3 3 4" xfId="11312" xr:uid="{1754695C-19D8-4E52-BE71-B6495688115D}"/>
    <cellStyle name="20% - Accent6 2 3 3 5" xfId="21438" xr:uid="{53BF0575-A237-4146-80FF-0CE11660826F}"/>
    <cellStyle name="20% - Accent6 2 3 4" xfId="2318" xr:uid="{80222CEC-F4E4-4375-96A5-37D491BB01DE}"/>
    <cellStyle name="20% - Accent6 2 3 4 2" xfId="4547" xr:uid="{50C32A35-8535-45BF-A67F-4C4DC82286BD}"/>
    <cellStyle name="20% - Accent6 2 3 4 2 2" xfId="8765" xr:uid="{F96DC1DD-8011-4A65-8D93-7248495EAD09}"/>
    <cellStyle name="20% - Accent6 2 3 4 2 2 2" xfId="18087" xr:uid="{4962777A-3C4C-44E9-BE6F-3D92A891DB44}"/>
    <cellStyle name="20% - Accent6 2 3 4 2 2 3" xfId="28213" xr:uid="{94CC08C6-DB63-4B9F-AFBD-4D395EC2A368}"/>
    <cellStyle name="20% - Accent6 2 3 4 2 3" xfId="13870" xr:uid="{B4000477-C598-4949-B0CC-21D068F12F81}"/>
    <cellStyle name="20% - Accent6 2 3 4 2 4" xfId="23996" xr:uid="{0471A340-8602-441D-894F-CA75B33B99BE}"/>
    <cellStyle name="20% - Accent6 2 3 4 3" xfId="6620" xr:uid="{DF82BCE3-519E-48A9-BCF5-02639388DA28}"/>
    <cellStyle name="20% - Accent6 2 3 4 3 2" xfId="15942" xr:uid="{8D7F9CD0-F78C-498A-942E-5C0F6A330414}"/>
    <cellStyle name="20% - Accent6 2 3 4 3 3" xfId="26068" xr:uid="{434FA032-69DC-493D-80DB-0DB21A3BE1C1}"/>
    <cellStyle name="20% - Accent6 2 3 4 4" xfId="11725" xr:uid="{93C0271D-B54C-4067-9B35-EA6EA07C2768}"/>
    <cellStyle name="20% - Accent6 2 3 4 5" xfId="21851" xr:uid="{D22D0F29-93C2-4721-987E-BD5FEA66786E}"/>
    <cellStyle name="20% - Accent6 2 3 5" xfId="2731" xr:uid="{2648AD11-74B4-4AA0-AB18-5119DE0F2A4C}"/>
    <cellStyle name="20% - Accent6 2 3 5 2" xfId="4960" xr:uid="{D4EB852C-1199-45D2-A425-E750937A5BB0}"/>
    <cellStyle name="20% - Accent6 2 3 5 2 2" xfId="9178" xr:uid="{123C2703-632C-4EC6-AC88-69D08E988575}"/>
    <cellStyle name="20% - Accent6 2 3 5 2 2 2" xfId="18500" xr:uid="{7F56ABAC-4C67-4E10-AA7A-B5A3FEEDDE96}"/>
    <cellStyle name="20% - Accent6 2 3 5 2 2 3" xfId="28626" xr:uid="{1E227CF6-883C-4278-B9AA-E07307433478}"/>
    <cellStyle name="20% - Accent6 2 3 5 2 3" xfId="14283" xr:uid="{8235CEAD-B2AB-4C4C-85FA-7ED1CF755998}"/>
    <cellStyle name="20% - Accent6 2 3 5 2 4" xfId="24409" xr:uid="{EC6DC9F2-9F59-4EEC-A291-A6AEF78A0A65}"/>
    <cellStyle name="20% - Accent6 2 3 5 3" xfId="7033" xr:uid="{BE80908F-85ED-48FF-AC73-3750BF69BCC9}"/>
    <cellStyle name="20% - Accent6 2 3 5 3 2" xfId="16355" xr:uid="{1EAD0B4F-6628-4ACA-A4CF-BFD4B6AC79B0}"/>
    <cellStyle name="20% - Accent6 2 3 5 3 3" xfId="26481" xr:uid="{16E8E452-EC84-4E15-BE7B-6AFB67344CD1}"/>
    <cellStyle name="20% - Accent6 2 3 5 4" xfId="12138" xr:uid="{967F6DD9-3B99-43B7-B6B7-EB426734719B}"/>
    <cellStyle name="20% - Accent6 2 3 5 5" xfId="22264" xr:uid="{9A2F5D29-0F98-4997-83FE-456BD572694A}"/>
    <cellStyle name="20% - Accent6 2 3 6" xfId="3144" xr:uid="{A7A195A2-2FD9-4B74-895F-C460115B9B4E}"/>
    <cellStyle name="20% - Accent6 2 3 6 2" xfId="7446" xr:uid="{AB725BC4-21F9-4D70-8EDD-467E75E6773D}"/>
    <cellStyle name="20% - Accent6 2 3 6 2 2" xfId="16768" xr:uid="{9FC9F6BA-2CDB-4BD4-B486-F16D192DB6B1}"/>
    <cellStyle name="20% - Accent6 2 3 6 2 3" xfId="26894" xr:uid="{5C5E4152-F8D7-4C6F-B371-B89B84105078}"/>
    <cellStyle name="20% - Accent6 2 3 6 3" xfId="12551" xr:uid="{B1B29B30-0218-4BF3-A31D-58C96329B9DE}"/>
    <cellStyle name="20% - Accent6 2 3 6 4" xfId="22677" xr:uid="{BC3B0163-E359-463E-A929-62F3F9ECADBC}"/>
    <cellStyle name="20% - Accent6 2 3 7" xfId="5380" xr:uid="{AB3D49DE-1CCC-4899-BBB5-738203AEBF93}"/>
    <cellStyle name="20% - Accent6 2 3 7 2" xfId="14702" xr:uid="{9474288F-4BC1-420A-A8E3-AF58937813A5}"/>
    <cellStyle name="20% - Accent6 2 3 7 3" xfId="24828" xr:uid="{4336B298-B662-47C9-AFAF-DA890BE9FF0D}"/>
    <cellStyle name="20% - Accent6 2 3 8" xfId="9832" xr:uid="{99D7A40C-1679-4F58-9EE6-BDA59E736356}"/>
    <cellStyle name="20% - Accent6 2 3 8 2" xfId="19153" xr:uid="{6A964422-A8CB-438A-AF11-FF18DCB06CF5}"/>
    <cellStyle name="20% - Accent6 2 3 8 3" xfId="29279" xr:uid="{43675E22-3D63-4717-89EE-0672FF4CF5C4}"/>
    <cellStyle name="20% - Accent6 2 3 9" xfId="1076" xr:uid="{4B1DD7E5-DA42-4C55-B927-34B620E0FAF7}"/>
    <cellStyle name="20% - Accent6 2 4" xfId="619" xr:uid="{00000000-0005-0000-0000-000058000000}"/>
    <cellStyle name="20% - Accent6 2 4 2" xfId="3718" xr:uid="{76BDB348-F4BB-4C90-BF8A-6155904C9BF6}"/>
    <cellStyle name="20% - Accent6 2 4 2 2" xfId="7936" xr:uid="{D35D5DA2-0091-4622-BBD8-5A3DD5B45653}"/>
    <cellStyle name="20% - Accent6 2 4 2 2 2" xfId="17258" xr:uid="{5FE08132-AB5C-4D2F-AFF7-86BD8AF2292E}"/>
    <cellStyle name="20% - Accent6 2 4 2 2 3" xfId="27384" xr:uid="{81F0A168-3A95-4527-997C-FBF924DA9AD9}"/>
    <cellStyle name="20% - Accent6 2 4 2 3" xfId="13041" xr:uid="{E6606286-77C3-43DB-96CB-5CAC7A89E433}"/>
    <cellStyle name="20% - Accent6 2 4 2 4" xfId="23167" xr:uid="{3FB2B47C-DEED-42B1-AABE-7DCD07D667F9}"/>
    <cellStyle name="20% - Accent6 2 4 3" xfId="5791" xr:uid="{3E6889C0-120D-49A4-84E2-B0DDBF73AE43}"/>
    <cellStyle name="20% - Accent6 2 4 3 2" xfId="15113" xr:uid="{2BDF2D97-0443-4588-8614-64E76F4F14A2}"/>
    <cellStyle name="20% - Accent6 2 4 3 3" xfId="25239" xr:uid="{311CC8C3-A8A2-4887-A5B5-701831A3A2B3}"/>
    <cellStyle name="20% - Accent6 2 4 4" xfId="10049" xr:uid="{4F7AA8A1-E969-429A-BFDB-D89AA951D00B}"/>
    <cellStyle name="20% - Accent6 2 4 4 2" xfId="19361" xr:uid="{F8957DF2-1650-44E0-9175-2397139C2DE8}"/>
    <cellStyle name="20% - Accent6 2 4 4 3" xfId="29487" xr:uid="{92E99F9B-A707-4A19-9FF2-0E4F06212753}"/>
    <cellStyle name="20% - Accent6 2 4 5" xfId="1487" xr:uid="{73F2504D-6205-497E-96D0-B33142B75425}"/>
    <cellStyle name="20% - Accent6 2 4 6" xfId="10896" xr:uid="{AE78FB73-225F-4832-B3C8-4851092F48F6}"/>
    <cellStyle name="20% - Accent6 2 4 7" xfId="20195" xr:uid="{F3DDD851-B51A-4EC4-89E6-449E7597CB9B}"/>
    <cellStyle name="20% - Accent6 2 4 8" xfId="21022" xr:uid="{F866583D-0EBB-42A2-A52E-5ED257778EF7}"/>
    <cellStyle name="20% - Accent6 2 5" xfId="1902" xr:uid="{377FB764-CCEF-4FF1-96C7-79BFD3FF80DC}"/>
    <cellStyle name="20% - Accent6 2 5 2" xfId="4131" xr:uid="{214544E2-FB1B-468E-B554-6116D3C3BD16}"/>
    <cellStyle name="20% - Accent6 2 5 2 2" xfId="8349" xr:uid="{6422DCC6-EC21-4F63-BA51-7FEC8578F619}"/>
    <cellStyle name="20% - Accent6 2 5 2 2 2" xfId="17671" xr:uid="{16BB8225-CFFC-4AB4-A173-6F58AC45686A}"/>
    <cellStyle name="20% - Accent6 2 5 2 2 3" xfId="27797" xr:uid="{CEED546B-37DA-4577-8586-FF0C0A13ACF6}"/>
    <cellStyle name="20% - Accent6 2 5 2 3" xfId="13454" xr:uid="{9028EA16-C955-48DE-B375-BCC7615656C8}"/>
    <cellStyle name="20% - Accent6 2 5 2 4" xfId="23580" xr:uid="{84BE7294-C920-494B-886A-99296545432A}"/>
    <cellStyle name="20% - Accent6 2 5 3" xfId="6204" xr:uid="{78DBC8B9-F187-46BC-BAC7-554932BFBA0E}"/>
    <cellStyle name="20% - Accent6 2 5 3 2" xfId="15526" xr:uid="{CC2853BE-AEDB-4F1C-9177-1F750ABCB815}"/>
    <cellStyle name="20% - Accent6 2 5 3 3" xfId="25652" xr:uid="{69A7BEDD-6DDB-47F7-92C3-74E540A93E70}"/>
    <cellStyle name="20% - Accent6 2 5 4" xfId="11309" xr:uid="{5D05292B-B483-49F5-A347-E2A92059AE6A}"/>
    <cellStyle name="20% - Accent6 2 5 5" xfId="21435" xr:uid="{12F845A0-5314-44B0-8D94-CFD5445CB165}"/>
    <cellStyle name="20% - Accent6 2 6" xfId="2315" xr:uid="{70A21AC0-4173-4791-A025-A8A7AE5EEFDA}"/>
    <cellStyle name="20% - Accent6 2 6 2" xfId="4544" xr:uid="{5572F1D4-B42D-4560-A4DB-ED04DD3ADEBF}"/>
    <cellStyle name="20% - Accent6 2 6 2 2" xfId="8762" xr:uid="{988911A0-8CAE-4859-AEC5-A3D3D6452E7F}"/>
    <cellStyle name="20% - Accent6 2 6 2 2 2" xfId="18084" xr:uid="{9CF3E0A5-5DA9-434E-ABD2-4C47F96806D5}"/>
    <cellStyle name="20% - Accent6 2 6 2 2 3" xfId="28210" xr:uid="{07B5F9C4-1857-419B-867C-51DAB8D9523F}"/>
    <cellStyle name="20% - Accent6 2 6 2 3" xfId="13867" xr:uid="{07DF96D0-3856-445F-B69A-5B0261D9C1C8}"/>
    <cellStyle name="20% - Accent6 2 6 2 4" xfId="23993" xr:uid="{08236E2D-1068-4971-A8F7-6CC2772354BB}"/>
    <cellStyle name="20% - Accent6 2 6 3" xfId="6617" xr:uid="{25430A44-6646-4607-B16B-5B9E6B9D7DC0}"/>
    <cellStyle name="20% - Accent6 2 6 3 2" xfId="15939" xr:uid="{40EEE6F1-0924-4395-814F-C77E8229671B}"/>
    <cellStyle name="20% - Accent6 2 6 3 3" xfId="26065" xr:uid="{258D507C-79E3-4443-9D14-C8E9BCA77C64}"/>
    <cellStyle name="20% - Accent6 2 6 4" xfId="11722" xr:uid="{EBE9F7C9-45F1-4110-91BD-65D54801D9D6}"/>
    <cellStyle name="20% - Accent6 2 6 5" xfId="21848" xr:uid="{65C256A9-E200-4454-8CB9-45C7851BB069}"/>
    <cellStyle name="20% - Accent6 2 7" xfId="2728" xr:uid="{9C35F21D-D5DF-455F-BD38-8CCEA6FC917F}"/>
    <cellStyle name="20% - Accent6 2 7 2" xfId="4957" xr:uid="{8B5EB9B1-1EF8-4330-9BC1-63869D167855}"/>
    <cellStyle name="20% - Accent6 2 7 2 2" xfId="9175" xr:uid="{BFCD45B7-C7FB-4C66-92D3-0F239E617785}"/>
    <cellStyle name="20% - Accent6 2 7 2 2 2" xfId="18497" xr:uid="{CADAFF2C-D067-4569-98CD-909FDDD75FC3}"/>
    <cellStyle name="20% - Accent6 2 7 2 2 3" xfId="28623" xr:uid="{EFAA9A05-AF28-45F2-B9B1-7ADF74B347B0}"/>
    <cellStyle name="20% - Accent6 2 7 2 3" xfId="14280" xr:uid="{45358D13-0551-4B38-BE37-BF950DAB8875}"/>
    <cellStyle name="20% - Accent6 2 7 2 4" xfId="24406" xr:uid="{BBCF027F-5792-411D-B6DB-C9BB58E2FB8E}"/>
    <cellStyle name="20% - Accent6 2 7 3" xfId="7030" xr:uid="{02B06F6D-BB7C-4E2B-9BD2-1E4C6F282449}"/>
    <cellStyle name="20% - Accent6 2 7 3 2" xfId="16352" xr:uid="{221B7B91-236F-45FF-A283-7E5C9ACB73A3}"/>
    <cellStyle name="20% - Accent6 2 7 3 3" xfId="26478" xr:uid="{1587AF9B-903A-42B9-A164-2AB9ACE87A27}"/>
    <cellStyle name="20% - Accent6 2 7 4" xfId="12135" xr:uid="{B4E345B6-4478-44EB-AF8B-45E0E076BFA5}"/>
    <cellStyle name="20% - Accent6 2 7 5" xfId="22261" xr:uid="{EDF4CDBA-FA8D-4F4B-A160-D15C3CCA1507}"/>
    <cellStyle name="20% - Accent6 2 8" xfId="3141" xr:uid="{D74DB75A-FE58-41ED-A2EA-8C6254500519}"/>
    <cellStyle name="20% - Accent6 2 8 2" xfId="7443" xr:uid="{6F84538A-9AAE-4A7F-9F17-C31E0E64465E}"/>
    <cellStyle name="20% - Accent6 2 8 2 2" xfId="16765" xr:uid="{ECF2149E-B4E3-4B34-912D-471DCD40843C}"/>
    <cellStyle name="20% - Accent6 2 8 2 3" xfId="26891" xr:uid="{806B9D04-1538-4BA2-B56E-3B13743F9952}"/>
    <cellStyle name="20% - Accent6 2 8 3" xfId="12548" xr:uid="{DC10A56F-5BDA-4F66-8144-7991E538BDC7}"/>
    <cellStyle name="20% - Accent6 2 8 4" xfId="22674" xr:uid="{7FA50F11-9A9B-4F00-B76E-262230A857E9}"/>
    <cellStyle name="20% - Accent6 2 9" xfId="5377" xr:uid="{30E4CCFE-8363-4001-A11B-46E6EBF1D0C9}"/>
    <cellStyle name="20% - Accent6 2 9 2" xfId="14699" xr:uid="{FD823D03-9F0B-476D-B5C8-018C040ED861}"/>
    <cellStyle name="20% - Accent6 2 9 3" xfId="24825" xr:uid="{99222B5F-CB3D-4C4F-931F-B363A9D367CD}"/>
    <cellStyle name="20% - Accent6 3" xfId="46" xr:uid="{00000000-0005-0000-0000-000059000000}"/>
    <cellStyle name="20% - Accent6 3 10" xfId="1077" xr:uid="{538541B4-12DF-4735-A367-842763836142}"/>
    <cellStyle name="20% - Accent6 3 11" xfId="10486" xr:uid="{86884DD9-E3C6-443E-8701-55212CC508D9}"/>
    <cellStyle name="20% - Accent6 3 12" xfId="19783" xr:uid="{C6094C18-48ED-408D-A9FC-3A8BD9CC84E5}"/>
    <cellStyle name="20% - Accent6 3 13" xfId="20612" xr:uid="{DA71B5F9-22C5-49A8-A436-7D02740EFA85}"/>
    <cellStyle name="20% - Accent6 3 2" xfId="47" xr:uid="{00000000-0005-0000-0000-00005A000000}"/>
    <cellStyle name="20% - Accent6 3 2 10" xfId="10487" xr:uid="{06AFBA89-A57D-43A4-A798-4DD4AD985492}"/>
    <cellStyle name="20% - Accent6 3 2 11" xfId="19784" xr:uid="{61B678F0-A904-4482-AAFB-E60E37A46FE7}"/>
    <cellStyle name="20% - Accent6 3 2 12" xfId="20613" xr:uid="{D999A7B6-1210-45CA-806F-545B5612DC1C}"/>
    <cellStyle name="20% - Accent6 3 2 2" xfId="624" xr:uid="{00000000-0005-0000-0000-00005B000000}"/>
    <cellStyle name="20% - Accent6 3 2 2 2" xfId="3723" xr:uid="{E2452461-C259-4AA1-834B-F04C6C4DD3B7}"/>
    <cellStyle name="20% - Accent6 3 2 2 2 2" xfId="7941" xr:uid="{39833DC6-3F47-4E5D-B7CC-429CB1D44FEC}"/>
    <cellStyle name="20% - Accent6 3 2 2 2 2 2" xfId="17263" xr:uid="{ED222703-2C42-40F6-8AF6-7946501E7377}"/>
    <cellStyle name="20% - Accent6 3 2 2 2 2 3" xfId="27389" xr:uid="{A8E6C942-608C-458F-A410-C581BA6417AF}"/>
    <cellStyle name="20% - Accent6 3 2 2 2 3" xfId="13046" xr:uid="{8505EC31-7161-4886-BCEC-4849431C8F96}"/>
    <cellStyle name="20% - Accent6 3 2 2 2 4" xfId="23172" xr:uid="{DDEB8F54-181E-4C58-838A-0688CE9D974B}"/>
    <cellStyle name="20% - Accent6 3 2 2 3" xfId="5796" xr:uid="{EB0FC8E7-C954-4B57-894B-C07367F184D4}"/>
    <cellStyle name="20% - Accent6 3 2 2 3 2" xfId="15118" xr:uid="{A1505528-2186-4795-A5B2-A5AE25D04C1B}"/>
    <cellStyle name="20% - Accent6 3 2 2 3 3" xfId="25244" xr:uid="{F0C08B74-455A-4057-8FCE-3B3EDDC6CF94}"/>
    <cellStyle name="20% - Accent6 3 2 2 4" xfId="10333" xr:uid="{3B184BC7-050D-4A85-8C24-92282FE7D111}"/>
    <cellStyle name="20% - Accent6 3 2 2 4 2" xfId="19644" xr:uid="{91836B8E-59C9-406A-9BB2-3420D0800B26}"/>
    <cellStyle name="20% - Accent6 3 2 2 4 3" xfId="29770" xr:uid="{3AC930C7-2A43-4D46-9967-83EDF70A878A}"/>
    <cellStyle name="20% - Accent6 3 2 2 5" xfId="1492" xr:uid="{B2095B3A-383C-4D1A-9D46-51FB3DB4A4C9}"/>
    <cellStyle name="20% - Accent6 3 2 2 6" xfId="10901" xr:uid="{16A1CB67-21A6-4867-8F00-85EA3ED0738E}"/>
    <cellStyle name="20% - Accent6 3 2 2 7" xfId="20200" xr:uid="{3E31D023-77C2-421E-8644-BE64F15EF184}"/>
    <cellStyle name="20% - Accent6 3 2 2 8" xfId="21027" xr:uid="{8F1DC70D-0527-478E-8B11-A44B146B81DC}"/>
    <cellStyle name="20% - Accent6 3 2 3" xfId="1907" xr:uid="{480BABA8-FCB9-426C-9BA9-FAB1D9D829C5}"/>
    <cellStyle name="20% - Accent6 3 2 3 2" xfId="4136" xr:uid="{2A0B13C1-6668-4952-A3A1-36D95C7D664C}"/>
    <cellStyle name="20% - Accent6 3 2 3 2 2" xfId="8354" xr:uid="{8EEB1A3C-B152-44B3-A261-9EEC288C1DF3}"/>
    <cellStyle name="20% - Accent6 3 2 3 2 2 2" xfId="17676" xr:uid="{BD87E560-2731-4E80-90DB-0BEBC918E947}"/>
    <cellStyle name="20% - Accent6 3 2 3 2 2 3" xfId="27802" xr:uid="{A4197A16-FE5C-4507-B8DC-95670CE0785A}"/>
    <cellStyle name="20% - Accent6 3 2 3 2 3" xfId="13459" xr:uid="{A6B0D54C-610F-436F-BAF6-4DD5DC6D13B9}"/>
    <cellStyle name="20% - Accent6 3 2 3 2 4" xfId="23585" xr:uid="{64AEF08C-93CE-488F-86ED-27DACB94B471}"/>
    <cellStyle name="20% - Accent6 3 2 3 3" xfId="6209" xr:uid="{3098D4B0-2433-4428-9B38-EE27E9A5EBEE}"/>
    <cellStyle name="20% - Accent6 3 2 3 3 2" xfId="15531" xr:uid="{87F87F24-A535-47F3-AA22-A93CE7A16E41}"/>
    <cellStyle name="20% - Accent6 3 2 3 3 3" xfId="25657" xr:uid="{D778C8F1-0DEB-4FB1-95F7-31981FD14D85}"/>
    <cellStyle name="20% - Accent6 3 2 3 4" xfId="11314" xr:uid="{A84BC86F-FCBA-4E34-B891-8C21A3BAFF7E}"/>
    <cellStyle name="20% - Accent6 3 2 3 5" xfId="21440" xr:uid="{895D185B-03A2-421A-A20D-FC6E8521C868}"/>
    <cellStyle name="20% - Accent6 3 2 4" xfId="2320" xr:uid="{2FDC4B71-ADDA-4324-9D6C-57160DE542F5}"/>
    <cellStyle name="20% - Accent6 3 2 4 2" xfId="4549" xr:uid="{F338AFBB-EAF8-4C95-90C0-FB0751A7A790}"/>
    <cellStyle name="20% - Accent6 3 2 4 2 2" xfId="8767" xr:uid="{807B4A8D-AF7D-46E0-AE8F-7A74F7BD8F39}"/>
    <cellStyle name="20% - Accent6 3 2 4 2 2 2" xfId="18089" xr:uid="{5B347CEC-2E45-4501-AB60-420378CFB4C5}"/>
    <cellStyle name="20% - Accent6 3 2 4 2 2 3" xfId="28215" xr:uid="{9055B559-107F-4B7E-B7EF-F84F4AEF49B6}"/>
    <cellStyle name="20% - Accent6 3 2 4 2 3" xfId="13872" xr:uid="{4331EA90-3B29-423F-9D20-2509C9EC2347}"/>
    <cellStyle name="20% - Accent6 3 2 4 2 4" xfId="23998" xr:uid="{B8A8FA65-58A5-4FC5-A4BF-1856340E1B45}"/>
    <cellStyle name="20% - Accent6 3 2 4 3" xfId="6622" xr:uid="{9DF87AF5-09A0-40B0-8A39-7B61520A274C}"/>
    <cellStyle name="20% - Accent6 3 2 4 3 2" xfId="15944" xr:uid="{932B25EA-A32E-4F9C-A74B-C0D66EA33B82}"/>
    <cellStyle name="20% - Accent6 3 2 4 3 3" xfId="26070" xr:uid="{D557B287-51E2-4464-8B27-D4A5B960EF22}"/>
    <cellStyle name="20% - Accent6 3 2 4 4" xfId="11727" xr:uid="{113750D9-2C59-4665-A836-56DB009157BB}"/>
    <cellStyle name="20% - Accent6 3 2 4 5" xfId="21853" xr:uid="{92783C22-B138-4F79-97B4-DE8654971752}"/>
    <cellStyle name="20% - Accent6 3 2 5" xfId="2733" xr:uid="{721E1130-A3A8-4C9E-A71D-9709817A5670}"/>
    <cellStyle name="20% - Accent6 3 2 5 2" xfId="4962" xr:uid="{645A91F2-12BE-4777-A815-6711D160AC8B}"/>
    <cellStyle name="20% - Accent6 3 2 5 2 2" xfId="9180" xr:uid="{A8AA7608-63B1-4E7C-AEB3-4FA26CEB37CE}"/>
    <cellStyle name="20% - Accent6 3 2 5 2 2 2" xfId="18502" xr:uid="{CBA82BDC-F464-4C6C-90D3-391664E908CD}"/>
    <cellStyle name="20% - Accent6 3 2 5 2 2 3" xfId="28628" xr:uid="{108ECFE1-AA48-4790-8354-E435C5B18531}"/>
    <cellStyle name="20% - Accent6 3 2 5 2 3" xfId="14285" xr:uid="{5379DC1C-026D-4A05-812C-FE3D167DCF78}"/>
    <cellStyle name="20% - Accent6 3 2 5 2 4" xfId="24411" xr:uid="{25EA295E-40A9-47C7-86D6-8B655E0DCD73}"/>
    <cellStyle name="20% - Accent6 3 2 5 3" xfId="7035" xr:uid="{BEC8F6D0-344A-4B62-9771-49E3972CE68B}"/>
    <cellStyle name="20% - Accent6 3 2 5 3 2" xfId="16357" xr:uid="{7C8F1D68-BCFE-4474-9345-0C360064A3F6}"/>
    <cellStyle name="20% - Accent6 3 2 5 3 3" xfId="26483" xr:uid="{33F88676-6A11-46DC-A3EE-91B68F0EBC47}"/>
    <cellStyle name="20% - Accent6 3 2 5 4" xfId="12140" xr:uid="{0386C71A-BCE0-46C6-AF80-84A53B8E3DB7}"/>
    <cellStyle name="20% - Accent6 3 2 5 5" xfId="22266" xr:uid="{DBC9FC57-31E2-48F6-9CF1-BC8AF522EC71}"/>
    <cellStyle name="20% - Accent6 3 2 6" xfId="3146" xr:uid="{93813D6D-F8AE-48DB-AC7C-AB6070097A23}"/>
    <cellStyle name="20% - Accent6 3 2 6 2" xfId="7448" xr:uid="{BD521C3C-3D57-408C-BB22-0DFFE0888EC2}"/>
    <cellStyle name="20% - Accent6 3 2 6 2 2" xfId="16770" xr:uid="{9BE83167-1F5B-4C25-AD6E-4633412DCB2D}"/>
    <cellStyle name="20% - Accent6 3 2 6 2 3" xfId="26896" xr:uid="{A8D7D2EB-6D36-4B50-A5C8-AC9F650591C6}"/>
    <cellStyle name="20% - Accent6 3 2 6 3" xfId="12553" xr:uid="{09410A2E-17DA-40D0-9198-EBC81EB6E859}"/>
    <cellStyle name="20% - Accent6 3 2 6 4" xfId="22679" xr:uid="{2E9734F9-BD30-4D75-840D-C838443EB8E6}"/>
    <cellStyle name="20% - Accent6 3 2 7" xfId="5382" xr:uid="{4329EC25-6E3F-4F18-8A5D-0BC96BB1FF55}"/>
    <cellStyle name="20% - Accent6 3 2 7 2" xfId="14704" xr:uid="{150ED45C-610F-4467-BB8A-681528A48E46}"/>
    <cellStyle name="20% - Accent6 3 2 7 3" xfId="24830" xr:uid="{24FBBB42-B77D-44DF-8700-911505AC39FE}"/>
    <cellStyle name="20% - Accent6 3 2 8" xfId="9908" xr:uid="{39D99935-60FF-4D6C-86B7-FBB166B1EBDC}"/>
    <cellStyle name="20% - Accent6 3 2 8 2" xfId="19229" xr:uid="{B7B280C5-689A-43F2-A0F4-78C2D53CEB79}"/>
    <cellStyle name="20% - Accent6 3 2 8 3" xfId="29355" xr:uid="{7EBE62C6-33B7-40AC-991C-C33D7846ED28}"/>
    <cellStyle name="20% - Accent6 3 2 9" xfId="1078" xr:uid="{DF576C0B-5695-4BB8-8908-1C3A0CA2F6C2}"/>
    <cellStyle name="20% - Accent6 3 3" xfId="623" xr:uid="{00000000-0005-0000-0000-00005C000000}"/>
    <cellStyle name="20% - Accent6 3 3 2" xfId="3722" xr:uid="{E0932877-406A-40A2-8BD9-A9ECFA31D984}"/>
    <cellStyle name="20% - Accent6 3 3 2 2" xfId="7940" xr:uid="{B63C2E06-3F79-403F-B248-9BE6D1C80D80}"/>
    <cellStyle name="20% - Accent6 3 3 2 2 2" xfId="17262" xr:uid="{EAC6F9CD-FF5C-4819-BF1A-FDD7B38BE247}"/>
    <cellStyle name="20% - Accent6 3 3 2 2 3" xfId="27388" xr:uid="{0A07EE65-284C-43ED-ABE4-57A78256EB8F}"/>
    <cellStyle name="20% - Accent6 3 3 2 3" xfId="13045" xr:uid="{9F60D76B-2DE9-40D0-AA19-1C618B0852E4}"/>
    <cellStyle name="20% - Accent6 3 3 2 4" xfId="23171" xr:uid="{82466E9D-2253-4A39-8F89-A48D90DA4DDB}"/>
    <cellStyle name="20% - Accent6 3 3 3" xfId="5795" xr:uid="{8D69ED57-1440-41F1-82EB-535143C38E7D}"/>
    <cellStyle name="20% - Accent6 3 3 3 2" xfId="15117" xr:uid="{5CAFE175-F21B-4C8F-9F4E-8BD835007065}"/>
    <cellStyle name="20% - Accent6 3 3 3 3" xfId="25243" xr:uid="{B10D9998-C05A-43DC-B07E-226671F1A03F}"/>
    <cellStyle name="20% - Accent6 3 3 4" xfId="10126" xr:uid="{D210655F-B499-4F28-8B0E-BD28EFFE5E22}"/>
    <cellStyle name="20% - Accent6 3 3 4 2" xfId="19437" xr:uid="{8AC874E6-0CC5-4B26-B50F-7EB93AAC7E32}"/>
    <cellStyle name="20% - Accent6 3 3 4 3" xfId="29563" xr:uid="{69FA01E9-586E-463B-83C5-1F80AA47D493}"/>
    <cellStyle name="20% - Accent6 3 3 5" xfId="1491" xr:uid="{451F321A-D25D-44A3-B5EE-E3ECE01A416A}"/>
    <cellStyle name="20% - Accent6 3 3 6" xfId="10900" xr:uid="{3A7F6893-C4F9-4D39-92E8-25E19463D651}"/>
    <cellStyle name="20% - Accent6 3 3 7" xfId="20199" xr:uid="{9E5BFF7B-B02E-4F58-A2E9-7320AB95F169}"/>
    <cellStyle name="20% - Accent6 3 3 8" xfId="21026" xr:uid="{D6D16965-D2A9-43C5-9C9E-27D0E5778567}"/>
    <cellStyle name="20% - Accent6 3 4" xfId="1906" xr:uid="{36759A07-02CD-41ED-BCDD-65C314A40A0A}"/>
    <cellStyle name="20% - Accent6 3 4 2" xfId="4135" xr:uid="{66D35D2E-6A0C-4868-8C7F-04C320A6CA7C}"/>
    <cellStyle name="20% - Accent6 3 4 2 2" xfId="8353" xr:uid="{F67778EF-90CF-4AFF-81F4-F1EDD9473E41}"/>
    <cellStyle name="20% - Accent6 3 4 2 2 2" xfId="17675" xr:uid="{4E220A49-BD6D-483D-B55E-BD126C35B33D}"/>
    <cellStyle name="20% - Accent6 3 4 2 2 3" xfId="27801" xr:uid="{DC994B18-6EF1-4683-8962-3057AC48333C}"/>
    <cellStyle name="20% - Accent6 3 4 2 3" xfId="13458" xr:uid="{F579733B-8545-43E2-B71E-C12A93232A80}"/>
    <cellStyle name="20% - Accent6 3 4 2 4" xfId="23584" xr:uid="{39357571-2041-42D8-9CA3-60E8007F0795}"/>
    <cellStyle name="20% - Accent6 3 4 3" xfId="6208" xr:uid="{B0887399-4030-4B66-A7BB-6440BF9FFC4B}"/>
    <cellStyle name="20% - Accent6 3 4 3 2" xfId="15530" xr:uid="{3E037A80-F6A4-46E2-A984-CC81D8BE19AB}"/>
    <cellStyle name="20% - Accent6 3 4 3 3" xfId="25656" xr:uid="{B9E7B586-D9F9-463A-810A-D61E85820FD1}"/>
    <cellStyle name="20% - Accent6 3 4 4" xfId="11313" xr:uid="{8287310D-B0CA-44B2-84FB-CCCD1A8C96E8}"/>
    <cellStyle name="20% - Accent6 3 4 5" xfId="21439" xr:uid="{33BA9252-F2E4-4333-B435-311458892ABC}"/>
    <cellStyle name="20% - Accent6 3 5" xfId="2319" xr:uid="{32054D6C-FB03-4E66-8A26-361B322D34E0}"/>
    <cellStyle name="20% - Accent6 3 5 2" xfId="4548" xr:uid="{7822A453-C959-42B1-8E4C-B86C0C584128}"/>
    <cellStyle name="20% - Accent6 3 5 2 2" xfId="8766" xr:uid="{24F6EF3B-A321-41BC-BCBC-46653EC258CA}"/>
    <cellStyle name="20% - Accent6 3 5 2 2 2" xfId="18088" xr:uid="{7799A76C-1775-47AD-ACCA-CADE6CF444F0}"/>
    <cellStyle name="20% - Accent6 3 5 2 2 3" xfId="28214" xr:uid="{4D85A843-D7EA-4E34-A645-26F8DF28FB4E}"/>
    <cellStyle name="20% - Accent6 3 5 2 3" xfId="13871" xr:uid="{C633FCDA-EADF-46FF-B743-9D2AEC33150E}"/>
    <cellStyle name="20% - Accent6 3 5 2 4" xfId="23997" xr:uid="{B3A75221-1408-4468-932E-267B9042CC77}"/>
    <cellStyle name="20% - Accent6 3 5 3" xfId="6621" xr:uid="{09DA49E2-02A6-4F77-834C-31D8007DF09D}"/>
    <cellStyle name="20% - Accent6 3 5 3 2" xfId="15943" xr:uid="{476A571B-1F34-422F-B2C6-6221CBF64259}"/>
    <cellStyle name="20% - Accent6 3 5 3 3" xfId="26069" xr:uid="{51759D38-6470-47BB-BFAF-BA9652A907EA}"/>
    <cellStyle name="20% - Accent6 3 5 4" xfId="11726" xr:uid="{07C177B2-5B4F-449F-9C63-9ACD9EA3B0A2}"/>
    <cellStyle name="20% - Accent6 3 5 5" xfId="21852" xr:uid="{07F6E00B-DDC3-4F77-91B4-5762404F315A}"/>
    <cellStyle name="20% - Accent6 3 6" xfId="2732" xr:uid="{4A371861-F283-4580-B5D0-4C14090D71F1}"/>
    <cellStyle name="20% - Accent6 3 6 2" xfId="4961" xr:uid="{85ABC9EA-3BDC-444E-97D8-3FE0510332BE}"/>
    <cellStyle name="20% - Accent6 3 6 2 2" xfId="9179" xr:uid="{4C6A1E7B-214A-4E49-841D-F90598CF4A55}"/>
    <cellStyle name="20% - Accent6 3 6 2 2 2" xfId="18501" xr:uid="{25E6DE44-8695-41B5-927E-4F81FF6EA876}"/>
    <cellStyle name="20% - Accent6 3 6 2 2 3" xfId="28627" xr:uid="{941B8F96-069B-4F35-943B-1415078A145A}"/>
    <cellStyle name="20% - Accent6 3 6 2 3" xfId="14284" xr:uid="{F756D8DF-CE47-46B7-B634-645C976BB756}"/>
    <cellStyle name="20% - Accent6 3 6 2 4" xfId="24410" xr:uid="{B9301662-3A95-45F0-90D2-A10F10DF9112}"/>
    <cellStyle name="20% - Accent6 3 6 3" xfId="7034" xr:uid="{8612B796-A647-4984-BFB9-3972DA39A24A}"/>
    <cellStyle name="20% - Accent6 3 6 3 2" xfId="16356" xr:uid="{EAE19AB2-9C70-4076-934E-6FB45B8102FC}"/>
    <cellStyle name="20% - Accent6 3 6 3 3" xfId="26482" xr:uid="{67DD2924-C050-405C-97C6-F83858370B5C}"/>
    <cellStyle name="20% - Accent6 3 6 4" xfId="12139" xr:uid="{F63B8018-6A3B-4E41-AA71-93667173CC4B}"/>
    <cellStyle name="20% - Accent6 3 6 5" xfId="22265" xr:uid="{5844A684-6AF9-405D-9CE0-3343767FAFB3}"/>
    <cellStyle name="20% - Accent6 3 7" xfId="3145" xr:uid="{BB1BD55C-94DA-4516-8F9C-DB33058E9AD1}"/>
    <cellStyle name="20% - Accent6 3 7 2" xfId="7447" xr:uid="{62484A9B-1775-4CE3-987E-B625AD31BE42}"/>
    <cellStyle name="20% - Accent6 3 7 2 2" xfId="16769" xr:uid="{4F433076-BF25-4FEA-8763-C81D3746E5DC}"/>
    <cellStyle name="20% - Accent6 3 7 2 3" xfId="26895" xr:uid="{1A3AF42E-5544-4013-8DB3-E3F622D431DA}"/>
    <cellStyle name="20% - Accent6 3 7 3" xfId="12552" xr:uid="{1C9133C7-98D7-4A0B-A36D-3BD444BF6DBE}"/>
    <cellStyle name="20% - Accent6 3 7 4" xfId="22678" xr:uid="{DD034FA9-82F5-4040-B71D-A90A4D701B2A}"/>
    <cellStyle name="20% - Accent6 3 8" xfId="5381" xr:uid="{511AA992-FED3-4932-9969-4B9C830D5837}"/>
    <cellStyle name="20% - Accent6 3 8 2" xfId="14703" xr:uid="{0954D336-53E1-42F6-AF00-C21AD66D9DE4}"/>
    <cellStyle name="20% - Accent6 3 8 3" xfId="24829" xr:uid="{D6C3A969-EFB1-43E2-891E-625C84635CAA}"/>
    <cellStyle name="20% - Accent6 3 9" xfId="9701" xr:uid="{ABAF154C-7C45-40CC-B751-B61918C7EB92}"/>
    <cellStyle name="20% - Accent6 3 9 2" xfId="19022" xr:uid="{E7436CC5-E38C-47ED-88FF-437197EEB6AF}"/>
    <cellStyle name="20% - Accent6 3 9 3" xfId="29148" xr:uid="{41C89298-FD74-4CDD-8A43-2D183081803C}"/>
    <cellStyle name="20% - Accent6 4" xfId="48" xr:uid="{00000000-0005-0000-0000-00005D000000}"/>
    <cellStyle name="20% - Accent6 4 10" xfId="10488" xr:uid="{32C13789-573F-42B1-BB56-AD7AF7C30F44}"/>
    <cellStyle name="20% - Accent6 4 11" xfId="19785" xr:uid="{0DBCF302-F950-4BCC-B766-A213EB05CEA0}"/>
    <cellStyle name="20% - Accent6 4 12" xfId="20614" xr:uid="{6D681399-C0DB-4786-91E2-613C01223E50}"/>
    <cellStyle name="20% - Accent6 4 2" xfId="625" xr:uid="{00000000-0005-0000-0000-00005E000000}"/>
    <cellStyle name="20% - Accent6 4 2 2" xfId="3724" xr:uid="{B7A30BA1-7979-4D3E-AAB5-988DAA5554ED}"/>
    <cellStyle name="20% - Accent6 4 2 2 2" xfId="7942" xr:uid="{9C40554C-92BE-40D9-A5D1-3481DCA3BD68}"/>
    <cellStyle name="20% - Accent6 4 2 2 2 2" xfId="17264" xr:uid="{4D50DB99-3647-4ECB-816C-89AD52D43E61}"/>
    <cellStyle name="20% - Accent6 4 2 2 2 3" xfId="27390" xr:uid="{35952EB3-2E8E-4CF3-AC1F-FEDD95B5858E}"/>
    <cellStyle name="20% - Accent6 4 2 2 3" xfId="13047" xr:uid="{B698F830-E795-45B8-AC41-CE1533B56B94}"/>
    <cellStyle name="20% - Accent6 4 2 2 4" xfId="23173" xr:uid="{DB88DB23-560A-4B22-B3C4-C4397CCCEE59}"/>
    <cellStyle name="20% - Accent6 4 2 3" xfId="5797" xr:uid="{F15D56DC-F365-46F5-8248-5552E42EB839}"/>
    <cellStyle name="20% - Accent6 4 2 3 2" xfId="15119" xr:uid="{2BBD27CC-17D8-481A-9791-6B15138C214B}"/>
    <cellStyle name="20% - Accent6 4 2 3 3" xfId="25245" xr:uid="{8A183365-862F-4AB2-84D0-B404C96F259E}"/>
    <cellStyle name="20% - Accent6 4 2 4" xfId="10212" xr:uid="{33B3A973-B58A-45EE-9418-8D2E3E4787E4}"/>
    <cellStyle name="20% - Accent6 4 2 4 2" xfId="19523" xr:uid="{BA490144-9B2A-4465-9D3C-38B24FFA18EF}"/>
    <cellStyle name="20% - Accent6 4 2 4 3" xfId="29649" xr:uid="{5711B888-F010-4069-A4C7-FD7EDB976EC5}"/>
    <cellStyle name="20% - Accent6 4 2 5" xfId="1493" xr:uid="{FBA2FDB1-11BF-4BCD-983B-4A4437B97F69}"/>
    <cellStyle name="20% - Accent6 4 2 6" xfId="10902" xr:uid="{BE02BDD6-6D6B-448F-82AB-B6EFF0A69A12}"/>
    <cellStyle name="20% - Accent6 4 2 7" xfId="20201" xr:uid="{04718FB9-5B42-497A-BE83-A7AE53B5CF9B}"/>
    <cellStyle name="20% - Accent6 4 2 8" xfId="21028" xr:uid="{78A5AA35-45FB-475C-81A3-844B8F77BC6B}"/>
    <cellStyle name="20% - Accent6 4 3" xfId="1908" xr:uid="{F3E35A5A-3789-452D-9EFD-9819F70D97B8}"/>
    <cellStyle name="20% - Accent6 4 3 2" xfId="4137" xr:uid="{8A7B8C56-B1E1-40AE-9CA0-5DC1282F066D}"/>
    <cellStyle name="20% - Accent6 4 3 2 2" xfId="8355" xr:uid="{528EE765-854B-4655-A0BA-34CB181CE6F0}"/>
    <cellStyle name="20% - Accent6 4 3 2 2 2" xfId="17677" xr:uid="{9C635147-0F1D-4F2E-BEB8-621F779FAD9A}"/>
    <cellStyle name="20% - Accent6 4 3 2 2 3" xfId="27803" xr:uid="{59B6DA44-E266-4607-974B-C2471943FC34}"/>
    <cellStyle name="20% - Accent6 4 3 2 3" xfId="13460" xr:uid="{AF199621-F06B-4F3F-A592-146F5692D3C8}"/>
    <cellStyle name="20% - Accent6 4 3 2 4" xfId="23586" xr:uid="{2D8E5C09-E1D6-4F13-9675-30AC482FE9DE}"/>
    <cellStyle name="20% - Accent6 4 3 3" xfId="6210" xr:uid="{4E9B718B-E38C-424C-9214-A84A6149CB94}"/>
    <cellStyle name="20% - Accent6 4 3 3 2" xfId="15532" xr:uid="{0BBA2145-BAE2-4347-A66B-8C9F61C59EF5}"/>
    <cellStyle name="20% - Accent6 4 3 3 3" xfId="25658" xr:uid="{5B32ABCC-A627-44C3-A018-6FC1791EBA5E}"/>
    <cellStyle name="20% - Accent6 4 3 4" xfId="11315" xr:uid="{3F86F0C8-6EF0-438E-B5FE-55D36D49B700}"/>
    <cellStyle name="20% - Accent6 4 3 5" xfId="21441" xr:uid="{5A540F5D-F25A-4BC7-8A76-E700FA1DD48A}"/>
    <cellStyle name="20% - Accent6 4 4" xfId="2321" xr:uid="{EE6ED08E-DED5-435B-ADA7-9C44FA7DFB73}"/>
    <cellStyle name="20% - Accent6 4 4 2" xfId="4550" xr:uid="{C1FFF724-75A0-44B7-9349-2E080EDE86DB}"/>
    <cellStyle name="20% - Accent6 4 4 2 2" xfId="8768" xr:uid="{91001E93-F5A5-415D-8A7F-DC4C0F858369}"/>
    <cellStyle name="20% - Accent6 4 4 2 2 2" xfId="18090" xr:uid="{AE571573-3D6C-4801-BD2E-FAC17A573789}"/>
    <cellStyle name="20% - Accent6 4 4 2 2 3" xfId="28216" xr:uid="{4812EA22-BD34-4D65-B3A2-7912D08EDAB0}"/>
    <cellStyle name="20% - Accent6 4 4 2 3" xfId="13873" xr:uid="{0C421F6E-DD0B-4BCA-90F3-CF8E2FFC2BBB}"/>
    <cellStyle name="20% - Accent6 4 4 2 4" xfId="23999" xr:uid="{C64D786A-0A5D-44E4-9B4C-36D9D62F93FD}"/>
    <cellStyle name="20% - Accent6 4 4 3" xfId="6623" xr:uid="{E6386B5B-F5ED-4BE5-976A-92F3A4C0D9F5}"/>
    <cellStyle name="20% - Accent6 4 4 3 2" xfId="15945" xr:uid="{B73E35C2-EAC2-4A44-BB7B-88DEFFEE46FF}"/>
    <cellStyle name="20% - Accent6 4 4 3 3" xfId="26071" xr:uid="{14F6F65A-223D-482B-9190-61965A3EF371}"/>
    <cellStyle name="20% - Accent6 4 4 4" xfId="11728" xr:uid="{3FA5EE88-EACD-446C-B58A-D8BF096CC63C}"/>
    <cellStyle name="20% - Accent6 4 4 5" xfId="21854" xr:uid="{20082479-9589-4DDB-81F5-832C89964C85}"/>
    <cellStyle name="20% - Accent6 4 5" xfId="2734" xr:uid="{B1D1D61F-991E-49C7-9FC9-0C6DFCAEEFD2}"/>
    <cellStyle name="20% - Accent6 4 5 2" xfId="4963" xr:uid="{05982AF5-B70E-4FE2-9137-158E69D1D7AC}"/>
    <cellStyle name="20% - Accent6 4 5 2 2" xfId="9181" xr:uid="{49D23E1B-CB6A-477E-BF3E-B0B21304F5F4}"/>
    <cellStyle name="20% - Accent6 4 5 2 2 2" xfId="18503" xr:uid="{958E348A-8115-4B8F-91A2-A429753FE844}"/>
    <cellStyle name="20% - Accent6 4 5 2 2 3" xfId="28629" xr:uid="{01DA5584-305C-4281-9B3D-112DB03DB99B}"/>
    <cellStyle name="20% - Accent6 4 5 2 3" xfId="14286" xr:uid="{C8CB7A56-1EE9-4AA5-AA53-635F2BE05071}"/>
    <cellStyle name="20% - Accent6 4 5 2 4" xfId="24412" xr:uid="{FF5A2DF8-3B89-477F-A018-B265D0AD6F01}"/>
    <cellStyle name="20% - Accent6 4 5 3" xfId="7036" xr:uid="{63D57BDC-49F3-45FC-81CE-7BE6773548B6}"/>
    <cellStyle name="20% - Accent6 4 5 3 2" xfId="16358" xr:uid="{FBD5C566-4BC0-4179-8FA6-B5F720E8CF24}"/>
    <cellStyle name="20% - Accent6 4 5 3 3" xfId="26484" xr:uid="{95ABE6BA-BAEE-41E0-9B4B-C105C6692C26}"/>
    <cellStyle name="20% - Accent6 4 5 4" xfId="12141" xr:uid="{B635BC97-8818-4C8A-BE02-957A5A0BC802}"/>
    <cellStyle name="20% - Accent6 4 5 5" xfId="22267" xr:uid="{A6DE8B22-9213-4FA5-8076-98FC1BC477E4}"/>
    <cellStyle name="20% - Accent6 4 6" xfId="3147" xr:uid="{F63A5DE9-4E35-48AD-92CD-C3F600D6FE63}"/>
    <cellStyle name="20% - Accent6 4 6 2" xfId="7449" xr:uid="{EF92AF9D-C23A-47B6-B995-6C64945B9318}"/>
    <cellStyle name="20% - Accent6 4 6 2 2" xfId="16771" xr:uid="{3773B303-9E25-4FC2-AE28-50C1552EBDED}"/>
    <cellStyle name="20% - Accent6 4 6 2 3" xfId="26897" xr:uid="{70FBFD1A-72EC-4D45-B863-F65E4C0215A2}"/>
    <cellStyle name="20% - Accent6 4 6 3" xfId="12554" xr:uid="{07DBFD95-D9FC-4085-A1D2-2D431833249E}"/>
    <cellStyle name="20% - Accent6 4 6 4" xfId="22680" xr:uid="{A9EBBB27-392B-4FC9-A69D-A57E0E41C630}"/>
    <cellStyle name="20% - Accent6 4 7" xfId="5383" xr:uid="{7D71E9B1-F4E9-485F-BAB6-E553AF59B55B}"/>
    <cellStyle name="20% - Accent6 4 7 2" xfId="14705" xr:uid="{4A40608E-8A59-4223-BD87-1D8AF161B8FF}"/>
    <cellStyle name="20% - Accent6 4 7 3" xfId="24831" xr:uid="{3ED9BC73-4898-488D-B286-DBEACB80F7D8}"/>
    <cellStyle name="20% - Accent6 4 8" xfId="9787" xr:uid="{EE56EDF4-4510-4B6F-8AEB-AB5271E521BC}"/>
    <cellStyle name="20% - Accent6 4 8 2" xfId="19108" xr:uid="{BDF88FB6-BD22-45BB-A9FF-CF5887C9FBB6}"/>
    <cellStyle name="20% - Accent6 4 8 3" xfId="29234" xr:uid="{8A5F54F4-8FF7-4B32-BE08-AF2C6422F100}"/>
    <cellStyle name="20% - Accent6 4 9" xfId="1079" xr:uid="{6CE50367-D8E5-4598-BDF3-C47C30B825E5}"/>
    <cellStyle name="20% - Accent6 5" xfId="618" xr:uid="{00000000-0005-0000-0000-00005F000000}"/>
    <cellStyle name="20% - Accent6 5 2" xfId="3717" xr:uid="{D1830E5A-39FA-4E9B-887C-50739118D61E}"/>
    <cellStyle name="20% - Accent6 5 2 2" xfId="7935" xr:uid="{CEE57549-24F5-459C-914A-B458DA136BDC}"/>
    <cellStyle name="20% - Accent6 5 2 2 2" xfId="17257" xr:uid="{DE272EF6-E0AF-4A9F-9F99-7118152814BF}"/>
    <cellStyle name="20% - Accent6 5 2 2 3" xfId="27383" xr:uid="{E96364A5-872A-4B86-AF26-70319CDACFDE}"/>
    <cellStyle name="20% - Accent6 5 2 3" xfId="13040" xr:uid="{D83B0536-49BD-4A60-B88D-235DE3E4D5DE}"/>
    <cellStyle name="20% - Accent6 5 2 4" xfId="23166" xr:uid="{8494E3F2-90DC-4109-A11F-48AC3C291FC2}"/>
    <cellStyle name="20% - Accent6 5 3" xfId="5790" xr:uid="{7C5C350C-78DD-403B-805E-9B143FE18984}"/>
    <cellStyle name="20% - Accent6 5 3 2" xfId="15112" xr:uid="{8A01D0D2-2010-48BD-8846-538966E9968E}"/>
    <cellStyle name="20% - Accent6 5 3 3" xfId="25238" xr:uid="{416056E2-9066-41A8-978D-12437D822D57}"/>
    <cellStyle name="20% - Accent6 5 4" xfId="10021" xr:uid="{3368816B-8906-4E10-A70A-03EE08A6ED4D}"/>
    <cellStyle name="20% - Accent6 5 4 2" xfId="19334" xr:uid="{C86AA708-A67B-4FAB-AC2F-43B2E952A2E2}"/>
    <cellStyle name="20% - Accent6 5 4 3" xfId="29460" xr:uid="{CAB6FF75-8395-420F-BD38-A7DDAD43B875}"/>
    <cellStyle name="20% - Accent6 5 5" xfId="1486" xr:uid="{F3B136DF-EF80-45BB-8682-DA6317260298}"/>
    <cellStyle name="20% - Accent6 5 6" xfId="10895" xr:uid="{30B97E7A-97A5-430B-998E-AB3E233F231F}"/>
    <cellStyle name="20% - Accent6 5 7" xfId="20194" xr:uid="{DBD44E97-4FA0-414A-A6B7-211018E9D45C}"/>
    <cellStyle name="20% - Accent6 5 8" xfId="21021" xr:uid="{26EAE14E-13BA-44E5-9777-D6BB5ABABF83}"/>
    <cellStyle name="20% - Accent6 6" xfId="1901" xr:uid="{D87B239E-589F-4354-A539-FB0D2F03F58E}"/>
    <cellStyle name="20% - Accent6 6 2" xfId="4130" xr:uid="{AB3E8196-A23F-42A1-BACA-EF4DE30565B4}"/>
    <cellStyle name="20% - Accent6 6 2 2" xfId="8348" xr:uid="{BC9B592D-0A8D-4E84-AFE5-FEF71E5D3730}"/>
    <cellStyle name="20% - Accent6 6 2 2 2" xfId="17670" xr:uid="{B3233A98-3352-47AE-9637-47681E382653}"/>
    <cellStyle name="20% - Accent6 6 2 2 3" xfId="27796" xr:uid="{B2941CEC-092E-4FBC-9703-83E5F7515D7D}"/>
    <cellStyle name="20% - Accent6 6 2 3" xfId="13453" xr:uid="{03F8B7B6-B808-4E7E-8BF5-34264FDCEA8B}"/>
    <cellStyle name="20% - Accent6 6 2 4" xfId="23579" xr:uid="{CEACD15E-08B1-4B14-9F3B-114FEE3AD31D}"/>
    <cellStyle name="20% - Accent6 6 3" xfId="6203" xr:uid="{732C8DB4-08FE-4A27-B036-2F65528A1CCE}"/>
    <cellStyle name="20% - Accent6 6 3 2" xfId="15525" xr:uid="{68637FCA-99D8-4EAA-80A7-D976F8474A09}"/>
    <cellStyle name="20% - Accent6 6 3 3" xfId="25651" xr:uid="{B67E60D1-32F1-4399-AA34-824CD9FDBB41}"/>
    <cellStyle name="20% - Accent6 6 4" xfId="11308" xr:uid="{AC808E1E-1AE4-499C-A684-D0749DB964A3}"/>
    <cellStyle name="20% - Accent6 6 5" xfId="21434" xr:uid="{BC72236B-55D3-40E9-8774-0A0DCE29D2D3}"/>
    <cellStyle name="20% - Accent6 7" xfId="2314" xr:uid="{7C6A2390-3083-45F3-8FCE-41B1348C42DC}"/>
    <cellStyle name="20% - Accent6 7 2" xfId="4543" xr:uid="{FDFF20A4-161C-468D-89AC-679992A49686}"/>
    <cellStyle name="20% - Accent6 7 2 2" xfId="8761" xr:uid="{CCE838C3-A9C8-48AA-8475-A9C90B2B4BDD}"/>
    <cellStyle name="20% - Accent6 7 2 2 2" xfId="18083" xr:uid="{2C71C247-6775-4250-BB1A-F57592A690EF}"/>
    <cellStyle name="20% - Accent6 7 2 2 3" xfId="28209" xr:uid="{DC95C5CB-763D-4DC5-B5CB-E2E9E73F93CC}"/>
    <cellStyle name="20% - Accent6 7 2 3" xfId="13866" xr:uid="{AE22FD54-6D04-43A5-985C-8CEB7CA7AB7C}"/>
    <cellStyle name="20% - Accent6 7 2 4" xfId="23992" xr:uid="{3D47BADC-514B-4116-A841-2FB26EDF8BCD}"/>
    <cellStyle name="20% - Accent6 7 3" xfId="6616" xr:uid="{73F7F20F-18CA-418E-9243-C823539FC7A0}"/>
    <cellStyle name="20% - Accent6 7 3 2" xfId="15938" xr:uid="{66CFF1C0-25BB-4F81-AF2A-F103171FAA35}"/>
    <cellStyle name="20% - Accent6 7 3 3" xfId="26064" xr:uid="{06E40FD0-07E2-44D3-9EDD-A00ED907DA08}"/>
    <cellStyle name="20% - Accent6 7 4" xfId="11721" xr:uid="{67FC2E05-D7C0-4EE3-9F71-0C8F731E4FDD}"/>
    <cellStyle name="20% - Accent6 7 5" xfId="21847" xr:uid="{E085DB54-66D2-490B-9EA3-BB54E8C049B1}"/>
    <cellStyle name="20% - Accent6 8" xfId="2727" xr:uid="{1DA4F9E0-FA30-499C-AE40-5128BBE8BC88}"/>
    <cellStyle name="20% - Accent6 8 2" xfId="4956" xr:uid="{F5667993-3BD0-4D2C-B5F5-0315ACBB15A4}"/>
    <cellStyle name="20% - Accent6 8 2 2" xfId="9174" xr:uid="{3BD5DACD-3942-4392-A5E8-4137C6F683F9}"/>
    <cellStyle name="20% - Accent6 8 2 2 2" xfId="18496" xr:uid="{6B5D82D5-5A68-42E9-BDC1-1549E28FA560}"/>
    <cellStyle name="20% - Accent6 8 2 2 3" xfId="28622" xr:uid="{7C6EC09A-37B3-42BE-B32A-5404B6405725}"/>
    <cellStyle name="20% - Accent6 8 2 3" xfId="14279" xr:uid="{6C2A57A9-1BAA-497C-A976-486B6041F167}"/>
    <cellStyle name="20% - Accent6 8 2 4" xfId="24405" xr:uid="{6A025114-7A9B-48D8-9196-606D4696D048}"/>
    <cellStyle name="20% - Accent6 8 3" xfId="7029" xr:uid="{435B89E0-13C7-4666-ADC1-D40329D5FABB}"/>
    <cellStyle name="20% - Accent6 8 3 2" xfId="16351" xr:uid="{2FA8B71D-CE68-4505-9293-5728C017892E}"/>
    <cellStyle name="20% - Accent6 8 3 3" xfId="26477" xr:uid="{4D60B032-3359-4EA1-9F4F-2B1B36918A71}"/>
    <cellStyle name="20% - Accent6 8 4" xfId="12134" xr:uid="{0BC7B3FB-AB57-4CF8-A6A5-7B3C2BFFF214}"/>
    <cellStyle name="20% - Accent6 8 5" xfId="22260" xr:uid="{93C7CB2C-EE0E-4F0C-9BD4-CB4A200B9652}"/>
    <cellStyle name="20% - Accent6 9" xfId="3140" xr:uid="{EBEFE2B5-68ED-4DA9-A5D1-55E44F3DF397}"/>
    <cellStyle name="20% - Accent6 9 2" xfId="7442" xr:uid="{89CE42A5-B12B-43F2-8C49-0301E7589709}"/>
    <cellStyle name="20% - Accent6 9 2 2" xfId="16764" xr:uid="{589D6CB1-4D24-484C-97FC-4012FA384EA2}"/>
    <cellStyle name="20% - Accent6 9 2 3" xfId="26890" xr:uid="{735219F6-32FF-4D12-A38D-657ACF22E7C7}"/>
    <cellStyle name="20% - Accent6 9 3" xfId="12547" xr:uid="{D66CEA54-4872-41B5-8ECC-5F9EB633EDC9}"/>
    <cellStyle name="20% - Accent6 9 4" xfId="22673" xr:uid="{5172EA7F-51E4-4B81-8255-5B48AC5F411D}"/>
    <cellStyle name="40% - Accent1" xfId="49" builtinId="31" customBuiltin="1"/>
    <cellStyle name="40% - Accent1 10" xfId="5384" xr:uid="{BF31C37D-AD29-4A6A-9B83-93D9BD32089C}"/>
    <cellStyle name="40% - Accent1 10 2" xfId="14706" xr:uid="{DB47B392-3F1B-4572-9A36-E4AE4503E29E}"/>
    <cellStyle name="40% - Accent1 10 3" xfId="24832" xr:uid="{6626327E-0261-4160-BA91-CCBB3FCF9F91}"/>
    <cellStyle name="40% - Accent1 11" xfId="9589" xr:uid="{519EF10A-E97A-4A83-AABA-973C117C3545}"/>
    <cellStyle name="40% - Accent1 11 2" xfId="18910" xr:uid="{B850A008-88FF-427C-9202-B49164BAEADB}"/>
    <cellStyle name="40% - Accent1 11 3" xfId="29036" xr:uid="{43CB47A3-71DC-4A94-808D-526031ABA115}"/>
    <cellStyle name="40% - Accent1 12" xfId="1080" xr:uid="{58BC444B-0A27-4789-B33A-C3E63EEB08CD}"/>
    <cellStyle name="40% - Accent1 13" xfId="10489" xr:uid="{B363E3FE-6101-4C4D-BFCB-8EC337286DB6}"/>
    <cellStyle name="40% - Accent1 14" xfId="19786" xr:uid="{746F8768-1614-4519-8BA2-7DD57BB36175}"/>
    <cellStyle name="40% - Accent1 15" xfId="20615" xr:uid="{A9693305-E529-4670-A05D-BBA22CCE4E77}"/>
    <cellStyle name="40% - Accent1 2" xfId="50" xr:uid="{00000000-0005-0000-0000-000061000000}"/>
    <cellStyle name="40% - Accent1 2 10" xfId="9628" xr:uid="{6BF6048A-EA7D-4F05-BC8D-CADC342F4BCA}"/>
    <cellStyle name="40% - Accent1 2 10 2" xfId="18949" xr:uid="{00EE4B64-56BC-4EB9-A1C5-CA841F77E753}"/>
    <cellStyle name="40% - Accent1 2 10 3" xfId="29075" xr:uid="{C8475CB8-77F8-4BA2-A6C9-AB70D5B5E0C8}"/>
    <cellStyle name="40% - Accent1 2 11" xfId="1081" xr:uid="{8244391F-F677-46F8-8D3D-4ED31512E321}"/>
    <cellStyle name="40% - Accent1 2 12" xfId="10490" xr:uid="{E8AE2C45-6D86-4429-BA7C-E3CA4A701342}"/>
    <cellStyle name="40% - Accent1 2 13" xfId="19787" xr:uid="{80233C2B-3C83-43F0-9DA9-227A40E5BDF8}"/>
    <cellStyle name="40% - Accent1 2 14" xfId="20616" xr:uid="{0B10B5CD-B926-4456-906F-C3F4B6121B75}"/>
    <cellStyle name="40% - Accent1 2 2" xfId="51" xr:uid="{00000000-0005-0000-0000-000062000000}"/>
    <cellStyle name="40% - Accent1 2 2 10" xfId="1082" xr:uid="{FDBD05FE-4DC4-4995-B858-D5BEEDF05C9A}"/>
    <cellStyle name="40% - Accent1 2 2 11" xfId="10491" xr:uid="{029C2E9C-9CEE-4A1C-A916-1B93B6C0AFC9}"/>
    <cellStyle name="40% - Accent1 2 2 12" xfId="19788" xr:uid="{CD3F2EE6-0531-43AA-806F-EC60105D86AC}"/>
    <cellStyle name="40% - Accent1 2 2 13" xfId="20617" xr:uid="{BD8CD2A6-947E-4B54-9129-5B742903C738}"/>
    <cellStyle name="40% - Accent1 2 2 2" xfId="52" xr:uid="{00000000-0005-0000-0000-000063000000}"/>
    <cellStyle name="40% - Accent1 2 2 2 10" xfId="10492" xr:uid="{C81FBF4A-9B59-4BE0-8B43-8BDB825218FA}"/>
    <cellStyle name="40% - Accent1 2 2 2 11" xfId="19789" xr:uid="{E015EF1B-BA0C-4BDF-A8D6-BEA8D710F9A0}"/>
    <cellStyle name="40% - Accent1 2 2 2 12" xfId="20618" xr:uid="{8ACE11F0-8379-4B87-8923-AF1F4713AD97}"/>
    <cellStyle name="40% - Accent1 2 2 2 2" xfId="629" xr:uid="{00000000-0005-0000-0000-000064000000}"/>
    <cellStyle name="40% - Accent1 2 2 2 2 2" xfId="3728" xr:uid="{69C38DF3-EE90-4C44-872F-D9075591E11E}"/>
    <cellStyle name="40% - Accent1 2 2 2 2 2 2" xfId="7946" xr:uid="{A1EE1E46-37AC-4564-B607-52C453250B36}"/>
    <cellStyle name="40% - Accent1 2 2 2 2 2 2 2" xfId="17268" xr:uid="{8DEBBE6B-FD90-4E47-9EEE-B2AEF9BCA124}"/>
    <cellStyle name="40% - Accent1 2 2 2 2 2 2 3" xfId="27394" xr:uid="{FB0632E6-F2E4-4D77-838B-C408F5E35264}"/>
    <cellStyle name="40% - Accent1 2 2 2 2 2 3" xfId="13051" xr:uid="{B3E54B36-D482-41EC-90F7-EFF59BFEA96D}"/>
    <cellStyle name="40% - Accent1 2 2 2 2 2 4" xfId="23177" xr:uid="{80075D03-EE7F-4E73-B58C-18A78334DF84}"/>
    <cellStyle name="40% - Accent1 2 2 2 2 3" xfId="5801" xr:uid="{F3F13B9E-7BB3-40E7-ACD2-5EBCA6B33915}"/>
    <cellStyle name="40% - Accent1 2 2 2 2 3 2" xfId="15123" xr:uid="{76A8CDA8-D380-4C67-8476-016E539CF81D}"/>
    <cellStyle name="40% - Accent1 2 2 2 2 3 3" xfId="25249" xr:uid="{F051A946-B61E-43E9-AA3F-D1B6AC355509}"/>
    <cellStyle name="40% - Accent1 2 2 2 2 4" xfId="10363" xr:uid="{9577CD94-4DE6-446A-B340-416E86E8C42D}"/>
    <cellStyle name="40% - Accent1 2 2 2 2 4 2" xfId="19674" xr:uid="{DA9106CF-A414-4A0A-A692-876CA3F8996B}"/>
    <cellStyle name="40% - Accent1 2 2 2 2 4 3" xfId="29800" xr:uid="{D0B08A17-C714-4674-98D7-C97909EB2718}"/>
    <cellStyle name="40% - Accent1 2 2 2 2 5" xfId="1497" xr:uid="{6B5C80F1-BF15-4D17-8522-407BE579661F}"/>
    <cellStyle name="40% - Accent1 2 2 2 2 6" xfId="10906" xr:uid="{2F8E84D7-EC25-462F-B327-6CE94F38A46A}"/>
    <cellStyle name="40% - Accent1 2 2 2 2 7" xfId="20205" xr:uid="{C65DCE59-7F4A-4E42-AB4F-CE3DD5C57998}"/>
    <cellStyle name="40% - Accent1 2 2 2 2 8" xfId="21032" xr:uid="{AEF07C1E-ED16-4EEE-B358-48308DF2774C}"/>
    <cellStyle name="40% - Accent1 2 2 2 3" xfId="1912" xr:uid="{D50D4FA1-55BB-4F25-80D8-803331A755A7}"/>
    <cellStyle name="40% - Accent1 2 2 2 3 2" xfId="4141" xr:uid="{C9FC57D2-E37A-4418-8D2E-18214D42DC4F}"/>
    <cellStyle name="40% - Accent1 2 2 2 3 2 2" xfId="8359" xr:uid="{13E8A9B9-FA7A-4516-8159-A85649CF9962}"/>
    <cellStyle name="40% - Accent1 2 2 2 3 2 2 2" xfId="17681" xr:uid="{CD80FFD4-EDD7-4D1B-9A4E-54CFF678CDC9}"/>
    <cellStyle name="40% - Accent1 2 2 2 3 2 2 3" xfId="27807" xr:uid="{B4587450-9BFE-44AA-B8DD-A17AAE1BD5B3}"/>
    <cellStyle name="40% - Accent1 2 2 2 3 2 3" xfId="13464" xr:uid="{2C5061A7-C267-462A-917D-2E8D08B4C6CE}"/>
    <cellStyle name="40% - Accent1 2 2 2 3 2 4" xfId="23590" xr:uid="{8BC8C5F7-C86C-4E6F-8E81-F566F1D98D0B}"/>
    <cellStyle name="40% - Accent1 2 2 2 3 3" xfId="6214" xr:uid="{8CCF3C1C-72BD-4F21-9CC6-9C4FE2D2E32A}"/>
    <cellStyle name="40% - Accent1 2 2 2 3 3 2" xfId="15536" xr:uid="{B1702E4C-0571-4B2F-9937-3C6523F1D6AC}"/>
    <cellStyle name="40% - Accent1 2 2 2 3 3 3" xfId="25662" xr:uid="{3EC1499D-2760-4475-B64B-CE56EC498255}"/>
    <cellStyle name="40% - Accent1 2 2 2 3 4" xfId="11319" xr:uid="{52E98101-E5B5-4E72-9888-11DF8A038EA8}"/>
    <cellStyle name="40% - Accent1 2 2 2 3 5" xfId="21445" xr:uid="{9FA454F6-8C10-46CB-91F0-3DC1E0579863}"/>
    <cellStyle name="40% - Accent1 2 2 2 4" xfId="2325" xr:uid="{BC125603-E400-4B8A-8396-5CCB430CCF69}"/>
    <cellStyle name="40% - Accent1 2 2 2 4 2" xfId="4554" xr:uid="{245FD2C6-BF5D-44D5-8EF8-40983932926D}"/>
    <cellStyle name="40% - Accent1 2 2 2 4 2 2" xfId="8772" xr:uid="{F6ACB4BB-DD97-4FD6-B38D-44660C4D9A20}"/>
    <cellStyle name="40% - Accent1 2 2 2 4 2 2 2" xfId="18094" xr:uid="{FE018B8A-8ED9-4532-A012-AED4B9516340}"/>
    <cellStyle name="40% - Accent1 2 2 2 4 2 2 3" xfId="28220" xr:uid="{3F290884-8CAB-4E16-AD7E-1B68008F7EF7}"/>
    <cellStyle name="40% - Accent1 2 2 2 4 2 3" xfId="13877" xr:uid="{17FDE442-166B-471A-B608-F2D5D1EBD8A4}"/>
    <cellStyle name="40% - Accent1 2 2 2 4 2 4" xfId="24003" xr:uid="{BA553E75-95A7-4B84-8548-17C778915AA3}"/>
    <cellStyle name="40% - Accent1 2 2 2 4 3" xfId="6627" xr:uid="{518E8194-847C-447E-A62E-E7588B5629CE}"/>
    <cellStyle name="40% - Accent1 2 2 2 4 3 2" xfId="15949" xr:uid="{244DC60E-072D-4EA6-9C13-814A03278BFE}"/>
    <cellStyle name="40% - Accent1 2 2 2 4 3 3" xfId="26075" xr:uid="{61EECA40-F20A-4CC6-956A-96B15DA205D4}"/>
    <cellStyle name="40% - Accent1 2 2 2 4 4" xfId="11732" xr:uid="{B2F83642-AFAE-430C-B05A-97E22C3F621C}"/>
    <cellStyle name="40% - Accent1 2 2 2 4 5" xfId="21858" xr:uid="{84A643B1-EE48-4DB8-A8D5-249F47338C4A}"/>
    <cellStyle name="40% - Accent1 2 2 2 5" xfId="2738" xr:uid="{9E9543EF-5E68-4068-ACD9-3023AC6C0482}"/>
    <cellStyle name="40% - Accent1 2 2 2 5 2" xfId="4967" xr:uid="{649C8FEF-D829-4AAF-B6F3-7F41F6FC923C}"/>
    <cellStyle name="40% - Accent1 2 2 2 5 2 2" xfId="9185" xr:uid="{F6A92EB5-2665-4E0C-A256-538E16BB8268}"/>
    <cellStyle name="40% - Accent1 2 2 2 5 2 2 2" xfId="18507" xr:uid="{CB1212A0-26B2-4277-9F64-E3583A9CBD9D}"/>
    <cellStyle name="40% - Accent1 2 2 2 5 2 2 3" xfId="28633" xr:uid="{9A65085D-A98F-4073-91C0-57F417BDF885}"/>
    <cellStyle name="40% - Accent1 2 2 2 5 2 3" xfId="14290" xr:uid="{E348741D-B6E0-41D0-9A85-11030110B042}"/>
    <cellStyle name="40% - Accent1 2 2 2 5 2 4" xfId="24416" xr:uid="{4BACCBBC-7FBE-41D1-B319-4F8FE8097B81}"/>
    <cellStyle name="40% - Accent1 2 2 2 5 3" xfId="7040" xr:uid="{D7B9382F-A3AA-43B3-BC98-761CB6EB1E3C}"/>
    <cellStyle name="40% - Accent1 2 2 2 5 3 2" xfId="16362" xr:uid="{B9648240-9AD8-426D-B1FE-AA663B6C4081}"/>
    <cellStyle name="40% - Accent1 2 2 2 5 3 3" xfId="26488" xr:uid="{C2931BB7-A34F-47C6-9B38-4943508ECCCA}"/>
    <cellStyle name="40% - Accent1 2 2 2 5 4" xfId="12145" xr:uid="{FE2D882C-B270-4862-8620-F90EFCFE4649}"/>
    <cellStyle name="40% - Accent1 2 2 2 5 5" xfId="22271" xr:uid="{57E42051-6EE1-449E-87B4-DF64093B0667}"/>
    <cellStyle name="40% - Accent1 2 2 2 6" xfId="3151" xr:uid="{4A864D42-FCDB-467F-8596-038B17E4B1DA}"/>
    <cellStyle name="40% - Accent1 2 2 2 6 2" xfId="7453" xr:uid="{3C3ECDE6-2435-4D91-BE83-BE4B0CFD0836}"/>
    <cellStyle name="40% - Accent1 2 2 2 6 2 2" xfId="16775" xr:uid="{B830EFD3-EB95-445B-BE92-63A4F9B350A8}"/>
    <cellStyle name="40% - Accent1 2 2 2 6 2 3" xfId="26901" xr:uid="{2BA8253B-C067-45AE-B502-A9BA2AB0A53D}"/>
    <cellStyle name="40% - Accent1 2 2 2 6 3" xfId="12558" xr:uid="{963CF92E-9452-40D5-AEB6-F3DF145D6E45}"/>
    <cellStyle name="40% - Accent1 2 2 2 6 4" xfId="22684" xr:uid="{5A1B57A8-D09D-4F31-A9F0-A57FA18DD5D9}"/>
    <cellStyle name="40% - Accent1 2 2 2 7" xfId="5387" xr:uid="{117D5003-018F-4BD5-B3F5-B2B851B70DE7}"/>
    <cellStyle name="40% - Accent1 2 2 2 7 2" xfId="14709" xr:uid="{C5D29061-C410-4903-B6D6-0E5E2D574B28}"/>
    <cellStyle name="40% - Accent1 2 2 2 7 3" xfId="24835" xr:uid="{4F4103AD-E46C-4128-9878-FC251AD1E439}"/>
    <cellStyle name="40% - Accent1 2 2 2 8" xfId="9938" xr:uid="{9B8A766D-1941-4970-999C-992F26F6C1EB}"/>
    <cellStyle name="40% - Accent1 2 2 2 8 2" xfId="19259" xr:uid="{4A536D7E-68CD-4146-ACDF-3D6707EB9C96}"/>
    <cellStyle name="40% - Accent1 2 2 2 8 3" xfId="29385" xr:uid="{406DDBB0-8E3D-4C80-BCE9-433071ADDA8A}"/>
    <cellStyle name="40% - Accent1 2 2 2 9" xfId="1083" xr:uid="{DCB520E4-876D-4F96-A1E2-EA06B7F20C51}"/>
    <cellStyle name="40% - Accent1 2 2 3" xfId="628" xr:uid="{00000000-0005-0000-0000-000065000000}"/>
    <cellStyle name="40% - Accent1 2 2 3 2" xfId="3727" xr:uid="{60B6DF8C-60DE-4D64-ABCF-FD85AD5D2291}"/>
    <cellStyle name="40% - Accent1 2 2 3 2 2" xfId="7945" xr:uid="{ABD9EA6D-E35B-47B1-A07B-8AFBCCE044F1}"/>
    <cellStyle name="40% - Accent1 2 2 3 2 2 2" xfId="17267" xr:uid="{38D9666D-D9CD-4040-AAC6-A7C3130CE92A}"/>
    <cellStyle name="40% - Accent1 2 2 3 2 2 3" xfId="27393" xr:uid="{9BC75E31-4FC9-475D-9A7D-CA5DEDBA0158}"/>
    <cellStyle name="40% - Accent1 2 2 3 2 3" xfId="13050" xr:uid="{EC428074-886A-4F23-96F6-AA24C0A2A27E}"/>
    <cellStyle name="40% - Accent1 2 2 3 2 4" xfId="23176" xr:uid="{2B82D45B-8462-45E8-B2C6-B067AEA58132}"/>
    <cellStyle name="40% - Accent1 2 2 3 3" xfId="5800" xr:uid="{EB904A28-0E16-4E9B-B086-0AEF3E6E6144}"/>
    <cellStyle name="40% - Accent1 2 2 3 3 2" xfId="15122" xr:uid="{B71579BC-5ED5-46AB-A97D-E8A9295129CC}"/>
    <cellStyle name="40% - Accent1 2 2 3 3 3" xfId="25248" xr:uid="{0DDE3AE9-C7C8-4E4A-B207-44C165A0B15F}"/>
    <cellStyle name="40% - Accent1 2 2 3 4" xfId="10156" xr:uid="{56B7365E-0A09-4053-94B8-A64A442A0B2E}"/>
    <cellStyle name="40% - Accent1 2 2 3 4 2" xfId="19467" xr:uid="{73A24C58-B627-40C8-AC0E-C710E952A8A4}"/>
    <cellStyle name="40% - Accent1 2 2 3 4 3" xfId="29593" xr:uid="{3154AB2E-EE43-4B01-8FBD-CE02C64BFFFE}"/>
    <cellStyle name="40% - Accent1 2 2 3 5" xfId="1496" xr:uid="{F2EE08EE-8F3C-44D7-A483-983BA5EE2810}"/>
    <cellStyle name="40% - Accent1 2 2 3 6" xfId="10905" xr:uid="{62A14606-06E6-446E-9006-0962329C6591}"/>
    <cellStyle name="40% - Accent1 2 2 3 7" xfId="20204" xr:uid="{4259C80E-3D6E-41EE-AED2-F47245AA6B4E}"/>
    <cellStyle name="40% - Accent1 2 2 3 8" xfId="21031" xr:uid="{D2F56896-1ACC-4D5F-A5A4-BC57ACE50B27}"/>
    <cellStyle name="40% - Accent1 2 2 4" xfId="1911" xr:uid="{3DE97008-40D3-42EC-8A9F-E36BA6A3CBD0}"/>
    <cellStyle name="40% - Accent1 2 2 4 2" xfId="4140" xr:uid="{C1EB1DEA-0108-491E-8C1C-B0BB12FA9ABF}"/>
    <cellStyle name="40% - Accent1 2 2 4 2 2" xfId="8358" xr:uid="{8DCDA738-C0D0-444D-A1FE-E2BFE9272EC5}"/>
    <cellStyle name="40% - Accent1 2 2 4 2 2 2" xfId="17680" xr:uid="{E1807474-5867-485D-8758-7C6F8BD36361}"/>
    <cellStyle name="40% - Accent1 2 2 4 2 2 3" xfId="27806" xr:uid="{8427B967-CE2B-4A10-B3FA-0E220A3093B2}"/>
    <cellStyle name="40% - Accent1 2 2 4 2 3" xfId="13463" xr:uid="{DDC7560F-1180-4889-A347-FE79F4EE3D33}"/>
    <cellStyle name="40% - Accent1 2 2 4 2 4" xfId="23589" xr:uid="{B615E08A-5D94-4AC1-B5E9-236408E3B774}"/>
    <cellStyle name="40% - Accent1 2 2 4 3" xfId="6213" xr:uid="{70BBE60B-905B-4A27-9D90-B22335A57AC7}"/>
    <cellStyle name="40% - Accent1 2 2 4 3 2" xfId="15535" xr:uid="{AE99546C-BEC8-464A-AC25-B66FD8A937AE}"/>
    <cellStyle name="40% - Accent1 2 2 4 3 3" xfId="25661" xr:uid="{D3DA178F-3EAB-4332-B07D-38110A712491}"/>
    <cellStyle name="40% - Accent1 2 2 4 4" xfId="11318" xr:uid="{9E4D7F1A-F9CC-4C13-9744-2BA755D288A4}"/>
    <cellStyle name="40% - Accent1 2 2 4 5" xfId="21444" xr:uid="{34BCADE2-3EB3-47D5-A7FA-86817A1156F1}"/>
    <cellStyle name="40% - Accent1 2 2 5" xfId="2324" xr:uid="{7647AC2D-0AA9-4CFA-8FC9-3FAE15918A97}"/>
    <cellStyle name="40% - Accent1 2 2 5 2" xfId="4553" xr:uid="{AE21E88C-F2E1-47FA-9B8E-E87B54ACB51A}"/>
    <cellStyle name="40% - Accent1 2 2 5 2 2" xfId="8771" xr:uid="{3A15D5A5-74A3-439E-84F0-ADDBF874E7FA}"/>
    <cellStyle name="40% - Accent1 2 2 5 2 2 2" xfId="18093" xr:uid="{D365BDCB-6303-4D05-BE3E-1E3DC39B7A23}"/>
    <cellStyle name="40% - Accent1 2 2 5 2 2 3" xfId="28219" xr:uid="{E7FADCE0-CBB4-41AB-8304-BFFD18FFB4D2}"/>
    <cellStyle name="40% - Accent1 2 2 5 2 3" xfId="13876" xr:uid="{F33F5B89-A7A2-4613-9A00-11403B42CCDE}"/>
    <cellStyle name="40% - Accent1 2 2 5 2 4" xfId="24002" xr:uid="{4420264C-021F-4860-9795-FC814B910EF1}"/>
    <cellStyle name="40% - Accent1 2 2 5 3" xfId="6626" xr:uid="{5D8D8B77-249F-4E01-8845-426D3963FF5C}"/>
    <cellStyle name="40% - Accent1 2 2 5 3 2" xfId="15948" xr:uid="{49C84D22-938C-4811-B833-0147C1DBD819}"/>
    <cellStyle name="40% - Accent1 2 2 5 3 3" xfId="26074" xr:uid="{9A8D2452-8D11-46F1-8474-2A117D6CB4E0}"/>
    <cellStyle name="40% - Accent1 2 2 5 4" xfId="11731" xr:uid="{4DF55067-E3F9-48EB-8394-CE1C67DC93E0}"/>
    <cellStyle name="40% - Accent1 2 2 5 5" xfId="21857" xr:uid="{8FB6E72D-35A4-416E-AFEB-504056DB34B0}"/>
    <cellStyle name="40% - Accent1 2 2 6" xfId="2737" xr:uid="{F8D1897D-7050-45AF-8C7C-0ADAAF742C45}"/>
    <cellStyle name="40% - Accent1 2 2 6 2" xfId="4966" xr:uid="{F7D0FB92-E33C-4275-A96B-FE92C9268524}"/>
    <cellStyle name="40% - Accent1 2 2 6 2 2" xfId="9184" xr:uid="{234990D7-344C-42D7-A1EB-8B215F97E2B3}"/>
    <cellStyle name="40% - Accent1 2 2 6 2 2 2" xfId="18506" xr:uid="{1EB2BB6A-396D-4437-BD95-B4F4B3AF88A0}"/>
    <cellStyle name="40% - Accent1 2 2 6 2 2 3" xfId="28632" xr:uid="{9D37AB94-9C0F-42B1-94FE-E6F487EBB841}"/>
    <cellStyle name="40% - Accent1 2 2 6 2 3" xfId="14289" xr:uid="{5ED0A541-07B2-440E-9ABA-D2B73510AB57}"/>
    <cellStyle name="40% - Accent1 2 2 6 2 4" xfId="24415" xr:uid="{5126423B-E8CF-4A83-849A-1459B4E5D285}"/>
    <cellStyle name="40% - Accent1 2 2 6 3" xfId="7039" xr:uid="{4912AE79-C643-46C3-B694-893C10F2156B}"/>
    <cellStyle name="40% - Accent1 2 2 6 3 2" xfId="16361" xr:uid="{C5BAAA92-6580-42A8-AA67-1A80EAAF3410}"/>
    <cellStyle name="40% - Accent1 2 2 6 3 3" xfId="26487" xr:uid="{208BC98E-5F8E-4AB5-A187-5614E9A0765F}"/>
    <cellStyle name="40% - Accent1 2 2 6 4" xfId="12144" xr:uid="{4413080A-5382-4E9D-9E11-D24002CB8EE4}"/>
    <cellStyle name="40% - Accent1 2 2 6 5" xfId="22270" xr:uid="{FA88000D-622C-4114-9FB9-8B60F5560126}"/>
    <cellStyle name="40% - Accent1 2 2 7" xfId="3150" xr:uid="{47D588B8-BC8B-44F0-B601-C8E6318BAC76}"/>
    <cellStyle name="40% - Accent1 2 2 7 2" xfId="7452" xr:uid="{911DFFA1-4465-4CAF-8B4C-0A45FF77F341}"/>
    <cellStyle name="40% - Accent1 2 2 7 2 2" xfId="16774" xr:uid="{3049F9A5-AB9C-4A54-BAA2-C12F5FC4E2EB}"/>
    <cellStyle name="40% - Accent1 2 2 7 2 3" xfId="26900" xr:uid="{48046367-FE9F-42B4-80E1-44C72B4EAC8F}"/>
    <cellStyle name="40% - Accent1 2 2 7 3" xfId="12557" xr:uid="{B060E3D1-6236-4B15-AED6-51CEDAC13032}"/>
    <cellStyle name="40% - Accent1 2 2 7 4" xfId="22683" xr:uid="{441E942B-0414-4FAE-BEC5-5D51A024D0B9}"/>
    <cellStyle name="40% - Accent1 2 2 8" xfId="5386" xr:uid="{4F012C45-2FAD-4B25-8629-1801FBEF975B}"/>
    <cellStyle name="40% - Accent1 2 2 8 2" xfId="14708" xr:uid="{E9083BA6-1517-4E75-B7ED-9C36B975BB3C}"/>
    <cellStyle name="40% - Accent1 2 2 8 3" xfId="24834" xr:uid="{A9913EDB-2030-4508-9A25-BB3016EEC1A5}"/>
    <cellStyle name="40% - Accent1 2 2 9" xfId="9731" xr:uid="{655D4A79-09E4-42D1-8595-E15FE87A526A}"/>
    <cellStyle name="40% - Accent1 2 2 9 2" xfId="19052" xr:uid="{CC59A592-6072-41BB-924B-C937CA113F63}"/>
    <cellStyle name="40% - Accent1 2 2 9 3" xfId="29178" xr:uid="{BB3345E3-759F-41B0-8632-A9DCE959A9DD}"/>
    <cellStyle name="40% - Accent1 2 3" xfId="53" xr:uid="{00000000-0005-0000-0000-000066000000}"/>
    <cellStyle name="40% - Accent1 2 3 10" xfId="10493" xr:uid="{27F56828-883D-460A-B482-335D153568A1}"/>
    <cellStyle name="40% - Accent1 2 3 11" xfId="19790" xr:uid="{ABB9875C-F132-4C3C-AD36-D4B559701562}"/>
    <cellStyle name="40% - Accent1 2 3 12" xfId="20619" xr:uid="{EF4D25BA-BBDC-4FC3-9987-C9021031DE01}"/>
    <cellStyle name="40% - Accent1 2 3 2" xfId="630" xr:uid="{00000000-0005-0000-0000-000067000000}"/>
    <cellStyle name="40% - Accent1 2 3 2 2" xfId="3729" xr:uid="{7E262F16-8277-4AE8-AC2F-B2D5A52D0C57}"/>
    <cellStyle name="40% - Accent1 2 3 2 2 2" xfId="7947" xr:uid="{2A09FD9D-053E-4636-B3F2-D5CD64BF0D14}"/>
    <cellStyle name="40% - Accent1 2 3 2 2 2 2" xfId="17269" xr:uid="{C3DC0D2D-B520-4C6B-8AB3-01A759245EAC}"/>
    <cellStyle name="40% - Accent1 2 3 2 2 2 3" xfId="27395" xr:uid="{1159354F-919B-4028-A9D0-B0A5866A57A2}"/>
    <cellStyle name="40% - Accent1 2 3 2 2 3" xfId="13052" xr:uid="{014A382D-9B2B-42FF-8733-8B788F6EF7B6}"/>
    <cellStyle name="40% - Accent1 2 3 2 2 4" xfId="23178" xr:uid="{16BE1A8D-722E-4C69-B962-C02DAAC04CDC}"/>
    <cellStyle name="40% - Accent1 2 3 2 3" xfId="5802" xr:uid="{0CB77895-0642-470D-83BC-5B3B4FEE7BD7}"/>
    <cellStyle name="40% - Accent1 2 3 2 3 2" xfId="15124" xr:uid="{54911136-7D12-433D-8D6C-C34493D1B17F}"/>
    <cellStyle name="40% - Accent1 2 3 2 3 3" xfId="25250" xr:uid="{D6F4BEA9-6A9E-4433-B6F7-E38458645E01}"/>
    <cellStyle name="40% - Accent1 2 3 2 4" xfId="10260" xr:uid="{521A1B34-2667-42FF-B6D4-17331B45F4D8}"/>
    <cellStyle name="40% - Accent1 2 3 2 4 2" xfId="19571" xr:uid="{46986063-F6F7-4213-A1A4-177FB0997A7C}"/>
    <cellStyle name="40% - Accent1 2 3 2 4 3" xfId="29697" xr:uid="{424272BA-E0D7-47CF-A521-19BFBA5073E4}"/>
    <cellStyle name="40% - Accent1 2 3 2 5" xfId="1498" xr:uid="{582A9DF5-7D0F-4799-A7E8-33AF362A733A}"/>
    <cellStyle name="40% - Accent1 2 3 2 6" xfId="10907" xr:uid="{7AE44835-3AC0-472D-9B95-63067773ECDF}"/>
    <cellStyle name="40% - Accent1 2 3 2 7" xfId="20206" xr:uid="{77B9868B-7AB2-4314-9F22-B5E29A852760}"/>
    <cellStyle name="40% - Accent1 2 3 2 8" xfId="21033" xr:uid="{51A505D2-30D4-461C-A194-D6EDF81119A8}"/>
    <cellStyle name="40% - Accent1 2 3 3" xfId="1913" xr:uid="{B3E82DE1-60C4-42EE-8030-73C7426DD5D1}"/>
    <cellStyle name="40% - Accent1 2 3 3 2" xfId="4142" xr:uid="{A33456BC-1874-4739-BD14-726E1A84BB92}"/>
    <cellStyle name="40% - Accent1 2 3 3 2 2" xfId="8360" xr:uid="{BA1BE8C4-E372-45D6-B852-02BFD0A741FE}"/>
    <cellStyle name="40% - Accent1 2 3 3 2 2 2" xfId="17682" xr:uid="{2F9755C0-03C4-49F3-A156-DCDA2F88E41C}"/>
    <cellStyle name="40% - Accent1 2 3 3 2 2 3" xfId="27808" xr:uid="{F92038B4-5AE6-45B7-85E2-D43AFBFECD2B}"/>
    <cellStyle name="40% - Accent1 2 3 3 2 3" xfId="13465" xr:uid="{DD943CEA-8BC9-4F63-A855-37A094FC5979}"/>
    <cellStyle name="40% - Accent1 2 3 3 2 4" xfId="23591" xr:uid="{CBB77CA8-886C-4E3D-90BA-44FCD87D85FE}"/>
    <cellStyle name="40% - Accent1 2 3 3 3" xfId="6215" xr:uid="{2D41CE6A-2584-4108-935B-1214AD7E0BBE}"/>
    <cellStyle name="40% - Accent1 2 3 3 3 2" xfId="15537" xr:uid="{508504B8-DBA4-4FCE-B7F8-A7B997AEFF88}"/>
    <cellStyle name="40% - Accent1 2 3 3 3 3" xfId="25663" xr:uid="{A4AB6498-A429-4AB1-AC71-FC297E3D7936}"/>
    <cellStyle name="40% - Accent1 2 3 3 4" xfId="11320" xr:uid="{B931FCE3-E49D-490C-9FC3-AE2097B8C51C}"/>
    <cellStyle name="40% - Accent1 2 3 3 5" xfId="21446" xr:uid="{6FBB57DF-332B-414A-B2AE-9CBE63F8B304}"/>
    <cellStyle name="40% - Accent1 2 3 4" xfId="2326" xr:uid="{B4C03C26-4F65-4CD1-B066-2BE367970D2D}"/>
    <cellStyle name="40% - Accent1 2 3 4 2" xfId="4555" xr:uid="{B2ACF2B7-0951-462E-82EE-93B277F3E617}"/>
    <cellStyle name="40% - Accent1 2 3 4 2 2" xfId="8773" xr:uid="{FF64B98F-90F6-4296-9524-7144309301D1}"/>
    <cellStyle name="40% - Accent1 2 3 4 2 2 2" xfId="18095" xr:uid="{DEE2DFF3-56C0-4FF9-9A5C-DED4FD36FBD9}"/>
    <cellStyle name="40% - Accent1 2 3 4 2 2 3" xfId="28221" xr:uid="{183F4155-B836-4112-9FB3-355F023CD9E1}"/>
    <cellStyle name="40% - Accent1 2 3 4 2 3" xfId="13878" xr:uid="{C8A11BB7-7916-4ABD-A94A-7E52BD5ACC7A}"/>
    <cellStyle name="40% - Accent1 2 3 4 2 4" xfId="24004" xr:uid="{5F726B4D-2B72-40C9-999E-80CE10AF95DB}"/>
    <cellStyle name="40% - Accent1 2 3 4 3" xfId="6628" xr:uid="{152FE863-BCB4-4FB5-B7D9-48465050C845}"/>
    <cellStyle name="40% - Accent1 2 3 4 3 2" xfId="15950" xr:uid="{04125E68-AF3D-44A6-B73B-E10C4114A8AC}"/>
    <cellStyle name="40% - Accent1 2 3 4 3 3" xfId="26076" xr:uid="{08058D1F-25F2-4CFE-9528-D0DEF7F76A4D}"/>
    <cellStyle name="40% - Accent1 2 3 4 4" xfId="11733" xr:uid="{92400F38-1A3B-401C-9605-B66844C08656}"/>
    <cellStyle name="40% - Accent1 2 3 4 5" xfId="21859" xr:uid="{D4B27430-FC5A-43FC-8AAA-64D50EA8E798}"/>
    <cellStyle name="40% - Accent1 2 3 5" xfId="2739" xr:uid="{54EB9D11-E1DF-4D13-8D5B-02B31FFBD357}"/>
    <cellStyle name="40% - Accent1 2 3 5 2" xfId="4968" xr:uid="{9F6E0FDC-ACCF-4B87-9A71-3A76DFCA5A23}"/>
    <cellStyle name="40% - Accent1 2 3 5 2 2" xfId="9186" xr:uid="{DC5FA357-F6EE-43C7-A58F-7531B057BD99}"/>
    <cellStyle name="40% - Accent1 2 3 5 2 2 2" xfId="18508" xr:uid="{DF687D67-6E3F-4712-8C0F-6D48E2755690}"/>
    <cellStyle name="40% - Accent1 2 3 5 2 2 3" xfId="28634" xr:uid="{C0CB536B-F989-40BC-BEB9-7B7B2E8B3C12}"/>
    <cellStyle name="40% - Accent1 2 3 5 2 3" xfId="14291" xr:uid="{C0F6CE00-F7A0-48EE-83DD-7CF00B406A13}"/>
    <cellStyle name="40% - Accent1 2 3 5 2 4" xfId="24417" xr:uid="{CDA1570D-F2C1-4F99-88D0-85A8AA4FD23B}"/>
    <cellStyle name="40% - Accent1 2 3 5 3" xfId="7041" xr:uid="{A1ABBAC4-ADCD-4E28-A826-6839DC43664F}"/>
    <cellStyle name="40% - Accent1 2 3 5 3 2" xfId="16363" xr:uid="{A4D4F89F-2270-43E9-8EA1-06AB88687296}"/>
    <cellStyle name="40% - Accent1 2 3 5 3 3" xfId="26489" xr:uid="{C297B387-1DDC-40A5-B431-575590915181}"/>
    <cellStyle name="40% - Accent1 2 3 5 4" xfId="12146" xr:uid="{A62BF887-E61C-44B4-A311-BA70AEE841D8}"/>
    <cellStyle name="40% - Accent1 2 3 5 5" xfId="22272" xr:uid="{86E1F0C8-E79C-4414-8F4B-5F25805F35E7}"/>
    <cellStyle name="40% - Accent1 2 3 6" xfId="3152" xr:uid="{3655F4DB-E69A-4C5B-9FCD-DE1B3D511442}"/>
    <cellStyle name="40% - Accent1 2 3 6 2" xfId="7454" xr:uid="{7F0B0D87-0C35-4A61-8917-71B709102F8D}"/>
    <cellStyle name="40% - Accent1 2 3 6 2 2" xfId="16776" xr:uid="{0129535E-F521-4E09-B81D-37AB144D2004}"/>
    <cellStyle name="40% - Accent1 2 3 6 2 3" xfId="26902" xr:uid="{D7CF6138-F962-4EA2-B4E5-E535355D323F}"/>
    <cellStyle name="40% - Accent1 2 3 6 3" xfId="12559" xr:uid="{569FF3C0-EF43-4B19-9A76-26DBD4CA949C}"/>
    <cellStyle name="40% - Accent1 2 3 6 4" xfId="22685" xr:uid="{15997E41-7A9D-4B6A-B7F3-419719DA110E}"/>
    <cellStyle name="40% - Accent1 2 3 7" xfId="5388" xr:uid="{E0DB5471-AAE4-4217-B732-86AA5D2DBD0C}"/>
    <cellStyle name="40% - Accent1 2 3 7 2" xfId="14710" xr:uid="{304150EE-CB01-4CC2-BD3D-6D17FD9F9BAC}"/>
    <cellStyle name="40% - Accent1 2 3 7 3" xfId="24836" xr:uid="{6FFCE00C-D9B8-4199-B2FA-715B6AAD2943}"/>
    <cellStyle name="40% - Accent1 2 3 8" xfId="9835" xr:uid="{29A3EA24-4CB2-4501-BC87-3AE95A4EB67C}"/>
    <cellStyle name="40% - Accent1 2 3 8 2" xfId="19156" xr:uid="{1F3B27A1-A5A2-4970-8ABD-F6308D76DFF2}"/>
    <cellStyle name="40% - Accent1 2 3 8 3" xfId="29282" xr:uid="{6D97F67A-8013-44DE-9FA6-6EF9664CF15F}"/>
    <cellStyle name="40% - Accent1 2 3 9" xfId="1084" xr:uid="{D239691A-F599-4995-A422-3C3F9BCEF0CD}"/>
    <cellStyle name="40% - Accent1 2 4" xfId="627" xr:uid="{00000000-0005-0000-0000-000068000000}"/>
    <cellStyle name="40% - Accent1 2 4 2" xfId="3726" xr:uid="{FCABBE14-FA56-4EB6-A0A2-71AD635D4299}"/>
    <cellStyle name="40% - Accent1 2 4 2 2" xfId="7944" xr:uid="{CECC77B1-1137-4595-B463-51AD3C68FE92}"/>
    <cellStyle name="40% - Accent1 2 4 2 2 2" xfId="17266" xr:uid="{AA0CDB38-782D-456A-92CA-00194AD262A4}"/>
    <cellStyle name="40% - Accent1 2 4 2 2 3" xfId="27392" xr:uid="{171D5AA6-1D97-401A-A7B2-5AD98BD845C3}"/>
    <cellStyle name="40% - Accent1 2 4 2 3" xfId="13049" xr:uid="{5F78C7E9-6D55-41DB-B814-C41B3E99D73E}"/>
    <cellStyle name="40% - Accent1 2 4 2 4" xfId="23175" xr:uid="{58DBC88A-4025-4F6D-B251-BE9F57A11056}"/>
    <cellStyle name="40% - Accent1 2 4 3" xfId="5799" xr:uid="{893D0219-AFC7-47B5-9005-C7A007FAE941}"/>
    <cellStyle name="40% - Accent1 2 4 3 2" xfId="15121" xr:uid="{996B2D41-DC1D-4977-8E3F-C048BD81B709}"/>
    <cellStyle name="40% - Accent1 2 4 3 3" xfId="25247" xr:uid="{212B33DF-02D0-4A07-88DF-5B256F21A3B0}"/>
    <cellStyle name="40% - Accent1 2 4 4" xfId="10052" xr:uid="{BDAC583A-1908-4CDA-96B6-50617F36A426}"/>
    <cellStyle name="40% - Accent1 2 4 4 2" xfId="19364" xr:uid="{FA7DFE12-3E64-4F98-9A68-1697D079E8B4}"/>
    <cellStyle name="40% - Accent1 2 4 4 3" xfId="29490" xr:uid="{FB2DB14E-BE2A-4896-9D3F-9E64CCC52932}"/>
    <cellStyle name="40% - Accent1 2 4 5" xfId="1495" xr:uid="{741D0222-5EBE-4156-9784-EAC3A2AC7BC2}"/>
    <cellStyle name="40% - Accent1 2 4 6" xfId="10904" xr:uid="{F8DF4EC8-F730-4272-83C7-3CEA302722BD}"/>
    <cellStyle name="40% - Accent1 2 4 7" xfId="20203" xr:uid="{67160292-422D-4148-BBB3-175791179A83}"/>
    <cellStyle name="40% - Accent1 2 4 8" xfId="21030" xr:uid="{FC2B8B54-30AC-45AD-AFED-ABCCEDA4645E}"/>
    <cellStyle name="40% - Accent1 2 5" xfId="1910" xr:uid="{2719503F-340A-49AB-B579-095D65D5BE41}"/>
    <cellStyle name="40% - Accent1 2 5 2" xfId="4139" xr:uid="{1B5D94AA-1D5D-4CE3-BAC8-38C948B6EE43}"/>
    <cellStyle name="40% - Accent1 2 5 2 2" xfId="8357" xr:uid="{4DAC8258-7396-485F-A3A5-D100E7A40077}"/>
    <cellStyle name="40% - Accent1 2 5 2 2 2" xfId="17679" xr:uid="{B7AF6114-43BB-4AFC-8DD1-7344FC555A44}"/>
    <cellStyle name="40% - Accent1 2 5 2 2 3" xfId="27805" xr:uid="{3D2F414C-D779-489B-BDC1-D31EE9BD1D50}"/>
    <cellStyle name="40% - Accent1 2 5 2 3" xfId="13462" xr:uid="{E768F87B-329D-4082-AAE9-C30B1F371975}"/>
    <cellStyle name="40% - Accent1 2 5 2 4" xfId="23588" xr:uid="{1AF27387-BFA7-4450-BE48-53D1C593A737}"/>
    <cellStyle name="40% - Accent1 2 5 3" xfId="6212" xr:uid="{93FE210A-05AC-4BBC-92AC-BA3359C21838}"/>
    <cellStyle name="40% - Accent1 2 5 3 2" xfId="15534" xr:uid="{040BB272-D66A-4744-9F37-CA0E29A221C4}"/>
    <cellStyle name="40% - Accent1 2 5 3 3" xfId="25660" xr:uid="{E583BCF2-8430-4635-83D5-B2DCBB0A2E90}"/>
    <cellStyle name="40% - Accent1 2 5 4" xfId="11317" xr:uid="{9DF07DA1-030D-4851-B8E8-E584C3530631}"/>
    <cellStyle name="40% - Accent1 2 5 5" xfId="21443" xr:uid="{3A7E24DC-CFF8-4438-A53B-4FDB5D44D00E}"/>
    <cellStyle name="40% - Accent1 2 6" xfId="2323" xr:uid="{52C0F851-AA57-4AAA-9207-C70E0740C165}"/>
    <cellStyle name="40% - Accent1 2 6 2" xfId="4552" xr:uid="{578DFA2E-86B4-4C23-BF37-83079AA64826}"/>
    <cellStyle name="40% - Accent1 2 6 2 2" xfId="8770" xr:uid="{93B6FA7F-D11E-4457-9D04-1B7A4E06DF62}"/>
    <cellStyle name="40% - Accent1 2 6 2 2 2" xfId="18092" xr:uid="{8DA9C72B-8CE0-4AED-BA89-FBBBA7DE79A1}"/>
    <cellStyle name="40% - Accent1 2 6 2 2 3" xfId="28218" xr:uid="{C535192C-3452-40DB-BB87-80CB46CF0D46}"/>
    <cellStyle name="40% - Accent1 2 6 2 3" xfId="13875" xr:uid="{D1078139-E3E4-4865-856B-8C53CC96E18A}"/>
    <cellStyle name="40% - Accent1 2 6 2 4" xfId="24001" xr:uid="{C0518FB2-D777-4E0B-B55F-A5E58E77329C}"/>
    <cellStyle name="40% - Accent1 2 6 3" xfId="6625" xr:uid="{21DDCC02-3898-4A73-8F97-5F8293A48B8F}"/>
    <cellStyle name="40% - Accent1 2 6 3 2" xfId="15947" xr:uid="{ED23ADEE-D3EF-4555-AC97-B663C38C95CE}"/>
    <cellStyle name="40% - Accent1 2 6 3 3" xfId="26073" xr:uid="{CC8EC8AC-AF85-4EF5-848F-C0279391E05E}"/>
    <cellStyle name="40% - Accent1 2 6 4" xfId="11730" xr:uid="{9FF7E624-8DC4-420F-B311-DE2379B7F2BC}"/>
    <cellStyle name="40% - Accent1 2 6 5" xfId="21856" xr:uid="{E168914E-F7B5-4420-960C-B6C29EE74E05}"/>
    <cellStyle name="40% - Accent1 2 7" xfId="2736" xr:uid="{F026F51C-70AF-47A3-97D7-605D84EAD995}"/>
    <cellStyle name="40% - Accent1 2 7 2" xfId="4965" xr:uid="{2B40A7E7-320D-4517-886E-81B06D507425}"/>
    <cellStyle name="40% - Accent1 2 7 2 2" xfId="9183" xr:uid="{79448228-0C38-4CFB-A829-A68AD6DA7305}"/>
    <cellStyle name="40% - Accent1 2 7 2 2 2" xfId="18505" xr:uid="{7AF97824-0707-4C4C-954C-84144C79DB97}"/>
    <cellStyle name="40% - Accent1 2 7 2 2 3" xfId="28631" xr:uid="{A01A91B4-E375-464D-9AF8-F98D34510245}"/>
    <cellStyle name="40% - Accent1 2 7 2 3" xfId="14288" xr:uid="{58177B33-F1B7-48CF-871A-F697BA8A3231}"/>
    <cellStyle name="40% - Accent1 2 7 2 4" xfId="24414" xr:uid="{E23A8C15-A353-4542-AD08-4EB466759451}"/>
    <cellStyle name="40% - Accent1 2 7 3" xfId="7038" xr:uid="{2FDB3798-C431-45CF-AFF7-9546A2F7510C}"/>
    <cellStyle name="40% - Accent1 2 7 3 2" xfId="16360" xr:uid="{832A6AD0-C9F2-4C33-8589-19FB570800A3}"/>
    <cellStyle name="40% - Accent1 2 7 3 3" xfId="26486" xr:uid="{5C6C86E8-CB33-45C3-B9D6-2A26804FD066}"/>
    <cellStyle name="40% - Accent1 2 7 4" xfId="12143" xr:uid="{CBCEA2C8-7B31-4505-821B-1BB08257E38F}"/>
    <cellStyle name="40% - Accent1 2 7 5" xfId="22269" xr:uid="{345F5853-EFD7-4B40-B284-CCFE6E8E0B95}"/>
    <cellStyle name="40% - Accent1 2 8" xfId="3149" xr:uid="{5BD300B7-99B5-4A51-8E8C-35C70E5AC2F3}"/>
    <cellStyle name="40% - Accent1 2 8 2" xfId="7451" xr:uid="{9D711CEC-AACF-4961-BA0F-3C420865CD58}"/>
    <cellStyle name="40% - Accent1 2 8 2 2" xfId="16773" xr:uid="{A39278E0-D24A-48F1-81A2-109DC32D0A32}"/>
    <cellStyle name="40% - Accent1 2 8 2 3" xfId="26899" xr:uid="{FEC2509C-2193-4851-A43D-76E2467EDEAF}"/>
    <cellStyle name="40% - Accent1 2 8 3" xfId="12556" xr:uid="{081D56B4-0E73-4698-A305-FDA0A9B68300}"/>
    <cellStyle name="40% - Accent1 2 8 4" xfId="22682" xr:uid="{2BF9DFEA-7EC1-42CB-9728-CBDF92DEC6FE}"/>
    <cellStyle name="40% - Accent1 2 9" xfId="5385" xr:uid="{B5AD3242-C83D-4731-995F-35B200942B0D}"/>
    <cellStyle name="40% - Accent1 2 9 2" xfId="14707" xr:uid="{89A88357-6C80-4F5C-848D-0220CF9E1374}"/>
    <cellStyle name="40% - Accent1 2 9 3" xfId="24833" xr:uid="{C7FC744B-0670-4B00-B55D-450903FFD876}"/>
    <cellStyle name="40% - Accent1 3" xfId="54" xr:uid="{00000000-0005-0000-0000-000069000000}"/>
    <cellStyle name="40% - Accent1 3 10" xfId="1085" xr:uid="{9443818E-B703-4AC8-92A8-26FAAD863C02}"/>
    <cellStyle name="40% - Accent1 3 11" xfId="10494" xr:uid="{C9858CEF-ED80-487A-9CCD-65D3ECBD692A}"/>
    <cellStyle name="40% - Accent1 3 12" xfId="19791" xr:uid="{CB277391-0BB7-4AF5-83F9-23863C886289}"/>
    <cellStyle name="40% - Accent1 3 13" xfId="20620" xr:uid="{940D95FF-9175-4D8D-821F-E2786FFF2673}"/>
    <cellStyle name="40% - Accent1 3 2" xfId="55" xr:uid="{00000000-0005-0000-0000-00006A000000}"/>
    <cellStyle name="40% - Accent1 3 2 10" xfId="10495" xr:uid="{7341F3C6-D862-4C94-967B-5AFC62933552}"/>
    <cellStyle name="40% - Accent1 3 2 11" xfId="19792" xr:uid="{9E9CF991-570F-413F-98C3-AD69C25335D0}"/>
    <cellStyle name="40% - Accent1 3 2 12" xfId="20621" xr:uid="{CBB227AA-A943-401A-B739-095F70D0A2E8}"/>
    <cellStyle name="40% - Accent1 3 2 2" xfId="632" xr:uid="{00000000-0005-0000-0000-00006B000000}"/>
    <cellStyle name="40% - Accent1 3 2 2 2" xfId="3731" xr:uid="{E3CBC1F1-0DD1-44AB-9295-E1E43E2C36A6}"/>
    <cellStyle name="40% - Accent1 3 2 2 2 2" xfId="7949" xr:uid="{E65DE3CF-E9A6-44D6-97B2-C12395CFA962}"/>
    <cellStyle name="40% - Accent1 3 2 2 2 2 2" xfId="17271" xr:uid="{2291E1BB-DA36-4128-8D03-F58735653A15}"/>
    <cellStyle name="40% - Accent1 3 2 2 2 2 3" xfId="27397" xr:uid="{C5082DBD-4DE3-41B4-AF82-31C83DFD5388}"/>
    <cellStyle name="40% - Accent1 3 2 2 2 3" xfId="13054" xr:uid="{2708612E-A251-4AEC-92DD-02B26B2FE61C}"/>
    <cellStyle name="40% - Accent1 3 2 2 2 4" xfId="23180" xr:uid="{335EE0D9-69D4-4CA8-802D-EAB34A40210A}"/>
    <cellStyle name="40% - Accent1 3 2 2 3" xfId="5804" xr:uid="{D835D226-589D-4718-A1E5-778F394FB684}"/>
    <cellStyle name="40% - Accent1 3 2 2 3 2" xfId="15126" xr:uid="{D60756AD-D65D-4C0D-A7F4-5B9C2D22EAA8}"/>
    <cellStyle name="40% - Accent1 3 2 2 3 3" xfId="25252" xr:uid="{A0F23FE3-8B37-48C2-A4DB-8FA78C88F038}"/>
    <cellStyle name="40% - Accent1 3 2 2 4" xfId="10324" xr:uid="{C6386208-4577-4CA3-B099-57E710EE686A}"/>
    <cellStyle name="40% - Accent1 3 2 2 4 2" xfId="19635" xr:uid="{6E95B7F7-855E-4519-96C6-BD486A4556DD}"/>
    <cellStyle name="40% - Accent1 3 2 2 4 3" xfId="29761" xr:uid="{3067423A-5C75-4D14-B76C-FE271D5256E2}"/>
    <cellStyle name="40% - Accent1 3 2 2 5" xfId="1500" xr:uid="{2B4A3F7E-7359-4849-B543-7565B0DFDE6C}"/>
    <cellStyle name="40% - Accent1 3 2 2 6" xfId="10909" xr:uid="{3BB3A0A9-94FE-42E9-A7EE-FAF6EA0011A1}"/>
    <cellStyle name="40% - Accent1 3 2 2 7" xfId="20208" xr:uid="{6C6F7C63-A703-4BB6-B393-AE307A23D7C7}"/>
    <cellStyle name="40% - Accent1 3 2 2 8" xfId="21035" xr:uid="{3B00A4AC-2E98-4C22-9D42-A463B2FF424A}"/>
    <cellStyle name="40% - Accent1 3 2 3" xfId="1915" xr:uid="{4B15C3BD-7534-4AD0-B02C-CA2E366A6879}"/>
    <cellStyle name="40% - Accent1 3 2 3 2" xfId="4144" xr:uid="{C03F7F7A-2340-42E7-A4C6-076300602533}"/>
    <cellStyle name="40% - Accent1 3 2 3 2 2" xfId="8362" xr:uid="{F8E51F67-6862-44E0-BFD8-EFD5405AA1D6}"/>
    <cellStyle name="40% - Accent1 3 2 3 2 2 2" xfId="17684" xr:uid="{E2301BA2-DA0A-4406-B3FA-7FCBAE5F9A95}"/>
    <cellStyle name="40% - Accent1 3 2 3 2 2 3" xfId="27810" xr:uid="{4DDDD7C5-41D7-42D4-8A32-1BED10DECCD4}"/>
    <cellStyle name="40% - Accent1 3 2 3 2 3" xfId="13467" xr:uid="{B39A9481-B2E6-4C74-AA78-F4E264B68EF5}"/>
    <cellStyle name="40% - Accent1 3 2 3 2 4" xfId="23593" xr:uid="{585F333B-A8AC-468F-9DEF-4D2ED8528884}"/>
    <cellStyle name="40% - Accent1 3 2 3 3" xfId="6217" xr:uid="{9EEE28B7-D8F3-4816-B894-0880E24E5DDC}"/>
    <cellStyle name="40% - Accent1 3 2 3 3 2" xfId="15539" xr:uid="{DE54BB4D-BD23-42EF-B21C-4F9E1A481307}"/>
    <cellStyle name="40% - Accent1 3 2 3 3 3" xfId="25665" xr:uid="{213E45A7-A8FD-4336-BEFE-BDA7E49B21E2}"/>
    <cellStyle name="40% - Accent1 3 2 3 4" xfId="11322" xr:uid="{488FC33A-CB16-48EA-897E-55A9B5C8AEE3}"/>
    <cellStyle name="40% - Accent1 3 2 3 5" xfId="21448" xr:uid="{A1A27E82-570B-42CD-97CE-187653171C4F}"/>
    <cellStyle name="40% - Accent1 3 2 4" xfId="2328" xr:uid="{43D0C3B4-B571-435F-B00D-1927B45A499C}"/>
    <cellStyle name="40% - Accent1 3 2 4 2" xfId="4557" xr:uid="{BB7D70D6-3A5B-404D-8997-3F8D7544B9C7}"/>
    <cellStyle name="40% - Accent1 3 2 4 2 2" xfId="8775" xr:uid="{D8BE9BB5-1A35-4950-801E-E78F0202EDDB}"/>
    <cellStyle name="40% - Accent1 3 2 4 2 2 2" xfId="18097" xr:uid="{83E07034-95A5-4749-9246-491650AD4DE8}"/>
    <cellStyle name="40% - Accent1 3 2 4 2 2 3" xfId="28223" xr:uid="{3D53267C-EA5E-425C-932E-6356B1E56B5D}"/>
    <cellStyle name="40% - Accent1 3 2 4 2 3" xfId="13880" xr:uid="{7A667F31-758B-4874-A0F0-2F7E23AA8550}"/>
    <cellStyle name="40% - Accent1 3 2 4 2 4" xfId="24006" xr:uid="{3FE89EA5-BDBA-4022-A4B6-FF81542DFA2E}"/>
    <cellStyle name="40% - Accent1 3 2 4 3" xfId="6630" xr:uid="{38C5C73A-63ED-4BB1-8900-8621D93B4F72}"/>
    <cellStyle name="40% - Accent1 3 2 4 3 2" xfId="15952" xr:uid="{A75E044B-41F9-4233-9B5F-C8F3D271E33A}"/>
    <cellStyle name="40% - Accent1 3 2 4 3 3" xfId="26078" xr:uid="{8126979F-38DD-40F1-8935-FEA279DBC9FF}"/>
    <cellStyle name="40% - Accent1 3 2 4 4" xfId="11735" xr:uid="{B0044819-EBF6-4459-8504-B8A263EAC897}"/>
    <cellStyle name="40% - Accent1 3 2 4 5" xfId="21861" xr:uid="{0E97F698-A2EE-4822-8A99-AA6A13350940}"/>
    <cellStyle name="40% - Accent1 3 2 5" xfId="2741" xr:uid="{CD1B6A54-EE7D-4881-AF69-6DD234A504EC}"/>
    <cellStyle name="40% - Accent1 3 2 5 2" xfId="4970" xr:uid="{45A48B74-C0F6-4CB6-90EF-C64B5DFBC1DB}"/>
    <cellStyle name="40% - Accent1 3 2 5 2 2" xfId="9188" xr:uid="{C84C2E0E-781D-4FA4-8629-37F3FB2A560E}"/>
    <cellStyle name="40% - Accent1 3 2 5 2 2 2" xfId="18510" xr:uid="{A6F315E3-E7EC-44A7-8873-3BD30A59C84F}"/>
    <cellStyle name="40% - Accent1 3 2 5 2 2 3" xfId="28636" xr:uid="{40C37835-6466-4BA2-B0DB-9428F96618CB}"/>
    <cellStyle name="40% - Accent1 3 2 5 2 3" xfId="14293" xr:uid="{F8F42FCF-441A-415A-BC97-59B793611AB6}"/>
    <cellStyle name="40% - Accent1 3 2 5 2 4" xfId="24419" xr:uid="{CBA54724-8EAD-497B-B119-4EACF01BC082}"/>
    <cellStyle name="40% - Accent1 3 2 5 3" xfId="7043" xr:uid="{85F2997F-ACEF-4713-B7EC-2BD0E0C851C0}"/>
    <cellStyle name="40% - Accent1 3 2 5 3 2" xfId="16365" xr:uid="{6F6BBAC1-E8AB-4D09-95F8-0356D2F14D3E}"/>
    <cellStyle name="40% - Accent1 3 2 5 3 3" xfId="26491" xr:uid="{B6D9437F-8988-44A8-91FF-DCCE66E398BD}"/>
    <cellStyle name="40% - Accent1 3 2 5 4" xfId="12148" xr:uid="{97B75991-03BF-4602-8761-8382249FD792}"/>
    <cellStyle name="40% - Accent1 3 2 5 5" xfId="22274" xr:uid="{A6F36005-C7FA-4161-B1A0-44FAF85101DE}"/>
    <cellStyle name="40% - Accent1 3 2 6" xfId="3154" xr:uid="{5D79EA42-516F-4145-AE9D-FB3845F03F19}"/>
    <cellStyle name="40% - Accent1 3 2 6 2" xfId="7456" xr:uid="{0A6D47FC-1AD6-4B31-81C0-31A52690F75D}"/>
    <cellStyle name="40% - Accent1 3 2 6 2 2" xfId="16778" xr:uid="{68D7EFBF-D465-4DDC-95A5-8EAC97107D7B}"/>
    <cellStyle name="40% - Accent1 3 2 6 2 3" xfId="26904" xr:uid="{400171E3-9AA9-41C5-ACC0-0E9400E40494}"/>
    <cellStyle name="40% - Accent1 3 2 6 3" xfId="12561" xr:uid="{98BE11CA-A414-4A06-87F1-03FF64795A3D}"/>
    <cellStyle name="40% - Accent1 3 2 6 4" xfId="22687" xr:uid="{F1CA78DC-5B96-41B1-B2B2-FA00CF8425CF}"/>
    <cellStyle name="40% - Accent1 3 2 7" xfId="5390" xr:uid="{8D90FE8B-1AFB-413D-92DD-128848F00902}"/>
    <cellStyle name="40% - Accent1 3 2 7 2" xfId="14712" xr:uid="{B3B30748-E052-4556-BC4E-6966A42FDD98}"/>
    <cellStyle name="40% - Accent1 3 2 7 3" xfId="24838" xr:uid="{347E8E3D-1F11-49E0-8862-BB03B7F6962B}"/>
    <cellStyle name="40% - Accent1 3 2 8" xfId="9899" xr:uid="{B2A09AAC-0663-4147-8AED-9652AAC10DD3}"/>
    <cellStyle name="40% - Accent1 3 2 8 2" xfId="19220" xr:uid="{3793667A-95A2-4312-9805-E4140ABD46B3}"/>
    <cellStyle name="40% - Accent1 3 2 8 3" xfId="29346" xr:uid="{874825C5-7BA8-4F72-AAC2-70591984A452}"/>
    <cellStyle name="40% - Accent1 3 2 9" xfId="1086" xr:uid="{10408134-F0AF-4DC5-9F9C-F7DF3F2F3433}"/>
    <cellStyle name="40% - Accent1 3 3" xfId="631" xr:uid="{00000000-0005-0000-0000-00006C000000}"/>
    <cellStyle name="40% - Accent1 3 3 2" xfId="3730" xr:uid="{17084A71-511A-4FD4-8586-6D30FE075960}"/>
    <cellStyle name="40% - Accent1 3 3 2 2" xfId="7948" xr:uid="{7AF89633-4AE5-4AA7-9F1A-8303EFCBE7A7}"/>
    <cellStyle name="40% - Accent1 3 3 2 2 2" xfId="17270" xr:uid="{9FEDB7FB-CFD0-4691-AC5F-0A1B3E975DBC}"/>
    <cellStyle name="40% - Accent1 3 3 2 2 3" xfId="27396" xr:uid="{21B99F4E-B95A-4A4A-AAC0-B25D50E593EC}"/>
    <cellStyle name="40% - Accent1 3 3 2 3" xfId="13053" xr:uid="{C04A85DF-50C3-470B-9693-2537C78C3230}"/>
    <cellStyle name="40% - Accent1 3 3 2 4" xfId="23179" xr:uid="{54EF7D8F-5A81-4436-AE0B-39327F246CF8}"/>
    <cellStyle name="40% - Accent1 3 3 3" xfId="5803" xr:uid="{00FF7D89-B79F-409E-B112-195AFC596D9E}"/>
    <cellStyle name="40% - Accent1 3 3 3 2" xfId="15125" xr:uid="{42072C5E-4112-4B7C-B71A-70E4A1D0B607}"/>
    <cellStyle name="40% - Accent1 3 3 3 3" xfId="25251" xr:uid="{EAECB825-EF88-43B1-B302-A6CCF6F92B0F}"/>
    <cellStyle name="40% - Accent1 3 3 4" xfId="10117" xr:uid="{728763E6-83C0-426F-A764-4B3B6A628F20}"/>
    <cellStyle name="40% - Accent1 3 3 4 2" xfId="19428" xr:uid="{5D3FB529-4661-4253-88E6-878A94FBE14B}"/>
    <cellStyle name="40% - Accent1 3 3 4 3" xfId="29554" xr:uid="{3B65D70A-1595-4F2F-812B-091D0D8CBAC7}"/>
    <cellStyle name="40% - Accent1 3 3 5" xfId="1499" xr:uid="{ABCA4333-B003-4D7C-9B74-2CC243BFB00F}"/>
    <cellStyle name="40% - Accent1 3 3 6" xfId="10908" xr:uid="{7B7AAFCA-29C5-4352-A9B1-FE2A09C6F3C9}"/>
    <cellStyle name="40% - Accent1 3 3 7" xfId="20207" xr:uid="{7F5BF216-0DDF-4EB6-8902-675E2BFC350A}"/>
    <cellStyle name="40% - Accent1 3 3 8" xfId="21034" xr:uid="{2223D964-DE14-424C-AF69-AB8EFC87E794}"/>
    <cellStyle name="40% - Accent1 3 4" xfId="1914" xr:uid="{A33F2F26-4744-4D4E-82D1-01CA1CF1C82D}"/>
    <cellStyle name="40% - Accent1 3 4 2" xfId="4143" xr:uid="{0925034A-FEF0-4BB8-A806-1BB179AA1461}"/>
    <cellStyle name="40% - Accent1 3 4 2 2" xfId="8361" xr:uid="{65294E80-BFA3-4887-A06D-0940720240A6}"/>
    <cellStyle name="40% - Accent1 3 4 2 2 2" xfId="17683" xr:uid="{9001BDEB-3E08-4F63-8113-7A76B64E51A6}"/>
    <cellStyle name="40% - Accent1 3 4 2 2 3" xfId="27809" xr:uid="{5E48C4FC-D5C5-40E8-A998-698CAE359B9D}"/>
    <cellStyle name="40% - Accent1 3 4 2 3" xfId="13466" xr:uid="{F3CFD56C-1722-4EE7-842E-CBCBD9591C85}"/>
    <cellStyle name="40% - Accent1 3 4 2 4" xfId="23592" xr:uid="{63DD2149-F081-41B8-AC60-C9BE64CFD26E}"/>
    <cellStyle name="40% - Accent1 3 4 3" xfId="6216" xr:uid="{B98F9A2D-1C8E-4ACA-98A2-49055C577431}"/>
    <cellStyle name="40% - Accent1 3 4 3 2" xfId="15538" xr:uid="{4A5C7E2F-CA36-48BF-A2FD-A5E6383EBD9D}"/>
    <cellStyle name="40% - Accent1 3 4 3 3" xfId="25664" xr:uid="{0D49F4CB-9D18-462E-BCC0-B11907C59A76}"/>
    <cellStyle name="40% - Accent1 3 4 4" xfId="11321" xr:uid="{AD7AC678-CFBC-4B66-8085-246D41011BD5}"/>
    <cellStyle name="40% - Accent1 3 4 5" xfId="21447" xr:uid="{011108C5-F6C7-48FD-B80A-F38C0B2FC265}"/>
    <cellStyle name="40% - Accent1 3 5" xfId="2327" xr:uid="{81E56964-4546-4DC0-8713-A28545A3D7D6}"/>
    <cellStyle name="40% - Accent1 3 5 2" xfId="4556" xr:uid="{EF96BFA3-2F5D-4C12-B846-42847159E66E}"/>
    <cellStyle name="40% - Accent1 3 5 2 2" xfId="8774" xr:uid="{D38EE6E8-EB45-4213-ABDE-809494C50CEB}"/>
    <cellStyle name="40% - Accent1 3 5 2 2 2" xfId="18096" xr:uid="{F9FC8AAC-4BDB-42E1-B8A5-2B6B91691E08}"/>
    <cellStyle name="40% - Accent1 3 5 2 2 3" xfId="28222" xr:uid="{1A895E9B-2596-4EC2-88D6-83A92CB1ABD7}"/>
    <cellStyle name="40% - Accent1 3 5 2 3" xfId="13879" xr:uid="{F10C81BD-7BF9-4874-BFE6-96168FFE0176}"/>
    <cellStyle name="40% - Accent1 3 5 2 4" xfId="24005" xr:uid="{E754D5D7-1EF3-482B-A6B5-72436A365396}"/>
    <cellStyle name="40% - Accent1 3 5 3" xfId="6629" xr:uid="{DA6205BA-D20A-4F84-8849-A3266BC0D451}"/>
    <cellStyle name="40% - Accent1 3 5 3 2" xfId="15951" xr:uid="{B921DDE8-8356-485B-A106-50697EE92BE1}"/>
    <cellStyle name="40% - Accent1 3 5 3 3" xfId="26077" xr:uid="{EB3D16F4-70CA-477F-B05F-C98E36DFF830}"/>
    <cellStyle name="40% - Accent1 3 5 4" xfId="11734" xr:uid="{FE3E3454-9429-4AA7-A82B-E9010510BD46}"/>
    <cellStyle name="40% - Accent1 3 5 5" xfId="21860" xr:uid="{66277041-6FE8-492A-836E-9A6C0C645369}"/>
    <cellStyle name="40% - Accent1 3 6" xfId="2740" xr:uid="{39ED5F2E-2FC0-42D1-BD60-B6212206307E}"/>
    <cellStyle name="40% - Accent1 3 6 2" xfId="4969" xr:uid="{B38F2707-D75E-413A-84B4-87F5CEDEB738}"/>
    <cellStyle name="40% - Accent1 3 6 2 2" xfId="9187" xr:uid="{9A4E0886-C9A8-4668-A43B-9A2860D2B3B8}"/>
    <cellStyle name="40% - Accent1 3 6 2 2 2" xfId="18509" xr:uid="{F73694A7-B934-410C-8DCF-43AEFD885E09}"/>
    <cellStyle name="40% - Accent1 3 6 2 2 3" xfId="28635" xr:uid="{4D5DE475-028E-4445-AEC7-EA0EF7E1635A}"/>
    <cellStyle name="40% - Accent1 3 6 2 3" xfId="14292" xr:uid="{FCB2F24A-CAAC-4572-9452-6DAAC273DC51}"/>
    <cellStyle name="40% - Accent1 3 6 2 4" xfId="24418" xr:uid="{4145914D-639F-4965-894B-6A20C5A221D3}"/>
    <cellStyle name="40% - Accent1 3 6 3" xfId="7042" xr:uid="{8CC06074-438F-401A-ABCA-D3777A94C50A}"/>
    <cellStyle name="40% - Accent1 3 6 3 2" xfId="16364" xr:uid="{F9621E74-16B3-48BA-9AC7-D37C89CAD83F}"/>
    <cellStyle name="40% - Accent1 3 6 3 3" xfId="26490" xr:uid="{6AF47A8B-E1CF-40BA-B2B1-45E473EEC4E5}"/>
    <cellStyle name="40% - Accent1 3 6 4" xfId="12147" xr:uid="{6F2379C7-5E0E-43F1-B28E-A586E4F64413}"/>
    <cellStyle name="40% - Accent1 3 6 5" xfId="22273" xr:uid="{D314312C-EC15-4A8C-BCE8-A1A4B956509C}"/>
    <cellStyle name="40% - Accent1 3 7" xfId="3153" xr:uid="{FB790CC1-7CCF-47C3-AA0A-43BC66F2DA65}"/>
    <cellStyle name="40% - Accent1 3 7 2" xfId="7455" xr:uid="{5010470B-6CB6-44AD-9D5E-DA2A47157A11}"/>
    <cellStyle name="40% - Accent1 3 7 2 2" xfId="16777" xr:uid="{2C098622-F74F-4932-8C94-D82250096244}"/>
    <cellStyle name="40% - Accent1 3 7 2 3" xfId="26903" xr:uid="{49CB7E18-9D83-4346-90A9-C5851F3A2842}"/>
    <cellStyle name="40% - Accent1 3 7 3" xfId="12560" xr:uid="{199B3B62-B277-4218-AB4E-4D1CB92CB098}"/>
    <cellStyle name="40% - Accent1 3 7 4" xfId="22686" xr:uid="{AF54990F-3CE8-41FC-8C5B-84A68E7474F7}"/>
    <cellStyle name="40% - Accent1 3 8" xfId="5389" xr:uid="{37F4B421-D21A-46A2-8DD6-CC0880852228}"/>
    <cellStyle name="40% - Accent1 3 8 2" xfId="14711" xr:uid="{07352E58-7F61-4F8F-8939-2B7B329A9F5E}"/>
    <cellStyle name="40% - Accent1 3 8 3" xfId="24837" xr:uid="{1495823A-E078-498F-BB1F-CF80FA579580}"/>
    <cellStyle name="40% - Accent1 3 9" xfId="9692" xr:uid="{58543E91-7936-4901-8E0A-92774E59122E}"/>
    <cellStyle name="40% - Accent1 3 9 2" xfId="19013" xr:uid="{6E0C3AB5-6CD0-472E-8014-AD448CCDC703}"/>
    <cellStyle name="40% - Accent1 3 9 3" xfId="29139" xr:uid="{C1A06423-E16E-4D7F-84B1-AFA3779E1297}"/>
    <cellStyle name="40% - Accent1 4" xfId="56" xr:uid="{00000000-0005-0000-0000-00006D000000}"/>
    <cellStyle name="40% - Accent1 4 10" xfId="10496" xr:uid="{260015D2-ABBD-4AF7-870D-7A73D70CB59B}"/>
    <cellStyle name="40% - Accent1 4 11" xfId="19793" xr:uid="{4224FFE7-A584-43F3-B967-A6B4D695242D}"/>
    <cellStyle name="40% - Accent1 4 12" xfId="20622" xr:uid="{54CCEDB7-1063-4181-8205-31E4863E2D2F}"/>
    <cellStyle name="40% - Accent1 4 2" xfId="633" xr:uid="{00000000-0005-0000-0000-00006E000000}"/>
    <cellStyle name="40% - Accent1 4 2 2" xfId="3732" xr:uid="{09917975-A0C0-4860-B4F4-790726BCCC37}"/>
    <cellStyle name="40% - Accent1 4 2 2 2" xfId="7950" xr:uid="{ABE4A841-16F1-4751-B73B-614BEAF5F1FF}"/>
    <cellStyle name="40% - Accent1 4 2 2 2 2" xfId="17272" xr:uid="{2935186E-3478-4DAC-B405-119A4CD692EC}"/>
    <cellStyle name="40% - Accent1 4 2 2 2 3" xfId="27398" xr:uid="{B41F5D12-4919-4C99-BE25-6CC76A64FCF0}"/>
    <cellStyle name="40% - Accent1 4 2 2 3" xfId="13055" xr:uid="{1411CEFB-D02F-493F-9B71-EAC8A17B9515}"/>
    <cellStyle name="40% - Accent1 4 2 2 4" xfId="23181" xr:uid="{0C85CEDE-B009-4704-B0C6-FE80ADB6EB2D}"/>
    <cellStyle name="40% - Accent1 4 2 3" xfId="5805" xr:uid="{98A5CFBA-BC97-4A9A-AF7B-B644DF57ADCD}"/>
    <cellStyle name="40% - Accent1 4 2 3 2" xfId="15127" xr:uid="{2C7B0397-0B1C-4BA1-BFF6-32F89B580715}"/>
    <cellStyle name="40% - Accent1 4 2 3 3" xfId="25253" xr:uid="{60514606-E839-482A-9659-4D6DD9BD47E3}"/>
    <cellStyle name="40% - Accent1 4 2 4" xfId="10203" xr:uid="{D4E86E5F-16ED-450E-A3A8-622071648EDC}"/>
    <cellStyle name="40% - Accent1 4 2 4 2" xfId="19514" xr:uid="{B5A6A021-6450-4758-94DB-7D7FB194C8C0}"/>
    <cellStyle name="40% - Accent1 4 2 4 3" xfId="29640" xr:uid="{D7F0FE24-E669-44BA-9C30-834621FCFFE7}"/>
    <cellStyle name="40% - Accent1 4 2 5" xfId="1501" xr:uid="{CBC6632E-97FE-4027-B12E-578747A9DD0D}"/>
    <cellStyle name="40% - Accent1 4 2 6" xfId="10910" xr:uid="{7148BDB7-8B43-42E1-906F-046795D49ADF}"/>
    <cellStyle name="40% - Accent1 4 2 7" xfId="20209" xr:uid="{4FB992A0-CD91-41B9-888B-D6FE44F97AC4}"/>
    <cellStyle name="40% - Accent1 4 2 8" xfId="21036" xr:uid="{9D04BD4B-6982-43FC-9FA1-9527831791A6}"/>
    <cellStyle name="40% - Accent1 4 3" xfId="1916" xr:uid="{BD14E547-C4FD-4AC2-A0FD-0E1B4CB16B20}"/>
    <cellStyle name="40% - Accent1 4 3 2" xfId="4145" xr:uid="{DF77E289-9B35-4649-A97C-AD996C2F20F8}"/>
    <cellStyle name="40% - Accent1 4 3 2 2" xfId="8363" xr:uid="{119C1060-0AA7-480D-BAA4-870801D54E0E}"/>
    <cellStyle name="40% - Accent1 4 3 2 2 2" xfId="17685" xr:uid="{709EBA8B-0371-4B15-A2A3-194B09DD7121}"/>
    <cellStyle name="40% - Accent1 4 3 2 2 3" xfId="27811" xr:uid="{304B9C80-1E75-4A02-9A1C-D0EAA46008FF}"/>
    <cellStyle name="40% - Accent1 4 3 2 3" xfId="13468" xr:uid="{86A76251-D152-4CBF-A1B7-AE8663689B32}"/>
    <cellStyle name="40% - Accent1 4 3 2 4" xfId="23594" xr:uid="{17787418-7184-434C-9A73-7EB10B1A22F9}"/>
    <cellStyle name="40% - Accent1 4 3 3" xfId="6218" xr:uid="{C1205C17-A3A1-419E-9263-E98E23D313C0}"/>
    <cellStyle name="40% - Accent1 4 3 3 2" xfId="15540" xr:uid="{A64C44A2-66A8-4CDA-AF8E-5AFE53D1D182}"/>
    <cellStyle name="40% - Accent1 4 3 3 3" xfId="25666" xr:uid="{006A5CE9-92E5-44E2-B029-163D65B84D00}"/>
    <cellStyle name="40% - Accent1 4 3 4" xfId="11323" xr:uid="{B4B254AF-203D-432E-A956-45165D4D77E8}"/>
    <cellStyle name="40% - Accent1 4 3 5" xfId="21449" xr:uid="{A7CFA3D2-FDD0-469F-928F-A53F820300D0}"/>
    <cellStyle name="40% - Accent1 4 4" xfId="2329" xr:uid="{4AA6EE3F-B0C3-4FC6-A1A9-F967A584BAB7}"/>
    <cellStyle name="40% - Accent1 4 4 2" xfId="4558" xr:uid="{7F57217B-3F8F-423B-9A28-A0570D624AB4}"/>
    <cellStyle name="40% - Accent1 4 4 2 2" xfId="8776" xr:uid="{A554EB59-EAA4-4AB8-8A79-4B622D97EDE7}"/>
    <cellStyle name="40% - Accent1 4 4 2 2 2" xfId="18098" xr:uid="{BFAFA496-F8B0-486B-8685-F5999607F0AB}"/>
    <cellStyle name="40% - Accent1 4 4 2 2 3" xfId="28224" xr:uid="{61734A9D-5C1D-4235-843C-CD8AD460DC6D}"/>
    <cellStyle name="40% - Accent1 4 4 2 3" xfId="13881" xr:uid="{0FC30F86-F6A5-4556-9210-7C50351F6830}"/>
    <cellStyle name="40% - Accent1 4 4 2 4" xfId="24007" xr:uid="{17AC4832-6E71-4368-9200-14D0618DC606}"/>
    <cellStyle name="40% - Accent1 4 4 3" xfId="6631" xr:uid="{2BA60DA6-9996-4283-9ABC-949CB098CF58}"/>
    <cellStyle name="40% - Accent1 4 4 3 2" xfId="15953" xr:uid="{624A4D91-85AD-43B1-B368-3A08F41E2FB7}"/>
    <cellStyle name="40% - Accent1 4 4 3 3" xfId="26079" xr:uid="{1E2FA7CD-56E2-41E0-9219-0EB8897B18D1}"/>
    <cellStyle name="40% - Accent1 4 4 4" xfId="11736" xr:uid="{A568F638-F6F3-465E-8D7D-A4F9E5AF2068}"/>
    <cellStyle name="40% - Accent1 4 4 5" xfId="21862" xr:uid="{D12C8B26-B343-48A6-B1C6-AA9408805457}"/>
    <cellStyle name="40% - Accent1 4 5" xfId="2742" xr:uid="{CF1D7006-4BC7-4349-8677-0A139DD7216C}"/>
    <cellStyle name="40% - Accent1 4 5 2" xfId="4971" xr:uid="{03C26F2A-FCAA-4EF3-BE02-6F819C50C949}"/>
    <cellStyle name="40% - Accent1 4 5 2 2" xfId="9189" xr:uid="{A02A32C3-0374-481F-A7CC-1BDAB585A3FB}"/>
    <cellStyle name="40% - Accent1 4 5 2 2 2" xfId="18511" xr:uid="{11190AB3-958F-4B63-8273-E0DE249BB901}"/>
    <cellStyle name="40% - Accent1 4 5 2 2 3" xfId="28637" xr:uid="{6D75A916-FCEA-4A3E-A36F-CF042E44B987}"/>
    <cellStyle name="40% - Accent1 4 5 2 3" xfId="14294" xr:uid="{FF71EC55-7196-460C-9F25-E189BE7267D5}"/>
    <cellStyle name="40% - Accent1 4 5 2 4" xfId="24420" xr:uid="{DCC673BC-6021-4D76-B08E-2C30D51B1D1A}"/>
    <cellStyle name="40% - Accent1 4 5 3" xfId="7044" xr:uid="{66F02F2B-AFB2-4930-8A11-B0425D98E3CE}"/>
    <cellStyle name="40% - Accent1 4 5 3 2" xfId="16366" xr:uid="{2AE25EA1-A1B2-4C2E-9362-42FC2D13FC06}"/>
    <cellStyle name="40% - Accent1 4 5 3 3" xfId="26492" xr:uid="{6643468C-BA51-4CB6-A536-C5F5E57648E7}"/>
    <cellStyle name="40% - Accent1 4 5 4" xfId="12149" xr:uid="{E1FD8B58-9C25-422C-8A7D-2259B4833321}"/>
    <cellStyle name="40% - Accent1 4 5 5" xfId="22275" xr:uid="{A309CC43-3F88-4354-A983-D8B0A52919D2}"/>
    <cellStyle name="40% - Accent1 4 6" xfId="3155" xr:uid="{9F82B751-39F6-4032-A4CE-3C6C8345CA05}"/>
    <cellStyle name="40% - Accent1 4 6 2" xfId="7457" xr:uid="{F5C3E528-4941-4BC0-83E1-670EBF109048}"/>
    <cellStyle name="40% - Accent1 4 6 2 2" xfId="16779" xr:uid="{E24D076A-CB06-4809-84C1-7A3C06DEC86D}"/>
    <cellStyle name="40% - Accent1 4 6 2 3" xfId="26905" xr:uid="{55BF793B-9692-4633-9F40-DFDA687E7E3C}"/>
    <cellStyle name="40% - Accent1 4 6 3" xfId="12562" xr:uid="{62085C98-B7AD-4F51-A868-0B4DDDEF4DF8}"/>
    <cellStyle name="40% - Accent1 4 6 4" xfId="22688" xr:uid="{FB81C5AB-167D-4F1B-BABA-5173203890D3}"/>
    <cellStyle name="40% - Accent1 4 7" xfId="5391" xr:uid="{9D76A295-DD41-4D22-9D99-F19D060E1F1E}"/>
    <cellStyle name="40% - Accent1 4 7 2" xfId="14713" xr:uid="{BD7EE1AC-A3DE-423F-B31B-B7D2916CC42A}"/>
    <cellStyle name="40% - Accent1 4 7 3" xfId="24839" xr:uid="{6F68C8B5-4908-48E7-A0ED-1640B863808A}"/>
    <cellStyle name="40% - Accent1 4 8" xfId="9778" xr:uid="{CE7780D7-D695-4ECC-961D-547282774E5F}"/>
    <cellStyle name="40% - Accent1 4 8 2" xfId="19099" xr:uid="{D56588AF-13CA-4015-94FE-4B3A92058318}"/>
    <cellStyle name="40% - Accent1 4 8 3" xfId="29225" xr:uid="{9B7EEA83-9366-4D8D-88F8-7E33A6B92CC2}"/>
    <cellStyle name="40% - Accent1 4 9" xfId="1087" xr:uid="{86CAAF4E-9023-49D6-ACE2-C578202D182A}"/>
    <cellStyle name="40% - Accent1 5" xfId="626" xr:uid="{00000000-0005-0000-0000-00006F000000}"/>
    <cellStyle name="40% - Accent1 5 2" xfId="3725" xr:uid="{D6FE4721-41B9-4807-9E18-22B644D28F78}"/>
    <cellStyle name="40% - Accent1 5 2 2" xfId="7943" xr:uid="{1424AB98-FF4E-47DD-BCAC-9CDF36D54DA8}"/>
    <cellStyle name="40% - Accent1 5 2 2 2" xfId="17265" xr:uid="{39CB24E8-1DAE-490A-A2EA-BCE965AB4180}"/>
    <cellStyle name="40% - Accent1 5 2 2 3" xfId="27391" xr:uid="{79CB5E9B-B59B-481F-AB38-587F20EFD924}"/>
    <cellStyle name="40% - Accent1 5 2 3" xfId="13048" xr:uid="{889E45EF-FBA7-44D8-B576-AD8D3A64EDBA}"/>
    <cellStyle name="40% - Accent1 5 2 4" xfId="23174" xr:uid="{4714323B-AD03-4091-A47B-261BF82DF712}"/>
    <cellStyle name="40% - Accent1 5 3" xfId="5798" xr:uid="{295D24C6-B603-4669-8788-72D45CDF4972}"/>
    <cellStyle name="40% - Accent1 5 3 2" xfId="15120" xr:uid="{0BAA93F4-6ED4-4047-9B4F-47A893C1913D}"/>
    <cellStyle name="40% - Accent1 5 3 3" xfId="25246" xr:uid="{BC65E941-8047-4697-9FB4-B7C366D77B13}"/>
    <cellStyle name="40% - Accent1 5 4" xfId="10011" xr:uid="{4A3BCE52-A24E-4C76-870D-B74C1CAE6CB3}"/>
    <cellStyle name="40% - Accent1 5 4 2" xfId="19325" xr:uid="{84A19735-604B-4A26-A569-9D311D5F7105}"/>
    <cellStyle name="40% - Accent1 5 4 3" xfId="29451" xr:uid="{BC67759C-576A-4437-82D7-35B4C8D8A5DA}"/>
    <cellStyle name="40% - Accent1 5 5" xfId="1494" xr:uid="{BEA580DC-FD40-4C24-8506-EA9468D40D70}"/>
    <cellStyle name="40% - Accent1 5 6" xfId="10903" xr:uid="{33463E6B-EA91-45C5-A5FE-6B99623713AF}"/>
    <cellStyle name="40% - Accent1 5 7" xfId="20202" xr:uid="{6BF7E5DE-2D12-4512-B91A-050ACC2718D4}"/>
    <cellStyle name="40% - Accent1 5 8" xfId="21029" xr:uid="{F274C16A-DA0D-4D32-8CA9-4C5D6F312FF5}"/>
    <cellStyle name="40% - Accent1 6" xfId="1909" xr:uid="{E5504284-16AF-4B8E-822D-8FCA7B3891DE}"/>
    <cellStyle name="40% - Accent1 6 2" xfId="4138" xr:uid="{92595C99-CBB5-409D-8224-2F464817E327}"/>
    <cellStyle name="40% - Accent1 6 2 2" xfId="8356" xr:uid="{5A1F375B-FC10-48AE-82A0-E0E7BE8A60D3}"/>
    <cellStyle name="40% - Accent1 6 2 2 2" xfId="17678" xr:uid="{7DA42F91-091F-4C87-AFE6-8472F762393F}"/>
    <cellStyle name="40% - Accent1 6 2 2 3" xfId="27804" xr:uid="{E553CFB5-CE41-454A-9F6D-24711FB017D8}"/>
    <cellStyle name="40% - Accent1 6 2 3" xfId="13461" xr:uid="{80FA2651-76D8-4363-975B-1A5DD6F76EEF}"/>
    <cellStyle name="40% - Accent1 6 2 4" xfId="23587" xr:uid="{425F935C-8A45-4F3F-A983-174290FF5031}"/>
    <cellStyle name="40% - Accent1 6 3" xfId="6211" xr:uid="{A0517CFF-07F0-48F3-B93F-E66C7D21758E}"/>
    <cellStyle name="40% - Accent1 6 3 2" xfId="15533" xr:uid="{3B12555E-D372-49EC-916C-89A0378B43CA}"/>
    <cellStyle name="40% - Accent1 6 3 3" xfId="25659" xr:uid="{D3835E60-ECB3-45B3-B7AC-5CDE53ECB178}"/>
    <cellStyle name="40% - Accent1 6 4" xfId="11316" xr:uid="{78F45040-C189-425D-AB32-03ADDFCD0CA0}"/>
    <cellStyle name="40% - Accent1 6 5" xfId="21442" xr:uid="{AB66F421-9AD0-4C47-8B99-8992DC3ADE08}"/>
    <cellStyle name="40% - Accent1 7" xfId="2322" xr:uid="{4214C8FB-9697-478D-9EF9-7C49405CBC46}"/>
    <cellStyle name="40% - Accent1 7 2" xfId="4551" xr:uid="{0A684571-4DA6-45D2-8EBA-0322DD29FF7C}"/>
    <cellStyle name="40% - Accent1 7 2 2" xfId="8769" xr:uid="{614AEF2F-9738-4C00-B1FC-5B93A8B55945}"/>
    <cellStyle name="40% - Accent1 7 2 2 2" xfId="18091" xr:uid="{4A3906FB-E143-4B8F-AC7C-D124D64E779A}"/>
    <cellStyle name="40% - Accent1 7 2 2 3" xfId="28217" xr:uid="{021BA669-5E73-4C29-9285-AF7B26A5C97B}"/>
    <cellStyle name="40% - Accent1 7 2 3" xfId="13874" xr:uid="{75E41D3B-909D-4E0D-95A4-2F3AB31170ED}"/>
    <cellStyle name="40% - Accent1 7 2 4" xfId="24000" xr:uid="{EB1A9F6B-1A06-433C-AAC8-9B9EC787282A}"/>
    <cellStyle name="40% - Accent1 7 3" xfId="6624" xr:uid="{EE3A6F87-DFA5-474B-BE1B-3562E57A81F4}"/>
    <cellStyle name="40% - Accent1 7 3 2" xfId="15946" xr:uid="{C3A643C0-89AF-4F8F-808C-EBFDD9C2BDB2}"/>
    <cellStyle name="40% - Accent1 7 3 3" xfId="26072" xr:uid="{426DB523-4420-4A58-9C6D-8DEACCE42F73}"/>
    <cellStyle name="40% - Accent1 7 4" xfId="11729" xr:uid="{8DF0519B-33B0-4290-A4A8-483D6D99DC83}"/>
    <cellStyle name="40% - Accent1 7 5" xfId="21855" xr:uid="{C8F3CEEB-F33B-4381-BA21-EE49EA09A17D}"/>
    <cellStyle name="40% - Accent1 8" xfId="2735" xr:uid="{8BD8AC82-B73D-426E-B87C-622AD9EAD8A7}"/>
    <cellStyle name="40% - Accent1 8 2" xfId="4964" xr:uid="{34F598A4-048B-4605-B024-996223FD59F7}"/>
    <cellStyle name="40% - Accent1 8 2 2" xfId="9182" xr:uid="{1D0F7413-8B67-42DB-A8D2-D2302F2A6F74}"/>
    <cellStyle name="40% - Accent1 8 2 2 2" xfId="18504" xr:uid="{7119F58B-135E-4B14-94BF-D85097B528A4}"/>
    <cellStyle name="40% - Accent1 8 2 2 3" xfId="28630" xr:uid="{401BCDF3-DACF-41D3-8403-C22E0A9E8B55}"/>
    <cellStyle name="40% - Accent1 8 2 3" xfId="14287" xr:uid="{9BF1668F-A1FC-40F0-A104-A4504AC8F51F}"/>
    <cellStyle name="40% - Accent1 8 2 4" xfId="24413" xr:uid="{3D90FDA4-756F-4A84-BC3D-022F156D3501}"/>
    <cellStyle name="40% - Accent1 8 3" xfId="7037" xr:uid="{E441F970-D38E-4E62-A3CF-CAC16423AF56}"/>
    <cellStyle name="40% - Accent1 8 3 2" xfId="16359" xr:uid="{6E8857F6-6391-4813-A64F-207C168D858F}"/>
    <cellStyle name="40% - Accent1 8 3 3" xfId="26485" xr:uid="{B256DF3D-8F9C-437A-A279-E8F102728FBC}"/>
    <cellStyle name="40% - Accent1 8 4" xfId="12142" xr:uid="{C4517256-AE4B-496A-92A3-8CAFD5EC3DC6}"/>
    <cellStyle name="40% - Accent1 8 5" xfId="22268" xr:uid="{F07C9B09-EF13-47F0-8FF2-59F899FEE4DF}"/>
    <cellStyle name="40% - Accent1 9" xfId="3148" xr:uid="{60C33AC0-5DC9-4FC3-9C78-5B9CE95B382F}"/>
    <cellStyle name="40% - Accent1 9 2" xfId="7450" xr:uid="{396D11AE-E239-446E-87F9-F0B465A56C74}"/>
    <cellStyle name="40% - Accent1 9 2 2" xfId="16772" xr:uid="{BD5F8672-949E-45A4-A73C-21E7910E600E}"/>
    <cellStyle name="40% - Accent1 9 2 3" xfId="26898" xr:uid="{FA5435FE-CD22-4645-9FF3-D852C9D9DABE}"/>
    <cellStyle name="40% - Accent1 9 3" xfId="12555" xr:uid="{238587E3-659D-49CD-AD2F-CFA6CFB75621}"/>
    <cellStyle name="40% - Accent1 9 4" xfId="22681" xr:uid="{54BC865C-155A-4C9B-A7D3-4B2833A41A5E}"/>
    <cellStyle name="40% - Accent2" xfId="57" builtinId="35" customBuiltin="1"/>
    <cellStyle name="40% - Accent2 10" xfId="5392" xr:uid="{139E201D-04DF-4A85-83F2-4028BE19BBAC}"/>
    <cellStyle name="40% - Accent2 10 2" xfId="14714" xr:uid="{01DEE277-2A34-422A-8FC7-AEA5AF67C55B}"/>
    <cellStyle name="40% - Accent2 10 3" xfId="24840" xr:uid="{8F495B03-F0DB-4886-9472-0F1F94E09310}"/>
    <cellStyle name="40% - Accent2 11" xfId="9591" xr:uid="{E75867AB-41B9-4155-AE37-744E18E4B74B}"/>
    <cellStyle name="40% - Accent2 11 2" xfId="18912" xr:uid="{7F878FA0-EA85-47AE-BC3E-BB17460A21CA}"/>
    <cellStyle name="40% - Accent2 11 3" xfId="29038" xr:uid="{EBAFFDED-132C-4363-A35F-A2D1B211ACE5}"/>
    <cellStyle name="40% - Accent2 12" xfId="1088" xr:uid="{3DC15E63-783F-47D3-B61D-F66D58144E15}"/>
    <cellStyle name="40% - Accent2 13" xfId="10497" xr:uid="{70CF9913-BD69-49F4-BEC4-211BAB480465}"/>
    <cellStyle name="40% - Accent2 14" xfId="19794" xr:uid="{45613EB5-BC86-4DA3-828E-93D4CF7F8401}"/>
    <cellStyle name="40% - Accent2 15" xfId="20623" xr:uid="{EF1CF0F9-C166-4E1D-8257-F8FD6071CA67}"/>
    <cellStyle name="40% - Accent2 2" xfId="58" xr:uid="{00000000-0005-0000-0000-000071000000}"/>
    <cellStyle name="40% - Accent2 2 10" xfId="9629" xr:uid="{4ABD0A9F-DCA0-42D1-B17D-234575F9868C}"/>
    <cellStyle name="40% - Accent2 2 10 2" xfId="18950" xr:uid="{6840C657-101E-45C5-9CCE-13FFBA9EFF04}"/>
    <cellStyle name="40% - Accent2 2 10 3" xfId="29076" xr:uid="{6B5CA710-06C9-4B12-87FB-43D238C72AF9}"/>
    <cellStyle name="40% - Accent2 2 11" xfId="1089" xr:uid="{A416D840-21DD-4B1D-92F0-FF21E274AD84}"/>
    <cellStyle name="40% - Accent2 2 12" xfId="10498" xr:uid="{2B3D8B6D-30E3-45D2-89EF-B5852D6CF97F}"/>
    <cellStyle name="40% - Accent2 2 13" xfId="19795" xr:uid="{2F236D3F-AC9A-4D53-86A4-42DA3E0E2F5B}"/>
    <cellStyle name="40% - Accent2 2 14" xfId="20624" xr:uid="{CAB74CE4-8E22-497F-A745-67FFEC02438B}"/>
    <cellStyle name="40% - Accent2 2 2" xfId="59" xr:uid="{00000000-0005-0000-0000-000072000000}"/>
    <cellStyle name="40% - Accent2 2 2 10" xfId="1090" xr:uid="{24084D59-B0BF-4DDF-B497-A650927E4E33}"/>
    <cellStyle name="40% - Accent2 2 2 11" xfId="10499" xr:uid="{5ED800B1-D71A-48D2-8A7A-4BB63EEA5432}"/>
    <cellStyle name="40% - Accent2 2 2 12" xfId="19796" xr:uid="{AAC2C5C6-F535-4697-B339-EEBB9B22541D}"/>
    <cellStyle name="40% - Accent2 2 2 13" xfId="20625" xr:uid="{5CBD5905-FDF9-4D1C-8575-66FBBE048AFE}"/>
    <cellStyle name="40% - Accent2 2 2 2" xfId="60" xr:uid="{00000000-0005-0000-0000-000073000000}"/>
    <cellStyle name="40% - Accent2 2 2 2 10" xfId="10500" xr:uid="{796BFB83-76D3-4DF7-B781-85C7B54A506E}"/>
    <cellStyle name="40% - Accent2 2 2 2 11" xfId="19797" xr:uid="{E0C296AB-1988-43FD-A283-F54C91A1E025}"/>
    <cellStyle name="40% - Accent2 2 2 2 12" xfId="20626" xr:uid="{FAF8AAC2-1C74-4371-84B9-0F83B4AC1480}"/>
    <cellStyle name="40% - Accent2 2 2 2 2" xfId="637" xr:uid="{00000000-0005-0000-0000-000074000000}"/>
    <cellStyle name="40% - Accent2 2 2 2 2 2" xfId="3736" xr:uid="{C555EBC3-7178-4EB7-9AB8-087D9FB7036E}"/>
    <cellStyle name="40% - Accent2 2 2 2 2 2 2" xfId="7954" xr:uid="{315066D5-BA54-462A-ACAC-596291800BD3}"/>
    <cellStyle name="40% - Accent2 2 2 2 2 2 2 2" xfId="17276" xr:uid="{261F4782-A959-45ED-B2E4-322DA9052B6C}"/>
    <cellStyle name="40% - Accent2 2 2 2 2 2 2 3" xfId="27402" xr:uid="{27809885-0C27-4C96-8DB7-71856C9B3BF7}"/>
    <cellStyle name="40% - Accent2 2 2 2 2 2 3" xfId="13059" xr:uid="{C4BD04A0-AD89-45FC-9DDF-B8B9D4C63C2A}"/>
    <cellStyle name="40% - Accent2 2 2 2 2 2 4" xfId="23185" xr:uid="{292B3A98-29DF-45AD-8670-6194915DF763}"/>
    <cellStyle name="40% - Accent2 2 2 2 2 3" xfId="5809" xr:uid="{F383B1F6-DC23-455A-B0C8-6D8E605CAAB3}"/>
    <cellStyle name="40% - Accent2 2 2 2 2 3 2" xfId="15131" xr:uid="{B113ED6C-2989-44E0-8ED9-EA37FC01291C}"/>
    <cellStyle name="40% - Accent2 2 2 2 2 3 3" xfId="25257" xr:uid="{344C6554-A270-4C32-AEF7-8359030BD2E2}"/>
    <cellStyle name="40% - Accent2 2 2 2 2 4" xfId="10364" xr:uid="{D542B44A-9D3C-4EEC-9055-1828684B092E}"/>
    <cellStyle name="40% - Accent2 2 2 2 2 4 2" xfId="19675" xr:uid="{051EB751-82DB-4441-9C17-96AB47777CD1}"/>
    <cellStyle name="40% - Accent2 2 2 2 2 4 3" xfId="29801" xr:uid="{F275F0E1-E7D3-4803-BD20-F2529D93DC39}"/>
    <cellStyle name="40% - Accent2 2 2 2 2 5" xfId="1505" xr:uid="{B1DDD64F-3556-4CB4-ABB1-A19BF4A96CA8}"/>
    <cellStyle name="40% - Accent2 2 2 2 2 6" xfId="10914" xr:uid="{B78085C2-BA4C-42FC-944B-707D2A2B3C7A}"/>
    <cellStyle name="40% - Accent2 2 2 2 2 7" xfId="20213" xr:uid="{8D0613AE-4B2A-45D8-8C49-FCF860BAB245}"/>
    <cellStyle name="40% - Accent2 2 2 2 2 8" xfId="21040" xr:uid="{BCE24FCB-79CF-4FBC-8928-51FCB8CC7DEE}"/>
    <cellStyle name="40% - Accent2 2 2 2 3" xfId="1920" xr:uid="{85B542C6-53C6-4FFF-BD03-F56D02A6DE1E}"/>
    <cellStyle name="40% - Accent2 2 2 2 3 2" xfId="4149" xr:uid="{42078D6B-57CF-4BCA-910F-10217B0979C4}"/>
    <cellStyle name="40% - Accent2 2 2 2 3 2 2" xfId="8367" xr:uid="{F12F7570-4676-43C3-A03C-A9AF1C5D6357}"/>
    <cellStyle name="40% - Accent2 2 2 2 3 2 2 2" xfId="17689" xr:uid="{4C9F4739-7FCC-414F-A363-053E357E8EC3}"/>
    <cellStyle name="40% - Accent2 2 2 2 3 2 2 3" xfId="27815" xr:uid="{87BF5565-0A54-4E1D-A5DF-1C708DB1E01A}"/>
    <cellStyle name="40% - Accent2 2 2 2 3 2 3" xfId="13472" xr:uid="{3267279E-141F-4620-8615-01FE10EAA675}"/>
    <cellStyle name="40% - Accent2 2 2 2 3 2 4" xfId="23598" xr:uid="{366AB830-AC92-44DF-8311-402B182F54A3}"/>
    <cellStyle name="40% - Accent2 2 2 2 3 3" xfId="6222" xr:uid="{34774CC9-3E36-4FD6-B710-50583A136085}"/>
    <cellStyle name="40% - Accent2 2 2 2 3 3 2" xfId="15544" xr:uid="{CDD654B4-2049-4BDF-A259-91AD4C636FB6}"/>
    <cellStyle name="40% - Accent2 2 2 2 3 3 3" xfId="25670" xr:uid="{71C1EB89-8227-4B90-8E9C-07265263CD63}"/>
    <cellStyle name="40% - Accent2 2 2 2 3 4" xfId="11327" xr:uid="{4A8D29AC-02B8-4B25-B2CC-C00399199B0D}"/>
    <cellStyle name="40% - Accent2 2 2 2 3 5" xfId="21453" xr:uid="{FAFDF471-2D86-42FE-93DA-39CF1B8F412D}"/>
    <cellStyle name="40% - Accent2 2 2 2 4" xfId="2333" xr:uid="{99E93DCF-6C94-4B5F-B9CE-A06D451E27D5}"/>
    <cellStyle name="40% - Accent2 2 2 2 4 2" xfId="4562" xr:uid="{B0D1CBB1-8741-48A5-AC36-F7A6D0D2A688}"/>
    <cellStyle name="40% - Accent2 2 2 2 4 2 2" xfId="8780" xr:uid="{A3992C31-1CF9-4C7E-A6AC-FC210D6458F9}"/>
    <cellStyle name="40% - Accent2 2 2 2 4 2 2 2" xfId="18102" xr:uid="{719E8E2A-7208-4015-8C9A-2A9C407B2473}"/>
    <cellStyle name="40% - Accent2 2 2 2 4 2 2 3" xfId="28228" xr:uid="{09EF0685-4C87-4236-81F0-1F812315796B}"/>
    <cellStyle name="40% - Accent2 2 2 2 4 2 3" xfId="13885" xr:uid="{AEF99338-326B-4BE9-9C33-30173AA4D664}"/>
    <cellStyle name="40% - Accent2 2 2 2 4 2 4" xfId="24011" xr:uid="{24BEE28C-7F49-44C7-8181-2740B9DBF2D5}"/>
    <cellStyle name="40% - Accent2 2 2 2 4 3" xfId="6635" xr:uid="{E0657FC3-71FF-4582-9667-C4385146AFDB}"/>
    <cellStyle name="40% - Accent2 2 2 2 4 3 2" xfId="15957" xr:uid="{43E9D44A-AA96-4BB6-8FEF-FE6DBB9038B9}"/>
    <cellStyle name="40% - Accent2 2 2 2 4 3 3" xfId="26083" xr:uid="{76730F13-A60F-422C-B5B2-95465466D290}"/>
    <cellStyle name="40% - Accent2 2 2 2 4 4" xfId="11740" xr:uid="{E4F3AEA3-2446-439F-9C8F-6824822DFEA6}"/>
    <cellStyle name="40% - Accent2 2 2 2 4 5" xfId="21866" xr:uid="{27EA7B23-3DFF-429E-B899-AD5E00128572}"/>
    <cellStyle name="40% - Accent2 2 2 2 5" xfId="2746" xr:uid="{72BD7B13-6056-4BCB-883D-26689A203DEC}"/>
    <cellStyle name="40% - Accent2 2 2 2 5 2" xfId="4975" xr:uid="{5817E0FB-433D-4DD2-BBC3-ED4F7916FF9F}"/>
    <cellStyle name="40% - Accent2 2 2 2 5 2 2" xfId="9193" xr:uid="{2E29531F-A3C3-42C1-9F6C-FB82F26DAF06}"/>
    <cellStyle name="40% - Accent2 2 2 2 5 2 2 2" xfId="18515" xr:uid="{DE9818F6-D95C-4AB3-8138-509A7CCB6EA5}"/>
    <cellStyle name="40% - Accent2 2 2 2 5 2 2 3" xfId="28641" xr:uid="{FCD1D53B-3D4B-49DA-9771-768948B83A92}"/>
    <cellStyle name="40% - Accent2 2 2 2 5 2 3" xfId="14298" xr:uid="{92486655-BA20-4AD8-A24F-84868391D0F0}"/>
    <cellStyle name="40% - Accent2 2 2 2 5 2 4" xfId="24424" xr:uid="{3E6F4E40-FC23-4BE3-815C-81236EFE2C3A}"/>
    <cellStyle name="40% - Accent2 2 2 2 5 3" xfId="7048" xr:uid="{0988387E-C265-4CA2-AB57-415DF855EACC}"/>
    <cellStyle name="40% - Accent2 2 2 2 5 3 2" xfId="16370" xr:uid="{18110283-AC8D-4941-9DCD-BC4CF2E1AEDC}"/>
    <cellStyle name="40% - Accent2 2 2 2 5 3 3" xfId="26496" xr:uid="{9C317FF3-0B1D-49EE-968C-4C4FF182441C}"/>
    <cellStyle name="40% - Accent2 2 2 2 5 4" xfId="12153" xr:uid="{C47E1DD5-75D5-4501-9DD4-82CED5AA21DB}"/>
    <cellStyle name="40% - Accent2 2 2 2 5 5" xfId="22279" xr:uid="{5DA84E77-1501-490E-B124-C614899F8F37}"/>
    <cellStyle name="40% - Accent2 2 2 2 6" xfId="3159" xr:uid="{C0ADF225-8D76-435F-A1D5-378DFDC74406}"/>
    <cellStyle name="40% - Accent2 2 2 2 6 2" xfId="7461" xr:uid="{6121319D-6DAF-4448-9309-3D3FEBF902A7}"/>
    <cellStyle name="40% - Accent2 2 2 2 6 2 2" xfId="16783" xr:uid="{F62ED41E-41EC-438A-BD83-B4ABEF8B4C7F}"/>
    <cellStyle name="40% - Accent2 2 2 2 6 2 3" xfId="26909" xr:uid="{5C32DD02-7C70-41A9-AE63-BE227187CF7B}"/>
    <cellStyle name="40% - Accent2 2 2 2 6 3" xfId="12566" xr:uid="{BEC477DC-5E78-4F7F-A207-E20426F47F4E}"/>
    <cellStyle name="40% - Accent2 2 2 2 6 4" xfId="22692" xr:uid="{18A1923B-3AD6-4DAF-8290-A655EEF3F036}"/>
    <cellStyle name="40% - Accent2 2 2 2 7" xfId="5395" xr:uid="{B5494599-94CC-441C-A58B-478F9C09E740}"/>
    <cellStyle name="40% - Accent2 2 2 2 7 2" xfId="14717" xr:uid="{4F6113CE-41AE-4B04-BBC6-E21A05041F0D}"/>
    <cellStyle name="40% - Accent2 2 2 2 7 3" xfId="24843" xr:uid="{EBC70D64-5E69-41AF-A150-8CAC0A98144B}"/>
    <cellStyle name="40% - Accent2 2 2 2 8" xfId="9939" xr:uid="{6A54A23E-E880-4E9C-9E27-DACFB39C1266}"/>
    <cellStyle name="40% - Accent2 2 2 2 8 2" xfId="19260" xr:uid="{93FABE00-C090-4C85-B25C-7612633BB6DE}"/>
    <cellStyle name="40% - Accent2 2 2 2 8 3" xfId="29386" xr:uid="{E1032800-30DA-48EA-A49D-476BD02B05BB}"/>
    <cellStyle name="40% - Accent2 2 2 2 9" xfId="1091" xr:uid="{8385CA76-05A9-49F5-8AE9-A4834ADF420E}"/>
    <cellStyle name="40% - Accent2 2 2 3" xfId="636" xr:uid="{00000000-0005-0000-0000-000075000000}"/>
    <cellStyle name="40% - Accent2 2 2 3 2" xfId="3735" xr:uid="{3D5697C4-9E7E-4472-B13D-5FE0F390B085}"/>
    <cellStyle name="40% - Accent2 2 2 3 2 2" xfId="7953" xr:uid="{9577D2DE-0860-4914-AF31-9F472BFE7622}"/>
    <cellStyle name="40% - Accent2 2 2 3 2 2 2" xfId="17275" xr:uid="{143A1FBC-4D47-4109-9ECF-D6E0E39B05D3}"/>
    <cellStyle name="40% - Accent2 2 2 3 2 2 3" xfId="27401" xr:uid="{38BDAFDC-D3ED-41FB-BA24-E0966CBAC9CF}"/>
    <cellStyle name="40% - Accent2 2 2 3 2 3" xfId="13058" xr:uid="{04A2AAEA-9FED-46BF-B29B-12A7057BFCB2}"/>
    <cellStyle name="40% - Accent2 2 2 3 2 4" xfId="23184" xr:uid="{2A7855CD-F703-4E2A-ACE7-94C52FFBEC4A}"/>
    <cellStyle name="40% - Accent2 2 2 3 3" xfId="5808" xr:uid="{323D8E2B-4B82-4DFE-B603-B3B1467B4507}"/>
    <cellStyle name="40% - Accent2 2 2 3 3 2" xfId="15130" xr:uid="{30C67959-F9A8-4E9D-BD77-878D93CCC09D}"/>
    <cellStyle name="40% - Accent2 2 2 3 3 3" xfId="25256" xr:uid="{F77878FA-18B8-435F-92A3-936236D4B409}"/>
    <cellStyle name="40% - Accent2 2 2 3 4" xfId="10157" xr:uid="{71D2D6E9-786C-444F-A415-299B9E21D420}"/>
    <cellStyle name="40% - Accent2 2 2 3 4 2" xfId="19468" xr:uid="{72DB060A-3866-4F1C-8CFF-93BE15B935AD}"/>
    <cellStyle name="40% - Accent2 2 2 3 4 3" xfId="29594" xr:uid="{48008181-8F93-4738-A3FB-4391FBDFF7E3}"/>
    <cellStyle name="40% - Accent2 2 2 3 5" xfId="1504" xr:uid="{B7BD8E3A-FC7E-4392-A895-7C55C77BC2F7}"/>
    <cellStyle name="40% - Accent2 2 2 3 6" xfId="10913" xr:uid="{32B56049-533E-44A3-B616-C6640CE0505B}"/>
    <cellStyle name="40% - Accent2 2 2 3 7" xfId="20212" xr:uid="{639FD838-B459-4429-B8B4-311AE94BCF72}"/>
    <cellStyle name="40% - Accent2 2 2 3 8" xfId="21039" xr:uid="{0C0DE2DA-F903-419D-87C0-48231C332E0B}"/>
    <cellStyle name="40% - Accent2 2 2 4" xfId="1919" xr:uid="{321C08F4-953C-4EE6-B50A-48E65C07DCFD}"/>
    <cellStyle name="40% - Accent2 2 2 4 2" xfId="4148" xr:uid="{5FEC2778-2AC1-4542-9D1A-59BC329995B0}"/>
    <cellStyle name="40% - Accent2 2 2 4 2 2" xfId="8366" xr:uid="{BB1E7398-C231-4593-85D5-C41711351589}"/>
    <cellStyle name="40% - Accent2 2 2 4 2 2 2" xfId="17688" xr:uid="{76BE3F8A-6887-4DA4-833E-9682CE8AB015}"/>
    <cellStyle name="40% - Accent2 2 2 4 2 2 3" xfId="27814" xr:uid="{85632A53-7831-4531-94B7-5A360FBA507B}"/>
    <cellStyle name="40% - Accent2 2 2 4 2 3" xfId="13471" xr:uid="{901C74D9-2504-4DAD-991D-275ED89FF65C}"/>
    <cellStyle name="40% - Accent2 2 2 4 2 4" xfId="23597" xr:uid="{82633480-7B0D-4972-9F52-AFA41F914202}"/>
    <cellStyle name="40% - Accent2 2 2 4 3" xfId="6221" xr:uid="{7C389191-1454-46FC-8EF6-19F5015AB896}"/>
    <cellStyle name="40% - Accent2 2 2 4 3 2" xfId="15543" xr:uid="{D6DD588B-2CE2-448C-8A1B-085FC9185D20}"/>
    <cellStyle name="40% - Accent2 2 2 4 3 3" xfId="25669" xr:uid="{F1AB6436-FB37-4A78-AE19-3860A8BD2802}"/>
    <cellStyle name="40% - Accent2 2 2 4 4" xfId="11326" xr:uid="{22B4F84C-757F-4E40-A67D-A4A44C252E5C}"/>
    <cellStyle name="40% - Accent2 2 2 4 5" xfId="21452" xr:uid="{48AC3695-E53F-4011-B306-DF176ADD464F}"/>
    <cellStyle name="40% - Accent2 2 2 5" xfId="2332" xr:uid="{08B13D3A-9006-4FFE-99B1-C4247A15C831}"/>
    <cellStyle name="40% - Accent2 2 2 5 2" xfId="4561" xr:uid="{0A2AABF8-3A04-4209-A605-9ECAB97987B3}"/>
    <cellStyle name="40% - Accent2 2 2 5 2 2" xfId="8779" xr:uid="{D25B1EEB-C2CE-4C82-BCE6-9CA393AD92B4}"/>
    <cellStyle name="40% - Accent2 2 2 5 2 2 2" xfId="18101" xr:uid="{2626AEA9-1DDA-4481-9615-5F45A07A329C}"/>
    <cellStyle name="40% - Accent2 2 2 5 2 2 3" xfId="28227" xr:uid="{2053384A-8AF6-4DC0-B4EE-3175675AB7FA}"/>
    <cellStyle name="40% - Accent2 2 2 5 2 3" xfId="13884" xr:uid="{D9FD9A56-97C1-41A6-99AE-B4DB34251AA0}"/>
    <cellStyle name="40% - Accent2 2 2 5 2 4" xfId="24010" xr:uid="{00493C30-DCEA-4B26-8CF0-BE3E8D1EBB63}"/>
    <cellStyle name="40% - Accent2 2 2 5 3" xfId="6634" xr:uid="{C2955A17-2BB6-464C-AC31-EB1D95F1EBFC}"/>
    <cellStyle name="40% - Accent2 2 2 5 3 2" xfId="15956" xr:uid="{D56FEEAE-DCAE-4287-BB7B-EF3465714199}"/>
    <cellStyle name="40% - Accent2 2 2 5 3 3" xfId="26082" xr:uid="{483E4468-C368-4D57-BA87-E61B02B5DE13}"/>
    <cellStyle name="40% - Accent2 2 2 5 4" xfId="11739" xr:uid="{0571865E-7955-4B45-B87E-8D94967A8F78}"/>
    <cellStyle name="40% - Accent2 2 2 5 5" xfId="21865" xr:uid="{160D864F-E523-4B54-80FF-7F7703DE35D4}"/>
    <cellStyle name="40% - Accent2 2 2 6" xfId="2745" xr:uid="{DBAF8888-76D8-4463-A3DB-B4844A875F03}"/>
    <cellStyle name="40% - Accent2 2 2 6 2" xfId="4974" xr:uid="{DA6F8960-D882-445B-A7AF-3806E28C7E7C}"/>
    <cellStyle name="40% - Accent2 2 2 6 2 2" xfId="9192" xr:uid="{690017D3-7EE5-40AE-9A8B-9F4ED2E4986F}"/>
    <cellStyle name="40% - Accent2 2 2 6 2 2 2" xfId="18514" xr:uid="{41CC42DA-4A17-4C2F-91C7-3222AE659748}"/>
    <cellStyle name="40% - Accent2 2 2 6 2 2 3" xfId="28640" xr:uid="{B792CC08-EBA4-4CB3-A193-27A218415BF8}"/>
    <cellStyle name="40% - Accent2 2 2 6 2 3" xfId="14297" xr:uid="{8F4B5102-53F4-4AA2-B37F-954701D8F352}"/>
    <cellStyle name="40% - Accent2 2 2 6 2 4" xfId="24423" xr:uid="{3F9BCC0F-F34A-438E-BD2D-C64B4E5EE85F}"/>
    <cellStyle name="40% - Accent2 2 2 6 3" xfId="7047" xr:uid="{3B52009A-E4F1-4849-8C66-ABB66113F9A1}"/>
    <cellStyle name="40% - Accent2 2 2 6 3 2" xfId="16369" xr:uid="{D83FDAA4-A817-4E8C-8065-4FB061EDC0DE}"/>
    <cellStyle name="40% - Accent2 2 2 6 3 3" xfId="26495" xr:uid="{CE56C043-989E-4701-B0C4-2AE83AD01AB8}"/>
    <cellStyle name="40% - Accent2 2 2 6 4" xfId="12152" xr:uid="{E1671AE8-49C2-4BF5-A78F-124A07E1CBA4}"/>
    <cellStyle name="40% - Accent2 2 2 6 5" xfId="22278" xr:uid="{0A440161-81D9-41E2-81A3-5A153AACC69B}"/>
    <cellStyle name="40% - Accent2 2 2 7" xfId="3158" xr:uid="{8691B633-FCFE-4204-BB22-641E324E1FEE}"/>
    <cellStyle name="40% - Accent2 2 2 7 2" xfId="7460" xr:uid="{95C5F1D8-4A63-47F3-99F6-017A96C278DA}"/>
    <cellStyle name="40% - Accent2 2 2 7 2 2" xfId="16782" xr:uid="{37FFA9AE-15C1-47D1-9496-FF2548A902F6}"/>
    <cellStyle name="40% - Accent2 2 2 7 2 3" xfId="26908" xr:uid="{8BB7DA54-E25F-4C4D-BF43-BCAA7A87C3F2}"/>
    <cellStyle name="40% - Accent2 2 2 7 3" xfId="12565" xr:uid="{F299A65B-6167-437C-AF3C-CAD87B076CE1}"/>
    <cellStyle name="40% - Accent2 2 2 7 4" xfId="22691" xr:uid="{2F9CC320-D882-4AC2-855D-D5E8E122C5F9}"/>
    <cellStyle name="40% - Accent2 2 2 8" xfId="5394" xr:uid="{F634E0E2-D0B4-497C-ABF3-53E4D398DDB1}"/>
    <cellStyle name="40% - Accent2 2 2 8 2" xfId="14716" xr:uid="{9D9EB0CC-A7B1-4051-98E1-FF4AD1331213}"/>
    <cellStyle name="40% - Accent2 2 2 8 3" xfId="24842" xr:uid="{3BF171BF-49A2-4F38-8511-2EE064D822AB}"/>
    <cellStyle name="40% - Accent2 2 2 9" xfId="9732" xr:uid="{F80F2447-5E76-42C2-9E7F-45EC303D8364}"/>
    <cellStyle name="40% - Accent2 2 2 9 2" xfId="19053" xr:uid="{D2200AD0-2D91-4875-830D-0A4C5B6461AB}"/>
    <cellStyle name="40% - Accent2 2 2 9 3" xfId="29179" xr:uid="{F7F96357-E39A-4921-B33B-96FA6F6B609E}"/>
    <cellStyle name="40% - Accent2 2 3" xfId="61" xr:uid="{00000000-0005-0000-0000-000076000000}"/>
    <cellStyle name="40% - Accent2 2 3 10" xfId="10501" xr:uid="{A8B69586-A39A-48C8-8B6F-D569341FF5D0}"/>
    <cellStyle name="40% - Accent2 2 3 11" xfId="19798" xr:uid="{A7D78392-B14B-4B8A-9E46-264EF50D9DC2}"/>
    <cellStyle name="40% - Accent2 2 3 12" xfId="20627" xr:uid="{F4341DC5-341C-4E62-BEA4-DF102CAF8BF2}"/>
    <cellStyle name="40% - Accent2 2 3 2" xfId="638" xr:uid="{00000000-0005-0000-0000-000077000000}"/>
    <cellStyle name="40% - Accent2 2 3 2 2" xfId="3737" xr:uid="{082AE8D0-7866-4246-BF6E-7B3F276D5DE7}"/>
    <cellStyle name="40% - Accent2 2 3 2 2 2" xfId="7955" xr:uid="{C4181BC6-4E6F-48D6-9498-DC972E6F397E}"/>
    <cellStyle name="40% - Accent2 2 3 2 2 2 2" xfId="17277" xr:uid="{994BB0F4-483A-4E8C-A6DF-990EF152B978}"/>
    <cellStyle name="40% - Accent2 2 3 2 2 2 3" xfId="27403" xr:uid="{18680CF1-53C3-4520-A36F-7AE08876262C}"/>
    <cellStyle name="40% - Accent2 2 3 2 2 3" xfId="13060" xr:uid="{85E0C6E5-53D4-47D8-82D1-F6666D9BB028}"/>
    <cellStyle name="40% - Accent2 2 3 2 2 4" xfId="23186" xr:uid="{2D5123E1-0BCC-420B-8C4B-FF87DB474E35}"/>
    <cellStyle name="40% - Accent2 2 3 2 3" xfId="5810" xr:uid="{D1D5DA3E-C5A5-42CD-B8F7-83AE69B9915F}"/>
    <cellStyle name="40% - Accent2 2 3 2 3 2" xfId="15132" xr:uid="{28806F96-9E83-4EB5-BFF4-0FAB87ED1DD6}"/>
    <cellStyle name="40% - Accent2 2 3 2 3 3" xfId="25258" xr:uid="{A54E5CC0-5B1F-49D0-8C62-2566DB633353}"/>
    <cellStyle name="40% - Accent2 2 3 2 4" xfId="10261" xr:uid="{F967F698-FC0A-427D-B0D8-6FD37153AC56}"/>
    <cellStyle name="40% - Accent2 2 3 2 4 2" xfId="19572" xr:uid="{FDC63FD7-EC52-444A-AF48-242525E72FF3}"/>
    <cellStyle name="40% - Accent2 2 3 2 4 3" xfId="29698" xr:uid="{D4AF2CD2-574C-4E11-9296-F6C9C6C04963}"/>
    <cellStyle name="40% - Accent2 2 3 2 5" xfId="1506" xr:uid="{0300E8CB-A95B-4D97-A68F-559ACF043FD7}"/>
    <cellStyle name="40% - Accent2 2 3 2 6" xfId="10915" xr:uid="{CFC372B9-90AC-4A8B-B006-97D0AD299703}"/>
    <cellStyle name="40% - Accent2 2 3 2 7" xfId="20214" xr:uid="{BD1B9574-0BC3-46F5-9828-B6CEB2DB5450}"/>
    <cellStyle name="40% - Accent2 2 3 2 8" xfId="21041" xr:uid="{8123276D-E2DE-4CBB-B581-046849505110}"/>
    <cellStyle name="40% - Accent2 2 3 3" xfId="1921" xr:uid="{31AE33C7-BB8C-4D46-BF18-7649C0E7CF14}"/>
    <cellStyle name="40% - Accent2 2 3 3 2" xfId="4150" xr:uid="{F239A6D8-413C-438C-8830-09ACF6D3D766}"/>
    <cellStyle name="40% - Accent2 2 3 3 2 2" xfId="8368" xr:uid="{3369BFF8-3350-4440-96F4-2413AB8A6BFA}"/>
    <cellStyle name="40% - Accent2 2 3 3 2 2 2" xfId="17690" xr:uid="{DEB33871-D2A4-42A0-B88D-EC6B6371DCA4}"/>
    <cellStyle name="40% - Accent2 2 3 3 2 2 3" xfId="27816" xr:uid="{2D9669C5-05CD-4D7E-B607-6352AD6DF3B4}"/>
    <cellStyle name="40% - Accent2 2 3 3 2 3" xfId="13473" xr:uid="{D8C0D5E7-D992-4A93-8D96-C71EF53D906B}"/>
    <cellStyle name="40% - Accent2 2 3 3 2 4" xfId="23599" xr:uid="{927D0B6F-36CB-4194-8DF7-1992C416DC18}"/>
    <cellStyle name="40% - Accent2 2 3 3 3" xfId="6223" xr:uid="{4C0220F9-0A81-4D42-89CB-B26CCAE34780}"/>
    <cellStyle name="40% - Accent2 2 3 3 3 2" xfId="15545" xr:uid="{7DDC05D1-14FF-45A7-B7A4-0B1855C63FB7}"/>
    <cellStyle name="40% - Accent2 2 3 3 3 3" xfId="25671" xr:uid="{156F1646-3C8F-4933-B216-43CA8AE91758}"/>
    <cellStyle name="40% - Accent2 2 3 3 4" xfId="11328" xr:uid="{65B5302B-6DE1-4DA0-AE65-F7B50B1CAFEA}"/>
    <cellStyle name="40% - Accent2 2 3 3 5" xfId="21454" xr:uid="{74165783-A47E-487A-8A98-089E72EB32A9}"/>
    <cellStyle name="40% - Accent2 2 3 4" xfId="2334" xr:uid="{B3A75C2C-572B-436A-9BA6-2FD36C6D50D0}"/>
    <cellStyle name="40% - Accent2 2 3 4 2" xfId="4563" xr:uid="{7A8605CC-6685-4523-9F98-827A3012CF05}"/>
    <cellStyle name="40% - Accent2 2 3 4 2 2" xfId="8781" xr:uid="{B108108C-B9F6-45D1-8559-D9A98C6734C4}"/>
    <cellStyle name="40% - Accent2 2 3 4 2 2 2" xfId="18103" xr:uid="{27B08383-B829-4824-BD08-B1026239B55A}"/>
    <cellStyle name="40% - Accent2 2 3 4 2 2 3" xfId="28229" xr:uid="{F14BAFE9-4BF1-489B-9FF1-59BC22241FFC}"/>
    <cellStyle name="40% - Accent2 2 3 4 2 3" xfId="13886" xr:uid="{C4BFBFED-E50A-4076-BBB3-4DE0A666A31B}"/>
    <cellStyle name="40% - Accent2 2 3 4 2 4" xfId="24012" xr:uid="{51109311-9A09-468C-9D51-CE500C124FDE}"/>
    <cellStyle name="40% - Accent2 2 3 4 3" xfId="6636" xr:uid="{1BF9CADE-807A-4D93-8E19-4A0FFA7C3F87}"/>
    <cellStyle name="40% - Accent2 2 3 4 3 2" xfId="15958" xr:uid="{1E94F94A-A029-40DC-8F66-2C5A25987398}"/>
    <cellStyle name="40% - Accent2 2 3 4 3 3" xfId="26084" xr:uid="{DC9F1982-70CA-4E96-892C-6711B3867048}"/>
    <cellStyle name="40% - Accent2 2 3 4 4" xfId="11741" xr:uid="{61818D5B-695F-43AB-9D89-911EF4E8FE4E}"/>
    <cellStyle name="40% - Accent2 2 3 4 5" xfId="21867" xr:uid="{BD38CB86-5580-41C4-B276-4FC8B899582F}"/>
    <cellStyle name="40% - Accent2 2 3 5" xfId="2747" xr:uid="{5DED52F0-5485-4E18-A67A-CB342D256430}"/>
    <cellStyle name="40% - Accent2 2 3 5 2" xfId="4976" xr:uid="{6AB3C26D-0E42-4BBA-BE70-3710EA8DAB91}"/>
    <cellStyle name="40% - Accent2 2 3 5 2 2" xfId="9194" xr:uid="{6259B1E1-75E7-4313-9E69-AB9D30F6C523}"/>
    <cellStyle name="40% - Accent2 2 3 5 2 2 2" xfId="18516" xr:uid="{2D1E3A72-EBF4-424B-BCEE-030F63C24D82}"/>
    <cellStyle name="40% - Accent2 2 3 5 2 2 3" xfId="28642" xr:uid="{0C626715-B9DA-436B-9DB5-EC3E3E42EF8F}"/>
    <cellStyle name="40% - Accent2 2 3 5 2 3" xfId="14299" xr:uid="{87A8C2DB-F961-4910-92C2-01D06A7695E5}"/>
    <cellStyle name="40% - Accent2 2 3 5 2 4" xfId="24425" xr:uid="{547F3A60-62F0-4500-BBD3-06E77AE19B2D}"/>
    <cellStyle name="40% - Accent2 2 3 5 3" xfId="7049" xr:uid="{51720DD3-D42F-4286-924F-C71A5AABFDB1}"/>
    <cellStyle name="40% - Accent2 2 3 5 3 2" xfId="16371" xr:uid="{90AA7BF7-39FD-48A7-9B87-50B91BA1F8EF}"/>
    <cellStyle name="40% - Accent2 2 3 5 3 3" xfId="26497" xr:uid="{4C0F20B2-6B3C-4728-AEFE-32AE781E8EE4}"/>
    <cellStyle name="40% - Accent2 2 3 5 4" xfId="12154" xr:uid="{B1186461-CB12-4233-8678-AD2F380CACE4}"/>
    <cellStyle name="40% - Accent2 2 3 5 5" xfId="22280" xr:uid="{377A0C35-54FF-4DEC-B0AB-DAD11FFB5EE1}"/>
    <cellStyle name="40% - Accent2 2 3 6" xfId="3160" xr:uid="{8D4E4F52-BAAD-411A-A209-EFE95CD7B602}"/>
    <cellStyle name="40% - Accent2 2 3 6 2" xfId="7462" xr:uid="{847CC2EC-2E61-4D9F-8038-4B122D335C58}"/>
    <cellStyle name="40% - Accent2 2 3 6 2 2" xfId="16784" xr:uid="{E5B19F33-1A41-4894-BF81-712C2F79B3D7}"/>
    <cellStyle name="40% - Accent2 2 3 6 2 3" xfId="26910" xr:uid="{9169DECA-D049-40E0-AF93-CCC605D1A1CB}"/>
    <cellStyle name="40% - Accent2 2 3 6 3" xfId="12567" xr:uid="{34F120A7-C1EA-45C4-BA32-A4CC923A56F5}"/>
    <cellStyle name="40% - Accent2 2 3 6 4" xfId="22693" xr:uid="{6146A5BC-6DE0-4583-A9EA-57A656876F19}"/>
    <cellStyle name="40% - Accent2 2 3 7" xfId="5396" xr:uid="{D2065768-7E65-499E-9DD8-E9CAB388D92C}"/>
    <cellStyle name="40% - Accent2 2 3 7 2" xfId="14718" xr:uid="{50633BFB-E3F8-49BB-9C5E-B1E4F0C862ED}"/>
    <cellStyle name="40% - Accent2 2 3 7 3" xfId="24844" xr:uid="{59DE384A-DF35-448D-828B-748EAE841E67}"/>
    <cellStyle name="40% - Accent2 2 3 8" xfId="9836" xr:uid="{AABF5915-F532-4D84-B965-E436639E34D5}"/>
    <cellStyle name="40% - Accent2 2 3 8 2" xfId="19157" xr:uid="{F0874148-27C8-442B-95E8-C108ED1E7526}"/>
    <cellStyle name="40% - Accent2 2 3 8 3" xfId="29283" xr:uid="{A75E4E87-FF11-47D9-8C55-11A67E983372}"/>
    <cellStyle name="40% - Accent2 2 3 9" xfId="1092" xr:uid="{BC1A1F6D-4BBD-4C3F-961A-1A00A4C18B46}"/>
    <cellStyle name="40% - Accent2 2 4" xfId="635" xr:uid="{00000000-0005-0000-0000-000078000000}"/>
    <cellStyle name="40% - Accent2 2 4 2" xfId="3734" xr:uid="{98EA6DC0-CD25-4FB5-AD26-33E0EE9155A7}"/>
    <cellStyle name="40% - Accent2 2 4 2 2" xfId="7952" xr:uid="{49484333-F8AD-470F-AD14-0E1FE270CDC8}"/>
    <cellStyle name="40% - Accent2 2 4 2 2 2" xfId="17274" xr:uid="{28D5CDDE-94A6-475F-B90A-20F8A3018D54}"/>
    <cellStyle name="40% - Accent2 2 4 2 2 3" xfId="27400" xr:uid="{32DEAA53-3627-4DFD-A402-D816A2C90404}"/>
    <cellStyle name="40% - Accent2 2 4 2 3" xfId="13057" xr:uid="{0F006703-6F6E-42D0-A4C4-0890D1F8C33F}"/>
    <cellStyle name="40% - Accent2 2 4 2 4" xfId="23183" xr:uid="{93F5ACF3-173F-45D6-A691-9B4546D31183}"/>
    <cellStyle name="40% - Accent2 2 4 3" xfId="5807" xr:uid="{B1712BE7-8244-4BEB-92A9-CCDEB4308557}"/>
    <cellStyle name="40% - Accent2 2 4 3 2" xfId="15129" xr:uid="{81455103-20BD-421F-AD2C-19CE1F2C8411}"/>
    <cellStyle name="40% - Accent2 2 4 3 3" xfId="25255" xr:uid="{85B633B6-52CC-4329-B69E-999B2DA651D0}"/>
    <cellStyle name="40% - Accent2 2 4 4" xfId="10053" xr:uid="{D5C9902D-D9C4-4975-909F-F9C36835528B}"/>
    <cellStyle name="40% - Accent2 2 4 4 2" xfId="19365" xr:uid="{528F3413-D664-4D7D-BCBA-9161C94B8447}"/>
    <cellStyle name="40% - Accent2 2 4 4 3" xfId="29491" xr:uid="{7083AA6A-7F60-4C82-9B10-DEA14C2A013D}"/>
    <cellStyle name="40% - Accent2 2 4 5" xfId="1503" xr:uid="{DB448DCA-939E-4A13-A1F1-6114E4308B42}"/>
    <cellStyle name="40% - Accent2 2 4 6" xfId="10912" xr:uid="{57896E42-7EBB-4C2F-AFDE-3B634E2706EE}"/>
    <cellStyle name="40% - Accent2 2 4 7" xfId="20211" xr:uid="{1C3B5763-EC85-44A2-9848-C93545679E09}"/>
    <cellStyle name="40% - Accent2 2 4 8" xfId="21038" xr:uid="{61B27DDE-D132-42C9-95BD-415E8AD00477}"/>
    <cellStyle name="40% - Accent2 2 5" xfId="1918" xr:uid="{34242F83-7688-450F-9783-B5D796ED2170}"/>
    <cellStyle name="40% - Accent2 2 5 2" xfId="4147" xr:uid="{1393DF71-300D-49B1-85AC-32A648E1EA3E}"/>
    <cellStyle name="40% - Accent2 2 5 2 2" xfId="8365" xr:uid="{6682DEF3-3E27-41EF-920E-C97D305E697D}"/>
    <cellStyle name="40% - Accent2 2 5 2 2 2" xfId="17687" xr:uid="{5A12F8B0-4321-4E9F-9791-9DA3B85D49A7}"/>
    <cellStyle name="40% - Accent2 2 5 2 2 3" xfId="27813" xr:uid="{D8C361B3-11F6-432B-82AB-038BB26C0556}"/>
    <cellStyle name="40% - Accent2 2 5 2 3" xfId="13470" xr:uid="{66C00846-B29A-4265-87DE-8CA404D843B8}"/>
    <cellStyle name="40% - Accent2 2 5 2 4" xfId="23596" xr:uid="{4821021B-4843-4B1D-B629-2A8CA114ACA7}"/>
    <cellStyle name="40% - Accent2 2 5 3" xfId="6220" xr:uid="{5A510310-27F0-4614-A3E1-E5857FF85C17}"/>
    <cellStyle name="40% - Accent2 2 5 3 2" xfId="15542" xr:uid="{8B25CAA5-213B-4412-BE6D-6F3D47DF066D}"/>
    <cellStyle name="40% - Accent2 2 5 3 3" xfId="25668" xr:uid="{4E8171E1-5386-4C30-ABBF-F7FDD4FCFA2D}"/>
    <cellStyle name="40% - Accent2 2 5 4" xfId="11325" xr:uid="{76B6DF4E-04DA-4D66-9597-510FD0E1B51F}"/>
    <cellStyle name="40% - Accent2 2 5 5" xfId="21451" xr:uid="{B7FCBB9A-F48D-49FD-B82C-FED08B7F5B75}"/>
    <cellStyle name="40% - Accent2 2 6" xfId="2331" xr:uid="{8BB99170-81F2-4E68-A60F-232ADE87387C}"/>
    <cellStyle name="40% - Accent2 2 6 2" xfId="4560" xr:uid="{9046B9ED-0F9D-4B68-BF0C-498802C3B5B0}"/>
    <cellStyle name="40% - Accent2 2 6 2 2" xfId="8778" xr:uid="{6295D136-4F7E-4935-8945-2AD3484393B0}"/>
    <cellStyle name="40% - Accent2 2 6 2 2 2" xfId="18100" xr:uid="{71194A6C-A664-4C15-8BA7-297538403F6C}"/>
    <cellStyle name="40% - Accent2 2 6 2 2 3" xfId="28226" xr:uid="{FEDA2B14-A951-4363-8BE5-8AB36503BD7F}"/>
    <cellStyle name="40% - Accent2 2 6 2 3" xfId="13883" xr:uid="{5E589BA4-68AF-4158-93BC-D29A337DEEE9}"/>
    <cellStyle name="40% - Accent2 2 6 2 4" xfId="24009" xr:uid="{71F6E2A9-6D75-4F36-BCD0-A04465F3E1AC}"/>
    <cellStyle name="40% - Accent2 2 6 3" xfId="6633" xr:uid="{381B4799-EB92-4C14-9102-95BA0CF4FCF5}"/>
    <cellStyle name="40% - Accent2 2 6 3 2" xfId="15955" xr:uid="{D84B9877-BE7C-4FD5-AC66-A13EFAB3CE4B}"/>
    <cellStyle name="40% - Accent2 2 6 3 3" xfId="26081" xr:uid="{7906344B-96BD-4BEB-A356-192D31BCE61D}"/>
    <cellStyle name="40% - Accent2 2 6 4" xfId="11738" xr:uid="{F99B9AFE-F822-4CA1-9AA3-3021DAC4D449}"/>
    <cellStyle name="40% - Accent2 2 6 5" xfId="21864" xr:uid="{A37CC1F5-9C94-4F31-B57C-C6A3470817F8}"/>
    <cellStyle name="40% - Accent2 2 7" xfId="2744" xr:uid="{6A9D8E56-7CAC-428C-91AE-6F5FBD2FD9BD}"/>
    <cellStyle name="40% - Accent2 2 7 2" xfId="4973" xr:uid="{17342DAD-D2B0-47FF-8DB4-249559B1DAC8}"/>
    <cellStyle name="40% - Accent2 2 7 2 2" xfId="9191" xr:uid="{98214687-0CF2-4DBD-94A7-158CC9A92849}"/>
    <cellStyle name="40% - Accent2 2 7 2 2 2" xfId="18513" xr:uid="{F2123D08-1496-4F4E-9B84-DC60BC407269}"/>
    <cellStyle name="40% - Accent2 2 7 2 2 3" xfId="28639" xr:uid="{0C1B266C-9DA2-49DB-A732-8E0FE5881A42}"/>
    <cellStyle name="40% - Accent2 2 7 2 3" xfId="14296" xr:uid="{E71F866E-57A2-4E25-B639-D5541D5EC590}"/>
    <cellStyle name="40% - Accent2 2 7 2 4" xfId="24422" xr:uid="{2C243527-5EA8-4FAA-9F82-052EB473FEAD}"/>
    <cellStyle name="40% - Accent2 2 7 3" xfId="7046" xr:uid="{980A1426-D0F4-4B5A-A64E-5810AA0FB23A}"/>
    <cellStyle name="40% - Accent2 2 7 3 2" xfId="16368" xr:uid="{B3A5C02C-A624-4856-A869-F5FAA9920E52}"/>
    <cellStyle name="40% - Accent2 2 7 3 3" xfId="26494" xr:uid="{EA7EA069-7D04-42C6-8252-7586581BAD7D}"/>
    <cellStyle name="40% - Accent2 2 7 4" xfId="12151" xr:uid="{FE4BD6C2-05B4-4C32-A449-D9550507721C}"/>
    <cellStyle name="40% - Accent2 2 7 5" xfId="22277" xr:uid="{45BCC6D5-DB2E-47B3-BF28-0C6FC81BAF87}"/>
    <cellStyle name="40% - Accent2 2 8" xfId="3157" xr:uid="{207FE34E-C4F3-40B0-82BF-3FE52465251C}"/>
    <cellStyle name="40% - Accent2 2 8 2" xfId="7459" xr:uid="{DA59B8CE-7E94-4933-AE42-868412131216}"/>
    <cellStyle name="40% - Accent2 2 8 2 2" xfId="16781" xr:uid="{0A207B73-FA40-44A7-ABB3-B297D16F29E1}"/>
    <cellStyle name="40% - Accent2 2 8 2 3" xfId="26907" xr:uid="{5702BD13-D4E9-4172-969E-1586D8DCDFE9}"/>
    <cellStyle name="40% - Accent2 2 8 3" xfId="12564" xr:uid="{05B4861F-DFC7-4D6A-85D8-C284BB284D29}"/>
    <cellStyle name="40% - Accent2 2 8 4" xfId="22690" xr:uid="{09B8EFC3-AB1B-4E00-A844-5190DD50896B}"/>
    <cellStyle name="40% - Accent2 2 9" xfId="5393" xr:uid="{1909C55F-F7CA-486D-B876-C0B3C68C0322}"/>
    <cellStyle name="40% - Accent2 2 9 2" xfId="14715" xr:uid="{BAB993B4-030A-40B0-99BC-EFA2AE4890DB}"/>
    <cellStyle name="40% - Accent2 2 9 3" xfId="24841" xr:uid="{4201F162-7BBE-44AD-8A76-675E9CA15C21}"/>
    <cellStyle name="40% - Accent2 3" xfId="62" xr:uid="{00000000-0005-0000-0000-000079000000}"/>
    <cellStyle name="40% - Accent2 3 10" xfId="1093" xr:uid="{587FC576-B339-46F8-9A58-ADAB3EE66941}"/>
    <cellStyle name="40% - Accent2 3 11" xfId="10502" xr:uid="{89A57B32-C380-4E6E-99AB-91918FC82DAC}"/>
    <cellStyle name="40% - Accent2 3 12" xfId="19799" xr:uid="{057D133E-17CA-4935-BA8E-B1F20A6BB881}"/>
    <cellStyle name="40% - Accent2 3 13" xfId="20628" xr:uid="{732D060B-73F7-4180-AB64-2291D02C8880}"/>
    <cellStyle name="40% - Accent2 3 2" xfId="63" xr:uid="{00000000-0005-0000-0000-00007A000000}"/>
    <cellStyle name="40% - Accent2 3 2 10" xfId="10503" xr:uid="{796514DD-1738-4898-89E8-BF24EE0E5EA3}"/>
    <cellStyle name="40% - Accent2 3 2 11" xfId="19800" xr:uid="{D7312E60-20D6-494E-9248-E2EBFEF28AB4}"/>
    <cellStyle name="40% - Accent2 3 2 12" xfId="20629" xr:uid="{6A011295-E66B-42DC-9B96-5C64BD9D58AE}"/>
    <cellStyle name="40% - Accent2 3 2 2" xfId="640" xr:uid="{00000000-0005-0000-0000-00007B000000}"/>
    <cellStyle name="40% - Accent2 3 2 2 2" xfId="3739" xr:uid="{67831486-46AB-436B-B1D1-79F5D6E51521}"/>
    <cellStyle name="40% - Accent2 3 2 2 2 2" xfId="7957" xr:uid="{D5173A1F-BD87-4792-B2A2-7B527B99389C}"/>
    <cellStyle name="40% - Accent2 3 2 2 2 2 2" xfId="17279" xr:uid="{BD7697DF-9144-4A9F-B6A5-22EB65D2AE18}"/>
    <cellStyle name="40% - Accent2 3 2 2 2 2 3" xfId="27405" xr:uid="{A45C67A9-C8F9-4DBE-90EA-2B391F78CB9D}"/>
    <cellStyle name="40% - Accent2 3 2 2 2 3" xfId="13062" xr:uid="{07168CDE-1ABA-45DF-9694-864E22BB3CDE}"/>
    <cellStyle name="40% - Accent2 3 2 2 2 4" xfId="23188" xr:uid="{EDFCF58A-ED89-4BCB-897B-009EB4917C4C}"/>
    <cellStyle name="40% - Accent2 3 2 2 3" xfId="5812" xr:uid="{8AC5048A-62CB-4521-8F24-168245D9F78C}"/>
    <cellStyle name="40% - Accent2 3 2 2 3 2" xfId="15134" xr:uid="{62BCBBC0-395D-47FF-957F-4C9119CDDD5C}"/>
    <cellStyle name="40% - Accent2 3 2 2 3 3" xfId="25260" xr:uid="{18118974-7D6F-485D-B8D8-322362577852}"/>
    <cellStyle name="40% - Accent2 3 2 2 4" xfId="10326" xr:uid="{7C34D9A9-B37C-4EFC-A602-D654E12D7B01}"/>
    <cellStyle name="40% - Accent2 3 2 2 4 2" xfId="19637" xr:uid="{18E6D103-A21A-4157-A7AD-80695524446D}"/>
    <cellStyle name="40% - Accent2 3 2 2 4 3" xfId="29763" xr:uid="{C84F81D5-AC7F-421F-96FD-92872A662D14}"/>
    <cellStyle name="40% - Accent2 3 2 2 5" xfId="1508" xr:uid="{998DDEED-0BC2-4EFE-AC22-A56DC63E0DE5}"/>
    <cellStyle name="40% - Accent2 3 2 2 6" xfId="10917" xr:uid="{01535A58-D2D7-4878-B833-F0E7276F7C76}"/>
    <cellStyle name="40% - Accent2 3 2 2 7" xfId="20216" xr:uid="{1D997DAC-E847-4EC6-AC54-F028FF6A277A}"/>
    <cellStyle name="40% - Accent2 3 2 2 8" xfId="21043" xr:uid="{F29CAE10-F891-4E84-863F-A8D7B47AD537}"/>
    <cellStyle name="40% - Accent2 3 2 3" xfId="1923" xr:uid="{111AB830-5F3C-4EC5-9DE7-8EC229C82843}"/>
    <cellStyle name="40% - Accent2 3 2 3 2" xfId="4152" xr:uid="{5214B92A-0EEE-4CFB-AAE5-55654F91B664}"/>
    <cellStyle name="40% - Accent2 3 2 3 2 2" xfId="8370" xr:uid="{718FEF8F-8239-43A5-9405-D8CC7C07295A}"/>
    <cellStyle name="40% - Accent2 3 2 3 2 2 2" xfId="17692" xr:uid="{98CEBEF6-CA05-47F4-9077-646E11C8FABD}"/>
    <cellStyle name="40% - Accent2 3 2 3 2 2 3" xfId="27818" xr:uid="{8ED87259-903B-45B3-8E03-1774FD0E4CF0}"/>
    <cellStyle name="40% - Accent2 3 2 3 2 3" xfId="13475" xr:uid="{F25C74A2-8F4B-417A-9CCB-9FC9EAA8D97E}"/>
    <cellStyle name="40% - Accent2 3 2 3 2 4" xfId="23601" xr:uid="{B529B715-2D4A-43D3-B426-DBF0F05F962F}"/>
    <cellStyle name="40% - Accent2 3 2 3 3" xfId="6225" xr:uid="{700F4C78-6A20-46D5-87C9-20B55FCCA52B}"/>
    <cellStyle name="40% - Accent2 3 2 3 3 2" xfId="15547" xr:uid="{2A08C70E-9A10-4E8F-B1E9-637942115674}"/>
    <cellStyle name="40% - Accent2 3 2 3 3 3" xfId="25673" xr:uid="{BB5B69FA-CD61-4116-AEEC-4A1E2799BF43}"/>
    <cellStyle name="40% - Accent2 3 2 3 4" xfId="11330" xr:uid="{F14661D2-D7FF-4F7E-AB8C-EA8FD9858E30}"/>
    <cellStyle name="40% - Accent2 3 2 3 5" xfId="21456" xr:uid="{A0E00669-CA23-42A9-B728-E206132E61E7}"/>
    <cellStyle name="40% - Accent2 3 2 4" xfId="2336" xr:uid="{159D08D5-EB3F-43EB-BFAF-64EAD81269B4}"/>
    <cellStyle name="40% - Accent2 3 2 4 2" xfId="4565" xr:uid="{E1BEC35D-D86C-4809-835A-2828870DE4FE}"/>
    <cellStyle name="40% - Accent2 3 2 4 2 2" xfId="8783" xr:uid="{090C8B9A-E6BD-4832-AB3A-5EC8E5525F0A}"/>
    <cellStyle name="40% - Accent2 3 2 4 2 2 2" xfId="18105" xr:uid="{3EEEC560-D678-40CE-A353-02B769628DE2}"/>
    <cellStyle name="40% - Accent2 3 2 4 2 2 3" xfId="28231" xr:uid="{E6B13474-75AE-4B96-AAE1-09720E0D5EE8}"/>
    <cellStyle name="40% - Accent2 3 2 4 2 3" xfId="13888" xr:uid="{4C68B5F2-CC5B-47F4-B6F0-3737CABDC1F6}"/>
    <cellStyle name="40% - Accent2 3 2 4 2 4" xfId="24014" xr:uid="{4239207D-BA7D-4C5E-ADB4-A80EEB4AC19A}"/>
    <cellStyle name="40% - Accent2 3 2 4 3" xfId="6638" xr:uid="{80E6F3B2-EF9D-4EFC-A23F-6DD163AB8FD2}"/>
    <cellStyle name="40% - Accent2 3 2 4 3 2" xfId="15960" xr:uid="{14A15A29-758C-4655-BBEB-91F9C815BECD}"/>
    <cellStyle name="40% - Accent2 3 2 4 3 3" xfId="26086" xr:uid="{7096EF0C-2631-4A56-8A53-C8C87DDF287E}"/>
    <cellStyle name="40% - Accent2 3 2 4 4" xfId="11743" xr:uid="{4967BA76-17C6-4C9C-83F9-48D06909EB23}"/>
    <cellStyle name="40% - Accent2 3 2 4 5" xfId="21869" xr:uid="{66872F61-5963-4EE9-80E8-B8E985F2E446}"/>
    <cellStyle name="40% - Accent2 3 2 5" xfId="2749" xr:uid="{9A17FA62-0612-4DA5-A5D3-88ABA7AB96A8}"/>
    <cellStyle name="40% - Accent2 3 2 5 2" xfId="4978" xr:uid="{2208ED0F-2362-489D-86DD-F64678C24F96}"/>
    <cellStyle name="40% - Accent2 3 2 5 2 2" xfId="9196" xr:uid="{EE9DE0DE-B3C8-4A1B-85AF-52555D379754}"/>
    <cellStyle name="40% - Accent2 3 2 5 2 2 2" xfId="18518" xr:uid="{A38A09DE-38F6-450B-B1EA-C6B23F429663}"/>
    <cellStyle name="40% - Accent2 3 2 5 2 2 3" xfId="28644" xr:uid="{05C5553C-28C1-4EF6-AA63-EA47ADE4DF76}"/>
    <cellStyle name="40% - Accent2 3 2 5 2 3" xfId="14301" xr:uid="{7BD40F61-E3F3-4B03-95B7-8A9077D98FB6}"/>
    <cellStyle name="40% - Accent2 3 2 5 2 4" xfId="24427" xr:uid="{088982FB-853C-4D68-B506-A4280FD68FE1}"/>
    <cellStyle name="40% - Accent2 3 2 5 3" xfId="7051" xr:uid="{56AE4ABF-D279-46C5-BEBD-4558E6F25C9A}"/>
    <cellStyle name="40% - Accent2 3 2 5 3 2" xfId="16373" xr:uid="{5F9944FA-5CE0-4A56-8E32-586A38D082E3}"/>
    <cellStyle name="40% - Accent2 3 2 5 3 3" xfId="26499" xr:uid="{CD0326D4-E543-43A9-9EA8-2A7F12E7A3CD}"/>
    <cellStyle name="40% - Accent2 3 2 5 4" xfId="12156" xr:uid="{6D1FDFBF-41F6-4DEC-9942-3FB7BFB2A5ED}"/>
    <cellStyle name="40% - Accent2 3 2 5 5" xfId="22282" xr:uid="{5BD0A768-F660-4D8A-A60C-564C7BE0B4B8}"/>
    <cellStyle name="40% - Accent2 3 2 6" xfId="3162" xr:uid="{FF5554C7-B879-4225-BAC7-AF7E51CFD9FE}"/>
    <cellStyle name="40% - Accent2 3 2 6 2" xfId="7464" xr:uid="{B85874E8-7CBD-4551-8ED2-24D8ABC369D6}"/>
    <cellStyle name="40% - Accent2 3 2 6 2 2" xfId="16786" xr:uid="{2C6BFCCF-A227-43BF-86F1-679CDFF4256F}"/>
    <cellStyle name="40% - Accent2 3 2 6 2 3" xfId="26912" xr:uid="{FF3F9A57-234D-4509-A171-AD938A79E86D}"/>
    <cellStyle name="40% - Accent2 3 2 6 3" xfId="12569" xr:uid="{0B265E73-4A1F-49CE-B08D-5E137DFF1F27}"/>
    <cellStyle name="40% - Accent2 3 2 6 4" xfId="22695" xr:uid="{2A10A0CA-7DBC-4A93-BD92-0075CE15623F}"/>
    <cellStyle name="40% - Accent2 3 2 7" xfId="5398" xr:uid="{34975713-9300-4026-89D4-8714E9BE84F5}"/>
    <cellStyle name="40% - Accent2 3 2 7 2" xfId="14720" xr:uid="{32626193-AA3C-49BE-812A-7BA6CAFA3B0E}"/>
    <cellStyle name="40% - Accent2 3 2 7 3" xfId="24846" xr:uid="{64F7656E-FD41-4B96-A376-515630564CFB}"/>
    <cellStyle name="40% - Accent2 3 2 8" xfId="9901" xr:uid="{D7C4F9A4-F63A-4CBC-9899-3BAC47494ADE}"/>
    <cellStyle name="40% - Accent2 3 2 8 2" xfId="19222" xr:uid="{7AAE9784-7C9C-47A7-A8EC-387778DB9345}"/>
    <cellStyle name="40% - Accent2 3 2 8 3" xfId="29348" xr:uid="{637F4A14-7E23-4624-B234-10A064419914}"/>
    <cellStyle name="40% - Accent2 3 2 9" xfId="1094" xr:uid="{8C229633-3A01-47FA-876C-A322199D5CA3}"/>
    <cellStyle name="40% - Accent2 3 3" xfId="639" xr:uid="{00000000-0005-0000-0000-00007C000000}"/>
    <cellStyle name="40% - Accent2 3 3 2" xfId="3738" xr:uid="{244D55EE-FA4C-4CEE-ADB0-AE6C9F2645B6}"/>
    <cellStyle name="40% - Accent2 3 3 2 2" xfId="7956" xr:uid="{DAD07D3C-C22A-44B4-91AB-490917DAC5A2}"/>
    <cellStyle name="40% - Accent2 3 3 2 2 2" xfId="17278" xr:uid="{B914B9D8-9552-477B-A6FB-477525B4DF85}"/>
    <cellStyle name="40% - Accent2 3 3 2 2 3" xfId="27404" xr:uid="{0B13BC41-7449-479F-9E8D-652D172C2D3F}"/>
    <cellStyle name="40% - Accent2 3 3 2 3" xfId="13061" xr:uid="{D4911CAB-261E-4A80-8B62-782EA3C32104}"/>
    <cellStyle name="40% - Accent2 3 3 2 4" xfId="23187" xr:uid="{8B8C7EAD-FC66-47B4-8701-65316F54D37E}"/>
    <cellStyle name="40% - Accent2 3 3 3" xfId="5811" xr:uid="{340501BC-5A77-49E4-938E-177F2026FD41}"/>
    <cellStyle name="40% - Accent2 3 3 3 2" xfId="15133" xr:uid="{8290133F-F2F8-4F2A-86FB-7D2E7591C075}"/>
    <cellStyle name="40% - Accent2 3 3 3 3" xfId="25259" xr:uid="{055FECF0-B18F-456B-ADF0-2C790F81A365}"/>
    <cellStyle name="40% - Accent2 3 3 4" xfId="10119" xr:uid="{E5D42B36-3796-444F-AF07-D4F7EDBCACA9}"/>
    <cellStyle name="40% - Accent2 3 3 4 2" xfId="19430" xr:uid="{B11A0EDD-84C9-42CD-A979-2B587AD50C24}"/>
    <cellStyle name="40% - Accent2 3 3 4 3" xfId="29556" xr:uid="{B3251723-ECF0-47D4-8E19-30F52ED366F7}"/>
    <cellStyle name="40% - Accent2 3 3 5" xfId="1507" xr:uid="{24F3AE38-0BEE-4CD5-AA2E-4BDA2012E4B0}"/>
    <cellStyle name="40% - Accent2 3 3 6" xfId="10916" xr:uid="{E43478D3-FBE8-415B-9405-8132005A1022}"/>
    <cellStyle name="40% - Accent2 3 3 7" xfId="20215" xr:uid="{2E50C760-CA7E-43A9-8131-93A5E1040F4E}"/>
    <cellStyle name="40% - Accent2 3 3 8" xfId="21042" xr:uid="{226E4446-C51A-4B72-8D06-8133E72626DC}"/>
    <cellStyle name="40% - Accent2 3 4" xfId="1922" xr:uid="{A51E590C-FFDB-4E7E-A995-AE044C305BAD}"/>
    <cellStyle name="40% - Accent2 3 4 2" xfId="4151" xr:uid="{8E1245D3-5607-449A-B732-E9C1DC2289C4}"/>
    <cellStyle name="40% - Accent2 3 4 2 2" xfId="8369" xr:uid="{966A8E81-ECA9-404A-A4A2-6A6A36676443}"/>
    <cellStyle name="40% - Accent2 3 4 2 2 2" xfId="17691" xr:uid="{5F3878A5-7AAE-400A-A13C-A2480D3C785A}"/>
    <cellStyle name="40% - Accent2 3 4 2 2 3" xfId="27817" xr:uid="{4389BBEC-9AA9-4BFC-8A8B-A906523752D4}"/>
    <cellStyle name="40% - Accent2 3 4 2 3" xfId="13474" xr:uid="{BB69029D-DD3A-4695-AED9-6CDEB94BFEB0}"/>
    <cellStyle name="40% - Accent2 3 4 2 4" xfId="23600" xr:uid="{0FDC1675-85B6-4E01-A90A-A7D77A277704}"/>
    <cellStyle name="40% - Accent2 3 4 3" xfId="6224" xr:uid="{FFFA844F-7D5F-48F3-BD46-2A0D851447F2}"/>
    <cellStyle name="40% - Accent2 3 4 3 2" xfId="15546" xr:uid="{4E3D3629-C518-47CC-882D-5C222B200A9B}"/>
    <cellStyle name="40% - Accent2 3 4 3 3" xfId="25672" xr:uid="{CCBC48B3-A64D-433C-B997-8A3B5DF3A97E}"/>
    <cellStyle name="40% - Accent2 3 4 4" xfId="11329" xr:uid="{467269C8-DC57-480D-8094-18AF2A5DA7B7}"/>
    <cellStyle name="40% - Accent2 3 4 5" xfId="21455" xr:uid="{624F6ABD-CB8F-47E1-B901-633D5C835AE5}"/>
    <cellStyle name="40% - Accent2 3 5" xfId="2335" xr:uid="{954F9A05-0256-46E8-9332-FE45255E3ACA}"/>
    <cellStyle name="40% - Accent2 3 5 2" xfId="4564" xr:uid="{8099DB90-1796-47C0-A372-DB06143139BE}"/>
    <cellStyle name="40% - Accent2 3 5 2 2" xfId="8782" xr:uid="{3758F1EB-35C2-479D-AD83-F808AD1FD3BE}"/>
    <cellStyle name="40% - Accent2 3 5 2 2 2" xfId="18104" xr:uid="{DBB4C83C-8175-4998-A857-8FE7E630314E}"/>
    <cellStyle name="40% - Accent2 3 5 2 2 3" xfId="28230" xr:uid="{29DAF887-D4EC-4CA8-8065-C645D7DBA660}"/>
    <cellStyle name="40% - Accent2 3 5 2 3" xfId="13887" xr:uid="{AA141264-8958-4A69-B98D-87EE0238E060}"/>
    <cellStyle name="40% - Accent2 3 5 2 4" xfId="24013" xr:uid="{47AAA3F1-F486-4A34-AACA-B44E375059D0}"/>
    <cellStyle name="40% - Accent2 3 5 3" xfId="6637" xr:uid="{611C85E8-A607-4D14-8FBE-8FD356D952BA}"/>
    <cellStyle name="40% - Accent2 3 5 3 2" xfId="15959" xr:uid="{7EEBCA1D-97E0-40B0-B57C-C5617AC35B12}"/>
    <cellStyle name="40% - Accent2 3 5 3 3" xfId="26085" xr:uid="{4F762956-53FB-4404-9F08-AA64F428D439}"/>
    <cellStyle name="40% - Accent2 3 5 4" xfId="11742" xr:uid="{990C2DBC-FC20-4C0D-9C79-786C8EC839DE}"/>
    <cellStyle name="40% - Accent2 3 5 5" xfId="21868" xr:uid="{E74B842B-6CDC-4ABB-BE67-DA25D34B6D89}"/>
    <cellStyle name="40% - Accent2 3 6" xfId="2748" xr:uid="{A8236119-2655-4CE7-B881-2A6ED6D249C2}"/>
    <cellStyle name="40% - Accent2 3 6 2" xfId="4977" xr:uid="{771D8DA3-CA8C-4CF9-A39C-E2EC19A567BA}"/>
    <cellStyle name="40% - Accent2 3 6 2 2" xfId="9195" xr:uid="{972942AA-3AD2-427D-9D60-6B1D2F298DA7}"/>
    <cellStyle name="40% - Accent2 3 6 2 2 2" xfId="18517" xr:uid="{FFD43D3F-1279-4447-BDEE-2C0028B764CF}"/>
    <cellStyle name="40% - Accent2 3 6 2 2 3" xfId="28643" xr:uid="{8F834756-4F0F-4FF2-A429-4964FC8F4B90}"/>
    <cellStyle name="40% - Accent2 3 6 2 3" xfId="14300" xr:uid="{01698189-CD3C-4628-90B8-89EB7EA333EC}"/>
    <cellStyle name="40% - Accent2 3 6 2 4" xfId="24426" xr:uid="{6ACDC75E-632D-47E7-BD2D-A2E50823F7EA}"/>
    <cellStyle name="40% - Accent2 3 6 3" xfId="7050" xr:uid="{B9BD001A-891F-499F-815B-C2A47F376633}"/>
    <cellStyle name="40% - Accent2 3 6 3 2" xfId="16372" xr:uid="{69334215-2F0D-4B49-BF65-54C97D69F500}"/>
    <cellStyle name="40% - Accent2 3 6 3 3" xfId="26498" xr:uid="{F3E76B41-FCE1-41E8-AAF2-44C323054F1C}"/>
    <cellStyle name="40% - Accent2 3 6 4" xfId="12155" xr:uid="{8242D23F-3E39-46B4-A1C5-99ED8C91C2FD}"/>
    <cellStyle name="40% - Accent2 3 6 5" xfId="22281" xr:uid="{B045BED2-B1A1-427E-9C39-137FCEDD255D}"/>
    <cellStyle name="40% - Accent2 3 7" xfId="3161" xr:uid="{96FAA5ED-67C0-44CA-B0F3-3D557A94BE8E}"/>
    <cellStyle name="40% - Accent2 3 7 2" xfId="7463" xr:uid="{505147F8-C5AB-445A-A42E-C16D38E78139}"/>
    <cellStyle name="40% - Accent2 3 7 2 2" xfId="16785" xr:uid="{83EEF8AF-7DA4-499D-AA35-FC2A38D490AF}"/>
    <cellStyle name="40% - Accent2 3 7 2 3" xfId="26911" xr:uid="{137BF1E6-BD01-403A-9402-6B6C9F5DBCA5}"/>
    <cellStyle name="40% - Accent2 3 7 3" xfId="12568" xr:uid="{C6146BE0-CBB3-4326-B67A-4727DF3C8A49}"/>
    <cellStyle name="40% - Accent2 3 7 4" xfId="22694" xr:uid="{3716BE55-4F2F-40E6-BD40-78328669B06B}"/>
    <cellStyle name="40% - Accent2 3 8" xfId="5397" xr:uid="{BA55541F-DF72-4287-B8FE-B40D0AAEEB16}"/>
    <cellStyle name="40% - Accent2 3 8 2" xfId="14719" xr:uid="{1199416D-3A00-4BC9-86C3-7250A45B61DE}"/>
    <cellStyle name="40% - Accent2 3 8 3" xfId="24845" xr:uid="{81946E18-4686-4E3A-B632-29FA76D0F254}"/>
    <cellStyle name="40% - Accent2 3 9" xfId="9694" xr:uid="{E24D62E0-1400-4DD5-BD9A-C9D32F08752E}"/>
    <cellStyle name="40% - Accent2 3 9 2" xfId="19015" xr:uid="{C79B660E-8942-434B-8056-115489A76B11}"/>
    <cellStyle name="40% - Accent2 3 9 3" xfId="29141" xr:uid="{B75639E5-12A0-4042-8A04-DE299556B6D8}"/>
    <cellStyle name="40% - Accent2 4" xfId="64" xr:uid="{00000000-0005-0000-0000-00007D000000}"/>
    <cellStyle name="40% - Accent2 4 10" xfId="10504" xr:uid="{4DDB8B26-F20D-41B3-A8D1-BE896213EFDE}"/>
    <cellStyle name="40% - Accent2 4 11" xfId="19801" xr:uid="{6545502E-5FDE-4317-8BB0-EA366F822E38}"/>
    <cellStyle name="40% - Accent2 4 12" xfId="20630" xr:uid="{3C2D2977-3F94-44C3-9E3F-8E47776E2492}"/>
    <cellStyle name="40% - Accent2 4 2" xfId="641" xr:uid="{00000000-0005-0000-0000-00007E000000}"/>
    <cellStyle name="40% - Accent2 4 2 2" xfId="3740" xr:uid="{5FDD90B8-31F4-41D8-91A5-2C5416917B14}"/>
    <cellStyle name="40% - Accent2 4 2 2 2" xfId="7958" xr:uid="{B8A31AAA-F073-4FA3-A134-860C2899018B}"/>
    <cellStyle name="40% - Accent2 4 2 2 2 2" xfId="17280" xr:uid="{61031C47-FF5A-4892-9AFD-AB9BF2C00EDD}"/>
    <cellStyle name="40% - Accent2 4 2 2 2 3" xfId="27406" xr:uid="{EB30ECC3-413A-4041-AF81-A16ED6E29BF6}"/>
    <cellStyle name="40% - Accent2 4 2 2 3" xfId="13063" xr:uid="{729B0584-5D71-4328-825E-6D5DF1770DC5}"/>
    <cellStyle name="40% - Accent2 4 2 2 4" xfId="23189" xr:uid="{D2AD497F-EF97-43CF-A216-BF8611D4F016}"/>
    <cellStyle name="40% - Accent2 4 2 3" xfId="5813" xr:uid="{F6C387DA-8E6D-401B-8077-931DB665802C}"/>
    <cellStyle name="40% - Accent2 4 2 3 2" xfId="15135" xr:uid="{F317044A-7CF3-4A26-B6DA-785BF8B30C22}"/>
    <cellStyle name="40% - Accent2 4 2 3 3" xfId="25261" xr:uid="{446ABF12-5C34-4EEE-A957-18D99ABE4B54}"/>
    <cellStyle name="40% - Accent2 4 2 4" xfId="10205" xr:uid="{48EBCB3A-1614-4663-B0C8-6F5BBBC54941}"/>
    <cellStyle name="40% - Accent2 4 2 4 2" xfId="19516" xr:uid="{D8618C4D-0D1E-4B77-A113-D44CAEEFFC23}"/>
    <cellStyle name="40% - Accent2 4 2 4 3" xfId="29642" xr:uid="{3EF1BC73-685A-4249-9B2C-C2D0459BD44A}"/>
    <cellStyle name="40% - Accent2 4 2 5" xfId="1509" xr:uid="{B44530E0-E2B0-4BAA-8BA2-66F035BB3C53}"/>
    <cellStyle name="40% - Accent2 4 2 6" xfId="10918" xr:uid="{95F8A8EF-FE82-4E3D-B724-30C395FD226D}"/>
    <cellStyle name="40% - Accent2 4 2 7" xfId="20217" xr:uid="{091B0D95-4A27-4106-B7EA-F97EF8904883}"/>
    <cellStyle name="40% - Accent2 4 2 8" xfId="21044" xr:uid="{A7C272E7-933D-47AE-8802-903A3F3F0C52}"/>
    <cellStyle name="40% - Accent2 4 3" xfId="1924" xr:uid="{B23DC7C7-B979-4095-8554-D4345B89028E}"/>
    <cellStyle name="40% - Accent2 4 3 2" xfId="4153" xr:uid="{8A27DB2E-37F3-4556-8ED5-12CDBDE22C05}"/>
    <cellStyle name="40% - Accent2 4 3 2 2" xfId="8371" xr:uid="{0034F005-4176-49AA-8112-69CDD3942E35}"/>
    <cellStyle name="40% - Accent2 4 3 2 2 2" xfId="17693" xr:uid="{CEA2B8B3-8D3B-4DE4-9554-59705436CDB9}"/>
    <cellStyle name="40% - Accent2 4 3 2 2 3" xfId="27819" xr:uid="{BFAB037C-8EF9-4B92-836B-2B9B62E1E4DB}"/>
    <cellStyle name="40% - Accent2 4 3 2 3" xfId="13476" xr:uid="{ED7041D7-37BB-4F95-8030-47472F4FD3DB}"/>
    <cellStyle name="40% - Accent2 4 3 2 4" xfId="23602" xr:uid="{166B4450-C405-4219-94FB-D8778075FD81}"/>
    <cellStyle name="40% - Accent2 4 3 3" xfId="6226" xr:uid="{E0FBC638-1152-4728-B069-B0BF5A2A6EA9}"/>
    <cellStyle name="40% - Accent2 4 3 3 2" xfId="15548" xr:uid="{D64CCDB4-9E34-4059-8081-C19E3D1AA40F}"/>
    <cellStyle name="40% - Accent2 4 3 3 3" xfId="25674" xr:uid="{ECE25D6B-FF94-4B77-99AB-065D2136DFFD}"/>
    <cellStyle name="40% - Accent2 4 3 4" xfId="11331" xr:uid="{56898032-44E9-4C1B-8887-DA8BA72F856C}"/>
    <cellStyle name="40% - Accent2 4 3 5" xfId="21457" xr:uid="{321BAF7E-FC29-4B02-8654-9598EEF6EE17}"/>
    <cellStyle name="40% - Accent2 4 4" xfId="2337" xr:uid="{B0887013-21FA-4AE8-A062-4C7FF00ADCEE}"/>
    <cellStyle name="40% - Accent2 4 4 2" xfId="4566" xr:uid="{7F912854-545C-41F0-9A7F-4BD3B81D61BB}"/>
    <cellStyle name="40% - Accent2 4 4 2 2" xfId="8784" xr:uid="{1F11AC9D-B636-4AF0-AC5D-5022E439F4C7}"/>
    <cellStyle name="40% - Accent2 4 4 2 2 2" xfId="18106" xr:uid="{0A183DD3-6C47-4D48-A229-3FDEDA02C445}"/>
    <cellStyle name="40% - Accent2 4 4 2 2 3" xfId="28232" xr:uid="{2C6A2FF7-71C1-4DF5-BA0E-D0F54C5F4384}"/>
    <cellStyle name="40% - Accent2 4 4 2 3" xfId="13889" xr:uid="{FEC39586-EF8F-450F-A213-E4B4FED4EF08}"/>
    <cellStyle name="40% - Accent2 4 4 2 4" xfId="24015" xr:uid="{317C972F-43C3-44EE-9363-D57397064FA6}"/>
    <cellStyle name="40% - Accent2 4 4 3" xfId="6639" xr:uid="{B3382862-C909-4C73-B13B-12FE35804868}"/>
    <cellStyle name="40% - Accent2 4 4 3 2" xfId="15961" xr:uid="{E5EAA9C6-3495-4B4C-87D1-E2B37D2317B9}"/>
    <cellStyle name="40% - Accent2 4 4 3 3" xfId="26087" xr:uid="{41DCDD7F-C565-4E7A-96CD-83D940F82477}"/>
    <cellStyle name="40% - Accent2 4 4 4" xfId="11744" xr:uid="{D4EFBCB7-FD82-4133-9123-0FA8D331EBAE}"/>
    <cellStyle name="40% - Accent2 4 4 5" xfId="21870" xr:uid="{1F8C7BB2-6272-48A2-982C-5693DDF1D2D4}"/>
    <cellStyle name="40% - Accent2 4 5" xfId="2750" xr:uid="{246F872F-BA6A-4604-B810-0E682CD6F4C6}"/>
    <cellStyle name="40% - Accent2 4 5 2" xfId="4979" xr:uid="{BFBE1F6B-78B4-4246-A8AF-5E7FECBCEC1C}"/>
    <cellStyle name="40% - Accent2 4 5 2 2" xfId="9197" xr:uid="{3CF20584-E3B2-4DE9-9654-A251B4ADB9F1}"/>
    <cellStyle name="40% - Accent2 4 5 2 2 2" xfId="18519" xr:uid="{821FAC77-E2DF-4262-9E42-DC5849DA0D36}"/>
    <cellStyle name="40% - Accent2 4 5 2 2 3" xfId="28645" xr:uid="{C3150E60-EC36-46F2-8147-2567CF5A3A1E}"/>
    <cellStyle name="40% - Accent2 4 5 2 3" xfId="14302" xr:uid="{4E1DF8FB-E763-4E3D-ABF0-1A934EE360F6}"/>
    <cellStyle name="40% - Accent2 4 5 2 4" xfId="24428" xr:uid="{60E39CBB-7803-46A2-B2CF-3B8E8250C1BB}"/>
    <cellStyle name="40% - Accent2 4 5 3" xfId="7052" xr:uid="{C2BACD47-C643-49A0-B0F2-C3166DD43B78}"/>
    <cellStyle name="40% - Accent2 4 5 3 2" xfId="16374" xr:uid="{19DB38AA-3A07-43CB-8BB1-30AF0B560913}"/>
    <cellStyle name="40% - Accent2 4 5 3 3" xfId="26500" xr:uid="{69C79EE8-84BB-4AA2-AA6E-BDCD93EA8D2E}"/>
    <cellStyle name="40% - Accent2 4 5 4" xfId="12157" xr:uid="{F9FDAC22-BB01-47DF-9B62-E1C886EB7948}"/>
    <cellStyle name="40% - Accent2 4 5 5" xfId="22283" xr:uid="{8C4DDA85-711F-41E2-AC16-5610051784E4}"/>
    <cellStyle name="40% - Accent2 4 6" xfId="3163" xr:uid="{ADF13184-52FC-4A70-A916-03AF73371897}"/>
    <cellStyle name="40% - Accent2 4 6 2" xfId="7465" xr:uid="{0EEFA118-AD1F-4C24-8F84-63A9F9860EB6}"/>
    <cellStyle name="40% - Accent2 4 6 2 2" xfId="16787" xr:uid="{2D5D39AB-5705-4991-9D6F-5C2584471627}"/>
    <cellStyle name="40% - Accent2 4 6 2 3" xfId="26913" xr:uid="{B9575E1E-D1D2-4BCE-8D22-CA4F9F370F5D}"/>
    <cellStyle name="40% - Accent2 4 6 3" xfId="12570" xr:uid="{9BDA60C4-C855-4822-B1E7-6628F0938F9B}"/>
    <cellStyle name="40% - Accent2 4 6 4" xfId="22696" xr:uid="{07BA1ECD-1259-4FED-90E0-F66A49B99BFB}"/>
    <cellStyle name="40% - Accent2 4 7" xfId="5399" xr:uid="{B0FB85EC-D125-461F-92FA-8B4BE4DC35E7}"/>
    <cellStyle name="40% - Accent2 4 7 2" xfId="14721" xr:uid="{F0720699-39D0-44E0-BEE5-BD3A1C9FF89B}"/>
    <cellStyle name="40% - Accent2 4 7 3" xfId="24847" xr:uid="{72D0FCC5-96CA-4882-B371-58F7182DA8D7}"/>
    <cellStyle name="40% - Accent2 4 8" xfId="9780" xr:uid="{F05A9377-30F9-422E-8BBF-28EF8FEF75A6}"/>
    <cellStyle name="40% - Accent2 4 8 2" xfId="19101" xr:uid="{EE2F03F8-F6F6-468B-9E50-D51DAA51789A}"/>
    <cellStyle name="40% - Accent2 4 8 3" xfId="29227" xr:uid="{B0217C15-C50E-4C3C-8ABF-64F530AEF960}"/>
    <cellStyle name="40% - Accent2 4 9" xfId="1095" xr:uid="{FA680728-8774-46E4-AB06-6E722D47CA8F}"/>
    <cellStyle name="40% - Accent2 5" xfId="634" xr:uid="{00000000-0005-0000-0000-00007F000000}"/>
    <cellStyle name="40% - Accent2 5 2" xfId="3733" xr:uid="{189E2C21-4900-4E50-8BEA-D58D3380EC3E}"/>
    <cellStyle name="40% - Accent2 5 2 2" xfId="7951" xr:uid="{04F398E2-8A35-4FC2-8AFE-A7CBFECFDC5A}"/>
    <cellStyle name="40% - Accent2 5 2 2 2" xfId="17273" xr:uid="{01F14876-638A-4B2E-BDB4-221CB7DC6B2F}"/>
    <cellStyle name="40% - Accent2 5 2 2 3" xfId="27399" xr:uid="{79A63749-E44B-4D2F-88D8-F7F914EC4A3A}"/>
    <cellStyle name="40% - Accent2 5 2 3" xfId="13056" xr:uid="{64A67290-78DC-43E9-8A6D-4B59326875B6}"/>
    <cellStyle name="40% - Accent2 5 2 4" xfId="23182" xr:uid="{9374960C-7601-4DDA-AFE2-63277158E63B}"/>
    <cellStyle name="40% - Accent2 5 3" xfId="5806" xr:uid="{BDA5E653-3344-4EDF-8ED6-974C6B8DAB90}"/>
    <cellStyle name="40% - Accent2 5 3 2" xfId="15128" xr:uid="{F9C898D7-9636-43DD-94A4-48F760B5950C}"/>
    <cellStyle name="40% - Accent2 5 3 3" xfId="25254" xr:uid="{02EBA0CB-653E-4C57-9A4A-45DED37A3073}"/>
    <cellStyle name="40% - Accent2 5 4" xfId="10013" xr:uid="{A1A24BC3-A47B-4BC5-A257-6058E74E636E}"/>
    <cellStyle name="40% - Accent2 5 4 2" xfId="19327" xr:uid="{772E7BD5-3901-4C37-95C4-1A3464B6B370}"/>
    <cellStyle name="40% - Accent2 5 4 3" xfId="29453" xr:uid="{07061CDA-A348-496E-A784-360E3136013E}"/>
    <cellStyle name="40% - Accent2 5 5" xfId="1502" xr:uid="{EDBF0611-4585-4AFD-916B-441C09D26825}"/>
    <cellStyle name="40% - Accent2 5 6" xfId="10911" xr:uid="{CB243A1C-8867-4600-BA95-1A9E9F544859}"/>
    <cellStyle name="40% - Accent2 5 7" xfId="20210" xr:uid="{D440F5FF-4B24-4302-AC18-FA61DB03E07E}"/>
    <cellStyle name="40% - Accent2 5 8" xfId="21037" xr:uid="{7678200D-F49C-4E6E-81A1-3F897E2C9B3E}"/>
    <cellStyle name="40% - Accent2 6" xfId="1917" xr:uid="{558971B6-7414-4166-9AE7-E0E011DBF27A}"/>
    <cellStyle name="40% - Accent2 6 2" xfId="4146" xr:uid="{4BD66D02-B476-45A6-B784-7B2E5A514E1F}"/>
    <cellStyle name="40% - Accent2 6 2 2" xfId="8364" xr:uid="{67EFEE51-81A1-4653-B5A3-C5A4147CBC69}"/>
    <cellStyle name="40% - Accent2 6 2 2 2" xfId="17686" xr:uid="{2509E172-857C-4856-A00E-351767465139}"/>
    <cellStyle name="40% - Accent2 6 2 2 3" xfId="27812" xr:uid="{F11AB250-C5E1-423B-AAB1-2479F3B76D5F}"/>
    <cellStyle name="40% - Accent2 6 2 3" xfId="13469" xr:uid="{107F55F0-0F70-4D7D-96FC-EBDB87713D93}"/>
    <cellStyle name="40% - Accent2 6 2 4" xfId="23595" xr:uid="{9F07781C-3B2C-4318-9E2D-429A1CAE8999}"/>
    <cellStyle name="40% - Accent2 6 3" xfId="6219" xr:uid="{AE380416-4B88-496E-A549-EDD680815ACF}"/>
    <cellStyle name="40% - Accent2 6 3 2" xfId="15541" xr:uid="{77BF3CBA-4585-4A34-B1B7-33E595B68BE2}"/>
    <cellStyle name="40% - Accent2 6 3 3" xfId="25667" xr:uid="{623BD3FC-DB35-4813-AD9C-C461F2806E58}"/>
    <cellStyle name="40% - Accent2 6 4" xfId="11324" xr:uid="{CA241830-90DB-4B73-90D3-4B3D55D62A7E}"/>
    <cellStyle name="40% - Accent2 6 5" xfId="21450" xr:uid="{14C8C6A6-F71B-4274-8F21-E281C4D1C889}"/>
    <cellStyle name="40% - Accent2 7" xfId="2330" xr:uid="{AA6A2393-4621-4F00-8CA1-C0CEB985A769}"/>
    <cellStyle name="40% - Accent2 7 2" xfId="4559" xr:uid="{9F0357B7-FA62-4F99-8A9D-58E38D091787}"/>
    <cellStyle name="40% - Accent2 7 2 2" xfId="8777" xr:uid="{F20B1CFB-9117-40F5-96D1-893DB4DEDE56}"/>
    <cellStyle name="40% - Accent2 7 2 2 2" xfId="18099" xr:uid="{5B8D94AD-4791-44B2-A944-21735ABD35AA}"/>
    <cellStyle name="40% - Accent2 7 2 2 3" xfId="28225" xr:uid="{5F6885AE-879E-40FD-A5F6-55524C3420FE}"/>
    <cellStyle name="40% - Accent2 7 2 3" xfId="13882" xr:uid="{DBC84AEA-A7E0-48AD-985D-64695B6ADD7E}"/>
    <cellStyle name="40% - Accent2 7 2 4" xfId="24008" xr:uid="{A6D8EBD9-F01B-4256-B360-F72C493AA1A1}"/>
    <cellStyle name="40% - Accent2 7 3" xfId="6632" xr:uid="{A06117F5-D59C-48E2-AD4D-3FB3D5B7D72B}"/>
    <cellStyle name="40% - Accent2 7 3 2" xfId="15954" xr:uid="{2A874555-6BEA-45FB-AFEB-6AAF72AD3022}"/>
    <cellStyle name="40% - Accent2 7 3 3" xfId="26080" xr:uid="{237AC5BA-609C-4568-A2FF-D762D9C32B26}"/>
    <cellStyle name="40% - Accent2 7 4" xfId="11737" xr:uid="{C0184B35-8864-463F-A35F-EBF70F2CE832}"/>
    <cellStyle name="40% - Accent2 7 5" xfId="21863" xr:uid="{D2D8A4A6-0A82-4E07-A662-8CF56856C361}"/>
    <cellStyle name="40% - Accent2 8" xfId="2743" xr:uid="{E5982C7D-5313-43EE-ABC9-C4CD9D4EEF72}"/>
    <cellStyle name="40% - Accent2 8 2" xfId="4972" xr:uid="{115AD4B8-C1E7-4E32-9C57-2C1C56A095F2}"/>
    <cellStyle name="40% - Accent2 8 2 2" xfId="9190" xr:uid="{5CDA283F-45B6-4E95-9565-D629994913C7}"/>
    <cellStyle name="40% - Accent2 8 2 2 2" xfId="18512" xr:uid="{4F98B034-2033-4370-AC6B-D2104B88B68F}"/>
    <cellStyle name="40% - Accent2 8 2 2 3" xfId="28638" xr:uid="{7E7C84FF-0988-4AAC-AC9B-B0D4D27D6C00}"/>
    <cellStyle name="40% - Accent2 8 2 3" xfId="14295" xr:uid="{AE4CF086-2C66-41E7-9892-3B6985A1B4B9}"/>
    <cellStyle name="40% - Accent2 8 2 4" xfId="24421" xr:uid="{D3217895-E22C-4C41-8649-2D13EEC0E13F}"/>
    <cellStyle name="40% - Accent2 8 3" xfId="7045" xr:uid="{4CB86F6F-CB78-4BA2-9112-2044C8E2462B}"/>
    <cellStyle name="40% - Accent2 8 3 2" xfId="16367" xr:uid="{FE11E684-0CD3-45D3-B095-90E6FA965AEF}"/>
    <cellStyle name="40% - Accent2 8 3 3" xfId="26493" xr:uid="{D6AF3073-FEE9-46D2-A12F-45A0A186DA0F}"/>
    <cellStyle name="40% - Accent2 8 4" xfId="12150" xr:uid="{9A97C837-F932-43C9-8380-CD1F2752403F}"/>
    <cellStyle name="40% - Accent2 8 5" xfId="22276" xr:uid="{DA9D4311-B25D-476B-88D7-43D29E5FFF9A}"/>
    <cellStyle name="40% - Accent2 9" xfId="3156" xr:uid="{42E950EF-C00F-458F-A086-0C9D59025C30}"/>
    <cellStyle name="40% - Accent2 9 2" xfId="7458" xr:uid="{43CED496-348B-4233-AB23-9D49D7EA825B}"/>
    <cellStyle name="40% - Accent2 9 2 2" xfId="16780" xr:uid="{59AD4AAD-5831-4FE1-83F4-8495B692DD51}"/>
    <cellStyle name="40% - Accent2 9 2 3" xfId="26906" xr:uid="{F52A49C6-4FE0-4AB1-B992-54A84C1EFAC7}"/>
    <cellStyle name="40% - Accent2 9 3" xfId="12563" xr:uid="{FB492B6B-C54C-47C5-B18D-6B29180C8902}"/>
    <cellStyle name="40% - Accent2 9 4" xfId="22689" xr:uid="{28F82A61-D87D-4273-B4A0-6068ED092F59}"/>
    <cellStyle name="40% - Accent3" xfId="65" builtinId="39" customBuiltin="1"/>
    <cellStyle name="40% - Accent3 10" xfId="5400" xr:uid="{0FB257BB-F74B-4FE0-8621-B0F19345FBA1}"/>
    <cellStyle name="40% - Accent3 10 2" xfId="14722" xr:uid="{A40E4855-B112-42D4-B194-D2BA8286731A}"/>
    <cellStyle name="40% - Accent3 10 3" xfId="24848" xr:uid="{46CA7E18-01AF-4F71-9B5E-D42CC9D9BF78}"/>
    <cellStyle name="40% - Accent3 11" xfId="9593" xr:uid="{D17B1F04-AC1E-4FAC-9CC2-7E5F090CCA48}"/>
    <cellStyle name="40% - Accent3 11 2" xfId="18914" xr:uid="{DD6CC9B3-CCC3-4A15-AE6D-A3F7458DAD84}"/>
    <cellStyle name="40% - Accent3 11 3" xfId="29040" xr:uid="{5DE340F8-9731-44AF-9942-44425E4FFFC4}"/>
    <cellStyle name="40% - Accent3 12" xfId="1096" xr:uid="{7A340B5A-F905-4369-9AB1-8968D41EE0D9}"/>
    <cellStyle name="40% - Accent3 13" xfId="10505" xr:uid="{5CFB0C92-FAC2-409E-A86B-DF82054874CC}"/>
    <cellStyle name="40% - Accent3 14" xfId="19802" xr:uid="{7713A914-E18C-48F3-8BA6-A79736EAA219}"/>
    <cellStyle name="40% - Accent3 15" xfId="20631" xr:uid="{2F1BCC31-B899-4AD2-8E2E-FBEFDEB5642F}"/>
    <cellStyle name="40% - Accent3 2" xfId="66" xr:uid="{00000000-0005-0000-0000-000081000000}"/>
    <cellStyle name="40% - Accent3 2 10" xfId="9630" xr:uid="{AEBFAA15-D7D0-4B29-BDB1-F4C913529C8D}"/>
    <cellStyle name="40% - Accent3 2 10 2" xfId="18951" xr:uid="{03E1A458-1158-45D9-B13D-9B12477AAF62}"/>
    <cellStyle name="40% - Accent3 2 10 3" xfId="29077" xr:uid="{AAF848DC-243E-49D1-BE21-C306F36DE065}"/>
    <cellStyle name="40% - Accent3 2 11" xfId="1097" xr:uid="{6543A38A-503F-43F1-B6AD-F4B71B5437AA}"/>
    <cellStyle name="40% - Accent3 2 12" xfId="10506" xr:uid="{79C1FC5D-38DC-4706-AB7E-0A2FF642E3E2}"/>
    <cellStyle name="40% - Accent3 2 13" xfId="19803" xr:uid="{B62F9C99-85D2-4F8A-BB12-0A3719241620}"/>
    <cellStyle name="40% - Accent3 2 14" xfId="20632" xr:uid="{545901A0-5F9A-4867-B6E7-6C84ECEE33A8}"/>
    <cellStyle name="40% - Accent3 2 2" xfId="67" xr:uid="{00000000-0005-0000-0000-000082000000}"/>
    <cellStyle name="40% - Accent3 2 2 10" xfId="1098" xr:uid="{FDCE6DFE-58DE-4934-8C88-9E4F6DE9F880}"/>
    <cellStyle name="40% - Accent3 2 2 11" xfId="10507" xr:uid="{20ACD818-56C9-4535-BB3C-1365515B4DA8}"/>
    <cellStyle name="40% - Accent3 2 2 12" xfId="19804" xr:uid="{DAB25718-BD07-4F17-86B1-8E73AE924BF3}"/>
    <cellStyle name="40% - Accent3 2 2 13" xfId="20633" xr:uid="{CECF5BB8-8463-4B83-AF85-27210B013AB3}"/>
    <cellStyle name="40% - Accent3 2 2 2" xfId="68" xr:uid="{00000000-0005-0000-0000-000083000000}"/>
    <cellStyle name="40% - Accent3 2 2 2 10" xfId="10508" xr:uid="{DE1EA31A-80A6-4D48-8F99-55129281C358}"/>
    <cellStyle name="40% - Accent3 2 2 2 11" xfId="19805" xr:uid="{2CC3ED21-763D-4BEF-90EA-4E0DD45F9276}"/>
    <cellStyle name="40% - Accent3 2 2 2 12" xfId="20634" xr:uid="{3E2E2FE6-1BBD-4CD6-9A85-44D794A1F4CA}"/>
    <cellStyle name="40% - Accent3 2 2 2 2" xfId="645" xr:uid="{00000000-0005-0000-0000-000084000000}"/>
    <cellStyle name="40% - Accent3 2 2 2 2 2" xfId="3744" xr:uid="{6CE3C1ED-174F-459C-96F0-AEB6FA8BC09C}"/>
    <cellStyle name="40% - Accent3 2 2 2 2 2 2" xfId="7962" xr:uid="{BBDE844F-9B23-44FF-A314-97A2B89356C3}"/>
    <cellStyle name="40% - Accent3 2 2 2 2 2 2 2" xfId="17284" xr:uid="{BE68807B-D2CB-432A-B886-1E16E2AFDA27}"/>
    <cellStyle name="40% - Accent3 2 2 2 2 2 2 3" xfId="27410" xr:uid="{08DF725C-8B3D-4C7F-91C4-BCEC1584AFE5}"/>
    <cellStyle name="40% - Accent3 2 2 2 2 2 3" xfId="13067" xr:uid="{CFD7C2F7-E1B7-454B-89A7-B5390A86B2E0}"/>
    <cellStyle name="40% - Accent3 2 2 2 2 2 4" xfId="23193" xr:uid="{C268BA12-8431-43FF-8F67-6174FB3C4D2A}"/>
    <cellStyle name="40% - Accent3 2 2 2 2 3" xfId="5817" xr:uid="{C0C150BE-85CD-4866-8D7C-34F04A2FEB0C}"/>
    <cellStyle name="40% - Accent3 2 2 2 2 3 2" xfId="15139" xr:uid="{EBB56283-9EF0-4EF8-BDE5-E05FEAFDDA73}"/>
    <cellStyle name="40% - Accent3 2 2 2 2 3 3" xfId="25265" xr:uid="{E66D8F05-8FBF-4E7F-9687-036BE1AE1855}"/>
    <cellStyle name="40% - Accent3 2 2 2 2 4" xfId="10365" xr:uid="{F9F4B1F1-9D4B-48A8-AF4D-E9C03097B3A2}"/>
    <cellStyle name="40% - Accent3 2 2 2 2 4 2" xfId="19676" xr:uid="{3863166D-AF54-4E81-ACEA-20AAC366A42E}"/>
    <cellStyle name="40% - Accent3 2 2 2 2 4 3" xfId="29802" xr:uid="{88E54481-337D-44EB-B5F6-8907485B88AB}"/>
    <cellStyle name="40% - Accent3 2 2 2 2 5" xfId="1513" xr:uid="{F0A68A92-08B1-4152-A066-3CC99F9DB160}"/>
    <cellStyle name="40% - Accent3 2 2 2 2 6" xfId="10922" xr:uid="{4105240B-EEB5-4357-A23E-7ACA85C52EC1}"/>
    <cellStyle name="40% - Accent3 2 2 2 2 7" xfId="20221" xr:uid="{E739BEA5-E3D4-47A5-970C-D9DAF38AC00B}"/>
    <cellStyle name="40% - Accent3 2 2 2 2 8" xfId="21048" xr:uid="{C1435C0F-143F-414A-A29E-4230771D0694}"/>
    <cellStyle name="40% - Accent3 2 2 2 3" xfId="1928" xr:uid="{C09F7229-3084-499B-B4D3-56528809E93C}"/>
    <cellStyle name="40% - Accent3 2 2 2 3 2" xfId="4157" xr:uid="{9A316A40-5F3B-465D-A3AD-A19DD7FD4E89}"/>
    <cellStyle name="40% - Accent3 2 2 2 3 2 2" xfId="8375" xr:uid="{D2D7AA82-2D85-4E66-BC53-58D3D1316E8E}"/>
    <cellStyle name="40% - Accent3 2 2 2 3 2 2 2" xfId="17697" xr:uid="{5C7BF44D-1FF2-4555-8393-0948E58260A6}"/>
    <cellStyle name="40% - Accent3 2 2 2 3 2 2 3" xfId="27823" xr:uid="{63DB872C-E958-46DA-B2B8-C06A9D2B4F6F}"/>
    <cellStyle name="40% - Accent3 2 2 2 3 2 3" xfId="13480" xr:uid="{6DD3AC55-44FE-4866-8E4F-62431F31D5F1}"/>
    <cellStyle name="40% - Accent3 2 2 2 3 2 4" xfId="23606" xr:uid="{15F59CF6-0258-431B-9F7A-2A11E4222DFC}"/>
    <cellStyle name="40% - Accent3 2 2 2 3 3" xfId="6230" xr:uid="{1F50B754-A828-4DD1-BFB9-44FB14B0709A}"/>
    <cellStyle name="40% - Accent3 2 2 2 3 3 2" xfId="15552" xr:uid="{F7863A6D-DCCE-49FD-AB60-7F9DADF174B4}"/>
    <cellStyle name="40% - Accent3 2 2 2 3 3 3" xfId="25678" xr:uid="{BBB4A972-AE66-45E5-8E8D-FB68E9DCEB8F}"/>
    <cellStyle name="40% - Accent3 2 2 2 3 4" xfId="11335" xr:uid="{4DBBB057-DE07-4925-98E6-53FC42E72152}"/>
    <cellStyle name="40% - Accent3 2 2 2 3 5" xfId="21461" xr:uid="{F5E4FD1C-EA22-4BFC-B6FD-EC94D04FBAA1}"/>
    <cellStyle name="40% - Accent3 2 2 2 4" xfId="2341" xr:uid="{9FAE32A0-7C7E-4C51-BD9A-0A75CB335C11}"/>
    <cellStyle name="40% - Accent3 2 2 2 4 2" xfId="4570" xr:uid="{E4C4F1EE-B9F7-4C17-B218-8A718D255207}"/>
    <cellStyle name="40% - Accent3 2 2 2 4 2 2" xfId="8788" xr:uid="{98AB70DC-00D2-4921-8448-F92F15F00898}"/>
    <cellStyle name="40% - Accent3 2 2 2 4 2 2 2" xfId="18110" xr:uid="{E66CA4DB-A2BE-4CFA-8D34-64D8D5CD1B03}"/>
    <cellStyle name="40% - Accent3 2 2 2 4 2 2 3" xfId="28236" xr:uid="{FA11D890-153A-4A73-AB48-F61947625AE3}"/>
    <cellStyle name="40% - Accent3 2 2 2 4 2 3" xfId="13893" xr:uid="{78AE36DD-8974-4BEC-A306-DAD6FE80E3CC}"/>
    <cellStyle name="40% - Accent3 2 2 2 4 2 4" xfId="24019" xr:uid="{871E54BF-0AEB-411C-A33C-F576C4561AC8}"/>
    <cellStyle name="40% - Accent3 2 2 2 4 3" xfId="6643" xr:uid="{1EE4B54B-211F-4FC3-96AC-2AF025BAB57E}"/>
    <cellStyle name="40% - Accent3 2 2 2 4 3 2" xfId="15965" xr:uid="{CDAD096A-D696-4C9A-86F5-B99D2535DD59}"/>
    <cellStyle name="40% - Accent3 2 2 2 4 3 3" xfId="26091" xr:uid="{093422F5-0F10-4325-A08B-618BBD8061D5}"/>
    <cellStyle name="40% - Accent3 2 2 2 4 4" xfId="11748" xr:uid="{C6BEB5FC-2264-441B-9D13-745BEAFE7214}"/>
    <cellStyle name="40% - Accent3 2 2 2 4 5" xfId="21874" xr:uid="{603C5EA9-16B7-4AD7-94A1-85069602CE80}"/>
    <cellStyle name="40% - Accent3 2 2 2 5" xfId="2754" xr:uid="{27AC0172-EF19-42F1-957F-0AA73076E8DD}"/>
    <cellStyle name="40% - Accent3 2 2 2 5 2" xfId="4983" xr:uid="{F05AF022-0432-46DC-8747-80C36E755421}"/>
    <cellStyle name="40% - Accent3 2 2 2 5 2 2" xfId="9201" xr:uid="{95CBB804-6538-4B4A-9981-0506F8DCFF2B}"/>
    <cellStyle name="40% - Accent3 2 2 2 5 2 2 2" xfId="18523" xr:uid="{EFD20821-2C6E-49DE-91AE-A8407D67FFBE}"/>
    <cellStyle name="40% - Accent3 2 2 2 5 2 2 3" xfId="28649" xr:uid="{E5C2F08F-14BC-49F8-87AE-5C27066755FF}"/>
    <cellStyle name="40% - Accent3 2 2 2 5 2 3" xfId="14306" xr:uid="{D0682F3B-4282-4678-8B5D-27C138F26CE7}"/>
    <cellStyle name="40% - Accent3 2 2 2 5 2 4" xfId="24432" xr:uid="{946B97DF-5021-416A-A660-61FE02DEB361}"/>
    <cellStyle name="40% - Accent3 2 2 2 5 3" xfId="7056" xr:uid="{608C1275-BA75-4199-B27E-1714C8D81960}"/>
    <cellStyle name="40% - Accent3 2 2 2 5 3 2" xfId="16378" xr:uid="{21CDDCE4-8F00-4B8A-A10B-DB98AC9EA6E2}"/>
    <cellStyle name="40% - Accent3 2 2 2 5 3 3" xfId="26504" xr:uid="{EF19F561-47E2-495F-B1C1-990461506434}"/>
    <cellStyle name="40% - Accent3 2 2 2 5 4" xfId="12161" xr:uid="{25864679-3AB8-4ECF-9D8D-1B79A739FCC2}"/>
    <cellStyle name="40% - Accent3 2 2 2 5 5" xfId="22287" xr:uid="{FD4F1422-ECA0-4598-AAF6-859BCAC96991}"/>
    <cellStyle name="40% - Accent3 2 2 2 6" xfId="3167" xr:uid="{D2A2A062-D833-49E4-B36F-CBE01BB7DED1}"/>
    <cellStyle name="40% - Accent3 2 2 2 6 2" xfId="7469" xr:uid="{74900125-5183-4BC8-8638-BB0ED1FBDA60}"/>
    <cellStyle name="40% - Accent3 2 2 2 6 2 2" xfId="16791" xr:uid="{5D578E45-2EB0-428E-8B85-632A0134E65D}"/>
    <cellStyle name="40% - Accent3 2 2 2 6 2 3" xfId="26917" xr:uid="{0ACBA5A8-0222-4B18-BDA6-3DBFFE66CE97}"/>
    <cellStyle name="40% - Accent3 2 2 2 6 3" xfId="12574" xr:uid="{174A9ABC-40D2-4886-A9AC-0D6AC72E3549}"/>
    <cellStyle name="40% - Accent3 2 2 2 6 4" xfId="22700" xr:uid="{69FC9EA6-00F3-4540-94CE-A9AD53B36034}"/>
    <cellStyle name="40% - Accent3 2 2 2 7" xfId="5403" xr:uid="{06C70CBA-CF51-4CEA-BD25-A79C9F76E4D0}"/>
    <cellStyle name="40% - Accent3 2 2 2 7 2" xfId="14725" xr:uid="{ED0B7C94-0C3F-435F-9018-5BF7FE3EEE79}"/>
    <cellStyle name="40% - Accent3 2 2 2 7 3" xfId="24851" xr:uid="{EEC2A346-634B-429E-841E-4C77B8DC8A7F}"/>
    <cellStyle name="40% - Accent3 2 2 2 8" xfId="9940" xr:uid="{D00F3895-7A77-4F42-9D2A-A9E9AA6CB4E0}"/>
    <cellStyle name="40% - Accent3 2 2 2 8 2" xfId="19261" xr:uid="{53B79FA9-3382-4C58-B3BD-A37D5C51E3AA}"/>
    <cellStyle name="40% - Accent3 2 2 2 8 3" xfId="29387" xr:uid="{827A4DA2-33B4-4101-AC87-1004A081E3D9}"/>
    <cellStyle name="40% - Accent3 2 2 2 9" xfId="1099" xr:uid="{0377C3AA-C331-40D7-BFF9-2C18B1E486ED}"/>
    <cellStyle name="40% - Accent3 2 2 3" xfId="644" xr:uid="{00000000-0005-0000-0000-000085000000}"/>
    <cellStyle name="40% - Accent3 2 2 3 2" xfId="3743" xr:uid="{E718CA72-E413-4F5C-9CC7-56543ED521BA}"/>
    <cellStyle name="40% - Accent3 2 2 3 2 2" xfId="7961" xr:uid="{41EF54C9-A20A-4059-B984-B5C6FC3F07F0}"/>
    <cellStyle name="40% - Accent3 2 2 3 2 2 2" xfId="17283" xr:uid="{E2898818-97BD-4C5E-B934-FDDA7859592A}"/>
    <cellStyle name="40% - Accent3 2 2 3 2 2 3" xfId="27409" xr:uid="{1EAE2123-3DC9-486C-A87C-3D7492888F42}"/>
    <cellStyle name="40% - Accent3 2 2 3 2 3" xfId="13066" xr:uid="{1D3B49EE-256D-4612-9103-A98155D561EC}"/>
    <cellStyle name="40% - Accent3 2 2 3 2 4" xfId="23192" xr:uid="{DA3C7D99-3D37-4DBB-AB67-123DA89AA56A}"/>
    <cellStyle name="40% - Accent3 2 2 3 3" xfId="5816" xr:uid="{3368182C-E3BD-408E-A924-C2B646E40521}"/>
    <cellStyle name="40% - Accent3 2 2 3 3 2" xfId="15138" xr:uid="{75C8CAB2-6CA4-4A46-9966-08797E421D24}"/>
    <cellStyle name="40% - Accent3 2 2 3 3 3" xfId="25264" xr:uid="{1FD63638-CC22-451A-A916-A1A88F44CF67}"/>
    <cellStyle name="40% - Accent3 2 2 3 4" xfId="10158" xr:uid="{A5B5C550-A1DB-4E93-8774-7B17CFEC7E2B}"/>
    <cellStyle name="40% - Accent3 2 2 3 4 2" xfId="19469" xr:uid="{B9182B18-9332-4879-96BC-4A4AA6D5A922}"/>
    <cellStyle name="40% - Accent3 2 2 3 4 3" xfId="29595" xr:uid="{D8F900E4-C66D-4B4D-85C3-6F168701BD5B}"/>
    <cellStyle name="40% - Accent3 2 2 3 5" xfId="1512" xr:uid="{9B861A8C-02F2-47D4-BB9B-EDF418A3642F}"/>
    <cellStyle name="40% - Accent3 2 2 3 6" xfId="10921" xr:uid="{42050F2F-1458-4FA0-905B-F80982E2A3BF}"/>
    <cellStyle name="40% - Accent3 2 2 3 7" xfId="20220" xr:uid="{192E426B-7557-413E-ADB0-B4F59832FEC5}"/>
    <cellStyle name="40% - Accent3 2 2 3 8" xfId="21047" xr:uid="{7BE6AF68-4A42-405A-A00B-25204175B956}"/>
    <cellStyle name="40% - Accent3 2 2 4" xfId="1927" xr:uid="{6A37F70C-99B5-4AA7-BC2A-D67A7A19E614}"/>
    <cellStyle name="40% - Accent3 2 2 4 2" xfId="4156" xr:uid="{D1AC1032-6DF6-423F-BF77-80A64EA2833F}"/>
    <cellStyle name="40% - Accent3 2 2 4 2 2" xfId="8374" xr:uid="{CF537BF2-8EDB-42A8-98E1-63BE3DE3A66D}"/>
    <cellStyle name="40% - Accent3 2 2 4 2 2 2" xfId="17696" xr:uid="{60A03232-BBF7-47F0-8562-9EF398A311EA}"/>
    <cellStyle name="40% - Accent3 2 2 4 2 2 3" xfId="27822" xr:uid="{102E5425-EDF5-4FA5-ABCD-DF8C743E12FA}"/>
    <cellStyle name="40% - Accent3 2 2 4 2 3" xfId="13479" xr:uid="{FF730235-9189-439F-8F54-FAE8B2E7A55D}"/>
    <cellStyle name="40% - Accent3 2 2 4 2 4" xfId="23605" xr:uid="{141A93EA-087E-4D4E-B122-D44A5FFF8565}"/>
    <cellStyle name="40% - Accent3 2 2 4 3" xfId="6229" xr:uid="{554545C4-56C1-4647-84A6-04E7A9CC5945}"/>
    <cellStyle name="40% - Accent3 2 2 4 3 2" xfId="15551" xr:uid="{124B7818-8C14-4E71-A421-BA14AAB6333C}"/>
    <cellStyle name="40% - Accent3 2 2 4 3 3" xfId="25677" xr:uid="{9842D5AE-A5C2-4FF6-8784-3C22677CE042}"/>
    <cellStyle name="40% - Accent3 2 2 4 4" xfId="11334" xr:uid="{49465071-5052-4693-8D09-7E8EAFC59381}"/>
    <cellStyle name="40% - Accent3 2 2 4 5" xfId="21460" xr:uid="{55C9984C-5A17-49C0-B635-43D6ACA472A6}"/>
    <cellStyle name="40% - Accent3 2 2 5" xfId="2340" xr:uid="{2995CFE1-0F47-4484-A5D3-34432BCDA0D3}"/>
    <cellStyle name="40% - Accent3 2 2 5 2" xfId="4569" xr:uid="{EAA03A27-6BBA-4A8D-A51E-C415C6D34CDD}"/>
    <cellStyle name="40% - Accent3 2 2 5 2 2" xfId="8787" xr:uid="{8CAB6F9C-5101-4881-97D0-183DACB54C71}"/>
    <cellStyle name="40% - Accent3 2 2 5 2 2 2" xfId="18109" xr:uid="{7A122FA6-7DA9-4B77-9190-479878DD0075}"/>
    <cellStyle name="40% - Accent3 2 2 5 2 2 3" xfId="28235" xr:uid="{689B542F-982D-4D48-8D97-53C42E64761F}"/>
    <cellStyle name="40% - Accent3 2 2 5 2 3" xfId="13892" xr:uid="{225A7818-7C93-412C-8EF1-D117CDE05FEF}"/>
    <cellStyle name="40% - Accent3 2 2 5 2 4" xfId="24018" xr:uid="{9F5B9C30-4BD0-402B-A0C2-CEDE2F8F4D79}"/>
    <cellStyle name="40% - Accent3 2 2 5 3" xfId="6642" xr:uid="{4048C5D3-6080-4FBD-ABB3-0A4F5DD53468}"/>
    <cellStyle name="40% - Accent3 2 2 5 3 2" xfId="15964" xr:uid="{65F2A758-A476-4699-B767-3BAD7B12A3C4}"/>
    <cellStyle name="40% - Accent3 2 2 5 3 3" xfId="26090" xr:uid="{9A2EC361-D845-4BA7-AFA6-6ADF6FDC410C}"/>
    <cellStyle name="40% - Accent3 2 2 5 4" xfId="11747" xr:uid="{D366C5BC-504E-4483-A42F-E9804ACAE16C}"/>
    <cellStyle name="40% - Accent3 2 2 5 5" xfId="21873" xr:uid="{85294F89-66FA-4062-8A85-3B58401E3E92}"/>
    <cellStyle name="40% - Accent3 2 2 6" xfId="2753" xr:uid="{4C7F9C3D-F3B0-4B35-AA4E-7EF7D0E66FEF}"/>
    <cellStyle name="40% - Accent3 2 2 6 2" xfId="4982" xr:uid="{514DCE7B-949E-4C42-9545-9ABBA498E4EC}"/>
    <cellStyle name="40% - Accent3 2 2 6 2 2" xfId="9200" xr:uid="{435F8DFD-BC4A-4E98-BDB8-42F7468875EB}"/>
    <cellStyle name="40% - Accent3 2 2 6 2 2 2" xfId="18522" xr:uid="{A0603AFA-9687-4FF2-81AF-178430EDB9A8}"/>
    <cellStyle name="40% - Accent3 2 2 6 2 2 3" xfId="28648" xr:uid="{E099007E-7316-4D71-937C-F7460324EB96}"/>
    <cellStyle name="40% - Accent3 2 2 6 2 3" xfId="14305" xr:uid="{FFF809AD-C82E-4530-AAAA-058E092C4978}"/>
    <cellStyle name="40% - Accent3 2 2 6 2 4" xfId="24431" xr:uid="{BD0DBA62-F215-44DE-924A-62CA01A5080B}"/>
    <cellStyle name="40% - Accent3 2 2 6 3" xfId="7055" xr:uid="{F319B7D9-B52E-4073-A1BD-832811C6B709}"/>
    <cellStyle name="40% - Accent3 2 2 6 3 2" xfId="16377" xr:uid="{7EE94A8F-479C-4124-B43D-0CA79297D808}"/>
    <cellStyle name="40% - Accent3 2 2 6 3 3" xfId="26503" xr:uid="{C19CCE20-7113-4B0D-B13F-E6B258D88BE1}"/>
    <cellStyle name="40% - Accent3 2 2 6 4" xfId="12160" xr:uid="{9AB93D1B-DDE8-447D-957F-2A824A90E206}"/>
    <cellStyle name="40% - Accent3 2 2 6 5" xfId="22286" xr:uid="{CC63F27F-D537-4B68-9AC7-17E1A3F1E838}"/>
    <cellStyle name="40% - Accent3 2 2 7" xfId="3166" xr:uid="{8D5B9AA6-EAD5-47F4-B215-2424C21A8569}"/>
    <cellStyle name="40% - Accent3 2 2 7 2" xfId="7468" xr:uid="{DF1C938C-1D0A-41AB-B3B0-42A8811D2B23}"/>
    <cellStyle name="40% - Accent3 2 2 7 2 2" xfId="16790" xr:uid="{3E8B2265-EBC1-4B7C-B195-F571FC1201E8}"/>
    <cellStyle name="40% - Accent3 2 2 7 2 3" xfId="26916" xr:uid="{2408A52A-BDCE-4BCF-9030-47243B6293CE}"/>
    <cellStyle name="40% - Accent3 2 2 7 3" xfId="12573" xr:uid="{F898C5F2-E94F-4B72-B068-A42500A7C80A}"/>
    <cellStyle name="40% - Accent3 2 2 7 4" xfId="22699" xr:uid="{ACA8D860-CCC9-4FCE-BF20-DF671C843C69}"/>
    <cellStyle name="40% - Accent3 2 2 8" xfId="5402" xr:uid="{A0047F7C-5C91-4AFF-97AA-F7F693A1A4F5}"/>
    <cellStyle name="40% - Accent3 2 2 8 2" xfId="14724" xr:uid="{A864D9C9-6AB2-408B-A475-AA484925053A}"/>
    <cellStyle name="40% - Accent3 2 2 8 3" xfId="24850" xr:uid="{99E4CDF8-082F-42F9-B17F-734DF54D2D41}"/>
    <cellStyle name="40% - Accent3 2 2 9" xfId="9733" xr:uid="{1EFC51FA-E880-4FEF-8477-23C10CA232B5}"/>
    <cellStyle name="40% - Accent3 2 2 9 2" xfId="19054" xr:uid="{8367D3F0-A532-4391-83EB-2503C04E25A2}"/>
    <cellStyle name="40% - Accent3 2 2 9 3" xfId="29180" xr:uid="{ED9C2F38-7A87-41B3-977B-301D6C70E49A}"/>
    <cellStyle name="40% - Accent3 2 3" xfId="69" xr:uid="{00000000-0005-0000-0000-000086000000}"/>
    <cellStyle name="40% - Accent3 2 3 10" xfId="10509" xr:uid="{F2F36B72-B42E-4AE2-843B-544183C086B0}"/>
    <cellStyle name="40% - Accent3 2 3 11" xfId="19806" xr:uid="{8D055033-61E2-47A9-8BE7-3B1CEF50DFCE}"/>
    <cellStyle name="40% - Accent3 2 3 12" xfId="20635" xr:uid="{2067537F-6A43-4939-9899-71D20A0A9811}"/>
    <cellStyle name="40% - Accent3 2 3 2" xfId="646" xr:uid="{00000000-0005-0000-0000-000087000000}"/>
    <cellStyle name="40% - Accent3 2 3 2 2" xfId="3745" xr:uid="{C93F67E4-8426-4944-B4B0-A72E940BFC97}"/>
    <cellStyle name="40% - Accent3 2 3 2 2 2" xfId="7963" xr:uid="{E12ED265-28C5-487C-9759-2C9EC8CE77D7}"/>
    <cellStyle name="40% - Accent3 2 3 2 2 2 2" xfId="17285" xr:uid="{347ECE04-4102-48DB-ABE6-D78F9AD7D7E2}"/>
    <cellStyle name="40% - Accent3 2 3 2 2 2 3" xfId="27411" xr:uid="{70909C0F-684D-4FB5-AEB2-15C1F8B553A2}"/>
    <cellStyle name="40% - Accent3 2 3 2 2 3" xfId="13068" xr:uid="{5BDFA529-91F8-4863-A074-B91607030482}"/>
    <cellStyle name="40% - Accent3 2 3 2 2 4" xfId="23194" xr:uid="{2E9EC4A5-B63E-40B3-95AA-462898DDA8DC}"/>
    <cellStyle name="40% - Accent3 2 3 2 3" xfId="5818" xr:uid="{FDA0270B-5CF8-4446-A7DE-D1D6C137520F}"/>
    <cellStyle name="40% - Accent3 2 3 2 3 2" xfId="15140" xr:uid="{F6C1F038-CB80-482D-8D88-048C79050FCA}"/>
    <cellStyle name="40% - Accent3 2 3 2 3 3" xfId="25266" xr:uid="{D2A3FA28-3FF8-4025-9843-FB9784EB9733}"/>
    <cellStyle name="40% - Accent3 2 3 2 4" xfId="10262" xr:uid="{07D94A9D-C75C-4F10-A153-F4AC7117CFF7}"/>
    <cellStyle name="40% - Accent3 2 3 2 4 2" xfId="19573" xr:uid="{CC22A549-665C-46A2-B211-255ECBBE2BFA}"/>
    <cellStyle name="40% - Accent3 2 3 2 4 3" xfId="29699" xr:uid="{21B5037B-A56A-4E3A-9FA3-5C6FBCA33A5B}"/>
    <cellStyle name="40% - Accent3 2 3 2 5" xfId="1514" xr:uid="{14F7804A-EB0D-4712-A863-019B4EABB9FD}"/>
    <cellStyle name="40% - Accent3 2 3 2 6" xfId="10923" xr:uid="{5EA284A3-EDA8-46E5-9B8D-3D4A115AA7EC}"/>
    <cellStyle name="40% - Accent3 2 3 2 7" xfId="20222" xr:uid="{5C942136-E091-4C68-8BA7-B59B7E39F435}"/>
    <cellStyle name="40% - Accent3 2 3 2 8" xfId="21049" xr:uid="{53E9DABF-BE20-4355-BC68-A9E8C0BE59B6}"/>
    <cellStyle name="40% - Accent3 2 3 3" xfId="1929" xr:uid="{3A739FE3-2988-4E34-A80D-D0986C251F53}"/>
    <cellStyle name="40% - Accent3 2 3 3 2" xfId="4158" xr:uid="{B5F10744-5311-42BF-AF0A-3D1B7C6FA6E9}"/>
    <cellStyle name="40% - Accent3 2 3 3 2 2" xfId="8376" xr:uid="{701AA4A3-D7FA-4CB3-A234-1FCB6C16A7E8}"/>
    <cellStyle name="40% - Accent3 2 3 3 2 2 2" xfId="17698" xr:uid="{4FE883EA-037B-4670-A262-593B81CB8B08}"/>
    <cellStyle name="40% - Accent3 2 3 3 2 2 3" xfId="27824" xr:uid="{53A21396-2CB5-44AA-BB46-5BE7A5523984}"/>
    <cellStyle name="40% - Accent3 2 3 3 2 3" xfId="13481" xr:uid="{D35930E3-444E-4AE4-85EF-0B522F2EE709}"/>
    <cellStyle name="40% - Accent3 2 3 3 2 4" xfId="23607" xr:uid="{36DE0E41-E57F-4140-9056-A0FB013B4A17}"/>
    <cellStyle name="40% - Accent3 2 3 3 3" xfId="6231" xr:uid="{69F73749-51BD-40C4-9388-F3A8B3B3475C}"/>
    <cellStyle name="40% - Accent3 2 3 3 3 2" xfId="15553" xr:uid="{5A90FD66-DE64-4296-BB6D-60AC00ED65C1}"/>
    <cellStyle name="40% - Accent3 2 3 3 3 3" xfId="25679" xr:uid="{BFFF124B-A006-482E-84C4-535AD535D5FB}"/>
    <cellStyle name="40% - Accent3 2 3 3 4" xfId="11336" xr:uid="{02A21E2B-E09D-4CCC-B39C-689AE99670EE}"/>
    <cellStyle name="40% - Accent3 2 3 3 5" xfId="21462" xr:uid="{48F57648-6260-4F9B-9859-F09224C4A330}"/>
    <cellStyle name="40% - Accent3 2 3 4" xfId="2342" xr:uid="{217222CD-6DB7-47FE-B1D7-DCF7FAAC3CED}"/>
    <cellStyle name="40% - Accent3 2 3 4 2" xfId="4571" xr:uid="{57B5DB43-CC7E-4968-A575-0A21F613CBD8}"/>
    <cellStyle name="40% - Accent3 2 3 4 2 2" xfId="8789" xr:uid="{95798760-9D11-4E86-ABDC-72A8C61AFB76}"/>
    <cellStyle name="40% - Accent3 2 3 4 2 2 2" xfId="18111" xr:uid="{B072C387-D0AB-4769-84CD-C428D3E5848A}"/>
    <cellStyle name="40% - Accent3 2 3 4 2 2 3" xfId="28237" xr:uid="{482CF18F-D527-42A1-BE21-C22AF863935B}"/>
    <cellStyle name="40% - Accent3 2 3 4 2 3" xfId="13894" xr:uid="{19A054F8-10DD-4018-B4A3-77B52F13895C}"/>
    <cellStyle name="40% - Accent3 2 3 4 2 4" xfId="24020" xr:uid="{1C1DD679-5232-4249-9B60-D6E50CF829D4}"/>
    <cellStyle name="40% - Accent3 2 3 4 3" xfId="6644" xr:uid="{F9880110-3957-4887-B79A-D12FB808484B}"/>
    <cellStyle name="40% - Accent3 2 3 4 3 2" xfId="15966" xr:uid="{B454CC03-ED59-43C0-9D4E-BF91D64C4307}"/>
    <cellStyle name="40% - Accent3 2 3 4 3 3" xfId="26092" xr:uid="{29F03E94-081E-45A5-B2CE-FFEF5AC9F1BA}"/>
    <cellStyle name="40% - Accent3 2 3 4 4" xfId="11749" xr:uid="{94A8E35E-B837-4507-8F1F-9788C585C0EE}"/>
    <cellStyle name="40% - Accent3 2 3 4 5" xfId="21875" xr:uid="{99419130-08B1-4F60-9802-B9325B489C61}"/>
    <cellStyle name="40% - Accent3 2 3 5" xfId="2755" xr:uid="{2BDCC8A2-723E-4516-8D45-F29A0C459B45}"/>
    <cellStyle name="40% - Accent3 2 3 5 2" xfId="4984" xr:uid="{8280D65B-B69A-4A75-B4D6-E05F0A8753AD}"/>
    <cellStyle name="40% - Accent3 2 3 5 2 2" xfId="9202" xr:uid="{DB55E2F3-C573-4DDE-A421-E5C4F629212E}"/>
    <cellStyle name="40% - Accent3 2 3 5 2 2 2" xfId="18524" xr:uid="{B1C9D908-4C27-4A7C-B611-DA95FA533A0D}"/>
    <cellStyle name="40% - Accent3 2 3 5 2 2 3" xfId="28650" xr:uid="{E564C8B7-8192-496B-B553-AEE4CA567A71}"/>
    <cellStyle name="40% - Accent3 2 3 5 2 3" xfId="14307" xr:uid="{7A27466F-6D97-4043-81C0-B3BD23271154}"/>
    <cellStyle name="40% - Accent3 2 3 5 2 4" xfId="24433" xr:uid="{C7F1A5FC-408D-4E55-98C1-EC8A2FA50AF5}"/>
    <cellStyle name="40% - Accent3 2 3 5 3" xfId="7057" xr:uid="{AD07CC29-E068-44BF-8458-9FE489D7A418}"/>
    <cellStyle name="40% - Accent3 2 3 5 3 2" xfId="16379" xr:uid="{D0E2DEE8-CC4D-48E5-BA5C-EC20C3F9C76D}"/>
    <cellStyle name="40% - Accent3 2 3 5 3 3" xfId="26505" xr:uid="{294A66EE-6D77-4B15-80DF-A11708D4892B}"/>
    <cellStyle name="40% - Accent3 2 3 5 4" xfId="12162" xr:uid="{24E4D7C6-1B62-447D-B046-599642BA0A3B}"/>
    <cellStyle name="40% - Accent3 2 3 5 5" xfId="22288" xr:uid="{47186797-7360-4724-9612-9EC04B53172E}"/>
    <cellStyle name="40% - Accent3 2 3 6" xfId="3168" xr:uid="{15079F0C-3642-43D7-B16D-A82B12646CEE}"/>
    <cellStyle name="40% - Accent3 2 3 6 2" xfId="7470" xr:uid="{4E84EF4E-B8C6-45AF-AE83-156DB7640A78}"/>
    <cellStyle name="40% - Accent3 2 3 6 2 2" xfId="16792" xr:uid="{CBAA6E93-94AB-4847-8331-4A223AF96E36}"/>
    <cellStyle name="40% - Accent3 2 3 6 2 3" xfId="26918" xr:uid="{2B0F8621-8AA3-4400-91F3-B68E5CDE4080}"/>
    <cellStyle name="40% - Accent3 2 3 6 3" xfId="12575" xr:uid="{8396AEB8-3205-4E8F-869E-CDD838A83436}"/>
    <cellStyle name="40% - Accent3 2 3 6 4" xfId="22701" xr:uid="{1F21EC7F-A306-4910-AEE6-EBCF26E7A6D2}"/>
    <cellStyle name="40% - Accent3 2 3 7" xfId="5404" xr:uid="{23081A33-1EB3-45E8-9148-459D96356FC1}"/>
    <cellStyle name="40% - Accent3 2 3 7 2" xfId="14726" xr:uid="{14B41B41-F1EB-458E-B07D-E89ADB053842}"/>
    <cellStyle name="40% - Accent3 2 3 7 3" xfId="24852" xr:uid="{31F596BA-F94B-4498-AC15-10E9661F17A1}"/>
    <cellStyle name="40% - Accent3 2 3 8" xfId="9837" xr:uid="{DAC11238-4AFF-44AA-BFAB-D85C126A4C0D}"/>
    <cellStyle name="40% - Accent3 2 3 8 2" xfId="19158" xr:uid="{71FE15C8-0F34-4354-8815-303C1C98DFF0}"/>
    <cellStyle name="40% - Accent3 2 3 8 3" xfId="29284" xr:uid="{323C370D-48A3-46B2-B197-6277DE28B64C}"/>
    <cellStyle name="40% - Accent3 2 3 9" xfId="1100" xr:uid="{2115F718-3FD5-4470-8627-E7BEE5ABF791}"/>
    <cellStyle name="40% - Accent3 2 4" xfId="643" xr:uid="{00000000-0005-0000-0000-000088000000}"/>
    <cellStyle name="40% - Accent3 2 4 2" xfId="3742" xr:uid="{57FFCC10-A4DF-4D25-84E9-C1357AC7A2A8}"/>
    <cellStyle name="40% - Accent3 2 4 2 2" xfId="7960" xr:uid="{5F4F0D5A-8AE1-4378-9CB1-272675A197F2}"/>
    <cellStyle name="40% - Accent3 2 4 2 2 2" xfId="17282" xr:uid="{A6CEF3C5-990E-4616-AFB7-D2D2BF4D9EA2}"/>
    <cellStyle name="40% - Accent3 2 4 2 2 3" xfId="27408" xr:uid="{4CB35968-C92A-4AAE-AF23-1680FD77EE16}"/>
    <cellStyle name="40% - Accent3 2 4 2 3" xfId="13065" xr:uid="{441C4F32-6224-455D-88F2-0EE886FCD235}"/>
    <cellStyle name="40% - Accent3 2 4 2 4" xfId="23191" xr:uid="{A7F2811B-A884-4BF5-8E95-C6CFF5DFEE29}"/>
    <cellStyle name="40% - Accent3 2 4 3" xfId="5815" xr:uid="{89FE91A7-2318-4DDE-96B3-83A2158DA101}"/>
    <cellStyle name="40% - Accent3 2 4 3 2" xfId="15137" xr:uid="{BE435753-EC2F-4911-B711-AFCCC493AB59}"/>
    <cellStyle name="40% - Accent3 2 4 3 3" xfId="25263" xr:uid="{0239C13B-7B07-47D2-A4FF-6EF6D0FCD684}"/>
    <cellStyle name="40% - Accent3 2 4 4" xfId="10054" xr:uid="{58F013EA-8980-4362-A756-D6D0A6AC3A8C}"/>
    <cellStyle name="40% - Accent3 2 4 4 2" xfId="19366" xr:uid="{15EA5B41-57F3-4C1C-A83D-9E192450F0FB}"/>
    <cellStyle name="40% - Accent3 2 4 4 3" xfId="29492" xr:uid="{E162D983-5AB3-4A35-8929-00FECCC88A66}"/>
    <cellStyle name="40% - Accent3 2 4 5" xfId="1511" xr:uid="{A7CCE71D-DFFA-4311-9579-C2478A13F458}"/>
    <cellStyle name="40% - Accent3 2 4 6" xfId="10920" xr:uid="{796A9619-791E-4CD7-8031-8D8704732518}"/>
    <cellStyle name="40% - Accent3 2 4 7" xfId="20219" xr:uid="{BC840A5E-623D-4C2F-B4C1-0024CBC38E3B}"/>
    <cellStyle name="40% - Accent3 2 4 8" xfId="21046" xr:uid="{0E27B7A5-8183-4DC2-81C0-5D888B29BC24}"/>
    <cellStyle name="40% - Accent3 2 5" xfId="1926" xr:uid="{8158550A-0073-4A7E-B1F9-2DDBA0747BC3}"/>
    <cellStyle name="40% - Accent3 2 5 2" xfId="4155" xr:uid="{AB4EE9A6-A841-4AE1-93F0-312A95580A17}"/>
    <cellStyle name="40% - Accent3 2 5 2 2" xfId="8373" xr:uid="{1691390D-A684-42C9-8012-07B7B8E5FEB0}"/>
    <cellStyle name="40% - Accent3 2 5 2 2 2" xfId="17695" xr:uid="{38793A5F-A2F9-4DA6-B554-0D541E306A2C}"/>
    <cellStyle name="40% - Accent3 2 5 2 2 3" xfId="27821" xr:uid="{2CC6AF63-D50B-484F-A64B-28A6AB334B56}"/>
    <cellStyle name="40% - Accent3 2 5 2 3" xfId="13478" xr:uid="{BC543452-957D-473B-9FAC-83800B45A28C}"/>
    <cellStyle name="40% - Accent3 2 5 2 4" xfId="23604" xr:uid="{31C66235-FAF6-4742-B8F6-8E077E1588A6}"/>
    <cellStyle name="40% - Accent3 2 5 3" xfId="6228" xr:uid="{4BC89B9B-4FC2-4F67-A398-980E702B9758}"/>
    <cellStyle name="40% - Accent3 2 5 3 2" xfId="15550" xr:uid="{E0B29369-750E-452C-BFD9-0ECBD80197E3}"/>
    <cellStyle name="40% - Accent3 2 5 3 3" xfId="25676" xr:uid="{16426C1F-0101-4BEF-9B51-8181457FD0ED}"/>
    <cellStyle name="40% - Accent3 2 5 4" xfId="11333" xr:uid="{9A3908BF-99FF-440A-86EA-08434492971D}"/>
    <cellStyle name="40% - Accent3 2 5 5" xfId="21459" xr:uid="{BA7C1539-072A-4673-A55E-F2F2C0647718}"/>
    <cellStyle name="40% - Accent3 2 6" xfId="2339" xr:uid="{E54FA6FC-C26B-4D4E-8436-69AE85F8E523}"/>
    <cellStyle name="40% - Accent3 2 6 2" xfId="4568" xr:uid="{035E0F49-448E-4EC4-8D43-B1E57B900DC1}"/>
    <cellStyle name="40% - Accent3 2 6 2 2" xfId="8786" xr:uid="{390AAC90-E90C-4DBD-81A8-890E17285A5A}"/>
    <cellStyle name="40% - Accent3 2 6 2 2 2" xfId="18108" xr:uid="{4AF36ADE-3752-4FCB-9445-306CEBFFC1A1}"/>
    <cellStyle name="40% - Accent3 2 6 2 2 3" xfId="28234" xr:uid="{51865483-DC60-4140-83EB-5BB1E7C3DDCA}"/>
    <cellStyle name="40% - Accent3 2 6 2 3" xfId="13891" xr:uid="{350DFE6E-5AAA-49B7-9765-675E865F8DFB}"/>
    <cellStyle name="40% - Accent3 2 6 2 4" xfId="24017" xr:uid="{3D746FF0-DFE3-4BE6-BF41-9980553D03B1}"/>
    <cellStyle name="40% - Accent3 2 6 3" xfId="6641" xr:uid="{FE6AD6A5-2BBE-4C7B-A003-A3CD6C022F30}"/>
    <cellStyle name="40% - Accent3 2 6 3 2" xfId="15963" xr:uid="{2FAF3BCD-F8D0-4A7C-BD5E-18FCE95EAEDA}"/>
    <cellStyle name="40% - Accent3 2 6 3 3" xfId="26089" xr:uid="{A961A4BB-691C-45F5-A03B-D981632914F7}"/>
    <cellStyle name="40% - Accent3 2 6 4" xfId="11746" xr:uid="{BDFA25C7-F719-4B74-A3B0-47C7F10660FB}"/>
    <cellStyle name="40% - Accent3 2 6 5" xfId="21872" xr:uid="{BCB81F73-71CB-4EFF-8092-BE5DE0197705}"/>
    <cellStyle name="40% - Accent3 2 7" xfId="2752" xr:uid="{75744BEE-3EF0-4C69-88DA-2BA2B5E3088F}"/>
    <cellStyle name="40% - Accent3 2 7 2" xfId="4981" xr:uid="{77F53ACA-C295-4ECE-8114-4278FF3FA926}"/>
    <cellStyle name="40% - Accent3 2 7 2 2" xfId="9199" xr:uid="{E39543E9-4F94-4465-95D1-C57B631308D0}"/>
    <cellStyle name="40% - Accent3 2 7 2 2 2" xfId="18521" xr:uid="{D20D4DEE-C9B5-4E9C-9F3E-92CF9FD63DBA}"/>
    <cellStyle name="40% - Accent3 2 7 2 2 3" xfId="28647" xr:uid="{77189C9B-3AE3-40F6-97D0-D7238249B68C}"/>
    <cellStyle name="40% - Accent3 2 7 2 3" xfId="14304" xr:uid="{CD4674F5-A179-48A2-B6A5-15BBB16ECA60}"/>
    <cellStyle name="40% - Accent3 2 7 2 4" xfId="24430" xr:uid="{46024E52-1912-4022-93C7-C5B4B7B4EFF2}"/>
    <cellStyle name="40% - Accent3 2 7 3" xfId="7054" xr:uid="{73E8C8CC-9F62-4FA5-A175-40E592EDB197}"/>
    <cellStyle name="40% - Accent3 2 7 3 2" xfId="16376" xr:uid="{592E9522-4BF6-48CC-A9A1-C9C0058D5BF8}"/>
    <cellStyle name="40% - Accent3 2 7 3 3" xfId="26502" xr:uid="{8E5C2FDD-569A-40A2-A0BD-3FB551FD1E68}"/>
    <cellStyle name="40% - Accent3 2 7 4" xfId="12159" xr:uid="{189B1EBE-1D01-470A-95DA-10D5617284E2}"/>
    <cellStyle name="40% - Accent3 2 7 5" xfId="22285" xr:uid="{7EC5C6E2-4315-4096-9DBF-E9914C086D70}"/>
    <cellStyle name="40% - Accent3 2 8" xfId="3165" xr:uid="{E48B3A7A-B93C-4682-9093-0E8A20647492}"/>
    <cellStyle name="40% - Accent3 2 8 2" xfId="7467" xr:uid="{DC9D59D4-2BBB-41C2-980E-E48F859452E9}"/>
    <cellStyle name="40% - Accent3 2 8 2 2" xfId="16789" xr:uid="{EEFD34DE-9127-4617-8242-75907AFC7A6D}"/>
    <cellStyle name="40% - Accent3 2 8 2 3" xfId="26915" xr:uid="{FC4A0C33-1398-4156-B19F-D328B5D9FB59}"/>
    <cellStyle name="40% - Accent3 2 8 3" xfId="12572" xr:uid="{1D13D96B-268E-4983-A498-E07754AD88B4}"/>
    <cellStyle name="40% - Accent3 2 8 4" xfId="22698" xr:uid="{1278B9DB-244D-4E09-A6A1-25A240C2B995}"/>
    <cellStyle name="40% - Accent3 2 9" xfId="5401" xr:uid="{3018A91A-C686-43E2-9E65-11E0B3638A85}"/>
    <cellStyle name="40% - Accent3 2 9 2" xfId="14723" xr:uid="{BDA48349-4C0C-4BAB-AF9A-4751B45B76C3}"/>
    <cellStyle name="40% - Accent3 2 9 3" xfId="24849" xr:uid="{5BE30221-5678-4627-BC2B-4A75C0913B75}"/>
    <cellStyle name="40% - Accent3 3" xfId="70" xr:uid="{00000000-0005-0000-0000-000089000000}"/>
    <cellStyle name="40% - Accent3 3 10" xfId="1101" xr:uid="{FC9C6069-5CDB-47CC-9061-D11179DC9485}"/>
    <cellStyle name="40% - Accent3 3 11" xfId="10510" xr:uid="{87E2A186-911F-4F3A-A7D4-095DC93FF1D7}"/>
    <cellStyle name="40% - Accent3 3 12" xfId="19807" xr:uid="{AFD0CAFC-5A6E-47FA-972F-34A04455EF81}"/>
    <cellStyle name="40% - Accent3 3 13" xfId="20636" xr:uid="{A71A7D86-0975-4BA8-B60C-35EC09478C09}"/>
    <cellStyle name="40% - Accent3 3 2" xfId="71" xr:uid="{00000000-0005-0000-0000-00008A000000}"/>
    <cellStyle name="40% - Accent3 3 2 10" xfId="10511" xr:uid="{2AD330C3-B4A8-46E9-A0B8-44C4F41771EC}"/>
    <cellStyle name="40% - Accent3 3 2 11" xfId="19808" xr:uid="{E0E599B9-A1D2-448F-B20C-74A1CEC31F49}"/>
    <cellStyle name="40% - Accent3 3 2 12" xfId="20637" xr:uid="{3E0BA257-1BF8-4729-9CDF-2567E3F8B710}"/>
    <cellStyle name="40% - Accent3 3 2 2" xfId="648" xr:uid="{00000000-0005-0000-0000-00008B000000}"/>
    <cellStyle name="40% - Accent3 3 2 2 2" xfId="3747" xr:uid="{A114FBA3-43F8-4861-B858-24C0A0DFA4C4}"/>
    <cellStyle name="40% - Accent3 3 2 2 2 2" xfId="7965" xr:uid="{6BAF82B0-4FC4-4926-A3CB-709960D898DE}"/>
    <cellStyle name="40% - Accent3 3 2 2 2 2 2" xfId="17287" xr:uid="{020FA9C4-7B90-4E25-B9D0-4F958C53D65F}"/>
    <cellStyle name="40% - Accent3 3 2 2 2 2 3" xfId="27413" xr:uid="{7C6962B0-2787-4126-88F8-EC2C9D3D111A}"/>
    <cellStyle name="40% - Accent3 3 2 2 2 3" xfId="13070" xr:uid="{5F9273E3-B786-4D34-AAD4-3D732C539752}"/>
    <cellStyle name="40% - Accent3 3 2 2 2 4" xfId="23196" xr:uid="{B9024850-02B2-40A2-8E31-CD2A7E23B83A}"/>
    <cellStyle name="40% - Accent3 3 2 2 3" xfId="5820" xr:uid="{7407873F-8A5A-483D-B0C1-7D762034DEE3}"/>
    <cellStyle name="40% - Accent3 3 2 2 3 2" xfId="15142" xr:uid="{1B24FE73-954D-4A3A-A0BE-993D7CDE44B6}"/>
    <cellStyle name="40% - Accent3 3 2 2 3 3" xfId="25268" xr:uid="{D0FC72D5-9030-4103-8F60-30F368209332}"/>
    <cellStyle name="40% - Accent3 3 2 2 4" xfId="10328" xr:uid="{8A2BDEA4-3093-463F-8BEA-08253CEB701C}"/>
    <cellStyle name="40% - Accent3 3 2 2 4 2" xfId="19639" xr:uid="{D240CA54-8DD1-4DB7-8E18-0B9AE42492BF}"/>
    <cellStyle name="40% - Accent3 3 2 2 4 3" xfId="29765" xr:uid="{86A1C8B3-3CF1-4406-9D3F-FAE4633DA8DF}"/>
    <cellStyle name="40% - Accent3 3 2 2 5" xfId="1516" xr:uid="{0692A4CD-F594-43E4-BD76-CE3B2EE1CA94}"/>
    <cellStyle name="40% - Accent3 3 2 2 6" xfId="10925" xr:uid="{4FB96858-E8A1-4D11-8690-320860765ED6}"/>
    <cellStyle name="40% - Accent3 3 2 2 7" xfId="20224" xr:uid="{59AE9918-CBED-4F05-9AA8-BAA896E926BA}"/>
    <cellStyle name="40% - Accent3 3 2 2 8" xfId="21051" xr:uid="{88D5D965-A7B4-4B63-8A28-52D3EF7FE388}"/>
    <cellStyle name="40% - Accent3 3 2 3" xfId="1931" xr:uid="{A9DB89A4-C532-4672-977C-0484B4B0C093}"/>
    <cellStyle name="40% - Accent3 3 2 3 2" xfId="4160" xr:uid="{785AF954-FF2E-4BB9-B9F2-7CE83E3D7F00}"/>
    <cellStyle name="40% - Accent3 3 2 3 2 2" xfId="8378" xr:uid="{40E51E32-10D3-4FF8-B450-A5FED968EB4D}"/>
    <cellStyle name="40% - Accent3 3 2 3 2 2 2" xfId="17700" xr:uid="{325E8D07-1187-4D33-BD83-FF03D30F31B5}"/>
    <cellStyle name="40% - Accent3 3 2 3 2 2 3" xfId="27826" xr:uid="{EA096AC6-946B-4E39-B0F3-546A197B5412}"/>
    <cellStyle name="40% - Accent3 3 2 3 2 3" xfId="13483" xr:uid="{E3D4B5C8-EEE8-44F7-87C8-A84FE54C62AC}"/>
    <cellStyle name="40% - Accent3 3 2 3 2 4" xfId="23609" xr:uid="{39C87158-AC60-4DF7-B22D-0ECB9DDD5A5F}"/>
    <cellStyle name="40% - Accent3 3 2 3 3" xfId="6233" xr:uid="{C74D9DE4-4A3F-416D-825B-480E8D346662}"/>
    <cellStyle name="40% - Accent3 3 2 3 3 2" xfId="15555" xr:uid="{6739CFAA-35D4-4538-AC48-35741171BD6B}"/>
    <cellStyle name="40% - Accent3 3 2 3 3 3" xfId="25681" xr:uid="{741C6842-99F7-4BCA-AE40-0E35EB7B6470}"/>
    <cellStyle name="40% - Accent3 3 2 3 4" xfId="11338" xr:uid="{20D2F493-66ED-4497-A1DE-BCD751431CC6}"/>
    <cellStyle name="40% - Accent3 3 2 3 5" xfId="21464" xr:uid="{F8B3081A-E969-4C9D-9F30-2053E4586C40}"/>
    <cellStyle name="40% - Accent3 3 2 4" xfId="2344" xr:uid="{EC03719A-504B-4C42-B64D-ED3A42F00E03}"/>
    <cellStyle name="40% - Accent3 3 2 4 2" xfId="4573" xr:uid="{54ECC1C5-1028-4BDF-8D6E-54C3E5836920}"/>
    <cellStyle name="40% - Accent3 3 2 4 2 2" xfId="8791" xr:uid="{9F0D27D5-5062-42E0-B408-43CFFDFD9974}"/>
    <cellStyle name="40% - Accent3 3 2 4 2 2 2" xfId="18113" xr:uid="{34969D21-E01D-46FC-A3CB-30D8B13725E2}"/>
    <cellStyle name="40% - Accent3 3 2 4 2 2 3" xfId="28239" xr:uid="{AB5F60BD-E4D8-4949-AD8B-BEF149C82820}"/>
    <cellStyle name="40% - Accent3 3 2 4 2 3" xfId="13896" xr:uid="{3D3197CB-6F2A-470A-A831-0489FE8E0847}"/>
    <cellStyle name="40% - Accent3 3 2 4 2 4" xfId="24022" xr:uid="{2438E42E-BD4A-4A51-8E98-5FC32CEB36F8}"/>
    <cellStyle name="40% - Accent3 3 2 4 3" xfId="6646" xr:uid="{D4E2702A-A3AE-4FCA-8E86-9794E9499296}"/>
    <cellStyle name="40% - Accent3 3 2 4 3 2" xfId="15968" xr:uid="{C2A62BDA-E3D0-4F39-B66F-1BE931BA4A89}"/>
    <cellStyle name="40% - Accent3 3 2 4 3 3" xfId="26094" xr:uid="{317F2B61-434C-4118-8E81-FDB7F3EE5330}"/>
    <cellStyle name="40% - Accent3 3 2 4 4" xfId="11751" xr:uid="{F0948031-B59F-4D21-8D9C-78659250CBC1}"/>
    <cellStyle name="40% - Accent3 3 2 4 5" xfId="21877" xr:uid="{4AD77B78-F4E1-42C4-89AB-D6140A74CAD7}"/>
    <cellStyle name="40% - Accent3 3 2 5" xfId="2757" xr:uid="{6AC6EE8D-9B72-4C69-BBCD-3DC615A51AB0}"/>
    <cellStyle name="40% - Accent3 3 2 5 2" xfId="4986" xr:uid="{4BC88B5A-EEFC-466F-900E-1C7ACC4A17CF}"/>
    <cellStyle name="40% - Accent3 3 2 5 2 2" xfId="9204" xr:uid="{046DFFE2-44A8-43BB-AA1C-87B07634F7CA}"/>
    <cellStyle name="40% - Accent3 3 2 5 2 2 2" xfId="18526" xr:uid="{E79B958A-5D1B-4048-9B78-680F5CFD5C46}"/>
    <cellStyle name="40% - Accent3 3 2 5 2 2 3" xfId="28652" xr:uid="{E43CA200-573C-41C2-9A23-E0BB33643BFD}"/>
    <cellStyle name="40% - Accent3 3 2 5 2 3" xfId="14309" xr:uid="{3EAEDEE1-266C-42A4-B752-3A79F10184B3}"/>
    <cellStyle name="40% - Accent3 3 2 5 2 4" xfId="24435" xr:uid="{31EB0917-8457-4301-B55E-3E9DD5468529}"/>
    <cellStyle name="40% - Accent3 3 2 5 3" xfId="7059" xr:uid="{91984207-FC6E-4B41-90A5-CF39DA2731B0}"/>
    <cellStyle name="40% - Accent3 3 2 5 3 2" xfId="16381" xr:uid="{08F6A4B3-BC0F-4269-A421-EF618E4923F6}"/>
    <cellStyle name="40% - Accent3 3 2 5 3 3" xfId="26507" xr:uid="{8EC64834-C01C-4717-940E-3A2BE799AA62}"/>
    <cellStyle name="40% - Accent3 3 2 5 4" xfId="12164" xr:uid="{4A52CA51-6614-4352-8969-F9E8765A23DD}"/>
    <cellStyle name="40% - Accent3 3 2 5 5" xfId="22290" xr:uid="{6B91409E-D9F7-4E09-B2BB-D0183028507A}"/>
    <cellStyle name="40% - Accent3 3 2 6" xfId="3170" xr:uid="{9901BEC9-7D40-4C84-8370-A840AAC645CC}"/>
    <cellStyle name="40% - Accent3 3 2 6 2" xfId="7472" xr:uid="{6AC4ADAA-9280-410C-BEDC-3F33946D0604}"/>
    <cellStyle name="40% - Accent3 3 2 6 2 2" xfId="16794" xr:uid="{46A5437F-35F1-46A7-8980-648185131942}"/>
    <cellStyle name="40% - Accent3 3 2 6 2 3" xfId="26920" xr:uid="{3D137425-0A99-4990-9DFB-FF9C6FB2B67E}"/>
    <cellStyle name="40% - Accent3 3 2 6 3" xfId="12577" xr:uid="{882EE408-D15E-469C-B69D-0F313CC2F60D}"/>
    <cellStyle name="40% - Accent3 3 2 6 4" xfId="22703" xr:uid="{914891DC-9983-4D27-BA10-453081BBAB6D}"/>
    <cellStyle name="40% - Accent3 3 2 7" xfId="5406" xr:uid="{A0A543D9-E42F-407C-8161-3B2978B9D519}"/>
    <cellStyle name="40% - Accent3 3 2 7 2" xfId="14728" xr:uid="{BBA350CD-C344-4848-9E03-68C243DA4BC4}"/>
    <cellStyle name="40% - Accent3 3 2 7 3" xfId="24854" xr:uid="{7C1D6337-0CA9-4990-A1C8-86C2D0D4079C}"/>
    <cellStyle name="40% - Accent3 3 2 8" xfId="9903" xr:uid="{D03D0629-6E77-4839-8BD5-E46188DEF188}"/>
    <cellStyle name="40% - Accent3 3 2 8 2" xfId="19224" xr:uid="{5232A33A-E5D9-489B-B07C-384762ADDBBA}"/>
    <cellStyle name="40% - Accent3 3 2 8 3" xfId="29350" xr:uid="{C36718E0-6F65-447D-A9A0-2C3298050226}"/>
    <cellStyle name="40% - Accent3 3 2 9" xfId="1102" xr:uid="{C78588B8-7DFA-4761-9781-6E876A288385}"/>
    <cellStyle name="40% - Accent3 3 3" xfId="647" xr:uid="{00000000-0005-0000-0000-00008C000000}"/>
    <cellStyle name="40% - Accent3 3 3 2" xfId="3746" xr:uid="{870D602E-99E9-4233-A322-B86812AB69C9}"/>
    <cellStyle name="40% - Accent3 3 3 2 2" xfId="7964" xr:uid="{D06F9F84-1409-45D2-9D0A-B42B36AE1E94}"/>
    <cellStyle name="40% - Accent3 3 3 2 2 2" xfId="17286" xr:uid="{81271914-81AC-411B-A123-43D626054588}"/>
    <cellStyle name="40% - Accent3 3 3 2 2 3" xfId="27412" xr:uid="{A9534C1C-CB8E-4A14-82F8-D688CB0333AC}"/>
    <cellStyle name="40% - Accent3 3 3 2 3" xfId="13069" xr:uid="{50D2D878-6076-4167-B14D-DC86B4C4E6FA}"/>
    <cellStyle name="40% - Accent3 3 3 2 4" xfId="23195" xr:uid="{D394258A-F667-4123-BDE0-8ABECB65BB53}"/>
    <cellStyle name="40% - Accent3 3 3 3" xfId="5819" xr:uid="{7AA0C98F-0F90-42A3-B567-625F19AECEC8}"/>
    <cellStyle name="40% - Accent3 3 3 3 2" xfId="15141" xr:uid="{3107B450-D6E3-4DC0-933F-3829B7942D9A}"/>
    <cellStyle name="40% - Accent3 3 3 3 3" xfId="25267" xr:uid="{8BF211C4-F612-49AB-8D35-B26AFAEA8DA4}"/>
    <cellStyle name="40% - Accent3 3 3 4" xfId="10121" xr:uid="{E754244D-9308-4EA9-900C-76AEEF7D51C1}"/>
    <cellStyle name="40% - Accent3 3 3 4 2" xfId="19432" xr:uid="{9D594E55-825E-41D7-A136-5938BA13949E}"/>
    <cellStyle name="40% - Accent3 3 3 4 3" xfId="29558" xr:uid="{D53D9276-4EA6-47B8-AA02-2B15403AE0A5}"/>
    <cellStyle name="40% - Accent3 3 3 5" xfId="1515" xr:uid="{13FCFD65-2CDE-492A-8C68-4F2CBC0367A7}"/>
    <cellStyle name="40% - Accent3 3 3 6" xfId="10924" xr:uid="{AFCC86EA-8DC9-41B5-B770-35E5995E5899}"/>
    <cellStyle name="40% - Accent3 3 3 7" xfId="20223" xr:uid="{373E51E9-DFB1-4F48-BCA0-0529A21F343B}"/>
    <cellStyle name="40% - Accent3 3 3 8" xfId="21050" xr:uid="{B740F7F3-B23E-4CC1-8758-40BC5CAAF9EF}"/>
    <cellStyle name="40% - Accent3 3 4" xfId="1930" xr:uid="{50829CBA-CC32-47F3-9A58-C0824ECA0465}"/>
    <cellStyle name="40% - Accent3 3 4 2" xfId="4159" xr:uid="{A8276D67-6EE4-4B18-9553-AD106219720D}"/>
    <cellStyle name="40% - Accent3 3 4 2 2" xfId="8377" xr:uid="{1A2C7B7D-EAC2-49F6-A0B2-6B72D5D2766A}"/>
    <cellStyle name="40% - Accent3 3 4 2 2 2" xfId="17699" xr:uid="{1C90A904-0085-4A65-AED2-B845D0CC79CC}"/>
    <cellStyle name="40% - Accent3 3 4 2 2 3" xfId="27825" xr:uid="{E2774A7C-006D-4850-A25A-739BE18DA27D}"/>
    <cellStyle name="40% - Accent3 3 4 2 3" xfId="13482" xr:uid="{88E71A4D-8DC2-4A6F-9777-2364FA9F259F}"/>
    <cellStyle name="40% - Accent3 3 4 2 4" xfId="23608" xr:uid="{093B7184-8654-48C2-8DBF-D3EBF6804ECB}"/>
    <cellStyle name="40% - Accent3 3 4 3" xfId="6232" xr:uid="{559D3D38-FDA2-469B-A3C5-1CA7D6F6117E}"/>
    <cellStyle name="40% - Accent3 3 4 3 2" xfId="15554" xr:uid="{9167A7DF-A6CE-4A40-B418-83D64164B25F}"/>
    <cellStyle name="40% - Accent3 3 4 3 3" xfId="25680" xr:uid="{4291EE5E-1970-4070-AD23-0F179E60DE9E}"/>
    <cellStyle name="40% - Accent3 3 4 4" xfId="11337" xr:uid="{5491B401-6DCC-4DE5-857F-DE6FF59F31AB}"/>
    <cellStyle name="40% - Accent3 3 4 5" xfId="21463" xr:uid="{5CB01EBF-2F24-46DE-BA73-9896DF5D8EFD}"/>
    <cellStyle name="40% - Accent3 3 5" xfId="2343" xr:uid="{944DD2B5-21D0-4CDF-B170-EC58CE9986CC}"/>
    <cellStyle name="40% - Accent3 3 5 2" xfId="4572" xr:uid="{603D0F87-8089-4E86-94AB-C1E74C645E40}"/>
    <cellStyle name="40% - Accent3 3 5 2 2" xfId="8790" xr:uid="{B72ED4F0-2005-4CE6-8C92-8EE06EFCEFC4}"/>
    <cellStyle name="40% - Accent3 3 5 2 2 2" xfId="18112" xr:uid="{54751350-14CF-40CA-8763-7AF9685E3B66}"/>
    <cellStyle name="40% - Accent3 3 5 2 2 3" xfId="28238" xr:uid="{BC2168FB-F300-4CC6-AEC7-21B62AB76629}"/>
    <cellStyle name="40% - Accent3 3 5 2 3" xfId="13895" xr:uid="{D2400582-0909-47F0-9922-900C2D1052A1}"/>
    <cellStyle name="40% - Accent3 3 5 2 4" xfId="24021" xr:uid="{79711BED-E751-4EF0-B372-DF7BB101DE9F}"/>
    <cellStyle name="40% - Accent3 3 5 3" xfId="6645" xr:uid="{F19A74D4-5150-4020-99D8-6EF5F02CB025}"/>
    <cellStyle name="40% - Accent3 3 5 3 2" xfId="15967" xr:uid="{6BB6FFFF-E6C9-494A-AC8C-E56357167270}"/>
    <cellStyle name="40% - Accent3 3 5 3 3" xfId="26093" xr:uid="{57C405DA-A406-49E9-92D8-97AB83FCF156}"/>
    <cellStyle name="40% - Accent3 3 5 4" xfId="11750" xr:uid="{679A853B-BF8D-444A-B718-961C03F3CA80}"/>
    <cellStyle name="40% - Accent3 3 5 5" xfId="21876" xr:uid="{24A882C7-336C-4CD0-BC04-A43883A08FF3}"/>
    <cellStyle name="40% - Accent3 3 6" xfId="2756" xr:uid="{C84ECB68-F015-4AF3-8EB5-82EE0D08CF73}"/>
    <cellStyle name="40% - Accent3 3 6 2" xfId="4985" xr:uid="{1B9FADA8-087C-4745-AB81-699D51971B49}"/>
    <cellStyle name="40% - Accent3 3 6 2 2" xfId="9203" xr:uid="{2325EA1E-9D1B-4138-AAAB-311443AA1DCB}"/>
    <cellStyle name="40% - Accent3 3 6 2 2 2" xfId="18525" xr:uid="{0C287899-8D64-4324-BD03-CAA9230E0947}"/>
    <cellStyle name="40% - Accent3 3 6 2 2 3" xfId="28651" xr:uid="{7D5027E6-7908-4E8E-8A1E-5347867E3521}"/>
    <cellStyle name="40% - Accent3 3 6 2 3" xfId="14308" xr:uid="{125E7F35-B9CF-48C1-B6B3-682EA3779675}"/>
    <cellStyle name="40% - Accent3 3 6 2 4" xfId="24434" xr:uid="{912B5AB0-5B02-4CA6-9F14-9AFAA467EAE9}"/>
    <cellStyle name="40% - Accent3 3 6 3" xfId="7058" xr:uid="{ACCFE17D-8D36-4541-92B8-6884424923C7}"/>
    <cellStyle name="40% - Accent3 3 6 3 2" xfId="16380" xr:uid="{C1A65D5B-1EF4-48BE-8C10-5CD9F25D1722}"/>
    <cellStyle name="40% - Accent3 3 6 3 3" xfId="26506" xr:uid="{A514DC7A-BCEE-4E40-A224-F46EE3B7CEAD}"/>
    <cellStyle name="40% - Accent3 3 6 4" xfId="12163" xr:uid="{9D4F431D-65F7-40A3-B18C-90AD3ED99CD8}"/>
    <cellStyle name="40% - Accent3 3 6 5" xfId="22289" xr:uid="{9693365C-A61F-4B44-AC37-DBB4776DFF45}"/>
    <cellStyle name="40% - Accent3 3 7" xfId="3169" xr:uid="{298E2DBD-3E57-4785-B81C-0EE1468A4240}"/>
    <cellStyle name="40% - Accent3 3 7 2" xfId="7471" xr:uid="{52CDE380-15DE-4C89-B8A4-00124F19FE03}"/>
    <cellStyle name="40% - Accent3 3 7 2 2" xfId="16793" xr:uid="{BA25119E-761F-4B5E-A988-C87C4069CD0F}"/>
    <cellStyle name="40% - Accent3 3 7 2 3" xfId="26919" xr:uid="{A33C2491-A3DD-4D3D-81D0-889B795D6C88}"/>
    <cellStyle name="40% - Accent3 3 7 3" xfId="12576" xr:uid="{0947A810-7981-455E-87F5-FD979A81550B}"/>
    <cellStyle name="40% - Accent3 3 7 4" xfId="22702" xr:uid="{6F0911FC-5A2F-4B5E-99FB-3FADE87F1FDF}"/>
    <cellStyle name="40% - Accent3 3 8" xfId="5405" xr:uid="{D542497C-7B17-4C47-8697-F6B38353A985}"/>
    <cellStyle name="40% - Accent3 3 8 2" xfId="14727" xr:uid="{F1F7B1E2-8D3C-4584-B66B-15A53A00B3F4}"/>
    <cellStyle name="40% - Accent3 3 8 3" xfId="24853" xr:uid="{CFD9FB40-070E-4D8E-92EA-30270B93795B}"/>
    <cellStyle name="40% - Accent3 3 9" xfId="9696" xr:uid="{DA957BB7-280E-4F25-94D4-CAFD9D6D6A34}"/>
    <cellStyle name="40% - Accent3 3 9 2" xfId="19017" xr:uid="{D943ED78-BEA3-4B27-8AD8-105724C2C123}"/>
    <cellStyle name="40% - Accent3 3 9 3" xfId="29143" xr:uid="{C72BFB14-2F01-44F7-9F1E-A520BC72EDCD}"/>
    <cellStyle name="40% - Accent3 4" xfId="72" xr:uid="{00000000-0005-0000-0000-00008D000000}"/>
    <cellStyle name="40% - Accent3 4 10" xfId="10512" xr:uid="{CA75BB26-C01B-49BE-A52D-4E4CE0EC2697}"/>
    <cellStyle name="40% - Accent3 4 11" xfId="19809" xr:uid="{06A362F5-7707-4BBC-B7CA-CCE2072675CF}"/>
    <cellStyle name="40% - Accent3 4 12" xfId="20638" xr:uid="{782A519B-BDFC-46BE-979B-9326A11C5918}"/>
    <cellStyle name="40% - Accent3 4 2" xfId="649" xr:uid="{00000000-0005-0000-0000-00008E000000}"/>
    <cellStyle name="40% - Accent3 4 2 2" xfId="3748" xr:uid="{D9B38BF7-8AD3-44ED-AB48-9F66093D6D5F}"/>
    <cellStyle name="40% - Accent3 4 2 2 2" xfId="7966" xr:uid="{53672A5F-16F2-4DFE-8952-F68D346C4856}"/>
    <cellStyle name="40% - Accent3 4 2 2 2 2" xfId="17288" xr:uid="{0F98DFEC-4BD4-4436-A492-FB5673AE6551}"/>
    <cellStyle name="40% - Accent3 4 2 2 2 3" xfId="27414" xr:uid="{E400A57A-1D82-4CE8-AD58-EE11AF10D3B2}"/>
    <cellStyle name="40% - Accent3 4 2 2 3" xfId="13071" xr:uid="{772E65A8-CF12-435D-A308-94D8B2F57629}"/>
    <cellStyle name="40% - Accent3 4 2 2 4" xfId="23197" xr:uid="{92A40CC1-5C80-4DB3-B4C3-284108EDA483}"/>
    <cellStyle name="40% - Accent3 4 2 3" xfId="5821" xr:uid="{3DB06418-B526-491C-811D-D3BD60CB6925}"/>
    <cellStyle name="40% - Accent3 4 2 3 2" xfId="15143" xr:uid="{E6818FE0-F0F2-427B-A2A2-FEA819CCD61D}"/>
    <cellStyle name="40% - Accent3 4 2 3 3" xfId="25269" xr:uid="{7007658C-D92F-4D83-B435-6E6A5F8A9280}"/>
    <cellStyle name="40% - Accent3 4 2 4" xfId="10207" xr:uid="{6CEC84CA-38CF-4EAF-B7BB-2AE74BEEABC3}"/>
    <cellStyle name="40% - Accent3 4 2 4 2" xfId="19518" xr:uid="{D9A96792-1CAA-4A44-AD97-F727DF2C6432}"/>
    <cellStyle name="40% - Accent3 4 2 4 3" xfId="29644" xr:uid="{13F9B195-AB76-4B4B-BAAC-1D54C79996C3}"/>
    <cellStyle name="40% - Accent3 4 2 5" xfId="1517" xr:uid="{E61D1FBE-1A9A-4311-977A-3EF90957654F}"/>
    <cellStyle name="40% - Accent3 4 2 6" xfId="10926" xr:uid="{20D82B40-5968-47C8-8A56-4206750B209F}"/>
    <cellStyle name="40% - Accent3 4 2 7" xfId="20225" xr:uid="{181CD5A0-3449-4938-8C30-91FD6769FE6A}"/>
    <cellStyle name="40% - Accent3 4 2 8" xfId="21052" xr:uid="{0C93A598-E0C0-44B2-B359-C5F80C24183A}"/>
    <cellStyle name="40% - Accent3 4 3" xfId="1932" xr:uid="{1BAA7ABC-CA06-482A-AB5F-D6144B3B1AAA}"/>
    <cellStyle name="40% - Accent3 4 3 2" xfId="4161" xr:uid="{225AA4CF-8CE6-4CB7-A497-A208471F078D}"/>
    <cellStyle name="40% - Accent3 4 3 2 2" xfId="8379" xr:uid="{452BF5CB-FF4C-4AC2-B53F-A52947ABE2B9}"/>
    <cellStyle name="40% - Accent3 4 3 2 2 2" xfId="17701" xr:uid="{E36B0697-2B5E-4C8A-AED5-48EBCC26A135}"/>
    <cellStyle name="40% - Accent3 4 3 2 2 3" xfId="27827" xr:uid="{5AF3C4CA-A7DA-4ACD-922C-89F5B671FFC4}"/>
    <cellStyle name="40% - Accent3 4 3 2 3" xfId="13484" xr:uid="{684BE358-A976-4C12-BFEB-3A7DC2512F1D}"/>
    <cellStyle name="40% - Accent3 4 3 2 4" xfId="23610" xr:uid="{4EB59985-97A8-4724-A6AE-4501909AD6CA}"/>
    <cellStyle name="40% - Accent3 4 3 3" xfId="6234" xr:uid="{3F085757-A320-4EC0-881B-70775C1EC19B}"/>
    <cellStyle name="40% - Accent3 4 3 3 2" xfId="15556" xr:uid="{3873BABE-4EA3-41D1-835C-3108093888A5}"/>
    <cellStyle name="40% - Accent3 4 3 3 3" xfId="25682" xr:uid="{FF9C9A1D-E311-43C2-BD42-01EFC6EFB65F}"/>
    <cellStyle name="40% - Accent3 4 3 4" xfId="11339" xr:uid="{45F025FA-847A-4434-B280-711D122456A5}"/>
    <cellStyle name="40% - Accent3 4 3 5" xfId="21465" xr:uid="{3675E3D4-33B4-4DEB-A274-971CFA1287A2}"/>
    <cellStyle name="40% - Accent3 4 4" xfId="2345" xr:uid="{1FDB41B4-B070-4B77-9AAC-84B6C4172325}"/>
    <cellStyle name="40% - Accent3 4 4 2" xfId="4574" xr:uid="{594EE5C7-D730-4415-9772-2DAEE2EFBC5A}"/>
    <cellStyle name="40% - Accent3 4 4 2 2" xfId="8792" xr:uid="{07E6D39F-385F-48EA-9482-9E313F68B7B9}"/>
    <cellStyle name="40% - Accent3 4 4 2 2 2" xfId="18114" xr:uid="{1A7D3738-16ED-4702-9825-7E98B8E72FC4}"/>
    <cellStyle name="40% - Accent3 4 4 2 2 3" xfId="28240" xr:uid="{C6BCE3DD-85D9-4FA4-8D15-71E531EB90C8}"/>
    <cellStyle name="40% - Accent3 4 4 2 3" xfId="13897" xr:uid="{5BE94264-A905-40FB-85BF-DF22FF77789D}"/>
    <cellStyle name="40% - Accent3 4 4 2 4" xfId="24023" xr:uid="{DA8C7254-B063-4252-8260-012EE88E1C64}"/>
    <cellStyle name="40% - Accent3 4 4 3" xfId="6647" xr:uid="{2FAC48FD-F922-4B9D-923C-DF8B73BA4412}"/>
    <cellStyle name="40% - Accent3 4 4 3 2" xfId="15969" xr:uid="{447C1A10-6031-44FB-8602-4716F08CD160}"/>
    <cellStyle name="40% - Accent3 4 4 3 3" xfId="26095" xr:uid="{86B3E600-354D-4D8F-9826-D52214B3027C}"/>
    <cellStyle name="40% - Accent3 4 4 4" xfId="11752" xr:uid="{1CA46F8A-6D48-49FA-B113-E0F94098F94B}"/>
    <cellStyle name="40% - Accent3 4 4 5" xfId="21878" xr:uid="{47D672D2-D5F7-454F-A9E9-1A381551D89B}"/>
    <cellStyle name="40% - Accent3 4 5" xfId="2758" xr:uid="{959B8323-F838-4CE4-AF8F-F1881BE49C88}"/>
    <cellStyle name="40% - Accent3 4 5 2" xfId="4987" xr:uid="{B1638FAC-D03A-4B5B-9419-82F161E4087D}"/>
    <cellStyle name="40% - Accent3 4 5 2 2" xfId="9205" xr:uid="{49DA1B4D-9BB2-416F-9C9E-CF28CFBA9829}"/>
    <cellStyle name="40% - Accent3 4 5 2 2 2" xfId="18527" xr:uid="{AC11B0A4-9767-4C74-B620-1FD6CF02595E}"/>
    <cellStyle name="40% - Accent3 4 5 2 2 3" xfId="28653" xr:uid="{24EFA93C-67C7-4FAC-A5EF-6FC15B3C2197}"/>
    <cellStyle name="40% - Accent3 4 5 2 3" xfId="14310" xr:uid="{B6270323-CB8E-47EA-9B26-486AA5F342EB}"/>
    <cellStyle name="40% - Accent3 4 5 2 4" xfId="24436" xr:uid="{442B0224-3D35-4E61-BCAB-6F3D1EBBFB3E}"/>
    <cellStyle name="40% - Accent3 4 5 3" xfId="7060" xr:uid="{432F5903-8197-4AD2-BE92-DBEF27342A40}"/>
    <cellStyle name="40% - Accent3 4 5 3 2" xfId="16382" xr:uid="{E2843636-4947-48CD-95A7-81579AF45976}"/>
    <cellStyle name="40% - Accent3 4 5 3 3" xfId="26508" xr:uid="{4BF4445C-52D0-418A-82A0-2C304F188F03}"/>
    <cellStyle name="40% - Accent3 4 5 4" xfId="12165" xr:uid="{3665B0E0-3930-4BDE-9D4A-92DA89CE7701}"/>
    <cellStyle name="40% - Accent3 4 5 5" xfId="22291" xr:uid="{1700C0AE-A1DF-4857-BF14-C1B72E3600E0}"/>
    <cellStyle name="40% - Accent3 4 6" xfId="3171" xr:uid="{166D3E51-79E7-4D21-A497-52AB88BDE360}"/>
    <cellStyle name="40% - Accent3 4 6 2" xfId="7473" xr:uid="{77804AB6-B5C0-4888-8CF9-CEBEDA7DD503}"/>
    <cellStyle name="40% - Accent3 4 6 2 2" xfId="16795" xr:uid="{E8D11282-3EFF-47DC-B97B-9E8882077B1A}"/>
    <cellStyle name="40% - Accent3 4 6 2 3" xfId="26921" xr:uid="{A9CA3BDD-FBA8-49CC-9D86-5A679E6FEB42}"/>
    <cellStyle name="40% - Accent3 4 6 3" xfId="12578" xr:uid="{142857ED-6439-45C4-8FAE-FA5C26915F6A}"/>
    <cellStyle name="40% - Accent3 4 6 4" xfId="22704" xr:uid="{2C87FD24-129E-4978-9D24-53DACF9B07BE}"/>
    <cellStyle name="40% - Accent3 4 7" xfId="5407" xr:uid="{FA7E3CFF-A3C0-495A-B403-4570EC99C50B}"/>
    <cellStyle name="40% - Accent3 4 7 2" xfId="14729" xr:uid="{F7629911-18F0-4A5B-9701-795BCC41EDA2}"/>
    <cellStyle name="40% - Accent3 4 7 3" xfId="24855" xr:uid="{EB95FD0F-1238-4AC2-B9C9-A17620ED2077}"/>
    <cellStyle name="40% - Accent3 4 8" xfId="9782" xr:uid="{D523D725-EC43-4F63-A9EC-0B19B5E236BA}"/>
    <cellStyle name="40% - Accent3 4 8 2" xfId="19103" xr:uid="{031BC486-5567-4839-9773-5D6DC581A259}"/>
    <cellStyle name="40% - Accent3 4 8 3" xfId="29229" xr:uid="{83FAC672-CD54-4561-B98D-65BCFDAD7572}"/>
    <cellStyle name="40% - Accent3 4 9" xfId="1103" xr:uid="{F6FF290B-F6DA-4900-9948-8BAD09F54B24}"/>
    <cellStyle name="40% - Accent3 5" xfId="642" xr:uid="{00000000-0005-0000-0000-00008F000000}"/>
    <cellStyle name="40% - Accent3 5 2" xfId="3741" xr:uid="{B8DEF089-EF81-4504-B66B-91C332B903F2}"/>
    <cellStyle name="40% - Accent3 5 2 2" xfId="7959" xr:uid="{636B9A08-C0A1-4DD6-9697-33594B91FE4E}"/>
    <cellStyle name="40% - Accent3 5 2 2 2" xfId="17281" xr:uid="{3013BBE3-1162-4A2D-94A7-BD16941A312E}"/>
    <cellStyle name="40% - Accent3 5 2 2 3" xfId="27407" xr:uid="{EA5A5DAE-CB56-459B-A599-5B3D40148710}"/>
    <cellStyle name="40% - Accent3 5 2 3" xfId="13064" xr:uid="{CCEB4ED4-BDF7-48CE-98E0-2A9C34E40898}"/>
    <cellStyle name="40% - Accent3 5 2 4" xfId="23190" xr:uid="{6E64BEDD-37AD-45D9-B2C9-59EECBE397AC}"/>
    <cellStyle name="40% - Accent3 5 3" xfId="5814" xr:uid="{B6CF3EA3-D078-4719-AB8D-749953DF6875}"/>
    <cellStyle name="40% - Accent3 5 3 2" xfId="15136" xr:uid="{35B6E0CC-DA14-48DD-8DEA-49930886D574}"/>
    <cellStyle name="40% - Accent3 5 3 3" xfId="25262" xr:uid="{20F69B36-8DC3-4ABC-8BA9-441665DACA82}"/>
    <cellStyle name="40% - Accent3 5 4" xfId="10015" xr:uid="{4B8F2654-FD79-4AFC-8545-D15705B03C27}"/>
    <cellStyle name="40% - Accent3 5 4 2" xfId="19329" xr:uid="{754D7E6A-664B-40BB-9F70-5C9B2002FD15}"/>
    <cellStyle name="40% - Accent3 5 4 3" xfId="29455" xr:uid="{492A2941-9B09-4483-B359-B63F5FA9547F}"/>
    <cellStyle name="40% - Accent3 5 5" xfId="1510" xr:uid="{BFEF270A-0739-4A1C-92EA-15238A32809F}"/>
    <cellStyle name="40% - Accent3 5 6" xfId="10919" xr:uid="{4799C228-2D0B-493C-A6EC-606DBF68788E}"/>
    <cellStyle name="40% - Accent3 5 7" xfId="20218" xr:uid="{F6BB980F-0D0B-4F2E-8496-0BA55C70558A}"/>
    <cellStyle name="40% - Accent3 5 8" xfId="21045" xr:uid="{769D9ABC-6B7D-4B71-A231-41D586EBE37C}"/>
    <cellStyle name="40% - Accent3 6" xfId="1925" xr:uid="{B5E7D9CB-071E-4F7A-8309-BDF9AE654EB9}"/>
    <cellStyle name="40% - Accent3 6 2" xfId="4154" xr:uid="{6602130B-B827-4649-8F0C-2C44F0FE8894}"/>
    <cellStyle name="40% - Accent3 6 2 2" xfId="8372" xr:uid="{44309A5A-D99E-48D6-8FBC-404539403E64}"/>
    <cellStyle name="40% - Accent3 6 2 2 2" xfId="17694" xr:uid="{832F0FC7-6BCA-45EF-8E7E-1A781868116E}"/>
    <cellStyle name="40% - Accent3 6 2 2 3" xfId="27820" xr:uid="{AF3D90A9-FA02-4D8E-BC2B-F7288FFA8637}"/>
    <cellStyle name="40% - Accent3 6 2 3" xfId="13477" xr:uid="{73621B19-DE73-405A-99C0-665C8D79EEDE}"/>
    <cellStyle name="40% - Accent3 6 2 4" xfId="23603" xr:uid="{B785151F-2486-4B9C-AB37-C6352FA541B8}"/>
    <cellStyle name="40% - Accent3 6 3" xfId="6227" xr:uid="{8B95A7D5-07E1-48AC-A726-B6C6D00F519A}"/>
    <cellStyle name="40% - Accent3 6 3 2" xfId="15549" xr:uid="{18802E91-15D9-4B33-AA97-0951CE4863E9}"/>
    <cellStyle name="40% - Accent3 6 3 3" xfId="25675" xr:uid="{EE1DAD73-DA5E-4DF9-8927-7E3BB84451B1}"/>
    <cellStyle name="40% - Accent3 6 4" xfId="11332" xr:uid="{72E949C8-8030-4158-9B42-F2A4B50E27BE}"/>
    <cellStyle name="40% - Accent3 6 5" xfId="21458" xr:uid="{8BF6989D-A81F-4A1A-AD2A-3A2E9EE8BCCC}"/>
    <cellStyle name="40% - Accent3 7" xfId="2338" xr:uid="{3AE600EF-919B-414C-B6B6-F21139C30EE3}"/>
    <cellStyle name="40% - Accent3 7 2" xfId="4567" xr:uid="{42C05C95-0052-421A-BA23-0C7FC1244814}"/>
    <cellStyle name="40% - Accent3 7 2 2" xfId="8785" xr:uid="{38D05937-2273-4F14-92B8-FFE986F14DDA}"/>
    <cellStyle name="40% - Accent3 7 2 2 2" xfId="18107" xr:uid="{F9CFF12C-B048-48C3-AC82-437B3FD10A8D}"/>
    <cellStyle name="40% - Accent3 7 2 2 3" xfId="28233" xr:uid="{27C5DB60-8790-4F09-9848-678F9B1BF7D0}"/>
    <cellStyle name="40% - Accent3 7 2 3" xfId="13890" xr:uid="{13C02DC1-A16A-4A38-94AD-C89EBD877E78}"/>
    <cellStyle name="40% - Accent3 7 2 4" xfId="24016" xr:uid="{1F9D0B2B-3E95-48C7-8831-583C4C420CF0}"/>
    <cellStyle name="40% - Accent3 7 3" xfId="6640" xr:uid="{B3F6F426-E8CD-4FDC-9C26-B5BD23EA7504}"/>
    <cellStyle name="40% - Accent3 7 3 2" xfId="15962" xr:uid="{7F4CE063-C463-49B8-9BCD-368A7FC0AAF6}"/>
    <cellStyle name="40% - Accent3 7 3 3" xfId="26088" xr:uid="{0DCC28EE-3018-47B3-AA97-6A666ABA7D48}"/>
    <cellStyle name="40% - Accent3 7 4" xfId="11745" xr:uid="{A9254CA3-8817-48CD-8ED7-0491F20E1415}"/>
    <cellStyle name="40% - Accent3 7 5" xfId="21871" xr:uid="{01D3C046-94BF-4190-99C9-6E53087E014D}"/>
    <cellStyle name="40% - Accent3 8" xfId="2751" xr:uid="{FC8450CD-1438-4B93-B66E-55FCCC4762B6}"/>
    <cellStyle name="40% - Accent3 8 2" xfId="4980" xr:uid="{CC8B9B79-05B0-4C3D-9360-3D06B7CC9DC0}"/>
    <cellStyle name="40% - Accent3 8 2 2" xfId="9198" xr:uid="{58D9E67B-CEB6-433E-A254-E2FF1C06054F}"/>
    <cellStyle name="40% - Accent3 8 2 2 2" xfId="18520" xr:uid="{B5E0EF23-174C-4FA5-8A5F-282951AF4D52}"/>
    <cellStyle name="40% - Accent3 8 2 2 3" xfId="28646" xr:uid="{3DCB7D5C-2B7E-4083-893B-C34B9643B2AC}"/>
    <cellStyle name="40% - Accent3 8 2 3" xfId="14303" xr:uid="{BD9AA420-0817-426A-A689-8CC147398CA5}"/>
    <cellStyle name="40% - Accent3 8 2 4" xfId="24429" xr:uid="{8110E49E-70C8-4ED7-87AA-823B3A01DF82}"/>
    <cellStyle name="40% - Accent3 8 3" xfId="7053" xr:uid="{1F389BD6-F3F6-40D0-AB03-0E2F3DBA4CC3}"/>
    <cellStyle name="40% - Accent3 8 3 2" xfId="16375" xr:uid="{FA135111-7819-4667-8796-3C783BFCDD93}"/>
    <cellStyle name="40% - Accent3 8 3 3" xfId="26501" xr:uid="{D22A29CA-32B4-450D-B26E-F35DB3571033}"/>
    <cellStyle name="40% - Accent3 8 4" xfId="12158" xr:uid="{1B53D031-E6AE-45E0-91C5-F169194A82D0}"/>
    <cellStyle name="40% - Accent3 8 5" xfId="22284" xr:uid="{9460BB61-50F0-46DF-AA54-7CFAB445B190}"/>
    <cellStyle name="40% - Accent3 9" xfId="3164" xr:uid="{29A7073C-B0CC-47FB-89FC-435D80FE0C7C}"/>
    <cellStyle name="40% - Accent3 9 2" xfId="7466" xr:uid="{A0C5C7C8-FD91-4833-8484-04565CFD1F25}"/>
    <cellStyle name="40% - Accent3 9 2 2" xfId="16788" xr:uid="{FB9F6C02-9205-4783-977A-5A93B28358E2}"/>
    <cellStyle name="40% - Accent3 9 2 3" xfId="26914" xr:uid="{21472351-F38B-452F-BE12-E9B30693017F}"/>
    <cellStyle name="40% - Accent3 9 3" xfId="12571" xr:uid="{2264E00E-A7A1-4BD0-9320-D8E2A2C71F57}"/>
    <cellStyle name="40% - Accent3 9 4" xfId="22697" xr:uid="{8424C557-4F87-4D1D-AC56-F84FB15DE52C}"/>
    <cellStyle name="40% - Accent4" xfId="73" builtinId="43" customBuiltin="1"/>
    <cellStyle name="40% - Accent4 10" xfId="5408" xr:uid="{C9099FF1-AF44-4D6A-AD21-A364D6C29050}"/>
    <cellStyle name="40% - Accent4 10 2" xfId="14730" xr:uid="{B21F5181-9BE4-4451-AC50-059D15F5C545}"/>
    <cellStyle name="40% - Accent4 10 3" xfId="24856" xr:uid="{15F61DD3-FA93-417E-AECD-5FBC6612DDB5}"/>
    <cellStyle name="40% - Accent4 11" xfId="9595" xr:uid="{9CA8877E-E805-4727-AAB0-73C6C0D75C3F}"/>
    <cellStyle name="40% - Accent4 11 2" xfId="18916" xr:uid="{B5AD265B-45C0-4DD9-A992-FE6DB078E59F}"/>
    <cellStyle name="40% - Accent4 11 3" xfId="29042" xr:uid="{05B27268-2915-43A3-8A62-68EF2AE3CA35}"/>
    <cellStyle name="40% - Accent4 12" xfId="1104" xr:uid="{68965DC0-27D3-4791-8C5C-D90EECE77FA2}"/>
    <cellStyle name="40% - Accent4 13" xfId="10513" xr:uid="{61AB3194-C193-44F1-9841-AAA5C70A9010}"/>
    <cellStyle name="40% - Accent4 14" xfId="19810" xr:uid="{4F1347EC-9065-47A7-A501-95FD0B32FA9F}"/>
    <cellStyle name="40% - Accent4 15" xfId="20639" xr:uid="{45BB3D0F-CC51-4DD4-9962-65775AD9C8E3}"/>
    <cellStyle name="40% - Accent4 2" xfId="74" xr:uid="{00000000-0005-0000-0000-000091000000}"/>
    <cellStyle name="40% - Accent4 2 10" xfId="9631" xr:uid="{95D8D135-35A0-4078-99AF-00ADE10F59ED}"/>
    <cellStyle name="40% - Accent4 2 10 2" xfId="18952" xr:uid="{61171CFE-1A6E-4D99-8518-C098593233A1}"/>
    <cellStyle name="40% - Accent4 2 10 3" xfId="29078" xr:uid="{61BF7D84-9228-42D6-8B87-0E61AE32AE07}"/>
    <cellStyle name="40% - Accent4 2 11" xfId="1105" xr:uid="{04F26209-1B24-4425-88D5-A29BD6C0793B}"/>
    <cellStyle name="40% - Accent4 2 12" xfId="10514" xr:uid="{4E7E2F46-967F-4391-8F2C-33AC40EA2CAD}"/>
    <cellStyle name="40% - Accent4 2 13" xfId="19811" xr:uid="{C56E11ED-DF99-4A07-B6AC-7C86B6989E86}"/>
    <cellStyle name="40% - Accent4 2 14" xfId="20640" xr:uid="{20C8A44C-4A46-49FC-8A79-74C455C81A95}"/>
    <cellStyle name="40% - Accent4 2 2" xfId="75" xr:uid="{00000000-0005-0000-0000-000092000000}"/>
    <cellStyle name="40% - Accent4 2 2 10" xfId="1106" xr:uid="{6A0BB261-8230-47FE-A3E3-C876F3B71F39}"/>
    <cellStyle name="40% - Accent4 2 2 11" xfId="10515" xr:uid="{996E8137-A5AD-4744-A3AF-8AE664DBF20C}"/>
    <cellStyle name="40% - Accent4 2 2 12" xfId="19812" xr:uid="{27333F64-628A-43AF-AD48-DE71B1CC4414}"/>
    <cellStyle name="40% - Accent4 2 2 13" xfId="20641" xr:uid="{3469CB9E-09A9-42FC-99A9-88E3902C348B}"/>
    <cellStyle name="40% - Accent4 2 2 2" xfId="76" xr:uid="{00000000-0005-0000-0000-000093000000}"/>
    <cellStyle name="40% - Accent4 2 2 2 10" xfId="10516" xr:uid="{9CAD9D81-3890-476D-B18B-86E84B853689}"/>
    <cellStyle name="40% - Accent4 2 2 2 11" xfId="19813" xr:uid="{3C2B1963-DEB9-4456-9916-CC0E9015D5B4}"/>
    <cellStyle name="40% - Accent4 2 2 2 12" xfId="20642" xr:uid="{52CF18A1-CB81-4F3A-9887-80303A469F04}"/>
    <cellStyle name="40% - Accent4 2 2 2 2" xfId="653" xr:uid="{00000000-0005-0000-0000-000094000000}"/>
    <cellStyle name="40% - Accent4 2 2 2 2 2" xfId="3752" xr:uid="{A55D2ACA-CB2F-47D5-A7B5-EF8D9FCC3FC0}"/>
    <cellStyle name="40% - Accent4 2 2 2 2 2 2" xfId="7970" xr:uid="{3393C150-A51E-44F9-BF10-4559B275A430}"/>
    <cellStyle name="40% - Accent4 2 2 2 2 2 2 2" xfId="17292" xr:uid="{BE089BFF-A955-4387-A2B4-86806E9FB69A}"/>
    <cellStyle name="40% - Accent4 2 2 2 2 2 2 3" xfId="27418" xr:uid="{47E6E743-5D79-493B-ACC0-E49CE17429AB}"/>
    <cellStyle name="40% - Accent4 2 2 2 2 2 3" xfId="13075" xr:uid="{53E22124-5209-45B9-96D5-D54E1EAD089C}"/>
    <cellStyle name="40% - Accent4 2 2 2 2 2 4" xfId="23201" xr:uid="{6B74A450-3958-434C-B6D1-688E184FE885}"/>
    <cellStyle name="40% - Accent4 2 2 2 2 3" xfId="5825" xr:uid="{3799E2E5-0AB1-4468-A7AF-6012B6CC9961}"/>
    <cellStyle name="40% - Accent4 2 2 2 2 3 2" xfId="15147" xr:uid="{BFA4E4C4-B686-4FA2-850C-7812E700B708}"/>
    <cellStyle name="40% - Accent4 2 2 2 2 3 3" xfId="25273" xr:uid="{A8C0E0DF-6CCC-4473-A553-54583731D3C9}"/>
    <cellStyle name="40% - Accent4 2 2 2 2 4" xfId="10366" xr:uid="{2C518C00-68ED-4FBC-85B7-B19C10B6671E}"/>
    <cellStyle name="40% - Accent4 2 2 2 2 4 2" xfId="19677" xr:uid="{F45B6472-40C1-46C4-9A96-EC2E1E650482}"/>
    <cellStyle name="40% - Accent4 2 2 2 2 4 3" xfId="29803" xr:uid="{7E333BB4-49D8-4CF9-ADB0-E46ECCD1FE8B}"/>
    <cellStyle name="40% - Accent4 2 2 2 2 5" xfId="1521" xr:uid="{61CA44E9-E9C4-4E29-83E8-AAEEDBD0DFD8}"/>
    <cellStyle name="40% - Accent4 2 2 2 2 6" xfId="10930" xr:uid="{49FE4C9F-B4ED-45F8-9838-72EB6EEE6E25}"/>
    <cellStyle name="40% - Accent4 2 2 2 2 7" xfId="20229" xr:uid="{EE73F8EA-9215-4011-AAE8-62B0C5792105}"/>
    <cellStyle name="40% - Accent4 2 2 2 2 8" xfId="21056" xr:uid="{59EA4E5F-22E7-4644-868A-1074111C3A9E}"/>
    <cellStyle name="40% - Accent4 2 2 2 3" xfId="1936" xr:uid="{A2855398-07C8-4CD0-A0B5-2500CB94BEB7}"/>
    <cellStyle name="40% - Accent4 2 2 2 3 2" xfId="4165" xr:uid="{36A12C1B-75E6-47CB-B17F-D6131E0F7FCF}"/>
    <cellStyle name="40% - Accent4 2 2 2 3 2 2" xfId="8383" xr:uid="{F657BF31-D496-443D-A8C5-48552B3706B9}"/>
    <cellStyle name="40% - Accent4 2 2 2 3 2 2 2" xfId="17705" xr:uid="{ABDDC4FC-8E1B-40B9-97BB-A87CBACA20A4}"/>
    <cellStyle name="40% - Accent4 2 2 2 3 2 2 3" xfId="27831" xr:uid="{82360E5D-0E76-4C52-AAFD-6C7D3E2A3FF9}"/>
    <cellStyle name="40% - Accent4 2 2 2 3 2 3" xfId="13488" xr:uid="{B41B9953-CA30-4705-935A-E7C6BDA48977}"/>
    <cellStyle name="40% - Accent4 2 2 2 3 2 4" xfId="23614" xr:uid="{CE482575-7A35-4DF0-BA14-DF0C75B5B192}"/>
    <cellStyle name="40% - Accent4 2 2 2 3 3" xfId="6238" xr:uid="{FA303630-EF3C-4A1D-9751-0A23F4EAAEF1}"/>
    <cellStyle name="40% - Accent4 2 2 2 3 3 2" xfId="15560" xr:uid="{7D1F7064-2338-49D3-A18A-28F3B8112CFF}"/>
    <cellStyle name="40% - Accent4 2 2 2 3 3 3" xfId="25686" xr:uid="{9688B585-4E40-4540-B055-5BDDCC786D77}"/>
    <cellStyle name="40% - Accent4 2 2 2 3 4" xfId="11343" xr:uid="{2253FBB3-B7F9-423F-B290-E6A5D91AC803}"/>
    <cellStyle name="40% - Accent4 2 2 2 3 5" xfId="21469" xr:uid="{26E6A260-66A4-42D3-8061-31E5B4C7B0CA}"/>
    <cellStyle name="40% - Accent4 2 2 2 4" xfId="2349" xr:uid="{8FBA0893-A529-4CB0-97E6-A68C20D6F6F3}"/>
    <cellStyle name="40% - Accent4 2 2 2 4 2" xfId="4578" xr:uid="{9EE5F9FC-7EC1-4ADA-B1F3-F0F37181A64E}"/>
    <cellStyle name="40% - Accent4 2 2 2 4 2 2" xfId="8796" xr:uid="{13F48D57-1521-499A-9A15-2736118ED0D2}"/>
    <cellStyle name="40% - Accent4 2 2 2 4 2 2 2" xfId="18118" xr:uid="{50E14423-B219-4964-AA54-BEB36E2F772A}"/>
    <cellStyle name="40% - Accent4 2 2 2 4 2 2 3" xfId="28244" xr:uid="{A460F74E-9D95-4CC1-9D15-93BAD5AD5B87}"/>
    <cellStyle name="40% - Accent4 2 2 2 4 2 3" xfId="13901" xr:uid="{17130E82-82F9-416C-ACEA-2081C7B0274A}"/>
    <cellStyle name="40% - Accent4 2 2 2 4 2 4" xfId="24027" xr:uid="{EF5D736E-F6ED-444B-AEB2-3077D52EE40A}"/>
    <cellStyle name="40% - Accent4 2 2 2 4 3" xfId="6651" xr:uid="{EFBD82FC-6019-46D4-9836-6540D32E9306}"/>
    <cellStyle name="40% - Accent4 2 2 2 4 3 2" xfId="15973" xr:uid="{4C5AFB7E-00E3-448D-A659-CBB041FAC4E7}"/>
    <cellStyle name="40% - Accent4 2 2 2 4 3 3" xfId="26099" xr:uid="{58F46661-AD66-416F-ABAF-356053178807}"/>
    <cellStyle name="40% - Accent4 2 2 2 4 4" xfId="11756" xr:uid="{3FEF8FD8-F441-4C9E-A245-DE4C0E80A6E4}"/>
    <cellStyle name="40% - Accent4 2 2 2 4 5" xfId="21882" xr:uid="{69C8F054-6955-4A8C-805B-A6FDDADBA868}"/>
    <cellStyle name="40% - Accent4 2 2 2 5" xfId="2762" xr:uid="{29B5D7D4-5874-404D-8EDD-98402C622A73}"/>
    <cellStyle name="40% - Accent4 2 2 2 5 2" xfId="4991" xr:uid="{2B029D95-C65C-4E9B-9D3E-B1F778E6B6F1}"/>
    <cellStyle name="40% - Accent4 2 2 2 5 2 2" xfId="9209" xr:uid="{D5005F53-4749-46B3-AAC9-41817E0AD8DA}"/>
    <cellStyle name="40% - Accent4 2 2 2 5 2 2 2" xfId="18531" xr:uid="{3EE422F7-C0DE-49C6-B6C3-D2D617546140}"/>
    <cellStyle name="40% - Accent4 2 2 2 5 2 2 3" xfId="28657" xr:uid="{5108B75C-11CE-4016-84E6-7BF55C089760}"/>
    <cellStyle name="40% - Accent4 2 2 2 5 2 3" xfId="14314" xr:uid="{C94A1D52-B9EF-41A9-97AC-A04336BF3E62}"/>
    <cellStyle name="40% - Accent4 2 2 2 5 2 4" xfId="24440" xr:uid="{77E72A31-7DB9-485E-B098-FB9ABCD1DC33}"/>
    <cellStyle name="40% - Accent4 2 2 2 5 3" xfId="7064" xr:uid="{40466B9A-DE5D-44F9-B51E-21427A8FABC8}"/>
    <cellStyle name="40% - Accent4 2 2 2 5 3 2" xfId="16386" xr:uid="{05EBDCCE-F62C-41FB-9971-138EB5E54154}"/>
    <cellStyle name="40% - Accent4 2 2 2 5 3 3" xfId="26512" xr:uid="{3E1754A6-BBFE-4D46-AF31-999B86F9D7B3}"/>
    <cellStyle name="40% - Accent4 2 2 2 5 4" xfId="12169" xr:uid="{53924E10-6EFC-4154-8BBB-A0FC899F893B}"/>
    <cellStyle name="40% - Accent4 2 2 2 5 5" xfId="22295" xr:uid="{C846742A-6B8D-473A-9D45-81C0018B47A8}"/>
    <cellStyle name="40% - Accent4 2 2 2 6" xfId="3175" xr:uid="{D968CE98-FA7F-44A3-9837-DEE7C14ADC89}"/>
    <cellStyle name="40% - Accent4 2 2 2 6 2" xfId="7477" xr:uid="{B7890ED0-03F4-4412-8EB4-9470DA9D0D4B}"/>
    <cellStyle name="40% - Accent4 2 2 2 6 2 2" xfId="16799" xr:uid="{B6A8F3C5-3E0B-4060-B12E-C308A7A7C1A5}"/>
    <cellStyle name="40% - Accent4 2 2 2 6 2 3" xfId="26925" xr:uid="{1ACFDEAA-3B8B-4BD4-A06F-D3A55132A06E}"/>
    <cellStyle name="40% - Accent4 2 2 2 6 3" xfId="12582" xr:uid="{54AAD31B-7B49-4872-8E4F-DD4A89F71873}"/>
    <cellStyle name="40% - Accent4 2 2 2 6 4" xfId="22708" xr:uid="{83D77E89-F674-4867-B8B4-8F45D65EB3DE}"/>
    <cellStyle name="40% - Accent4 2 2 2 7" xfId="5411" xr:uid="{30EC5953-34A7-45D2-8C6F-C84F715B5080}"/>
    <cellStyle name="40% - Accent4 2 2 2 7 2" xfId="14733" xr:uid="{1E4A07B4-81E8-41D6-8DC3-34DBE4EE4F2A}"/>
    <cellStyle name="40% - Accent4 2 2 2 7 3" xfId="24859" xr:uid="{8BDF4D86-0B74-46B4-8DB9-0B24664423C9}"/>
    <cellStyle name="40% - Accent4 2 2 2 8" xfId="9941" xr:uid="{D219AD70-9421-45D6-902B-71BE4D6AC8AF}"/>
    <cellStyle name="40% - Accent4 2 2 2 8 2" xfId="19262" xr:uid="{1EE9FB98-3B2B-404F-8FA8-1B0C504D60C2}"/>
    <cellStyle name="40% - Accent4 2 2 2 8 3" xfId="29388" xr:uid="{55158B9F-97E7-40D7-A25E-BA803662BBCA}"/>
    <cellStyle name="40% - Accent4 2 2 2 9" xfId="1107" xr:uid="{D5B95796-F7EF-4C14-9B42-9C90FF0DF22F}"/>
    <cellStyle name="40% - Accent4 2 2 3" xfId="652" xr:uid="{00000000-0005-0000-0000-000095000000}"/>
    <cellStyle name="40% - Accent4 2 2 3 2" xfId="3751" xr:uid="{2461359C-18FB-4C77-98A3-D27055A072B8}"/>
    <cellStyle name="40% - Accent4 2 2 3 2 2" xfId="7969" xr:uid="{04E77392-BEDD-4EFA-9F4E-41AA46850FAF}"/>
    <cellStyle name="40% - Accent4 2 2 3 2 2 2" xfId="17291" xr:uid="{9EF1D0F4-2BCB-4330-A692-57F7C00FF6C9}"/>
    <cellStyle name="40% - Accent4 2 2 3 2 2 3" xfId="27417" xr:uid="{A6D39641-328F-4303-8FB8-2D58B75B66DE}"/>
    <cellStyle name="40% - Accent4 2 2 3 2 3" xfId="13074" xr:uid="{214123F5-B2E0-4B73-A5E4-6DA9E9539DDE}"/>
    <cellStyle name="40% - Accent4 2 2 3 2 4" xfId="23200" xr:uid="{69E1DF9C-8754-47E3-992E-A754AA58F221}"/>
    <cellStyle name="40% - Accent4 2 2 3 3" xfId="5824" xr:uid="{97D47528-447B-4A7B-9D3F-110160BD1899}"/>
    <cellStyle name="40% - Accent4 2 2 3 3 2" xfId="15146" xr:uid="{0D0D970A-1AAF-4225-9B66-6902177D4652}"/>
    <cellStyle name="40% - Accent4 2 2 3 3 3" xfId="25272" xr:uid="{C64532CF-CBD3-45F4-B2B6-B76C8C9E7CF6}"/>
    <cellStyle name="40% - Accent4 2 2 3 4" xfId="10159" xr:uid="{24DCB27D-FFDD-4F00-8EBB-0F492D3A0F65}"/>
    <cellStyle name="40% - Accent4 2 2 3 4 2" xfId="19470" xr:uid="{E52D7BAB-06B2-4DE7-AF76-39AFA5079EA7}"/>
    <cellStyle name="40% - Accent4 2 2 3 4 3" xfId="29596" xr:uid="{D0FA985D-8DF4-4233-93A3-3F070C2D56FB}"/>
    <cellStyle name="40% - Accent4 2 2 3 5" xfId="1520" xr:uid="{DC89A4ED-29FB-4BE6-9A45-2DA1499F4072}"/>
    <cellStyle name="40% - Accent4 2 2 3 6" xfId="10929" xr:uid="{FA6609CE-F6A3-493E-B9BB-48565FBE97E5}"/>
    <cellStyle name="40% - Accent4 2 2 3 7" xfId="20228" xr:uid="{92D45602-9F1C-4F71-A659-8DC04A23B3FE}"/>
    <cellStyle name="40% - Accent4 2 2 3 8" xfId="21055" xr:uid="{349966D7-24DF-48B9-B4B6-D30796CBA599}"/>
    <cellStyle name="40% - Accent4 2 2 4" xfId="1935" xr:uid="{A9BA6033-9A4D-4AD3-9E6E-6B37C651C40A}"/>
    <cellStyle name="40% - Accent4 2 2 4 2" xfId="4164" xr:uid="{E9EEDBE6-6719-4605-AB76-CEFA4E82B6EC}"/>
    <cellStyle name="40% - Accent4 2 2 4 2 2" xfId="8382" xr:uid="{FFE0895F-E928-4E42-BCA1-8E92EC089960}"/>
    <cellStyle name="40% - Accent4 2 2 4 2 2 2" xfId="17704" xr:uid="{435B360B-061A-49D5-973B-69FDDCDAB473}"/>
    <cellStyle name="40% - Accent4 2 2 4 2 2 3" xfId="27830" xr:uid="{8AE6D8D2-6253-480F-A648-35A34A601CF6}"/>
    <cellStyle name="40% - Accent4 2 2 4 2 3" xfId="13487" xr:uid="{80E2FB40-2326-4349-A3F0-BFE9B7A20FE3}"/>
    <cellStyle name="40% - Accent4 2 2 4 2 4" xfId="23613" xr:uid="{515CD197-858B-41B2-AB8C-FEA087079F34}"/>
    <cellStyle name="40% - Accent4 2 2 4 3" xfId="6237" xr:uid="{3D7E34CF-E7AF-442C-BC2C-37692DF9786B}"/>
    <cellStyle name="40% - Accent4 2 2 4 3 2" xfId="15559" xr:uid="{8CBFFBE6-33BE-476E-B298-B789DB5FB75D}"/>
    <cellStyle name="40% - Accent4 2 2 4 3 3" xfId="25685" xr:uid="{B9131B28-3971-43C8-8F31-308BA20501A9}"/>
    <cellStyle name="40% - Accent4 2 2 4 4" xfId="11342" xr:uid="{58973E1F-11F6-4B02-986F-71F08D61D5E0}"/>
    <cellStyle name="40% - Accent4 2 2 4 5" xfId="21468" xr:uid="{B3673315-1929-4BBA-93AB-205513E85F05}"/>
    <cellStyle name="40% - Accent4 2 2 5" xfId="2348" xr:uid="{7B8F8027-1AFE-4A7D-B145-9CFC2F809977}"/>
    <cellStyle name="40% - Accent4 2 2 5 2" xfId="4577" xr:uid="{BCF2D19B-62EB-45C0-BD24-620BCED827C9}"/>
    <cellStyle name="40% - Accent4 2 2 5 2 2" xfId="8795" xr:uid="{894C9ABD-1CBB-403C-AB64-F53A0256D239}"/>
    <cellStyle name="40% - Accent4 2 2 5 2 2 2" xfId="18117" xr:uid="{40557393-8A9E-4015-AA3B-E63002BB587B}"/>
    <cellStyle name="40% - Accent4 2 2 5 2 2 3" xfId="28243" xr:uid="{D6586D55-3E59-4D26-9D3B-6196CBE7F913}"/>
    <cellStyle name="40% - Accent4 2 2 5 2 3" xfId="13900" xr:uid="{0BEBC436-896A-4869-BB7C-DF509552A2B6}"/>
    <cellStyle name="40% - Accent4 2 2 5 2 4" xfId="24026" xr:uid="{E8C5EC5F-B3C4-4AE1-BBC7-C876A84114E0}"/>
    <cellStyle name="40% - Accent4 2 2 5 3" xfId="6650" xr:uid="{C9323FD2-20CB-4E11-8FC8-679A320658D0}"/>
    <cellStyle name="40% - Accent4 2 2 5 3 2" xfId="15972" xr:uid="{72BD5486-6226-4A52-A4B5-702E75DF6E3D}"/>
    <cellStyle name="40% - Accent4 2 2 5 3 3" xfId="26098" xr:uid="{DAF56B1C-BFAB-4439-909A-EAC28511B815}"/>
    <cellStyle name="40% - Accent4 2 2 5 4" xfId="11755" xr:uid="{543FD8AB-7160-4F8D-AAC6-633180E5EBF3}"/>
    <cellStyle name="40% - Accent4 2 2 5 5" xfId="21881" xr:uid="{FD013F67-8AE8-466B-B3CF-950624C93FAB}"/>
    <cellStyle name="40% - Accent4 2 2 6" xfId="2761" xr:uid="{28D1C63B-36C7-44D9-A794-DC5DB1754013}"/>
    <cellStyle name="40% - Accent4 2 2 6 2" xfId="4990" xr:uid="{035D5B86-FCFC-48E9-97AF-1113F7BE7266}"/>
    <cellStyle name="40% - Accent4 2 2 6 2 2" xfId="9208" xr:uid="{9ED454E0-DB9A-414A-BE71-CC350CF1860D}"/>
    <cellStyle name="40% - Accent4 2 2 6 2 2 2" xfId="18530" xr:uid="{A9B171DA-C52A-4D23-836A-67EF7DE9A004}"/>
    <cellStyle name="40% - Accent4 2 2 6 2 2 3" xfId="28656" xr:uid="{E0978A02-428A-45C1-881A-8C20292BEBCD}"/>
    <cellStyle name="40% - Accent4 2 2 6 2 3" xfId="14313" xr:uid="{DAEEE5B6-EF00-44BD-80C8-CC4BC9806573}"/>
    <cellStyle name="40% - Accent4 2 2 6 2 4" xfId="24439" xr:uid="{ACDA3623-23CC-4B25-A6A5-8F24C8AC9FFF}"/>
    <cellStyle name="40% - Accent4 2 2 6 3" xfId="7063" xr:uid="{BDF0B2F6-B4BD-4DD4-9FDB-6E4374CC6B75}"/>
    <cellStyle name="40% - Accent4 2 2 6 3 2" xfId="16385" xr:uid="{DCCA5C6C-DF2E-40C9-88FF-4D1A0D4E9297}"/>
    <cellStyle name="40% - Accent4 2 2 6 3 3" xfId="26511" xr:uid="{2906334D-8922-48D3-99A2-268CAC1E21D2}"/>
    <cellStyle name="40% - Accent4 2 2 6 4" xfId="12168" xr:uid="{0044F481-41DD-424E-A5BD-4904EC0AC5A2}"/>
    <cellStyle name="40% - Accent4 2 2 6 5" xfId="22294" xr:uid="{6B1DD575-41AB-48AE-9B58-F116B2DC7C33}"/>
    <cellStyle name="40% - Accent4 2 2 7" xfId="3174" xr:uid="{2756B945-69BB-4DA8-B236-77E0063C7D17}"/>
    <cellStyle name="40% - Accent4 2 2 7 2" xfId="7476" xr:uid="{142C5A45-8FDD-4B19-8A40-D5CEB10E404E}"/>
    <cellStyle name="40% - Accent4 2 2 7 2 2" xfId="16798" xr:uid="{22B5D030-74EE-4594-BE9A-330E45A41724}"/>
    <cellStyle name="40% - Accent4 2 2 7 2 3" xfId="26924" xr:uid="{2813B9FE-C80B-429A-94F2-19F2003C9F99}"/>
    <cellStyle name="40% - Accent4 2 2 7 3" xfId="12581" xr:uid="{2C0FFE1F-847F-4D60-A524-53328D340FC9}"/>
    <cellStyle name="40% - Accent4 2 2 7 4" xfId="22707" xr:uid="{B12A6539-C86D-496D-B079-EB77BBDD5810}"/>
    <cellStyle name="40% - Accent4 2 2 8" xfId="5410" xr:uid="{5D9DAD18-7E4B-4043-B18A-6C0C3285B618}"/>
    <cellStyle name="40% - Accent4 2 2 8 2" xfId="14732" xr:uid="{21A40335-1171-4860-8CDD-2FE29D91E542}"/>
    <cellStyle name="40% - Accent4 2 2 8 3" xfId="24858" xr:uid="{5D75F8D7-F7D6-4971-A261-4BCCED7E7B61}"/>
    <cellStyle name="40% - Accent4 2 2 9" xfId="9734" xr:uid="{6A186B5C-F13D-4B37-8861-2EA78307D785}"/>
    <cellStyle name="40% - Accent4 2 2 9 2" xfId="19055" xr:uid="{DC65A6BF-F491-4F32-9B0E-B94E2387924F}"/>
    <cellStyle name="40% - Accent4 2 2 9 3" xfId="29181" xr:uid="{75C3BFC6-468B-490B-81BC-F4A9DBC94F3C}"/>
    <cellStyle name="40% - Accent4 2 3" xfId="77" xr:uid="{00000000-0005-0000-0000-000096000000}"/>
    <cellStyle name="40% - Accent4 2 3 10" xfId="10517" xr:uid="{E096C83E-55A0-4F96-A3EE-27E2621E82A9}"/>
    <cellStyle name="40% - Accent4 2 3 11" xfId="19814" xr:uid="{117650DB-6A42-4192-9C87-41D4A35E4D02}"/>
    <cellStyle name="40% - Accent4 2 3 12" xfId="20643" xr:uid="{F3C5FA9B-28CC-4DB6-BBFA-C1361E0EB109}"/>
    <cellStyle name="40% - Accent4 2 3 2" xfId="654" xr:uid="{00000000-0005-0000-0000-000097000000}"/>
    <cellStyle name="40% - Accent4 2 3 2 2" xfId="3753" xr:uid="{9934BF3C-D1AD-49B2-96AA-DDAEBA98570E}"/>
    <cellStyle name="40% - Accent4 2 3 2 2 2" xfId="7971" xr:uid="{19893E58-F613-4CE0-861B-1B5BCFA56E85}"/>
    <cellStyle name="40% - Accent4 2 3 2 2 2 2" xfId="17293" xr:uid="{8A4DDA65-C58B-4A8D-A4C1-2F220D42D6AB}"/>
    <cellStyle name="40% - Accent4 2 3 2 2 2 3" xfId="27419" xr:uid="{01ADA61B-8D15-4633-AE0F-DDA307BD7C69}"/>
    <cellStyle name="40% - Accent4 2 3 2 2 3" xfId="13076" xr:uid="{0938D33C-A58C-4ED0-BD3A-FA9D053B4008}"/>
    <cellStyle name="40% - Accent4 2 3 2 2 4" xfId="23202" xr:uid="{CD397564-BAE6-4041-9377-CC2E45D753A8}"/>
    <cellStyle name="40% - Accent4 2 3 2 3" xfId="5826" xr:uid="{DD63E293-CC56-414E-BC3A-CAB385BE9DDD}"/>
    <cellStyle name="40% - Accent4 2 3 2 3 2" xfId="15148" xr:uid="{7581B3E8-A1EE-453C-85D6-E14BD8755D35}"/>
    <cellStyle name="40% - Accent4 2 3 2 3 3" xfId="25274" xr:uid="{85387901-E975-419E-8CB1-6F36A8975945}"/>
    <cellStyle name="40% - Accent4 2 3 2 4" xfId="10263" xr:uid="{50B954AF-EE25-4A47-995B-F14AEFE021E5}"/>
    <cellStyle name="40% - Accent4 2 3 2 4 2" xfId="19574" xr:uid="{19CB17F3-369A-487B-A1A0-BD15E7F081DA}"/>
    <cellStyle name="40% - Accent4 2 3 2 4 3" xfId="29700" xr:uid="{AD0067C9-58AA-49DA-B630-44E314F4C958}"/>
    <cellStyle name="40% - Accent4 2 3 2 5" xfId="1522" xr:uid="{DE081CDC-6A07-495E-87EE-EB71E9DB032C}"/>
    <cellStyle name="40% - Accent4 2 3 2 6" xfId="10931" xr:uid="{9052B967-33EC-4D38-8828-0DE29574F265}"/>
    <cellStyle name="40% - Accent4 2 3 2 7" xfId="20230" xr:uid="{94A3D8CB-2F76-4A14-A862-1D11CB51A540}"/>
    <cellStyle name="40% - Accent4 2 3 2 8" xfId="21057" xr:uid="{03A81E41-8E46-4807-A0A8-88E766392B60}"/>
    <cellStyle name="40% - Accent4 2 3 3" xfId="1937" xr:uid="{5FC7AD09-5763-4C5D-9AFB-E78029202783}"/>
    <cellStyle name="40% - Accent4 2 3 3 2" xfId="4166" xr:uid="{D515EF4C-6DAB-4637-B12D-C5E5B90634A6}"/>
    <cellStyle name="40% - Accent4 2 3 3 2 2" xfId="8384" xr:uid="{C3B98835-F628-44EA-867D-55FD57D30D55}"/>
    <cellStyle name="40% - Accent4 2 3 3 2 2 2" xfId="17706" xr:uid="{31EE0A6D-CE3C-410F-91A0-EF33D3D2623E}"/>
    <cellStyle name="40% - Accent4 2 3 3 2 2 3" xfId="27832" xr:uid="{5B0FBAFC-0F0F-4A34-8B3E-09A2652544AF}"/>
    <cellStyle name="40% - Accent4 2 3 3 2 3" xfId="13489" xr:uid="{A4DCEBAD-4C84-40D2-9B2E-E4C45C7D9E7C}"/>
    <cellStyle name="40% - Accent4 2 3 3 2 4" xfId="23615" xr:uid="{95473930-658D-4957-820C-E9ABDFFE3A52}"/>
    <cellStyle name="40% - Accent4 2 3 3 3" xfId="6239" xr:uid="{9693926A-8117-47B5-BD63-D50DAD6BB2F5}"/>
    <cellStyle name="40% - Accent4 2 3 3 3 2" xfId="15561" xr:uid="{F1B0677C-42D2-49BD-A809-0FAC9E57D048}"/>
    <cellStyle name="40% - Accent4 2 3 3 3 3" xfId="25687" xr:uid="{8ABF8E0C-27A4-4CDA-B52E-97F2966C3219}"/>
    <cellStyle name="40% - Accent4 2 3 3 4" xfId="11344" xr:uid="{8CDDBFEE-0A49-4C8E-8B3C-930895A41128}"/>
    <cellStyle name="40% - Accent4 2 3 3 5" xfId="21470" xr:uid="{965ECDD0-F510-484F-B2C2-845924ACF76B}"/>
    <cellStyle name="40% - Accent4 2 3 4" xfId="2350" xr:uid="{ADB70954-51B3-48B7-BE00-4D745AF899C6}"/>
    <cellStyle name="40% - Accent4 2 3 4 2" xfId="4579" xr:uid="{91089352-4A41-4837-A0A9-05358F7306CA}"/>
    <cellStyle name="40% - Accent4 2 3 4 2 2" xfId="8797" xr:uid="{74CC72D0-B0B3-44F0-92D5-42D63155D4DE}"/>
    <cellStyle name="40% - Accent4 2 3 4 2 2 2" xfId="18119" xr:uid="{5FCF2980-B0A0-4202-BA2D-9FBC9D438646}"/>
    <cellStyle name="40% - Accent4 2 3 4 2 2 3" xfId="28245" xr:uid="{96D1FEC4-719D-4FCF-B06C-DE5E1B298488}"/>
    <cellStyle name="40% - Accent4 2 3 4 2 3" xfId="13902" xr:uid="{407A8773-8DF8-4CCC-B472-414FFCEDA4B0}"/>
    <cellStyle name="40% - Accent4 2 3 4 2 4" xfId="24028" xr:uid="{33D8A442-D631-43EB-A289-8E070B211AA3}"/>
    <cellStyle name="40% - Accent4 2 3 4 3" xfId="6652" xr:uid="{4262659E-985D-4661-891A-E1294F25F5DA}"/>
    <cellStyle name="40% - Accent4 2 3 4 3 2" xfId="15974" xr:uid="{30803B15-7ED0-46C2-9BC5-7EC169BAE7E3}"/>
    <cellStyle name="40% - Accent4 2 3 4 3 3" xfId="26100" xr:uid="{46633E11-7D37-4E6B-AB88-7F9443F0AC7E}"/>
    <cellStyle name="40% - Accent4 2 3 4 4" xfId="11757" xr:uid="{EE998838-F6C5-49A4-80B3-9FF25B02E470}"/>
    <cellStyle name="40% - Accent4 2 3 4 5" xfId="21883" xr:uid="{48B79B19-0FFA-415A-8C7D-2E3B1436C1E2}"/>
    <cellStyle name="40% - Accent4 2 3 5" xfId="2763" xr:uid="{34A39EA0-F1A0-4391-80F7-4B6442217155}"/>
    <cellStyle name="40% - Accent4 2 3 5 2" xfId="4992" xr:uid="{A9152B0E-57CF-4EC6-8680-067317F60B60}"/>
    <cellStyle name="40% - Accent4 2 3 5 2 2" xfId="9210" xr:uid="{9FFDE708-E7A6-41BF-AF8D-3B7FB24DC092}"/>
    <cellStyle name="40% - Accent4 2 3 5 2 2 2" xfId="18532" xr:uid="{5515311B-C3D6-440C-99FD-F0F8CDB15107}"/>
    <cellStyle name="40% - Accent4 2 3 5 2 2 3" xfId="28658" xr:uid="{6363A092-0F9F-40DD-9738-3829456FABDA}"/>
    <cellStyle name="40% - Accent4 2 3 5 2 3" xfId="14315" xr:uid="{3A8D9976-2AD7-4776-9664-1915903A706C}"/>
    <cellStyle name="40% - Accent4 2 3 5 2 4" xfId="24441" xr:uid="{9992095F-5863-4D6A-97DA-AF4CDBA17588}"/>
    <cellStyle name="40% - Accent4 2 3 5 3" xfId="7065" xr:uid="{0F4ECE96-5CCD-45E7-9C0F-692C42533407}"/>
    <cellStyle name="40% - Accent4 2 3 5 3 2" xfId="16387" xr:uid="{B84179B5-38FF-4AE7-A37F-D1877635DBAA}"/>
    <cellStyle name="40% - Accent4 2 3 5 3 3" xfId="26513" xr:uid="{229535BD-3F52-43D4-B4C6-90F6A9E67EBE}"/>
    <cellStyle name="40% - Accent4 2 3 5 4" xfId="12170" xr:uid="{1369759D-817A-4774-8EB0-D5593E8D5C57}"/>
    <cellStyle name="40% - Accent4 2 3 5 5" xfId="22296" xr:uid="{6934D90E-8FEE-4C41-9BC1-E5DA003EA098}"/>
    <cellStyle name="40% - Accent4 2 3 6" xfId="3176" xr:uid="{C6025C39-0160-4BA3-94EC-7ABCBB4DA806}"/>
    <cellStyle name="40% - Accent4 2 3 6 2" xfId="7478" xr:uid="{6AE8FC8F-4DD0-4B0A-B5CB-60C6CEEC28BD}"/>
    <cellStyle name="40% - Accent4 2 3 6 2 2" xfId="16800" xr:uid="{7585259C-571D-45BE-94AA-363D7A8168C3}"/>
    <cellStyle name="40% - Accent4 2 3 6 2 3" xfId="26926" xr:uid="{6C708DDD-2213-4672-A873-72D4321BF8F5}"/>
    <cellStyle name="40% - Accent4 2 3 6 3" xfId="12583" xr:uid="{CCF08671-5E90-4259-9E5B-89E5DBC8260D}"/>
    <cellStyle name="40% - Accent4 2 3 6 4" xfId="22709" xr:uid="{62ACAD74-AC47-4C40-B5AF-4695953D4126}"/>
    <cellStyle name="40% - Accent4 2 3 7" xfId="5412" xr:uid="{689D9531-BA69-443F-BC48-A8342C77399B}"/>
    <cellStyle name="40% - Accent4 2 3 7 2" xfId="14734" xr:uid="{97C73DA1-A57A-4FF4-A02D-6BE9A7CE85F4}"/>
    <cellStyle name="40% - Accent4 2 3 7 3" xfId="24860" xr:uid="{AD6B2396-BCD9-484C-AFC4-594AC48A4265}"/>
    <cellStyle name="40% - Accent4 2 3 8" xfId="9838" xr:uid="{E63850AC-AC0A-4E76-9032-29C34279F91A}"/>
    <cellStyle name="40% - Accent4 2 3 8 2" xfId="19159" xr:uid="{446DB02A-D2FA-4384-883E-F1DC00CF59D1}"/>
    <cellStyle name="40% - Accent4 2 3 8 3" xfId="29285" xr:uid="{14A56423-0EA0-4303-AD95-C69D90FCB4B3}"/>
    <cellStyle name="40% - Accent4 2 3 9" xfId="1108" xr:uid="{3FCBFD8D-5CB1-46CC-BB04-658B174655B4}"/>
    <cellStyle name="40% - Accent4 2 4" xfId="651" xr:uid="{00000000-0005-0000-0000-000098000000}"/>
    <cellStyle name="40% - Accent4 2 4 2" xfId="3750" xr:uid="{DA2A8809-06F1-4354-9F01-A552A118DC65}"/>
    <cellStyle name="40% - Accent4 2 4 2 2" xfId="7968" xr:uid="{8B76E3B7-5F99-45C2-8B78-69375FABDB40}"/>
    <cellStyle name="40% - Accent4 2 4 2 2 2" xfId="17290" xr:uid="{3B2895DD-6DCE-4CC2-A466-CB7257D7F341}"/>
    <cellStyle name="40% - Accent4 2 4 2 2 3" xfId="27416" xr:uid="{6972CB53-31A7-4A2E-9714-CEBB44711A5D}"/>
    <cellStyle name="40% - Accent4 2 4 2 3" xfId="13073" xr:uid="{AA9731C0-28A4-4BE6-93A3-44EDE30357A5}"/>
    <cellStyle name="40% - Accent4 2 4 2 4" xfId="23199" xr:uid="{DBAA94CA-AEC6-4497-AC51-FCE341DD11CD}"/>
    <cellStyle name="40% - Accent4 2 4 3" xfId="5823" xr:uid="{90F752FF-6717-4D88-A972-4E4F57A2BF1B}"/>
    <cellStyle name="40% - Accent4 2 4 3 2" xfId="15145" xr:uid="{389793BE-0114-403F-BB41-0822358922F3}"/>
    <cellStyle name="40% - Accent4 2 4 3 3" xfId="25271" xr:uid="{7B0CF9AC-70EA-469E-B214-0BFC0734B0AD}"/>
    <cellStyle name="40% - Accent4 2 4 4" xfId="10055" xr:uid="{52DF35E8-8DC0-4C06-899B-25A0BC4C3558}"/>
    <cellStyle name="40% - Accent4 2 4 4 2" xfId="19367" xr:uid="{4C006DB0-C284-4E9E-920C-391C17047B11}"/>
    <cellStyle name="40% - Accent4 2 4 4 3" xfId="29493" xr:uid="{820070DB-F0AA-4672-A0CF-5F0DD5C028F2}"/>
    <cellStyle name="40% - Accent4 2 4 5" xfId="1519" xr:uid="{D6D97B5F-DC7A-41F2-8FC9-E27E709A4FD7}"/>
    <cellStyle name="40% - Accent4 2 4 6" xfId="10928" xr:uid="{7B2003BF-97C9-4B6B-BB63-FD8F767F9009}"/>
    <cellStyle name="40% - Accent4 2 4 7" xfId="20227" xr:uid="{B171645C-46B3-4321-8D4A-F97407C91ECA}"/>
    <cellStyle name="40% - Accent4 2 4 8" xfId="21054" xr:uid="{BEE17D65-10DE-4887-B5F7-98535130FD55}"/>
    <cellStyle name="40% - Accent4 2 5" xfId="1934" xr:uid="{CDEC7249-66E4-4F98-89FA-698305D54106}"/>
    <cellStyle name="40% - Accent4 2 5 2" xfId="4163" xr:uid="{AE122344-D176-4F78-8659-8A381BEA47B8}"/>
    <cellStyle name="40% - Accent4 2 5 2 2" xfId="8381" xr:uid="{08B9233C-C92A-4C60-BD78-70F323CF1716}"/>
    <cellStyle name="40% - Accent4 2 5 2 2 2" xfId="17703" xr:uid="{D4150C7B-4EB7-41A9-8AD2-2B16D977780A}"/>
    <cellStyle name="40% - Accent4 2 5 2 2 3" xfId="27829" xr:uid="{DE9C4B99-166E-44F1-8C49-A49A6CC9915B}"/>
    <cellStyle name="40% - Accent4 2 5 2 3" xfId="13486" xr:uid="{F84738FB-1036-420C-B3C7-7F0BC8E5D83E}"/>
    <cellStyle name="40% - Accent4 2 5 2 4" xfId="23612" xr:uid="{523B71B9-1A94-4F21-8CD4-B7926173961F}"/>
    <cellStyle name="40% - Accent4 2 5 3" xfId="6236" xr:uid="{ED79A70C-369F-4FAF-8533-C56BFDB048B2}"/>
    <cellStyle name="40% - Accent4 2 5 3 2" xfId="15558" xr:uid="{1494A896-263F-4EC4-954B-0CDD039F3A0E}"/>
    <cellStyle name="40% - Accent4 2 5 3 3" xfId="25684" xr:uid="{B15093D7-4D28-4818-BBFC-86F05D35346D}"/>
    <cellStyle name="40% - Accent4 2 5 4" xfId="11341" xr:uid="{25F3E8C5-DBE3-4C8F-A228-E2FD432D77BD}"/>
    <cellStyle name="40% - Accent4 2 5 5" xfId="21467" xr:uid="{361A7859-C4D7-4192-A84F-B6E265D44383}"/>
    <cellStyle name="40% - Accent4 2 6" xfId="2347" xr:uid="{93542FDE-FD61-4623-A6DD-5F840412AF70}"/>
    <cellStyle name="40% - Accent4 2 6 2" xfId="4576" xr:uid="{D024D536-4D8C-4FB9-9757-30045F589AC0}"/>
    <cellStyle name="40% - Accent4 2 6 2 2" xfId="8794" xr:uid="{FB963B71-142E-4B56-8E36-F6DB427EDF84}"/>
    <cellStyle name="40% - Accent4 2 6 2 2 2" xfId="18116" xr:uid="{8DDC5D7F-B5DB-4104-8546-1D1735CAA054}"/>
    <cellStyle name="40% - Accent4 2 6 2 2 3" xfId="28242" xr:uid="{C2F8008C-2A1F-4E77-87E8-ADB4D8103885}"/>
    <cellStyle name="40% - Accent4 2 6 2 3" xfId="13899" xr:uid="{FCC553EF-DA79-433F-AA80-E0694E907632}"/>
    <cellStyle name="40% - Accent4 2 6 2 4" xfId="24025" xr:uid="{10FE978C-08D7-4B90-A7E8-5BB689996271}"/>
    <cellStyle name="40% - Accent4 2 6 3" xfId="6649" xr:uid="{442F14A0-1D2A-430E-B9E0-B8022928CA45}"/>
    <cellStyle name="40% - Accent4 2 6 3 2" xfId="15971" xr:uid="{1D69E0D1-E6FA-4A85-9A9A-92EFBB9C614D}"/>
    <cellStyle name="40% - Accent4 2 6 3 3" xfId="26097" xr:uid="{84CDAE4D-F404-4250-A2AA-D5B85CC2B6A8}"/>
    <cellStyle name="40% - Accent4 2 6 4" xfId="11754" xr:uid="{A1AB293E-347E-487E-B7E7-98EB65B1B87C}"/>
    <cellStyle name="40% - Accent4 2 6 5" xfId="21880" xr:uid="{A9B529EA-0383-495F-9DB0-CEC4AE67051F}"/>
    <cellStyle name="40% - Accent4 2 7" xfId="2760" xr:uid="{BBA8E804-CBBF-40B6-B312-FC2C86279887}"/>
    <cellStyle name="40% - Accent4 2 7 2" xfId="4989" xr:uid="{92290FB6-C7EA-4A24-98D6-CB966DE05F01}"/>
    <cellStyle name="40% - Accent4 2 7 2 2" xfId="9207" xr:uid="{EA497E2B-5059-4F2B-A58D-FB88034D0078}"/>
    <cellStyle name="40% - Accent4 2 7 2 2 2" xfId="18529" xr:uid="{6999F1D7-152E-415E-8008-F2A29E0AC02F}"/>
    <cellStyle name="40% - Accent4 2 7 2 2 3" xfId="28655" xr:uid="{923700C0-0714-4482-A56D-2A37DB8B7CBC}"/>
    <cellStyle name="40% - Accent4 2 7 2 3" xfId="14312" xr:uid="{15502947-C94B-46A1-AAC6-1D36E982D65C}"/>
    <cellStyle name="40% - Accent4 2 7 2 4" xfId="24438" xr:uid="{2519A592-7AFC-421F-BCA1-6F9B97B4F7C5}"/>
    <cellStyle name="40% - Accent4 2 7 3" xfId="7062" xr:uid="{2A14379B-FA84-4265-A14B-3E3E7330F645}"/>
    <cellStyle name="40% - Accent4 2 7 3 2" xfId="16384" xr:uid="{64D6761D-EF62-4923-A70F-1850E768E4C5}"/>
    <cellStyle name="40% - Accent4 2 7 3 3" xfId="26510" xr:uid="{CB7EEC94-A49A-4356-A022-E00EA5E9568F}"/>
    <cellStyle name="40% - Accent4 2 7 4" xfId="12167" xr:uid="{A698C966-940C-4261-B913-3B245C796919}"/>
    <cellStyle name="40% - Accent4 2 7 5" xfId="22293" xr:uid="{FA5804B6-29F4-4526-A045-CDEAD75A1EE7}"/>
    <cellStyle name="40% - Accent4 2 8" xfId="3173" xr:uid="{59823A42-4D3C-4880-B4D9-64D10E93B649}"/>
    <cellStyle name="40% - Accent4 2 8 2" xfId="7475" xr:uid="{8EC04231-260A-4EC8-B8B2-AC67E5A7F6B1}"/>
    <cellStyle name="40% - Accent4 2 8 2 2" xfId="16797" xr:uid="{9B53E2B1-7DCF-4BF5-AE68-35113C5FE999}"/>
    <cellStyle name="40% - Accent4 2 8 2 3" xfId="26923" xr:uid="{406C616F-DD73-4237-9629-35CF3EE84A0C}"/>
    <cellStyle name="40% - Accent4 2 8 3" xfId="12580" xr:uid="{FCFE614B-ACFC-45D6-87C7-89896017A0D6}"/>
    <cellStyle name="40% - Accent4 2 8 4" xfId="22706" xr:uid="{A007B926-D872-48E0-8A32-08FF32077A15}"/>
    <cellStyle name="40% - Accent4 2 9" xfId="5409" xr:uid="{F5C0194C-87B0-4CC0-8511-093F6AAEBCEF}"/>
    <cellStyle name="40% - Accent4 2 9 2" xfId="14731" xr:uid="{20CF65CA-26CE-4658-BCF5-02D3BA89DAA6}"/>
    <cellStyle name="40% - Accent4 2 9 3" xfId="24857" xr:uid="{4D1375BE-9F21-46F1-BEBC-95318EBA2877}"/>
    <cellStyle name="40% - Accent4 3" xfId="78" xr:uid="{00000000-0005-0000-0000-000099000000}"/>
    <cellStyle name="40% - Accent4 3 10" xfId="1109" xr:uid="{96287297-044E-4F28-9A6D-B454420C940B}"/>
    <cellStyle name="40% - Accent4 3 11" xfId="10518" xr:uid="{4A4601F5-6903-42C8-A934-F15D1DDC73B4}"/>
    <cellStyle name="40% - Accent4 3 12" xfId="19815" xr:uid="{D17AB873-CF1A-4918-9A1F-4A9871F12AD1}"/>
    <cellStyle name="40% - Accent4 3 13" xfId="20644" xr:uid="{F42403DA-804A-45F0-BC28-54EB3A8A8F02}"/>
    <cellStyle name="40% - Accent4 3 2" xfId="79" xr:uid="{00000000-0005-0000-0000-00009A000000}"/>
    <cellStyle name="40% - Accent4 3 2 10" xfId="10519" xr:uid="{E19F409F-E197-4E70-B984-76B5DC89197B}"/>
    <cellStyle name="40% - Accent4 3 2 11" xfId="19816" xr:uid="{A62ACFFD-E3C9-448F-852C-3E0087CF7F5F}"/>
    <cellStyle name="40% - Accent4 3 2 12" xfId="20645" xr:uid="{D1A36EAA-6549-4CEA-BBB4-8B0EE7014C3F}"/>
    <cellStyle name="40% - Accent4 3 2 2" xfId="656" xr:uid="{00000000-0005-0000-0000-00009B000000}"/>
    <cellStyle name="40% - Accent4 3 2 2 2" xfId="3755" xr:uid="{05A1E1A6-74E9-4B60-BBEE-1D59ACF3DC19}"/>
    <cellStyle name="40% - Accent4 3 2 2 2 2" xfId="7973" xr:uid="{E33E6CB5-C51A-4AC3-9C0A-50BD087FDF4C}"/>
    <cellStyle name="40% - Accent4 3 2 2 2 2 2" xfId="17295" xr:uid="{FB73873F-5967-4C3F-88AE-C4FABC80E894}"/>
    <cellStyle name="40% - Accent4 3 2 2 2 2 3" xfId="27421" xr:uid="{EF848F7C-56B0-4A20-A7CB-B00C07DC3017}"/>
    <cellStyle name="40% - Accent4 3 2 2 2 3" xfId="13078" xr:uid="{438DD1CF-8D7A-4481-84E8-994D6CAABA02}"/>
    <cellStyle name="40% - Accent4 3 2 2 2 4" xfId="23204" xr:uid="{3E86D21D-9977-4F45-B34D-3996883159A8}"/>
    <cellStyle name="40% - Accent4 3 2 2 3" xfId="5828" xr:uid="{9543CE85-2204-47F0-8040-C1C644496DC9}"/>
    <cellStyle name="40% - Accent4 3 2 2 3 2" xfId="15150" xr:uid="{326F8B89-E61C-4087-AB06-FF76DD5680CA}"/>
    <cellStyle name="40% - Accent4 3 2 2 3 3" xfId="25276" xr:uid="{2DCA6386-776C-47A8-A638-3960B4ABAA6A}"/>
    <cellStyle name="40% - Accent4 3 2 2 4" xfId="10330" xr:uid="{E56F2432-9EB6-4E93-8413-B5C861E794EC}"/>
    <cellStyle name="40% - Accent4 3 2 2 4 2" xfId="19641" xr:uid="{6FBBC4B2-65C2-4DC2-B44B-0AF9B104B4AB}"/>
    <cellStyle name="40% - Accent4 3 2 2 4 3" xfId="29767" xr:uid="{D5C0BD44-25D1-48D3-B4DC-5BE0B0E782E0}"/>
    <cellStyle name="40% - Accent4 3 2 2 5" xfId="1524" xr:uid="{2F1D8975-D68B-4490-9978-C5FD9874DAB2}"/>
    <cellStyle name="40% - Accent4 3 2 2 6" xfId="10933" xr:uid="{DD39E496-5FC8-4D7D-8857-F67AC261A3A9}"/>
    <cellStyle name="40% - Accent4 3 2 2 7" xfId="20232" xr:uid="{C8C129E9-0470-45BD-9F80-E548D5F0F7DC}"/>
    <cellStyle name="40% - Accent4 3 2 2 8" xfId="21059" xr:uid="{19932CC6-8AF7-4FC3-AF10-49679CEF325F}"/>
    <cellStyle name="40% - Accent4 3 2 3" xfId="1939" xr:uid="{F5A49910-EE42-4FD4-ABCF-A825A72E2E11}"/>
    <cellStyle name="40% - Accent4 3 2 3 2" xfId="4168" xr:uid="{7A5F9BB5-982F-4F61-9637-6F13CE679881}"/>
    <cellStyle name="40% - Accent4 3 2 3 2 2" xfId="8386" xr:uid="{FC122970-2213-4AA0-85AE-700259AF5F55}"/>
    <cellStyle name="40% - Accent4 3 2 3 2 2 2" xfId="17708" xr:uid="{123FFA43-09E8-46B5-9266-A0A84CAFCF10}"/>
    <cellStyle name="40% - Accent4 3 2 3 2 2 3" xfId="27834" xr:uid="{B3C094D1-2AA5-4E00-B750-196D96BBC765}"/>
    <cellStyle name="40% - Accent4 3 2 3 2 3" xfId="13491" xr:uid="{DB93AD0E-B628-4B5D-8D46-7A2B3C8090ED}"/>
    <cellStyle name="40% - Accent4 3 2 3 2 4" xfId="23617" xr:uid="{A1E0E449-6B94-4A32-BD55-293B1371564C}"/>
    <cellStyle name="40% - Accent4 3 2 3 3" xfId="6241" xr:uid="{B39F54A2-724C-4033-B274-CCBEAA3CADAD}"/>
    <cellStyle name="40% - Accent4 3 2 3 3 2" xfId="15563" xr:uid="{6BAB4422-0204-493A-917A-A17A06AC6848}"/>
    <cellStyle name="40% - Accent4 3 2 3 3 3" xfId="25689" xr:uid="{7BFF8A22-16E3-4CC6-9373-6E6E0BCE7691}"/>
    <cellStyle name="40% - Accent4 3 2 3 4" xfId="11346" xr:uid="{5B076EBD-966F-4886-8F0F-E834E81B2415}"/>
    <cellStyle name="40% - Accent4 3 2 3 5" xfId="21472" xr:uid="{8AD206A5-5ADA-4D19-8E93-1ACE11456D85}"/>
    <cellStyle name="40% - Accent4 3 2 4" xfId="2352" xr:uid="{03AED371-0C0D-4D0C-AB65-4AF5C1B0DBC0}"/>
    <cellStyle name="40% - Accent4 3 2 4 2" xfId="4581" xr:uid="{681BB7C9-51A9-4D0B-B631-8F9F6DDECBB2}"/>
    <cellStyle name="40% - Accent4 3 2 4 2 2" xfId="8799" xr:uid="{E3C76D82-370A-47EB-A72B-C7F3AA902E07}"/>
    <cellStyle name="40% - Accent4 3 2 4 2 2 2" xfId="18121" xr:uid="{712626E8-BEB7-4C87-974E-DE057635ADF3}"/>
    <cellStyle name="40% - Accent4 3 2 4 2 2 3" xfId="28247" xr:uid="{23FF5845-EBA8-4DA3-8477-8542652AB91B}"/>
    <cellStyle name="40% - Accent4 3 2 4 2 3" xfId="13904" xr:uid="{6E2A79A7-5721-458A-A942-9AF149D7CC0E}"/>
    <cellStyle name="40% - Accent4 3 2 4 2 4" xfId="24030" xr:uid="{9ED0855D-C968-4D9D-A1C0-016FF8919B2E}"/>
    <cellStyle name="40% - Accent4 3 2 4 3" xfId="6654" xr:uid="{1D9A9096-9366-4932-A6C4-B81ABF8BD93A}"/>
    <cellStyle name="40% - Accent4 3 2 4 3 2" xfId="15976" xr:uid="{E5618E81-FDFA-4A4B-9139-981E9E7732A1}"/>
    <cellStyle name="40% - Accent4 3 2 4 3 3" xfId="26102" xr:uid="{8EBBA213-8F62-4DF5-A164-7BEC18470F41}"/>
    <cellStyle name="40% - Accent4 3 2 4 4" xfId="11759" xr:uid="{81C0BB51-6FCC-4B7B-ACD6-25AD45DC99DA}"/>
    <cellStyle name="40% - Accent4 3 2 4 5" xfId="21885" xr:uid="{002C2DA0-587F-4A43-ABB7-D9DF7890AEDA}"/>
    <cellStyle name="40% - Accent4 3 2 5" xfId="2765" xr:uid="{15CE57DC-11E5-42A5-ACB4-DC72EA74142F}"/>
    <cellStyle name="40% - Accent4 3 2 5 2" xfId="4994" xr:uid="{1203E2DF-86DF-41FC-9D88-1660DEB7C711}"/>
    <cellStyle name="40% - Accent4 3 2 5 2 2" xfId="9212" xr:uid="{398CDEF5-26A6-4182-B3BB-1392E79AB547}"/>
    <cellStyle name="40% - Accent4 3 2 5 2 2 2" xfId="18534" xr:uid="{64560B75-7113-4CDB-B83D-90E2B08ABD22}"/>
    <cellStyle name="40% - Accent4 3 2 5 2 2 3" xfId="28660" xr:uid="{5B1C30E5-1819-4425-8AEF-D0B2DB1B5D1E}"/>
    <cellStyle name="40% - Accent4 3 2 5 2 3" xfId="14317" xr:uid="{631BF59E-BDEF-476A-8F14-6A66AB047075}"/>
    <cellStyle name="40% - Accent4 3 2 5 2 4" xfId="24443" xr:uid="{8A509326-F906-4271-98A6-71651450D433}"/>
    <cellStyle name="40% - Accent4 3 2 5 3" xfId="7067" xr:uid="{9FD40C8F-7022-44D4-B418-57FBFC534CC3}"/>
    <cellStyle name="40% - Accent4 3 2 5 3 2" xfId="16389" xr:uid="{07506673-28CA-4E7F-849E-34B921CB5522}"/>
    <cellStyle name="40% - Accent4 3 2 5 3 3" xfId="26515" xr:uid="{7D1BCB4C-6EF5-429F-94A4-20BE51C042B3}"/>
    <cellStyle name="40% - Accent4 3 2 5 4" xfId="12172" xr:uid="{0E89346E-99A7-4A9F-8C1A-D6F5D59EFAF0}"/>
    <cellStyle name="40% - Accent4 3 2 5 5" xfId="22298" xr:uid="{FBD482BD-B01F-434C-8192-CCB00858E908}"/>
    <cellStyle name="40% - Accent4 3 2 6" xfId="3178" xr:uid="{C8A93E67-D9AE-4602-A9A8-7024A4182CFC}"/>
    <cellStyle name="40% - Accent4 3 2 6 2" xfId="7480" xr:uid="{3194A527-489A-4CA9-9773-DFF40DEB4326}"/>
    <cellStyle name="40% - Accent4 3 2 6 2 2" xfId="16802" xr:uid="{94B597C3-26B4-4DCE-8AB6-04F01E093622}"/>
    <cellStyle name="40% - Accent4 3 2 6 2 3" xfId="26928" xr:uid="{A11230A1-D14F-4B9B-8D62-9BF8EC9F12AD}"/>
    <cellStyle name="40% - Accent4 3 2 6 3" xfId="12585" xr:uid="{20FC3E39-1675-4FB7-AD90-B1EEBEDFBE02}"/>
    <cellStyle name="40% - Accent4 3 2 6 4" xfId="22711" xr:uid="{F3453919-58F9-4206-9BF8-D2B770284E94}"/>
    <cellStyle name="40% - Accent4 3 2 7" xfId="5414" xr:uid="{77F32875-D2A5-4C72-86A4-67C9EEAAC7DF}"/>
    <cellStyle name="40% - Accent4 3 2 7 2" xfId="14736" xr:uid="{831650D6-58BC-4A71-B7A6-C6C65EB87C1A}"/>
    <cellStyle name="40% - Accent4 3 2 7 3" xfId="24862" xr:uid="{F1E885D8-2489-4F32-9269-429D1EDB12B3}"/>
    <cellStyle name="40% - Accent4 3 2 8" xfId="9905" xr:uid="{DD027163-F89B-49A3-9104-A3DC1EFCC5A5}"/>
    <cellStyle name="40% - Accent4 3 2 8 2" xfId="19226" xr:uid="{3954DD2A-F02B-4738-887D-F1ADBAED78B1}"/>
    <cellStyle name="40% - Accent4 3 2 8 3" xfId="29352" xr:uid="{9C622293-4865-4747-B6CB-6006C18C533E}"/>
    <cellStyle name="40% - Accent4 3 2 9" xfId="1110" xr:uid="{7970784A-B165-41FE-A8CB-86691A117EA6}"/>
    <cellStyle name="40% - Accent4 3 3" xfId="655" xr:uid="{00000000-0005-0000-0000-00009C000000}"/>
    <cellStyle name="40% - Accent4 3 3 2" xfId="3754" xr:uid="{959A2F79-9599-4483-91A2-5A678BD5DFB1}"/>
    <cellStyle name="40% - Accent4 3 3 2 2" xfId="7972" xr:uid="{A7C45BED-AF53-45C1-AA78-3421A7B34F84}"/>
    <cellStyle name="40% - Accent4 3 3 2 2 2" xfId="17294" xr:uid="{B0E9B53D-6677-4C9D-90B8-0377AF3765C5}"/>
    <cellStyle name="40% - Accent4 3 3 2 2 3" xfId="27420" xr:uid="{BDFA5EEA-2F94-49C1-947E-B07FBAA397D9}"/>
    <cellStyle name="40% - Accent4 3 3 2 3" xfId="13077" xr:uid="{77FFAC79-5885-4099-AE96-7B3402E07E6E}"/>
    <cellStyle name="40% - Accent4 3 3 2 4" xfId="23203" xr:uid="{A3BA646B-0A2B-4D32-8973-832C75548550}"/>
    <cellStyle name="40% - Accent4 3 3 3" xfId="5827" xr:uid="{C4A0A578-A750-49EB-BFCB-9554E05C861C}"/>
    <cellStyle name="40% - Accent4 3 3 3 2" xfId="15149" xr:uid="{23FC13F1-DA98-47AF-BB8C-E46773541703}"/>
    <cellStyle name="40% - Accent4 3 3 3 3" xfId="25275" xr:uid="{1229ED31-059C-4AD4-95D0-DF9D18FFF86D}"/>
    <cellStyle name="40% - Accent4 3 3 4" xfId="10123" xr:uid="{59634E09-3DE4-4CEB-BBCE-A798F418D349}"/>
    <cellStyle name="40% - Accent4 3 3 4 2" xfId="19434" xr:uid="{0C911BCA-CA67-498C-BE18-655A8B1BB61C}"/>
    <cellStyle name="40% - Accent4 3 3 4 3" xfId="29560" xr:uid="{B6A8B809-F0D8-463D-A4BE-D752B058F455}"/>
    <cellStyle name="40% - Accent4 3 3 5" xfId="1523" xr:uid="{1421CF8D-0D60-403D-88E9-CA4D2D1C5921}"/>
    <cellStyle name="40% - Accent4 3 3 6" xfId="10932" xr:uid="{895BDA57-6542-4154-9663-ABF501F139EB}"/>
    <cellStyle name="40% - Accent4 3 3 7" xfId="20231" xr:uid="{6973D6DE-C6F9-4F9C-839F-6141D92EDC5F}"/>
    <cellStyle name="40% - Accent4 3 3 8" xfId="21058" xr:uid="{579E2AD1-A488-4980-817D-A221BA82AF1E}"/>
    <cellStyle name="40% - Accent4 3 4" xfId="1938" xr:uid="{7B9753B9-7796-4821-BA8A-BF6E6EA54131}"/>
    <cellStyle name="40% - Accent4 3 4 2" xfId="4167" xr:uid="{0A9659C9-9F25-4A25-829A-BC454942A545}"/>
    <cellStyle name="40% - Accent4 3 4 2 2" xfId="8385" xr:uid="{FA4EE1CE-EC17-42A7-B1C1-D77CBBA11EB1}"/>
    <cellStyle name="40% - Accent4 3 4 2 2 2" xfId="17707" xr:uid="{DF4D174C-2BEE-4B3B-9428-59F7FB61468E}"/>
    <cellStyle name="40% - Accent4 3 4 2 2 3" xfId="27833" xr:uid="{0A8B7A91-2739-4119-AD98-CB143A4DB3CC}"/>
    <cellStyle name="40% - Accent4 3 4 2 3" xfId="13490" xr:uid="{94E026E2-19EA-4D3D-9627-E65EB522CEE1}"/>
    <cellStyle name="40% - Accent4 3 4 2 4" xfId="23616" xr:uid="{EC54938D-836C-49D1-B499-C6C53CA59BC0}"/>
    <cellStyle name="40% - Accent4 3 4 3" xfId="6240" xr:uid="{BBDD238A-DDA1-461C-9C09-AC4BBB8E95A1}"/>
    <cellStyle name="40% - Accent4 3 4 3 2" xfId="15562" xr:uid="{A78F8227-B18A-4205-8466-7D08328FBDCE}"/>
    <cellStyle name="40% - Accent4 3 4 3 3" xfId="25688" xr:uid="{89501C74-680F-4B04-8669-F08C498A3AD2}"/>
    <cellStyle name="40% - Accent4 3 4 4" xfId="11345" xr:uid="{2DD1FCF9-6FA0-4501-A886-7CAD67B891DE}"/>
    <cellStyle name="40% - Accent4 3 4 5" xfId="21471" xr:uid="{FE1A335E-E6F8-45D1-A2BB-78A751D4ED46}"/>
    <cellStyle name="40% - Accent4 3 5" xfId="2351" xr:uid="{495C2E5D-D652-4616-A519-5FD32154F31E}"/>
    <cellStyle name="40% - Accent4 3 5 2" xfId="4580" xr:uid="{1F9D8C4C-6ED5-46AA-B43E-18AEFA62F490}"/>
    <cellStyle name="40% - Accent4 3 5 2 2" xfId="8798" xr:uid="{909DBED1-D517-4D2B-B325-F57C806ADDD3}"/>
    <cellStyle name="40% - Accent4 3 5 2 2 2" xfId="18120" xr:uid="{FA85CA34-BD3E-4B85-8CF4-378E33AFBB94}"/>
    <cellStyle name="40% - Accent4 3 5 2 2 3" xfId="28246" xr:uid="{41CCC458-FF2F-4168-82D5-C65CA0063D64}"/>
    <cellStyle name="40% - Accent4 3 5 2 3" xfId="13903" xr:uid="{23FA09C7-AA64-4424-923C-3725AEDDA0A1}"/>
    <cellStyle name="40% - Accent4 3 5 2 4" xfId="24029" xr:uid="{FE51019C-87BD-4A42-9C87-BF7530414FCE}"/>
    <cellStyle name="40% - Accent4 3 5 3" xfId="6653" xr:uid="{E42EBF75-B5BC-421D-8B2C-2310483C3294}"/>
    <cellStyle name="40% - Accent4 3 5 3 2" xfId="15975" xr:uid="{3A553D5C-DF16-407B-B3DF-33CEC04F9B7C}"/>
    <cellStyle name="40% - Accent4 3 5 3 3" xfId="26101" xr:uid="{4092C5B8-946E-499C-93E0-0AD002A1D431}"/>
    <cellStyle name="40% - Accent4 3 5 4" xfId="11758" xr:uid="{F95ABAF3-0189-4183-AE34-691C83DDCE0D}"/>
    <cellStyle name="40% - Accent4 3 5 5" xfId="21884" xr:uid="{C5E632D3-E0A9-4111-B7CC-C2F76AD96750}"/>
    <cellStyle name="40% - Accent4 3 6" xfId="2764" xr:uid="{A56A87AB-B494-4167-8723-E7D36821EB31}"/>
    <cellStyle name="40% - Accent4 3 6 2" xfId="4993" xr:uid="{E9364702-AC16-4042-9157-68BBE70D58A4}"/>
    <cellStyle name="40% - Accent4 3 6 2 2" xfId="9211" xr:uid="{F0B17DDA-1D25-45BA-8676-AE253AAEE914}"/>
    <cellStyle name="40% - Accent4 3 6 2 2 2" xfId="18533" xr:uid="{A9B08DCB-1F26-4995-92A7-49F0B9C903B4}"/>
    <cellStyle name="40% - Accent4 3 6 2 2 3" xfId="28659" xr:uid="{B29AD4D7-07FA-45AA-A413-F5C49BCEC3CD}"/>
    <cellStyle name="40% - Accent4 3 6 2 3" xfId="14316" xr:uid="{B4474FFE-F640-4D72-B5FF-21B7C1527197}"/>
    <cellStyle name="40% - Accent4 3 6 2 4" xfId="24442" xr:uid="{B274D150-04FB-4F6F-A8F4-27DFCE5A38E3}"/>
    <cellStyle name="40% - Accent4 3 6 3" xfId="7066" xr:uid="{7BD723D8-D854-43D6-AAB9-EA8CA0CC5AF0}"/>
    <cellStyle name="40% - Accent4 3 6 3 2" xfId="16388" xr:uid="{D35E6AD6-3072-4173-8A5C-C71C9669134E}"/>
    <cellStyle name="40% - Accent4 3 6 3 3" xfId="26514" xr:uid="{24F710E4-E5EE-4B99-B7E0-08CF065FC340}"/>
    <cellStyle name="40% - Accent4 3 6 4" xfId="12171" xr:uid="{DB19D6B7-82E3-4E78-9962-8152A4C49140}"/>
    <cellStyle name="40% - Accent4 3 6 5" xfId="22297" xr:uid="{6DA60026-1A0F-4B7A-97F2-AA280732688A}"/>
    <cellStyle name="40% - Accent4 3 7" xfId="3177" xr:uid="{9E90616B-3657-431D-9ABE-0945A2E6A0C3}"/>
    <cellStyle name="40% - Accent4 3 7 2" xfId="7479" xr:uid="{541F973D-AEFA-4110-BDD0-282FE1908F54}"/>
    <cellStyle name="40% - Accent4 3 7 2 2" xfId="16801" xr:uid="{218DB305-1924-4D99-9395-9634598FC223}"/>
    <cellStyle name="40% - Accent4 3 7 2 3" xfId="26927" xr:uid="{AFA78EE6-3AB1-4554-94DA-C639ABEDA725}"/>
    <cellStyle name="40% - Accent4 3 7 3" xfId="12584" xr:uid="{F48AD863-EB89-4512-BBD5-9D6018E21FCF}"/>
    <cellStyle name="40% - Accent4 3 7 4" xfId="22710" xr:uid="{6C90E9B9-CBC1-4E07-A735-4198960E5010}"/>
    <cellStyle name="40% - Accent4 3 8" xfId="5413" xr:uid="{7A1EE9F6-5183-4192-A0B9-ACA9D63E7F24}"/>
    <cellStyle name="40% - Accent4 3 8 2" xfId="14735" xr:uid="{60192A18-68A0-4982-8919-C0CA4EF8784C}"/>
    <cellStyle name="40% - Accent4 3 8 3" xfId="24861" xr:uid="{D194D74B-2B8E-4544-9F45-30D3B4C4F2A2}"/>
    <cellStyle name="40% - Accent4 3 9" xfId="9698" xr:uid="{651560C5-3DF6-4E4C-875B-010BC4C6A765}"/>
    <cellStyle name="40% - Accent4 3 9 2" xfId="19019" xr:uid="{102B9C43-3D88-47AF-B0D9-852DE034A4A4}"/>
    <cellStyle name="40% - Accent4 3 9 3" xfId="29145" xr:uid="{2D681266-4FC8-4B03-9FB2-27D4BDE12C40}"/>
    <cellStyle name="40% - Accent4 4" xfId="80" xr:uid="{00000000-0005-0000-0000-00009D000000}"/>
    <cellStyle name="40% - Accent4 4 10" xfId="10520" xr:uid="{F8630656-1314-46CD-AEB3-095BEC295E5C}"/>
    <cellStyle name="40% - Accent4 4 11" xfId="19817" xr:uid="{4FC12E90-9B6C-40B0-BB01-3CE7C044B4AB}"/>
    <cellStyle name="40% - Accent4 4 12" xfId="20646" xr:uid="{E539C1D2-55D2-43F0-BE06-4803858C3021}"/>
    <cellStyle name="40% - Accent4 4 2" xfId="657" xr:uid="{00000000-0005-0000-0000-00009E000000}"/>
    <cellStyle name="40% - Accent4 4 2 2" xfId="3756" xr:uid="{8F062592-2F45-4320-A686-853438EADD57}"/>
    <cellStyle name="40% - Accent4 4 2 2 2" xfId="7974" xr:uid="{4375C45E-51B5-4591-BA80-1FF40ABEEA6C}"/>
    <cellStyle name="40% - Accent4 4 2 2 2 2" xfId="17296" xr:uid="{291F2A5F-F637-4998-BF63-B1C3EC1FBE2D}"/>
    <cellStyle name="40% - Accent4 4 2 2 2 3" xfId="27422" xr:uid="{11A87532-B157-4F11-9BF8-6D967A626724}"/>
    <cellStyle name="40% - Accent4 4 2 2 3" xfId="13079" xr:uid="{3A3DA41D-5E9D-4CC9-995C-6621996DD4DD}"/>
    <cellStyle name="40% - Accent4 4 2 2 4" xfId="23205" xr:uid="{2338B314-FF6D-46CB-B340-589052F3D837}"/>
    <cellStyle name="40% - Accent4 4 2 3" xfId="5829" xr:uid="{338AC97E-BBAE-497F-96FA-06BF254B01E2}"/>
    <cellStyle name="40% - Accent4 4 2 3 2" xfId="15151" xr:uid="{FEC6A487-C8C7-4B50-A04F-3FE8881D630C}"/>
    <cellStyle name="40% - Accent4 4 2 3 3" xfId="25277" xr:uid="{C1F22EAE-6E01-4E78-8A38-F5F16CE152F3}"/>
    <cellStyle name="40% - Accent4 4 2 4" xfId="10209" xr:uid="{4561093F-7407-4533-8683-57E4AD2E1EB9}"/>
    <cellStyle name="40% - Accent4 4 2 4 2" xfId="19520" xr:uid="{44F8896F-1F71-4EE4-9DB5-C8B71E8F9A1E}"/>
    <cellStyle name="40% - Accent4 4 2 4 3" xfId="29646" xr:uid="{F135E69B-598E-4943-9EF5-B7C7A46D0218}"/>
    <cellStyle name="40% - Accent4 4 2 5" xfId="1525" xr:uid="{08E65339-05B9-4AA8-B13B-52833C285D5E}"/>
    <cellStyle name="40% - Accent4 4 2 6" xfId="10934" xr:uid="{31243266-8AF9-4550-BA80-E9EB2360B79B}"/>
    <cellStyle name="40% - Accent4 4 2 7" xfId="20233" xr:uid="{9FF0B08C-D402-4FF0-8062-566D75A42D87}"/>
    <cellStyle name="40% - Accent4 4 2 8" xfId="21060" xr:uid="{066E9DAD-B2D9-4D42-BC54-5F189B37EB0D}"/>
    <cellStyle name="40% - Accent4 4 3" xfId="1940" xr:uid="{A4ADB7BD-D20F-484A-811E-340CE9D6465A}"/>
    <cellStyle name="40% - Accent4 4 3 2" xfId="4169" xr:uid="{D005651C-E82C-4D99-B032-DE4CB942B28C}"/>
    <cellStyle name="40% - Accent4 4 3 2 2" xfId="8387" xr:uid="{EBCA7E1D-2AF5-4C6A-94F9-E6CF0AEEB22A}"/>
    <cellStyle name="40% - Accent4 4 3 2 2 2" xfId="17709" xr:uid="{AD3BEDF7-EA73-4652-A0B3-A8C79F71E43A}"/>
    <cellStyle name="40% - Accent4 4 3 2 2 3" xfId="27835" xr:uid="{DBE136B6-576A-4378-91D0-EBF53504142D}"/>
    <cellStyle name="40% - Accent4 4 3 2 3" xfId="13492" xr:uid="{05AE93CE-6209-418E-B265-8AD2954635CB}"/>
    <cellStyle name="40% - Accent4 4 3 2 4" xfId="23618" xr:uid="{EA4EBAE3-FDD8-4967-B36C-071592E2FD9D}"/>
    <cellStyle name="40% - Accent4 4 3 3" xfId="6242" xr:uid="{9E8F619E-9440-4DA3-AA76-7D5D92DFD933}"/>
    <cellStyle name="40% - Accent4 4 3 3 2" xfId="15564" xr:uid="{DA24F5A0-4B4A-4502-A25F-A18019A279AF}"/>
    <cellStyle name="40% - Accent4 4 3 3 3" xfId="25690" xr:uid="{29F86AD9-409F-4F16-9F68-B909CCB8499A}"/>
    <cellStyle name="40% - Accent4 4 3 4" xfId="11347" xr:uid="{952F0A1C-2A18-48B2-B545-188B77A588C1}"/>
    <cellStyle name="40% - Accent4 4 3 5" xfId="21473" xr:uid="{39CEB224-C5E9-4FAC-A50C-7D30690B2351}"/>
    <cellStyle name="40% - Accent4 4 4" xfId="2353" xr:uid="{E49895B1-0C8F-4C65-9EF5-909A6EF258A3}"/>
    <cellStyle name="40% - Accent4 4 4 2" xfId="4582" xr:uid="{4C48D8F9-1358-4FE4-B12E-065AC421ABE8}"/>
    <cellStyle name="40% - Accent4 4 4 2 2" xfId="8800" xr:uid="{C1A042C9-19EC-4331-872F-F206744AD33D}"/>
    <cellStyle name="40% - Accent4 4 4 2 2 2" xfId="18122" xr:uid="{A4AD6268-1BE7-4D80-8F19-A959D55C8A04}"/>
    <cellStyle name="40% - Accent4 4 4 2 2 3" xfId="28248" xr:uid="{D781989F-48F8-4093-8F4B-5F25AE4D7BFF}"/>
    <cellStyle name="40% - Accent4 4 4 2 3" xfId="13905" xr:uid="{F3479069-B3AC-42A5-A6A6-44C193BBD240}"/>
    <cellStyle name="40% - Accent4 4 4 2 4" xfId="24031" xr:uid="{5C6C1843-6117-4927-82E0-D2BBD77300E8}"/>
    <cellStyle name="40% - Accent4 4 4 3" xfId="6655" xr:uid="{1F1B22ED-92EB-4C6A-94EA-D084C5C68A04}"/>
    <cellStyle name="40% - Accent4 4 4 3 2" xfId="15977" xr:uid="{0A2DA8E3-227E-4C3E-82DC-D149BA75BC65}"/>
    <cellStyle name="40% - Accent4 4 4 3 3" xfId="26103" xr:uid="{F40CC6DB-05B6-41D8-9670-9B2927572C0C}"/>
    <cellStyle name="40% - Accent4 4 4 4" xfId="11760" xr:uid="{77FD2C03-44F5-4724-B6D0-A41B18F886BB}"/>
    <cellStyle name="40% - Accent4 4 4 5" xfId="21886" xr:uid="{5E1FAAA2-21AC-4103-98DB-A50DAA9FA7FE}"/>
    <cellStyle name="40% - Accent4 4 5" xfId="2766" xr:uid="{D69AF3E9-BD32-430F-A95E-BE8E6FA8CB32}"/>
    <cellStyle name="40% - Accent4 4 5 2" xfId="4995" xr:uid="{8FF3F16D-FC3A-492F-8206-CDCF980B75AD}"/>
    <cellStyle name="40% - Accent4 4 5 2 2" xfId="9213" xr:uid="{0144E7F5-7066-4544-B152-EC59932D23AB}"/>
    <cellStyle name="40% - Accent4 4 5 2 2 2" xfId="18535" xr:uid="{D55B0B51-FCEF-4006-ADCF-B566F289642D}"/>
    <cellStyle name="40% - Accent4 4 5 2 2 3" xfId="28661" xr:uid="{FD138D32-3E36-4FCE-BA65-93AADCA597AA}"/>
    <cellStyle name="40% - Accent4 4 5 2 3" xfId="14318" xr:uid="{AFC86583-85A2-4937-8357-36B1C5E3FA68}"/>
    <cellStyle name="40% - Accent4 4 5 2 4" xfId="24444" xr:uid="{EA77B746-C1E8-4A70-89C7-6CD04E390032}"/>
    <cellStyle name="40% - Accent4 4 5 3" xfId="7068" xr:uid="{B0DF7DD7-F8E7-49D4-AAD8-D0B82570DB1D}"/>
    <cellStyle name="40% - Accent4 4 5 3 2" xfId="16390" xr:uid="{F653F01D-27FD-4067-A8D6-407AC3432DCF}"/>
    <cellStyle name="40% - Accent4 4 5 3 3" xfId="26516" xr:uid="{79596DAE-7564-446B-B20E-DE3C2B7D8933}"/>
    <cellStyle name="40% - Accent4 4 5 4" xfId="12173" xr:uid="{691DD806-8A5A-476B-B335-F12817DD64F3}"/>
    <cellStyle name="40% - Accent4 4 5 5" xfId="22299" xr:uid="{8BA551BD-66AA-45FA-A95B-CFFFE330E8A0}"/>
    <cellStyle name="40% - Accent4 4 6" xfId="3179" xr:uid="{24F8BF6E-788F-4340-973F-DB3478D560BA}"/>
    <cellStyle name="40% - Accent4 4 6 2" xfId="7481" xr:uid="{42007667-BC8E-4C6E-8A4C-E0C4A9C675BC}"/>
    <cellStyle name="40% - Accent4 4 6 2 2" xfId="16803" xr:uid="{6A92B47E-A4F4-4B80-8E8F-2306BB9C4193}"/>
    <cellStyle name="40% - Accent4 4 6 2 3" xfId="26929" xr:uid="{23F8E5B4-37DF-40B7-A0C5-67D1ADF364C5}"/>
    <cellStyle name="40% - Accent4 4 6 3" xfId="12586" xr:uid="{68A0AFB3-A31F-43A8-BB24-11F7ABB88CAB}"/>
    <cellStyle name="40% - Accent4 4 6 4" xfId="22712" xr:uid="{9B8C9B2B-C811-448E-80B1-5F59DD9569F4}"/>
    <cellStyle name="40% - Accent4 4 7" xfId="5415" xr:uid="{016F255D-C3DF-404E-807A-97DFD02FC6B6}"/>
    <cellStyle name="40% - Accent4 4 7 2" xfId="14737" xr:uid="{6D44D52C-6A8C-45DF-A448-ABC87E2B8B52}"/>
    <cellStyle name="40% - Accent4 4 7 3" xfId="24863" xr:uid="{DCFA6FDD-9EBB-4926-81A0-6587B09823D6}"/>
    <cellStyle name="40% - Accent4 4 8" xfId="9784" xr:uid="{F3BA64FF-154A-4048-9F09-4DDF5E54DD57}"/>
    <cellStyle name="40% - Accent4 4 8 2" xfId="19105" xr:uid="{B4A0C3E5-D0AC-4C2B-A9D1-422BA0C8EDF5}"/>
    <cellStyle name="40% - Accent4 4 8 3" xfId="29231" xr:uid="{308DCC7F-F996-4C6B-ADE9-7C094D506505}"/>
    <cellStyle name="40% - Accent4 4 9" xfId="1111" xr:uid="{8D98805A-BFBA-498F-A13B-32CD3939D71E}"/>
    <cellStyle name="40% - Accent4 5" xfId="650" xr:uid="{00000000-0005-0000-0000-00009F000000}"/>
    <cellStyle name="40% - Accent4 5 2" xfId="3749" xr:uid="{1532EDBC-A5DD-4371-89D6-57FE972305F9}"/>
    <cellStyle name="40% - Accent4 5 2 2" xfId="7967" xr:uid="{656F2507-EC0F-41A0-8548-126BF3D64172}"/>
    <cellStyle name="40% - Accent4 5 2 2 2" xfId="17289" xr:uid="{74532954-0BA9-4822-B115-E8D7B3676D11}"/>
    <cellStyle name="40% - Accent4 5 2 2 3" xfId="27415" xr:uid="{E35CFDEC-A303-4648-A5B0-B2456DFEB991}"/>
    <cellStyle name="40% - Accent4 5 2 3" xfId="13072" xr:uid="{49D88358-02FD-4C99-AF83-2B01FE663F29}"/>
    <cellStyle name="40% - Accent4 5 2 4" xfId="23198" xr:uid="{8F003D06-3F0F-46B6-AFF3-CD10D1672BFD}"/>
    <cellStyle name="40% - Accent4 5 3" xfId="5822" xr:uid="{526E5705-0C1A-419D-9F09-CF3378252FA5}"/>
    <cellStyle name="40% - Accent4 5 3 2" xfId="15144" xr:uid="{8D60BBEF-3EBC-4303-9CC6-84362CF29F70}"/>
    <cellStyle name="40% - Accent4 5 3 3" xfId="25270" xr:uid="{9F515B9A-1E7F-49BB-8541-C2A38F4BD39E}"/>
    <cellStyle name="40% - Accent4 5 4" xfId="10017" xr:uid="{3510B554-4179-4B9F-A08A-802836FB7839}"/>
    <cellStyle name="40% - Accent4 5 4 2" xfId="19331" xr:uid="{E5F6E919-9CD1-44D4-BEAF-AC6DDD1AA486}"/>
    <cellStyle name="40% - Accent4 5 4 3" xfId="29457" xr:uid="{C3828597-3C16-4C0F-ADE9-19CDAFF81CC7}"/>
    <cellStyle name="40% - Accent4 5 5" xfId="1518" xr:uid="{B8ABA8DF-7794-4A43-BDD6-9E3D09EC05B0}"/>
    <cellStyle name="40% - Accent4 5 6" xfId="10927" xr:uid="{5B50A24F-D546-4AC3-8D9A-A7853F1F8850}"/>
    <cellStyle name="40% - Accent4 5 7" xfId="20226" xr:uid="{3AE512FD-1E00-4923-8759-36FFA27A8A79}"/>
    <cellStyle name="40% - Accent4 5 8" xfId="21053" xr:uid="{08B2152B-5073-4AF4-9B03-D0FAE8D64BD0}"/>
    <cellStyle name="40% - Accent4 6" xfId="1933" xr:uid="{6B493EF3-EFEA-4FA3-BF28-575ACA040CE3}"/>
    <cellStyle name="40% - Accent4 6 2" xfId="4162" xr:uid="{2A1AB42D-E52C-44AB-AF5A-2BEA9E2EB3D3}"/>
    <cellStyle name="40% - Accent4 6 2 2" xfId="8380" xr:uid="{3AB5C011-09B4-4053-9EDD-6DF1E2A58DF1}"/>
    <cellStyle name="40% - Accent4 6 2 2 2" xfId="17702" xr:uid="{8912B0CE-B822-45AD-8CBE-CD988BDC8B30}"/>
    <cellStyle name="40% - Accent4 6 2 2 3" xfId="27828" xr:uid="{1824F3A7-C24B-40E7-9AB7-849EBF24B5CD}"/>
    <cellStyle name="40% - Accent4 6 2 3" xfId="13485" xr:uid="{25C8B5CD-7B5A-42E1-87CE-A6D3A2032330}"/>
    <cellStyle name="40% - Accent4 6 2 4" xfId="23611" xr:uid="{09B3B006-DAEB-47A7-A73B-35DCB558D82A}"/>
    <cellStyle name="40% - Accent4 6 3" xfId="6235" xr:uid="{D6B54177-8EC9-4C66-8F6B-60722919FA46}"/>
    <cellStyle name="40% - Accent4 6 3 2" xfId="15557" xr:uid="{E70FCA3E-76D5-459E-AD8A-3C62434CB8CC}"/>
    <cellStyle name="40% - Accent4 6 3 3" xfId="25683" xr:uid="{90D21817-8EC5-481A-AF8D-A9FF59171529}"/>
    <cellStyle name="40% - Accent4 6 4" xfId="11340" xr:uid="{65054521-D5BB-43A0-AF08-C42D645355DD}"/>
    <cellStyle name="40% - Accent4 6 5" xfId="21466" xr:uid="{5F0A32BD-68C5-4859-A68E-91CC49B47395}"/>
    <cellStyle name="40% - Accent4 7" xfId="2346" xr:uid="{13E6CA0A-07E3-4DC9-9F02-5C66FDF46AB1}"/>
    <cellStyle name="40% - Accent4 7 2" xfId="4575" xr:uid="{DDD6CEE6-988F-4898-8B8F-FB2D2ABDA239}"/>
    <cellStyle name="40% - Accent4 7 2 2" xfId="8793" xr:uid="{CA651043-CDF3-4EC7-9B0E-58544FC8D316}"/>
    <cellStyle name="40% - Accent4 7 2 2 2" xfId="18115" xr:uid="{A39DB10E-1835-4FE0-9802-C847D3D31E54}"/>
    <cellStyle name="40% - Accent4 7 2 2 3" xfId="28241" xr:uid="{84C5B9DC-DEF3-44C9-A8E2-8CEC72D53B7A}"/>
    <cellStyle name="40% - Accent4 7 2 3" xfId="13898" xr:uid="{561D1DF4-77EA-4B3A-92A0-A4A6B7DA89A3}"/>
    <cellStyle name="40% - Accent4 7 2 4" xfId="24024" xr:uid="{0719E7E9-B931-4B90-BD03-0FD5B1178602}"/>
    <cellStyle name="40% - Accent4 7 3" xfId="6648" xr:uid="{B24DA8D2-701E-4692-B010-6FB6A9ADD688}"/>
    <cellStyle name="40% - Accent4 7 3 2" xfId="15970" xr:uid="{FFD4BF7D-301D-4B54-8C59-103A596E9CD4}"/>
    <cellStyle name="40% - Accent4 7 3 3" xfId="26096" xr:uid="{329AEA55-6DE7-41DA-83F6-547D94D3B868}"/>
    <cellStyle name="40% - Accent4 7 4" xfId="11753" xr:uid="{E89E140E-E7A0-483C-BA5F-2E7AE6B6DC69}"/>
    <cellStyle name="40% - Accent4 7 5" xfId="21879" xr:uid="{6A4A6731-AFC7-46BD-A020-3C0A4355DB12}"/>
    <cellStyle name="40% - Accent4 8" xfId="2759" xr:uid="{D354386A-0B2B-40D4-A74D-CC4AF2EC4435}"/>
    <cellStyle name="40% - Accent4 8 2" xfId="4988" xr:uid="{4736577C-3B57-4319-A8C5-A8EFC021F579}"/>
    <cellStyle name="40% - Accent4 8 2 2" xfId="9206" xr:uid="{6287A43C-95AD-40B8-BE14-2B1AAFE54F7A}"/>
    <cellStyle name="40% - Accent4 8 2 2 2" xfId="18528" xr:uid="{E2AA7CB3-E705-4D85-AF22-29EA59CBD3B0}"/>
    <cellStyle name="40% - Accent4 8 2 2 3" xfId="28654" xr:uid="{A43DE2D3-3885-4C43-AAF2-B489104A25A1}"/>
    <cellStyle name="40% - Accent4 8 2 3" xfId="14311" xr:uid="{BA27B139-41FA-4969-800D-712C8ACB9E7C}"/>
    <cellStyle name="40% - Accent4 8 2 4" xfId="24437" xr:uid="{23ED54E6-F2C8-4A62-BB27-B16DE48B8F4D}"/>
    <cellStyle name="40% - Accent4 8 3" xfId="7061" xr:uid="{2301EB27-1FDF-49C2-8E20-EFAAF69587B0}"/>
    <cellStyle name="40% - Accent4 8 3 2" xfId="16383" xr:uid="{89EC0E4E-3C25-4EA5-A98A-946C6BB15A5A}"/>
    <cellStyle name="40% - Accent4 8 3 3" xfId="26509" xr:uid="{B20D9B24-F107-4605-B78E-22FBA6BDB000}"/>
    <cellStyle name="40% - Accent4 8 4" xfId="12166" xr:uid="{43020CEA-8B41-443B-87B1-58E628E5AF26}"/>
    <cellStyle name="40% - Accent4 8 5" xfId="22292" xr:uid="{F2281996-597E-4EDE-92EA-7212CDCDF173}"/>
    <cellStyle name="40% - Accent4 9" xfId="3172" xr:uid="{91019B3A-BB66-470F-AC4F-818C59D09763}"/>
    <cellStyle name="40% - Accent4 9 2" xfId="7474" xr:uid="{66C2F71F-7849-4384-8F52-DCEB5B8D20FC}"/>
    <cellStyle name="40% - Accent4 9 2 2" xfId="16796" xr:uid="{FB91CAD2-606C-419A-91C9-C1B05E8B5D79}"/>
    <cellStyle name="40% - Accent4 9 2 3" xfId="26922" xr:uid="{E7C80531-C5C3-455C-AAEE-BE2FD2421A19}"/>
    <cellStyle name="40% - Accent4 9 3" xfId="12579" xr:uid="{E12C2FB4-7D19-4CA9-84C3-5BE70EFEFA53}"/>
    <cellStyle name="40% - Accent4 9 4" xfId="22705" xr:uid="{97F214BE-5302-4134-8C7F-F1762A665C99}"/>
    <cellStyle name="40% - Accent5" xfId="81" builtinId="47" customBuiltin="1"/>
    <cellStyle name="40% - Accent5 10" xfId="5416" xr:uid="{A4E53E63-827F-43D2-A235-9D408602A26D}"/>
    <cellStyle name="40% - Accent5 10 2" xfId="14738" xr:uid="{627B6843-B2FB-46FF-9F02-A72BD44E4D39}"/>
    <cellStyle name="40% - Accent5 10 3" xfId="24864" xr:uid="{1490ECD8-DE4D-4FF7-B053-B24394D5A9F8}"/>
    <cellStyle name="40% - Accent5 11" xfId="9597" xr:uid="{F23C7074-05BF-432D-AF50-B96A8857B939}"/>
    <cellStyle name="40% - Accent5 11 2" xfId="18918" xr:uid="{091BC4DE-B26F-42EC-A631-4E37E256A9B7}"/>
    <cellStyle name="40% - Accent5 11 3" xfId="29044" xr:uid="{52F6B169-DB43-4753-BC9A-C2CC82AD8F55}"/>
    <cellStyle name="40% - Accent5 12" xfId="1112" xr:uid="{9DA82F83-8292-4A1F-93B3-6BC91E023D99}"/>
    <cellStyle name="40% - Accent5 13" xfId="10521" xr:uid="{9CA885F3-7F72-4659-A526-9936D579994B}"/>
    <cellStyle name="40% - Accent5 14" xfId="19818" xr:uid="{EB1FB697-6CCE-4552-ACC3-4E4BE10D66C6}"/>
    <cellStyle name="40% - Accent5 15" xfId="20647" xr:uid="{5BEB6837-924D-4F50-83A9-AA88BAD9B85D}"/>
    <cellStyle name="40% - Accent5 2" xfId="82" xr:uid="{00000000-0005-0000-0000-0000A1000000}"/>
    <cellStyle name="40% - Accent5 2 10" xfId="9632" xr:uid="{FC0EF0D4-100B-4AC7-ADE3-3D938BB80485}"/>
    <cellStyle name="40% - Accent5 2 10 2" xfId="18953" xr:uid="{64672149-8110-460C-AC7C-22FBFFFB4C18}"/>
    <cellStyle name="40% - Accent5 2 10 3" xfId="29079" xr:uid="{12B1FC0B-9E0B-40FD-9926-E3D6127C7DB8}"/>
    <cellStyle name="40% - Accent5 2 11" xfId="1113" xr:uid="{26F715FC-BAF5-48DD-809F-B0A7529912F8}"/>
    <cellStyle name="40% - Accent5 2 12" xfId="10522" xr:uid="{57296836-78E9-40B8-B4FB-1A996B691AA7}"/>
    <cellStyle name="40% - Accent5 2 13" xfId="19819" xr:uid="{580A0B94-3D98-460F-B466-66312F0A2291}"/>
    <cellStyle name="40% - Accent5 2 14" xfId="20648" xr:uid="{FE6C3A74-74CC-4302-891F-264EABD6820A}"/>
    <cellStyle name="40% - Accent5 2 2" xfId="83" xr:uid="{00000000-0005-0000-0000-0000A2000000}"/>
    <cellStyle name="40% - Accent5 2 2 10" xfId="1114" xr:uid="{D2004363-CEA8-4ADE-9FEE-415AF2212EE2}"/>
    <cellStyle name="40% - Accent5 2 2 11" xfId="10523" xr:uid="{687ECA86-C18C-47CA-89F9-E77392E744BE}"/>
    <cellStyle name="40% - Accent5 2 2 12" xfId="19820" xr:uid="{5E16A81F-9D54-4FFF-B808-626E566AE36D}"/>
    <cellStyle name="40% - Accent5 2 2 13" xfId="20649" xr:uid="{0BCDEC89-2B1A-4677-8F37-6D8E23D4CFDA}"/>
    <cellStyle name="40% - Accent5 2 2 2" xfId="84" xr:uid="{00000000-0005-0000-0000-0000A3000000}"/>
    <cellStyle name="40% - Accent5 2 2 2 10" xfId="10524" xr:uid="{A5F8702B-911B-4075-A920-FB501805AEC9}"/>
    <cellStyle name="40% - Accent5 2 2 2 11" xfId="19821" xr:uid="{4A7D9C0E-CA25-46E9-A3C9-FFBEED9E1C54}"/>
    <cellStyle name="40% - Accent5 2 2 2 12" xfId="20650" xr:uid="{49388A8E-D1E2-4A2F-B06C-9A3F754D69DA}"/>
    <cellStyle name="40% - Accent5 2 2 2 2" xfId="661" xr:uid="{00000000-0005-0000-0000-0000A4000000}"/>
    <cellStyle name="40% - Accent5 2 2 2 2 2" xfId="3760" xr:uid="{15A25F0F-F94B-403E-903D-7178681AC793}"/>
    <cellStyle name="40% - Accent5 2 2 2 2 2 2" xfId="7978" xr:uid="{40A120F0-0F3D-4DA2-B46B-68ABB58B7C1B}"/>
    <cellStyle name="40% - Accent5 2 2 2 2 2 2 2" xfId="17300" xr:uid="{B191D498-2E44-452B-B2A8-51CBAEAB4F3A}"/>
    <cellStyle name="40% - Accent5 2 2 2 2 2 2 3" xfId="27426" xr:uid="{0CAE19AD-A322-4272-82C6-B16677BD6B26}"/>
    <cellStyle name="40% - Accent5 2 2 2 2 2 3" xfId="13083" xr:uid="{3EB36CB2-C04F-4C5D-B9CF-EDDFCA3319A2}"/>
    <cellStyle name="40% - Accent5 2 2 2 2 2 4" xfId="23209" xr:uid="{C9964542-AE32-4FB6-9375-89800920224B}"/>
    <cellStyle name="40% - Accent5 2 2 2 2 3" xfId="5833" xr:uid="{1DC0A13D-E707-4984-AE35-924135FE2F22}"/>
    <cellStyle name="40% - Accent5 2 2 2 2 3 2" xfId="15155" xr:uid="{7F06BA7D-A5BC-4CD5-AB3E-F6929E69DD47}"/>
    <cellStyle name="40% - Accent5 2 2 2 2 3 3" xfId="25281" xr:uid="{FDBFAEDB-8620-4FED-B248-8AE89E95BE5D}"/>
    <cellStyle name="40% - Accent5 2 2 2 2 4" xfId="10367" xr:uid="{C6FAE914-5BE7-43B6-B38B-6518B2BAD84F}"/>
    <cellStyle name="40% - Accent5 2 2 2 2 4 2" xfId="19678" xr:uid="{A553A7BB-B87B-414B-BFF6-7B2DB8E32E7D}"/>
    <cellStyle name="40% - Accent5 2 2 2 2 4 3" xfId="29804" xr:uid="{D18A6766-F68A-4FB2-B7BE-32D281BE8B47}"/>
    <cellStyle name="40% - Accent5 2 2 2 2 5" xfId="1529" xr:uid="{60B2905C-2489-443A-860E-61883755DD3A}"/>
    <cellStyle name="40% - Accent5 2 2 2 2 6" xfId="10938" xr:uid="{310BF940-40DB-4F4C-B417-B8CCEC5CF23B}"/>
    <cellStyle name="40% - Accent5 2 2 2 2 7" xfId="20237" xr:uid="{1D697DA0-058B-42C6-89A9-7718CDE32202}"/>
    <cellStyle name="40% - Accent5 2 2 2 2 8" xfId="21064" xr:uid="{4E22F98B-03CD-475C-8654-75B1E1F2F91F}"/>
    <cellStyle name="40% - Accent5 2 2 2 3" xfId="1944" xr:uid="{959B2B86-D1DC-4444-9DAF-2909518696D5}"/>
    <cellStyle name="40% - Accent5 2 2 2 3 2" xfId="4173" xr:uid="{DAC7BB23-1466-453D-ACDB-FB51FD6D245C}"/>
    <cellStyle name="40% - Accent5 2 2 2 3 2 2" xfId="8391" xr:uid="{F25E76BE-734D-4363-ABC6-462E7D7C5A73}"/>
    <cellStyle name="40% - Accent5 2 2 2 3 2 2 2" xfId="17713" xr:uid="{505A4C67-FC53-4ADB-A3A7-80EC67EE74BC}"/>
    <cellStyle name="40% - Accent5 2 2 2 3 2 2 3" xfId="27839" xr:uid="{F1910819-3927-4AAC-914E-2B3310A3A114}"/>
    <cellStyle name="40% - Accent5 2 2 2 3 2 3" xfId="13496" xr:uid="{59764D24-6374-41E3-9761-DE4367AA3B2D}"/>
    <cellStyle name="40% - Accent5 2 2 2 3 2 4" xfId="23622" xr:uid="{504928B8-67A6-43EA-9717-08BE603BC9C2}"/>
    <cellStyle name="40% - Accent5 2 2 2 3 3" xfId="6246" xr:uid="{A994F3D8-AA7E-4C75-B104-C64A363237A3}"/>
    <cellStyle name="40% - Accent5 2 2 2 3 3 2" xfId="15568" xr:uid="{2B224644-F732-4186-8FA6-F39DD86260B7}"/>
    <cellStyle name="40% - Accent5 2 2 2 3 3 3" xfId="25694" xr:uid="{F9AEDC4B-A248-429C-95C8-9D770C642359}"/>
    <cellStyle name="40% - Accent5 2 2 2 3 4" xfId="11351" xr:uid="{5B3F2C8A-3180-4810-85CD-A38A1B1155CD}"/>
    <cellStyle name="40% - Accent5 2 2 2 3 5" xfId="21477" xr:uid="{27C5AC74-08C7-4E13-B8AF-E229E77BCB16}"/>
    <cellStyle name="40% - Accent5 2 2 2 4" xfId="2357" xr:uid="{A49C28A7-1B14-4475-9E57-C2D2D7567BF5}"/>
    <cellStyle name="40% - Accent5 2 2 2 4 2" xfId="4586" xr:uid="{BA4ACDD6-39E5-42AC-A5E0-8C08194D6111}"/>
    <cellStyle name="40% - Accent5 2 2 2 4 2 2" xfId="8804" xr:uid="{8D2A6030-28C4-4DBF-8DA6-4E75D601F1DA}"/>
    <cellStyle name="40% - Accent5 2 2 2 4 2 2 2" xfId="18126" xr:uid="{8AB8924E-154A-4A9A-8DB5-BAB88A3603D5}"/>
    <cellStyle name="40% - Accent5 2 2 2 4 2 2 3" xfId="28252" xr:uid="{999D99C7-5F48-4C45-ABE7-090750E080D2}"/>
    <cellStyle name="40% - Accent5 2 2 2 4 2 3" xfId="13909" xr:uid="{EF659D71-3617-4F62-AD68-7A351C79E251}"/>
    <cellStyle name="40% - Accent5 2 2 2 4 2 4" xfId="24035" xr:uid="{C5488DA3-172F-4A4E-9254-E34C20ECDEBC}"/>
    <cellStyle name="40% - Accent5 2 2 2 4 3" xfId="6659" xr:uid="{99018050-D90B-4102-A12D-74FA0CBB456E}"/>
    <cellStyle name="40% - Accent5 2 2 2 4 3 2" xfId="15981" xr:uid="{3D0C9DD7-4AFC-46F0-AF1A-B3AD55758A97}"/>
    <cellStyle name="40% - Accent5 2 2 2 4 3 3" xfId="26107" xr:uid="{C213BF3C-BA6C-4B00-867B-A8F2EC088AB4}"/>
    <cellStyle name="40% - Accent5 2 2 2 4 4" xfId="11764" xr:uid="{49D68E36-4607-4CFA-AF33-B737871EDA9A}"/>
    <cellStyle name="40% - Accent5 2 2 2 4 5" xfId="21890" xr:uid="{8F8DE2ED-613A-4DB2-AD4A-D3C38B28E685}"/>
    <cellStyle name="40% - Accent5 2 2 2 5" xfId="2770" xr:uid="{E8846D57-5639-42A9-9FFB-5BE8D6A662C5}"/>
    <cellStyle name="40% - Accent5 2 2 2 5 2" xfId="4999" xr:uid="{CC49DE9E-53F0-408D-A562-51B75E02659A}"/>
    <cellStyle name="40% - Accent5 2 2 2 5 2 2" xfId="9217" xr:uid="{2E7C86E3-D0F2-496B-8EEE-82FC28629005}"/>
    <cellStyle name="40% - Accent5 2 2 2 5 2 2 2" xfId="18539" xr:uid="{DDC2BB38-D9D3-4116-BE8B-FF0083047945}"/>
    <cellStyle name="40% - Accent5 2 2 2 5 2 2 3" xfId="28665" xr:uid="{9133532F-E8AD-477F-A252-72427AEBAE4C}"/>
    <cellStyle name="40% - Accent5 2 2 2 5 2 3" xfId="14322" xr:uid="{187209D6-31CB-401E-8812-B73D3F5E0432}"/>
    <cellStyle name="40% - Accent5 2 2 2 5 2 4" xfId="24448" xr:uid="{AC337BC3-621B-436B-8847-4FCF87A5249E}"/>
    <cellStyle name="40% - Accent5 2 2 2 5 3" xfId="7072" xr:uid="{8056A352-E180-4949-B9E7-4796D41B867A}"/>
    <cellStyle name="40% - Accent5 2 2 2 5 3 2" xfId="16394" xr:uid="{EC27B7AA-C684-42EE-8C8C-93E116E8B718}"/>
    <cellStyle name="40% - Accent5 2 2 2 5 3 3" xfId="26520" xr:uid="{4C3ACA58-842D-48FD-975F-2A689E375563}"/>
    <cellStyle name="40% - Accent5 2 2 2 5 4" xfId="12177" xr:uid="{1B857B99-95A9-4611-97BD-9113E831F38F}"/>
    <cellStyle name="40% - Accent5 2 2 2 5 5" xfId="22303" xr:uid="{865F7D69-03AE-4AF8-A386-9EEFFCDC0274}"/>
    <cellStyle name="40% - Accent5 2 2 2 6" xfId="3183" xr:uid="{AE1D3E61-687E-46BD-B11D-DD7A0377B9F3}"/>
    <cellStyle name="40% - Accent5 2 2 2 6 2" xfId="7485" xr:uid="{8BDF3651-8185-4A97-A4D9-FEAD9759D2A5}"/>
    <cellStyle name="40% - Accent5 2 2 2 6 2 2" xfId="16807" xr:uid="{9ECAB7D3-2219-4CB0-8FF6-779FCA09034E}"/>
    <cellStyle name="40% - Accent5 2 2 2 6 2 3" xfId="26933" xr:uid="{44E47AC8-148D-4747-9858-CD5145300612}"/>
    <cellStyle name="40% - Accent5 2 2 2 6 3" xfId="12590" xr:uid="{0F416F5B-F91C-4EFB-9F65-A75FACE17F79}"/>
    <cellStyle name="40% - Accent5 2 2 2 6 4" xfId="22716" xr:uid="{33BC0AE4-128D-49B5-B0DE-48A819C8950B}"/>
    <cellStyle name="40% - Accent5 2 2 2 7" xfId="5419" xr:uid="{03741948-A118-44BB-91F8-9F33403CB3BF}"/>
    <cellStyle name="40% - Accent5 2 2 2 7 2" xfId="14741" xr:uid="{23720ADD-8942-4FAD-AFEB-C7B8878549D6}"/>
    <cellStyle name="40% - Accent5 2 2 2 7 3" xfId="24867" xr:uid="{E592337D-91A9-4165-9282-028A87A776F0}"/>
    <cellStyle name="40% - Accent5 2 2 2 8" xfId="9942" xr:uid="{C71A3E08-5EBE-4647-8D78-4FCA7E48C5D8}"/>
    <cellStyle name="40% - Accent5 2 2 2 8 2" xfId="19263" xr:uid="{0CB77613-3D12-4D35-A7B9-4E941E4F8183}"/>
    <cellStyle name="40% - Accent5 2 2 2 8 3" xfId="29389" xr:uid="{1771A730-DD8E-4C6F-BFD3-DEB6FE3FF70D}"/>
    <cellStyle name="40% - Accent5 2 2 2 9" xfId="1115" xr:uid="{D203FECE-60B8-4CA8-AB36-2C92D0B80A01}"/>
    <cellStyle name="40% - Accent5 2 2 3" xfId="660" xr:uid="{00000000-0005-0000-0000-0000A5000000}"/>
    <cellStyle name="40% - Accent5 2 2 3 2" xfId="3759" xr:uid="{43B20066-3E58-43FD-AC33-16905CA9B358}"/>
    <cellStyle name="40% - Accent5 2 2 3 2 2" xfId="7977" xr:uid="{8ABEF72A-2AAE-4FC9-B82F-7983B8AA97C7}"/>
    <cellStyle name="40% - Accent5 2 2 3 2 2 2" xfId="17299" xr:uid="{8CCAC8FD-AAC4-45B1-9F93-FA7DB0892323}"/>
    <cellStyle name="40% - Accent5 2 2 3 2 2 3" xfId="27425" xr:uid="{B49A58FB-E0BF-4FA2-AE62-7D174ED03807}"/>
    <cellStyle name="40% - Accent5 2 2 3 2 3" xfId="13082" xr:uid="{E022ED78-6189-48DD-AFBE-B5DF68829135}"/>
    <cellStyle name="40% - Accent5 2 2 3 2 4" xfId="23208" xr:uid="{E223BF67-F574-40DE-BF0D-24032EA59446}"/>
    <cellStyle name="40% - Accent5 2 2 3 3" xfId="5832" xr:uid="{3F493410-D4A5-49DB-A727-B25E53ACC465}"/>
    <cellStyle name="40% - Accent5 2 2 3 3 2" xfId="15154" xr:uid="{8A14C86B-60E0-4EEF-9C49-5536A3728B53}"/>
    <cellStyle name="40% - Accent5 2 2 3 3 3" xfId="25280" xr:uid="{E7862010-FEEE-4ADE-A747-32E38ED9C77F}"/>
    <cellStyle name="40% - Accent5 2 2 3 4" xfId="10160" xr:uid="{67AB6053-8666-4DD9-A9EB-DB28ADE19F94}"/>
    <cellStyle name="40% - Accent5 2 2 3 4 2" xfId="19471" xr:uid="{CD9FD076-074A-4403-9B90-4015AA6C382D}"/>
    <cellStyle name="40% - Accent5 2 2 3 4 3" xfId="29597" xr:uid="{9080DC05-FACA-4C10-8843-CBB6BF64C9F7}"/>
    <cellStyle name="40% - Accent5 2 2 3 5" xfId="1528" xr:uid="{F0C07D53-5DFD-4EF7-8891-BDF179DDBF5E}"/>
    <cellStyle name="40% - Accent5 2 2 3 6" xfId="10937" xr:uid="{57CFAF82-F532-4BA5-99A8-46D4038B901D}"/>
    <cellStyle name="40% - Accent5 2 2 3 7" xfId="20236" xr:uid="{3773A72F-3A11-45DC-AC2B-075C44D276F4}"/>
    <cellStyle name="40% - Accent5 2 2 3 8" xfId="21063" xr:uid="{518084E6-ADD9-4FB8-94D8-B7F6C1E27384}"/>
    <cellStyle name="40% - Accent5 2 2 4" xfId="1943" xr:uid="{5004A4C8-B3F2-446C-B6D7-93A00D53FF88}"/>
    <cellStyle name="40% - Accent5 2 2 4 2" xfId="4172" xr:uid="{0928389A-FEAE-4F4F-850F-4B421AFC1075}"/>
    <cellStyle name="40% - Accent5 2 2 4 2 2" xfId="8390" xr:uid="{2BB9E164-7289-459D-8162-1D278CD1C99F}"/>
    <cellStyle name="40% - Accent5 2 2 4 2 2 2" xfId="17712" xr:uid="{21A084C1-AE02-48EA-B8C7-3C6007C76208}"/>
    <cellStyle name="40% - Accent5 2 2 4 2 2 3" xfId="27838" xr:uid="{2A3E9ED2-CB0B-491F-8D8D-E3FB16A9B9C8}"/>
    <cellStyle name="40% - Accent5 2 2 4 2 3" xfId="13495" xr:uid="{EAB2457E-8FA7-4C1C-AA3C-08175B435ECA}"/>
    <cellStyle name="40% - Accent5 2 2 4 2 4" xfId="23621" xr:uid="{0A20C5EF-58EA-4882-A45B-0BDE227EEC51}"/>
    <cellStyle name="40% - Accent5 2 2 4 3" xfId="6245" xr:uid="{EA455763-49E3-4276-BD49-0E69F9325954}"/>
    <cellStyle name="40% - Accent5 2 2 4 3 2" xfId="15567" xr:uid="{49A95F9A-0099-4041-B2B0-664087A1F235}"/>
    <cellStyle name="40% - Accent5 2 2 4 3 3" xfId="25693" xr:uid="{63CE53C3-6010-4F8A-AF9A-D652D1898995}"/>
    <cellStyle name="40% - Accent5 2 2 4 4" xfId="11350" xr:uid="{0CDF142E-B57B-44C2-BB09-8828E070C4A6}"/>
    <cellStyle name="40% - Accent5 2 2 4 5" xfId="21476" xr:uid="{BDD40605-CFE9-425D-823F-8D084CA1E3C8}"/>
    <cellStyle name="40% - Accent5 2 2 5" xfId="2356" xr:uid="{4BF50DB4-ED09-41B9-BE87-D84749924036}"/>
    <cellStyle name="40% - Accent5 2 2 5 2" xfId="4585" xr:uid="{6BD2B264-A35E-4DBE-8144-65277449EC42}"/>
    <cellStyle name="40% - Accent5 2 2 5 2 2" xfId="8803" xr:uid="{EDAD5124-44A0-40EF-B720-3AC6EEDA38A2}"/>
    <cellStyle name="40% - Accent5 2 2 5 2 2 2" xfId="18125" xr:uid="{392A2A7D-25A0-4D1E-899A-5C1A93D6E4E1}"/>
    <cellStyle name="40% - Accent5 2 2 5 2 2 3" xfId="28251" xr:uid="{DEDCD330-1827-4FA5-BBB9-4E1F36E826A7}"/>
    <cellStyle name="40% - Accent5 2 2 5 2 3" xfId="13908" xr:uid="{5C261809-ED3D-4815-8C20-08A0CBD5DE29}"/>
    <cellStyle name="40% - Accent5 2 2 5 2 4" xfId="24034" xr:uid="{D57155CD-1AC0-4937-BABE-C271BCE9D4EA}"/>
    <cellStyle name="40% - Accent5 2 2 5 3" xfId="6658" xr:uid="{6F70FE54-706C-489B-9B8D-F69DA58AFDDE}"/>
    <cellStyle name="40% - Accent5 2 2 5 3 2" xfId="15980" xr:uid="{A62E3C9C-AAC6-4854-8756-DD8C27DF8720}"/>
    <cellStyle name="40% - Accent5 2 2 5 3 3" xfId="26106" xr:uid="{94BA0BEA-C0C7-4D50-BE8B-CF9660D29BB8}"/>
    <cellStyle name="40% - Accent5 2 2 5 4" xfId="11763" xr:uid="{38418866-6CBD-490C-BB18-86E057C3B48B}"/>
    <cellStyle name="40% - Accent5 2 2 5 5" xfId="21889" xr:uid="{BB2CB5AE-4FDC-4D43-BFD8-3D755F1FFE45}"/>
    <cellStyle name="40% - Accent5 2 2 6" xfId="2769" xr:uid="{C16DEDF4-6AAB-4051-828D-6E4844AA991D}"/>
    <cellStyle name="40% - Accent5 2 2 6 2" xfId="4998" xr:uid="{77E6557C-355F-4FEA-90B0-67FCF8A0EDF3}"/>
    <cellStyle name="40% - Accent5 2 2 6 2 2" xfId="9216" xr:uid="{B958D5D3-764A-4AF2-B2FA-B174A55199B1}"/>
    <cellStyle name="40% - Accent5 2 2 6 2 2 2" xfId="18538" xr:uid="{B8874E95-023C-4A1D-A023-79F5515111B5}"/>
    <cellStyle name="40% - Accent5 2 2 6 2 2 3" xfId="28664" xr:uid="{9DE99898-E15E-45EE-86E0-3BD2F16A7499}"/>
    <cellStyle name="40% - Accent5 2 2 6 2 3" xfId="14321" xr:uid="{94A206A3-F81E-465D-A182-13FA1A0B9F7C}"/>
    <cellStyle name="40% - Accent5 2 2 6 2 4" xfId="24447" xr:uid="{96C0B46C-0E20-4879-84F2-33C308DDEDFC}"/>
    <cellStyle name="40% - Accent5 2 2 6 3" xfId="7071" xr:uid="{28B7254A-9235-4BD4-9D08-3A4F68ECAA07}"/>
    <cellStyle name="40% - Accent5 2 2 6 3 2" xfId="16393" xr:uid="{FA9CE0DE-EB25-44EA-B1DE-4FAC23A61B41}"/>
    <cellStyle name="40% - Accent5 2 2 6 3 3" xfId="26519" xr:uid="{46970DAC-A6D0-49E0-A976-3118C8826827}"/>
    <cellStyle name="40% - Accent5 2 2 6 4" xfId="12176" xr:uid="{BCFF37B5-FC48-477D-BC13-28F32C16A065}"/>
    <cellStyle name="40% - Accent5 2 2 6 5" xfId="22302" xr:uid="{F4A2C1AE-EB74-4358-90C8-0BCEE1BD7581}"/>
    <cellStyle name="40% - Accent5 2 2 7" xfId="3182" xr:uid="{7B8395B4-85CD-452A-A040-F9CD35B2F542}"/>
    <cellStyle name="40% - Accent5 2 2 7 2" xfId="7484" xr:uid="{4DE29D46-5E7E-476B-B6DC-A86CB214B0BB}"/>
    <cellStyle name="40% - Accent5 2 2 7 2 2" xfId="16806" xr:uid="{9D01AF8F-CCB8-4A6D-9400-70DF8ACE498F}"/>
    <cellStyle name="40% - Accent5 2 2 7 2 3" xfId="26932" xr:uid="{53EC07C7-EFC7-4BAF-B018-A700E5B8F6C3}"/>
    <cellStyle name="40% - Accent5 2 2 7 3" xfId="12589" xr:uid="{DAFAF4E8-3FC2-48EF-8F38-19B9BC3F0A39}"/>
    <cellStyle name="40% - Accent5 2 2 7 4" xfId="22715" xr:uid="{05F0300D-C9FC-42BA-80AF-C3D1E967F70E}"/>
    <cellStyle name="40% - Accent5 2 2 8" xfId="5418" xr:uid="{5ECD37AC-16D0-4F63-9DBC-0856E85E2D63}"/>
    <cellStyle name="40% - Accent5 2 2 8 2" xfId="14740" xr:uid="{35CE8AA7-43D5-44DE-8690-554601A1A63E}"/>
    <cellStyle name="40% - Accent5 2 2 8 3" xfId="24866" xr:uid="{7F80E875-2021-4C98-9471-D10E8E66829A}"/>
    <cellStyle name="40% - Accent5 2 2 9" xfId="9735" xr:uid="{4F903D34-A652-4227-8DF2-CBCE057157B2}"/>
    <cellStyle name="40% - Accent5 2 2 9 2" xfId="19056" xr:uid="{A930D22B-DF60-452B-A289-41D02B7EC33D}"/>
    <cellStyle name="40% - Accent5 2 2 9 3" xfId="29182" xr:uid="{9FB2C11E-9657-426C-AA94-AF944E87298F}"/>
    <cellStyle name="40% - Accent5 2 3" xfId="85" xr:uid="{00000000-0005-0000-0000-0000A6000000}"/>
    <cellStyle name="40% - Accent5 2 3 10" xfId="10525" xr:uid="{F28E3103-8E3C-426B-BCA4-E527F245578F}"/>
    <cellStyle name="40% - Accent5 2 3 11" xfId="19822" xr:uid="{C51699B9-D9E4-4049-BDF4-3A7804DD12C9}"/>
    <cellStyle name="40% - Accent5 2 3 12" xfId="20651" xr:uid="{2E4C86E0-75A5-45DE-A33E-905EA4DE7514}"/>
    <cellStyle name="40% - Accent5 2 3 2" xfId="662" xr:uid="{00000000-0005-0000-0000-0000A7000000}"/>
    <cellStyle name="40% - Accent5 2 3 2 2" xfId="3761" xr:uid="{FC6CC7F0-5139-44AF-B632-F0EA6F351D62}"/>
    <cellStyle name="40% - Accent5 2 3 2 2 2" xfId="7979" xr:uid="{A045D530-8319-4495-83C7-127B13C5BF68}"/>
    <cellStyle name="40% - Accent5 2 3 2 2 2 2" xfId="17301" xr:uid="{314B1954-C4C0-4AC1-A563-B6372F23D03B}"/>
    <cellStyle name="40% - Accent5 2 3 2 2 2 3" xfId="27427" xr:uid="{75C04A2B-AEF2-4991-A1BA-683F9B30E3BB}"/>
    <cellStyle name="40% - Accent5 2 3 2 2 3" xfId="13084" xr:uid="{50436344-A0F3-4183-8705-8BB88B030A03}"/>
    <cellStyle name="40% - Accent5 2 3 2 2 4" xfId="23210" xr:uid="{010726D7-2144-4289-BF2A-2A7415BCB316}"/>
    <cellStyle name="40% - Accent5 2 3 2 3" xfId="5834" xr:uid="{D86E91AD-9C5A-411B-B5D0-AAB64A94E5CD}"/>
    <cellStyle name="40% - Accent5 2 3 2 3 2" xfId="15156" xr:uid="{93EF8DA1-F33F-4D0A-B9E3-23BD2884524E}"/>
    <cellStyle name="40% - Accent5 2 3 2 3 3" xfId="25282" xr:uid="{1B3B8B3B-857D-47DF-996C-ED9F806093A5}"/>
    <cellStyle name="40% - Accent5 2 3 2 4" xfId="10264" xr:uid="{B44B589B-76F7-47BE-85D6-95BEF3FE0FDA}"/>
    <cellStyle name="40% - Accent5 2 3 2 4 2" xfId="19575" xr:uid="{F729B7F5-962A-4AF6-839E-C8A8C5F3AF32}"/>
    <cellStyle name="40% - Accent5 2 3 2 4 3" xfId="29701" xr:uid="{694CF384-4645-4837-BBC6-A6C85C07AF1E}"/>
    <cellStyle name="40% - Accent5 2 3 2 5" xfId="1530" xr:uid="{823B2F57-00AE-4BB3-921D-892AA5449BC0}"/>
    <cellStyle name="40% - Accent5 2 3 2 6" xfId="10939" xr:uid="{8F5C5F0C-4FD8-4DC8-8934-B86D80C4DAAC}"/>
    <cellStyle name="40% - Accent5 2 3 2 7" xfId="20238" xr:uid="{800A067C-08E9-4726-AA12-69B0A1096559}"/>
    <cellStyle name="40% - Accent5 2 3 2 8" xfId="21065" xr:uid="{7C036E8B-E3C8-40E0-B25C-034CEE271A93}"/>
    <cellStyle name="40% - Accent5 2 3 3" xfId="1945" xr:uid="{6340DEE2-A5A0-4FBF-B65A-95CB87A887C0}"/>
    <cellStyle name="40% - Accent5 2 3 3 2" xfId="4174" xr:uid="{4B178A6B-74F4-41D6-A657-016521F40FC6}"/>
    <cellStyle name="40% - Accent5 2 3 3 2 2" xfId="8392" xr:uid="{D6AEEAA6-4286-4D3F-92CA-CA3426EC5D7F}"/>
    <cellStyle name="40% - Accent5 2 3 3 2 2 2" xfId="17714" xr:uid="{0B0C6CD3-D6A0-4548-9F81-202E85BEB830}"/>
    <cellStyle name="40% - Accent5 2 3 3 2 2 3" xfId="27840" xr:uid="{DED4B59F-1A79-4B90-8B32-41AA34BCA507}"/>
    <cellStyle name="40% - Accent5 2 3 3 2 3" xfId="13497" xr:uid="{C52E0B4F-2F5B-45E2-BA98-2308AFE54CD9}"/>
    <cellStyle name="40% - Accent5 2 3 3 2 4" xfId="23623" xr:uid="{52225C0C-7203-499F-8DBF-D72C2EE84BE8}"/>
    <cellStyle name="40% - Accent5 2 3 3 3" xfId="6247" xr:uid="{AAFA7916-400F-4D27-838E-58B4CB09E627}"/>
    <cellStyle name="40% - Accent5 2 3 3 3 2" xfId="15569" xr:uid="{A6256E85-2CDF-44D2-B1CF-E81AF8021D6A}"/>
    <cellStyle name="40% - Accent5 2 3 3 3 3" xfId="25695" xr:uid="{F3744B44-E2DF-4FF0-B19F-BDD4EFB06DBF}"/>
    <cellStyle name="40% - Accent5 2 3 3 4" xfId="11352" xr:uid="{F2EB901F-B63E-48D2-861F-ACF9D1203B6D}"/>
    <cellStyle name="40% - Accent5 2 3 3 5" xfId="21478" xr:uid="{B29BA510-45AA-4085-B565-468A13C20FD7}"/>
    <cellStyle name="40% - Accent5 2 3 4" xfId="2358" xr:uid="{F288E1F2-43D6-4096-95F7-7973F56821B1}"/>
    <cellStyle name="40% - Accent5 2 3 4 2" xfId="4587" xr:uid="{43B53215-C651-40CD-8DC0-336EBC288965}"/>
    <cellStyle name="40% - Accent5 2 3 4 2 2" xfId="8805" xr:uid="{D72AA535-4F66-4F6E-89C5-B2C216068442}"/>
    <cellStyle name="40% - Accent5 2 3 4 2 2 2" xfId="18127" xr:uid="{FF718A90-8BA0-4DB9-9A89-E1AC6587D22D}"/>
    <cellStyle name="40% - Accent5 2 3 4 2 2 3" xfId="28253" xr:uid="{9AAD1C93-3C34-4A5C-ADC1-824520970473}"/>
    <cellStyle name="40% - Accent5 2 3 4 2 3" xfId="13910" xr:uid="{8C2D907B-CD01-4145-833C-01528C0E108F}"/>
    <cellStyle name="40% - Accent5 2 3 4 2 4" xfId="24036" xr:uid="{704DF9C8-9CA9-4ADD-8A30-FE659802B145}"/>
    <cellStyle name="40% - Accent5 2 3 4 3" xfId="6660" xr:uid="{8C5CBED2-3472-4F02-A84C-2EFD39540D57}"/>
    <cellStyle name="40% - Accent5 2 3 4 3 2" xfId="15982" xr:uid="{2C8B7CE9-419D-428C-A185-F31E94741B19}"/>
    <cellStyle name="40% - Accent5 2 3 4 3 3" xfId="26108" xr:uid="{DEE0AC22-288F-4CE4-B3F2-E7A7C3368C6D}"/>
    <cellStyle name="40% - Accent5 2 3 4 4" xfId="11765" xr:uid="{0F143335-2CCC-42F6-B29C-FA2A68E2F9ED}"/>
    <cellStyle name="40% - Accent5 2 3 4 5" xfId="21891" xr:uid="{87AEA0D3-B48F-4D7C-8B40-7E8B101EC4B2}"/>
    <cellStyle name="40% - Accent5 2 3 5" xfId="2771" xr:uid="{13CF6EBB-0D71-4234-B1DF-B2A6B2BB2638}"/>
    <cellStyle name="40% - Accent5 2 3 5 2" xfId="5000" xr:uid="{E4A284EF-6F8E-47D2-B7FC-796BF7696D06}"/>
    <cellStyle name="40% - Accent5 2 3 5 2 2" xfId="9218" xr:uid="{932C0AE6-8AD4-4052-BC0B-83BDE198A135}"/>
    <cellStyle name="40% - Accent5 2 3 5 2 2 2" xfId="18540" xr:uid="{38C6C270-F210-4E6B-84B4-D5D5F3C7BD18}"/>
    <cellStyle name="40% - Accent5 2 3 5 2 2 3" xfId="28666" xr:uid="{B48A597F-BD6D-4BCD-8589-C1D467AF02EA}"/>
    <cellStyle name="40% - Accent5 2 3 5 2 3" xfId="14323" xr:uid="{5687E204-5292-492E-9E90-7D7F718B8811}"/>
    <cellStyle name="40% - Accent5 2 3 5 2 4" xfId="24449" xr:uid="{7C80EBE8-A282-46DE-8761-1473490B5978}"/>
    <cellStyle name="40% - Accent5 2 3 5 3" xfId="7073" xr:uid="{B5806879-2664-4D5D-A5FC-EBEA860EE845}"/>
    <cellStyle name="40% - Accent5 2 3 5 3 2" xfId="16395" xr:uid="{D4DD5F13-79E0-453A-AA0D-2179BE0C5904}"/>
    <cellStyle name="40% - Accent5 2 3 5 3 3" xfId="26521" xr:uid="{67A346FC-58E2-4CBE-900B-E132ECD2D38B}"/>
    <cellStyle name="40% - Accent5 2 3 5 4" xfId="12178" xr:uid="{5AE89EBF-6E00-40D8-92B4-DF938914E0A7}"/>
    <cellStyle name="40% - Accent5 2 3 5 5" xfId="22304" xr:uid="{E16A214D-A96B-4AB9-AC67-33019C317110}"/>
    <cellStyle name="40% - Accent5 2 3 6" xfId="3184" xr:uid="{1F6C2490-4BF5-4F2D-B4EF-3F405F23476E}"/>
    <cellStyle name="40% - Accent5 2 3 6 2" xfId="7486" xr:uid="{8B9D8D3D-B86A-459B-B812-65BCD8D57560}"/>
    <cellStyle name="40% - Accent5 2 3 6 2 2" xfId="16808" xr:uid="{6A8853AA-091C-4CBC-9756-2759FFE2D771}"/>
    <cellStyle name="40% - Accent5 2 3 6 2 3" xfId="26934" xr:uid="{4FBC0CC4-4C00-404A-BDF9-ADCBF2582349}"/>
    <cellStyle name="40% - Accent5 2 3 6 3" xfId="12591" xr:uid="{769C97DA-8408-41A2-B29C-226BC48CE5F2}"/>
    <cellStyle name="40% - Accent5 2 3 6 4" xfId="22717" xr:uid="{A2F50335-C391-475A-A69E-938018E472F0}"/>
    <cellStyle name="40% - Accent5 2 3 7" xfId="5420" xr:uid="{4E48B3E5-45E7-457A-973F-DD26728F4C1E}"/>
    <cellStyle name="40% - Accent5 2 3 7 2" xfId="14742" xr:uid="{109393B8-E09D-4750-946B-B1342B18ACF9}"/>
    <cellStyle name="40% - Accent5 2 3 7 3" xfId="24868" xr:uid="{9DD0A35E-6DCD-4301-858E-CA69206DA055}"/>
    <cellStyle name="40% - Accent5 2 3 8" xfId="9839" xr:uid="{ABAD294B-FE4F-49EF-A133-04059F2A62C5}"/>
    <cellStyle name="40% - Accent5 2 3 8 2" xfId="19160" xr:uid="{2C84B7CB-6E80-4391-9157-763DE6B8C388}"/>
    <cellStyle name="40% - Accent5 2 3 8 3" xfId="29286" xr:uid="{57F9433C-2720-478C-866F-ADDC6FA44D93}"/>
    <cellStyle name="40% - Accent5 2 3 9" xfId="1116" xr:uid="{C6242062-24A2-4CA7-A53F-8EF0AE46E1DD}"/>
    <cellStyle name="40% - Accent5 2 4" xfId="659" xr:uid="{00000000-0005-0000-0000-0000A8000000}"/>
    <cellStyle name="40% - Accent5 2 4 2" xfId="3758" xr:uid="{062B3495-5FAD-4B7F-B3AE-449433EAC565}"/>
    <cellStyle name="40% - Accent5 2 4 2 2" xfId="7976" xr:uid="{AF513058-AF6E-4CD3-826F-6BFBF667F2F9}"/>
    <cellStyle name="40% - Accent5 2 4 2 2 2" xfId="17298" xr:uid="{51B601E7-1E31-41A2-BDE1-2735940C7D0A}"/>
    <cellStyle name="40% - Accent5 2 4 2 2 3" xfId="27424" xr:uid="{193458BF-7587-4F93-8D37-BD81C1FDD023}"/>
    <cellStyle name="40% - Accent5 2 4 2 3" xfId="13081" xr:uid="{D283F13D-FEB7-4D88-AA6D-77D31DC5FC10}"/>
    <cellStyle name="40% - Accent5 2 4 2 4" xfId="23207" xr:uid="{A0A30BE9-D500-4DBF-AA07-19AEAB27A773}"/>
    <cellStyle name="40% - Accent5 2 4 3" xfId="5831" xr:uid="{227C34E4-F705-4CEF-8BEF-01B65A654BC3}"/>
    <cellStyle name="40% - Accent5 2 4 3 2" xfId="15153" xr:uid="{220F1CC7-31BA-472C-B65E-E3FD21344381}"/>
    <cellStyle name="40% - Accent5 2 4 3 3" xfId="25279" xr:uid="{80B11090-27BE-48FF-8243-CC79F72E12D0}"/>
    <cellStyle name="40% - Accent5 2 4 4" xfId="10056" xr:uid="{2B4EDFED-066F-4335-A28D-E62E1E6164AB}"/>
    <cellStyle name="40% - Accent5 2 4 4 2" xfId="19368" xr:uid="{0B1019CA-D507-457C-AA51-201F289394BE}"/>
    <cellStyle name="40% - Accent5 2 4 4 3" xfId="29494" xr:uid="{68182CDD-34B4-42D1-8D87-577FCF07E63A}"/>
    <cellStyle name="40% - Accent5 2 4 5" xfId="1527" xr:uid="{BC6427AF-203E-445A-B9B1-227C51D97C90}"/>
    <cellStyle name="40% - Accent5 2 4 6" xfId="10936" xr:uid="{FE1A687B-3CFF-4E4E-9556-2BFDC582DDEB}"/>
    <cellStyle name="40% - Accent5 2 4 7" xfId="20235" xr:uid="{4EE7839F-BA4A-43E3-9A6A-6E2FEDE5804B}"/>
    <cellStyle name="40% - Accent5 2 4 8" xfId="21062" xr:uid="{92648B48-48F2-4686-AB58-4AE94378B7C1}"/>
    <cellStyle name="40% - Accent5 2 5" xfId="1942" xr:uid="{E533F7A8-BB8E-45C7-99F0-FD566AC4F901}"/>
    <cellStyle name="40% - Accent5 2 5 2" xfId="4171" xr:uid="{585EF9B1-43B0-4D14-B393-7FD670411F30}"/>
    <cellStyle name="40% - Accent5 2 5 2 2" xfId="8389" xr:uid="{3A0C8C8D-5865-4F80-8ACF-302C9138BD12}"/>
    <cellStyle name="40% - Accent5 2 5 2 2 2" xfId="17711" xr:uid="{65263C21-3653-4D5B-881A-166D4C0BE897}"/>
    <cellStyle name="40% - Accent5 2 5 2 2 3" xfId="27837" xr:uid="{455FB85E-9D47-45A3-80A5-FB94C6C688B4}"/>
    <cellStyle name="40% - Accent5 2 5 2 3" xfId="13494" xr:uid="{C256AE91-1958-4628-9FB5-1D90964B1D1D}"/>
    <cellStyle name="40% - Accent5 2 5 2 4" xfId="23620" xr:uid="{C12DA94F-F310-4FC6-9AC8-E1CAAAEAF7CE}"/>
    <cellStyle name="40% - Accent5 2 5 3" xfId="6244" xr:uid="{D81654D4-8C2A-4CC0-A7FE-FBFA86F0EC85}"/>
    <cellStyle name="40% - Accent5 2 5 3 2" xfId="15566" xr:uid="{93CD6BAB-9B78-49DC-94B0-682CD1C0A4D6}"/>
    <cellStyle name="40% - Accent5 2 5 3 3" xfId="25692" xr:uid="{0580DC4C-1221-473B-A5F8-3CDCA7F7769A}"/>
    <cellStyle name="40% - Accent5 2 5 4" xfId="11349" xr:uid="{D33065FC-DCA9-42C5-AAF0-29D408E6108A}"/>
    <cellStyle name="40% - Accent5 2 5 5" xfId="21475" xr:uid="{89B43621-173C-4233-B143-6E395F285D82}"/>
    <cellStyle name="40% - Accent5 2 6" xfId="2355" xr:uid="{5BB44DC5-D99C-4733-821F-DD5F856B66D6}"/>
    <cellStyle name="40% - Accent5 2 6 2" xfId="4584" xr:uid="{B8D49CDD-F7D2-4DF4-9C5E-3AE853DE84CE}"/>
    <cellStyle name="40% - Accent5 2 6 2 2" xfId="8802" xr:uid="{ACEA0FC6-DEB7-4B70-8901-F3EEBDF69DC7}"/>
    <cellStyle name="40% - Accent5 2 6 2 2 2" xfId="18124" xr:uid="{61F11388-D605-4AD8-B7E0-DF02749CAC76}"/>
    <cellStyle name="40% - Accent5 2 6 2 2 3" xfId="28250" xr:uid="{E8664780-2231-4898-B1F1-E57109920DF9}"/>
    <cellStyle name="40% - Accent5 2 6 2 3" xfId="13907" xr:uid="{B77521D2-DD90-4F08-ADB2-D5F4591EC39C}"/>
    <cellStyle name="40% - Accent5 2 6 2 4" xfId="24033" xr:uid="{C52C07F1-CD90-4B26-8788-35DAA4055233}"/>
    <cellStyle name="40% - Accent5 2 6 3" xfId="6657" xr:uid="{FF42AB22-DF19-45CC-83F2-6988FCB01540}"/>
    <cellStyle name="40% - Accent5 2 6 3 2" xfId="15979" xr:uid="{2F023485-2E92-4ED5-81C3-F0D6E9A1C528}"/>
    <cellStyle name="40% - Accent5 2 6 3 3" xfId="26105" xr:uid="{928D0FA2-811D-4BA3-8093-B05B6BC5D55D}"/>
    <cellStyle name="40% - Accent5 2 6 4" xfId="11762" xr:uid="{9BF125A8-3364-42A0-81A3-CD0FBBBEA286}"/>
    <cellStyle name="40% - Accent5 2 6 5" xfId="21888" xr:uid="{48E9B6F7-582C-4A11-98AB-2B72422640F0}"/>
    <cellStyle name="40% - Accent5 2 7" xfId="2768" xr:uid="{C8B34421-7EE1-43FC-BBE5-2A1FAA9A1DEC}"/>
    <cellStyle name="40% - Accent5 2 7 2" xfId="4997" xr:uid="{93796CEC-C739-45D6-A5FA-5C253BFD0951}"/>
    <cellStyle name="40% - Accent5 2 7 2 2" xfId="9215" xr:uid="{75FC5DA6-EA1C-4C46-9163-4907B97655CE}"/>
    <cellStyle name="40% - Accent5 2 7 2 2 2" xfId="18537" xr:uid="{A41C5798-E1C0-4431-B780-DCD6C1264803}"/>
    <cellStyle name="40% - Accent5 2 7 2 2 3" xfId="28663" xr:uid="{E972322E-C8DE-4E1F-8EE2-536361A6E468}"/>
    <cellStyle name="40% - Accent5 2 7 2 3" xfId="14320" xr:uid="{D6E1B90E-41F4-4BBE-851A-7765A9320C26}"/>
    <cellStyle name="40% - Accent5 2 7 2 4" xfId="24446" xr:uid="{DEC38E0C-6FE0-4AAE-8003-A3A9D3839854}"/>
    <cellStyle name="40% - Accent5 2 7 3" xfId="7070" xr:uid="{9EEE255B-9A97-4AB9-AB4C-060A7C96BD69}"/>
    <cellStyle name="40% - Accent5 2 7 3 2" xfId="16392" xr:uid="{61090569-C46F-4C07-AD10-693F09A0C7B0}"/>
    <cellStyle name="40% - Accent5 2 7 3 3" xfId="26518" xr:uid="{8F8EA5E1-E5D5-47DA-A905-D973E1A0A8D4}"/>
    <cellStyle name="40% - Accent5 2 7 4" xfId="12175" xr:uid="{7A0B7126-E4B6-4150-A741-10BB1F307CBD}"/>
    <cellStyle name="40% - Accent5 2 7 5" xfId="22301" xr:uid="{2EB4E75F-692B-4861-AA8C-7557859A208E}"/>
    <cellStyle name="40% - Accent5 2 8" xfId="3181" xr:uid="{E22B21B2-734E-4F31-9894-81D0E6E7F335}"/>
    <cellStyle name="40% - Accent5 2 8 2" xfId="7483" xr:uid="{32515FF4-B762-4F58-BA14-3F9952C32FBA}"/>
    <cellStyle name="40% - Accent5 2 8 2 2" xfId="16805" xr:uid="{F98A39DD-D1B5-407A-9C38-EBD00F625E2C}"/>
    <cellStyle name="40% - Accent5 2 8 2 3" xfId="26931" xr:uid="{C9BB3FD5-C4F8-4DF2-9F6E-7FBEECD72EF2}"/>
    <cellStyle name="40% - Accent5 2 8 3" xfId="12588" xr:uid="{650001EE-B716-48AC-B892-AA966D73CA61}"/>
    <cellStyle name="40% - Accent5 2 8 4" xfId="22714" xr:uid="{85467277-8C4A-4800-8E0C-A11DD1F8225C}"/>
    <cellStyle name="40% - Accent5 2 9" xfId="5417" xr:uid="{450E1F7A-3794-4F05-9B63-8FA01533E9EC}"/>
    <cellStyle name="40% - Accent5 2 9 2" xfId="14739" xr:uid="{964EF4E6-80A7-4C2A-958A-5DEEDEE4EFA3}"/>
    <cellStyle name="40% - Accent5 2 9 3" xfId="24865" xr:uid="{36209320-3426-42FB-81D3-DCFDE257131A}"/>
    <cellStyle name="40% - Accent5 3" xfId="86" xr:uid="{00000000-0005-0000-0000-0000A9000000}"/>
    <cellStyle name="40% - Accent5 3 10" xfId="1117" xr:uid="{BB668482-7C93-4DD6-A2AE-FAD3AC9841B2}"/>
    <cellStyle name="40% - Accent5 3 11" xfId="10526" xr:uid="{B0416810-797E-49CA-86BB-957A437BE388}"/>
    <cellStyle name="40% - Accent5 3 12" xfId="19823" xr:uid="{F51198EC-0128-4E25-813A-BE82F807F065}"/>
    <cellStyle name="40% - Accent5 3 13" xfId="20652" xr:uid="{7ADD8E0F-B4B1-4F79-927C-F93EEA043B5B}"/>
    <cellStyle name="40% - Accent5 3 2" xfId="87" xr:uid="{00000000-0005-0000-0000-0000AA000000}"/>
    <cellStyle name="40% - Accent5 3 2 10" xfId="10527" xr:uid="{0BFF6FB7-63E0-4AFD-AF5B-DADB56B3244C}"/>
    <cellStyle name="40% - Accent5 3 2 11" xfId="19824" xr:uid="{2358E421-ADB0-42A8-9C91-24EC2234F9C9}"/>
    <cellStyle name="40% - Accent5 3 2 12" xfId="20653" xr:uid="{4A5CF56F-C8E9-4A8B-BBD0-66427A8232DC}"/>
    <cellStyle name="40% - Accent5 3 2 2" xfId="664" xr:uid="{00000000-0005-0000-0000-0000AB000000}"/>
    <cellStyle name="40% - Accent5 3 2 2 2" xfId="3763" xr:uid="{780E76BC-DC40-45D3-A41F-8BEE6CAF399A}"/>
    <cellStyle name="40% - Accent5 3 2 2 2 2" xfId="7981" xr:uid="{262998AC-84D2-4F57-931E-52C697C49BC5}"/>
    <cellStyle name="40% - Accent5 3 2 2 2 2 2" xfId="17303" xr:uid="{E1D6E773-264A-4DE1-9512-4816DC5E2049}"/>
    <cellStyle name="40% - Accent5 3 2 2 2 2 3" xfId="27429" xr:uid="{8FA203A1-3D02-4211-8543-660D787C99B3}"/>
    <cellStyle name="40% - Accent5 3 2 2 2 3" xfId="13086" xr:uid="{8609799C-6D6C-4139-B977-D0B6B148A2EF}"/>
    <cellStyle name="40% - Accent5 3 2 2 2 4" xfId="23212" xr:uid="{00F0223F-BBB5-444A-9C9A-D926755927B0}"/>
    <cellStyle name="40% - Accent5 3 2 2 3" xfId="5836" xr:uid="{5C67F75F-2D55-4656-84D2-F9310C5A1CDA}"/>
    <cellStyle name="40% - Accent5 3 2 2 3 2" xfId="15158" xr:uid="{E325D547-7D8E-40B2-8ADF-0EA75C76C056}"/>
    <cellStyle name="40% - Accent5 3 2 2 3 3" xfId="25284" xr:uid="{2C2B5E22-A33C-433A-B450-95D2D9680B36}"/>
    <cellStyle name="40% - Accent5 3 2 2 4" xfId="10332" xr:uid="{B661841C-0B07-4C14-8D68-E1C779E18A15}"/>
    <cellStyle name="40% - Accent5 3 2 2 4 2" xfId="19643" xr:uid="{BE706FB2-1F1E-437C-BFA4-346FCBD74C16}"/>
    <cellStyle name="40% - Accent5 3 2 2 4 3" xfId="29769" xr:uid="{F8F4886C-2AA5-425E-9389-D2EC56517AE6}"/>
    <cellStyle name="40% - Accent5 3 2 2 5" xfId="1532" xr:uid="{9F5515DA-5C6A-420E-8B4F-5453E462F1D4}"/>
    <cellStyle name="40% - Accent5 3 2 2 6" xfId="10941" xr:uid="{E1A9B6D7-5A5C-4F9A-96A0-29C5FC639446}"/>
    <cellStyle name="40% - Accent5 3 2 2 7" xfId="20240" xr:uid="{2F946CEB-B2E2-4174-ADF2-D653EB28B5FF}"/>
    <cellStyle name="40% - Accent5 3 2 2 8" xfId="21067" xr:uid="{1E5BB2EC-865D-4E5D-9170-CEB658354EC8}"/>
    <cellStyle name="40% - Accent5 3 2 3" xfId="1947" xr:uid="{8EA4B8EF-39AF-499F-9B91-D13E477EF53B}"/>
    <cellStyle name="40% - Accent5 3 2 3 2" xfId="4176" xr:uid="{7DABF853-78A1-4B66-818B-F573E00C72E3}"/>
    <cellStyle name="40% - Accent5 3 2 3 2 2" xfId="8394" xr:uid="{4F75E9D0-77BB-4166-80E4-14D53A705957}"/>
    <cellStyle name="40% - Accent5 3 2 3 2 2 2" xfId="17716" xr:uid="{2D1B4A7F-E50B-4A7B-B984-233920E7FFE5}"/>
    <cellStyle name="40% - Accent5 3 2 3 2 2 3" xfId="27842" xr:uid="{B5497DFA-B594-412B-8D85-937F4CC85ED8}"/>
    <cellStyle name="40% - Accent5 3 2 3 2 3" xfId="13499" xr:uid="{78D63A12-8450-4632-80E1-19E44B2AE989}"/>
    <cellStyle name="40% - Accent5 3 2 3 2 4" xfId="23625" xr:uid="{D593EF25-991C-4F7C-88C4-8541E112B4D7}"/>
    <cellStyle name="40% - Accent5 3 2 3 3" xfId="6249" xr:uid="{3DC14B10-6E69-4FAC-86DC-75B452EA47DD}"/>
    <cellStyle name="40% - Accent5 3 2 3 3 2" xfId="15571" xr:uid="{E1DE69E8-17F4-446F-B99A-2AD35B138DF1}"/>
    <cellStyle name="40% - Accent5 3 2 3 3 3" xfId="25697" xr:uid="{74BB69DE-9A5E-4B07-B17F-54EA4EA79F74}"/>
    <cellStyle name="40% - Accent5 3 2 3 4" xfId="11354" xr:uid="{B54A30B1-5027-43F5-BF5F-57362A0135A4}"/>
    <cellStyle name="40% - Accent5 3 2 3 5" xfId="21480" xr:uid="{9FE51153-1E74-42A0-A8CA-22B025903D9B}"/>
    <cellStyle name="40% - Accent5 3 2 4" xfId="2360" xr:uid="{8BC5D9CF-0ACB-47EA-B342-39CDFE7A12E4}"/>
    <cellStyle name="40% - Accent5 3 2 4 2" xfId="4589" xr:uid="{09A36DC7-2135-4542-924B-0CB88D78757A}"/>
    <cellStyle name="40% - Accent5 3 2 4 2 2" xfId="8807" xr:uid="{9DB84CF7-3A93-487A-A296-F87C3E3A16C2}"/>
    <cellStyle name="40% - Accent5 3 2 4 2 2 2" xfId="18129" xr:uid="{D838C553-F091-4CD5-B4AB-978DB73F9DCE}"/>
    <cellStyle name="40% - Accent5 3 2 4 2 2 3" xfId="28255" xr:uid="{B0875E6E-8EA1-461A-8685-693277A9CBBC}"/>
    <cellStyle name="40% - Accent5 3 2 4 2 3" xfId="13912" xr:uid="{568C1064-C28E-47F6-B55C-0DC9AE530DD1}"/>
    <cellStyle name="40% - Accent5 3 2 4 2 4" xfId="24038" xr:uid="{1A330CB3-438C-4577-8BB4-AA61E6072AE2}"/>
    <cellStyle name="40% - Accent5 3 2 4 3" xfId="6662" xr:uid="{068EB55F-66A2-4C67-AEED-E1EF70929F34}"/>
    <cellStyle name="40% - Accent5 3 2 4 3 2" xfId="15984" xr:uid="{BD6721A1-613D-44FF-B36D-58A1EFE4A8B6}"/>
    <cellStyle name="40% - Accent5 3 2 4 3 3" xfId="26110" xr:uid="{9B8DB76E-F843-4856-880F-1735C6008626}"/>
    <cellStyle name="40% - Accent5 3 2 4 4" xfId="11767" xr:uid="{9E31F7DD-B0A0-46D9-BBC3-4D5B419B6AAE}"/>
    <cellStyle name="40% - Accent5 3 2 4 5" xfId="21893" xr:uid="{317D3CCA-8709-4CBC-9F95-88A615A74610}"/>
    <cellStyle name="40% - Accent5 3 2 5" xfId="2773" xr:uid="{C5D7449B-B666-4E83-B61E-6BDC34515355}"/>
    <cellStyle name="40% - Accent5 3 2 5 2" xfId="5002" xr:uid="{BE9EFA77-6E2B-4B89-A5E2-5A40B4BB94AC}"/>
    <cellStyle name="40% - Accent5 3 2 5 2 2" xfId="9220" xr:uid="{AFF65406-014A-4993-8B1A-BE003A9B7059}"/>
    <cellStyle name="40% - Accent5 3 2 5 2 2 2" xfId="18542" xr:uid="{F5C29866-B53F-47E4-A4BB-693474876D75}"/>
    <cellStyle name="40% - Accent5 3 2 5 2 2 3" xfId="28668" xr:uid="{45CFC0B1-AAEF-4E00-9A51-81AFE8DCC320}"/>
    <cellStyle name="40% - Accent5 3 2 5 2 3" xfId="14325" xr:uid="{9ABEA6E8-4767-4AE7-B2E0-0AFA69E3E93D}"/>
    <cellStyle name="40% - Accent5 3 2 5 2 4" xfId="24451" xr:uid="{95AD4BDC-E00B-4534-8BAA-7B9E3BB15E8A}"/>
    <cellStyle name="40% - Accent5 3 2 5 3" xfId="7075" xr:uid="{C60408C9-7262-40C7-98C5-B0195F449876}"/>
    <cellStyle name="40% - Accent5 3 2 5 3 2" xfId="16397" xr:uid="{354A3ADD-455C-48B5-A0B9-03BFF4224C15}"/>
    <cellStyle name="40% - Accent5 3 2 5 3 3" xfId="26523" xr:uid="{9CC02A90-95B4-4495-B876-65421820290D}"/>
    <cellStyle name="40% - Accent5 3 2 5 4" xfId="12180" xr:uid="{E3DFB959-CCB8-4812-B143-0823C52A5EA1}"/>
    <cellStyle name="40% - Accent5 3 2 5 5" xfId="22306" xr:uid="{2955CFAE-122D-487E-89BE-32BC9C7D858C}"/>
    <cellStyle name="40% - Accent5 3 2 6" xfId="3186" xr:uid="{3D2622C6-4A8A-4FEA-84BB-6ED29CCCFE81}"/>
    <cellStyle name="40% - Accent5 3 2 6 2" xfId="7488" xr:uid="{E8A88CDE-4CE4-47D1-A252-47F70F882DAA}"/>
    <cellStyle name="40% - Accent5 3 2 6 2 2" xfId="16810" xr:uid="{04BCC065-5771-4779-996A-3DDF49E7A5F9}"/>
    <cellStyle name="40% - Accent5 3 2 6 2 3" xfId="26936" xr:uid="{899A2B64-A84F-43C2-A1B5-02CF75D9571F}"/>
    <cellStyle name="40% - Accent5 3 2 6 3" xfId="12593" xr:uid="{E30F5EB5-11C7-4462-B466-8C0C7EABF52F}"/>
    <cellStyle name="40% - Accent5 3 2 6 4" xfId="22719" xr:uid="{0BBA1A1D-785C-42AE-A585-E2896E1599DC}"/>
    <cellStyle name="40% - Accent5 3 2 7" xfId="5422" xr:uid="{20BB6639-E47A-452B-A226-A6802A2C6C19}"/>
    <cellStyle name="40% - Accent5 3 2 7 2" xfId="14744" xr:uid="{B2AAFFE0-CE73-4F2B-9B78-3DB516CE5414}"/>
    <cellStyle name="40% - Accent5 3 2 7 3" xfId="24870" xr:uid="{2D8D190D-A895-4DFC-B007-C0F13AB6BD2D}"/>
    <cellStyle name="40% - Accent5 3 2 8" xfId="9907" xr:uid="{D6BEB6F6-54F7-4A46-9A0D-A1FAE1395832}"/>
    <cellStyle name="40% - Accent5 3 2 8 2" xfId="19228" xr:uid="{AA1AB7AB-B7B5-4311-8282-0BDC9AF3E658}"/>
    <cellStyle name="40% - Accent5 3 2 8 3" xfId="29354" xr:uid="{9DCBE646-E9A3-4195-9B52-8735527D6B03}"/>
    <cellStyle name="40% - Accent5 3 2 9" xfId="1118" xr:uid="{540C9C1E-75B7-465E-9F7B-9D9AE5DC07F7}"/>
    <cellStyle name="40% - Accent5 3 3" xfId="663" xr:uid="{00000000-0005-0000-0000-0000AC000000}"/>
    <cellStyle name="40% - Accent5 3 3 2" xfId="3762" xr:uid="{5A478523-A47D-4A3D-B62D-413F5AB48423}"/>
    <cellStyle name="40% - Accent5 3 3 2 2" xfId="7980" xr:uid="{AB1C4244-14CA-4E09-B2AA-2188D2AED3E0}"/>
    <cellStyle name="40% - Accent5 3 3 2 2 2" xfId="17302" xr:uid="{3DA85D58-9E56-4036-89AA-9909630F82AA}"/>
    <cellStyle name="40% - Accent5 3 3 2 2 3" xfId="27428" xr:uid="{ED636F9A-412D-4EC4-BAB7-6C7218255523}"/>
    <cellStyle name="40% - Accent5 3 3 2 3" xfId="13085" xr:uid="{6839C77C-AEFF-4BA4-AAF1-7B23EA53DD0E}"/>
    <cellStyle name="40% - Accent5 3 3 2 4" xfId="23211" xr:uid="{83745BBB-263D-45A7-946E-77EC414BF6B1}"/>
    <cellStyle name="40% - Accent5 3 3 3" xfId="5835" xr:uid="{407145A1-27E1-4131-927E-37BC327308AB}"/>
    <cellStyle name="40% - Accent5 3 3 3 2" xfId="15157" xr:uid="{C6042F73-9CF0-4191-AA45-CEBD0F151C80}"/>
    <cellStyle name="40% - Accent5 3 3 3 3" xfId="25283" xr:uid="{545211CD-5C32-448E-9422-A8871CA8CFA4}"/>
    <cellStyle name="40% - Accent5 3 3 4" xfId="10125" xr:uid="{B4EC86D0-82BA-4EFA-8D31-53400463ECBA}"/>
    <cellStyle name="40% - Accent5 3 3 4 2" xfId="19436" xr:uid="{2798E6F4-8F55-45BE-AE0C-F435C5C2A7A3}"/>
    <cellStyle name="40% - Accent5 3 3 4 3" xfId="29562" xr:uid="{7027A226-A703-4EFD-92EF-FADA17790027}"/>
    <cellStyle name="40% - Accent5 3 3 5" xfId="1531" xr:uid="{DD34A82A-4774-4BEA-89B8-0004D61DBA31}"/>
    <cellStyle name="40% - Accent5 3 3 6" xfId="10940" xr:uid="{2B37FF0D-93E1-4471-A65B-7B24D7F6241B}"/>
    <cellStyle name="40% - Accent5 3 3 7" xfId="20239" xr:uid="{25B69DF5-61C3-4AC4-8370-8938088B8972}"/>
    <cellStyle name="40% - Accent5 3 3 8" xfId="21066" xr:uid="{98EE7B37-D980-484C-918D-A81440EFE17F}"/>
    <cellStyle name="40% - Accent5 3 4" xfId="1946" xr:uid="{4E9126D6-B133-4AF3-A6BB-9EEDB5184761}"/>
    <cellStyle name="40% - Accent5 3 4 2" xfId="4175" xr:uid="{E8EEE22A-71ED-4A64-8CE7-234C0F1DC107}"/>
    <cellStyle name="40% - Accent5 3 4 2 2" xfId="8393" xr:uid="{21338774-CF45-491E-9F93-E4D589A41BDC}"/>
    <cellStyle name="40% - Accent5 3 4 2 2 2" xfId="17715" xr:uid="{1502D412-479C-4713-943B-5ED0E684E577}"/>
    <cellStyle name="40% - Accent5 3 4 2 2 3" xfId="27841" xr:uid="{C5D75461-A7DD-422B-9CE7-64B46A8A31C3}"/>
    <cellStyle name="40% - Accent5 3 4 2 3" xfId="13498" xr:uid="{D6B28BBF-8B73-4B7B-B478-29D6A602516D}"/>
    <cellStyle name="40% - Accent5 3 4 2 4" xfId="23624" xr:uid="{646B63B5-CF70-4E12-98F0-DB72B9941DEE}"/>
    <cellStyle name="40% - Accent5 3 4 3" xfId="6248" xr:uid="{BF4C73B7-D680-4845-BADD-4F697BD34729}"/>
    <cellStyle name="40% - Accent5 3 4 3 2" xfId="15570" xr:uid="{718E1746-307C-456E-823B-9C1EFF394474}"/>
    <cellStyle name="40% - Accent5 3 4 3 3" xfId="25696" xr:uid="{0B80523A-5EB2-4385-8CD8-8EE5A3F3AC4D}"/>
    <cellStyle name="40% - Accent5 3 4 4" xfId="11353" xr:uid="{92BADD25-AF0A-45ED-B108-48DF58AC40B1}"/>
    <cellStyle name="40% - Accent5 3 4 5" xfId="21479" xr:uid="{92CD1973-7096-46FE-B762-38AFB01D0CB2}"/>
    <cellStyle name="40% - Accent5 3 5" xfId="2359" xr:uid="{17D04EFD-0336-404A-BC43-F34ADD4F81C4}"/>
    <cellStyle name="40% - Accent5 3 5 2" xfId="4588" xr:uid="{6B73A47F-5BDF-444E-9666-E2F8ED4C231E}"/>
    <cellStyle name="40% - Accent5 3 5 2 2" xfId="8806" xr:uid="{06C60438-CA39-4644-9290-163AEA96949B}"/>
    <cellStyle name="40% - Accent5 3 5 2 2 2" xfId="18128" xr:uid="{4097824C-2479-4DC2-957C-462CADAA5388}"/>
    <cellStyle name="40% - Accent5 3 5 2 2 3" xfId="28254" xr:uid="{149A8770-34DA-4589-8927-1A929F07AE07}"/>
    <cellStyle name="40% - Accent5 3 5 2 3" xfId="13911" xr:uid="{22CC2227-AC42-4EEA-AE79-9BBEC1F3BAE6}"/>
    <cellStyle name="40% - Accent5 3 5 2 4" xfId="24037" xr:uid="{11A7128B-26AB-4FD7-B357-D64E6432F31F}"/>
    <cellStyle name="40% - Accent5 3 5 3" xfId="6661" xr:uid="{06B644E6-9B98-4485-AFA6-1437EC0CECB3}"/>
    <cellStyle name="40% - Accent5 3 5 3 2" xfId="15983" xr:uid="{3BF48420-EBDC-48B5-9FB4-3273FD01DDE2}"/>
    <cellStyle name="40% - Accent5 3 5 3 3" xfId="26109" xr:uid="{032805DA-EB24-43AE-ACBC-B6F7395E7568}"/>
    <cellStyle name="40% - Accent5 3 5 4" xfId="11766" xr:uid="{2EE874DB-94D3-4342-A99D-4775CABBB7BE}"/>
    <cellStyle name="40% - Accent5 3 5 5" xfId="21892" xr:uid="{43FF18CA-007D-4AC0-92A2-9DFE68F88670}"/>
    <cellStyle name="40% - Accent5 3 6" xfId="2772" xr:uid="{ADF077C3-B9E3-4409-9049-39B659818AA0}"/>
    <cellStyle name="40% - Accent5 3 6 2" xfId="5001" xr:uid="{0582F1DB-9F17-4D31-BD0C-37165048F2E3}"/>
    <cellStyle name="40% - Accent5 3 6 2 2" xfId="9219" xr:uid="{2743C0B8-1989-48D2-A509-A8FEC91D97FF}"/>
    <cellStyle name="40% - Accent5 3 6 2 2 2" xfId="18541" xr:uid="{27974A02-00A2-4D10-AD60-EA1B91301D57}"/>
    <cellStyle name="40% - Accent5 3 6 2 2 3" xfId="28667" xr:uid="{7A356E5D-0FE4-40FE-80C9-74C1360F0DF8}"/>
    <cellStyle name="40% - Accent5 3 6 2 3" xfId="14324" xr:uid="{0EB4ECD2-2B6F-48D1-AB46-B6A64E8C286B}"/>
    <cellStyle name="40% - Accent5 3 6 2 4" xfId="24450" xr:uid="{D3144845-EE2D-492E-99DB-03E89B1844B3}"/>
    <cellStyle name="40% - Accent5 3 6 3" xfId="7074" xr:uid="{D79840B2-7BF5-4110-80ED-40AEE1E05F15}"/>
    <cellStyle name="40% - Accent5 3 6 3 2" xfId="16396" xr:uid="{7BC42362-8508-43ED-A6A5-D65513C5B071}"/>
    <cellStyle name="40% - Accent5 3 6 3 3" xfId="26522" xr:uid="{2FFBCAEE-6C12-4859-AA72-553CDAB692B8}"/>
    <cellStyle name="40% - Accent5 3 6 4" xfId="12179" xr:uid="{F3B60810-6411-4474-98C7-FBA4B965B729}"/>
    <cellStyle name="40% - Accent5 3 6 5" xfId="22305" xr:uid="{EA64FDF6-5118-4A50-BB5E-86EC05A30D80}"/>
    <cellStyle name="40% - Accent5 3 7" xfId="3185" xr:uid="{84382B99-1B23-4741-90A3-5BD023FEFB35}"/>
    <cellStyle name="40% - Accent5 3 7 2" xfId="7487" xr:uid="{758D63AB-0018-41DF-B55D-C91786A27ECA}"/>
    <cellStyle name="40% - Accent5 3 7 2 2" xfId="16809" xr:uid="{A971609D-DD3E-4F1C-B834-EED4931C930C}"/>
    <cellStyle name="40% - Accent5 3 7 2 3" xfId="26935" xr:uid="{27AE787E-D9D5-4E6E-8D74-0E8FB518BF01}"/>
    <cellStyle name="40% - Accent5 3 7 3" xfId="12592" xr:uid="{30C564AB-E998-4247-BBBD-0C57122F95F3}"/>
    <cellStyle name="40% - Accent5 3 7 4" xfId="22718" xr:uid="{D286FF92-1078-4FAE-80AF-E08CBFD082EA}"/>
    <cellStyle name="40% - Accent5 3 8" xfId="5421" xr:uid="{0464CBC6-AA78-4407-BB95-A01C5C5B4F18}"/>
    <cellStyle name="40% - Accent5 3 8 2" xfId="14743" xr:uid="{3B1E03C3-B67B-475E-AC2C-BED03E65CA7D}"/>
    <cellStyle name="40% - Accent5 3 8 3" xfId="24869" xr:uid="{5A77D636-A505-44BA-BF47-C45D53A7ED73}"/>
    <cellStyle name="40% - Accent5 3 9" xfId="9700" xr:uid="{2B4B0A6B-AAB3-473F-8AB1-6F658A7A2730}"/>
    <cellStyle name="40% - Accent5 3 9 2" xfId="19021" xr:uid="{6FB34D34-1CB5-4A29-81B6-D2926C86810F}"/>
    <cellStyle name="40% - Accent5 3 9 3" xfId="29147" xr:uid="{357D680E-35E4-4F4C-ADEF-5E46ED9711C3}"/>
    <cellStyle name="40% - Accent5 4" xfId="88" xr:uid="{00000000-0005-0000-0000-0000AD000000}"/>
    <cellStyle name="40% - Accent5 4 10" xfId="10528" xr:uid="{830BAFB0-C841-4DE9-B348-EA0CD97BAE3C}"/>
    <cellStyle name="40% - Accent5 4 11" xfId="19825" xr:uid="{4B4D4A2F-CDBA-4E86-B04B-7CB04FB74480}"/>
    <cellStyle name="40% - Accent5 4 12" xfId="20654" xr:uid="{84E9634E-A18B-4E32-8238-AA7B874A28C9}"/>
    <cellStyle name="40% - Accent5 4 2" xfId="665" xr:uid="{00000000-0005-0000-0000-0000AE000000}"/>
    <cellStyle name="40% - Accent5 4 2 2" xfId="3764" xr:uid="{3E031AB0-00D7-42E9-8A20-021799FCA210}"/>
    <cellStyle name="40% - Accent5 4 2 2 2" xfId="7982" xr:uid="{A9042F99-5A77-4B82-8ED5-0885445D7F90}"/>
    <cellStyle name="40% - Accent5 4 2 2 2 2" xfId="17304" xr:uid="{B8F0D0AF-D5D7-4984-90F8-0E6B2C3AE8EB}"/>
    <cellStyle name="40% - Accent5 4 2 2 2 3" xfId="27430" xr:uid="{FB4466BD-8678-4F1F-8802-B7F5CA62F928}"/>
    <cellStyle name="40% - Accent5 4 2 2 3" xfId="13087" xr:uid="{0AD9BF65-1425-4F2B-903C-F5DA300C2619}"/>
    <cellStyle name="40% - Accent5 4 2 2 4" xfId="23213" xr:uid="{1354FC74-D264-44C9-87E3-40B59DD76695}"/>
    <cellStyle name="40% - Accent5 4 2 3" xfId="5837" xr:uid="{20BA3170-FFC8-445A-9F97-8733D4496F48}"/>
    <cellStyle name="40% - Accent5 4 2 3 2" xfId="15159" xr:uid="{28C630B7-E332-45EB-B3DB-BB3CA0282FFF}"/>
    <cellStyle name="40% - Accent5 4 2 3 3" xfId="25285" xr:uid="{78C66A30-7A08-45DD-BAAE-4105488296D8}"/>
    <cellStyle name="40% - Accent5 4 2 4" xfId="10211" xr:uid="{3D3B914C-CD9F-4F53-850B-E55A94D787E2}"/>
    <cellStyle name="40% - Accent5 4 2 4 2" xfId="19522" xr:uid="{93406B14-33AC-471A-BB11-C83A2FC56495}"/>
    <cellStyle name="40% - Accent5 4 2 4 3" xfId="29648" xr:uid="{3A8D9323-3ACE-45E2-B3A0-CB7C0F62F67B}"/>
    <cellStyle name="40% - Accent5 4 2 5" xfId="1533" xr:uid="{C99A66A7-D993-4A75-90DD-ECC7B6E72F14}"/>
    <cellStyle name="40% - Accent5 4 2 6" xfId="10942" xr:uid="{3E945673-6F29-43C5-B3A6-518B9B5DEBB1}"/>
    <cellStyle name="40% - Accent5 4 2 7" xfId="20241" xr:uid="{2014337B-927F-432A-8D84-9EF5E26D6AED}"/>
    <cellStyle name="40% - Accent5 4 2 8" xfId="21068" xr:uid="{78F82B46-B0FB-42B0-B4BD-2E4BFC735D9B}"/>
    <cellStyle name="40% - Accent5 4 3" xfId="1948" xr:uid="{4668C0EC-D8C2-40CC-BEE6-8B5818C5FC65}"/>
    <cellStyle name="40% - Accent5 4 3 2" xfId="4177" xr:uid="{75A60913-BCD0-4FE7-B6E4-70AF5F2D4730}"/>
    <cellStyle name="40% - Accent5 4 3 2 2" xfId="8395" xr:uid="{44286A81-BDDA-4DE4-9F51-0B37D6FDB6FC}"/>
    <cellStyle name="40% - Accent5 4 3 2 2 2" xfId="17717" xr:uid="{8692B6A8-9B8C-485D-89F4-C5ACBAF75B5C}"/>
    <cellStyle name="40% - Accent5 4 3 2 2 3" xfId="27843" xr:uid="{A8D8FFBC-7E59-4858-8D7A-28B1441E1051}"/>
    <cellStyle name="40% - Accent5 4 3 2 3" xfId="13500" xr:uid="{1DC03535-88F1-4C5A-B4FF-C795A3E6FB89}"/>
    <cellStyle name="40% - Accent5 4 3 2 4" xfId="23626" xr:uid="{59B08CAE-436C-49E3-99D7-64988F382A3F}"/>
    <cellStyle name="40% - Accent5 4 3 3" xfId="6250" xr:uid="{2B86576D-2FF0-4564-BB8D-AD152CDF0950}"/>
    <cellStyle name="40% - Accent5 4 3 3 2" xfId="15572" xr:uid="{0CE59843-1F16-4429-8CE1-FBF9FBCCD525}"/>
    <cellStyle name="40% - Accent5 4 3 3 3" xfId="25698" xr:uid="{1CAC0333-458D-4CCF-AAB7-C3C60FBA8741}"/>
    <cellStyle name="40% - Accent5 4 3 4" xfId="11355" xr:uid="{8CCF7B82-1493-4496-8C79-559DE9648B6B}"/>
    <cellStyle name="40% - Accent5 4 3 5" xfId="21481" xr:uid="{90F0F4AC-07DF-4418-98AA-85A7D2F0A511}"/>
    <cellStyle name="40% - Accent5 4 4" xfId="2361" xr:uid="{77F09FFA-7F60-4E64-B25D-C06284D155A6}"/>
    <cellStyle name="40% - Accent5 4 4 2" xfId="4590" xr:uid="{B54BD440-C8AD-435A-8FD6-2DCBF7087AD2}"/>
    <cellStyle name="40% - Accent5 4 4 2 2" xfId="8808" xr:uid="{A96C908C-6639-48A2-AFC2-152CF655460C}"/>
    <cellStyle name="40% - Accent5 4 4 2 2 2" xfId="18130" xr:uid="{666E6143-990E-4841-BEFC-C842DBC12F79}"/>
    <cellStyle name="40% - Accent5 4 4 2 2 3" xfId="28256" xr:uid="{F5C16200-C7CB-4636-B904-51A0A61D0FC5}"/>
    <cellStyle name="40% - Accent5 4 4 2 3" xfId="13913" xr:uid="{3CA46B30-C3BA-45EB-A9F6-7F4E787C1CE2}"/>
    <cellStyle name="40% - Accent5 4 4 2 4" xfId="24039" xr:uid="{A8429756-2D20-4B75-83A6-20DEA72E765A}"/>
    <cellStyle name="40% - Accent5 4 4 3" xfId="6663" xr:uid="{BC362176-9FA3-423F-845F-665599686CA6}"/>
    <cellStyle name="40% - Accent5 4 4 3 2" xfId="15985" xr:uid="{A3648F20-79F2-4719-9268-DC44488D83F5}"/>
    <cellStyle name="40% - Accent5 4 4 3 3" xfId="26111" xr:uid="{C6D01A06-7841-4F1E-BBED-F12047215F01}"/>
    <cellStyle name="40% - Accent5 4 4 4" xfId="11768" xr:uid="{AAD081A9-BA7F-4F77-BDEF-D5AF3D8B45D0}"/>
    <cellStyle name="40% - Accent5 4 4 5" xfId="21894" xr:uid="{E06AA4B3-70B3-4C70-A8CB-280A3E7A2C8A}"/>
    <cellStyle name="40% - Accent5 4 5" xfId="2774" xr:uid="{1BF055E6-4148-4C3D-B357-74ADB4955670}"/>
    <cellStyle name="40% - Accent5 4 5 2" xfId="5003" xr:uid="{1B4B7E12-2C76-4455-847C-7BF4DC8089D0}"/>
    <cellStyle name="40% - Accent5 4 5 2 2" xfId="9221" xr:uid="{DAC6EC08-02FE-4462-BABB-521FC5D94C0A}"/>
    <cellStyle name="40% - Accent5 4 5 2 2 2" xfId="18543" xr:uid="{D0B4AEE7-D904-4BC2-8E82-B6D51066E054}"/>
    <cellStyle name="40% - Accent5 4 5 2 2 3" xfId="28669" xr:uid="{919DC9F6-632A-416D-992A-5B54D7739F0A}"/>
    <cellStyle name="40% - Accent5 4 5 2 3" xfId="14326" xr:uid="{616D6ECC-8870-4656-8585-65B49AF6D66C}"/>
    <cellStyle name="40% - Accent5 4 5 2 4" xfId="24452" xr:uid="{E9E71218-199D-4EA6-A8D6-CC10AF0894D4}"/>
    <cellStyle name="40% - Accent5 4 5 3" xfId="7076" xr:uid="{17E7DCBF-E9C8-432F-9623-AB231A677DFF}"/>
    <cellStyle name="40% - Accent5 4 5 3 2" xfId="16398" xr:uid="{E8BF0B53-2D18-482E-B86A-05C0CE13C244}"/>
    <cellStyle name="40% - Accent5 4 5 3 3" xfId="26524" xr:uid="{6DD7D74F-2006-40AD-B17A-42E1A1B73FBC}"/>
    <cellStyle name="40% - Accent5 4 5 4" xfId="12181" xr:uid="{37EE121B-6139-47D4-9D58-1CA8FF60D5B4}"/>
    <cellStyle name="40% - Accent5 4 5 5" xfId="22307" xr:uid="{08579858-CD74-4275-AE26-7D43036FBDC2}"/>
    <cellStyle name="40% - Accent5 4 6" xfId="3187" xr:uid="{F31F80A0-B867-45A9-A57A-2F3AFD8CADF8}"/>
    <cellStyle name="40% - Accent5 4 6 2" xfId="7489" xr:uid="{D0058C1D-D716-417E-90B7-CF9B391DD672}"/>
    <cellStyle name="40% - Accent5 4 6 2 2" xfId="16811" xr:uid="{DA2B9C62-9664-4C40-9035-5194F6901E0E}"/>
    <cellStyle name="40% - Accent5 4 6 2 3" xfId="26937" xr:uid="{63E28EB6-9B22-4EA6-939C-F17F0236A37C}"/>
    <cellStyle name="40% - Accent5 4 6 3" xfId="12594" xr:uid="{924E1F39-E2BB-4886-813A-AE1D2184C0FD}"/>
    <cellStyle name="40% - Accent5 4 6 4" xfId="22720" xr:uid="{ECFF83E7-46CD-4A83-B762-E8F1FADD9C70}"/>
    <cellStyle name="40% - Accent5 4 7" xfId="5423" xr:uid="{FA12948B-66EA-436D-925D-06D3AA5AFFCE}"/>
    <cellStyle name="40% - Accent5 4 7 2" xfId="14745" xr:uid="{87C3516A-CDC1-41E1-895F-12C6E087AFE0}"/>
    <cellStyle name="40% - Accent5 4 7 3" xfId="24871" xr:uid="{8C87F447-2D20-4211-B54D-8E3F516C5438}"/>
    <cellStyle name="40% - Accent5 4 8" xfId="9786" xr:uid="{25BB1C90-C861-46C0-9E69-138E812993A7}"/>
    <cellStyle name="40% - Accent5 4 8 2" xfId="19107" xr:uid="{D6530F3C-F1DC-4FDC-AB2F-9CE872A69CA1}"/>
    <cellStyle name="40% - Accent5 4 8 3" xfId="29233" xr:uid="{DFBABB26-F60C-4323-9B12-E63AA2D64EC5}"/>
    <cellStyle name="40% - Accent5 4 9" xfId="1119" xr:uid="{B0D78843-BF57-4F8D-BDF5-3D951F1894B8}"/>
    <cellStyle name="40% - Accent5 5" xfId="658" xr:uid="{00000000-0005-0000-0000-0000AF000000}"/>
    <cellStyle name="40% - Accent5 5 2" xfId="3757" xr:uid="{3F09D4B3-5BEA-4327-9FF7-2CFEEB27B7CA}"/>
    <cellStyle name="40% - Accent5 5 2 2" xfId="7975" xr:uid="{9A2A382A-A4A1-4EA8-BF66-701F5124C0EB}"/>
    <cellStyle name="40% - Accent5 5 2 2 2" xfId="17297" xr:uid="{2EF72419-167F-4263-9187-FB126C0C1BDB}"/>
    <cellStyle name="40% - Accent5 5 2 2 3" xfId="27423" xr:uid="{079BAEF6-5749-477C-A840-0000399B94C0}"/>
    <cellStyle name="40% - Accent5 5 2 3" xfId="13080" xr:uid="{6BA2EDF5-4078-4CED-8933-37132E7B54C9}"/>
    <cellStyle name="40% - Accent5 5 2 4" xfId="23206" xr:uid="{D98FF046-78E4-492F-9BE4-C9C2DE8BD594}"/>
    <cellStyle name="40% - Accent5 5 3" xfId="5830" xr:uid="{97FCC0DF-6897-46E7-A531-ADBB0389EE61}"/>
    <cellStyle name="40% - Accent5 5 3 2" xfId="15152" xr:uid="{F1CB8567-6340-4A8E-B0A4-72EA0D9A2E60}"/>
    <cellStyle name="40% - Accent5 5 3 3" xfId="25278" xr:uid="{59F99AF7-3D0F-443C-8CA9-95D825BBF702}"/>
    <cellStyle name="40% - Accent5 5 4" xfId="10019" xr:uid="{3565087A-73FA-4C51-9F36-BF13289B3062}"/>
    <cellStyle name="40% - Accent5 5 4 2" xfId="19333" xr:uid="{EC50413D-DD49-4235-8D6D-B72931110717}"/>
    <cellStyle name="40% - Accent5 5 4 3" xfId="29459" xr:uid="{1BF34044-A775-43E8-8902-68B437942837}"/>
    <cellStyle name="40% - Accent5 5 5" xfId="1526" xr:uid="{76093C1A-63BA-4A5C-B41B-35F20A3A5F63}"/>
    <cellStyle name="40% - Accent5 5 6" xfId="10935" xr:uid="{B90C07DB-00B8-4C01-ACCC-794A1DC4B20A}"/>
    <cellStyle name="40% - Accent5 5 7" xfId="20234" xr:uid="{E51C7237-126B-4F65-9EBD-B816F09E8655}"/>
    <cellStyle name="40% - Accent5 5 8" xfId="21061" xr:uid="{2A516BA4-A815-4E5B-9FF7-8BA05E54EDC4}"/>
    <cellStyle name="40% - Accent5 6" xfId="1941" xr:uid="{DF8CFD63-7EC0-43B3-8B9A-A56CE562107F}"/>
    <cellStyle name="40% - Accent5 6 2" xfId="4170" xr:uid="{2153068C-C0E4-4E93-A998-7B8349EA9179}"/>
    <cellStyle name="40% - Accent5 6 2 2" xfId="8388" xr:uid="{79E13DA7-FC56-44F7-B619-D1B8CEFBAB1A}"/>
    <cellStyle name="40% - Accent5 6 2 2 2" xfId="17710" xr:uid="{D4DF7E10-6B32-4EB8-8F60-A82A0A03E1F5}"/>
    <cellStyle name="40% - Accent5 6 2 2 3" xfId="27836" xr:uid="{07B01C5A-5539-4FCE-861C-C273277F277F}"/>
    <cellStyle name="40% - Accent5 6 2 3" xfId="13493" xr:uid="{417500B3-9632-4277-8386-E5079EEA1699}"/>
    <cellStyle name="40% - Accent5 6 2 4" xfId="23619" xr:uid="{D5874C90-A3F9-4209-8E4F-94B5D9C6073F}"/>
    <cellStyle name="40% - Accent5 6 3" xfId="6243" xr:uid="{F5C03A59-4571-4A29-B685-B0994B683BAF}"/>
    <cellStyle name="40% - Accent5 6 3 2" xfId="15565" xr:uid="{D4DF3F5D-ED48-487C-BE3A-61CCB6282D88}"/>
    <cellStyle name="40% - Accent5 6 3 3" xfId="25691" xr:uid="{21C3FEDC-A04F-4BF2-AE4E-EA0B6019B984}"/>
    <cellStyle name="40% - Accent5 6 4" xfId="11348" xr:uid="{A2BECD38-686D-43C5-BAAB-288DDAC3CA79}"/>
    <cellStyle name="40% - Accent5 6 5" xfId="21474" xr:uid="{080C9F4D-F25D-41FF-8E22-FB778B8A5166}"/>
    <cellStyle name="40% - Accent5 7" xfId="2354" xr:uid="{3ACC6433-39AE-4378-98C9-ADA884BEE7B9}"/>
    <cellStyle name="40% - Accent5 7 2" xfId="4583" xr:uid="{2415EDB7-C67E-4A31-A843-5470C6073508}"/>
    <cellStyle name="40% - Accent5 7 2 2" xfId="8801" xr:uid="{C7631B5F-BB45-4926-B70B-9424087782EE}"/>
    <cellStyle name="40% - Accent5 7 2 2 2" xfId="18123" xr:uid="{35572951-41B3-4CAE-9BF6-1D9563E843CC}"/>
    <cellStyle name="40% - Accent5 7 2 2 3" xfId="28249" xr:uid="{9B621749-8932-47EF-ABC3-6C2FFEFC529C}"/>
    <cellStyle name="40% - Accent5 7 2 3" xfId="13906" xr:uid="{E4B78F10-4A63-4725-B66B-E5D2C1D308F5}"/>
    <cellStyle name="40% - Accent5 7 2 4" xfId="24032" xr:uid="{4342C809-55DC-4512-B812-DACBA3C301F9}"/>
    <cellStyle name="40% - Accent5 7 3" xfId="6656" xr:uid="{A6AD6DFB-0896-4422-BF54-04D47930DEC7}"/>
    <cellStyle name="40% - Accent5 7 3 2" xfId="15978" xr:uid="{FCC25825-AA14-4A17-AE32-2B351F8239DF}"/>
    <cellStyle name="40% - Accent5 7 3 3" xfId="26104" xr:uid="{8BF75DE9-77A7-40F6-B7AD-C3BA8D73FF15}"/>
    <cellStyle name="40% - Accent5 7 4" xfId="11761" xr:uid="{E45CADA1-075C-4486-AE2B-56557FFCF3DD}"/>
    <cellStyle name="40% - Accent5 7 5" xfId="21887" xr:uid="{CB89A8C9-69AC-42C2-89F2-7CC4434ECB7D}"/>
    <cellStyle name="40% - Accent5 8" xfId="2767" xr:uid="{44F64B5A-4B77-44D5-8CE1-4415285613BD}"/>
    <cellStyle name="40% - Accent5 8 2" xfId="4996" xr:uid="{26E7C591-5383-4E70-8408-ABA1FD84F854}"/>
    <cellStyle name="40% - Accent5 8 2 2" xfId="9214" xr:uid="{99EB64EE-E704-4959-8BC7-56F2757A1649}"/>
    <cellStyle name="40% - Accent5 8 2 2 2" xfId="18536" xr:uid="{61A6526A-8D1A-4892-B221-DE1B3FB0C6D3}"/>
    <cellStyle name="40% - Accent5 8 2 2 3" xfId="28662" xr:uid="{1264A2C8-FBE7-4C5A-AF81-50C42CEA470A}"/>
    <cellStyle name="40% - Accent5 8 2 3" xfId="14319" xr:uid="{E39FBF09-27A1-40BF-9C81-88C8FBAA366C}"/>
    <cellStyle name="40% - Accent5 8 2 4" xfId="24445" xr:uid="{E4C49D36-86A9-4764-AB82-E1C919CB64F8}"/>
    <cellStyle name="40% - Accent5 8 3" xfId="7069" xr:uid="{A86AC244-7A8A-4A27-BD93-0FAA5923BCD5}"/>
    <cellStyle name="40% - Accent5 8 3 2" xfId="16391" xr:uid="{3B258286-9C07-44D7-BBC2-82B0FA5139A5}"/>
    <cellStyle name="40% - Accent5 8 3 3" xfId="26517" xr:uid="{2B884140-D01E-4D05-A221-15F60F06411F}"/>
    <cellStyle name="40% - Accent5 8 4" xfId="12174" xr:uid="{2523CD52-4ECC-46F6-A079-DF562039D16E}"/>
    <cellStyle name="40% - Accent5 8 5" xfId="22300" xr:uid="{E3DBF5C2-ECE2-487C-B4B4-D32E3C786AA0}"/>
    <cellStyle name="40% - Accent5 9" xfId="3180" xr:uid="{7A956B4C-CAE6-4DDF-972E-95A9E4C06315}"/>
    <cellStyle name="40% - Accent5 9 2" xfId="7482" xr:uid="{CF38D531-1A07-4AA0-BC0D-E83B892E5F97}"/>
    <cellStyle name="40% - Accent5 9 2 2" xfId="16804" xr:uid="{A0B1E238-5602-4BC1-B9ED-BC0CBD20F837}"/>
    <cellStyle name="40% - Accent5 9 2 3" xfId="26930" xr:uid="{0C1AA65E-78CB-4897-9C5C-FE34E1B33C53}"/>
    <cellStyle name="40% - Accent5 9 3" xfId="12587" xr:uid="{E9806DF1-A8E6-4DB0-87D2-F346F48C06A7}"/>
    <cellStyle name="40% - Accent5 9 4" xfId="22713" xr:uid="{AFD8CAA1-538B-44B9-BF51-27DF203B0058}"/>
    <cellStyle name="40% - Accent6" xfId="89" builtinId="51" customBuiltin="1"/>
    <cellStyle name="40% - Accent6 10" xfId="5424" xr:uid="{974A1D44-2BA9-4DAE-B2B5-55226506DA06}"/>
    <cellStyle name="40% - Accent6 10 2" xfId="14746" xr:uid="{10C4B58F-78BE-4279-B402-BD1F4E5EB77D}"/>
    <cellStyle name="40% - Accent6 10 3" xfId="24872" xr:uid="{04C4EF07-016F-402D-AE48-2DE23BE1FFDF}"/>
    <cellStyle name="40% - Accent6 11" xfId="9599" xr:uid="{B2D44241-C089-4680-A17C-9A2D0EDB3580}"/>
    <cellStyle name="40% - Accent6 11 2" xfId="18920" xr:uid="{AB282A3F-E761-42AB-8A3E-CC364E1DA523}"/>
    <cellStyle name="40% - Accent6 11 3" xfId="29046" xr:uid="{2BC54956-CEFF-4630-90F6-A8D2CA086A2C}"/>
    <cellStyle name="40% - Accent6 12" xfId="1120" xr:uid="{ED995F52-C27D-4262-99CD-901445A5DC3F}"/>
    <cellStyle name="40% - Accent6 13" xfId="10529" xr:uid="{C815FAE9-5C51-4F34-B3F8-4120426CA2C7}"/>
    <cellStyle name="40% - Accent6 14" xfId="19826" xr:uid="{3841BEF7-923F-4941-9A7C-F1DA6C28B998}"/>
    <cellStyle name="40% - Accent6 15" xfId="20655" xr:uid="{C86C2268-CC63-46A9-AE42-D82C17484C69}"/>
    <cellStyle name="40% - Accent6 2" xfId="90" xr:uid="{00000000-0005-0000-0000-0000B1000000}"/>
    <cellStyle name="40% - Accent6 2 10" xfId="9633" xr:uid="{B602E8BE-3437-4E57-8E2A-326C48B6E774}"/>
    <cellStyle name="40% - Accent6 2 10 2" xfId="18954" xr:uid="{98232712-947E-42F1-AC4D-816FCEA007B4}"/>
    <cellStyle name="40% - Accent6 2 10 3" xfId="29080" xr:uid="{DB72A6C4-4C5D-43E9-AC65-04CCC22A0011}"/>
    <cellStyle name="40% - Accent6 2 11" xfId="1121" xr:uid="{4E6D0E08-77B4-4154-B819-EB07E290ED1C}"/>
    <cellStyle name="40% - Accent6 2 12" xfId="10530" xr:uid="{013A87B5-C299-4996-9E15-C96CDDFF31FC}"/>
    <cellStyle name="40% - Accent6 2 13" xfId="19827" xr:uid="{AACC0F0B-FDB0-4CF7-9867-5DB325C3639D}"/>
    <cellStyle name="40% - Accent6 2 14" xfId="20656" xr:uid="{D0243D5E-C28B-40CA-9AED-450BA5BA5FCD}"/>
    <cellStyle name="40% - Accent6 2 2" xfId="91" xr:uid="{00000000-0005-0000-0000-0000B2000000}"/>
    <cellStyle name="40% - Accent6 2 2 10" xfId="1122" xr:uid="{21C7B3BE-F949-49E9-AA23-4CCA99643458}"/>
    <cellStyle name="40% - Accent6 2 2 11" xfId="10531" xr:uid="{72A739C6-AF9F-40FC-BEAB-CF4378031829}"/>
    <cellStyle name="40% - Accent6 2 2 12" xfId="19828" xr:uid="{A006F92A-316E-4000-866E-EB5EA15763FC}"/>
    <cellStyle name="40% - Accent6 2 2 13" xfId="20657" xr:uid="{57458ACE-AB0D-416D-ACEB-53D675E24E86}"/>
    <cellStyle name="40% - Accent6 2 2 2" xfId="92" xr:uid="{00000000-0005-0000-0000-0000B3000000}"/>
    <cellStyle name="40% - Accent6 2 2 2 10" xfId="10532" xr:uid="{CD356490-5DFC-49F8-9D6E-F8409C7C3268}"/>
    <cellStyle name="40% - Accent6 2 2 2 11" xfId="19829" xr:uid="{63F84CE9-FC51-4970-B0E9-62E8B244E1E6}"/>
    <cellStyle name="40% - Accent6 2 2 2 12" xfId="20658" xr:uid="{48F58A30-F0ED-434E-AE80-4A34B9860F76}"/>
    <cellStyle name="40% - Accent6 2 2 2 2" xfId="669" xr:uid="{00000000-0005-0000-0000-0000B4000000}"/>
    <cellStyle name="40% - Accent6 2 2 2 2 2" xfId="3768" xr:uid="{58BAAF26-9297-4881-BFF3-342A2770DEC2}"/>
    <cellStyle name="40% - Accent6 2 2 2 2 2 2" xfId="7986" xr:uid="{F8B5A95B-B302-4150-8BFA-4AA9545E5E3D}"/>
    <cellStyle name="40% - Accent6 2 2 2 2 2 2 2" xfId="17308" xr:uid="{C25ADBFC-BE15-474F-843D-BB2A4E84CFA0}"/>
    <cellStyle name="40% - Accent6 2 2 2 2 2 2 3" xfId="27434" xr:uid="{45D9D179-4D01-4A80-BFCD-C5BF0F177679}"/>
    <cellStyle name="40% - Accent6 2 2 2 2 2 3" xfId="13091" xr:uid="{F110B875-3BBA-40B3-B63D-53226FAB95EF}"/>
    <cellStyle name="40% - Accent6 2 2 2 2 2 4" xfId="23217" xr:uid="{809B1B62-32D6-40F2-98DD-4D6AFF23D091}"/>
    <cellStyle name="40% - Accent6 2 2 2 2 3" xfId="5841" xr:uid="{EAD32647-8777-492A-BB15-100AE7D3F536}"/>
    <cellStyle name="40% - Accent6 2 2 2 2 3 2" xfId="15163" xr:uid="{220F2FC7-8059-4E63-B90C-D803F5132B93}"/>
    <cellStyle name="40% - Accent6 2 2 2 2 3 3" xfId="25289" xr:uid="{B2FC134F-3C61-42DE-A67B-D069CA27B9DD}"/>
    <cellStyle name="40% - Accent6 2 2 2 2 4" xfId="10368" xr:uid="{5DBB00C5-5078-436E-AFFB-1392447013B0}"/>
    <cellStyle name="40% - Accent6 2 2 2 2 4 2" xfId="19679" xr:uid="{B7C2F3B7-9983-4021-920E-0B580C6CBF70}"/>
    <cellStyle name="40% - Accent6 2 2 2 2 4 3" xfId="29805" xr:uid="{C0A5AC71-08EB-4BE3-86F3-93AD83F79B57}"/>
    <cellStyle name="40% - Accent6 2 2 2 2 5" xfId="1537" xr:uid="{6B83B12A-9C16-43C9-9E64-3A409B2413B9}"/>
    <cellStyle name="40% - Accent6 2 2 2 2 6" xfId="10946" xr:uid="{204E0F16-F471-4D50-AE64-39EF783A5EEC}"/>
    <cellStyle name="40% - Accent6 2 2 2 2 7" xfId="20245" xr:uid="{461B73BB-8027-410D-AFD4-3964103E0D5D}"/>
    <cellStyle name="40% - Accent6 2 2 2 2 8" xfId="21072" xr:uid="{8220A84C-0BB3-45B7-B81A-89ED5AD8DE26}"/>
    <cellStyle name="40% - Accent6 2 2 2 3" xfId="1952" xr:uid="{1E047E2A-F0BD-4DE4-A715-5D259BDB9263}"/>
    <cellStyle name="40% - Accent6 2 2 2 3 2" xfId="4181" xr:uid="{3C25AF87-97D6-4757-906A-8BF6B74F0916}"/>
    <cellStyle name="40% - Accent6 2 2 2 3 2 2" xfId="8399" xr:uid="{AB753460-18C0-4F20-98C3-84E0C8E4D6C6}"/>
    <cellStyle name="40% - Accent6 2 2 2 3 2 2 2" xfId="17721" xr:uid="{4887E275-304C-408B-B429-EEBEEB74C169}"/>
    <cellStyle name="40% - Accent6 2 2 2 3 2 2 3" xfId="27847" xr:uid="{E6C206D9-E1F7-4D1D-901E-7D2B8A4E2DAF}"/>
    <cellStyle name="40% - Accent6 2 2 2 3 2 3" xfId="13504" xr:uid="{10AD43AC-2344-408E-BE06-8435F483442C}"/>
    <cellStyle name="40% - Accent6 2 2 2 3 2 4" xfId="23630" xr:uid="{48E4BA87-C7D3-4352-A994-DAD20223F5D4}"/>
    <cellStyle name="40% - Accent6 2 2 2 3 3" xfId="6254" xr:uid="{837C7840-75DA-43F2-8216-F196AB5BA8C8}"/>
    <cellStyle name="40% - Accent6 2 2 2 3 3 2" xfId="15576" xr:uid="{2DBD415F-CEBE-47BD-8A01-D26FBB6CF5B1}"/>
    <cellStyle name="40% - Accent6 2 2 2 3 3 3" xfId="25702" xr:uid="{BE1470CD-E4CF-4895-9355-57CCAA4453A2}"/>
    <cellStyle name="40% - Accent6 2 2 2 3 4" xfId="11359" xr:uid="{A644DFBB-9613-48BD-9118-85FD0B0B35DB}"/>
    <cellStyle name="40% - Accent6 2 2 2 3 5" xfId="21485" xr:uid="{F80F3BD9-FF7C-41AC-9860-3C3C06ABBC98}"/>
    <cellStyle name="40% - Accent6 2 2 2 4" xfId="2365" xr:uid="{6EBE80D0-C516-422A-9892-E2CB47EDB43B}"/>
    <cellStyle name="40% - Accent6 2 2 2 4 2" xfId="4594" xr:uid="{4DBCC22D-A2A2-408B-A92B-A43DF600635D}"/>
    <cellStyle name="40% - Accent6 2 2 2 4 2 2" xfId="8812" xr:uid="{72777CB1-277D-4D2B-BC73-3F7E5BCE4BFD}"/>
    <cellStyle name="40% - Accent6 2 2 2 4 2 2 2" xfId="18134" xr:uid="{BF19D7B0-D1A6-47D5-B59E-ECC229DDDA71}"/>
    <cellStyle name="40% - Accent6 2 2 2 4 2 2 3" xfId="28260" xr:uid="{66DE2D9A-5E7F-47D7-8534-622191C848F6}"/>
    <cellStyle name="40% - Accent6 2 2 2 4 2 3" xfId="13917" xr:uid="{B51741DE-35C4-49B3-8010-8DEE72924EC3}"/>
    <cellStyle name="40% - Accent6 2 2 2 4 2 4" xfId="24043" xr:uid="{D2EE0B34-C1FC-4E10-9F1A-3AF7CFC792C3}"/>
    <cellStyle name="40% - Accent6 2 2 2 4 3" xfId="6667" xr:uid="{A0411A56-B5FE-4379-B670-E0BBBED51104}"/>
    <cellStyle name="40% - Accent6 2 2 2 4 3 2" xfId="15989" xr:uid="{9B0152FE-DF00-46CC-A1B8-A071363079EE}"/>
    <cellStyle name="40% - Accent6 2 2 2 4 3 3" xfId="26115" xr:uid="{8B25F46F-981C-421B-8024-6D2BBE3590C0}"/>
    <cellStyle name="40% - Accent6 2 2 2 4 4" xfId="11772" xr:uid="{719204AE-BDA9-4763-91DE-920CAE598578}"/>
    <cellStyle name="40% - Accent6 2 2 2 4 5" xfId="21898" xr:uid="{EE4ED88F-1283-426A-A4A2-E065A815943E}"/>
    <cellStyle name="40% - Accent6 2 2 2 5" xfId="2778" xr:uid="{79C11451-0523-4F1E-B96C-108221371B89}"/>
    <cellStyle name="40% - Accent6 2 2 2 5 2" xfId="5007" xr:uid="{A7651F96-10F2-4401-B150-6B930ABD1A33}"/>
    <cellStyle name="40% - Accent6 2 2 2 5 2 2" xfId="9225" xr:uid="{E74140BF-BD93-4149-A86A-F4CAC2178DA2}"/>
    <cellStyle name="40% - Accent6 2 2 2 5 2 2 2" xfId="18547" xr:uid="{B1F4B3FE-ECD6-4FEF-BAB3-ED3BF9DD8B48}"/>
    <cellStyle name="40% - Accent6 2 2 2 5 2 2 3" xfId="28673" xr:uid="{656B785D-5695-4F1A-AA83-81BBCE507D5B}"/>
    <cellStyle name="40% - Accent6 2 2 2 5 2 3" xfId="14330" xr:uid="{F56B09D7-0342-4195-B980-23FFC7B7EF10}"/>
    <cellStyle name="40% - Accent6 2 2 2 5 2 4" xfId="24456" xr:uid="{1E036E18-01B1-4B8F-9120-61ACAE32C3E3}"/>
    <cellStyle name="40% - Accent6 2 2 2 5 3" xfId="7080" xr:uid="{5E96E874-E3F6-4B69-ABC6-BA79597907C5}"/>
    <cellStyle name="40% - Accent6 2 2 2 5 3 2" xfId="16402" xr:uid="{F868B715-8563-49F3-B857-FA1762B834AD}"/>
    <cellStyle name="40% - Accent6 2 2 2 5 3 3" xfId="26528" xr:uid="{3A4B47B3-745E-4009-9FB2-47183CCF2DD3}"/>
    <cellStyle name="40% - Accent6 2 2 2 5 4" xfId="12185" xr:uid="{C4573259-66FC-4BF2-B28F-06B15BEE9623}"/>
    <cellStyle name="40% - Accent6 2 2 2 5 5" xfId="22311" xr:uid="{F4C4E5F6-0ECF-4478-9BA2-27915A41910C}"/>
    <cellStyle name="40% - Accent6 2 2 2 6" xfId="3191" xr:uid="{405D4B2D-7225-4B18-87FC-B732E11AD006}"/>
    <cellStyle name="40% - Accent6 2 2 2 6 2" xfId="7493" xr:uid="{021A12BE-B742-4A4D-BF81-E37ADA40EDE8}"/>
    <cellStyle name="40% - Accent6 2 2 2 6 2 2" xfId="16815" xr:uid="{EE0DC474-0E35-49A4-BA28-72D6BE2EDB53}"/>
    <cellStyle name="40% - Accent6 2 2 2 6 2 3" xfId="26941" xr:uid="{CE9F3959-F939-4246-BAB6-712EB57882E6}"/>
    <cellStyle name="40% - Accent6 2 2 2 6 3" xfId="12598" xr:uid="{BA4217F5-46A4-4025-9D33-EA8FED5FAA2A}"/>
    <cellStyle name="40% - Accent6 2 2 2 6 4" xfId="22724" xr:uid="{EBB01926-DBB4-4584-A2DF-07E5CAF773F6}"/>
    <cellStyle name="40% - Accent6 2 2 2 7" xfId="5427" xr:uid="{50A0125A-2482-4CFA-BAD9-FE903D1B9BB9}"/>
    <cellStyle name="40% - Accent6 2 2 2 7 2" xfId="14749" xr:uid="{BAE9FD1F-9563-4F5C-BC8C-42D6FED78C01}"/>
    <cellStyle name="40% - Accent6 2 2 2 7 3" xfId="24875" xr:uid="{0FD8612C-5DC9-4C44-8E8A-07AB60E83BD2}"/>
    <cellStyle name="40% - Accent6 2 2 2 8" xfId="9943" xr:uid="{C903E60D-9ED7-445A-880B-A4EF84B4E3BA}"/>
    <cellStyle name="40% - Accent6 2 2 2 8 2" xfId="19264" xr:uid="{CA2C547D-D190-4162-807B-F5650025CE6F}"/>
    <cellStyle name="40% - Accent6 2 2 2 8 3" xfId="29390" xr:uid="{68F91290-638A-4B50-818C-B4DF78CF9CAD}"/>
    <cellStyle name="40% - Accent6 2 2 2 9" xfId="1123" xr:uid="{09C22DA6-76EB-4156-8B10-20B19C4ACD3D}"/>
    <cellStyle name="40% - Accent6 2 2 3" xfId="668" xr:uid="{00000000-0005-0000-0000-0000B5000000}"/>
    <cellStyle name="40% - Accent6 2 2 3 2" xfId="3767" xr:uid="{B2E0B525-EDA0-47FC-B5EF-6BBE57ADBC92}"/>
    <cellStyle name="40% - Accent6 2 2 3 2 2" xfId="7985" xr:uid="{F35FBCBF-22B9-4A73-8ACE-6874554B610E}"/>
    <cellStyle name="40% - Accent6 2 2 3 2 2 2" xfId="17307" xr:uid="{7A29DC2C-1F74-4B92-A190-016A556B13D9}"/>
    <cellStyle name="40% - Accent6 2 2 3 2 2 3" xfId="27433" xr:uid="{7350D7A6-9B33-47D9-8ABD-CFE2885C0814}"/>
    <cellStyle name="40% - Accent6 2 2 3 2 3" xfId="13090" xr:uid="{04CA2310-0A8D-4070-93FD-0BB9B8FDB64B}"/>
    <cellStyle name="40% - Accent6 2 2 3 2 4" xfId="23216" xr:uid="{F7F98398-BEFB-4D47-8057-3CE5148D48C8}"/>
    <cellStyle name="40% - Accent6 2 2 3 3" xfId="5840" xr:uid="{949B5756-BAA3-4D60-B16C-26FA0F4C30B8}"/>
    <cellStyle name="40% - Accent6 2 2 3 3 2" xfId="15162" xr:uid="{801FD19F-B697-489A-BB4E-659E992B268B}"/>
    <cellStyle name="40% - Accent6 2 2 3 3 3" xfId="25288" xr:uid="{0E8FB427-919B-42D5-8108-9A7AAA7133A9}"/>
    <cellStyle name="40% - Accent6 2 2 3 4" xfId="10161" xr:uid="{6B5F3F1B-0484-4291-A3CC-638385E3FDF6}"/>
    <cellStyle name="40% - Accent6 2 2 3 4 2" xfId="19472" xr:uid="{5C5CBE44-73B4-4F26-A026-7B71BD75D1FE}"/>
    <cellStyle name="40% - Accent6 2 2 3 4 3" xfId="29598" xr:uid="{F8D88F5F-741E-4563-BA33-7367EE6CDF32}"/>
    <cellStyle name="40% - Accent6 2 2 3 5" xfId="1536" xr:uid="{7BDC1B26-7964-4D36-AF30-DA7EF90EA348}"/>
    <cellStyle name="40% - Accent6 2 2 3 6" xfId="10945" xr:uid="{76624D61-AD36-44C7-AB97-35CF53AA8B8B}"/>
    <cellStyle name="40% - Accent6 2 2 3 7" xfId="20244" xr:uid="{DAFA2242-9CDA-4FA7-BB1A-25B19049663A}"/>
    <cellStyle name="40% - Accent6 2 2 3 8" xfId="21071" xr:uid="{04570E11-73AB-4A4A-BB82-6E4FDB8E2DC3}"/>
    <cellStyle name="40% - Accent6 2 2 4" xfId="1951" xr:uid="{5649C00B-8680-4E04-9581-A2909476ABB8}"/>
    <cellStyle name="40% - Accent6 2 2 4 2" xfId="4180" xr:uid="{741C933E-90C2-4554-92A8-1093BFCBEF53}"/>
    <cellStyle name="40% - Accent6 2 2 4 2 2" xfId="8398" xr:uid="{E210EDC5-1054-47E1-BCD7-1115EBEA3B6D}"/>
    <cellStyle name="40% - Accent6 2 2 4 2 2 2" xfId="17720" xr:uid="{A3073327-8689-4F7B-990F-FA30F1089571}"/>
    <cellStyle name="40% - Accent6 2 2 4 2 2 3" xfId="27846" xr:uid="{96D00083-E094-4893-B864-1C09E0929E91}"/>
    <cellStyle name="40% - Accent6 2 2 4 2 3" xfId="13503" xr:uid="{F21FC65F-18D9-4CA5-908A-44EA1D7A7DFA}"/>
    <cellStyle name="40% - Accent6 2 2 4 2 4" xfId="23629" xr:uid="{FDD9C146-55E7-49CD-BDCD-CF907C9569A9}"/>
    <cellStyle name="40% - Accent6 2 2 4 3" xfId="6253" xr:uid="{671A3C76-92D8-47EB-9548-B0DC2F4EFD2D}"/>
    <cellStyle name="40% - Accent6 2 2 4 3 2" xfId="15575" xr:uid="{F57E47DB-B6A4-486C-811E-E2BB9872DA61}"/>
    <cellStyle name="40% - Accent6 2 2 4 3 3" xfId="25701" xr:uid="{196A158E-2686-46DA-B24E-0C6074D92619}"/>
    <cellStyle name="40% - Accent6 2 2 4 4" xfId="11358" xr:uid="{6CCC9FBC-8B76-4469-BD60-ABDFC2E1E6E2}"/>
    <cellStyle name="40% - Accent6 2 2 4 5" xfId="21484" xr:uid="{4F10C69D-F4C1-4DEB-833F-18039D481CDA}"/>
    <cellStyle name="40% - Accent6 2 2 5" xfId="2364" xr:uid="{9F31160D-8415-4056-BC10-010FFFA9FA1D}"/>
    <cellStyle name="40% - Accent6 2 2 5 2" xfId="4593" xr:uid="{291835EF-BE21-4080-8553-82B5EADE7393}"/>
    <cellStyle name="40% - Accent6 2 2 5 2 2" xfId="8811" xr:uid="{765CA958-4CBE-414F-8B4E-0637AA69B5D3}"/>
    <cellStyle name="40% - Accent6 2 2 5 2 2 2" xfId="18133" xr:uid="{9A9C26E0-5937-4F79-A2BD-634BE0429843}"/>
    <cellStyle name="40% - Accent6 2 2 5 2 2 3" xfId="28259" xr:uid="{2246620A-E487-423C-878B-1F666115A23E}"/>
    <cellStyle name="40% - Accent6 2 2 5 2 3" xfId="13916" xr:uid="{958C4A18-9FC8-45BB-ADDF-6AC7E3C69B31}"/>
    <cellStyle name="40% - Accent6 2 2 5 2 4" xfId="24042" xr:uid="{7F6EDE46-4377-4A92-873B-95638CC1DBAD}"/>
    <cellStyle name="40% - Accent6 2 2 5 3" xfId="6666" xr:uid="{FED40D8F-67A2-4CCD-BC25-C17B3EC5E261}"/>
    <cellStyle name="40% - Accent6 2 2 5 3 2" xfId="15988" xr:uid="{31FEC6C3-5CF4-4860-B109-CAA1F2BE9DE1}"/>
    <cellStyle name="40% - Accent6 2 2 5 3 3" xfId="26114" xr:uid="{6993B9DB-91B6-4C0F-B8B3-FD8EBFFFD887}"/>
    <cellStyle name="40% - Accent6 2 2 5 4" xfId="11771" xr:uid="{E4E53A7A-8906-42C1-93C7-CEE2C239F04E}"/>
    <cellStyle name="40% - Accent6 2 2 5 5" xfId="21897" xr:uid="{D5AB8C25-21DA-442C-A9FC-4509AE161CF7}"/>
    <cellStyle name="40% - Accent6 2 2 6" xfId="2777" xr:uid="{F3A4F2A2-8115-425B-9C3E-41E0E0BFC6B6}"/>
    <cellStyle name="40% - Accent6 2 2 6 2" xfId="5006" xr:uid="{DE6147A3-81D7-4273-9753-88A727EE67B6}"/>
    <cellStyle name="40% - Accent6 2 2 6 2 2" xfId="9224" xr:uid="{1503BD44-0486-4F20-B6EA-8B9EC8ACF952}"/>
    <cellStyle name="40% - Accent6 2 2 6 2 2 2" xfId="18546" xr:uid="{53E48B26-DBBD-4BFD-82C5-00D1BFA2AEA5}"/>
    <cellStyle name="40% - Accent6 2 2 6 2 2 3" xfId="28672" xr:uid="{46AFDD93-3C15-46D1-8E87-D0B929283461}"/>
    <cellStyle name="40% - Accent6 2 2 6 2 3" xfId="14329" xr:uid="{D0316316-7DD8-4503-8370-71B517681F53}"/>
    <cellStyle name="40% - Accent6 2 2 6 2 4" xfId="24455" xr:uid="{85D39314-CF7A-4F6B-9A9B-EB5EB3C3A6F4}"/>
    <cellStyle name="40% - Accent6 2 2 6 3" xfId="7079" xr:uid="{4B055D13-B6B3-4CE1-B0BB-21F062A573C5}"/>
    <cellStyle name="40% - Accent6 2 2 6 3 2" xfId="16401" xr:uid="{5A442145-0ED9-47E2-8982-36788480763B}"/>
    <cellStyle name="40% - Accent6 2 2 6 3 3" xfId="26527" xr:uid="{35E50062-FD3E-4ADA-897B-6CA32A74142B}"/>
    <cellStyle name="40% - Accent6 2 2 6 4" xfId="12184" xr:uid="{E8E3D461-E34E-480E-BB2D-AD926B4E2C30}"/>
    <cellStyle name="40% - Accent6 2 2 6 5" xfId="22310" xr:uid="{D8BBA65B-ED6D-4149-8B2F-6A896AC46CB5}"/>
    <cellStyle name="40% - Accent6 2 2 7" xfId="3190" xr:uid="{E18C2229-FA1E-46D6-8D20-F1986527ADDE}"/>
    <cellStyle name="40% - Accent6 2 2 7 2" xfId="7492" xr:uid="{E3028D63-6524-4B54-91C3-B919A931FBF9}"/>
    <cellStyle name="40% - Accent6 2 2 7 2 2" xfId="16814" xr:uid="{D221118C-0B9C-487A-B4B7-662C08BD42ED}"/>
    <cellStyle name="40% - Accent6 2 2 7 2 3" xfId="26940" xr:uid="{C92B3216-E9D9-431A-9CC4-7C95A07014E2}"/>
    <cellStyle name="40% - Accent6 2 2 7 3" xfId="12597" xr:uid="{386AECCF-4825-447A-A83D-133AAB7FEE07}"/>
    <cellStyle name="40% - Accent6 2 2 7 4" xfId="22723" xr:uid="{5C435C66-E3E5-4E00-8F8A-D9D36D1D7161}"/>
    <cellStyle name="40% - Accent6 2 2 8" xfId="5426" xr:uid="{EF389399-A60F-42A8-BADF-F77C551C9246}"/>
    <cellStyle name="40% - Accent6 2 2 8 2" xfId="14748" xr:uid="{EFA20496-6E4A-4538-A582-7DAC1C95AEA8}"/>
    <cellStyle name="40% - Accent6 2 2 8 3" xfId="24874" xr:uid="{CCAA83B0-3041-4752-96DE-334B9ED7E6B6}"/>
    <cellStyle name="40% - Accent6 2 2 9" xfId="9736" xr:uid="{50A6B6B6-47A7-489C-8300-1DAB8B06BCD3}"/>
    <cellStyle name="40% - Accent6 2 2 9 2" xfId="19057" xr:uid="{C6041656-0BDD-46EE-8D91-617D9ED1379F}"/>
    <cellStyle name="40% - Accent6 2 2 9 3" xfId="29183" xr:uid="{E3CD9528-A99F-4744-8033-1D336F9D16B8}"/>
    <cellStyle name="40% - Accent6 2 3" xfId="93" xr:uid="{00000000-0005-0000-0000-0000B6000000}"/>
    <cellStyle name="40% - Accent6 2 3 10" xfId="10533" xr:uid="{4AC320B3-FDDB-4712-8525-BCBFC50439BE}"/>
    <cellStyle name="40% - Accent6 2 3 11" xfId="19830" xr:uid="{22E3604B-F099-40D0-96DA-9DB36CBEFCBB}"/>
    <cellStyle name="40% - Accent6 2 3 12" xfId="20659" xr:uid="{09B54F4B-A1DE-4BBE-9406-23BF336214C0}"/>
    <cellStyle name="40% - Accent6 2 3 2" xfId="670" xr:uid="{00000000-0005-0000-0000-0000B7000000}"/>
    <cellStyle name="40% - Accent6 2 3 2 2" xfId="3769" xr:uid="{C13C5EC9-25EC-4596-92C0-1BF71B8ADFE0}"/>
    <cellStyle name="40% - Accent6 2 3 2 2 2" xfId="7987" xr:uid="{96AF6BBA-4FA4-4043-B8B1-2FCCA23290EE}"/>
    <cellStyle name="40% - Accent6 2 3 2 2 2 2" xfId="17309" xr:uid="{AA495219-2657-4517-A624-5ADF281C72A4}"/>
    <cellStyle name="40% - Accent6 2 3 2 2 2 3" xfId="27435" xr:uid="{E2C2D3D0-816D-49CD-B38B-210DE47F8591}"/>
    <cellStyle name="40% - Accent6 2 3 2 2 3" xfId="13092" xr:uid="{EABAC425-89F4-4E9D-900A-84EC4A11FF8E}"/>
    <cellStyle name="40% - Accent6 2 3 2 2 4" xfId="23218" xr:uid="{C0D40639-6C89-450F-B625-93C99F1A2274}"/>
    <cellStyle name="40% - Accent6 2 3 2 3" xfId="5842" xr:uid="{1CB708A4-B321-4029-87D0-4D3B16B3E362}"/>
    <cellStyle name="40% - Accent6 2 3 2 3 2" xfId="15164" xr:uid="{31CCCC0B-9DF9-4C51-B2F7-552FB72245F0}"/>
    <cellStyle name="40% - Accent6 2 3 2 3 3" xfId="25290" xr:uid="{056D8767-B9C1-4F73-BFD8-F0736464BA10}"/>
    <cellStyle name="40% - Accent6 2 3 2 4" xfId="10265" xr:uid="{37450078-F226-4066-B4DE-6729492B9141}"/>
    <cellStyle name="40% - Accent6 2 3 2 4 2" xfId="19576" xr:uid="{1FF52E81-80A3-4ECE-8708-0667907E9D6D}"/>
    <cellStyle name="40% - Accent6 2 3 2 4 3" xfId="29702" xr:uid="{731466DE-94BB-4119-95EB-BAE493335FBC}"/>
    <cellStyle name="40% - Accent6 2 3 2 5" xfId="1538" xr:uid="{AE681E02-FD31-43D6-9609-9B2616802ADB}"/>
    <cellStyle name="40% - Accent6 2 3 2 6" xfId="10947" xr:uid="{4014D486-BC41-418E-B4F6-E65855F9B8BE}"/>
    <cellStyle name="40% - Accent6 2 3 2 7" xfId="20246" xr:uid="{5400FE7B-102F-4E8B-B892-66201AE0577E}"/>
    <cellStyle name="40% - Accent6 2 3 2 8" xfId="21073" xr:uid="{205A46E4-0D7A-4BE5-A08E-5571EA453033}"/>
    <cellStyle name="40% - Accent6 2 3 3" xfId="1953" xr:uid="{755789AC-6760-4217-8948-31A51CDA87B7}"/>
    <cellStyle name="40% - Accent6 2 3 3 2" xfId="4182" xr:uid="{2883A274-5ED8-4836-BF7D-B7B791E1979C}"/>
    <cellStyle name="40% - Accent6 2 3 3 2 2" xfId="8400" xr:uid="{3A2767AC-6134-48C1-B077-7AD3C34B7D6B}"/>
    <cellStyle name="40% - Accent6 2 3 3 2 2 2" xfId="17722" xr:uid="{944928C3-D92E-4349-8C4B-88EDEA5CBF0F}"/>
    <cellStyle name="40% - Accent6 2 3 3 2 2 3" xfId="27848" xr:uid="{D76539D4-330E-458C-A915-B1FCAF82513E}"/>
    <cellStyle name="40% - Accent6 2 3 3 2 3" xfId="13505" xr:uid="{330A9EEF-B5A1-4ECF-B486-5749BD94A5EF}"/>
    <cellStyle name="40% - Accent6 2 3 3 2 4" xfId="23631" xr:uid="{A4E5B2B3-594A-4EDE-8468-C08C55266F3E}"/>
    <cellStyle name="40% - Accent6 2 3 3 3" xfId="6255" xr:uid="{7B0A6E9D-D650-4C06-8AAD-B9FA843C2002}"/>
    <cellStyle name="40% - Accent6 2 3 3 3 2" xfId="15577" xr:uid="{2481BDF3-CFEC-495C-AD03-3124951FC8C8}"/>
    <cellStyle name="40% - Accent6 2 3 3 3 3" xfId="25703" xr:uid="{9CB4F54E-3479-4F43-8E51-3FEF8226F9C9}"/>
    <cellStyle name="40% - Accent6 2 3 3 4" xfId="11360" xr:uid="{F3C8D718-0117-4EFE-B3FA-1926ABA79699}"/>
    <cellStyle name="40% - Accent6 2 3 3 5" xfId="21486" xr:uid="{72D60AAA-BD62-4D88-A5C6-0D39AF262BDE}"/>
    <cellStyle name="40% - Accent6 2 3 4" xfId="2366" xr:uid="{727FD722-FE13-4F64-ADE2-205A3DEFEC1D}"/>
    <cellStyle name="40% - Accent6 2 3 4 2" xfId="4595" xr:uid="{75BC83A0-5217-4D9E-9E1C-8C226AAB9584}"/>
    <cellStyle name="40% - Accent6 2 3 4 2 2" xfId="8813" xr:uid="{273FEB32-BD9F-4545-A867-7DCBD64E9685}"/>
    <cellStyle name="40% - Accent6 2 3 4 2 2 2" xfId="18135" xr:uid="{EA126AE2-6A13-4198-86A1-1F28610E0E3B}"/>
    <cellStyle name="40% - Accent6 2 3 4 2 2 3" xfId="28261" xr:uid="{E00A2274-8268-446C-A1FB-5201DC14F678}"/>
    <cellStyle name="40% - Accent6 2 3 4 2 3" xfId="13918" xr:uid="{1D8276E7-C16B-406F-B588-CEAA1FC85423}"/>
    <cellStyle name="40% - Accent6 2 3 4 2 4" xfId="24044" xr:uid="{F19BB54F-4EDF-4D7A-8473-820B9AB06E90}"/>
    <cellStyle name="40% - Accent6 2 3 4 3" xfId="6668" xr:uid="{6889D165-A4A1-444B-B96A-4CC168FD9F96}"/>
    <cellStyle name="40% - Accent6 2 3 4 3 2" xfId="15990" xr:uid="{962C5105-6C25-4BA0-BE41-058DBFECF0C4}"/>
    <cellStyle name="40% - Accent6 2 3 4 3 3" xfId="26116" xr:uid="{7A9CBD61-F97C-4156-BDC4-327A9584AAB3}"/>
    <cellStyle name="40% - Accent6 2 3 4 4" xfId="11773" xr:uid="{E2768837-3CB7-4CAD-A480-BE7CD7BE233D}"/>
    <cellStyle name="40% - Accent6 2 3 4 5" xfId="21899" xr:uid="{672D1A5B-832E-422F-BD44-608A5159550D}"/>
    <cellStyle name="40% - Accent6 2 3 5" xfId="2779" xr:uid="{4222AFE8-EAE3-4CA0-AA2B-BE7945AF008C}"/>
    <cellStyle name="40% - Accent6 2 3 5 2" xfId="5008" xr:uid="{495103B5-09FD-4017-8197-0B70131F7241}"/>
    <cellStyle name="40% - Accent6 2 3 5 2 2" xfId="9226" xr:uid="{CE66BC06-DE98-4B22-9DA1-FF1540ABF0CD}"/>
    <cellStyle name="40% - Accent6 2 3 5 2 2 2" xfId="18548" xr:uid="{3528D4AE-AA4A-4135-9061-EB2158C4D3C8}"/>
    <cellStyle name="40% - Accent6 2 3 5 2 2 3" xfId="28674" xr:uid="{7F7CED41-12FF-4071-8D1B-B2FD9109C0E3}"/>
    <cellStyle name="40% - Accent6 2 3 5 2 3" xfId="14331" xr:uid="{8AC942F8-EE6D-435A-BEE3-BBD7E4D942DC}"/>
    <cellStyle name="40% - Accent6 2 3 5 2 4" xfId="24457" xr:uid="{9863179C-0950-4DD8-94FA-D23851AD9F12}"/>
    <cellStyle name="40% - Accent6 2 3 5 3" xfId="7081" xr:uid="{BE3E4C3B-A25B-438F-9F72-DB25F1CDDAA7}"/>
    <cellStyle name="40% - Accent6 2 3 5 3 2" xfId="16403" xr:uid="{6FC67F41-1C6B-4B8F-886F-BBF68A9A62CB}"/>
    <cellStyle name="40% - Accent6 2 3 5 3 3" xfId="26529" xr:uid="{F841B69F-E765-4CB3-B89F-B80211CB0604}"/>
    <cellStyle name="40% - Accent6 2 3 5 4" xfId="12186" xr:uid="{84937BA0-26E8-450C-BCA5-26718D0E68C0}"/>
    <cellStyle name="40% - Accent6 2 3 5 5" xfId="22312" xr:uid="{1713BE3F-B784-41EB-9243-77FEDC66FCC8}"/>
    <cellStyle name="40% - Accent6 2 3 6" xfId="3192" xr:uid="{6D5730D1-AF48-4057-B3BE-1090A1A1ECAC}"/>
    <cellStyle name="40% - Accent6 2 3 6 2" xfId="7494" xr:uid="{A6C138A0-E12A-4AE9-9532-E21A3DDD2C13}"/>
    <cellStyle name="40% - Accent6 2 3 6 2 2" xfId="16816" xr:uid="{38E462B0-4527-41EE-986A-4B850972723A}"/>
    <cellStyle name="40% - Accent6 2 3 6 2 3" xfId="26942" xr:uid="{D3CB3D1B-2142-46D1-92F6-59F7228ECBB1}"/>
    <cellStyle name="40% - Accent6 2 3 6 3" xfId="12599" xr:uid="{3E7CC354-6CF2-4B08-9DBD-17F7EA8D5FAE}"/>
    <cellStyle name="40% - Accent6 2 3 6 4" xfId="22725" xr:uid="{63E0D0D9-C857-4851-84D3-59FF1F65DB84}"/>
    <cellStyle name="40% - Accent6 2 3 7" xfId="5428" xr:uid="{77B582E9-93A7-48A2-A59D-9D87E90CA64F}"/>
    <cellStyle name="40% - Accent6 2 3 7 2" xfId="14750" xr:uid="{0A83335D-3AF1-48EE-A1A8-91D454065DBC}"/>
    <cellStyle name="40% - Accent6 2 3 7 3" xfId="24876" xr:uid="{99225D2D-FD93-4636-A5AA-E9C788200801}"/>
    <cellStyle name="40% - Accent6 2 3 8" xfId="9840" xr:uid="{2C518D00-8170-45C0-8954-C559A62A6620}"/>
    <cellStyle name="40% - Accent6 2 3 8 2" xfId="19161" xr:uid="{C488D46E-5A53-4025-B37D-134AF13F0857}"/>
    <cellStyle name="40% - Accent6 2 3 8 3" xfId="29287" xr:uid="{A65B1BDC-E3BF-4902-B2C8-C452C5CCE2D1}"/>
    <cellStyle name="40% - Accent6 2 3 9" xfId="1124" xr:uid="{FA972B46-1BDB-4FD4-AF6A-BA797C667662}"/>
    <cellStyle name="40% - Accent6 2 4" xfId="667" xr:uid="{00000000-0005-0000-0000-0000B8000000}"/>
    <cellStyle name="40% - Accent6 2 4 2" xfId="3766" xr:uid="{BBB4F74C-5956-4402-9680-04DEBBF373A8}"/>
    <cellStyle name="40% - Accent6 2 4 2 2" xfId="7984" xr:uid="{1010B047-F982-49A1-9782-843AD615FDF5}"/>
    <cellStyle name="40% - Accent6 2 4 2 2 2" xfId="17306" xr:uid="{6B88BF1E-56D7-4442-90B6-5AF73EDCD0FE}"/>
    <cellStyle name="40% - Accent6 2 4 2 2 3" xfId="27432" xr:uid="{4980CC4F-DC24-43F0-8427-77B3BD30A116}"/>
    <cellStyle name="40% - Accent6 2 4 2 3" xfId="13089" xr:uid="{16B37B58-E89B-4431-82E8-04C46BCF0F0F}"/>
    <cellStyle name="40% - Accent6 2 4 2 4" xfId="23215" xr:uid="{5F375BB2-3A22-460A-95C7-CD96F9C9B1F1}"/>
    <cellStyle name="40% - Accent6 2 4 3" xfId="5839" xr:uid="{89D8FF50-93A0-4D4A-A01A-8574EFF0FDB8}"/>
    <cellStyle name="40% - Accent6 2 4 3 2" xfId="15161" xr:uid="{9757735D-E8D9-4CAD-96C2-5D3C09A31C19}"/>
    <cellStyle name="40% - Accent6 2 4 3 3" xfId="25287" xr:uid="{A6109063-91F2-4B49-84DF-52A6ADFC1228}"/>
    <cellStyle name="40% - Accent6 2 4 4" xfId="10057" xr:uid="{CE496D1B-406A-4A2D-891E-BFE82F7DCC0C}"/>
    <cellStyle name="40% - Accent6 2 4 4 2" xfId="19369" xr:uid="{E5770773-F195-4B1E-9FEF-15EEFE66DD96}"/>
    <cellStyle name="40% - Accent6 2 4 4 3" xfId="29495" xr:uid="{24644413-EBD0-4AE9-A440-37B505C43E5F}"/>
    <cellStyle name="40% - Accent6 2 4 5" xfId="1535" xr:uid="{3554CC92-F659-486F-A50F-572EC4DA9108}"/>
    <cellStyle name="40% - Accent6 2 4 6" xfId="10944" xr:uid="{95982DBE-7449-4CD3-9053-BCCD3586A266}"/>
    <cellStyle name="40% - Accent6 2 4 7" xfId="20243" xr:uid="{1C5B41CE-7FE2-4DDB-98AA-2BA5A8DCFA8C}"/>
    <cellStyle name="40% - Accent6 2 4 8" xfId="21070" xr:uid="{BD816BA7-396B-4BB0-BF42-66E85A224D47}"/>
    <cellStyle name="40% - Accent6 2 5" xfId="1950" xr:uid="{BAEF29A1-A908-45B3-AC48-7022EB16E252}"/>
    <cellStyle name="40% - Accent6 2 5 2" xfId="4179" xr:uid="{3EAADC49-30E4-497A-89E8-B491604BCE5B}"/>
    <cellStyle name="40% - Accent6 2 5 2 2" xfId="8397" xr:uid="{74B2537F-423A-4812-9FAF-0CCB3555F14B}"/>
    <cellStyle name="40% - Accent6 2 5 2 2 2" xfId="17719" xr:uid="{C8BDB1F6-98EA-4DD0-B167-B66D5D1888EA}"/>
    <cellStyle name="40% - Accent6 2 5 2 2 3" xfId="27845" xr:uid="{2838A8EF-1050-4378-87A8-E1E545314C42}"/>
    <cellStyle name="40% - Accent6 2 5 2 3" xfId="13502" xr:uid="{BF7C2ADD-76ED-4F47-8150-8A72425730DA}"/>
    <cellStyle name="40% - Accent6 2 5 2 4" xfId="23628" xr:uid="{12DD0763-617C-46D2-9358-F103F26380AE}"/>
    <cellStyle name="40% - Accent6 2 5 3" xfId="6252" xr:uid="{A0BEF1A8-3785-4391-B24C-758157009D62}"/>
    <cellStyle name="40% - Accent6 2 5 3 2" xfId="15574" xr:uid="{4689F53F-A205-445D-960A-07DB2D718E30}"/>
    <cellStyle name="40% - Accent6 2 5 3 3" xfId="25700" xr:uid="{8349AD5A-76BA-405D-834C-8AB9BECA071B}"/>
    <cellStyle name="40% - Accent6 2 5 4" xfId="11357" xr:uid="{8D342106-6770-413E-8F1E-72E466CCA536}"/>
    <cellStyle name="40% - Accent6 2 5 5" xfId="21483" xr:uid="{67E7D54E-09FA-4EAB-BBF2-82CCDDBF093E}"/>
    <cellStyle name="40% - Accent6 2 6" xfId="2363" xr:uid="{2431FBAD-0BEB-42BC-9E4A-F69F437BB19E}"/>
    <cellStyle name="40% - Accent6 2 6 2" xfId="4592" xr:uid="{EEC4128A-8EF0-4A0B-A2FA-41CC9DF10B90}"/>
    <cellStyle name="40% - Accent6 2 6 2 2" xfId="8810" xr:uid="{88F905CD-EA98-428A-95BB-88DE07AD8B7A}"/>
    <cellStyle name="40% - Accent6 2 6 2 2 2" xfId="18132" xr:uid="{9AEEF4B9-0306-4FD8-A720-B0C3FDEE21AC}"/>
    <cellStyle name="40% - Accent6 2 6 2 2 3" xfId="28258" xr:uid="{EE42DB3F-65EE-4DED-9EE2-159EFF3DBA81}"/>
    <cellStyle name="40% - Accent6 2 6 2 3" xfId="13915" xr:uid="{7178A5A6-1EFF-40DC-9265-9A7F58AF4993}"/>
    <cellStyle name="40% - Accent6 2 6 2 4" xfId="24041" xr:uid="{15D47285-DBA0-4F4E-B8C4-1167997C0A1F}"/>
    <cellStyle name="40% - Accent6 2 6 3" xfId="6665" xr:uid="{DCBD6EB2-801A-4B14-A93E-6BD2947CE070}"/>
    <cellStyle name="40% - Accent6 2 6 3 2" xfId="15987" xr:uid="{A02593FA-476F-4F8A-96D8-246BC52B7180}"/>
    <cellStyle name="40% - Accent6 2 6 3 3" xfId="26113" xr:uid="{0BD66CBD-3A3E-4C5E-8800-85058CFF9F38}"/>
    <cellStyle name="40% - Accent6 2 6 4" xfId="11770" xr:uid="{986E80AA-2842-449B-8FF7-09754D204831}"/>
    <cellStyle name="40% - Accent6 2 6 5" xfId="21896" xr:uid="{FB1B625F-40E2-498F-ACB4-369ABE4664B8}"/>
    <cellStyle name="40% - Accent6 2 7" xfId="2776" xr:uid="{B7BD36C6-A979-4EA6-AFE5-709C9F1033CA}"/>
    <cellStyle name="40% - Accent6 2 7 2" xfId="5005" xr:uid="{2CD15341-959D-418A-BEB8-811477EC4C76}"/>
    <cellStyle name="40% - Accent6 2 7 2 2" xfId="9223" xr:uid="{59D52391-6FD2-4FE1-B745-BD958742A2D1}"/>
    <cellStyle name="40% - Accent6 2 7 2 2 2" xfId="18545" xr:uid="{7FC1D529-7E9F-490D-A1E5-3AD2D2D9D89A}"/>
    <cellStyle name="40% - Accent6 2 7 2 2 3" xfId="28671" xr:uid="{6CECF98E-7A01-4F95-8883-39E695A9964E}"/>
    <cellStyle name="40% - Accent6 2 7 2 3" xfId="14328" xr:uid="{79752CCC-A2E0-49D7-A7F1-C47EB05B8CB3}"/>
    <cellStyle name="40% - Accent6 2 7 2 4" xfId="24454" xr:uid="{BD51F92C-5D9B-47EB-B486-7270EB6668CE}"/>
    <cellStyle name="40% - Accent6 2 7 3" xfId="7078" xr:uid="{13AE58BB-A386-47E0-9EEA-FBEF7E885F24}"/>
    <cellStyle name="40% - Accent6 2 7 3 2" xfId="16400" xr:uid="{AC730FC7-8A9B-4F73-A8A8-7C044F3615C2}"/>
    <cellStyle name="40% - Accent6 2 7 3 3" xfId="26526" xr:uid="{C4720DAC-D185-44F3-9897-FE15E678B13E}"/>
    <cellStyle name="40% - Accent6 2 7 4" xfId="12183" xr:uid="{7FAB498C-9283-4B37-8777-C3BB4A9AA4C8}"/>
    <cellStyle name="40% - Accent6 2 7 5" xfId="22309" xr:uid="{E5F5EC24-78CC-4F57-8A4F-7A14956421EE}"/>
    <cellStyle name="40% - Accent6 2 8" xfId="3189" xr:uid="{91BE5741-B386-4769-9555-CA55785DE58C}"/>
    <cellStyle name="40% - Accent6 2 8 2" xfId="7491" xr:uid="{0BB8DDD4-8BD0-42A9-85DA-EC7784426F90}"/>
    <cellStyle name="40% - Accent6 2 8 2 2" xfId="16813" xr:uid="{777DECC1-E6F7-45A3-BEEC-10313DF63E37}"/>
    <cellStyle name="40% - Accent6 2 8 2 3" xfId="26939" xr:uid="{81478D3D-56F8-4F43-AF87-F6DAE03EBD15}"/>
    <cellStyle name="40% - Accent6 2 8 3" xfId="12596" xr:uid="{58AC7485-026E-4FC4-90C8-D8B66FC0E77D}"/>
    <cellStyle name="40% - Accent6 2 8 4" xfId="22722" xr:uid="{16AAEFDA-9CCC-47D5-8694-A7E88B0459EE}"/>
    <cellStyle name="40% - Accent6 2 9" xfId="5425" xr:uid="{18B3A056-64D6-4F35-8A84-3F49AB44FE7F}"/>
    <cellStyle name="40% - Accent6 2 9 2" xfId="14747" xr:uid="{C6039FEC-0AEF-4ABD-AFE0-BA09E9630464}"/>
    <cellStyle name="40% - Accent6 2 9 3" xfId="24873" xr:uid="{8C2DCCCB-9C28-488E-A772-13FB0C576D78}"/>
    <cellStyle name="40% - Accent6 3" xfId="94" xr:uid="{00000000-0005-0000-0000-0000B9000000}"/>
    <cellStyle name="40% - Accent6 3 10" xfId="1125" xr:uid="{C1D2B3F7-1E0E-4A8C-9032-7A40D2277E07}"/>
    <cellStyle name="40% - Accent6 3 11" xfId="10534" xr:uid="{C3A82351-F2D1-4019-B92B-02686C99501A}"/>
    <cellStyle name="40% - Accent6 3 12" xfId="19831" xr:uid="{391C69A9-6D6D-44D2-B03A-6FC585205236}"/>
    <cellStyle name="40% - Accent6 3 13" xfId="20660" xr:uid="{EC0AB945-7037-48AC-9469-5FBBB04B4EE4}"/>
    <cellStyle name="40% - Accent6 3 2" xfId="95" xr:uid="{00000000-0005-0000-0000-0000BA000000}"/>
    <cellStyle name="40% - Accent6 3 2 10" xfId="10535" xr:uid="{FC1E7C5C-9ECF-4DF8-AE4D-D43A6076BE39}"/>
    <cellStyle name="40% - Accent6 3 2 11" xfId="19832" xr:uid="{F0CB60B8-1249-4FEF-A086-25A237CD41F7}"/>
    <cellStyle name="40% - Accent6 3 2 12" xfId="20661" xr:uid="{25D9C5F5-A854-41C6-A6A2-E157E894E5E0}"/>
    <cellStyle name="40% - Accent6 3 2 2" xfId="672" xr:uid="{00000000-0005-0000-0000-0000BB000000}"/>
    <cellStyle name="40% - Accent6 3 2 2 2" xfId="3771" xr:uid="{10CBCA65-2CE8-4E73-9D3A-6A0F79ADE4FB}"/>
    <cellStyle name="40% - Accent6 3 2 2 2 2" xfId="7989" xr:uid="{4106E87D-8951-40A1-8F75-734D90FC5D98}"/>
    <cellStyle name="40% - Accent6 3 2 2 2 2 2" xfId="17311" xr:uid="{B79D562A-EBAC-41C0-A3BD-5B48F3080FB3}"/>
    <cellStyle name="40% - Accent6 3 2 2 2 2 3" xfId="27437" xr:uid="{4AA02182-4571-4BB9-9E14-521D30523FA1}"/>
    <cellStyle name="40% - Accent6 3 2 2 2 3" xfId="13094" xr:uid="{9A630313-2F84-4140-BC2D-C677D6BB6A25}"/>
    <cellStyle name="40% - Accent6 3 2 2 2 4" xfId="23220" xr:uid="{C552D411-BD60-4304-8392-F853D0ED1271}"/>
    <cellStyle name="40% - Accent6 3 2 2 3" xfId="5844" xr:uid="{34E337C3-EED4-4846-A355-11DEE8D2536B}"/>
    <cellStyle name="40% - Accent6 3 2 2 3 2" xfId="15166" xr:uid="{7A0A99ED-F913-46EB-997A-09D7F44C06EC}"/>
    <cellStyle name="40% - Accent6 3 2 2 3 3" xfId="25292" xr:uid="{F2AAFCD0-E8AE-4518-91A3-47BB1E4BA801}"/>
    <cellStyle name="40% - Accent6 3 2 2 4" xfId="10334" xr:uid="{121AB38C-ED18-4E09-BF34-BC6884BE0A73}"/>
    <cellStyle name="40% - Accent6 3 2 2 4 2" xfId="19645" xr:uid="{446EF16C-0920-40CB-8B2E-0865CEF999F6}"/>
    <cellStyle name="40% - Accent6 3 2 2 4 3" xfId="29771" xr:uid="{57796263-32F5-4BF9-AE60-01C24820E4AD}"/>
    <cellStyle name="40% - Accent6 3 2 2 5" xfId="1540" xr:uid="{00638D8B-509E-490D-9877-AB9476A660FC}"/>
    <cellStyle name="40% - Accent6 3 2 2 6" xfId="10949" xr:uid="{974D2F61-BEB1-4760-A111-B050C8EE5DC9}"/>
    <cellStyle name="40% - Accent6 3 2 2 7" xfId="20248" xr:uid="{2EDDFF6A-04AE-459B-8940-C8581DB9258B}"/>
    <cellStyle name="40% - Accent6 3 2 2 8" xfId="21075" xr:uid="{68B36737-DA3F-4AE2-8E2E-05E71033847D}"/>
    <cellStyle name="40% - Accent6 3 2 3" xfId="1955" xr:uid="{0EDDAAD5-8BB5-4A24-91C8-489B4B259CE0}"/>
    <cellStyle name="40% - Accent6 3 2 3 2" xfId="4184" xr:uid="{A13DC695-CFCB-4476-8AC5-E28FF434A73C}"/>
    <cellStyle name="40% - Accent6 3 2 3 2 2" xfId="8402" xr:uid="{90DE476B-60D3-4601-9BFB-75A37EE6C156}"/>
    <cellStyle name="40% - Accent6 3 2 3 2 2 2" xfId="17724" xr:uid="{55147E1A-66B0-471E-8FD2-391BF8612402}"/>
    <cellStyle name="40% - Accent6 3 2 3 2 2 3" xfId="27850" xr:uid="{13031750-2815-40E0-9F97-B906FCAF558C}"/>
    <cellStyle name="40% - Accent6 3 2 3 2 3" xfId="13507" xr:uid="{C46ACAB5-F906-430F-AE3C-09C3CD8389BE}"/>
    <cellStyle name="40% - Accent6 3 2 3 2 4" xfId="23633" xr:uid="{E58E2E7C-E8D3-44D8-9A7B-797F6B752697}"/>
    <cellStyle name="40% - Accent6 3 2 3 3" xfId="6257" xr:uid="{3C2C691B-3417-4DF8-BBD8-2F87B43301E9}"/>
    <cellStyle name="40% - Accent6 3 2 3 3 2" xfId="15579" xr:uid="{7B49E86D-6BC2-425D-B934-C3E1976FACD4}"/>
    <cellStyle name="40% - Accent6 3 2 3 3 3" xfId="25705" xr:uid="{953574F5-7C51-4625-A0DC-C69CD319238B}"/>
    <cellStyle name="40% - Accent6 3 2 3 4" xfId="11362" xr:uid="{70FC99A8-6BC3-4618-A06E-2D7613A10C68}"/>
    <cellStyle name="40% - Accent6 3 2 3 5" xfId="21488" xr:uid="{F35EE0C7-228A-4B68-8BBE-0FCD283CA642}"/>
    <cellStyle name="40% - Accent6 3 2 4" xfId="2368" xr:uid="{6198C906-6139-4D06-9666-D56C89C238F7}"/>
    <cellStyle name="40% - Accent6 3 2 4 2" xfId="4597" xr:uid="{47B05844-2A42-4AB8-85F4-BDE01CC62083}"/>
    <cellStyle name="40% - Accent6 3 2 4 2 2" xfId="8815" xr:uid="{B9AF5ECF-6FD6-495E-B386-BC6C3EA48B85}"/>
    <cellStyle name="40% - Accent6 3 2 4 2 2 2" xfId="18137" xr:uid="{1449B950-3300-46E9-B3B5-DE3A4B618AEF}"/>
    <cellStyle name="40% - Accent6 3 2 4 2 2 3" xfId="28263" xr:uid="{57CBEAA3-A32B-459B-BA2B-93B01BEB1B04}"/>
    <cellStyle name="40% - Accent6 3 2 4 2 3" xfId="13920" xr:uid="{191F72BD-3573-4544-BB08-1A72220911D1}"/>
    <cellStyle name="40% - Accent6 3 2 4 2 4" xfId="24046" xr:uid="{A5696867-E2F7-40BC-ACC0-EDB528D4E244}"/>
    <cellStyle name="40% - Accent6 3 2 4 3" xfId="6670" xr:uid="{CC8B6B97-ADBD-40DE-94BE-24E8CF19E60E}"/>
    <cellStyle name="40% - Accent6 3 2 4 3 2" xfId="15992" xr:uid="{B925D2A9-8033-4B1E-A03B-3416798FCDE8}"/>
    <cellStyle name="40% - Accent6 3 2 4 3 3" xfId="26118" xr:uid="{F2C17DD9-3176-465F-A30E-063A800EF94F}"/>
    <cellStyle name="40% - Accent6 3 2 4 4" xfId="11775" xr:uid="{8857216D-7DFC-442D-A4AA-4D2E8A4F218B}"/>
    <cellStyle name="40% - Accent6 3 2 4 5" xfId="21901" xr:uid="{DEC94397-5B70-418A-B6F4-04AF89BC93CA}"/>
    <cellStyle name="40% - Accent6 3 2 5" xfId="2781" xr:uid="{964E0418-E313-4338-9D21-CADB7652229B}"/>
    <cellStyle name="40% - Accent6 3 2 5 2" xfId="5010" xr:uid="{787297F5-3549-47C9-83B9-E54074574577}"/>
    <cellStyle name="40% - Accent6 3 2 5 2 2" xfId="9228" xr:uid="{4D0C8BC5-2EF4-4869-8ECA-9001D0F3806D}"/>
    <cellStyle name="40% - Accent6 3 2 5 2 2 2" xfId="18550" xr:uid="{F4299704-F9B4-46FD-8466-E32FEC694BE1}"/>
    <cellStyle name="40% - Accent6 3 2 5 2 2 3" xfId="28676" xr:uid="{773A0846-AAF5-49B5-B6FF-0B126C342C74}"/>
    <cellStyle name="40% - Accent6 3 2 5 2 3" xfId="14333" xr:uid="{1DCAAA6D-5C25-4C64-8D87-F277566CE022}"/>
    <cellStyle name="40% - Accent6 3 2 5 2 4" xfId="24459" xr:uid="{805E0FB9-86D6-4748-B2FD-A70520A94FB8}"/>
    <cellStyle name="40% - Accent6 3 2 5 3" xfId="7083" xr:uid="{0AA205C9-6E01-4FBC-A2FE-756A7A981A6B}"/>
    <cellStyle name="40% - Accent6 3 2 5 3 2" xfId="16405" xr:uid="{E4FCEA67-4D15-4835-A8B3-0EF00914C44A}"/>
    <cellStyle name="40% - Accent6 3 2 5 3 3" xfId="26531" xr:uid="{47C799DC-7A8C-4981-81C5-D29B55BC1E1D}"/>
    <cellStyle name="40% - Accent6 3 2 5 4" xfId="12188" xr:uid="{07FBA135-E170-48C8-83A6-3A84890ABC0A}"/>
    <cellStyle name="40% - Accent6 3 2 5 5" xfId="22314" xr:uid="{10E51F46-3833-4794-80B9-AAD35DDAE4A2}"/>
    <cellStyle name="40% - Accent6 3 2 6" xfId="3194" xr:uid="{2C6C55ED-CD2E-432D-9D12-B27CEEFDE917}"/>
    <cellStyle name="40% - Accent6 3 2 6 2" xfId="7496" xr:uid="{55591A65-0306-4027-A586-05D571555542}"/>
    <cellStyle name="40% - Accent6 3 2 6 2 2" xfId="16818" xr:uid="{73025079-65CB-4FB6-8DBB-11CF1B9A95F6}"/>
    <cellStyle name="40% - Accent6 3 2 6 2 3" xfId="26944" xr:uid="{7D3F0DA6-6BD8-41B2-8D8A-2F4938453A87}"/>
    <cellStyle name="40% - Accent6 3 2 6 3" xfId="12601" xr:uid="{FFA57DBC-C43D-43A3-8A4A-144CD2E9AF6F}"/>
    <cellStyle name="40% - Accent6 3 2 6 4" xfId="22727" xr:uid="{2FE896BF-E212-4873-B15B-8F4AB683A73A}"/>
    <cellStyle name="40% - Accent6 3 2 7" xfId="5430" xr:uid="{6E1A03B1-30E9-4FAD-84E9-55E77E9B80D4}"/>
    <cellStyle name="40% - Accent6 3 2 7 2" xfId="14752" xr:uid="{C4DCF4D2-76B3-4960-B08C-938B3D411E47}"/>
    <cellStyle name="40% - Accent6 3 2 7 3" xfId="24878" xr:uid="{F66EA11B-4A5E-4693-9865-6D6A927740B7}"/>
    <cellStyle name="40% - Accent6 3 2 8" xfId="9909" xr:uid="{E323CE56-910B-480A-A5C2-9625E5A0EC6E}"/>
    <cellStyle name="40% - Accent6 3 2 8 2" xfId="19230" xr:uid="{41257A90-D7A3-4094-BE90-2D939B43EE9A}"/>
    <cellStyle name="40% - Accent6 3 2 8 3" xfId="29356" xr:uid="{35ACB955-AD73-480C-A94F-FF9F3350243A}"/>
    <cellStyle name="40% - Accent6 3 2 9" xfId="1126" xr:uid="{97EDDEA3-BC49-41BB-A83F-5F7D26CAD789}"/>
    <cellStyle name="40% - Accent6 3 3" xfId="671" xr:uid="{00000000-0005-0000-0000-0000BC000000}"/>
    <cellStyle name="40% - Accent6 3 3 2" xfId="3770" xr:uid="{FC6A0779-C132-4D68-974A-BF36484F0528}"/>
    <cellStyle name="40% - Accent6 3 3 2 2" xfId="7988" xr:uid="{0F3AC24C-3438-479B-907F-EBA5D725FC67}"/>
    <cellStyle name="40% - Accent6 3 3 2 2 2" xfId="17310" xr:uid="{98896D37-27B2-4CA2-909A-C90921E6BB0C}"/>
    <cellStyle name="40% - Accent6 3 3 2 2 3" xfId="27436" xr:uid="{D6E7EE48-ECE6-4273-B07F-03C0D99F8FFA}"/>
    <cellStyle name="40% - Accent6 3 3 2 3" xfId="13093" xr:uid="{7454A9F3-B136-4275-8914-21B08A0B2908}"/>
    <cellStyle name="40% - Accent6 3 3 2 4" xfId="23219" xr:uid="{B1573D20-59A8-4003-A2F6-4C01E8D81419}"/>
    <cellStyle name="40% - Accent6 3 3 3" xfId="5843" xr:uid="{C3E8E605-F0BB-4216-BC32-660F98B423E8}"/>
    <cellStyle name="40% - Accent6 3 3 3 2" xfId="15165" xr:uid="{EDAB7C4F-0EAE-4E3F-BDB8-B99EE588435E}"/>
    <cellStyle name="40% - Accent6 3 3 3 3" xfId="25291" xr:uid="{4353090B-4EA6-440C-91B8-ED7414B6E936}"/>
    <cellStyle name="40% - Accent6 3 3 4" xfId="10127" xr:uid="{AB932560-EBE9-4E66-B8B1-6548A946127D}"/>
    <cellStyle name="40% - Accent6 3 3 4 2" xfId="19438" xr:uid="{E16B1224-C2E2-43FE-AE21-C04B66CFEC6B}"/>
    <cellStyle name="40% - Accent6 3 3 4 3" xfId="29564" xr:uid="{B6770260-2CB2-4CBA-81B8-3FF01B17EE30}"/>
    <cellStyle name="40% - Accent6 3 3 5" xfId="1539" xr:uid="{B867AF34-D4B8-40F9-955C-A162B21F37FF}"/>
    <cellStyle name="40% - Accent6 3 3 6" xfId="10948" xr:uid="{938D8E95-F56D-4D75-ABEA-675E0F64AE09}"/>
    <cellStyle name="40% - Accent6 3 3 7" xfId="20247" xr:uid="{F804A918-12F6-4DEC-9515-C96A259FD6BC}"/>
    <cellStyle name="40% - Accent6 3 3 8" xfId="21074" xr:uid="{1C2ADA31-D775-4B04-8B8B-133E0B05D215}"/>
    <cellStyle name="40% - Accent6 3 4" xfId="1954" xr:uid="{496CC666-FDBD-4E01-86E1-5F7180F80A5E}"/>
    <cellStyle name="40% - Accent6 3 4 2" xfId="4183" xr:uid="{F1CB69EC-4FC1-4BFE-8D00-91001048169D}"/>
    <cellStyle name="40% - Accent6 3 4 2 2" xfId="8401" xr:uid="{0263D19F-8BC4-4EC3-B985-913FCA4FA542}"/>
    <cellStyle name="40% - Accent6 3 4 2 2 2" xfId="17723" xr:uid="{5C3D8B8B-0C18-4933-94BB-EB88D7B9719E}"/>
    <cellStyle name="40% - Accent6 3 4 2 2 3" xfId="27849" xr:uid="{A871F3D6-3605-4154-A3FC-A3E46A60FE69}"/>
    <cellStyle name="40% - Accent6 3 4 2 3" xfId="13506" xr:uid="{16EA641D-2026-480D-AF63-131BB305EEA9}"/>
    <cellStyle name="40% - Accent6 3 4 2 4" xfId="23632" xr:uid="{B3584631-0617-422C-B76E-87A7F41C6AB4}"/>
    <cellStyle name="40% - Accent6 3 4 3" xfId="6256" xr:uid="{87FA824B-15FE-4A9C-8077-CAF193A13205}"/>
    <cellStyle name="40% - Accent6 3 4 3 2" xfId="15578" xr:uid="{212BD46D-1EF2-495A-8FD5-E31622E63EC7}"/>
    <cellStyle name="40% - Accent6 3 4 3 3" xfId="25704" xr:uid="{8A68EE86-FA8C-467F-814D-0687FEFE964A}"/>
    <cellStyle name="40% - Accent6 3 4 4" xfId="11361" xr:uid="{ACDF21AE-6727-478D-9741-896CD438501E}"/>
    <cellStyle name="40% - Accent6 3 4 5" xfId="21487" xr:uid="{3A87233A-2F1C-415F-AFDD-0A38AB9AB96A}"/>
    <cellStyle name="40% - Accent6 3 5" xfId="2367" xr:uid="{AF829056-EC97-4028-A05E-67EBF210B0D0}"/>
    <cellStyle name="40% - Accent6 3 5 2" xfId="4596" xr:uid="{7384B4D2-2A69-4F0C-9BAD-2F48B495AC7B}"/>
    <cellStyle name="40% - Accent6 3 5 2 2" xfId="8814" xr:uid="{1EC34968-CA5B-4F7F-9531-81822E275DF7}"/>
    <cellStyle name="40% - Accent6 3 5 2 2 2" xfId="18136" xr:uid="{2F3C7BC6-EC84-40D1-84F5-C7A9DBE45A33}"/>
    <cellStyle name="40% - Accent6 3 5 2 2 3" xfId="28262" xr:uid="{AC099208-EE7C-461E-BA25-9C1CE80F1529}"/>
    <cellStyle name="40% - Accent6 3 5 2 3" xfId="13919" xr:uid="{E999F031-043D-421C-8FCB-A83CCA2CFE7A}"/>
    <cellStyle name="40% - Accent6 3 5 2 4" xfId="24045" xr:uid="{D0CB2879-144B-44E8-B197-178F88019BE6}"/>
    <cellStyle name="40% - Accent6 3 5 3" xfId="6669" xr:uid="{C0356E99-7FCA-40D6-A3C8-473C58663A41}"/>
    <cellStyle name="40% - Accent6 3 5 3 2" xfId="15991" xr:uid="{C267EFB4-6ABF-402E-BF38-9AAC745AD4F7}"/>
    <cellStyle name="40% - Accent6 3 5 3 3" xfId="26117" xr:uid="{20103385-07A5-4A42-AB35-DC8EDE0654F8}"/>
    <cellStyle name="40% - Accent6 3 5 4" xfId="11774" xr:uid="{32914BDA-B46A-422A-90DF-D74FADD71F92}"/>
    <cellStyle name="40% - Accent6 3 5 5" xfId="21900" xr:uid="{7C368263-60DF-4652-B9D5-100A6931DAC6}"/>
    <cellStyle name="40% - Accent6 3 6" xfId="2780" xr:uid="{FA33E403-9883-4D40-A751-2BFE0A32D308}"/>
    <cellStyle name="40% - Accent6 3 6 2" xfId="5009" xr:uid="{5A6F269D-EE0F-42F9-92D5-85DD26C972DC}"/>
    <cellStyle name="40% - Accent6 3 6 2 2" xfId="9227" xr:uid="{01F9C787-59F0-41C3-BCE9-8B51D290570C}"/>
    <cellStyle name="40% - Accent6 3 6 2 2 2" xfId="18549" xr:uid="{1D647B4C-DC23-4BB7-BD82-3243363DCE83}"/>
    <cellStyle name="40% - Accent6 3 6 2 2 3" xfId="28675" xr:uid="{EE141FEC-76CD-481D-A4FE-81E386348596}"/>
    <cellStyle name="40% - Accent6 3 6 2 3" xfId="14332" xr:uid="{27083597-F579-40D1-8390-355378FC143A}"/>
    <cellStyle name="40% - Accent6 3 6 2 4" xfId="24458" xr:uid="{593BB5E4-A6D7-43DF-8E5D-CB01FD66ED1C}"/>
    <cellStyle name="40% - Accent6 3 6 3" xfId="7082" xr:uid="{5F62ED12-D9B6-4133-9306-99DD441A9147}"/>
    <cellStyle name="40% - Accent6 3 6 3 2" xfId="16404" xr:uid="{49A8824A-1D11-47F9-A631-2B0DBB8367B9}"/>
    <cellStyle name="40% - Accent6 3 6 3 3" xfId="26530" xr:uid="{4441C6D1-4A87-4C22-A74F-B6F66D63F1B1}"/>
    <cellStyle name="40% - Accent6 3 6 4" xfId="12187" xr:uid="{3435385D-95F2-443C-8726-DAA81A685C84}"/>
    <cellStyle name="40% - Accent6 3 6 5" xfId="22313" xr:uid="{9F41E075-F7D1-4FE0-8162-06D32A8F7029}"/>
    <cellStyle name="40% - Accent6 3 7" xfId="3193" xr:uid="{94BCE533-6761-4231-9891-20BFCD75266C}"/>
    <cellStyle name="40% - Accent6 3 7 2" xfId="7495" xr:uid="{CB23982B-619F-4054-9374-B6832C443C5B}"/>
    <cellStyle name="40% - Accent6 3 7 2 2" xfId="16817" xr:uid="{4D37477C-BE28-4B54-A7BD-F8A3F5968361}"/>
    <cellStyle name="40% - Accent6 3 7 2 3" xfId="26943" xr:uid="{59341A2E-1A4C-44CB-888B-4919409AD0A1}"/>
    <cellStyle name="40% - Accent6 3 7 3" xfId="12600" xr:uid="{D584DF3D-57DA-4E2D-8DEC-9118F616FC07}"/>
    <cellStyle name="40% - Accent6 3 7 4" xfId="22726" xr:uid="{03DE7115-677A-43A1-90CB-D0C84B4575A6}"/>
    <cellStyle name="40% - Accent6 3 8" xfId="5429" xr:uid="{2FF6F918-7086-46A7-920E-B7DD97A5AD4B}"/>
    <cellStyle name="40% - Accent6 3 8 2" xfId="14751" xr:uid="{E499D98C-5608-4B50-A783-73F955DC51FB}"/>
    <cellStyle name="40% - Accent6 3 8 3" xfId="24877" xr:uid="{3536FBB6-E549-4911-89A1-94BB9FE32950}"/>
    <cellStyle name="40% - Accent6 3 9" xfId="9702" xr:uid="{65B200FE-84BF-4C52-8C67-C05AC353A4CB}"/>
    <cellStyle name="40% - Accent6 3 9 2" xfId="19023" xr:uid="{8C5EA2CB-BA77-40EE-B7D9-E9585766A3FF}"/>
    <cellStyle name="40% - Accent6 3 9 3" xfId="29149" xr:uid="{834CDA32-C7BB-457D-88F7-2C2518F35382}"/>
    <cellStyle name="40% - Accent6 4" xfId="96" xr:uid="{00000000-0005-0000-0000-0000BD000000}"/>
    <cellStyle name="40% - Accent6 4 10" xfId="10536" xr:uid="{AAB47FC8-523F-46A9-9C8B-45C164782827}"/>
    <cellStyle name="40% - Accent6 4 11" xfId="19833" xr:uid="{643D771E-8375-4AC0-9C00-D2A10747D2A2}"/>
    <cellStyle name="40% - Accent6 4 12" xfId="20662" xr:uid="{86083374-D54A-4089-BEA6-43F5300234B0}"/>
    <cellStyle name="40% - Accent6 4 2" xfId="673" xr:uid="{00000000-0005-0000-0000-0000BE000000}"/>
    <cellStyle name="40% - Accent6 4 2 2" xfId="3772" xr:uid="{805E8497-D7B4-4801-B21B-8F18F09B412D}"/>
    <cellStyle name="40% - Accent6 4 2 2 2" xfId="7990" xr:uid="{E30E80C0-1E1F-476C-B776-2F77F92BAE49}"/>
    <cellStyle name="40% - Accent6 4 2 2 2 2" xfId="17312" xr:uid="{0735A276-A4E3-42E9-BA37-2CEBC222B4B3}"/>
    <cellStyle name="40% - Accent6 4 2 2 2 3" xfId="27438" xr:uid="{3E319314-C2DE-4142-AC80-5723CDC79071}"/>
    <cellStyle name="40% - Accent6 4 2 2 3" xfId="13095" xr:uid="{ED72EC61-A101-4C98-BE7E-2F17220E140B}"/>
    <cellStyle name="40% - Accent6 4 2 2 4" xfId="23221" xr:uid="{8070047C-68EE-462B-BB5A-94559301B196}"/>
    <cellStyle name="40% - Accent6 4 2 3" xfId="5845" xr:uid="{4A0C86A3-5D21-4C4E-9392-C34C87409091}"/>
    <cellStyle name="40% - Accent6 4 2 3 2" xfId="15167" xr:uid="{FDF45E85-C1E3-4C8C-ADD4-E6460A1E8CC2}"/>
    <cellStyle name="40% - Accent6 4 2 3 3" xfId="25293" xr:uid="{51A7CB30-2243-4394-ACB1-A49B5BA9C533}"/>
    <cellStyle name="40% - Accent6 4 2 4" xfId="10213" xr:uid="{AF7C17C8-2F3C-417E-A51B-5811E18B8333}"/>
    <cellStyle name="40% - Accent6 4 2 4 2" xfId="19524" xr:uid="{37B8709C-8B97-4930-9B44-A17F0B299330}"/>
    <cellStyle name="40% - Accent6 4 2 4 3" xfId="29650" xr:uid="{322DD82F-5625-40AD-9E6C-2D82BD0AEF54}"/>
    <cellStyle name="40% - Accent6 4 2 5" xfId="1541" xr:uid="{50C36BCD-508E-4DBE-A694-AAD48E1FB793}"/>
    <cellStyle name="40% - Accent6 4 2 6" xfId="10950" xr:uid="{54449106-A19A-4B5B-93D3-72C31D052D05}"/>
    <cellStyle name="40% - Accent6 4 2 7" xfId="20249" xr:uid="{6CE04C11-B8ED-4251-8F6C-4CF832D64199}"/>
    <cellStyle name="40% - Accent6 4 2 8" xfId="21076" xr:uid="{F63C2458-9722-4989-8886-77F0DDAA775A}"/>
    <cellStyle name="40% - Accent6 4 3" xfId="1956" xr:uid="{E723B949-1128-4A36-AF37-009931CC9D54}"/>
    <cellStyle name="40% - Accent6 4 3 2" xfId="4185" xr:uid="{E73A656C-CB1A-4132-B5B7-51002A997A8D}"/>
    <cellStyle name="40% - Accent6 4 3 2 2" xfId="8403" xr:uid="{3B06E1BF-4F0C-4724-9E22-6B4CEC9F5488}"/>
    <cellStyle name="40% - Accent6 4 3 2 2 2" xfId="17725" xr:uid="{EB8D421D-1DF5-4D51-9245-951AD7ABB564}"/>
    <cellStyle name="40% - Accent6 4 3 2 2 3" xfId="27851" xr:uid="{3BA52076-8CCA-47D0-9283-6E777C14246B}"/>
    <cellStyle name="40% - Accent6 4 3 2 3" xfId="13508" xr:uid="{2EECA862-F711-4E07-AA57-372DBCEFCA01}"/>
    <cellStyle name="40% - Accent6 4 3 2 4" xfId="23634" xr:uid="{1BFC1D1E-9DCA-4EE8-9EE2-6A8D570A64D2}"/>
    <cellStyle name="40% - Accent6 4 3 3" xfId="6258" xr:uid="{8DD4BF9D-9138-4019-A1F3-22932ED76D3A}"/>
    <cellStyle name="40% - Accent6 4 3 3 2" xfId="15580" xr:uid="{2ED438AA-EFB2-46A6-BC6B-98BF4A812AAE}"/>
    <cellStyle name="40% - Accent6 4 3 3 3" xfId="25706" xr:uid="{955976DE-28A7-4D0A-B5E2-E6ECAAEEB92F}"/>
    <cellStyle name="40% - Accent6 4 3 4" xfId="11363" xr:uid="{937BBC17-5352-4D52-B987-E6CC12056EDE}"/>
    <cellStyle name="40% - Accent6 4 3 5" xfId="21489" xr:uid="{17B3817F-26B7-4C64-948A-9ED8B40A415B}"/>
    <cellStyle name="40% - Accent6 4 4" xfId="2369" xr:uid="{25543C18-3178-4CE8-B31A-3E1F3A17C911}"/>
    <cellStyle name="40% - Accent6 4 4 2" xfId="4598" xr:uid="{36ADD95F-FD28-4054-AD53-644482B49549}"/>
    <cellStyle name="40% - Accent6 4 4 2 2" xfId="8816" xr:uid="{D7496B23-4950-4577-A771-618C8EFD619D}"/>
    <cellStyle name="40% - Accent6 4 4 2 2 2" xfId="18138" xr:uid="{2A963568-CA36-45D8-9854-0E8A6199D033}"/>
    <cellStyle name="40% - Accent6 4 4 2 2 3" xfId="28264" xr:uid="{314754B4-45DA-495D-BA67-8241CDF101E1}"/>
    <cellStyle name="40% - Accent6 4 4 2 3" xfId="13921" xr:uid="{3E31C9EA-D5D7-498C-8734-C334D3F6760A}"/>
    <cellStyle name="40% - Accent6 4 4 2 4" xfId="24047" xr:uid="{C0544FE8-5819-4BC8-A765-6A0ED0841141}"/>
    <cellStyle name="40% - Accent6 4 4 3" xfId="6671" xr:uid="{CF411110-9446-4DC3-9CB7-0476720F6752}"/>
    <cellStyle name="40% - Accent6 4 4 3 2" xfId="15993" xr:uid="{16115DA7-9527-4FE7-B496-FB2F06AD0AE9}"/>
    <cellStyle name="40% - Accent6 4 4 3 3" xfId="26119" xr:uid="{B7FA5560-24EF-4A90-AB34-4E6A57075704}"/>
    <cellStyle name="40% - Accent6 4 4 4" xfId="11776" xr:uid="{F235A315-5FF8-4259-994C-E9C8F0752929}"/>
    <cellStyle name="40% - Accent6 4 4 5" xfId="21902" xr:uid="{18B03809-516B-4BF6-8148-6CEBA6B7C48C}"/>
    <cellStyle name="40% - Accent6 4 5" xfId="2782" xr:uid="{AE3661CF-216B-4713-8726-B39D9C0A2CF1}"/>
    <cellStyle name="40% - Accent6 4 5 2" xfId="5011" xr:uid="{C9E9C1F5-1B5D-4446-A3BC-DCB97C726B7D}"/>
    <cellStyle name="40% - Accent6 4 5 2 2" xfId="9229" xr:uid="{AFD6B455-45C6-4142-A7F7-F15A597C2ED5}"/>
    <cellStyle name="40% - Accent6 4 5 2 2 2" xfId="18551" xr:uid="{641267E7-6612-4E0F-BB6F-B42C794F6537}"/>
    <cellStyle name="40% - Accent6 4 5 2 2 3" xfId="28677" xr:uid="{F5D4E17C-D01B-4FCC-BAD0-7E7905B5B15F}"/>
    <cellStyle name="40% - Accent6 4 5 2 3" xfId="14334" xr:uid="{DDCC3E73-2E1F-4B8B-B945-416F38312CA7}"/>
    <cellStyle name="40% - Accent6 4 5 2 4" xfId="24460" xr:uid="{E49A9662-A3B6-478B-A2D0-4A9A642B8F78}"/>
    <cellStyle name="40% - Accent6 4 5 3" xfId="7084" xr:uid="{04D10B80-E74A-411C-A6E4-C80C9FD0A1B9}"/>
    <cellStyle name="40% - Accent6 4 5 3 2" xfId="16406" xr:uid="{584D9EE3-0B16-49BE-AE42-E0A7A253EC3E}"/>
    <cellStyle name="40% - Accent6 4 5 3 3" xfId="26532" xr:uid="{7E8D3BE3-BBFF-4C03-B7EE-E2036D721622}"/>
    <cellStyle name="40% - Accent6 4 5 4" xfId="12189" xr:uid="{FBBEE461-4874-445E-BC16-927323C8D995}"/>
    <cellStyle name="40% - Accent6 4 5 5" xfId="22315" xr:uid="{D789140D-5C8F-42B1-A8EB-C5F49DB646A6}"/>
    <cellStyle name="40% - Accent6 4 6" xfId="3195" xr:uid="{C4AE654E-4DE7-4FF4-A656-D9677530806D}"/>
    <cellStyle name="40% - Accent6 4 6 2" xfId="7497" xr:uid="{329BDF22-33F9-4A3A-80DD-3709AB9C5BCC}"/>
    <cellStyle name="40% - Accent6 4 6 2 2" xfId="16819" xr:uid="{7DA6DE2E-A69C-4B96-861E-6B3EA94E724B}"/>
    <cellStyle name="40% - Accent6 4 6 2 3" xfId="26945" xr:uid="{7F6163E1-C2BB-48C0-A352-DA9C309E5B50}"/>
    <cellStyle name="40% - Accent6 4 6 3" xfId="12602" xr:uid="{454ECCF4-D16B-49F7-B4B8-FC54D799F3DC}"/>
    <cellStyle name="40% - Accent6 4 6 4" xfId="22728" xr:uid="{1D5DDBF5-62CE-4A39-9D8D-941D8DDF5712}"/>
    <cellStyle name="40% - Accent6 4 7" xfId="5431" xr:uid="{F63244B2-7006-48F7-8E45-7411E89F1195}"/>
    <cellStyle name="40% - Accent6 4 7 2" xfId="14753" xr:uid="{5E2E8F5C-66E6-47B5-B0D9-CF63DF312E7A}"/>
    <cellStyle name="40% - Accent6 4 7 3" xfId="24879" xr:uid="{22E322F6-BDBA-4247-815E-4C20175D5B23}"/>
    <cellStyle name="40% - Accent6 4 8" xfId="9788" xr:uid="{4163A1EB-37F8-4CA1-A705-3C187F1E1F47}"/>
    <cellStyle name="40% - Accent6 4 8 2" xfId="19109" xr:uid="{C1521902-3459-4110-A66B-221168AE601A}"/>
    <cellStyle name="40% - Accent6 4 8 3" xfId="29235" xr:uid="{C58CA036-5B32-4DAE-814F-4B43D4F6DD12}"/>
    <cellStyle name="40% - Accent6 4 9" xfId="1127" xr:uid="{956050F1-F8D8-422B-81BA-61AE09EF91DA}"/>
    <cellStyle name="40% - Accent6 5" xfId="666" xr:uid="{00000000-0005-0000-0000-0000BF000000}"/>
    <cellStyle name="40% - Accent6 5 2" xfId="3765" xr:uid="{B5CC92F6-9739-4E17-B739-6EACE1F68B06}"/>
    <cellStyle name="40% - Accent6 5 2 2" xfId="7983" xr:uid="{5D2E583D-3607-43BE-81AE-404C12BA5AB6}"/>
    <cellStyle name="40% - Accent6 5 2 2 2" xfId="17305" xr:uid="{61F9A261-BBC0-419F-B905-725F7A583CF9}"/>
    <cellStyle name="40% - Accent6 5 2 2 3" xfId="27431" xr:uid="{DE289E2A-6D1B-4017-A2BD-2CDB678B1789}"/>
    <cellStyle name="40% - Accent6 5 2 3" xfId="13088" xr:uid="{05515BEE-5457-4874-9372-342C71CF3823}"/>
    <cellStyle name="40% - Accent6 5 2 4" xfId="23214" xr:uid="{7DA3E0D3-721E-41E4-93F0-26DE9A0A4F77}"/>
    <cellStyle name="40% - Accent6 5 3" xfId="5838" xr:uid="{27F557A0-4832-496B-9C20-A2627DEDA717}"/>
    <cellStyle name="40% - Accent6 5 3 2" xfId="15160" xr:uid="{85A1B9DF-8C0A-4A84-A63F-79CB451B773A}"/>
    <cellStyle name="40% - Accent6 5 3 3" xfId="25286" xr:uid="{30FA0864-8BE2-4DD0-A22F-9648340F95F4}"/>
    <cellStyle name="40% - Accent6 5 4" xfId="10022" xr:uid="{9C2AF791-81B8-4CAE-AD86-33A7F74FCB1D}"/>
    <cellStyle name="40% - Accent6 5 4 2" xfId="19335" xr:uid="{C082CFF9-D577-45ED-BF3A-31943C17542A}"/>
    <cellStyle name="40% - Accent6 5 4 3" xfId="29461" xr:uid="{7A659BAC-0508-4F14-ACA9-591D5C4D17C3}"/>
    <cellStyle name="40% - Accent6 5 5" xfId="1534" xr:uid="{4ADE9986-4DCF-4598-8E73-661F627AD54B}"/>
    <cellStyle name="40% - Accent6 5 6" xfId="10943" xr:uid="{94249D0F-4478-4DA8-8921-2274CC5D9F66}"/>
    <cellStyle name="40% - Accent6 5 7" xfId="20242" xr:uid="{989718F9-0448-4232-AA08-2DBF189BD970}"/>
    <cellStyle name="40% - Accent6 5 8" xfId="21069" xr:uid="{E94F37CA-9F47-42F9-AD09-1BE130614A80}"/>
    <cellStyle name="40% - Accent6 6" xfId="1949" xr:uid="{8AB56922-AA04-4310-9882-3F181BC3CFBB}"/>
    <cellStyle name="40% - Accent6 6 2" xfId="4178" xr:uid="{21B4151B-E3B2-4EAD-B1E1-92416F8DCE46}"/>
    <cellStyle name="40% - Accent6 6 2 2" xfId="8396" xr:uid="{371E3EB7-5875-49AD-8D2F-10D56BF31DB1}"/>
    <cellStyle name="40% - Accent6 6 2 2 2" xfId="17718" xr:uid="{3E5233D1-A7F0-417D-8485-4D34098162E5}"/>
    <cellStyle name="40% - Accent6 6 2 2 3" xfId="27844" xr:uid="{F96CA885-7ABD-442F-8C76-D5397B4EAD4C}"/>
    <cellStyle name="40% - Accent6 6 2 3" xfId="13501" xr:uid="{2A8F091A-FFE8-43EC-8170-F320F0B37BA2}"/>
    <cellStyle name="40% - Accent6 6 2 4" xfId="23627" xr:uid="{E034EF92-9BA6-4EBE-AEEE-FA984C7EB00D}"/>
    <cellStyle name="40% - Accent6 6 3" xfId="6251" xr:uid="{8BDAEC0E-9CCD-4E4D-A70D-9A9ECCCA968B}"/>
    <cellStyle name="40% - Accent6 6 3 2" xfId="15573" xr:uid="{CB98B05A-002E-4183-BE9B-DEA473B64685}"/>
    <cellStyle name="40% - Accent6 6 3 3" xfId="25699" xr:uid="{0208673F-A66D-412B-BEFC-C2FDB48C93D4}"/>
    <cellStyle name="40% - Accent6 6 4" xfId="11356" xr:uid="{8AA50D17-CC5F-465D-B598-F9383E23D6DF}"/>
    <cellStyle name="40% - Accent6 6 5" xfId="21482" xr:uid="{BA5DA92F-A549-4D4C-9012-B590604D3F56}"/>
    <cellStyle name="40% - Accent6 7" xfId="2362" xr:uid="{856677DD-E402-470C-BBA6-D2059D649C53}"/>
    <cellStyle name="40% - Accent6 7 2" xfId="4591" xr:uid="{DB696D36-A37E-443D-B53B-3D54BC55C767}"/>
    <cellStyle name="40% - Accent6 7 2 2" xfId="8809" xr:uid="{F12834B2-31AD-47A6-BC82-82B224F45FA8}"/>
    <cellStyle name="40% - Accent6 7 2 2 2" xfId="18131" xr:uid="{C4156B93-C5FF-46BB-B7CE-B3800D2C8D06}"/>
    <cellStyle name="40% - Accent6 7 2 2 3" xfId="28257" xr:uid="{B63339F6-0E09-49E3-9463-E27FA6F73F4F}"/>
    <cellStyle name="40% - Accent6 7 2 3" xfId="13914" xr:uid="{59CA40B0-9480-4E4E-8398-BD515D151CE3}"/>
    <cellStyle name="40% - Accent6 7 2 4" xfId="24040" xr:uid="{DA17D136-C68D-41AD-A5D0-D6C88BF38C4D}"/>
    <cellStyle name="40% - Accent6 7 3" xfId="6664" xr:uid="{1BF0F0C0-10D6-43A5-B5C4-C03A6B1E4B68}"/>
    <cellStyle name="40% - Accent6 7 3 2" xfId="15986" xr:uid="{544126AC-5882-4CB7-92A0-7D8468BD6303}"/>
    <cellStyle name="40% - Accent6 7 3 3" xfId="26112" xr:uid="{D0562E51-9DC9-495D-80EF-0B9FFDB2B5E3}"/>
    <cellStyle name="40% - Accent6 7 4" xfId="11769" xr:uid="{CB883D84-7C42-4483-B4D9-55752C932689}"/>
    <cellStyle name="40% - Accent6 7 5" xfId="21895" xr:uid="{A489EDD6-359B-4658-B9E8-F46D72752EB8}"/>
    <cellStyle name="40% - Accent6 8" xfId="2775" xr:uid="{014CD2C5-82E8-4299-AE5F-BEC250F084D8}"/>
    <cellStyle name="40% - Accent6 8 2" xfId="5004" xr:uid="{22E2946F-AEEC-45DC-AFFA-69B645B86406}"/>
    <cellStyle name="40% - Accent6 8 2 2" xfId="9222" xr:uid="{840F2458-92A2-4935-8F00-69BDD60DFBDA}"/>
    <cellStyle name="40% - Accent6 8 2 2 2" xfId="18544" xr:uid="{8CD9F86D-53B3-4690-BA7F-93018D871245}"/>
    <cellStyle name="40% - Accent6 8 2 2 3" xfId="28670" xr:uid="{B88DCEC0-0FD6-445F-9261-F4820E183545}"/>
    <cellStyle name="40% - Accent6 8 2 3" xfId="14327" xr:uid="{FB1F729F-2EB2-45FB-BC26-011E99436A83}"/>
    <cellStyle name="40% - Accent6 8 2 4" xfId="24453" xr:uid="{0B814D85-FBC5-4377-BED9-FB897410BD5C}"/>
    <cellStyle name="40% - Accent6 8 3" xfId="7077" xr:uid="{B641D253-0431-4AA4-9415-0A53BCF15589}"/>
    <cellStyle name="40% - Accent6 8 3 2" xfId="16399" xr:uid="{22148438-DAFD-4AA7-B9B1-DA514FE89B89}"/>
    <cellStyle name="40% - Accent6 8 3 3" xfId="26525" xr:uid="{9A9F8007-65B0-4DE0-8185-123F7D5E0A42}"/>
    <cellStyle name="40% - Accent6 8 4" xfId="12182" xr:uid="{1EE4920A-B4DF-496C-AD8E-E1A0E86EB897}"/>
    <cellStyle name="40% - Accent6 8 5" xfId="22308" xr:uid="{34BE49D8-2BAA-4D39-ACCD-33E5F56BA98D}"/>
    <cellStyle name="40% - Accent6 9" xfId="3188" xr:uid="{F1988C2C-D7DA-4C4B-9CD4-30585DE38481}"/>
    <cellStyle name="40% - Accent6 9 2" xfId="7490" xr:uid="{58D7D09E-6A2D-434B-B389-86E76DF468A5}"/>
    <cellStyle name="40% - Accent6 9 2 2" xfId="16812" xr:uid="{FFB0DF5A-C364-446A-B98F-7A2EAAE0BB3B}"/>
    <cellStyle name="40% - Accent6 9 2 3" xfId="26938" xr:uid="{32B56D59-D2E8-4818-8600-8E77731FB4A6}"/>
    <cellStyle name="40% - Accent6 9 3" xfId="12595" xr:uid="{31AACECF-E2A3-4BC7-B9D3-461DEDD3C7D5}"/>
    <cellStyle name="40% - Accent6 9 4" xfId="22721" xr:uid="{DDB35A38-6880-419E-8429-0ED5156A4AAB}"/>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3596" xr:uid="{459F5616-03A6-4BD2-A2D0-991A509AD3A7}"/>
    <cellStyle name="Comma 4 2 2 2 10 2" xfId="7815" xr:uid="{C5621E08-BED2-4C6A-BA8A-6436A0FE5603}"/>
    <cellStyle name="Comma 4 2 2 2 10 2 2" xfId="17137" xr:uid="{3FB823DF-4CB7-4756-B027-D55CE02649B4}"/>
    <cellStyle name="Comma 4 2 2 2 10 2 3" xfId="27263" xr:uid="{F03E3D4F-E08F-41BA-BBE0-C2244E318489}"/>
    <cellStyle name="Comma 4 2 2 2 10 3" xfId="12920" xr:uid="{E06CE27A-CA2D-412D-A8D9-52B6E423071C}"/>
    <cellStyle name="Comma 4 2 2 2 10 4" xfId="23046" xr:uid="{F272A91D-BCC1-42D9-AE9D-C9C779271649}"/>
    <cellStyle name="Comma 4 2 2 2 11" xfId="5432" xr:uid="{33871B0F-CD64-42FC-85A4-1921E1B46813}"/>
    <cellStyle name="Comma 4 2 2 2 11 2" xfId="14754" xr:uid="{DA7A06B1-1A60-411C-89B9-E349759590AB}"/>
    <cellStyle name="Comma 4 2 2 2 11 3" xfId="24880" xr:uid="{DC870923-C446-4BEC-8B25-E0DB1A36804D}"/>
    <cellStyle name="Comma 4 2 2 2 12" xfId="9636" xr:uid="{41906217-49FF-472A-B556-DA2EC62B0C06}"/>
    <cellStyle name="Comma 4 2 2 2 12 2" xfId="18957" xr:uid="{5FB078AE-36DC-4DE8-8343-40D36203BEE1}"/>
    <cellStyle name="Comma 4 2 2 2 12 3" xfId="29083" xr:uid="{36367641-B66E-470F-B70B-AD6FEF137299}"/>
    <cellStyle name="Comma 4 2 2 2 13" xfId="1128" xr:uid="{05C1CA87-4B4F-48FD-8EA2-3FB459D3EEC8}"/>
    <cellStyle name="Comma 4 2 2 2 14" xfId="10537" xr:uid="{0F370FC7-B560-4970-8F4A-A3FEA02D1984}"/>
    <cellStyle name="Comma 4 2 2 2 15" xfId="19834" xr:uid="{BEB19646-FBE4-43D2-8808-347DEFADBFFB}"/>
    <cellStyle name="Comma 4 2 2 2 16" xfId="20663" xr:uid="{4B95180F-3431-41D9-AD72-03F69D302AE6}"/>
    <cellStyle name="Comma 4 2 2 2 2" xfId="129" xr:uid="{00000000-0005-0000-0000-0000E0000000}"/>
    <cellStyle name="Comma 4 2 2 2 2 10" xfId="5433" xr:uid="{A3EAB1C4-882F-4896-923B-918DD07308CA}"/>
    <cellStyle name="Comma 4 2 2 2 2 10 2" xfId="14755" xr:uid="{EEA44671-B291-4929-AB55-A1291B542EBA}"/>
    <cellStyle name="Comma 4 2 2 2 2 10 3" xfId="24881" xr:uid="{EFCD555C-D2AD-4479-B442-FE32D485ACB3}"/>
    <cellStyle name="Comma 4 2 2 2 2 11" xfId="9739" xr:uid="{C12CC20C-6A17-403D-8665-D122970CCAE9}"/>
    <cellStyle name="Comma 4 2 2 2 2 11 2" xfId="19060" xr:uid="{61971C3C-EDB4-4E54-8B38-8A1C7376FB0E}"/>
    <cellStyle name="Comma 4 2 2 2 2 11 3" xfId="29186" xr:uid="{75A8B407-51CD-42A6-A28D-0A7F928C1A05}"/>
    <cellStyle name="Comma 4 2 2 2 2 12" xfId="1129" xr:uid="{54CB5E4D-58CE-437C-BECE-E91415F8C55F}"/>
    <cellStyle name="Comma 4 2 2 2 2 13" xfId="10538" xr:uid="{18D3F652-3E8F-4CE8-94AB-9524CF86E801}"/>
    <cellStyle name="Comma 4 2 2 2 2 14" xfId="19835" xr:uid="{1D3A8ADC-9972-4CE4-9485-D918128DC08E}"/>
    <cellStyle name="Comma 4 2 2 2 2 15" xfId="20664" xr:uid="{95EBFF13-E12D-47CD-ABF7-021456C5243B}"/>
    <cellStyle name="Comma 4 2 2 2 2 2" xfId="130" xr:uid="{00000000-0005-0000-0000-0000E1000000}"/>
    <cellStyle name="Comma 4 2 2 2 2 2 10" xfId="9946" xr:uid="{2FEBEDF6-73E9-461E-A6B6-7583556511A7}"/>
    <cellStyle name="Comma 4 2 2 2 2 2 10 2" xfId="19267" xr:uid="{31F10026-7458-4A58-8C67-0C78629335C3}"/>
    <cellStyle name="Comma 4 2 2 2 2 2 10 3" xfId="29393" xr:uid="{72B880B0-0308-4D0D-BFC0-1939B8073518}"/>
    <cellStyle name="Comma 4 2 2 2 2 2 11" xfId="1130" xr:uid="{D7F06663-52D3-4F53-9EB8-040B97415594}"/>
    <cellStyle name="Comma 4 2 2 2 2 2 12" xfId="10539" xr:uid="{16EEDD8B-21C6-4D90-AC1B-23D0C16AB6F1}"/>
    <cellStyle name="Comma 4 2 2 2 2 2 13" xfId="19836" xr:uid="{C251AAF6-F4F2-4E4C-AC2A-77F77F6512AC}"/>
    <cellStyle name="Comma 4 2 2 2 2 2 14" xfId="20665" xr:uid="{D665370D-FFFF-4EF4-8504-CB6DF4269657}"/>
    <cellStyle name="Comma 4 2 2 2 2 2 2" xfId="676" xr:uid="{00000000-0005-0000-0000-0000E2000000}"/>
    <cellStyle name="Comma 4 2 2 2 2 2 2 2" xfId="3775" xr:uid="{63279F0E-C776-4CC3-AB75-C3A5EDD61A62}"/>
    <cellStyle name="Comma 4 2 2 2 2 2 2 2 2" xfId="7993" xr:uid="{3EB1E465-EEB0-4970-A290-3E430DDF16C3}"/>
    <cellStyle name="Comma 4 2 2 2 2 2 2 2 2 2" xfId="17315" xr:uid="{9D41A5A2-8A49-41B7-9601-A75A8D144FBF}"/>
    <cellStyle name="Comma 4 2 2 2 2 2 2 2 2 3" xfId="27441" xr:uid="{5E78C068-7C7B-4D8A-9BAB-D192B0AEF7CA}"/>
    <cellStyle name="Comma 4 2 2 2 2 2 2 2 3" xfId="13098" xr:uid="{8E311EDE-27DA-4FCB-8A64-762589127845}"/>
    <cellStyle name="Comma 4 2 2 2 2 2 2 2 4" xfId="23224" xr:uid="{FEEC6119-CD5A-4B5F-AB8D-D3B4674C5579}"/>
    <cellStyle name="Comma 4 2 2 2 2 2 2 3" xfId="5848" xr:uid="{18E0F42F-725A-4B57-98EE-04EDD341CF47}"/>
    <cellStyle name="Comma 4 2 2 2 2 2 2 3 2" xfId="15170" xr:uid="{7FBCD9CD-ECF0-48F9-89DE-70AAB077637A}"/>
    <cellStyle name="Comma 4 2 2 2 2 2 2 3 3" xfId="25296" xr:uid="{F247483C-992F-4166-934D-5851C9AED74E}"/>
    <cellStyle name="Comma 4 2 2 2 2 2 2 4" xfId="10371" xr:uid="{F8F44020-54DB-4360-8759-266FE96DAB42}"/>
    <cellStyle name="Comma 4 2 2 2 2 2 2 4 2" xfId="19682" xr:uid="{B7C69721-1506-4B73-9D62-D613D1AA6A7D}"/>
    <cellStyle name="Comma 4 2 2 2 2 2 2 4 3" xfId="29808" xr:uid="{EB184106-94CE-4F55-A108-99522AF24D42}"/>
    <cellStyle name="Comma 4 2 2 2 2 2 2 5" xfId="1544" xr:uid="{76952EDE-0B5D-418F-8DDC-0E059581F568}"/>
    <cellStyle name="Comma 4 2 2 2 2 2 2 6" xfId="10953" xr:uid="{869A656C-CD05-49F3-AA38-25B4BC761E5C}"/>
    <cellStyle name="Comma 4 2 2 2 2 2 2 7" xfId="20252" xr:uid="{C4F92F9C-52D4-4564-9BF6-9AB85D426212}"/>
    <cellStyle name="Comma 4 2 2 2 2 2 2 8" xfId="21079" xr:uid="{AF0F1EE8-F762-483F-964D-36B1C827B359}"/>
    <cellStyle name="Comma 4 2 2 2 2 2 3" xfId="1959" xr:uid="{26BED18C-5C96-48B6-B0CF-BCCDD1E84C0D}"/>
    <cellStyle name="Comma 4 2 2 2 2 2 3 2" xfId="4188" xr:uid="{76E3D09F-713E-4D5E-BCC3-F3E5B9D6B790}"/>
    <cellStyle name="Comma 4 2 2 2 2 2 3 2 2" xfId="8406" xr:uid="{BB4EC271-B884-4C4E-9373-F9ADEB817B6F}"/>
    <cellStyle name="Comma 4 2 2 2 2 2 3 2 2 2" xfId="17728" xr:uid="{009F4381-CB7A-4DBA-BC29-A369BF3931CB}"/>
    <cellStyle name="Comma 4 2 2 2 2 2 3 2 2 3" xfId="27854" xr:uid="{FAA294F8-6A41-411A-B896-2B6E68D6C4F6}"/>
    <cellStyle name="Comma 4 2 2 2 2 2 3 2 3" xfId="13511" xr:uid="{B3128E7B-99C6-4751-A297-06BDBAAC9AC9}"/>
    <cellStyle name="Comma 4 2 2 2 2 2 3 2 4" xfId="23637" xr:uid="{C677F96A-26C1-45EF-BB00-E88B9E4F6C96}"/>
    <cellStyle name="Comma 4 2 2 2 2 2 3 3" xfId="6261" xr:uid="{FAC801B8-AD31-4D68-96A9-6A54E421E567}"/>
    <cellStyle name="Comma 4 2 2 2 2 2 3 3 2" xfId="15583" xr:uid="{F26E2FCC-7E98-4DCA-A2FE-24B618E72322}"/>
    <cellStyle name="Comma 4 2 2 2 2 2 3 3 3" xfId="25709" xr:uid="{2E3B9920-3C7A-4D6D-A13D-234CD389581E}"/>
    <cellStyle name="Comma 4 2 2 2 2 2 3 4" xfId="11366" xr:uid="{FF2C4EC6-177A-4896-9085-B1572CF2A118}"/>
    <cellStyle name="Comma 4 2 2 2 2 2 3 5" xfId="21492" xr:uid="{1D3CF83E-318A-49FA-9C2B-DE35122562D0}"/>
    <cellStyle name="Comma 4 2 2 2 2 2 4" xfId="2372" xr:uid="{CA7524A2-95CB-481F-ACBD-ADC68673FF7D}"/>
    <cellStyle name="Comma 4 2 2 2 2 2 4 2" xfId="4601" xr:uid="{C192A3BE-C54F-473C-81A2-5CE25AE3FCBB}"/>
    <cellStyle name="Comma 4 2 2 2 2 2 4 2 2" xfId="8819" xr:uid="{3D7F5B5A-A818-4F0B-934F-CE93C967B806}"/>
    <cellStyle name="Comma 4 2 2 2 2 2 4 2 2 2" xfId="18141" xr:uid="{B48D6CFF-3AA7-4D77-9359-5A1A0A69AE6A}"/>
    <cellStyle name="Comma 4 2 2 2 2 2 4 2 2 3" xfId="28267" xr:uid="{EB6C5670-7C89-4C9B-8959-26D360FDB33A}"/>
    <cellStyle name="Comma 4 2 2 2 2 2 4 2 3" xfId="13924" xr:uid="{5181EFCE-0CD2-4329-A8F2-DF422B1A9F56}"/>
    <cellStyle name="Comma 4 2 2 2 2 2 4 2 4" xfId="24050" xr:uid="{F2E9D31D-735E-48DD-B990-40BDA60F6FDE}"/>
    <cellStyle name="Comma 4 2 2 2 2 2 4 3" xfId="6674" xr:uid="{284EB6DE-AE56-4A02-91AF-7CE09C88F3AA}"/>
    <cellStyle name="Comma 4 2 2 2 2 2 4 3 2" xfId="15996" xr:uid="{99DAC357-EDDA-45BC-AA2C-9CAAE48B6231}"/>
    <cellStyle name="Comma 4 2 2 2 2 2 4 3 3" xfId="26122" xr:uid="{2BBC3262-E77D-45D2-BD16-98E7BE22F4B1}"/>
    <cellStyle name="Comma 4 2 2 2 2 2 4 4" xfId="11779" xr:uid="{7F063F61-0582-47C5-BA5F-74FA77DC6503}"/>
    <cellStyle name="Comma 4 2 2 2 2 2 4 5" xfId="21905" xr:uid="{7150735E-161D-4D97-9049-D69C104DE870}"/>
    <cellStyle name="Comma 4 2 2 2 2 2 5" xfId="2785" xr:uid="{1009A491-7EA5-417B-BCF0-5D49C37A6E34}"/>
    <cellStyle name="Comma 4 2 2 2 2 2 5 2" xfId="5014" xr:uid="{23B7D668-C6BE-4956-9DA2-1F8510CA687B}"/>
    <cellStyle name="Comma 4 2 2 2 2 2 5 2 2" xfId="9232" xr:uid="{AED8016F-FB1E-4B69-9617-CF268F6FCF9E}"/>
    <cellStyle name="Comma 4 2 2 2 2 2 5 2 2 2" xfId="18554" xr:uid="{3C4D9674-B857-4F3B-BEC3-5A6FEC76D71C}"/>
    <cellStyle name="Comma 4 2 2 2 2 2 5 2 2 3" xfId="28680" xr:uid="{68483B7A-E50C-419C-A33C-19CEFFA6FACF}"/>
    <cellStyle name="Comma 4 2 2 2 2 2 5 2 3" xfId="14337" xr:uid="{9AC800F6-A64B-4BA3-91E0-9BF6B0FD4F20}"/>
    <cellStyle name="Comma 4 2 2 2 2 2 5 2 4" xfId="24463" xr:uid="{DAB80A90-A698-44AE-93DC-36976A6B2318}"/>
    <cellStyle name="Comma 4 2 2 2 2 2 5 3" xfId="7087" xr:uid="{BFA61B65-8B89-4D6C-8D3B-584E8DCBAD2D}"/>
    <cellStyle name="Comma 4 2 2 2 2 2 5 3 2" xfId="16409" xr:uid="{8406D6B4-C5B2-401D-8E4A-9AA72B6A456A}"/>
    <cellStyle name="Comma 4 2 2 2 2 2 5 3 3" xfId="26535" xr:uid="{8E911A24-0D33-4B16-9991-87F8832D12D1}"/>
    <cellStyle name="Comma 4 2 2 2 2 2 5 4" xfId="12192" xr:uid="{AD4D09AE-7539-4067-8497-99A966AFEF4B}"/>
    <cellStyle name="Comma 4 2 2 2 2 2 5 5" xfId="22318" xr:uid="{4374E326-B9E6-4C4C-B176-CE93C3914818}"/>
    <cellStyle name="Comma 4 2 2 2 2 2 6" xfId="3220" xr:uid="{F47D2209-8DFC-4F69-8DDD-FDAECE7EBE57}"/>
    <cellStyle name="Comma 4 2 2 2 2 2 6 2" xfId="7500" xr:uid="{8ADFE7F0-12E2-43D2-A630-45F08810AA1B}"/>
    <cellStyle name="Comma 4 2 2 2 2 2 6 2 2" xfId="16822" xr:uid="{076F6F6D-B79C-49BA-80E3-ADF14381283A}"/>
    <cellStyle name="Comma 4 2 2 2 2 2 6 2 3" xfId="26948" xr:uid="{C09058F6-4E45-494D-9687-03405A814664}"/>
    <cellStyle name="Comma 4 2 2 2 2 2 6 3" xfId="12605" xr:uid="{2D334DF9-FA57-4A82-9956-3A8D5338A86C}"/>
    <cellStyle name="Comma 4 2 2 2 2 2 6 4" xfId="22731" xr:uid="{1D569794-53DF-49CC-89C7-347FB8197805}"/>
    <cellStyle name="Comma 4 2 2 2 2 2 7" xfId="3215" xr:uid="{E57AFCBD-7577-4E28-B75C-78628CE50AE6}"/>
    <cellStyle name="Comma 4 2 2 2 2 2 8" xfId="3598" xr:uid="{B81EE957-4F3B-4313-95E7-3058A7449072}"/>
    <cellStyle name="Comma 4 2 2 2 2 2 8 2" xfId="7817" xr:uid="{1FA34124-13F0-4067-A8B2-AB1C882A324D}"/>
    <cellStyle name="Comma 4 2 2 2 2 2 8 2 2" xfId="17139" xr:uid="{3653D8A2-6CA6-4748-BF42-7C89D6ABF38E}"/>
    <cellStyle name="Comma 4 2 2 2 2 2 8 2 3" xfId="27265" xr:uid="{85BEC9E0-C53D-4044-AA2F-6AC77A153212}"/>
    <cellStyle name="Comma 4 2 2 2 2 2 8 3" xfId="12922" xr:uid="{908D2123-EC77-412D-9FFC-09B683AB1EB9}"/>
    <cellStyle name="Comma 4 2 2 2 2 2 8 4" xfId="23048" xr:uid="{D24A62B1-9227-4385-9035-0CB0519D2BD2}"/>
    <cellStyle name="Comma 4 2 2 2 2 2 9" xfId="5434" xr:uid="{25123A6B-1ED7-46D8-A7F9-7FE354A666C4}"/>
    <cellStyle name="Comma 4 2 2 2 2 2 9 2" xfId="14756" xr:uid="{5883FF55-EC87-4557-9BD9-CF96416BEAE2}"/>
    <cellStyle name="Comma 4 2 2 2 2 2 9 3" xfId="24882" xr:uid="{EFA67EF9-CFB4-4C5A-AAD4-DC06F9A1A9D2}"/>
    <cellStyle name="Comma 4 2 2 2 2 3" xfId="675" xr:uid="{00000000-0005-0000-0000-0000E3000000}"/>
    <cellStyle name="Comma 4 2 2 2 2 3 2" xfId="3774" xr:uid="{3D7493F7-F87B-49B7-80EE-E766576339A7}"/>
    <cellStyle name="Comma 4 2 2 2 2 3 2 2" xfId="7992" xr:uid="{F8322FAF-2C9F-4459-8851-D7E4D120139C}"/>
    <cellStyle name="Comma 4 2 2 2 2 3 2 2 2" xfId="17314" xr:uid="{7874FE42-FA70-4757-A4DD-2CC79755B493}"/>
    <cellStyle name="Comma 4 2 2 2 2 3 2 2 3" xfId="27440" xr:uid="{5FE05575-6B12-49EB-B6A2-B1D53B82CCB7}"/>
    <cellStyle name="Comma 4 2 2 2 2 3 2 3" xfId="13097" xr:uid="{DFF05E4E-7F40-48D7-BB05-7B2689A60249}"/>
    <cellStyle name="Comma 4 2 2 2 2 3 2 4" xfId="23223" xr:uid="{670461AF-A5BA-40DA-8529-95880A26BEE9}"/>
    <cellStyle name="Comma 4 2 2 2 2 3 3" xfId="5847" xr:uid="{38945A0E-5A60-43E2-BCD2-C2FAD2E36C46}"/>
    <cellStyle name="Comma 4 2 2 2 2 3 3 2" xfId="15169" xr:uid="{EE1A533D-B9B8-4DED-8222-130A3FAB35BC}"/>
    <cellStyle name="Comma 4 2 2 2 2 3 3 3" xfId="25295" xr:uid="{FC251D2B-6AC3-47BC-AF27-006CB7D2451B}"/>
    <cellStyle name="Comma 4 2 2 2 2 3 4" xfId="10164" xr:uid="{C1DF3923-7E78-4391-A606-06AF37043A77}"/>
    <cellStyle name="Comma 4 2 2 2 2 3 4 2" xfId="19475" xr:uid="{E11BB222-A3BC-463B-AA1D-54ACC331212E}"/>
    <cellStyle name="Comma 4 2 2 2 2 3 4 3" xfId="29601" xr:uid="{77DEEFAF-3BED-46AA-BAB2-AE3BA0612D74}"/>
    <cellStyle name="Comma 4 2 2 2 2 3 5" xfId="1543" xr:uid="{A8FC9F36-F204-479D-963E-780008D3F694}"/>
    <cellStyle name="Comma 4 2 2 2 2 3 6" xfId="10952" xr:uid="{97A7A8F1-F163-4098-9FCC-B66982652FFA}"/>
    <cellStyle name="Comma 4 2 2 2 2 3 7" xfId="20251" xr:uid="{B4FA0716-5344-41F6-BCBB-39030E4E2C5D}"/>
    <cellStyle name="Comma 4 2 2 2 2 3 8" xfId="21078" xr:uid="{C02C07FF-82BB-4E96-B3A5-8C4EE0B912F8}"/>
    <cellStyle name="Comma 4 2 2 2 2 4" xfId="1958" xr:uid="{9FC0DEC8-560F-472B-B236-D952B353B051}"/>
    <cellStyle name="Comma 4 2 2 2 2 4 2" xfId="4187" xr:uid="{9C79CD0D-CB37-49B2-BF6A-386518B64D1B}"/>
    <cellStyle name="Comma 4 2 2 2 2 4 2 2" xfId="8405" xr:uid="{5E450A74-7A1A-47AF-8603-58C4B8E22D1C}"/>
    <cellStyle name="Comma 4 2 2 2 2 4 2 2 2" xfId="17727" xr:uid="{41A40832-860C-48C8-84F8-552E6CAED8F2}"/>
    <cellStyle name="Comma 4 2 2 2 2 4 2 2 3" xfId="27853" xr:uid="{9E605C6F-8D03-4286-9F06-FE689D777C8C}"/>
    <cellStyle name="Comma 4 2 2 2 2 4 2 3" xfId="13510" xr:uid="{28CFE2DE-2AC1-422C-9097-F65C96AB8C59}"/>
    <cellStyle name="Comma 4 2 2 2 2 4 2 4" xfId="23636" xr:uid="{2C1A4878-0673-4817-867C-67302CF4C73D}"/>
    <cellStyle name="Comma 4 2 2 2 2 4 3" xfId="6260" xr:uid="{EF2DE042-AD0B-4771-8D99-4F67556967E0}"/>
    <cellStyle name="Comma 4 2 2 2 2 4 3 2" xfId="15582" xr:uid="{7CC61AEC-0849-48D5-8FDC-653761369D36}"/>
    <cellStyle name="Comma 4 2 2 2 2 4 3 3" xfId="25708" xr:uid="{47D7BF6F-D147-4473-BA88-E4837BE46799}"/>
    <cellStyle name="Comma 4 2 2 2 2 4 4" xfId="11365" xr:uid="{DBFFD08A-A320-465C-9FE4-C273A58DCA4B}"/>
    <cellStyle name="Comma 4 2 2 2 2 4 5" xfId="21491" xr:uid="{90CD0A77-47B1-40A3-94C9-992B54EF2B43}"/>
    <cellStyle name="Comma 4 2 2 2 2 5" xfId="2371" xr:uid="{2C979162-1D10-4420-BB58-9AA53FE230B4}"/>
    <cellStyle name="Comma 4 2 2 2 2 5 2" xfId="4600" xr:uid="{8686BDD1-F35E-40E9-A622-9F3B2C297EC6}"/>
    <cellStyle name="Comma 4 2 2 2 2 5 2 2" xfId="8818" xr:uid="{994674C6-4A23-4BD0-A35A-12D43B5C5536}"/>
    <cellStyle name="Comma 4 2 2 2 2 5 2 2 2" xfId="18140" xr:uid="{2BDD4B67-2313-4D58-A0A8-6EDE85EA0269}"/>
    <cellStyle name="Comma 4 2 2 2 2 5 2 2 3" xfId="28266" xr:uid="{454C2884-D4F2-4801-A91D-65A3A1B5B60D}"/>
    <cellStyle name="Comma 4 2 2 2 2 5 2 3" xfId="13923" xr:uid="{5FC191A9-D831-4A97-A96A-9C07A0843227}"/>
    <cellStyle name="Comma 4 2 2 2 2 5 2 4" xfId="24049" xr:uid="{7CF0757B-793E-4ACE-856A-C188FF21AEA7}"/>
    <cellStyle name="Comma 4 2 2 2 2 5 3" xfId="6673" xr:uid="{F7F00B54-45E1-48ED-9945-E06CAC1048B9}"/>
    <cellStyle name="Comma 4 2 2 2 2 5 3 2" xfId="15995" xr:uid="{0F70741B-3706-465D-ABB5-8C8BF5DA2161}"/>
    <cellStyle name="Comma 4 2 2 2 2 5 3 3" xfId="26121" xr:uid="{FD99F33D-4D3A-476F-A3C9-702E584F6EFF}"/>
    <cellStyle name="Comma 4 2 2 2 2 5 4" xfId="11778" xr:uid="{C9B89F47-9835-4C73-86F0-E215A55CCA8B}"/>
    <cellStyle name="Comma 4 2 2 2 2 5 5" xfId="21904" xr:uid="{589C8D04-0918-4E53-9052-0B07C36671C3}"/>
    <cellStyle name="Comma 4 2 2 2 2 6" xfId="2784" xr:uid="{A4026284-E954-4FAE-BFF7-2AB0ACD30BA0}"/>
    <cellStyle name="Comma 4 2 2 2 2 6 2" xfId="5013" xr:uid="{6889BFF4-556D-4CEE-9022-481830BFDF28}"/>
    <cellStyle name="Comma 4 2 2 2 2 6 2 2" xfId="9231" xr:uid="{120F3075-4FDA-4CC9-BEBA-FF0CE96240A9}"/>
    <cellStyle name="Comma 4 2 2 2 2 6 2 2 2" xfId="18553" xr:uid="{E28D8E5A-626A-4C29-AD14-82D8910A0C7A}"/>
    <cellStyle name="Comma 4 2 2 2 2 6 2 2 3" xfId="28679" xr:uid="{3DE0CE6B-B0CD-4D7C-AA43-17800594EE5D}"/>
    <cellStyle name="Comma 4 2 2 2 2 6 2 3" xfId="14336" xr:uid="{85DA1489-4A8C-47D7-BDA8-F5D3FB3BAC23}"/>
    <cellStyle name="Comma 4 2 2 2 2 6 2 4" xfId="24462" xr:uid="{9613FC40-706B-4CEF-9C2E-376BC1B3C9FE}"/>
    <cellStyle name="Comma 4 2 2 2 2 6 3" xfId="7086" xr:uid="{2D38A1A1-9600-4AF2-A015-F76BE4B49795}"/>
    <cellStyle name="Comma 4 2 2 2 2 6 3 2" xfId="16408" xr:uid="{8A72C1DD-4FE8-4C0C-B0CB-5362F08E355F}"/>
    <cellStyle name="Comma 4 2 2 2 2 6 3 3" xfId="26534" xr:uid="{3B1407A1-B0B5-44A2-A223-8A09B9B708A2}"/>
    <cellStyle name="Comma 4 2 2 2 2 6 4" xfId="12191" xr:uid="{654F41C7-0F26-49F0-9A1B-58E02C0DE6FF}"/>
    <cellStyle name="Comma 4 2 2 2 2 6 5" xfId="22317" xr:uid="{67E6F62E-88D2-4D19-845F-AA6D6D4176B5}"/>
    <cellStyle name="Comma 4 2 2 2 2 7" xfId="3219" xr:uid="{E5C93383-FB28-408F-A1C5-47BFA77B1D99}"/>
    <cellStyle name="Comma 4 2 2 2 2 7 2" xfId="7499" xr:uid="{0759F2B5-8D79-4AFD-B231-90EA766F3B80}"/>
    <cellStyle name="Comma 4 2 2 2 2 7 2 2" xfId="16821" xr:uid="{6FFCB549-3F08-4E23-92C9-4BC56E21385A}"/>
    <cellStyle name="Comma 4 2 2 2 2 7 2 3" xfId="26947" xr:uid="{335FF38D-68D0-4290-A42D-A4F75DEEFAD5}"/>
    <cellStyle name="Comma 4 2 2 2 2 7 3" xfId="12604" xr:uid="{CAD311B7-6B08-457A-B22D-EAE1144319C5}"/>
    <cellStyle name="Comma 4 2 2 2 2 7 4" xfId="22730" xr:uid="{DAEE3D48-656C-4CE8-94C0-8A86F519A2B0}"/>
    <cellStyle name="Comma 4 2 2 2 2 8" xfId="3216" xr:uid="{80658A1E-243C-49C4-915E-AA2DC3648D46}"/>
    <cellStyle name="Comma 4 2 2 2 2 9" xfId="3597" xr:uid="{9EDD5D2C-1DD1-486E-964D-F2801C6BBA09}"/>
    <cellStyle name="Comma 4 2 2 2 2 9 2" xfId="7816" xr:uid="{3F7F5151-14DE-4E94-AFD5-C672AEB9A0B8}"/>
    <cellStyle name="Comma 4 2 2 2 2 9 2 2" xfId="17138" xr:uid="{C1FE67CD-ED15-443B-B1C4-A641E17B1546}"/>
    <cellStyle name="Comma 4 2 2 2 2 9 2 3" xfId="27264" xr:uid="{DD8CEDAF-416B-49CC-95FB-2CBE4060B489}"/>
    <cellStyle name="Comma 4 2 2 2 2 9 3" xfId="12921" xr:uid="{39C2DD7A-19A1-4458-AD34-7F6D3C78B844}"/>
    <cellStyle name="Comma 4 2 2 2 2 9 4" xfId="23047" xr:uid="{DFE52421-C9C9-482B-A37E-27D804460B69}"/>
    <cellStyle name="Comma 4 2 2 2 3" xfId="131" xr:uid="{00000000-0005-0000-0000-0000E4000000}"/>
    <cellStyle name="Comma 4 2 2 2 3 10" xfId="9843" xr:uid="{A22FB491-347D-403F-BB90-3F1AA421C8F9}"/>
    <cellStyle name="Comma 4 2 2 2 3 10 2" xfId="19164" xr:uid="{44DB4EB2-3796-451A-A096-75B7CE0F79B9}"/>
    <cellStyle name="Comma 4 2 2 2 3 10 3" xfId="29290" xr:uid="{0A6A625F-8580-4FFE-B99F-80A7A8A8A47E}"/>
    <cellStyle name="Comma 4 2 2 2 3 11" xfId="1131" xr:uid="{7D645EB3-27A0-4395-9B59-0920C3C92BDD}"/>
    <cellStyle name="Comma 4 2 2 2 3 12" xfId="10540" xr:uid="{821ED2D6-EE55-4D72-9AD8-4B46D4BCFCCB}"/>
    <cellStyle name="Comma 4 2 2 2 3 13" xfId="19837" xr:uid="{7E66288C-C9DC-4CCA-B2D6-B7E39D744406}"/>
    <cellStyle name="Comma 4 2 2 2 3 14" xfId="20666" xr:uid="{236FFA59-36D4-43C7-ACE7-A58975657680}"/>
    <cellStyle name="Comma 4 2 2 2 3 2" xfId="677" xr:uid="{00000000-0005-0000-0000-0000E5000000}"/>
    <cellStyle name="Comma 4 2 2 2 3 2 2" xfId="3776" xr:uid="{37AE4EAE-07FB-4AD4-A5E1-A05C6C6377CC}"/>
    <cellStyle name="Comma 4 2 2 2 3 2 2 2" xfId="7994" xr:uid="{0707709F-BECD-4CE4-ACAA-7F8E1794C2AA}"/>
    <cellStyle name="Comma 4 2 2 2 3 2 2 2 2" xfId="17316" xr:uid="{A8BFF939-D952-4915-9C2D-B310E290BA9F}"/>
    <cellStyle name="Comma 4 2 2 2 3 2 2 2 3" xfId="27442" xr:uid="{D841895F-445A-4475-8502-5356779EA74F}"/>
    <cellStyle name="Comma 4 2 2 2 3 2 2 3" xfId="13099" xr:uid="{6B7A97A8-A703-4BEF-B2B9-C0E14C83BF43}"/>
    <cellStyle name="Comma 4 2 2 2 3 2 2 4" xfId="23225" xr:uid="{A1FA75AB-31DF-4B22-95A1-368B33C0BF8C}"/>
    <cellStyle name="Comma 4 2 2 2 3 2 3" xfId="5849" xr:uid="{9033CA32-06C0-41A8-97A9-E257EC979414}"/>
    <cellStyle name="Comma 4 2 2 2 3 2 3 2" xfId="15171" xr:uid="{EB63A29C-811A-436C-B7BA-1B716B168793}"/>
    <cellStyle name="Comma 4 2 2 2 3 2 3 3" xfId="25297" xr:uid="{1E36BDA9-815F-4265-B06D-D6D4184FBCF8}"/>
    <cellStyle name="Comma 4 2 2 2 3 2 4" xfId="10268" xr:uid="{D0358320-7D5E-486F-BA21-4EB044E7108F}"/>
    <cellStyle name="Comma 4 2 2 2 3 2 4 2" xfId="19579" xr:uid="{27C7224B-4E4A-4D8C-8F1B-37D73E455401}"/>
    <cellStyle name="Comma 4 2 2 2 3 2 4 3" xfId="29705" xr:uid="{7D1D5391-C41A-4E45-98A9-6B838033993C}"/>
    <cellStyle name="Comma 4 2 2 2 3 2 5" xfId="1545" xr:uid="{DCA89F22-32A0-4544-B0A2-88A8E7C33DAD}"/>
    <cellStyle name="Comma 4 2 2 2 3 2 6" xfId="10954" xr:uid="{D65B998B-729A-44B0-976E-0EBB1B22EA08}"/>
    <cellStyle name="Comma 4 2 2 2 3 2 7" xfId="20253" xr:uid="{001EC390-5936-4716-AB06-6229F98D0F22}"/>
    <cellStyle name="Comma 4 2 2 2 3 2 8" xfId="21080" xr:uid="{B8867EA1-8CCA-42B9-BBF7-B7D3918A9BC2}"/>
    <cellStyle name="Comma 4 2 2 2 3 3" xfId="1960" xr:uid="{0C5234D4-5F94-43E4-BF15-D3E46A26E916}"/>
    <cellStyle name="Comma 4 2 2 2 3 3 2" xfId="4189" xr:uid="{8107E65B-536F-475B-B12B-4BED345A3129}"/>
    <cellStyle name="Comma 4 2 2 2 3 3 2 2" xfId="8407" xr:uid="{FD8468E1-471F-490A-93EA-C5A148D8F371}"/>
    <cellStyle name="Comma 4 2 2 2 3 3 2 2 2" xfId="17729" xr:uid="{8552952D-4F9D-498E-8A72-BE4D9E637410}"/>
    <cellStyle name="Comma 4 2 2 2 3 3 2 2 3" xfId="27855" xr:uid="{4D3E16F6-FC74-46E1-BBB5-8E393CE5D7F0}"/>
    <cellStyle name="Comma 4 2 2 2 3 3 2 3" xfId="13512" xr:uid="{1A482433-C089-42E5-B590-A8E24EBF2D5B}"/>
    <cellStyle name="Comma 4 2 2 2 3 3 2 4" xfId="23638" xr:uid="{76210827-94DC-4BD4-98F2-E4A9FF1D6497}"/>
    <cellStyle name="Comma 4 2 2 2 3 3 3" xfId="6262" xr:uid="{33269ED4-411B-4A33-AA28-05050D25D53E}"/>
    <cellStyle name="Comma 4 2 2 2 3 3 3 2" xfId="15584" xr:uid="{F6673345-4D78-4BB0-9C07-84259E7D6861}"/>
    <cellStyle name="Comma 4 2 2 2 3 3 3 3" xfId="25710" xr:uid="{B964D4A7-2732-4550-B38F-B51C517C8B01}"/>
    <cellStyle name="Comma 4 2 2 2 3 3 4" xfId="11367" xr:uid="{8359FE75-0847-4D59-8926-5D551241745D}"/>
    <cellStyle name="Comma 4 2 2 2 3 3 5" xfId="21493" xr:uid="{45FBC45E-7586-400D-B29D-A27C32CEFF71}"/>
    <cellStyle name="Comma 4 2 2 2 3 4" xfId="2373" xr:uid="{D3A25BA6-90C5-46AD-B6AD-E43DB61271D0}"/>
    <cellStyle name="Comma 4 2 2 2 3 4 2" xfId="4602" xr:uid="{AF053EFC-3947-45C5-8A9C-158AD8C723F3}"/>
    <cellStyle name="Comma 4 2 2 2 3 4 2 2" xfId="8820" xr:uid="{0DE382F4-9224-49ED-96EA-399F776091F5}"/>
    <cellStyle name="Comma 4 2 2 2 3 4 2 2 2" xfId="18142" xr:uid="{B24B58A4-7D0E-4BA3-A270-6644AD05DEC1}"/>
    <cellStyle name="Comma 4 2 2 2 3 4 2 2 3" xfId="28268" xr:uid="{DF879EE3-8AA3-438C-BC21-6D3B36BE7541}"/>
    <cellStyle name="Comma 4 2 2 2 3 4 2 3" xfId="13925" xr:uid="{7984E4ED-EFB4-48DE-A1F3-C6AF0952592A}"/>
    <cellStyle name="Comma 4 2 2 2 3 4 2 4" xfId="24051" xr:uid="{BF54C1E7-45E3-42A8-B959-BB7EBE5F99AD}"/>
    <cellStyle name="Comma 4 2 2 2 3 4 3" xfId="6675" xr:uid="{061B13CD-4CD9-43AC-9872-FC2F579FA3C8}"/>
    <cellStyle name="Comma 4 2 2 2 3 4 3 2" xfId="15997" xr:uid="{5A40AC3C-AFFA-4835-8064-73F8CC881E15}"/>
    <cellStyle name="Comma 4 2 2 2 3 4 3 3" xfId="26123" xr:uid="{A0DAEBDA-4558-4143-BBE2-BF5B8ABC398A}"/>
    <cellStyle name="Comma 4 2 2 2 3 4 4" xfId="11780" xr:uid="{BE866C02-18F2-4B6F-AB11-1DFD2564A5E6}"/>
    <cellStyle name="Comma 4 2 2 2 3 4 5" xfId="21906" xr:uid="{9349D659-2BED-417E-8A29-DA34F024B7EA}"/>
    <cellStyle name="Comma 4 2 2 2 3 5" xfId="2786" xr:uid="{D0E9F2FC-A29E-46CD-A549-0A5F5576A5EA}"/>
    <cellStyle name="Comma 4 2 2 2 3 5 2" xfId="5015" xr:uid="{85F9AD85-FC20-465C-A456-4AE2A0F5DD58}"/>
    <cellStyle name="Comma 4 2 2 2 3 5 2 2" xfId="9233" xr:uid="{8F60F3A3-E684-44A6-AC18-BB386CF6EFE7}"/>
    <cellStyle name="Comma 4 2 2 2 3 5 2 2 2" xfId="18555" xr:uid="{05108F9B-FA75-421B-ADC8-D5A9B93B930E}"/>
    <cellStyle name="Comma 4 2 2 2 3 5 2 2 3" xfId="28681" xr:uid="{7532267B-1C2B-41FB-98C5-2BFEEA67FAC5}"/>
    <cellStyle name="Comma 4 2 2 2 3 5 2 3" xfId="14338" xr:uid="{C9BB29EB-3FD9-47D5-B3B3-A6DBB5A5EA35}"/>
    <cellStyle name="Comma 4 2 2 2 3 5 2 4" xfId="24464" xr:uid="{DEE3C584-8E2E-44B5-844E-AFBE87E89E23}"/>
    <cellStyle name="Comma 4 2 2 2 3 5 3" xfId="7088" xr:uid="{A468274D-9FDB-43A2-ABF6-62C394AD71BF}"/>
    <cellStyle name="Comma 4 2 2 2 3 5 3 2" xfId="16410" xr:uid="{466D8F4A-5592-437F-9C0E-22E77CD32FB3}"/>
    <cellStyle name="Comma 4 2 2 2 3 5 3 3" xfId="26536" xr:uid="{D4C9D7F9-A2EF-46EA-9EC4-3D15F485696F}"/>
    <cellStyle name="Comma 4 2 2 2 3 5 4" xfId="12193" xr:uid="{21C32285-88BB-424D-8A85-B22D14F43EF6}"/>
    <cellStyle name="Comma 4 2 2 2 3 5 5" xfId="22319" xr:uid="{76A9B92C-9268-4899-8C5C-3ED9DA37B22B}"/>
    <cellStyle name="Comma 4 2 2 2 3 6" xfId="3221" xr:uid="{42070003-9BE0-4F97-8C4F-6E99DA25DBD8}"/>
    <cellStyle name="Comma 4 2 2 2 3 6 2" xfId="7501" xr:uid="{15A998FB-8F84-4782-9C44-1D1A0AFDCB8E}"/>
    <cellStyle name="Comma 4 2 2 2 3 6 2 2" xfId="16823" xr:uid="{689DF0E7-70EC-4318-85CB-4F54CEC74512}"/>
    <cellStyle name="Comma 4 2 2 2 3 6 2 3" xfId="26949" xr:uid="{D9BB12D7-3121-41CC-9482-339408D09B27}"/>
    <cellStyle name="Comma 4 2 2 2 3 6 3" xfId="12606" xr:uid="{B2662C41-E370-452E-8DEF-03BCB98DEB6C}"/>
    <cellStyle name="Comma 4 2 2 2 3 6 4" xfId="22732" xr:uid="{7A096F17-3596-4193-B93A-C408A6FB3B6E}"/>
    <cellStyle name="Comma 4 2 2 2 3 7" xfId="3214" xr:uid="{B356BCD8-6E96-4D42-A98A-8C6FA056C9DA}"/>
    <cellStyle name="Comma 4 2 2 2 3 8" xfId="3599" xr:uid="{5A07C179-59A6-40C7-9275-AF939E07CBFD}"/>
    <cellStyle name="Comma 4 2 2 2 3 8 2" xfId="7818" xr:uid="{E729CF95-FD2C-4647-85A0-774F459D7F1D}"/>
    <cellStyle name="Comma 4 2 2 2 3 8 2 2" xfId="17140" xr:uid="{AC0D1781-EFF9-4479-88A4-478B56D2D283}"/>
    <cellStyle name="Comma 4 2 2 2 3 8 2 3" xfId="27266" xr:uid="{075C4565-4C07-4950-B6AE-F85402B275D4}"/>
    <cellStyle name="Comma 4 2 2 2 3 8 3" xfId="12923" xr:uid="{FC94218B-45B7-4024-ADA8-7EE46C4F02D4}"/>
    <cellStyle name="Comma 4 2 2 2 3 8 4" xfId="23049" xr:uid="{8FEBA57E-1490-4005-B2C9-FB4825C6D430}"/>
    <cellStyle name="Comma 4 2 2 2 3 9" xfId="5435" xr:uid="{CE29EA60-98A8-4EA9-A3AF-EFAE2DFF9FAF}"/>
    <cellStyle name="Comma 4 2 2 2 3 9 2" xfId="14757" xr:uid="{5A35060B-0913-4727-9ADF-B5BEA8F50BB7}"/>
    <cellStyle name="Comma 4 2 2 2 3 9 3" xfId="24883" xr:uid="{F2032536-F005-45C5-A2CB-DC30543998E8}"/>
    <cellStyle name="Comma 4 2 2 2 4" xfId="674" xr:uid="{00000000-0005-0000-0000-0000E6000000}"/>
    <cellStyle name="Comma 4 2 2 2 4 2" xfId="3773" xr:uid="{8CB4F1A5-F149-4209-83AE-11476B9848D8}"/>
    <cellStyle name="Comma 4 2 2 2 4 2 2" xfId="7991" xr:uid="{558239B5-CA66-4DEA-A786-3517FBD958A0}"/>
    <cellStyle name="Comma 4 2 2 2 4 2 2 2" xfId="17313" xr:uid="{1AB6ECD2-FCA2-47D1-8B52-073B93C3E4AE}"/>
    <cellStyle name="Comma 4 2 2 2 4 2 2 3" xfId="27439" xr:uid="{2DC6682F-8ECA-4642-A17E-11D621CD0014}"/>
    <cellStyle name="Comma 4 2 2 2 4 2 3" xfId="13096" xr:uid="{7B8DAE0D-6936-4673-A67D-0A80ABC5FBA5}"/>
    <cellStyle name="Comma 4 2 2 2 4 2 4" xfId="23222" xr:uid="{9CD89DF3-0B5F-405B-834D-3A065CDEC360}"/>
    <cellStyle name="Comma 4 2 2 2 4 3" xfId="5846" xr:uid="{718BDCFA-B923-44CC-9CD0-305807726A48}"/>
    <cellStyle name="Comma 4 2 2 2 4 3 2" xfId="15168" xr:uid="{118C51D8-B592-4A73-903D-5AA6AB78E1B1}"/>
    <cellStyle name="Comma 4 2 2 2 4 3 3" xfId="25294" xr:uid="{57305466-EDD2-4028-AFE9-CB3171B855BD}"/>
    <cellStyle name="Comma 4 2 2 2 4 4" xfId="10061" xr:uid="{6977B201-9420-4254-853C-8DE8C1609580}"/>
    <cellStyle name="Comma 4 2 2 2 4 4 2" xfId="19372" xr:uid="{E0C982A0-61DE-424B-BEE6-1027EB2CCA61}"/>
    <cellStyle name="Comma 4 2 2 2 4 4 3" xfId="29498" xr:uid="{0ED91BE8-2E17-4C97-B96E-52D5E8415BD1}"/>
    <cellStyle name="Comma 4 2 2 2 4 5" xfId="1542" xr:uid="{EEADAADB-7513-42FC-8D04-FC428A63EB29}"/>
    <cellStyle name="Comma 4 2 2 2 4 6" xfId="10951" xr:uid="{A8B04E7A-8058-45A9-8E74-6B95038138D4}"/>
    <cellStyle name="Comma 4 2 2 2 4 7" xfId="20250" xr:uid="{9FD66185-FB83-4F6D-95AB-F95678B98199}"/>
    <cellStyle name="Comma 4 2 2 2 4 8" xfId="21077" xr:uid="{5664FC13-0EAB-42C3-AF27-D5D8D505E9DE}"/>
    <cellStyle name="Comma 4 2 2 2 5" xfId="1957" xr:uid="{38D17980-23BD-4DAD-9F0B-F1E3EE4D2FDF}"/>
    <cellStyle name="Comma 4 2 2 2 5 2" xfId="4186" xr:uid="{FBA5A36C-9FA0-4CCC-8727-775D69EBDEA3}"/>
    <cellStyle name="Comma 4 2 2 2 5 2 2" xfId="8404" xr:uid="{CDA9F341-2FD8-4025-90C0-A883AF840810}"/>
    <cellStyle name="Comma 4 2 2 2 5 2 2 2" xfId="17726" xr:uid="{349E1D4D-0BC8-44A5-AC62-ED032BEE8759}"/>
    <cellStyle name="Comma 4 2 2 2 5 2 2 3" xfId="27852" xr:uid="{772CFC42-4E6C-4DB6-9CC2-7230CE507B16}"/>
    <cellStyle name="Comma 4 2 2 2 5 2 3" xfId="13509" xr:uid="{C52B34C4-AA65-438D-AC58-C4C4E96E3FC6}"/>
    <cellStyle name="Comma 4 2 2 2 5 2 4" xfId="23635" xr:uid="{3FE40EEE-1EBD-4DED-AA52-AC7BED7B45F3}"/>
    <cellStyle name="Comma 4 2 2 2 5 3" xfId="6259" xr:uid="{CE8F4050-C0E5-4629-BAC5-E123E3228819}"/>
    <cellStyle name="Comma 4 2 2 2 5 3 2" xfId="15581" xr:uid="{04F9739A-E107-41C9-85B5-B8E042F101C0}"/>
    <cellStyle name="Comma 4 2 2 2 5 3 3" xfId="25707" xr:uid="{580867E7-3290-459A-B46A-EC4E4C4687A0}"/>
    <cellStyle name="Comma 4 2 2 2 5 4" xfId="11364" xr:uid="{6A942BF8-EE73-4D17-AC57-95E4637D88BA}"/>
    <cellStyle name="Comma 4 2 2 2 5 5" xfId="21490" xr:uid="{5CC7FA9A-0073-402F-9E38-4D1C35E6349D}"/>
    <cellStyle name="Comma 4 2 2 2 6" xfId="2370" xr:uid="{445B50ED-8FF1-483D-9266-4216B4451C9C}"/>
    <cellStyle name="Comma 4 2 2 2 6 2" xfId="4599" xr:uid="{7EAF57E9-582D-4291-98DB-A7CABFC15EB9}"/>
    <cellStyle name="Comma 4 2 2 2 6 2 2" xfId="8817" xr:uid="{81824C2C-20A7-4E50-8627-4C5686A1ED1F}"/>
    <cellStyle name="Comma 4 2 2 2 6 2 2 2" xfId="18139" xr:uid="{18753044-F2EF-4903-9FD5-2F2B07E6909F}"/>
    <cellStyle name="Comma 4 2 2 2 6 2 2 3" xfId="28265" xr:uid="{BDD41703-6CFD-497D-BA0B-4AAF17449CFB}"/>
    <cellStyle name="Comma 4 2 2 2 6 2 3" xfId="13922" xr:uid="{0D08F3AD-2A3E-42F3-9827-3721336B5BC1}"/>
    <cellStyle name="Comma 4 2 2 2 6 2 4" xfId="24048" xr:uid="{B91AB5A2-CC42-40AE-89A7-1A5EA0088F8A}"/>
    <cellStyle name="Comma 4 2 2 2 6 3" xfId="6672" xr:uid="{410A248B-9C2C-4D65-BCE4-743F1B3D23DC}"/>
    <cellStyle name="Comma 4 2 2 2 6 3 2" xfId="15994" xr:uid="{B41EABC1-BC65-45FC-9B47-EA370328827D}"/>
    <cellStyle name="Comma 4 2 2 2 6 3 3" xfId="26120" xr:uid="{B0492094-A031-4C81-A3B5-157A36B08E06}"/>
    <cellStyle name="Comma 4 2 2 2 6 4" xfId="11777" xr:uid="{C9F2D174-2EF8-479A-969A-0E927AD67A6E}"/>
    <cellStyle name="Comma 4 2 2 2 6 5" xfId="21903" xr:uid="{13F3FC2E-8A4C-4C18-AE18-860CF6B549AE}"/>
    <cellStyle name="Comma 4 2 2 2 7" xfId="2783" xr:uid="{785B361A-F8F6-4D2E-91ED-0E53F8A545E4}"/>
    <cellStyle name="Comma 4 2 2 2 7 2" xfId="5012" xr:uid="{9DCD9EF8-81E0-4F2C-81DA-BEA94D61DD0C}"/>
    <cellStyle name="Comma 4 2 2 2 7 2 2" xfId="9230" xr:uid="{415D54DF-0708-4D6A-BD1A-8831A972752A}"/>
    <cellStyle name="Comma 4 2 2 2 7 2 2 2" xfId="18552" xr:uid="{406FE675-9D92-4960-AFAC-5CBBF9E8C2A2}"/>
    <cellStyle name="Comma 4 2 2 2 7 2 2 3" xfId="28678" xr:uid="{7017DBE4-4742-4D24-9D71-BEEF0E5EA38E}"/>
    <cellStyle name="Comma 4 2 2 2 7 2 3" xfId="14335" xr:uid="{186696EE-D251-421B-B4B8-60F889058A13}"/>
    <cellStyle name="Comma 4 2 2 2 7 2 4" xfId="24461" xr:uid="{FE7FD8BC-C1E8-4AB7-B4A3-86FC62362A0E}"/>
    <cellStyle name="Comma 4 2 2 2 7 3" xfId="7085" xr:uid="{F44715D1-23E6-44DF-BA70-AD0A0433BE1A}"/>
    <cellStyle name="Comma 4 2 2 2 7 3 2" xfId="16407" xr:uid="{05BC369F-A769-4CB5-92CA-41B775FED1FC}"/>
    <cellStyle name="Comma 4 2 2 2 7 3 3" xfId="26533" xr:uid="{5CE04218-D909-4474-99AF-646089D28AB0}"/>
    <cellStyle name="Comma 4 2 2 2 7 4" xfId="12190" xr:uid="{F2EA7AFD-169B-4020-ACD1-CFD1583545A3}"/>
    <cellStyle name="Comma 4 2 2 2 7 5" xfId="22316" xr:uid="{34983DC9-FBAB-4837-AB4E-9BB1AE4BEAD6}"/>
    <cellStyle name="Comma 4 2 2 2 8" xfId="3218" xr:uid="{9C9027F0-E17B-4F3B-B885-08658303FF82}"/>
    <cellStyle name="Comma 4 2 2 2 8 2" xfId="7498" xr:uid="{1C0C414B-6C00-43CE-B102-FE776D0D946A}"/>
    <cellStyle name="Comma 4 2 2 2 8 2 2" xfId="16820" xr:uid="{86996C89-A4A5-4831-B959-54074EDB2EC9}"/>
    <cellStyle name="Comma 4 2 2 2 8 2 3" xfId="26946" xr:uid="{5067D033-2257-4080-912A-A5FAEA8FB65F}"/>
    <cellStyle name="Comma 4 2 2 2 8 3" xfId="12603" xr:uid="{7B3D8017-7245-4BF0-A0E2-4EC632B575B8}"/>
    <cellStyle name="Comma 4 2 2 2 8 4" xfId="22729" xr:uid="{006FE30E-A56D-4FA7-9F78-92EA75BFFE09}"/>
    <cellStyle name="Comma 4 2 2 2 9" xfId="3217" xr:uid="{52A098D9-C4BD-4F8F-8087-75353BFF987A}"/>
    <cellStyle name="Comma 4 2 2 3" xfId="132" xr:uid="{00000000-0005-0000-0000-0000E7000000}"/>
    <cellStyle name="Comma 4 2 2 3 10" xfId="5436" xr:uid="{F9C0B6F2-D62C-4FCE-B812-D08200210C95}"/>
    <cellStyle name="Comma 4 2 2 3 10 2" xfId="14758" xr:uid="{0425F37C-5E0A-4BE9-BE5D-2A757097D01F}"/>
    <cellStyle name="Comma 4 2 2 3 10 3" xfId="24884" xr:uid="{304EFD86-676C-402E-BF46-32B7081EF510}"/>
    <cellStyle name="Comma 4 2 2 3 11" xfId="9719" xr:uid="{4641E401-5FAA-485D-B18B-0E81B9FE70FC}"/>
    <cellStyle name="Comma 4 2 2 3 11 2" xfId="19040" xr:uid="{98AE54B4-FDE0-4BC3-9630-0F584F327E9D}"/>
    <cellStyle name="Comma 4 2 2 3 11 3" xfId="29166" xr:uid="{E7A169C3-9074-4787-BCA7-762710091CD2}"/>
    <cellStyle name="Comma 4 2 2 3 12" xfId="1132" xr:uid="{0FE2029B-B555-408D-83B8-F0A7BA165548}"/>
    <cellStyle name="Comma 4 2 2 3 13" xfId="10541" xr:uid="{3671E41E-DA49-41BC-B83B-FDCFE826D020}"/>
    <cellStyle name="Comma 4 2 2 3 14" xfId="19838" xr:uid="{1A757548-7D88-4F41-AE5F-AA83079DDB75}"/>
    <cellStyle name="Comma 4 2 2 3 15" xfId="20667" xr:uid="{7E58133B-E3CF-42CA-9E1B-77BDF64BBCB6}"/>
    <cellStyle name="Comma 4 2 2 3 2" xfId="133" xr:uid="{00000000-0005-0000-0000-0000E8000000}"/>
    <cellStyle name="Comma 4 2 2 3 2 10" xfId="9926" xr:uid="{F6AAA66E-CC4F-4F56-92D2-E21B6947F399}"/>
    <cellStyle name="Comma 4 2 2 3 2 10 2" xfId="19247" xr:uid="{55B85333-F002-4B3C-8D4B-9E2BEBFA7F23}"/>
    <cellStyle name="Comma 4 2 2 3 2 10 3" xfId="29373" xr:uid="{55CA51A6-F092-4BAD-96AE-F8DE183DB3F2}"/>
    <cellStyle name="Comma 4 2 2 3 2 11" xfId="1133" xr:uid="{CD8016AB-90F4-4E47-8C58-8823114DDD11}"/>
    <cellStyle name="Comma 4 2 2 3 2 12" xfId="10542" xr:uid="{636F3B43-7102-4DE3-82BA-5A2DBB95198A}"/>
    <cellStyle name="Comma 4 2 2 3 2 13" xfId="19839" xr:uid="{1E8C19C7-9D78-4EB5-97C9-326BD22B17F6}"/>
    <cellStyle name="Comma 4 2 2 3 2 14" xfId="20668" xr:uid="{01898A14-58AC-485F-9B59-78416FA65597}"/>
    <cellStyle name="Comma 4 2 2 3 2 2" xfId="679" xr:uid="{00000000-0005-0000-0000-0000E9000000}"/>
    <cellStyle name="Comma 4 2 2 3 2 2 2" xfId="3778" xr:uid="{31FB43C4-15C1-4DB2-8D4E-826447C68DC3}"/>
    <cellStyle name="Comma 4 2 2 3 2 2 2 2" xfId="7996" xr:uid="{8F38468D-90FF-46EB-A725-0EB18720BDF7}"/>
    <cellStyle name="Comma 4 2 2 3 2 2 2 2 2" xfId="17318" xr:uid="{AE432FF6-62A0-4DFF-B88E-7585935E2A4D}"/>
    <cellStyle name="Comma 4 2 2 3 2 2 2 2 3" xfId="27444" xr:uid="{844B98B0-3F19-451F-94F8-FFDA5AEF4DB1}"/>
    <cellStyle name="Comma 4 2 2 3 2 2 2 3" xfId="13101" xr:uid="{6DB97FA8-2E27-4E93-9E8B-8B2B2603393B}"/>
    <cellStyle name="Comma 4 2 2 3 2 2 2 4" xfId="23227" xr:uid="{D7065EE8-5B57-49F1-A977-1CC1767F7B91}"/>
    <cellStyle name="Comma 4 2 2 3 2 2 3" xfId="5851" xr:uid="{60B7FDDC-E445-48BA-9841-36A25F70B170}"/>
    <cellStyle name="Comma 4 2 2 3 2 2 3 2" xfId="15173" xr:uid="{9E77A286-8C88-42FE-BF74-4DFEF0D9A087}"/>
    <cellStyle name="Comma 4 2 2 3 2 2 3 3" xfId="25299" xr:uid="{30244AE5-597D-4047-B723-D50A30327E22}"/>
    <cellStyle name="Comma 4 2 2 3 2 2 4" xfId="10351" xr:uid="{24D7188F-FB98-44A3-84B6-95F7C0BF14C1}"/>
    <cellStyle name="Comma 4 2 2 3 2 2 4 2" xfId="19662" xr:uid="{AA295653-B54E-4E9C-801B-65E960BDF48A}"/>
    <cellStyle name="Comma 4 2 2 3 2 2 4 3" xfId="29788" xr:uid="{3ADA4360-778A-4547-B8D3-20A6FD88D080}"/>
    <cellStyle name="Comma 4 2 2 3 2 2 5" xfId="1547" xr:uid="{5507FE7B-B0B2-4E49-9C34-70466FC705B0}"/>
    <cellStyle name="Comma 4 2 2 3 2 2 6" xfId="10956" xr:uid="{C5EF7A1B-A656-408E-BBEE-3CD0B6F10A06}"/>
    <cellStyle name="Comma 4 2 2 3 2 2 7" xfId="20255" xr:uid="{5E721447-E55B-4DBF-9497-9C1E00C2BCF8}"/>
    <cellStyle name="Comma 4 2 2 3 2 2 8" xfId="21082" xr:uid="{CBB9F1D0-6467-4F83-839E-798994E430AA}"/>
    <cellStyle name="Comma 4 2 2 3 2 3" xfId="1962" xr:uid="{3102A502-9169-4A80-A152-F53C6D006C2D}"/>
    <cellStyle name="Comma 4 2 2 3 2 3 2" xfId="4191" xr:uid="{C2BACEAD-D0D8-4CB1-8174-7F4F66835B20}"/>
    <cellStyle name="Comma 4 2 2 3 2 3 2 2" xfId="8409" xr:uid="{5C53A39B-928F-44C9-9633-C9A5F5967BF9}"/>
    <cellStyle name="Comma 4 2 2 3 2 3 2 2 2" xfId="17731" xr:uid="{A3DE5FDF-CBA4-4CC9-91AF-E410E0EDAF34}"/>
    <cellStyle name="Comma 4 2 2 3 2 3 2 2 3" xfId="27857" xr:uid="{BFCFBB82-8A36-452A-93EB-E0EC902408F9}"/>
    <cellStyle name="Comma 4 2 2 3 2 3 2 3" xfId="13514" xr:uid="{24302195-0BE8-4BE4-9707-E18F20149BF4}"/>
    <cellStyle name="Comma 4 2 2 3 2 3 2 4" xfId="23640" xr:uid="{0FEA875C-CCC4-451F-9761-7B2B22CAE8EF}"/>
    <cellStyle name="Comma 4 2 2 3 2 3 3" xfId="6264" xr:uid="{1A89A653-0AA8-46FB-8DAD-9D48FF82F198}"/>
    <cellStyle name="Comma 4 2 2 3 2 3 3 2" xfId="15586" xr:uid="{881B93F8-6C61-4ECF-8352-3CC1CA2C6AF7}"/>
    <cellStyle name="Comma 4 2 2 3 2 3 3 3" xfId="25712" xr:uid="{9C820325-EB57-48D7-BBB0-E0C61D5D37E4}"/>
    <cellStyle name="Comma 4 2 2 3 2 3 4" xfId="11369" xr:uid="{A87C7004-5EB9-40FC-9100-FBA9B2642F4A}"/>
    <cellStyle name="Comma 4 2 2 3 2 3 5" xfId="21495" xr:uid="{99CA538F-92F9-435D-9976-963821053A10}"/>
    <cellStyle name="Comma 4 2 2 3 2 4" xfId="2375" xr:uid="{5C21FDB0-5624-4FE1-B05D-FDBCE04F3E2E}"/>
    <cellStyle name="Comma 4 2 2 3 2 4 2" xfId="4604" xr:uid="{BD0FB3C3-0CA6-43EA-A8A5-F9ACE147FB23}"/>
    <cellStyle name="Comma 4 2 2 3 2 4 2 2" xfId="8822" xr:uid="{7D367203-B302-4E31-937A-FA089123F920}"/>
    <cellStyle name="Comma 4 2 2 3 2 4 2 2 2" xfId="18144" xr:uid="{76293A8B-2E80-439B-B7BE-384DA7383F04}"/>
    <cellStyle name="Comma 4 2 2 3 2 4 2 2 3" xfId="28270" xr:uid="{CFF7B123-270A-4FF5-BDD8-5671F38B466A}"/>
    <cellStyle name="Comma 4 2 2 3 2 4 2 3" xfId="13927" xr:uid="{9C6F658A-DB7E-4DBF-9560-7DA6B68B285A}"/>
    <cellStyle name="Comma 4 2 2 3 2 4 2 4" xfId="24053" xr:uid="{FB43BBB9-6C7A-4471-9095-D2112EC76C62}"/>
    <cellStyle name="Comma 4 2 2 3 2 4 3" xfId="6677" xr:uid="{11DA7072-187C-4D65-9C9E-885B4878A377}"/>
    <cellStyle name="Comma 4 2 2 3 2 4 3 2" xfId="15999" xr:uid="{9329D69B-D459-4CE9-9B7E-E016E4F51346}"/>
    <cellStyle name="Comma 4 2 2 3 2 4 3 3" xfId="26125" xr:uid="{F520D25D-429C-4613-815E-F52462A6454F}"/>
    <cellStyle name="Comma 4 2 2 3 2 4 4" xfId="11782" xr:uid="{E1112A70-1E9E-4532-BD46-C7A9D60577E4}"/>
    <cellStyle name="Comma 4 2 2 3 2 4 5" xfId="21908" xr:uid="{07949BD6-3E09-4BF4-B0CA-3582257588B4}"/>
    <cellStyle name="Comma 4 2 2 3 2 5" xfId="2788" xr:uid="{62EA0012-9DC4-4ABC-A824-5D615A28B76E}"/>
    <cellStyle name="Comma 4 2 2 3 2 5 2" xfId="5017" xr:uid="{FE9071D1-BB2C-48C5-AD7F-751A590ED65B}"/>
    <cellStyle name="Comma 4 2 2 3 2 5 2 2" xfId="9235" xr:uid="{742A4D39-7C94-439B-9A39-3E7A5426CF4A}"/>
    <cellStyle name="Comma 4 2 2 3 2 5 2 2 2" xfId="18557" xr:uid="{483F8952-5A05-450F-9659-246183357DE7}"/>
    <cellStyle name="Comma 4 2 2 3 2 5 2 2 3" xfId="28683" xr:uid="{9F5A3929-B5DA-480E-8BD6-6F36FE62E177}"/>
    <cellStyle name="Comma 4 2 2 3 2 5 2 3" xfId="14340" xr:uid="{F728F1E8-7C35-48D7-96CC-07374284A2A8}"/>
    <cellStyle name="Comma 4 2 2 3 2 5 2 4" xfId="24466" xr:uid="{13EFAAB0-63EF-4F0A-9E4D-3C1A13ADB8ED}"/>
    <cellStyle name="Comma 4 2 2 3 2 5 3" xfId="7090" xr:uid="{86A112B2-80D1-48F1-AD39-D3465FAFF495}"/>
    <cellStyle name="Comma 4 2 2 3 2 5 3 2" xfId="16412" xr:uid="{1EC96FA2-F6C0-4F3F-A025-05D9215BA476}"/>
    <cellStyle name="Comma 4 2 2 3 2 5 3 3" xfId="26538" xr:uid="{4D422C2E-1F15-43AB-8D41-456174990935}"/>
    <cellStyle name="Comma 4 2 2 3 2 5 4" xfId="12195" xr:uid="{1394E153-9F34-42B8-9940-5DD99CA47A78}"/>
    <cellStyle name="Comma 4 2 2 3 2 5 5" xfId="22321" xr:uid="{E478B65D-E2C2-406A-898C-C9BC445225B6}"/>
    <cellStyle name="Comma 4 2 2 3 2 6" xfId="3223" xr:uid="{B22E836E-D8F1-4D37-8349-DCB3095CF677}"/>
    <cellStyle name="Comma 4 2 2 3 2 6 2" xfId="7503" xr:uid="{7A0C23E2-A44E-42E7-8099-0FE7C3BE620F}"/>
    <cellStyle name="Comma 4 2 2 3 2 6 2 2" xfId="16825" xr:uid="{2569DA1D-DD09-4AF6-8905-CC9B7D828B02}"/>
    <cellStyle name="Comma 4 2 2 3 2 6 2 3" xfId="26951" xr:uid="{125B3D33-6E3D-4A52-8217-9F4C07F1A2E6}"/>
    <cellStyle name="Comma 4 2 2 3 2 6 3" xfId="12608" xr:uid="{EC47C6F8-1F91-41E3-AF4F-DB56492670EC}"/>
    <cellStyle name="Comma 4 2 2 3 2 6 4" xfId="22734" xr:uid="{8EA68B57-6449-49A3-83BA-843B4D0A274E}"/>
    <cellStyle name="Comma 4 2 2 3 2 7" xfId="3212" xr:uid="{F20FE249-F3FE-4CB4-ACA2-E393D1DD20F1}"/>
    <cellStyle name="Comma 4 2 2 3 2 8" xfId="3601" xr:uid="{36BC9B4B-CED4-471C-BFD1-8DE0FA9AEE89}"/>
    <cellStyle name="Comma 4 2 2 3 2 8 2" xfId="7820" xr:uid="{AFFD4079-ED97-485A-9584-61EB83466A1F}"/>
    <cellStyle name="Comma 4 2 2 3 2 8 2 2" xfId="17142" xr:uid="{CFC0482E-EF8D-411C-8E84-CCBCE4DB820D}"/>
    <cellStyle name="Comma 4 2 2 3 2 8 2 3" xfId="27268" xr:uid="{1434C94F-EAC4-4468-B29C-9AD7C1DE2192}"/>
    <cellStyle name="Comma 4 2 2 3 2 8 3" xfId="12925" xr:uid="{F49735C5-A23E-447B-AED7-A1EB2D562A76}"/>
    <cellStyle name="Comma 4 2 2 3 2 8 4" xfId="23051" xr:uid="{71AC8BD1-E780-481B-B183-A0B5E0C69B21}"/>
    <cellStyle name="Comma 4 2 2 3 2 9" xfId="5437" xr:uid="{588421EA-23CB-4A0D-89F0-BDDD9DC0C0ED}"/>
    <cellStyle name="Comma 4 2 2 3 2 9 2" xfId="14759" xr:uid="{46ED0422-17A5-4005-8D11-34A28F9F261A}"/>
    <cellStyle name="Comma 4 2 2 3 2 9 3" xfId="24885" xr:uid="{692D0621-04DC-42D3-B6DF-3678184F2CBC}"/>
    <cellStyle name="Comma 4 2 2 3 3" xfId="678" xr:uid="{00000000-0005-0000-0000-0000EA000000}"/>
    <cellStyle name="Comma 4 2 2 3 3 2" xfId="3777" xr:uid="{17F8AE22-91DF-4184-8704-4F772927AC94}"/>
    <cellStyle name="Comma 4 2 2 3 3 2 2" xfId="7995" xr:uid="{F2D29956-F3F6-4AE1-B3F1-5232003BCFA1}"/>
    <cellStyle name="Comma 4 2 2 3 3 2 2 2" xfId="17317" xr:uid="{968AD8A0-0B73-4635-903A-C5A5276E7571}"/>
    <cellStyle name="Comma 4 2 2 3 3 2 2 3" xfId="27443" xr:uid="{9B36369C-F32C-466A-87A3-7CFE91612617}"/>
    <cellStyle name="Comma 4 2 2 3 3 2 3" xfId="13100" xr:uid="{ED74B1A5-B0ED-4326-9507-89CA861AFD5B}"/>
    <cellStyle name="Comma 4 2 2 3 3 2 4" xfId="23226" xr:uid="{D46146ED-712D-46CF-9095-BC9B242E3AFE}"/>
    <cellStyle name="Comma 4 2 2 3 3 3" xfId="5850" xr:uid="{6D7039AF-CBA7-484C-B6C2-8B26AAB6EEB6}"/>
    <cellStyle name="Comma 4 2 2 3 3 3 2" xfId="15172" xr:uid="{A8E6C579-B0AE-432C-A359-C84FB2A0C55E}"/>
    <cellStyle name="Comma 4 2 2 3 3 3 3" xfId="25298" xr:uid="{F2D23715-84A9-4AD7-B322-7D599B974EA5}"/>
    <cellStyle name="Comma 4 2 2 3 3 4" xfId="10144" xr:uid="{06CFAAAD-7290-4AC7-B950-767851220211}"/>
    <cellStyle name="Comma 4 2 2 3 3 4 2" xfId="19455" xr:uid="{6166CEFF-41A9-401B-9198-F566DF8E3EFC}"/>
    <cellStyle name="Comma 4 2 2 3 3 4 3" xfId="29581" xr:uid="{184DC0E6-95E2-4FA8-A6A7-116459FFF010}"/>
    <cellStyle name="Comma 4 2 2 3 3 5" xfId="1546" xr:uid="{266FD67B-BFC6-4E0D-AF67-0C6E9578D7B5}"/>
    <cellStyle name="Comma 4 2 2 3 3 6" xfId="10955" xr:uid="{9ED82CAB-7F1C-4B85-9DC2-F9537555D503}"/>
    <cellStyle name="Comma 4 2 2 3 3 7" xfId="20254" xr:uid="{2A0F744E-A86B-4B8F-BBCD-76682CFC22C8}"/>
    <cellStyle name="Comma 4 2 2 3 3 8" xfId="21081" xr:uid="{618F2762-CFE8-45C2-BF04-88C906C4ADD9}"/>
    <cellStyle name="Comma 4 2 2 3 4" xfId="1961" xr:uid="{8F3BFB9D-B49B-4774-944A-4CC0D021F86D}"/>
    <cellStyle name="Comma 4 2 2 3 4 2" xfId="4190" xr:uid="{C394E450-E4D5-4199-8578-1EC168C248BF}"/>
    <cellStyle name="Comma 4 2 2 3 4 2 2" xfId="8408" xr:uid="{08EF6ACF-ABA8-4B97-8304-51415D14D982}"/>
    <cellStyle name="Comma 4 2 2 3 4 2 2 2" xfId="17730" xr:uid="{688F23E3-EE4C-4052-B0A4-3D1ED63CA020}"/>
    <cellStyle name="Comma 4 2 2 3 4 2 2 3" xfId="27856" xr:uid="{06D7C287-58A4-4708-B18B-5556B660F452}"/>
    <cellStyle name="Comma 4 2 2 3 4 2 3" xfId="13513" xr:uid="{445C1643-AF6A-4C92-A327-C9852DC98F69}"/>
    <cellStyle name="Comma 4 2 2 3 4 2 4" xfId="23639" xr:uid="{BA05BF3A-074C-418D-B628-B34A84265F3E}"/>
    <cellStyle name="Comma 4 2 2 3 4 3" xfId="6263" xr:uid="{258A6AED-8336-47A0-868E-E2A75F1BA45A}"/>
    <cellStyle name="Comma 4 2 2 3 4 3 2" xfId="15585" xr:uid="{8DD720A3-137D-41C1-8CE4-88F773D4CD07}"/>
    <cellStyle name="Comma 4 2 2 3 4 3 3" xfId="25711" xr:uid="{53800E11-B5F7-4168-91FA-0C17DBF12933}"/>
    <cellStyle name="Comma 4 2 2 3 4 4" xfId="11368" xr:uid="{DC2B3549-D434-4C23-B9D5-6440893D1093}"/>
    <cellStyle name="Comma 4 2 2 3 4 5" xfId="21494" xr:uid="{07528568-356B-4479-9B76-4ADBFF4B284B}"/>
    <cellStyle name="Comma 4 2 2 3 5" xfId="2374" xr:uid="{85DAAEB6-4D52-4A57-BB56-FB57E870325F}"/>
    <cellStyle name="Comma 4 2 2 3 5 2" xfId="4603" xr:uid="{EDE2563F-2A8D-4209-9723-38F25CAF7678}"/>
    <cellStyle name="Comma 4 2 2 3 5 2 2" xfId="8821" xr:uid="{B25B081E-8CCC-40EC-B284-56ADE3809D8C}"/>
    <cellStyle name="Comma 4 2 2 3 5 2 2 2" xfId="18143" xr:uid="{0CC68C03-84DE-4B4A-8F0D-FC6868B54994}"/>
    <cellStyle name="Comma 4 2 2 3 5 2 2 3" xfId="28269" xr:uid="{10F30FA7-5CB4-4D30-AC36-C2B4BC4A7851}"/>
    <cellStyle name="Comma 4 2 2 3 5 2 3" xfId="13926" xr:uid="{AD2C97DA-878D-473E-BDEE-2D62FDCBB4F0}"/>
    <cellStyle name="Comma 4 2 2 3 5 2 4" xfId="24052" xr:uid="{26C3C55D-890C-4788-888D-03435A34F504}"/>
    <cellStyle name="Comma 4 2 2 3 5 3" xfId="6676" xr:uid="{642BBE23-5D3C-47F8-8F32-E02832E7BE5D}"/>
    <cellStyle name="Comma 4 2 2 3 5 3 2" xfId="15998" xr:uid="{A29C9403-FFFE-46AF-B853-2BEA4678E0CD}"/>
    <cellStyle name="Comma 4 2 2 3 5 3 3" xfId="26124" xr:uid="{89C6C439-D980-482A-98D5-D5C695FA30C9}"/>
    <cellStyle name="Comma 4 2 2 3 5 4" xfId="11781" xr:uid="{B1DC47BA-7614-4626-B874-F3D4E4A398E4}"/>
    <cellStyle name="Comma 4 2 2 3 5 5" xfId="21907" xr:uid="{AC67FC3D-4C8C-4661-AA5B-3A5977F9BF83}"/>
    <cellStyle name="Comma 4 2 2 3 6" xfId="2787" xr:uid="{100C763F-EC59-4716-B3B8-009643940BB2}"/>
    <cellStyle name="Comma 4 2 2 3 6 2" xfId="5016" xr:uid="{6951B446-196C-466A-A654-2DC21EE1C8AB}"/>
    <cellStyle name="Comma 4 2 2 3 6 2 2" xfId="9234" xr:uid="{FAB98E98-5706-4022-A6E1-7D4EDB4699BA}"/>
    <cellStyle name="Comma 4 2 2 3 6 2 2 2" xfId="18556" xr:uid="{41DAEED4-F924-4AA1-92BB-702DD3761B46}"/>
    <cellStyle name="Comma 4 2 2 3 6 2 2 3" xfId="28682" xr:uid="{72F9CBE0-CF0B-4964-817A-1B27AF7D277D}"/>
    <cellStyle name="Comma 4 2 2 3 6 2 3" xfId="14339" xr:uid="{18EF4823-0FEF-4F24-9B1B-450A73090010}"/>
    <cellStyle name="Comma 4 2 2 3 6 2 4" xfId="24465" xr:uid="{EA2B7B9F-A643-43D7-A85D-BA1A5755F445}"/>
    <cellStyle name="Comma 4 2 2 3 6 3" xfId="7089" xr:uid="{4E4FD911-5555-4C94-B3AD-06515EE73DAB}"/>
    <cellStyle name="Comma 4 2 2 3 6 3 2" xfId="16411" xr:uid="{D1667FD3-F272-463D-9887-F148DE0CE02B}"/>
    <cellStyle name="Comma 4 2 2 3 6 3 3" xfId="26537" xr:uid="{F74F1D16-B576-4334-B5C9-A1A738C232BF}"/>
    <cellStyle name="Comma 4 2 2 3 6 4" xfId="12194" xr:uid="{EB0C49B6-98ED-415E-A82B-D210C41C37D2}"/>
    <cellStyle name="Comma 4 2 2 3 6 5" xfId="22320" xr:uid="{9080B209-069B-4C54-9446-8FC28C557E9E}"/>
    <cellStyle name="Comma 4 2 2 3 7" xfId="3222" xr:uid="{B6EBEA50-AA0B-41B4-8D2B-6EE514E4DFF2}"/>
    <cellStyle name="Comma 4 2 2 3 7 2" xfId="7502" xr:uid="{FC8EA81C-4B9E-4583-BF00-32C9F0ED4B87}"/>
    <cellStyle name="Comma 4 2 2 3 7 2 2" xfId="16824" xr:uid="{4349F150-096D-48E8-BE8D-B6D54668DE19}"/>
    <cellStyle name="Comma 4 2 2 3 7 2 3" xfId="26950" xr:uid="{5152724B-97F9-4FAA-902F-D5C05ECF75F1}"/>
    <cellStyle name="Comma 4 2 2 3 7 3" xfId="12607" xr:uid="{8B1BE2EA-724C-4CCE-A4F3-F319EF2FEAAB}"/>
    <cellStyle name="Comma 4 2 2 3 7 4" xfId="22733" xr:uid="{6C3719EB-C975-4FC3-8A97-F30E884B82FF}"/>
    <cellStyle name="Comma 4 2 2 3 8" xfId="3213" xr:uid="{AC58F697-E5E8-4573-89C1-791BBDE7529F}"/>
    <cellStyle name="Comma 4 2 2 3 9" xfId="3600" xr:uid="{BE1B7281-D422-4885-8795-AF2FC4F5E423}"/>
    <cellStyle name="Comma 4 2 2 3 9 2" xfId="7819" xr:uid="{4586D4EA-76BC-4709-8ADA-DEA34482C449}"/>
    <cellStyle name="Comma 4 2 2 3 9 2 2" xfId="17141" xr:uid="{0A54970F-8CA3-4A64-9A1B-433C6E852157}"/>
    <cellStyle name="Comma 4 2 2 3 9 2 3" xfId="27267" xr:uid="{A7B98B6A-CB13-4858-AD68-5C658E55C23C}"/>
    <cellStyle name="Comma 4 2 2 3 9 3" xfId="12924" xr:uid="{04D10D16-1BEA-48ED-B053-FEE1A547C5B3}"/>
    <cellStyle name="Comma 4 2 2 3 9 4" xfId="23050" xr:uid="{146D0C98-7329-4843-86CC-296F3F26DE3C}"/>
    <cellStyle name="Comma 4 2 2 4" xfId="134" xr:uid="{00000000-0005-0000-0000-0000EB000000}"/>
    <cellStyle name="Comma 4 2 2 4 10" xfId="9823" xr:uid="{EAD22789-DF17-4C27-8A37-97F4929CC252}"/>
    <cellStyle name="Comma 4 2 2 4 10 2" xfId="19144" xr:uid="{457B21B2-E895-449A-AD10-152C81883D4C}"/>
    <cellStyle name="Comma 4 2 2 4 10 3" xfId="29270" xr:uid="{8EA66CCB-9B1C-4D06-B2E3-17AF16E6B1D5}"/>
    <cellStyle name="Comma 4 2 2 4 11" xfId="1134" xr:uid="{92AC08CC-D554-4346-B42F-F6E6595CF34B}"/>
    <cellStyle name="Comma 4 2 2 4 12" xfId="10543" xr:uid="{052FB578-DB4B-417F-9A9C-648D5491E374}"/>
    <cellStyle name="Comma 4 2 2 4 13" xfId="19840" xr:uid="{A9C4B411-9934-489A-B743-AEE7E413722E}"/>
    <cellStyle name="Comma 4 2 2 4 14" xfId="20669" xr:uid="{FF858070-E09E-4883-B728-44203E73353F}"/>
    <cellStyle name="Comma 4 2 2 4 2" xfId="680" xr:uid="{00000000-0005-0000-0000-0000EC000000}"/>
    <cellStyle name="Comma 4 2 2 4 2 2" xfId="3779" xr:uid="{D85DA81E-E325-4442-A567-8230D4D063FF}"/>
    <cellStyle name="Comma 4 2 2 4 2 2 2" xfId="7997" xr:uid="{B8ADAD91-62DF-4712-9449-C4A3F1DC31E6}"/>
    <cellStyle name="Comma 4 2 2 4 2 2 2 2" xfId="17319" xr:uid="{E4FA369E-2C44-43AF-BD01-A57A989B9048}"/>
    <cellStyle name="Comma 4 2 2 4 2 2 2 3" xfId="27445" xr:uid="{0A5E04B2-3362-481E-93F8-6ED89EB22EE5}"/>
    <cellStyle name="Comma 4 2 2 4 2 2 3" xfId="13102" xr:uid="{3214B903-F922-40AA-B3B7-101CE65A70A1}"/>
    <cellStyle name="Comma 4 2 2 4 2 2 4" xfId="23228" xr:uid="{616DE967-1A0C-412A-BBBA-79BE6A619BF9}"/>
    <cellStyle name="Comma 4 2 2 4 2 3" xfId="5852" xr:uid="{6783D600-988E-4D2E-B657-C0D472AC8BDC}"/>
    <cellStyle name="Comma 4 2 2 4 2 3 2" xfId="15174" xr:uid="{6BEB2152-A6F6-4A28-9207-EAF585E48189}"/>
    <cellStyle name="Comma 4 2 2 4 2 3 3" xfId="25300" xr:uid="{4AAEF699-4159-48B6-8190-0BCD0D2587E2}"/>
    <cellStyle name="Comma 4 2 2 4 2 4" xfId="10248" xr:uid="{5DA8B5DF-8E13-4AED-B675-2E331C9309DB}"/>
    <cellStyle name="Comma 4 2 2 4 2 4 2" xfId="19559" xr:uid="{9A6725DE-D1F8-47B3-99A3-03A0505BC0CD}"/>
    <cellStyle name="Comma 4 2 2 4 2 4 3" xfId="29685" xr:uid="{2E011718-6B22-43FE-8346-3E6F14F1B565}"/>
    <cellStyle name="Comma 4 2 2 4 2 5" xfId="1548" xr:uid="{A9FCCEE0-641A-4047-881A-570A5C52CCB6}"/>
    <cellStyle name="Comma 4 2 2 4 2 6" xfId="10957" xr:uid="{BBBC735F-35F9-4A90-8CDF-DE0139454A21}"/>
    <cellStyle name="Comma 4 2 2 4 2 7" xfId="20256" xr:uid="{A47DFCB2-4946-4EE3-BE9D-E3F50248E0CC}"/>
    <cellStyle name="Comma 4 2 2 4 2 8" xfId="21083" xr:uid="{7610B4E9-DB5E-49BE-9A56-22B3E77D92A8}"/>
    <cellStyle name="Comma 4 2 2 4 3" xfId="1963" xr:uid="{2D139FB8-69D1-47A9-80A1-2649D6F2B1C8}"/>
    <cellStyle name="Comma 4 2 2 4 3 2" xfId="4192" xr:uid="{E340E48E-ADA6-42FA-8F73-663DA0E1EA8D}"/>
    <cellStyle name="Comma 4 2 2 4 3 2 2" xfId="8410" xr:uid="{117D228C-1DAD-4034-9E9A-12D1F1BB9A19}"/>
    <cellStyle name="Comma 4 2 2 4 3 2 2 2" xfId="17732" xr:uid="{8987F6C4-0C2A-40EA-9E9B-B7037A5942ED}"/>
    <cellStyle name="Comma 4 2 2 4 3 2 2 3" xfId="27858" xr:uid="{22A6705C-D56F-4146-B7F4-60DD97C3E41B}"/>
    <cellStyle name="Comma 4 2 2 4 3 2 3" xfId="13515" xr:uid="{ED458F84-322E-4684-860A-64F22AD1F468}"/>
    <cellStyle name="Comma 4 2 2 4 3 2 4" xfId="23641" xr:uid="{94016B19-9DE5-48E9-8944-683EDBC32067}"/>
    <cellStyle name="Comma 4 2 2 4 3 3" xfId="6265" xr:uid="{C31B0660-746B-485B-992B-4159A75B0211}"/>
    <cellStyle name="Comma 4 2 2 4 3 3 2" xfId="15587" xr:uid="{3E6F39BA-DF15-44FF-BA57-165E42AFBA5A}"/>
    <cellStyle name="Comma 4 2 2 4 3 3 3" xfId="25713" xr:uid="{1227D15C-801B-47EC-93A5-65D988F91ADC}"/>
    <cellStyle name="Comma 4 2 2 4 3 4" xfId="11370" xr:uid="{6F4B5973-6D3B-479E-8BFD-1FBC5B22F73A}"/>
    <cellStyle name="Comma 4 2 2 4 3 5" xfId="21496" xr:uid="{B0280B5D-3182-4B95-9879-1F8C51733F0D}"/>
    <cellStyle name="Comma 4 2 2 4 4" xfId="2376" xr:uid="{C58C7024-02BA-43CD-A7AD-CF8113B5C9B5}"/>
    <cellStyle name="Comma 4 2 2 4 4 2" xfId="4605" xr:uid="{9B7EDF05-4F9D-4FED-9874-22F7C2DD4FC3}"/>
    <cellStyle name="Comma 4 2 2 4 4 2 2" xfId="8823" xr:uid="{ED2DB2B3-24EA-428D-B767-7EF622A8F8CB}"/>
    <cellStyle name="Comma 4 2 2 4 4 2 2 2" xfId="18145" xr:uid="{77623F16-E123-4767-B6E3-52AEF97498D2}"/>
    <cellStyle name="Comma 4 2 2 4 4 2 2 3" xfId="28271" xr:uid="{2A5BAABD-272B-47A4-9113-C0BB708D5DA1}"/>
    <cellStyle name="Comma 4 2 2 4 4 2 3" xfId="13928" xr:uid="{F031A7AE-9E88-491C-B870-B0BEEBCD9990}"/>
    <cellStyle name="Comma 4 2 2 4 4 2 4" xfId="24054" xr:uid="{3B6DEFC7-7E22-48D4-B71E-63A1B94FBF00}"/>
    <cellStyle name="Comma 4 2 2 4 4 3" xfId="6678" xr:uid="{EDFBADE4-FD83-4DBC-9B09-4F78F19B550D}"/>
    <cellStyle name="Comma 4 2 2 4 4 3 2" xfId="16000" xr:uid="{7C3F6E87-5A4B-4FEB-B2AE-957D4D84D0C1}"/>
    <cellStyle name="Comma 4 2 2 4 4 3 3" xfId="26126" xr:uid="{B612D343-2F58-4182-A751-0DA49052BC60}"/>
    <cellStyle name="Comma 4 2 2 4 4 4" xfId="11783" xr:uid="{8D9C64B7-D6CA-4F60-AB94-C1D36819BDAB}"/>
    <cellStyle name="Comma 4 2 2 4 4 5" xfId="21909" xr:uid="{5B88904D-4F7B-4A3F-8149-6C5455EBDE44}"/>
    <cellStyle name="Comma 4 2 2 4 5" xfId="2789" xr:uid="{769D2AF1-5EA6-4CFC-AB31-FEF335C62EFE}"/>
    <cellStyle name="Comma 4 2 2 4 5 2" xfId="5018" xr:uid="{52BAFC70-66C7-48DA-96BB-14360CDDF5B8}"/>
    <cellStyle name="Comma 4 2 2 4 5 2 2" xfId="9236" xr:uid="{CCA9BB29-CE93-47EF-8240-EEF23DAF03D6}"/>
    <cellStyle name="Comma 4 2 2 4 5 2 2 2" xfId="18558" xr:uid="{1ECCF43B-5655-4A5A-8770-FE1F9C34D8BA}"/>
    <cellStyle name="Comma 4 2 2 4 5 2 2 3" xfId="28684" xr:uid="{7B0383A3-E282-4407-AA49-F4B8527A27CA}"/>
    <cellStyle name="Comma 4 2 2 4 5 2 3" xfId="14341" xr:uid="{742A6E22-1BE7-4975-88F3-CC49889B7374}"/>
    <cellStyle name="Comma 4 2 2 4 5 2 4" xfId="24467" xr:uid="{9466D42C-42BA-43A8-9AC8-C5DF5C0F49ED}"/>
    <cellStyle name="Comma 4 2 2 4 5 3" xfId="7091" xr:uid="{CD208DF8-09C0-4638-9BF5-78F8A9687E46}"/>
    <cellStyle name="Comma 4 2 2 4 5 3 2" xfId="16413" xr:uid="{2F6EE13F-DF9B-4B05-84C1-033955CFB5AB}"/>
    <cellStyle name="Comma 4 2 2 4 5 3 3" xfId="26539" xr:uid="{64F7B7FF-51F8-4B15-AD33-61C9073C0992}"/>
    <cellStyle name="Comma 4 2 2 4 5 4" xfId="12196" xr:uid="{788EBE13-74E9-4603-9B5A-A22FB2E9B9B3}"/>
    <cellStyle name="Comma 4 2 2 4 5 5" xfId="22322" xr:uid="{D07A24C5-4AD9-44CA-A164-42E3BA19CFA2}"/>
    <cellStyle name="Comma 4 2 2 4 6" xfId="3224" xr:uid="{FE0ED0DD-A511-4DAA-9604-30C084077386}"/>
    <cellStyle name="Comma 4 2 2 4 6 2" xfId="7504" xr:uid="{82725B24-E24B-4A37-96D8-A85147AE54FB}"/>
    <cellStyle name="Comma 4 2 2 4 6 2 2" xfId="16826" xr:uid="{8D84B274-B1D2-413C-9683-CADA6E18DEC8}"/>
    <cellStyle name="Comma 4 2 2 4 6 2 3" xfId="26952" xr:uid="{19D3C5F7-2472-4F32-AA3C-A0403F20BF96}"/>
    <cellStyle name="Comma 4 2 2 4 6 3" xfId="12609" xr:uid="{3FD06FE0-1990-4C96-8EF1-B87E07A1A87F}"/>
    <cellStyle name="Comma 4 2 2 4 6 4" xfId="22735" xr:uid="{21494B88-A240-439C-BDCD-58EECFCA34B6}"/>
    <cellStyle name="Comma 4 2 2 4 7" xfId="3211" xr:uid="{85D415E1-DAFF-4F63-8F5C-3505FA3393D8}"/>
    <cellStyle name="Comma 4 2 2 4 8" xfId="3602" xr:uid="{023E5312-ADFC-4CFA-9333-DE67943421F9}"/>
    <cellStyle name="Comma 4 2 2 4 8 2" xfId="7821" xr:uid="{4E332070-AC66-4F39-9B61-97401D8C8720}"/>
    <cellStyle name="Comma 4 2 2 4 8 2 2" xfId="17143" xr:uid="{4D8C198D-9961-44A6-9C29-2E004DA69FAC}"/>
    <cellStyle name="Comma 4 2 2 4 8 2 3" xfId="27269" xr:uid="{673BCC60-343F-4683-9459-84674DC847BA}"/>
    <cellStyle name="Comma 4 2 2 4 8 3" xfId="12926" xr:uid="{E603B9C6-07C0-4BC5-BB93-D1E4B0BEBD33}"/>
    <cellStyle name="Comma 4 2 2 4 8 4" xfId="23052" xr:uid="{EE8F3D2B-1771-4B7E-90C0-28FC7F0AB9D2}"/>
    <cellStyle name="Comma 4 2 2 4 9" xfId="5438" xr:uid="{8A47C86A-7127-49D1-85C8-E143ADC73DC5}"/>
    <cellStyle name="Comma 4 2 2 4 9 2" xfId="14760" xr:uid="{8A91272F-5157-4F56-9666-A67C34C1143C}"/>
    <cellStyle name="Comma 4 2 2 4 9 3" xfId="24886" xr:uid="{26D8E680-5003-4FFD-AB11-F4A97E6F75E9}"/>
    <cellStyle name="Comma 4 2 2 5" xfId="135" xr:uid="{00000000-0005-0000-0000-0000ED000000}"/>
    <cellStyle name="Comma 4 2 2 5 10" xfId="10040" xr:uid="{ED495175-F790-4826-BEDA-B99B75AF85AC}"/>
    <cellStyle name="Comma 4 2 2 5 10 2" xfId="19352" xr:uid="{EACDF288-8210-447B-8893-CA49501186F9}"/>
    <cellStyle name="Comma 4 2 2 5 10 3" xfId="29478" xr:uid="{C0AEAC6C-99CC-4B23-BC5F-732CEE01445E}"/>
    <cellStyle name="Comma 4 2 2 5 11" xfId="1135" xr:uid="{5CC6C203-2007-40CB-9EBF-2C530BCE1040}"/>
    <cellStyle name="Comma 4 2 2 5 12" xfId="10544" xr:uid="{64497018-945D-441F-90F8-15F72B40CC75}"/>
    <cellStyle name="Comma 4 2 2 5 13" xfId="19841" xr:uid="{E1FBCF8F-B2E8-4E11-8DEA-3040C507709D}"/>
    <cellStyle name="Comma 4 2 2 5 14" xfId="20670" xr:uid="{A1417BA2-64C6-4D1F-81AE-285E309124C0}"/>
    <cellStyle name="Comma 4 2 2 5 2" xfId="681" xr:uid="{00000000-0005-0000-0000-0000EE000000}"/>
    <cellStyle name="Comma 4 2 2 5 2 2" xfId="3780" xr:uid="{87AAC257-781D-4327-8FA0-09AF4E7FD25F}"/>
    <cellStyle name="Comma 4 2 2 5 2 2 2" xfId="7998" xr:uid="{B515FA50-53C5-4EB3-99B4-C929E12E99A2}"/>
    <cellStyle name="Comma 4 2 2 5 2 2 2 2" xfId="17320" xr:uid="{EB94A03F-B6D7-41C0-85CD-A1DE2998CC36}"/>
    <cellStyle name="Comma 4 2 2 5 2 2 2 3" xfId="27446" xr:uid="{8C07C161-1C82-490F-ADB6-393F98CFC422}"/>
    <cellStyle name="Comma 4 2 2 5 2 2 3" xfId="13103" xr:uid="{1D281881-41BE-484A-9CCB-B9E4E3064D5C}"/>
    <cellStyle name="Comma 4 2 2 5 2 2 4" xfId="23229" xr:uid="{8384C6DA-0DD8-4C66-A2AE-84C35A099712}"/>
    <cellStyle name="Comma 4 2 2 5 2 3" xfId="5853" xr:uid="{94B15161-7061-4666-8D46-F4BAA769CB43}"/>
    <cellStyle name="Comma 4 2 2 5 2 3 2" xfId="15175" xr:uid="{ADFEC67D-33C5-4F36-8A24-11CB7A08734D}"/>
    <cellStyle name="Comma 4 2 2 5 2 3 3" xfId="25301" xr:uid="{5ECD19DC-1344-4003-B338-BC5C80DC7852}"/>
    <cellStyle name="Comma 4 2 2 5 2 4" xfId="10423" xr:uid="{C1C815AE-19FA-42FE-8DBF-9ECFB17AF743}"/>
    <cellStyle name="Comma 4 2 2 5 2 4 2" xfId="19723" xr:uid="{202694E2-3ED3-4F98-8C02-D2E7761192A3}"/>
    <cellStyle name="Comma 4 2 2 5 2 4 3" xfId="29849" xr:uid="{C08C1949-288B-42FB-ABEC-21251C73A08F}"/>
    <cellStyle name="Comma 4 2 2 5 2 5" xfId="1549" xr:uid="{47EBF71E-8820-40CA-9E61-C62A8D81A5F6}"/>
    <cellStyle name="Comma 4 2 2 5 2 6" xfId="10958" xr:uid="{0454AABF-27B9-48C1-AB51-4CCF457283BD}"/>
    <cellStyle name="Comma 4 2 2 5 2 7" xfId="20257" xr:uid="{EFAEE3B4-D62D-49EE-A099-D6198FB9550C}"/>
    <cellStyle name="Comma 4 2 2 5 2 8" xfId="21084" xr:uid="{182F7FC0-EB1D-4B79-A0D4-531A0D47A404}"/>
    <cellStyle name="Comma 4 2 2 5 3" xfId="1964" xr:uid="{168D7030-89D0-4A1B-A0AE-F6AE037E4BEE}"/>
    <cellStyle name="Comma 4 2 2 5 3 2" xfId="4193" xr:uid="{99AFDC07-BB74-4A63-9D3B-9FE1EB6448EB}"/>
    <cellStyle name="Comma 4 2 2 5 3 2 2" xfId="8411" xr:uid="{7C362314-E9D9-4318-B83A-9B81CACB8650}"/>
    <cellStyle name="Comma 4 2 2 5 3 2 2 2" xfId="17733" xr:uid="{573A2BE2-FB1E-48EF-9EE1-BB1B2FBD1855}"/>
    <cellStyle name="Comma 4 2 2 5 3 2 2 3" xfId="27859" xr:uid="{5A15A082-7D82-4C0B-96A5-61F72C3BFC12}"/>
    <cellStyle name="Comma 4 2 2 5 3 2 3" xfId="13516" xr:uid="{2A8935AD-F300-4FEA-9949-DAFA7F70999C}"/>
    <cellStyle name="Comma 4 2 2 5 3 2 4" xfId="23642" xr:uid="{5EA3010D-AF93-4D18-99CA-BBD1F099EDD6}"/>
    <cellStyle name="Comma 4 2 2 5 3 3" xfId="6266" xr:uid="{11A04354-3688-4AD5-9FB1-DC4EEF251B2A}"/>
    <cellStyle name="Comma 4 2 2 5 3 3 2" xfId="15588" xr:uid="{2022D802-AC15-47F3-92B7-186DCB6E399D}"/>
    <cellStyle name="Comma 4 2 2 5 3 3 3" xfId="25714" xr:uid="{D61F6D2B-17C8-4AAA-BBBB-9E010E9EE954}"/>
    <cellStyle name="Comma 4 2 2 5 3 4" xfId="11371" xr:uid="{71F9B30D-EA29-4495-BCA3-7F0F8B248572}"/>
    <cellStyle name="Comma 4 2 2 5 3 5" xfId="21497" xr:uid="{3B4D8EBB-FA82-461A-8F7A-888EB4353FC7}"/>
    <cellStyle name="Comma 4 2 2 5 4" xfId="2377" xr:uid="{B206310F-2EE6-4F01-BD18-414AEFB58259}"/>
    <cellStyle name="Comma 4 2 2 5 4 2" xfId="4606" xr:uid="{D127C3EE-884C-466D-8D96-089093287F40}"/>
    <cellStyle name="Comma 4 2 2 5 4 2 2" xfId="8824" xr:uid="{38989AA6-1405-4537-96B5-B58CA1DBF3E5}"/>
    <cellStyle name="Comma 4 2 2 5 4 2 2 2" xfId="18146" xr:uid="{DC917501-83DE-4C3A-BE3D-BF082A368101}"/>
    <cellStyle name="Comma 4 2 2 5 4 2 2 3" xfId="28272" xr:uid="{E2441A17-AD21-4591-81A1-14B2EBD507F2}"/>
    <cellStyle name="Comma 4 2 2 5 4 2 3" xfId="13929" xr:uid="{A0412EF4-8970-4D62-8CAE-C3B33EB8EAC2}"/>
    <cellStyle name="Comma 4 2 2 5 4 2 4" xfId="24055" xr:uid="{4E58252D-F0B5-4748-98D7-70D28625E4CE}"/>
    <cellStyle name="Comma 4 2 2 5 4 3" xfId="6679" xr:uid="{CDF6A3DF-2870-44E1-9021-60BD5E463820}"/>
    <cellStyle name="Comma 4 2 2 5 4 3 2" xfId="16001" xr:uid="{7FC09960-4AD9-4336-B5E0-7CEBC95724EC}"/>
    <cellStyle name="Comma 4 2 2 5 4 3 3" xfId="26127" xr:uid="{BF77DC70-0EC7-4416-B622-19219353EAD8}"/>
    <cellStyle name="Comma 4 2 2 5 4 4" xfId="11784" xr:uid="{1D284A65-BF53-40C0-B335-3546718EDF32}"/>
    <cellStyle name="Comma 4 2 2 5 4 5" xfId="21910" xr:uid="{D83251F5-C7B7-45E9-9566-5C01CB00AFAC}"/>
    <cellStyle name="Comma 4 2 2 5 5" xfId="2790" xr:uid="{F4C56960-08D2-4A98-AEB2-45C9C84BEF86}"/>
    <cellStyle name="Comma 4 2 2 5 5 2" xfId="5019" xr:uid="{DA704DF2-7787-4D06-8735-E3BAA87D7CD7}"/>
    <cellStyle name="Comma 4 2 2 5 5 2 2" xfId="9237" xr:uid="{24CCAA91-69BF-4737-BAA9-28F6EB0E53BF}"/>
    <cellStyle name="Comma 4 2 2 5 5 2 2 2" xfId="18559" xr:uid="{17A0E0CF-963D-4FD3-8D69-C1F3EC245EED}"/>
    <cellStyle name="Comma 4 2 2 5 5 2 2 3" xfId="28685" xr:uid="{566AED94-228C-4A4B-8836-C4F6C535E861}"/>
    <cellStyle name="Comma 4 2 2 5 5 2 3" xfId="14342" xr:uid="{F51871C6-0D81-48AD-9268-6733D8812068}"/>
    <cellStyle name="Comma 4 2 2 5 5 2 4" xfId="24468" xr:uid="{B0D3520C-E897-402F-9C52-0C0FD2AD8788}"/>
    <cellStyle name="Comma 4 2 2 5 5 3" xfId="7092" xr:uid="{AEF0D564-C50E-406D-AD85-F33A7F699C8E}"/>
    <cellStyle name="Comma 4 2 2 5 5 3 2" xfId="16414" xr:uid="{BFB0C583-0551-4996-8E51-AE3A8EE51B95}"/>
    <cellStyle name="Comma 4 2 2 5 5 3 3" xfId="26540" xr:uid="{4EA8D600-C7B7-465F-BCE7-893EB6D7AF4A}"/>
    <cellStyle name="Comma 4 2 2 5 5 4" xfId="12197" xr:uid="{8F63491D-A89F-4374-9A8B-EEB31B7C362B}"/>
    <cellStyle name="Comma 4 2 2 5 5 5" xfId="22323" xr:uid="{3A0427CD-DF15-46C4-8F43-25E7367742F7}"/>
    <cellStyle name="Comma 4 2 2 5 6" xfId="3225" xr:uid="{9D389E87-107C-4ABC-8EBC-90BF1E4A0198}"/>
    <cellStyle name="Comma 4 2 2 5 6 2" xfId="7505" xr:uid="{85D55F6C-AAF3-46C9-AB71-19701B42559D}"/>
    <cellStyle name="Comma 4 2 2 5 6 2 2" xfId="16827" xr:uid="{6B8B677A-3B1C-4399-8AEE-13034F22E855}"/>
    <cellStyle name="Comma 4 2 2 5 6 2 3" xfId="26953" xr:uid="{53E39DB0-D490-4CFA-ABBA-2077429D25A5}"/>
    <cellStyle name="Comma 4 2 2 5 6 3" xfId="12610" xr:uid="{3496EE0A-5E46-484C-806C-0F1632693C5F}"/>
    <cellStyle name="Comma 4 2 2 5 6 4" xfId="22736" xr:uid="{A983F2E1-580D-451D-AD35-91E7255B9F82}"/>
    <cellStyle name="Comma 4 2 2 5 7" xfId="3210" xr:uid="{C796FDC9-5037-4196-A78C-1F4EFB8B5641}"/>
    <cellStyle name="Comma 4 2 2 5 8" xfId="3603" xr:uid="{B9D034C4-618F-457E-8FB2-E458254D316C}"/>
    <cellStyle name="Comma 4 2 2 5 8 2" xfId="7822" xr:uid="{ACDEA018-5C2E-4A1D-B04B-CFAECD343814}"/>
    <cellStyle name="Comma 4 2 2 5 8 2 2" xfId="17144" xr:uid="{B4B42F22-E6FD-4B76-A7FD-FDA8565C168C}"/>
    <cellStyle name="Comma 4 2 2 5 8 2 3" xfId="27270" xr:uid="{DCB85648-FD1B-4EE9-848A-5ED781CFA529}"/>
    <cellStyle name="Comma 4 2 2 5 8 3" xfId="12927" xr:uid="{64BEC3D7-33BD-464C-BF8B-5225DC4772A7}"/>
    <cellStyle name="Comma 4 2 2 5 8 4" xfId="23053" xr:uid="{D379ECF2-564C-442F-859F-C6F78D7716D8}"/>
    <cellStyle name="Comma 4 2 2 5 9" xfId="5439" xr:uid="{7DA907C5-9513-4D6F-945A-D68C53734B0F}"/>
    <cellStyle name="Comma 4 2 2 5 9 2" xfId="14761" xr:uid="{A8323396-B084-4904-8E94-6AC319E09AAA}"/>
    <cellStyle name="Comma 4 2 2 5 9 3" xfId="24887" xr:uid="{03EF05E4-F970-4C70-A938-A32A0BB35472}"/>
    <cellStyle name="Comma 4 2 2 6" xfId="10058" xr:uid="{99A990E7-BCDE-4C52-97B1-CC52045AE131}"/>
    <cellStyle name="Comma 4 2 2 7" xfId="9616" xr:uid="{02EAB84D-9289-4012-8A0B-E03C7C4E3105}"/>
    <cellStyle name="Comma 4 2 2 7 2" xfId="18937" xr:uid="{E125867A-9D25-4C22-93D4-863909276E24}"/>
    <cellStyle name="Comma 4 2 2 7 3" xfId="29063" xr:uid="{C9959044-6DA8-4F33-8012-5BC3F4983235}"/>
    <cellStyle name="Comma 4 2 3" xfId="136" xr:uid="{00000000-0005-0000-0000-0000EF000000}"/>
    <cellStyle name="Comma 4 2 3 10" xfId="3604" xr:uid="{7B3076D8-6AA3-481A-89F8-84EFC04B2DAD}"/>
    <cellStyle name="Comma 4 2 3 10 2" xfId="7823" xr:uid="{9247A245-F612-4E63-8C99-C9E263C1FBC6}"/>
    <cellStyle name="Comma 4 2 3 10 2 2" xfId="17145" xr:uid="{E91D94D3-242A-4FF1-998D-0B84CBC8F646}"/>
    <cellStyle name="Comma 4 2 3 10 2 3" xfId="27271" xr:uid="{35769232-8861-47BE-9E4A-09850B5F3ED4}"/>
    <cellStyle name="Comma 4 2 3 10 3" xfId="12928" xr:uid="{62CD9B37-8F5D-411D-98DF-BFBF78F72F9A}"/>
    <cellStyle name="Comma 4 2 3 10 4" xfId="23054" xr:uid="{047822BC-D141-4977-A826-563C1B194F59}"/>
    <cellStyle name="Comma 4 2 3 11" xfId="5440" xr:uid="{29774B8D-C08B-4284-9C72-4186FD8E1B7F}"/>
    <cellStyle name="Comma 4 2 3 11 2" xfId="14762" xr:uid="{1B48EC15-6202-428B-9021-F64D6848A3AD}"/>
    <cellStyle name="Comma 4 2 3 11 3" xfId="24888" xr:uid="{AE16C565-66A8-40AD-86AD-C45C556C91EE}"/>
    <cellStyle name="Comma 4 2 3 12" xfId="9635" xr:uid="{2F81D5AB-F028-4F32-96E9-359CC64CFA12}"/>
    <cellStyle name="Comma 4 2 3 12 2" xfId="18956" xr:uid="{33F40FC2-568E-409C-A0E5-1A1B132735C7}"/>
    <cellStyle name="Comma 4 2 3 12 3" xfId="29082" xr:uid="{BED60778-0125-4431-B0B5-1668BACAE125}"/>
    <cellStyle name="Comma 4 2 3 13" xfId="1136" xr:uid="{75EF5C15-39C7-455C-9A13-5F8CE93B0436}"/>
    <cellStyle name="Comma 4 2 3 14" xfId="10545" xr:uid="{B7445770-F9E4-436A-9C48-B3E86D0CD9D2}"/>
    <cellStyle name="Comma 4 2 3 15" xfId="19842" xr:uid="{73B26D1F-BEF8-4734-901E-7833BBE38519}"/>
    <cellStyle name="Comma 4 2 3 16" xfId="20671" xr:uid="{453DD9C8-FC38-4484-8D36-DF543D86C4AD}"/>
    <cellStyle name="Comma 4 2 3 2" xfId="137" xr:uid="{00000000-0005-0000-0000-0000F0000000}"/>
    <cellStyle name="Comma 4 2 3 2 10" xfId="5441" xr:uid="{284BDDFC-5E62-4E89-8882-EE5DB857801C}"/>
    <cellStyle name="Comma 4 2 3 2 10 2" xfId="14763" xr:uid="{93EDBE1E-A70D-4248-8A59-8E0C60FEEF4F}"/>
    <cellStyle name="Comma 4 2 3 2 10 3" xfId="24889" xr:uid="{2ECA38F5-B3F4-4513-9D73-4944727A91FB}"/>
    <cellStyle name="Comma 4 2 3 2 11" xfId="9738" xr:uid="{A09A16B4-5858-41B5-818C-617555CE4AA0}"/>
    <cellStyle name="Comma 4 2 3 2 11 2" xfId="19059" xr:uid="{CD480950-1820-455D-98F3-975C36DF0478}"/>
    <cellStyle name="Comma 4 2 3 2 11 3" xfId="29185" xr:uid="{EA0FEBE0-4CFF-4901-8124-8547A7243F09}"/>
    <cellStyle name="Comma 4 2 3 2 12" xfId="1137" xr:uid="{8C6C16F5-632D-4B19-91D1-6F0891B95B1E}"/>
    <cellStyle name="Comma 4 2 3 2 13" xfId="10546" xr:uid="{21A7B3B5-9F61-4361-B7AB-CB2984900CCE}"/>
    <cellStyle name="Comma 4 2 3 2 14" xfId="19843" xr:uid="{F445282A-FABE-44BD-9F80-5C4210601BC0}"/>
    <cellStyle name="Comma 4 2 3 2 15" xfId="20672" xr:uid="{17522D21-A35E-456A-B88A-05062EBDB2B2}"/>
    <cellStyle name="Comma 4 2 3 2 2" xfId="138" xr:uid="{00000000-0005-0000-0000-0000F1000000}"/>
    <cellStyle name="Comma 4 2 3 2 2 10" xfId="9945" xr:uid="{B7AD5D87-9A04-4DB8-9236-3711699F1EAF}"/>
    <cellStyle name="Comma 4 2 3 2 2 10 2" xfId="19266" xr:uid="{E2DCD0C7-E095-40ED-ADBE-751B5726D80C}"/>
    <cellStyle name="Comma 4 2 3 2 2 10 3" xfId="29392" xr:uid="{62DF1416-493B-4856-80E6-938F1337982C}"/>
    <cellStyle name="Comma 4 2 3 2 2 11" xfId="1138" xr:uid="{80354A35-BF62-4B3C-98D0-151BB409254C}"/>
    <cellStyle name="Comma 4 2 3 2 2 12" xfId="10547" xr:uid="{F9124005-BADB-445F-AC32-F34995FBEA0F}"/>
    <cellStyle name="Comma 4 2 3 2 2 13" xfId="19844" xr:uid="{27E48AA2-B197-493F-9026-752E388897E1}"/>
    <cellStyle name="Comma 4 2 3 2 2 14" xfId="20673" xr:uid="{8AB6F983-354B-44E6-AE5C-84E7FBF7D2FB}"/>
    <cellStyle name="Comma 4 2 3 2 2 2" xfId="684" xr:uid="{00000000-0005-0000-0000-0000F2000000}"/>
    <cellStyle name="Comma 4 2 3 2 2 2 2" xfId="3783" xr:uid="{70B536F4-8526-41A0-8DE6-383C849ED9C6}"/>
    <cellStyle name="Comma 4 2 3 2 2 2 2 2" xfId="8001" xr:uid="{325CB2C3-5134-4BDA-BE2E-0FEC023BE9B6}"/>
    <cellStyle name="Comma 4 2 3 2 2 2 2 2 2" xfId="17323" xr:uid="{49638C8E-E4F2-4B65-A369-ABFBAAD8B545}"/>
    <cellStyle name="Comma 4 2 3 2 2 2 2 2 3" xfId="27449" xr:uid="{5AB7D9DF-96D8-4F5F-8796-60F9A3323114}"/>
    <cellStyle name="Comma 4 2 3 2 2 2 2 3" xfId="13106" xr:uid="{A1982177-0205-425F-9187-B9C7B21BB7D9}"/>
    <cellStyle name="Comma 4 2 3 2 2 2 2 4" xfId="23232" xr:uid="{4CBC76CF-194F-46C1-ABED-59767D0187B7}"/>
    <cellStyle name="Comma 4 2 3 2 2 2 3" xfId="5856" xr:uid="{1088DE7E-04AF-4A06-A415-00CDBA12DCB1}"/>
    <cellStyle name="Comma 4 2 3 2 2 2 3 2" xfId="15178" xr:uid="{BD680FF3-53E4-4BA3-8811-9D2E0115E5CC}"/>
    <cellStyle name="Comma 4 2 3 2 2 2 3 3" xfId="25304" xr:uid="{FEDA95F2-CA78-4877-B665-ED05050A0B6D}"/>
    <cellStyle name="Comma 4 2 3 2 2 2 4" xfId="10370" xr:uid="{FA18675C-E728-41CB-9A73-ACED9AE789A4}"/>
    <cellStyle name="Comma 4 2 3 2 2 2 4 2" xfId="19681" xr:uid="{530D3825-BBB0-4342-836C-476496A89B82}"/>
    <cellStyle name="Comma 4 2 3 2 2 2 4 3" xfId="29807" xr:uid="{2FED8C54-2C7B-41D1-89B3-733F0D7AEAE3}"/>
    <cellStyle name="Comma 4 2 3 2 2 2 5" xfId="1552" xr:uid="{0D2E1597-A6DE-4760-B9C5-831F51B29946}"/>
    <cellStyle name="Comma 4 2 3 2 2 2 6" xfId="10961" xr:uid="{C0E8ADEE-4312-49A1-8226-76A057523E6B}"/>
    <cellStyle name="Comma 4 2 3 2 2 2 7" xfId="20260" xr:uid="{5E055492-8FD3-4B0A-8AAA-83402EE50B8C}"/>
    <cellStyle name="Comma 4 2 3 2 2 2 8" xfId="21087" xr:uid="{87E1BA88-FD1A-4874-B435-D98FE4A78673}"/>
    <cellStyle name="Comma 4 2 3 2 2 3" xfId="1967" xr:uid="{C4410DBF-8F5F-4493-A68A-C4546BCB0F5E}"/>
    <cellStyle name="Comma 4 2 3 2 2 3 2" xfId="4196" xr:uid="{E955CB81-B561-4E00-881E-7FDE3D7B9BEA}"/>
    <cellStyle name="Comma 4 2 3 2 2 3 2 2" xfId="8414" xr:uid="{6DDCDC3B-EC7A-4378-BB4E-A2AF4F537293}"/>
    <cellStyle name="Comma 4 2 3 2 2 3 2 2 2" xfId="17736" xr:uid="{61314A95-507F-4532-82A3-DB1EA88B699E}"/>
    <cellStyle name="Comma 4 2 3 2 2 3 2 2 3" xfId="27862" xr:uid="{24251A29-CAC1-48EB-BC0C-DF18A91DB2BA}"/>
    <cellStyle name="Comma 4 2 3 2 2 3 2 3" xfId="13519" xr:uid="{5DA948BD-B717-4605-A7B4-9563CF293824}"/>
    <cellStyle name="Comma 4 2 3 2 2 3 2 4" xfId="23645" xr:uid="{366DE7A1-A3F0-4005-91B7-9BBBEBB9E777}"/>
    <cellStyle name="Comma 4 2 3 2 2 3 3" xfId="6269" xr:uid="{A27B4A0E-F762-47F8-909D-48CE7137D04B}"/>
    <cellStyle name="Comma 4 2 3 2 2 3 3 2" xfId="15591" xr:uid="{66940950-D641-47DD-B7A3-F4BECEC527E7}"/>
    <cellStyle name="Comma 4 2 3 2 2 3 3 3" xfId="25717" xr:uid="{E2912F92-E320-42AD-BF4A-26AF08B702A4}"/>
    <cellStyle name="Comma 4 2 3 2 2 3 4" xfId="11374" xr:uid="{E4E0D124-786E-45B5-9087-3BA0B8677145}"/>
    <cellStyle name="Comma 4 2 3 2 2 3 5" xfId="21500" xr:uid="{5B3B8A8D-5830-4984-8D7F-5F5822D0BDA4}"/>
    <cellStyle name="Comma 4 2 3 2 2 4" xfId="2380" xr:uid="{B6ED35EE-46D7-46DE-8D44-C0464C79939B}"/>
    <cellStyle name="Comma 4 2 3 2 2 4 2" xfId="4609" xr:uid="{9F0FBE9D-46EA-4926-AF0B-FD010151C674}"/>
    <cellStyle name="Comma 4 2 3 2 2 4 2 2" xfId="8827" xr:uid="{15B75EB4-2A21-459C-AD63-3D1C4F3F6461}"/>
    <cellStyle name="Comma 4 2 3 2 2 4 2 2 2" xfId="18149" xr:uid="{0A49B975-CE36-4E0D-AFD0-F0168E57EDDE}"/>
    <cellStyle name="Comma 4 2 3 2 2 4 2 2 3" xfId="28275" xr:uid="{E7A22429-3894-4ADB-993B-8363E6362AEB}"/>
    <cellStyle name="Comma 4 2 3 2 2 4 2 3" xfId="13932" xr:uid="{3F4AA212-CA14-4C8D-BA5F-558CDA360593}"/>
    <cellStyle name="Comma 4 2 3 2 2 4 2 4" xfId="24058" xr:uid="{91B0D999-EF82-4F1A-82C9-42D06CDEB4E1}"/>
    <cellStyle name="Comma 4 2 3 2 2 4 3" xfId="6682" xr:uid="{15350E84-70A8-4921-94C6-A1C6F1098999}"/>
    <cellStyle name="Comma 4 2 3 2 2 4 3 2" xfId="16004" xr:uid="{49F1300F-6CFE-4E86-9FA8-D5EFECDEF577}"/>
    <cellStyle name="Comma 4 2 3 2 2 4 3 3" xfId="26130" xr:uid="{AC414E86-D06C-44E4-95BF-A6D7B873727A}"/>
    <cellStyle name="Comma 4 2 3 2 2 4 4" xfId="11787" xr:uid="{9BA0D866-4BA1-4DBE-8430-298FE22C89EA}"/>
    <cellStyle name="Comma 4 2 3 2 2 4 5" xfId="21913" xr:uid="{778C1806-E738-4975-A061-3C436B9D0A88}"/>
    <cellStyle name="Comma 4 2 3 2 2 5" xfId="2793" xr:uid="{8152687E-9804-401B-8A9D-522F5BDA01DD}"/>
    <cellStyle name="Comma 4 2 3 2 2 5 2" xfId="5022" xr:uid="{712D1A2B-BF4F-4215-BD3E-36C4C9DE4421}"/>
    <cellStyle name="Comma 4 2 3 2 2 5 2 2" xfId="9240" xr:uid="{3122C9B5-2AB5-489F-A136-9F7118875422}"/>
    <cellStyle name="Comma 4 2 3 2 2 5 2 2 2" xfId="18562" xr:uid="{DB666837-2E22-4C2D-B64E-A691A75C4348}"/>
    <cellStyle name="Comma 4 2 3 2 2 5 2 2 3" xfId="28688" xr:uid="{6467869D-538D-4CB9-97F1-4ABEBA4BB685}"/>
    <cellStyle name="Comma 4 2 3 2 2 5 2 3" xfId="14345" xr:uid="{301B6417-F2DE-4327-A473-22142C4F78F2}"/>
    <cellStyle name="Comma 4 2 3 2 2 5 2 4" xfId="24471" xr:uid="{74BAA9EE-C7DF-4347-8558-69209B2B9347}"/>
    <cellStyle name="Comma 4 2 3 2 2 5 3" xfId="7095" xr:uid="{9AC2CAF7-CAFD-4B2F-8E25-D2C6D2EF5769}"/>
    <cellStyle name="Comma 4 2 3 2 2 5 3 2" xfId="16417" xr:uid="{554562E3-9552-4E9B-9C76-6A25749AA150}"/>
    <cellStyle name="Comma 4 2 3 2 2 5 3 3" xfId="26543" xr:uid="{20A60CD3-CF41-45A6-B721-857B0ECAD9AD}"/>
    <cellStyle name="Comma 4 2 3 2 2 5 4" xfId="12200" xr:uid="{F55E0FE0-5D66-42C1-8546-5564FAD70D91}"/>
    <cellStyle name="Comma 4 2 3 2 2 5 5" xfId="22326" xr:uid="{1A0ED4B8-C8CF-4B61-85F0-DC5400A88799}"/>
    <cellStyle name="Comma 4 2 3 2 2 6" xfId="3228" xr:uid="{5B0A3EFE-217D-479C-A6C6-7BD8FEDE2288}"/>
    <cellStyle name="Comma 4 2 3 2 2 6 2" xfId="7508" xr:uid="{57850B98-F31B-4763-A991-1C5BC205E38C}"/>
    <cellStyle name="Comma 4 2 3 2 2 6 2 2" xfId="16830" xr:uid="{973A6422-5C99-425F-8A5C-06D55E8ACC92}"/>
    <cellStyle name="Comma 4 2 3 2 2 6 2 3" xfId="26956" xr:uid="{7992E656-B0E1-4816-A678-E759DF15AD7B}"/>
    <cellStyle name="Comma 4 2 3 2 2 6 3" xfId="12613" xr:uid="{FC9D3FF3-C082-446E-837F-DD0EE05709B3}"/>
    <cellStyle name="Comma 4 2 3 2 2 6 4" xfId="22739" xr:uid="{DC72BA01-CAD0-46C2-B0EA-6A8A8A7CDC4A}"/>
    <cellStyle name="Comma 4 2 3 2 2 7" xfId="3207" xr:uid="{F4DF3088-E146-459B-9B9B-647AE89415EB}"/>
    <cellStyle name="Comma 4 2 3 2 2 8" xfId="3606" xr:uid="{F59B2489-2339-4207-B982-731E4C448287}"/>
    <cellStyle name="Comma 4 2 3 2 2 8 2" xfId="7825" xr:uid="{2D7896DF-E62D-4D41-90BD-33D1F6B0348C}"/>
    <cellStyle name="Comma 4 2 3 2 2 8 2 2" xfId="17147" xr:uid="{C51D70E1-EE5F-4D37-BF16-A8A21678176D}"/>
    <cellStyle name="Comma 4 2 3 2 2 8 2 3" xfId="27273" xr:uid="{432F9904-108A-4EA8-86DA-D4D6918D3E2A}"/>
    <cellStyle name="Comma 4 2 3 2 2 8 3" xfId="12930" xr:uid="{647E595E-CA88-4075-9A59-159F30F030F4}"/>
    <cellStyle name="Comma 4 2 3 2 2 8 4" xfId="23056" xr:uid="{69D4C18F-4B85-421B-9337-D365CD6F2011}"/>
    <cellStyle name="Comma 4 2 3 2 2 9" xfId="5442" xr:uid="{82B5785E-8936-4E3E-94ED-2B58A536663B}"/>
    <cellStyle name="Comma 4 2 3 2 2 9 2" xfId="14764" xr:uid="{4D71A700-FD88-45DB-9834-427B52F2281A}"/>
    <cellStyle name="Comma 4 2 3 2 2 9 3" xfId="24890" xr:uid="{EE7E279F-125D-461E-B60F-4401F4E1A352}"/>
    <cellStyle name="Comma 4 2 3 2 3" xfId="683" xr:uid="{00000000-0005-0000-0000-0000F3000000}"/>
    <cellStyle name="Comma 4 2 3 2 3 2" xfId="3782" xr:uid="{406ED95E-8B01-4CA4-8708-C86F356E6964}"/>
    <cellStyle name="Comma 4 2 3 2 3 2 2" xfId="8000" xr:uid="{1C9BC871-59D5-4B6F-9F4A-4A0575A2FB24}"/>
    <cellStyle name="Comma 4 2 3 2 3 2 2 2" xfId="17322" xr:uid="{5319405A-A31E-4F58-AA08-1DC3EDF15BB9}"/>
    <cellStyle name="Comma 4 2 3 2 3 2 2 3" xfId="27448" xr:uid="{3BFD92EF-0D2D-4CE3-AF62-F6528621C47B}"/>
    <cellStyle name="Comma 4 2 3 2 3 2 3" xfId="13105" xr:uid="{777BF6EC-8070-4C97-98E4-3CBF129DDB69}"/>
    <cellStyle name="Comma 4 2 3 2 3 2 4" xfId="23231" xr:uid="{80B1B610-F6AA-4229-B7C1-BBEA6F003811}"/>
    <cellStyle name="Comma 4 2 3 2 3 3" xfId="5855" xr:uid="{9B3768C8-E8FC-40B4-A11C-FB71A3B77EDE}"/>
    <cellStyle name="Comma 4 2 3 2 3 3 2" xfId="15177" xr:uid="{5908EE30-0F22-4C41-9D89-D8300854940A}"/>
    <cellStyle name="Comma 4 2 3 2 3 3 3" xfId="25303" xr:uid="{1610C324-74FB-424C-B8DC-06E5DBD0CE09}"/>
    <cellStyle name="Comma 4 2 3 2 3 4" xfId="10163" xr:uid="{8C4C297E-9503-4604-9F6C-6B69B9832767}"/>
    <cellStyle name="Comma 4 2 3 2 3 4 2" xfId="19474" xr:uid="{480F5F24-FDA0-438F-ABEF-7A195E997F17}"/>
    <cellStyle name="Comma 4 2 3 2 3 4 3" xfId="29600" xr:uid="{03713278-9D0D-49BF-A5E4-991CA5F641DD}"/>
    <cellStyle name="Comma 4 2 3 2 3 5" xfId="1551" xr:uid="{F82FCC35-2D10-41A1-A8B1-96E2475590CE}"/>
    <cellStyle name="Comma 4 2 3 2 3 6" xfId="10960" xr:uid="{6E2E3121-65DA-46C4-9027-CDEAE7461126}"/>
    <cellStyle name="Comma 4 2 3 2 3 7" xfId="20259" xr:uid="{908A5834-BBCA-41BD-B278-0FFED7C7BF8A}"/>
    <cellStyle name="Comma 4 2 3 2 3 8" xfId="21086" xr:uid="{CA3E0184-279E-4586-B51E-A862AFB7E1E7}"/>
    <cellStyle name="Comma 4 2 3 2 4" xfId="1966" xr:uid="{D8D700B8-9132-4561-AE60-5807CA3332F3}"/>
    <cellStyle name="Comma 4 2 3 2 4 2" xfId="4195" xr:uid="{71C2581A-F3D2-42C6-849F-57090AC90429}"/>
    <cellStyle name="Comma 4 2 3 2 4 2 2" xfId="8413" xr:uid="{F50CB853-22CF-40A6-ADF5-F22E42D65A1A}"/>
    <cellStyle name="Comma 4 2 3 2 4 2 2 2" xfId="17735" xr:uid="{9A2F71E1-C7CE-40AC-BA01-1B43EDC0B6B3}"/>
    <cellStyle name="Comma 4 2 3 2 4 2 2 3" xfId="27861" xr:uid="{7AE04B4D-37F5-4ED3-97BF-29B5D4469D3F}"/>
    <cellStyle name="Comma 4 2 3 2 4 2 3" xfId="13518" xr:uid="{B945F019-4A63-40BF-A999-6A1B4CFE00B7}"/>
    <cellStyle name="Comma 4 2 3 2 4 2 4" xfId="23644" xr:uid="{330E93A2-18D6-498E-9C2F-E954705CE96F}"/>
    <cellStyle name="Comma 4 2 3 2 4 3" xfId="6268" xr:uid="{7CE55861-6C34-4732-98EE-ACAAE9DEFE47}"/>
    <cellStyle name="Comma 4 2 3 2 4 3 2" xfId="15590" xr:uid="{A8677260-6A99-4CA2-8170-7B850CE9C5B9}"/>
    <cellStyle name="Comma 4 2 3 2 4 3 3" xfId="25716" xr:uid="{AD3E155F-9749-4171-9913-63BBEA8667A3}"/>
    <cellStyle name="Comma 4 2 3 2 4 4" xfId="11373" xr:uid="{0F41DF76-94CF-401B-AAF7-7E0F9B2043AC}"/>
    <cellStyle name="Comma 4 2 3 2 4 5" xfId="21499" xr:uid="{75A8BC39-ACA6-49A8-B780-51A2C70DB0C1}"/>
    <cellStyle name="Comma 4 2 3 2 5" xfId="2379" xr:uid="{8B90E220-BAE2-4019-9231-E712E2167812}"/>
    <cellStyle name="Comma 4 2 3 2 5 2" xfId="4608" xr:uid="{647AF072-D9AA-452C-A03E-C1243EEBA08D}"/>
    <cellStyle name="Comma 4 2 3 2 5 2 2" xfId="8826" xr:uid="{BD0170C5-4FD8-4A29-BB82-9948B71FD3FA}"/>
    <cellStyle name="Comma 4 2 3 2 5 2 2 2" xfId="18148" xr:uid="{2299F85F-D0E1-41B8-8C43-4916341418FA}"/>
    <cellStyle name="Comma 4 2 3 2 5 2 2 3" xfId="28274" xr:uid="{73D5D9A9-87DC-412A-A6BB-A8CE0619AE59}"/>
    <cellStyle name="Comma 4 2 3 2 5 2 3" xfId="13931" xr:uid="{812BAB03-BC6D-4B85-AECA-D5A8A6835417}"/>
    <cellStyle name="Comma 4 2 3 2 5 2 4" xfId="24057" xr:uid="{FDDE2D7C-A0E3-419F-9925-85FBE51C2E91}"/>
    <cellStyle name="Comma 4 2 3 2 5 3" xfId="6681" xr:uid="{61BD5ED4-2489-4171-9767-B439F5A1BA8F}"/>
    <cellStyle name="Comma 4 2 3 2 5 3 2" xfId="16003" xr:uid="{3FF265D2-5685-4315-861B-0ECB5981FBCF}"/>
    <cellStyle name="Comma 4 2 3 2 5 3 3" xfId="26129" xr:uid="{FF997D00-3697-4B42-B3A4-D46F90664387}"/>
    <cellStyle name="Comma 4 2 3 2 5 4" xfId="11786" xr:uid="{C874C4EA-73A2-417A-A66C-F87D28EB7E52}"/>
    <cellStyle name="Comma 4 2 3 2 5 5" xfId="21912" xr:uid="{D08074F1-59B3-4C50-931B-844BE7D9E5E9}"/>
    <cellStyle name="Comma 4 2 3 2 6" xfId="2792" xr:uid="{72DB4D0E-31FA-422E-B038-D9CB2CB047C7}"/>
    <cellStyle name="Comma 4 2 3 2 6 2" xfId="5021" xr:uid="{D7F516AE-A289-4510-A33D-9FEC247518E6}"/>
    <cellStyle name="Comma 4 2 3 2 6 2 2" xfId="9239" xr:uid="{226C1122-D296-4BED-AD3A-3F8342267A49}"/>
    <cellStyle name="Comma 4 2 3 2 6 2 2 2" xfId="18561" xr:uid="{0043FC8C-19B3-43A6-8546-86E531F92867}"/>
    <cellStyle name="Comma 4 2 3 2 6 2 2 3" xfId="28687" xr:uid="{4F195883-DC3E-4AF8-AB0F-7361344F1CB2}"/>
    <cellStyle name="Comma 4 2 3 2 6 2 3" xfId="14344" xr:uid="{79F037AC-3C62-4DA5-A2E3-CC802545352F}"/>
    <cellStyle name="Comma 4 2 3 2 6 2 4" xfId="24470" xr:uid="{28321C28-E610-45CD-8044-910567381832}"/>
    <cellStyle name="Comma 4 2 3 2 6 3" xfId="7094" xr:uid="{BB123237-DF45-4060-8191-90B909DE7F90}"/>
    <cellStyle name="Comma 4 2 3 2 6 3 2" xfId="16416" xr:uid="{2C660CD1-604C-450C-A701-B83503D96546}"/>
    <cellStyle name="Comma 4 2 3 2 6 3 3" xfId="26542" xr:uid="{D15602C1-4C79-48B6-AC96-840F8867B54A}"/>
    <cellStyle name="Comma 4 2 3 2 6 4" xfId="12199" xr:uid="{B0EA7673-674E-40B4-9A2C-0D9902268274}"/>
    <cellStyle name="Comma 4 2 3 2 6 5" xfId="22325" xr:uid="{E200BCC6-8629-4686-9FB5-DBD63EC4A91A}"/>
    <cellStyle name="Comma 4 2 3 2 7" xfId="3227" xr:uid="{DF29560A-904C-434C-AB6E-D995D5A13EE8}"/>
    <cellStyle name="Comma 4 2 3 2 7 2" xfId="7507" xr:uid="{06C80833-BAB1-44EC-A872-A725B96532C5}"/>
    <cellStyle name="Comma 4 2 3 2 7 2 2" xfId="16829" xr:uid="{1DF1202A-15A0-4B66-8C10-4584BAA5487C}"/>
    <cellStyle name="Comma 4 2 3 2 7 2 3" xfId="26955" xr:uid="{7D233F6C-9BDC-4E04-B1F3-8015FA0BFEE4}"/>
    <cellStyle name="Comma 4 2 3 2 7 3" xfId="12612" xr:uid="{9082A160-AF03-4DE7-ADAE-C21B187015BA}"/>
    <cellStyle name="Comma 4 2 3 2 7 4" xfId="22738" xr:uid="{E53F60E0-5D54-4CA8-A908-D7280EECF6DE}"/>
    <cellStyle name="Comma 4 2 3 2 8" xfId="3208" xr:uid="{581CB2C1-0108-434A-A0C8-51A8148B0E92}"/>
    <cellStyle name="Comma 4 2 3 2 9" xfId="3605" xr:uid="{828A2907-6F4D-42C8-8B83-D02B9D6A951B}"/>
    <cellStyle name="Comma 4 2 3 2 9 2" xfId="7824" xr:uid="{C609F358-8EEF-4169-8B34-2238C9427EEA}"/>
    <cellStyle name="Comma 4 2 3 2 9 2 2" xfId="17146" xr:uid="{08336A52-8BE6-4FAB-8B43-6BCE9D53C457}"/>
    <cellStyle name="Comma 4 2 3 2 9 2 3" xfId="27272" xr:uid="{C776EA35-D6B5-418A-A1A0-2523366D4760}"/>
    <cellStyle name="Comma 4 2 3 2 9 3" xfId="12929" xr:uid="{39D16370-D510-47E2-8F06-6E85567C0793}"/>
    <cellStyle name="Comma 4 2 3 2 9 4" xfId="23055" xr:uid="{8AC22FD0-EEA9-4A16-AC7E-A30F4086BE95}"/>
    <cellStyle name="Comma 4 2 3 3" xfId="139" xr:uid="{00000000-0005-0000-0000-0000F4000000}"/>
    <cellStyle name="Comma 4 2 3 3 10" xfId="9842" xr:uid="{E7243957-0641-4F55-A4E5-2FE1512C2059}"/>
    <cellStyle name="Comma 4 2 3 3 10 2" xfId="19163" xr:uid="{2ED0E41A-E685-4BD3-894D-CBC938ACCD99}"/>
    <cellStyle name="Comma 4 2 3 3 10 3" xfId="29289" xr:uid="{6E61B8C0-786C-4F02-8CC2-207B92CED60B}"/>
    <cellStyle name="Comma 4 2 3 3 11" xfId="1139" xr:uid="{028141D8-5DC3-4132-9179-3E5EDC696815}"/>
    <cellStyle name="Comma 4 2 3 3 12" xfId="10548" xr:uid="{A52EC953-887B-4A22-99CA-47E3B6898D77}"/>
    <cellStyle name="Comma 4 2 3 3 13" xfId="19845" xr:uid="{D40C671B-D72C-4B58-B029-66967728C1A3}"/>
    <cellStyle name="Comma 4 2 3 3 14" xfId="20674" xr:uid="{848EE16A-0419-49BB-954C-0804410B2678}"/>
    <cellStyle name="Comma 4 2 3 3 2" xfId="685" xr:uid="{00000000-0005-0000-0000-0000F5000000}"/>
    <cellStyle name="Comma 4 2 3 3 2 2" xfId="3784" xr:uid="{90A7E76C-329B-485A-9F31-55A1FCA8E3BC}"/>
    <cellStyle name="Comma 4 2 3 3 2 2 2" xfId="8002" xr:uid="{EBAC2116-39B7-48A7-B1F7-F8A4F4E2BD7F}"/>
    <cellStyle name="Comma 4 2 3 3 2 2 2 2" xfId="17324" xr:uid="{2B256088-B66B-4EEB-924A-2E4326F5F21F}"/>
    <cellStyle name="Comma 4 2 3 3 2 2 2 3" xfId="27450" xr:uid="{49074570-6616-444D-8B0B-E8413D34D7FB}"/>
    <cellStyle name="Comma 4 2 3 3 2 2 3" xfId="13107" xr:uid="{F32B7B69-DB23-4E27-920F-A8DA8C83D667}"/>
    <cellStyle name="Comma 4 2 3 3 2 2 4" xfId="23233" xr:uid="{170E3F62-BB5D-4C35-A45E-7BCE758A6247}"/>
    <cellStyle name="Comma 4 2 3 3 2 3" xfId="5857" xr:uid="{05E6ED6C-A365-43F7-B92A-E78D9AF58397}"/>
    <cellStyle name="Comma 4 2 3 3 2 3 2" xfId="15179" xr:uid="{3316AD56-F259-43B3-A59C-C349A9AF947A}"/>
    <cellStyle name="Comma 4 2 3 3 2 3 3" xfId="25305" xr:uid="{337CB31F-6A6D-4049-B6EE-110A85438E6B}"/>
    <cellStyle name="Comma 4 2 3 3 2 4" xfId="10267" xr:uid="{EF19DBC6-0EDE-4218-8D05-1EF944E664E3}"/>
    <cellStyle name="Comma 4 2 3 3 2 4 2" xfId="19578" xr:uid="{817EB07F-991B-4092-BE7D-760080F6CE11}"/>
    <cellStyle name="Comma 4 2 3 3 2 4 3" xfId="29704" xr:uid="{E00E815B-101D-475B-9993-E4967BE79F72}"/>
    <cellStyle name="Comma 4 2 3 3 2 5" xfId="1553" xr:uid="{10C6FF65-7E24-439B-B2D0-B5490CE6418E}"/>
    <cellStyle name="Comma 4 2 3 3 2 6" xfId="10962" xr:uid="{90482A23-446C-4330-B4DA-1CC67142B09D}"/>
    <cellStyle name="Comma 4 2 3 3 2 7" xfId="20261" xr:uid="{93C64CE0-4434-44A6-8DE5-4BB0DAB6A101}"/>
    <cellStyle name="Comma 4 2 3 3 2 8" xfId="21088" xr:uid="{258AC30B-2D25-445F-810A-A7C6A9D9B23E}"/>
    <cellStyle name="Comma 4 2 3 3 3" xfId="1968" xr:uid="{64C7A004-7DAF-4057-89E8-B2E435605036}"/>
    <cellStyle name="Comma 4 2 3 3 3 2" xfId="4197" xr:uid="{7FBC3A4E-1D93-4D15-B1B0-982E0BB8968B}"/>
    <cellStyle name="Comma 4 2 3 3 3 2 2" xfId="8415" xr:uid="{DE69EEC6-1662-4863-AF14-B7EA9B719412}"/>
    <cellStyle name="Comma 4 2 3 3 3 2 2 2" xfId="17737" xr:uid="{59E54310-E2A2-45AA-BF99-5F3F863FCD44}"/>
    <cellStyle name="Comma 4 2 3 3 3 2 2 3" xfId="27863" xr:uid="{A852FF25-ECEA-4FF2-B84B-F74F6ECF1AEF}"/>
    <cellStyle name="Comma 4 2 3 3 3 2 3" xfId="13520" xr:uid="{05FFC125-7F72-4C7F-8947-709327743F35}"/>
    <cellStyle name="Comma 4 2 3 3 3 2 4" xfId="23646" xr:uid="{A745A98C-353E-4423-80DE-63CAA00F4D82}"/>
    <cellStyle name="Comma 4 2 3 3 3 3" xfId="6270" xr:uid="{34098BAE-A19B-4D63-8F22-A5D4FE5E211F}"/>
    <cellStyle name="Comma 4 2 3 3 3 3 2" xfId="15592" xr:uid="{75242AFE-F8BC-4960-9DAC-1BE3E7B3538A}"/>
    <cellStyle name="Comma 4 2 3 3 3 3 3" xfId="25718" xr:uid="{22F6C671-8E03-4B8C-936D-6D63B97B858C}"/>
    <cellStyle name="Comma 4 2 3 3 3 4" xfId="11375" xr:uid="{20FF1C26-0830-4145-BA60-B85FD109A574}"/>
    <cellStyle name="Comma 4 2 3 3 3 5" xfId="21501" xr:uid="{D44300F4-D5D8-40DB-A9C6-DB44CB7A2BD6}"/>
    <cellStyle name="Comma 4 2 3 3 4" xfId="2381" xr:uid="{A1437C8E-A502-43BC-AFDF-D20773BFA3C1}"/>
    <cellStyle name="Comma 4 2 3 3 4 2" xfId="4610" xr:uid="{10308EA1-01FC-4211-A96B-9C75A5A2AD21}"/>
    <cellStyle name="Comma 4 2 3 3 4 2 2" xfId="8828" xr:uid="{159A615F-5772-433B-A278-62FF01332183}"/>
    <cellStyle name="Comma 4 2 3 3 4 2 2 2" xfId="18150" xr:uid="{5A47659C-DB8B-4804-A6E7-33F90D24089F}"/>
    <cellStyle name="Comma 4 2 3 3 4 2 2 3" xfId="28276" xr:uid="{A4680029-E7FB-45A3-91A7-7576E2F26E6C}"/>
    <cellStyle name="Comma 4 2 3 3 4 2 3" xfId="13933" xr:uid="{E180E6C8-DE19-4C96-B9B2-2B67519DB4E0}"/>
    <cellStyle name="Comma 4 2 3 3 4 2 4" xfId="24059" xr:uid="{B183A4C9-D11D-451B-9EB8-4B34DEDB3F44}"/>
    <cellStyle name="Comma 4 2 3 3 4 3" xfId="6683" xr:uid="{05E9C296-46E1-4E4E-A044-5054FF082CF4}"/>
    <cellStyle name="Comma 4 2 3 3 4 3 2" xfId="16005" xr:uid="{CB9A3023-2F9D-40BF-8B46-A3C264527BDC}"/>
    <cellStyle name="Comma 4 2 3 3 4 3 3" xfId="26131" xr:uid="{A51EBE19-A9F1-41EF-A053-062A2060CFD1}"/>
    <cellStyle name="Comma 4 2 3 3 4 4" xfId="11788" xr:uid="{1A3A108E-879E-4297-A14D-03A56430901F}"/>
    <cellStyle name="Comma 4 2 3 3 4 5" xfId="21914" xr:uid="{B4CB4739-D772-4C46-85E3-622A0D410D26}"/>
    <cellStyle name="Comma 4 2 3 3 5" xfId="2794" xr:uid="{99547D90-9910-427E-A7D1-555D84501463}"/>
    <cellStyle name="Comma 4 2 3 3 5 2" xfId="5023" xr:uid="{7241A997-B198-469A-9F1A-A2363EFC196E}"/>
    <cellStyle name="Comma 4 2 3 3 5 2 2" xfId="9241" xr:uid="{9E244B8C-7230-4E24-A7B0-2FB03D6224C1}"/>
    <cellStyle name="Comma 4 2 3 3 5 2 2 2" xfId="18563" xr:uid="{96CFC060-55E4-46EF-B2A2-E2E1C94766D1}"/>
    <cellStyle name="Comma 4 2 3 3 5 2 2 3" xfId="28689" xr:uid="{71B15D51-7EF1-44C9-8688-AB3CCCB5545B}"/>
    <cellStyle name="Comma 4 2 3 3 5 2 3" xfId="14346" xr:uid="{DB3454E5-CE6E-41D8-B526-4BDE5B125730}"/>
    <cellStyle name="Comma 4 2 3 3 5 2 4" xfId="24472" xr:uid="{58319095-7B8B-496A-AD87-CFFECF1B31BE}"/>
    <cellStyle name="Comma 4 2 3 3 5 3" xfId="7096" xr:uid="{E822D5F1-D805-4396-B195-A44CBA47A23D}"/>
    <cellStyle name="Comma 4 2 3 3 5 3 2" xfId="16418" xr:uid="{DF018562-76A7-4535-AB10-07A1D75BC6CB}"/>
    <cellStyle name="Comma 4 2 3 3 5 3 3" xfId="26544" xr:uid="{EE6A4A5F-D4EA-4D23-BD61-90D1A5A665E0}"/>
    <cellStyle name="Comma 4 2 3 3 5 4" xfId="12201" xr:uid="{73A1A609-86D7-42CA-9300-96D0781DAF72}"/>
    <cellStyle name="Comma 4 2 3 3 5 5" xfId="22327" xr:uid="{3B6BD0AE-368D-4833-9F06-0781380EF486}"/>
    <cellStyle name="Comma 4 2 3 3 6" xfId="3229" xr:uid="{6E7DB7E8-C0CA-4DE9-9DFE-3637F1F04163}"/>
    <cellStyle name="Comma 4 2 3 3 6 2" xfId="7509" xr:uid="{058EF7D0-27CB-450C-8587-E3D6ABDCEAE9}"/>
    <cellStyle name="Comma 4 2 3 3 6 2 2" xfId="16831" xr:uid="{3723A669-0539-4EEA-A03F-AD7B8D44E92D}"/>
    <cellStyle name="Comma 4 2 3 3 6 2 3" xfId="26957" xr:uid="{B8349EB3-454E-44AA-90AA-3D69448001CD}"/>
    <cellStyle name="Comma 4 2 3 3 6 3" xfId="12614" xr:uid="{D3CC467A-F846-40ED-8ABD-5EB1A578BBD2}"/>
    <cellStyle name="Comma 4 2 3 3 6 4" xfId="22740" xr:uid="{D6CAB3AC-6E9C-4EBA-9293-B5F9C21A5D33}"/>
    <cellStyle name="Comma 4 2 3 3 7" xfId="3206" xr:uid="{80BD884B-162E-4B28-8D5D-2FC014153B7D}"/>
    <cellStyle name="Comma 4 2 3 3 8" xfId="3607" xr:uid="{01323A91-C5E6-407E-BD04-9C22FE6C340E}"/>
    <cellStyle name="Comma 4 2 3 3 8 2" xfId="7826" xr:uid="{E4B7CCA8-14BD-4765-8FB1-A12BFCB991FA}"/>
    <cellStyle name="Comma 4 2 3 3 8 2 2" xfId="17148" xr:uid="{413178AF-FE27-4E6F-885F-8A43CE7EABF2}"/>
    <cellStyle name="Comma 4 2 3 3 8 2 3" xfId="27274" xr:uid="{0FDBFEDC-BDE8-46C4-835A-4BE760320B81}"/>
    <cellStyle name="Comma 4 2 3 3 8 3" xfId="12931" xr:uid="{E2B7C079-F30D-414E-80C7-850EDEE7B8EC}"/>
    <cellStyle name="Comma 4 2 3 3 8 4" xfId="23057" xr:uid="{8B585AFA-D570-4111-B107-32DDF278D26F}"/>
    <cellStyle name="Comma 4 2 3 3 9" xfId="5443" xr:uid="{1AB23B25-078D-46C8-B3FD-953B21F8A6B2}"/>
    <cellStyle name="Comma 4 2 3 3 9 2" xfId="14765" xr:uid="{09B648D5-7A67-440A-8FCE-4FA3ACBDEA04}"/>
    <cellStyle name="Comma 4 2 3 3 9 3" xfId="24891" xr:uid="{57ACE1E1-8728-4E7D-BE89-C50847D59F77}"/>
    <cellStyle name="Comma 4 2 3 4" xfId="682" xr:uid="{00000000-0005-0000-0000-0000F6000000}"/>
    <cellStyle name="Comma 4 2 3 4 2" xfId="3781" xr:uid="{630143B0-6A2D-415A-9BA9-CA76DDE54DAC}"/>
    <cellStyle name="Comma 4 2 3 4 2 2" xfId="7999" xr:uid="{F601BA36-E495-4DCF-A947-A449493B7D95}"/>
    <cellStyle name="Comma 4 2 3 4 2 2 2" xfId="17321" xr:uid="{B59BB234-F049-48FC-82A7-C0F09E5301B3}"/>
    <cellStyle name="Comma 4 2 3 4 2 2 3" xfId="27447" xr:uid="{C9D72DE6-D8A2-4263-A4FD-9F604B09B786}"/>
    <cellStyle name="Comma 4 2 3 4 2 3" xfId="13104" xr:uid="{8787D352-C62D-4FA7-B678-8B6EA229F18C}"/>
    <cellStyle name="Comma 4 2 3 4 2 4" xfId="23230" xr:uid="{D2E59BF8-527D-4B68-BD5C-EC8B12BBEAD4}"/>
    <cellStyle name="Comma 4 2 3 4 3" xfId="5854" xr:uid="{8401504B-E955-41FA-BB71-4D188C7B4404}"/>
    <cellStyle name="Comma 4 2 3 4 3 2" xfId="15176" xr:uid="{1FF27554-24E0-4D0D-949C-F43F08B1A5D7}"/>
    <cellStyle name="Comma 4 2 3 4 3 3" xfId="25302" xr:uid="{7DE66F4A-66C3-4F09-A382-110BFCA3A8FD}"/>
    <cellStyle name="Comma 4 2 3 4 4" xfId="10060" xr:uid="{93812B4D-9DD7-4186-847A-1DC913AC9A84}"/>
    <cellStyle name="Comma 4 2 3 4 4 2" xfId="19371" xr:uid="{92729EB1-7710-4EEA-98A9-938A77C143C1}"/>
    <cellStyle name="Comma 4 2 3 4 4 3" xfId="29497" xr:uid="{547AB180-F9E6-4F81-883E-FE753B848F26}"/>
    <cellStyle name="Comma 4 2 3 4 5" xfId="1550" xr:uid="{F6A55580-D13E-47C7-9789-EA26E0D2A5FE}"/>
    <cellStyle name="Comma 4 2 3 4 6" xfId="10959" xr:uid="{76D6E0E4-1046-4794-A186-7E8F12C095D4}"/>
    <cellStyle name="Comma 4 2 3 4 7" xfId="20258" xr:uid="{FF8E7CE9-4F8E-4429-97D1-1E237BF8B693}"/>
    <cellStyle name="Comma 4 2 3 4 8" xfId="21085" xr:uid="{F5BD78DB-7455-480C-8FFF-205F1A683DC9}"/>
    <cellStyle name="Comma 4 2 3 5" xfId="1965" xr:uid="{C34C43AA-B7EF-4273-B4A6-72A12AD9C775}"/>
    <cellStyle name="Comma 4 2 3 5 2" xfId="4194" xr:uid="{63FFD630-FEA6-4110-9DD7-A7A1D02134C1}"/>
    <cellStyle name="Comma 4 2 3 5 2 2" xfId="8412" xr:uid="{F561120D-C4AF-4684-8432-3D985243BD2C}"/>
    <cellStyle name="Comma 4 2 3 5 2 2 2" xfId="17734" xr:uid="{E7D2AF67-356D-4EFE-8A87-18D81D5867D6}"/>
    <cellStyle name="Comma 4 2 3 5 2 2 3" xfId="27860" xr:uid="{A14561DA-BDAD-400E-9CB4-88E69D2A8436}"/>
    <cellStyle name="Comma 4 2 3 5 2 3" xfId="13517" xr:uid="{6A58D722-D70E-4417-A8FB-3B8555AAB363}"/>
    <cellStyle name="Comma 4 2 3 5 2 4" xfId="23643" xr:uid="{73EB6308-EA64-48F3-96F7-5FE9994BFAC4}"/>
    <cellStyle name="Comma 4 2 3 5 3" xfId="6267" xr:uid="{5A6FC8B5-B425-4CCD-B47F-89B5C447CE5A}"/>
    <cellStyle name="Comma 4 2 3 5 3 2" xfId="15589" xr:uid="{BBCF1D98-4118-4D37-909A-437ABEC8C921}"/>
    <cellStyle name="Comma 4 2 3 5 3 3" xfId="25715" xr:uid="{C2505B7F-F8C2-43CD-9D33-8D5B4E480166}"/>
    <cellStyle name="Comma 4 2 3 5 4" xfId="11372" xr:uid="{4621FE04-B214-4C1C-8657-96D59703FAC4}"/>
    <cellStyle name="Comma 4 2 3 5 5" xfId="21498" xr:uid="{F3F8646D-DABF-48ED-99A5-E2762EAF4A00}"/>
    <cellStyle name="Comma 4 2 3 6" xfId="2378" xr:uid="{2EB3F355-5D85-4232-A53C-F6A7C33241B4}"/>
    <cellStyle name="Comma 4 2 3 6 2" xfId="4607" xr:uid="{180CA675-465E-4555-AAA4-DACC4C5469D9}"/>
    <cellStyle name="Comma 4 2 3 6 2 2" xfId="8825" xr:uid="{2D0E1898-51D2-4461-8B2D-D9B4A9096C86}"/>
    <cellStyle name="Comma 4 2 3 6 2 2 2" xfId="18147" xr:uid="{77F0957D-0003-425B-86B3-834D7364A145}"/>
    <cellStyle name="Comma 4 2 3 6 2 2 3" xfId="28273" xr:uid="{3DD888E7-D561-41FA-9B38-BBF93092A0F5}"/>
    <cellStyle name="Comma 4 2 3 6 2 3" xfId="13930" xr:uid="{D0A9BB96-30CF-4C1A-A661-52CADB91B45A}"/>
    <cellStyle name="Comma 4 2 3 6 2 4" xfId="24056" xr:uid="{4AF4AA60-8812-431E-AB60-45E5CEBB29A0}"/>
    <cellStyle name="Comma 4 2 3 6 3" xfId="6680" xr:uid="{8026D71A-DB8E-4FBD-B48D-796D9D2E70B4}"/>
    <cellStyle name="Comma 4 2 3 6 3 2" xfId="16002" xr:uid="{397B4B54-3E69-42FE-BA2E-01C207F7A48A}"/>
    <cellStyle name="Comma 4 2 3 6 3 3" xfId="26128" xr:uid="{B299CA0D-4B06-449A-A8D5-5895F94A1B79}"/>
    <cellStyle name="Comma 4 2 3 6 4" xfId="11785" xr:uid="{B884B04A-1A05-4D50-9399-041351413A28}"/>
    <cellStyle name="Comma 4 2 3 6 5" xfId="21911" xr:uid="{E1F5CB81-DB8F-4B39-AFF7-8CA4B2B4F073}"/>
    <cellStyle name="Comma 4 2 3 7" xfId="2791" xr:uid="{03B1AC35-ECAF-4A5F-9EC5-8BA64EAAC434}"/>
    <cellStyle name="Comma 4 2 3 7 2" xfId="5020" xr:uid="{57F6BCAA-1BAA-4D2B-A8B2-BF5F88D11A2E}"/>
    <cellStyle name="Comma 4 2 3 7 2 2" xfId="9238" xr:uid="{8995CB9D-4B88-4025-99DC-75EA7C6F71BB}"/>
    <cellStyle name="Comma 4 2 3 7 2 2 2" xfId="18560" xr:uid="{172804C9-6773-47E2-99A2-18D8761A422A}"/>
    <cellStyle name="Comma 4 2 3 7 2 2 3" xfId="28686" xr:uid="{21A32ACD-C1F5-4003-A099-C774E3DBFC55}"/>
    <cellStyle name="Comma 4 2 3 7 2 3" xfId="14343" xr:uid="{7C803BD0-F6D3-41FA-B626-30BE867F2F9A}"/>
    <cellStyle name="Comma 4 2 3 7 2 4" xfId="24469" xr:uid="{AF58C18F-3D09-4B14-80F1-7DEC458BA571}"/>
    <cellStyle name="Comma 4 2 3 7 3" xfId="7093" xr:uid="{B557C818-39C4-4F42-9848-87E5FCF0F969}"/>
    <cellStyle name="Comma 4 2 3 7 3 2" xfId="16415" xr:uid="{3634E4A5-68B4-4F6E-A29B-A12FD50DA515}"/>
    <cellStyle name="Comma 4 2 3 7 3 3" xfId="26541" xr:uid="{BBBB3374-9E5B-42BB-A0CC-E73B2391985D}"/>
    <cellStyle name="Comma 4 2 3 7 4" xfId="12198" xr:uid="{4BE10570-95BC-4391-A97C-8ED60DE1A58F}"/>
    <cellStyle name="Comma 4 2 3 7 5" xfId="22324" xr:uid="{88CA08ED-3DB2-4E9D-BA42-B62F6C423F36}"/>
    <cellStyle name="Comma 4 2 3 8" xfId="3226" xr:uid="{A21B2741-B592-47D2-B723-08C63A048EA3}"/>
    <cellStyle name="Comma 4 2 3 8 2" xfId="7506" xr:uid="{0E265C5C-4932-4B72-8882-92AD94C8005F}"/>
    <cellStyle name="Comma 4 2 3 8 2 2" xfId="16828" xr:uid="{9FB1BFA3-8110-41E4-BCF8-AEC753367D2B}"/>
    <cellStyle name="Comma 4 2 3 8 2 3" xfId="26954" xr:uid="{C42055CD-6EB5-49AB-9967-ECCD44114390}"/>
    <cellStyle name="Comma 4 2 3 8 3" xfId="12611" xr:uid="{0A038AA0-46D8-490F-B1F0-D7EC5B27D7FE}"/>
    <cellStyle name="Comma 4 2 3 8 4" xfId="22737" xr:uid="{6092E150-1814-4E2A-A3C6-A5CFE1F1EA6D}"/>
    <cellStyle name="Comma 4 2 3 9" xfId="3209" xr:uid="{1BF55351-34EB-4C26-88D3-7EB245EC061E}"/>
    <cellStyle name="Comma 4 2 4" xfId="140" xr:uid="{00000000-0005-0000-0000-0000F7000000}"/>
    <cellStyle name="Comma 4 2 4 10" xfId="5444" xr:uid="{A5A6C113-BFF9-4463-9C0A-A5BD77EC0F64}"/>
    <cellStyle name="Comma 4 2 4 10 2" xfId="14766" xr:uid="{B7F7B3C3-188A-4A72-A747-810AD14B14FD}"/>
    <cellStyle name="Comma 4 2 4 10 3" xfId="24892" xr:uid="{3D700492-1BE6-400B-9C75-513B4650BC29}"/>
    <cellStyle name="Comma 4 2 4 11" xfId="9688" xr:uid="{0FFC1F21-34A0-4D7C-882F-FA9CE78F78E4}"/>
    <cellStyle name="Comma 4 2 4 11 2" xfId="19009" xr:uid="{F5628CB0-5722-4FFB-991B-4FED298529B7}"/>
    <cellStyle name="Comma 4 2 4 11 3" xfId="29135" xr:uid="{D749C126-EF24-4AFA-AC00-474CC7434DEB}"/>
    <cellStyle name="Comma 4 2 4 12" xfId="1140" xr:uid="{D346E21E-A8AF-4F47-A4D3-1852208675D3}"/>
    <cellStyle name="Comma 4 2 4 13" xfId="10549" xr:uid="{0183F3B5-E948-4CFC-8400-ADCD1FE54AE3}"/>
    <cellStyle name="Comma 4 2 4 14" xfId="19846" xr:uid="{EC194825-160A-40AD-8493-416BFB889B40}"/>
    <cellStyle name="Comma 4 2 4 15" xfId="20675" xr:uid="{AD24E6D5-DB1A-4BFA-A6D7-6BFFF401491B}"/>
    <cellStyle name="Comma 4 2 4 2" xfId="141" xr:uid="{00000000-0005-0000-0000-0000F8000000}"/>
    <cellStyle name="Comma 4 2 4 2 10" xfId="9895" xr:uid="{E7C599DB-F7EE-454C-AD8E-6329E2B9BB78}"/>
    <cellStyle name="Comma 4 2 4 2 10 2" xfId="19216" xr:uid="{27441EEE-7DE8-433D-AB38-22E4E6637B75}"/>
    <cellStyle name="Comma 4 2 4 2 10 3" xfId="29342" xr:uid="{D5ACC1D1-A73B-428F-80F5-E250DAD789C3}"/>
    <cellStyle name="Comma 4 2 4 2 11" xfId="1141" xr:uid="{B5F01933-1B55-4780-96C8-F057BB976063}"/>
    <cellStyle name="Comma 4 2 4 2 12" xfId="10550" xr:uid="{E7F66C91-E987-48B6-8B96-099DE78BA3B4}"/>
    <cellStyle name="Comma 4 2 4 2 13" xfId="19847" xr:uid="{11C032B3-8C63-403E-A82F-D99D553A5CDD}"/>
    <cellStyle name="Comma 4 2 4 2 14" xfId="20676" xr:uid="{3AEA4C5B-717C-45A3-A680-12EDF3AADA12}"/>
    <cellStyle name="Comma 4 2 4 2 2" xfId="687" xr:uid="{00000000-0005-0000-0000-0000F9000000}"/>
    <cellStyle name="Comma 4 2 4 2 2 2" xfId="3786" xr:uid="{5E7597E9-6551-492C-B3D8-49BB959893E6}"/>
    <cellStyle name="Comma 4 2 4 2 2 2 2" xfId="8004" xr:uid="{723E687A-943B-45B3-82FF-FB98DD745CCD}"/>
    <cellStyle name="Comma 4 2 4 2 2 2 2 2" xfId="17326" xr:uid="{425E9B0A-B464-4D26-B9AA-A348805A6F8C}"/>
    <cellStyle name="Comma 4 2 4 2 2 2 2 3" xfId="27452" xr:uid="{5AB40837-F9D8-494E-A7ED-C6C8A7FCE9BC}"/>
    <cellStyle name="Comma 4 2 4 2 2 2 3" xfId="13109" xr:uid="{5888875A-7EA4-42D6-9923-BB57E2C4B610}"/>
    <cellStyle name="Comma 4 2 4 2 2 2 4" xfId="23235" xr:uid="{6169F647-8201-469C-AC8F-579931B065DB}"/>
    <cellStyle name="Comma 4 2 4 2 2 3" xfId="5859" xr:uid="{29265A26-610A-4808-B46D-EE0EAFBB494C}"/>
    <cellStyle name="Comma 4 2 4 2 2 3 2" xfId="15181" xr:uid="{05D579FE-3A8C-4B47-A3FC-08B0CB1F5351}"/>
    <cellStyle name="Comma 4 2 4 2 2 3 3" xfId="25307" xr:uid="{EADC5802-322E-40AF-A401-46F7A4B49A36}"/>
    <cellStyle name="Comma 4 2 4 2 2 4" xfId="10320" xr:uid="{BFAE812B-3DD2-46E7-AFBC-69BA9B986B77}"/>
    <cellStyle name="Comma 4 2 4 2 2 4 2" xfId="19631" xr:uid="{29E1299F-37F9-47E3-B04F-9B88C187B3D1}"/>
    <cellStyle name="Comma 4 2 4 2 2 4 3" xfId="29757" xr:uid="{F8539FCE-6240-452F-A07C-BF4AF696B1C9}"/>
    <cellStyle name="Comma 4 2 4 2 2 5" xfId="1555" xr:uid="{82FF5F9F-A0E7-4FCA-B86E-77476777E2AF}"/>
    <cellStyle name="Comma 4 2 4 2 2 6" xfId="10964" xr:uid="{B68A5B3A-BD76-4B62-9F79-C07B36FA5515}"/>
    <cellStyle name="Comma 4 2 4 2 2 7" xfId="20263" xr:uid="{822C9B54-C914-48F1-A3E8-9FF53D0A2D56}"/>
    <cellStyle name="Comma 4 2 4 2 2 8" xfId="21090" xr:uid="{DDEF44E6-AEBA-415C-AB99-97F24D29C1DE}"/>
    <cellStyle name="Comma 4 2 4 2 3" xfId="1970" xr:uid="{B1122A58-04F7-41AB-9B90-A68F035A1CD2}"/>
    <cellStyle name="Comma 4 2 4 2 3 2" xfId="4199" xr:uid="{3EA9A387-CEC2-4A4E-8C54-0802CE857DA2}"/>
    <cellStyle name="Comma 4 2 4 2 3 2 2" xfId="8417" xr:uid="{33F10A12-AD78-476D-BDCE-F3924476231B}"/>
    <cellStyle name="Comma 4 2 4 2 3 2 2 2" xfId="17739" xr:uid="{0A9D4C7B-6315-4307-9CA2-50FAE529405E}"/>
    <cellStyle name="Comma 4 2 4 2 3 2 2 3" xfId="27865" xr:uid="{5614CA3B-1B6B-4254-976E-1CF985A95864}"/>
    <cellStyle name="Comma 4 2 4 2 3 2 3" xfId="13522" xr:uid="{487FFE15-126D-4B73-B9F8-A994CEABB732}"/>
    <cellStyle name="Comma 4 2 4 2 3 2 4" xfId="23648" xr:uid="{46739970-A737-499A-93BF-B36DB11DC217}"/>
    <cellStyle name="Comma 4 2 4 2 3 3" xfId="6272" xr:uid="{D80B05A3-50D2-4681-883F-D7E93FAB9A69}"/>
    <cellStyle name="Comma 4 2 4 2 3 3 2" xfId="15594" xr:uid="{5EB9E1ED-CB1D-4DE0-B64C-64F3B894744C}"/>
    <cellStyle name="Comma 4 2 4 2 3 3 3" xfId="25720" xr:uid="{1606447A-39B1-41EB-BCC7-39ABC25A91C7}"/>
    <cellStyle name="Comma 4 2 4 2 3 4" xfId="11377" xr:uid="{FCD61920-63D7-49E3-9D38-C72F2F204057}"/>
    <cellStyle name="Comma 4 2 4 2 3 5" xfId="21503" xr:uid="{2F02CA02-39CE-465C-838B-1DEC886AEF06}"/>
    <cellStyle name="Comma 4 2 4 2 4" xfId="2383" xr:uid="{076345EF-75CD-4C37-9077-186D12A3959F}"/>
    <cellStyle name="Comma 4 2 4 2 4 2" xfId="4612" xr:uid="{DB2D4E0D-7379-4C58-96CE-8D8C569D6842}"/>
    <cellStyle name="Comma 4 2 4 2 4 2 2" xfId="8830" xr:uid="{76AD8626-790D-4A73-B8AC-734EDA3F4901}"/>
    <cellStyle name="Comma 4 2 4 2 4 2 2 2" xfId="18152" xr:uid="{A0B6D3CB-FED7-4E28-A467-1C1B36F6AC80}"/>
    <cellStyle name="Comma 4 2 4 2 4 2 2 3" xfId="28278" xr:uid="{1E0BADC6-5577-4FBD-AF2D-B85D8F534D16}"/>
    <cellStyle name="Comma 4 2 4 2 4 2 3" xfId="13935" xr:uid="{7D537646-F0C4-4E69-B451-A73554827A27}"/>
    <cellStyle name="Comma 4 2 4 2 4 2 4" xfId="24061" xr:uid="{A66A4F38-E166-4182-9401-8DC02CE85B22}"/>
    <cellStyle name="Comma 4 2 4 2 4 3" xfId="6685" xr:uid="{FB61D4F7-F0DB-43BC-B2B4-9922AFADC914}"/>
    <cellStyle name="Comma 4 2 4 2 4 3 2" xfId="16007" xr:uid="{FA333049-F81A-4074-8D20-0BED2368B3BD}"/>
    <cellStyle name="Comma 4 2 4 2 4 3 3" xfId="26133" xr:uid="{AA85AD80-8346-4312-BF40-F9466610BCF3}"/>
    <cellStyle name="Comma 4 2 4 2 4 4" xfId="11790" xr:uid="{1EFC3C83-15A2-4B68-AA96-F9F76E2C2D9E}"/>
    <cellStyle name="Comma 4 2 4 2 4 5" xfId="21916" xr:uid="{9F5BB25B-23CB-4C93-88B5-3CEFE758A6D7}"/>
    <cellStyle name="Comma 4 2 4 2 5" xfId="2796" xr:uid="{ACB716AD-34C2-427A-A674-A13C658E2D70}"/>
    <cellStyle name="Comma 4 2 4 2 5 2" xfId="5025" xr:uid="{D8976F0B-21CD-4811-BB6C-3367BBDAA0E9}"/>
    <cellStyle name="Comma 4 2 4 2 5 2 2" xfId="9243" xr:uid="{012C0E8B-9190-4A41-8C89-4996F6F6F93A}"/>
    <cellStyle name="Comma 4 2 4 2 5 2 2 2" xfId="18565" xr:uid="{C14F35BE-E43D-4AFD-8F17-F22746DD6304}"/>
    <cellStyle name="Comma 4 2 4 2 5 2 2 3" xfId="28691" xr:uid="{63A0F321-D969-4A63-8601-BAA1A970BBFA}"/>
    <cellStyle name="Comma 4 2 4 2 5 2 3" xfId="14348" xr:uid="{DAE93FF8-629A-410D-8242-5FBA5E26E35A}"/>
    <cellStyle name="Comma 4 2 4 2 5 2 4" xfId="24474" xr:uid="{40B19725-8767-4BF0-9ABE-2C84FFF0BE8E}"/>
    <cellStyle name="Comma 4 2 4 2 5 3" xfId="7098" xr:uid="{23416929-D827-4F6A-8C67-9BA0B3ECAA79}"/>
    <cellStyle name="Comma 4 2 4 2 5 3 2" xfId="16420" xr:uid="{CEFC5460-2313-470F-BED4-DF7174D53588}"/>
    <cellStyle name="Comma 4 2 4 2 5 3 3" xfId="26546" xr:uid="{A8C7466C-C21E-4100-BFCE-4EF48DF5CCB5}"/>
    <cellStyle name="Comma 4 2 4 2 5 4" xfId="12203" xr:uid="{3F8A9B70-9B33-4B1E-BD93-FE05E8C3FB6E}"/>
    <cellStyle name="Comma 4 2 4 2 5 5" xfId="22329" xr:uid="{876DCEC8-E4B0-4138-BB78-58E78AA5BE55}"/>
    <cellStyle name="Comma 4 2 4 2 6" xfId="3231" xr:uid="{144B25A1-9DC7-4DEC-A2A3-607F420DBBE9}"/>
    <cellStyle name="Comma 4 2 4 2 6 2" xfId="7511" xr:uid="{566BE21D-D910-4B85-BB67-6EAF92C25DE1}"/>
    <cellStyle name="Comma 4 2 4 2 6 2 2" xfId="16833" xr:uid="{711194D6-8AAD-4177-A968-C0FD614ED7D1}"/>
    <cellStyle name="Comma 4 2 4 2 6 2 3" xfId="26959" xr:uid="{F47B605D-E21A-47D9-AF54-BE92EBA5A40F}"/>
    <cellStyle name="Comma 4 2 4 2 6 3" xfId="12616" xr:uid="{B5959401-2A95-4636-A005-3D73532D4B4C}"/>
    <cellStyle name="Comma 4 2 4 2 6 4" xfId="22742" xr:uid="{58C85790-7278-4C60-9B1A-414B72CDFBCC}"/>
    <cellStyle name="Comma 4 2 4 2 7" xfId="3204" xr:uid="{4D224251-B09E-4644-B8C6-2EC38C37E0A3}"/>
    <cellStyle name="Comma 4 2 4 2 8" xfId="3609" xr:uid="{A340722E-C8FC-44DC-9FE0-9CCE46026560}"/>
    <cellStyle name="Comma 4 2 4 2 8 2" xfId="7828" xr:uid="{E66DF613-A829-4E29-ADF0-DD357B131DAE}"/>
    <cellStyle name="Comma 4 2 4 2 8 2 2" xfId="17150" xr:uid="{4EEC3DEF-90B4-49FB-B79F-C4C503296073}"/>
    <cellStyle name="Comma 4 2 4 2 8 2 3" xfId="27276" xr:uid="{409CFA58-A6ED-4FC5-86B8-F51F826E0A84}"/>
    <cellStyle name="Comma 4 2 4 2 8 3" xfId="12933" xr:uid="{A54E736F-4568-4E95-A28D-1C1F22093752}"/>
    <cellStyle name="Comma 4 2 4 2 8 4" xfId="23059" xr:uid="{14E1AE3A-B67B-4A60-9E27-4BA163F75BE4}"/>
    <cellStyle name="Comma 4 2 4 2 9" xfId="5445" xr:uid="{202EA3F6-94FC-4AFB-8915-029BB3B29CF2}"/>
    <cellStyle name="Comma 4 2 4 2 9 2" xfId="14767" xr:uid="{553A5743-0A1C-4D91-8BC5-AD415B3E715B}"/>
    <cellStyle name="Comma 4 2 4 2 9 3" xfId="24893" xr:uid="{F4E7124C-8C37-4CFA-B44E-8D80660416E1}"/>
    <cellStyle name="Comma 4 2 4 3" xfId="686" xr:uid="{00000000-0005-0000-0000-0000FA000000}"/>
    <cellStyle name="Comma 4 2 4 3 2" xfId="3785" xr:uid="{D975BEAC-D639-465D-B9AF-BC0DA1EDE0A9}"/>
    <cellStyle name="Comma 4 2 4 3 2 2" xfId="8003" xr:uid="{44EFBB24-37B8-47ED-ACA9-57E9B2B7B731}"/>
    <cellStyle name="Comma 4 2 4 3 2 2 2" xfId="17325" xr:uid="{0A97B29C-C5AC-4ADD-9224-411F55A12973}"/>
    <cellStyle name="Comma 4 2 4 3 2 2 3" xfId="27451" xr:uid="{B459824E-1C33-41CD-BD40-65B696B97557}"/>
    <cellStyle name="Comma 4 2 4 3 2 3" xfId="13108" xr:uid="{2D312DB1-D1FA-4395-99AA-24875BC2CC9D}"/>
    <cellStyle name="Comma 4 2 4 3 2 4" xfId="23234" xr:uid="{80FB27BA-B014-4836-A918-7B3780EB06C9}"/>
    <cellStyle name="Comma 4 2 4 3 3" xfId="5858" xr:uid="{2DDC1058-CDAA-4460-8C39-95B58503215D}"/>
    <cellStyle name="Comma 4 2 4 3 3 2" xfId="15180" xr:uid="{17A25F09-3EC1-43BA-91BB-484921EDFC7B}"/>
    <cellStyle name="Comma 4 2 4 3 3 3" xfId="25306" xr:uid="{488982C4-67A3-4575-83F7-1B31703DEE51}"/>
    <cellStyle name="Comma 4 2 4 3 4" xfId="10113" xr:uid="{85B95698-1D68-4EB8-BE44-C89E7EFD3661}"/>
    <cellStyle name="Comma 4 2 4 3 4 2" xfId="19424" xr:uid="{3F6A5E7C-8474-4EBF-ADE3-0723EAD8E74A}"/>
    <cellStyle name="Comma 4 2 4 3 4 3" xfId="29550" xr:uid="{802AC7AD-4070-413D-A619-A9992F897D6A}"/>
    <cellStyle name="Comma 4 2 4 3 5" xfId="1554" xr:uid="{ADFB9AA1-F8A1-4E44-8300-26971E2EAF98}"/>
    <cellStyle name="Comma 4 2 4 3 6" xfId="10963" xr:uid="{F3E82123-7D9D-4090-9EF7-340D8BCAFE55}"/>
    <cellStyle name="Comma 4 2 4 3 7" xfId="20262" xr:uid="{6348C05B-EEEB-429A-B485-CDDAD9CA8A5F}"/>
    <cellStyle name="Comma 4 2 4 3 8" xfId="21089" xr:uid="{443396F1-8D31-4944-8C7B-AA2F1BE729EA}"/>
    <cellStyle name="Comma 4 2 4 4" xfId="1969" xr:uid="{F84F281D-1964-437D-8358-0BEBFF7B9204}"/>
    <cellStyle name="Comma 4 2 4 4 2" xfId="4198" xr:uid="{32E23E21-4414-400F-B3E7-5913C37A3FB1}"/>
    <cellStyle name="Comma 4 2 4 4 2 2" xfId="8416" xr:uid="{536D07C0-8C00-46AE-99DE-A3F30D852078}"/>
    <cellStyle name="Comma 4 2 4 4 2 2 2" xfId="17738" xr:uid="{87F210C1-0142-4D5E-945E-65BB0696EDE8}"/>
    <cellStyle name="Comma 4 2 4 4 2 2 3" xfId="27864" xr:uid="{2021FECF-DFEA-4BA4-B349-AE9B43EA655B}"/>
    <cellStyle name="Comma 4 2 4 4 2 3" xfId="13521" xr:uid="{07D958C8-F6CE-4DC0-BAD4-AF41A1BD7289}"/>
    <cellStyle name="Comma 4 2 4 4 2 4" xfId="23647" xr:uid="{12A3F2CE-0744-43B6-AF64-635B697FF4BA}"/>
    <cellStyle name="Comma 4 2 4 4 3" xfId="6271" xr:uid="{84614B9D-E96F-41D4-8DC0-555733F9C402}"/>
    <cellStyle name="Comma 4 2 4 4 3 2" xfId="15593" xr:uid="{A5232E7E-8203-4CF0-8427-EC224F42A1A4}"/>
    <cellStyle name="Comma 4 2 4 4 3 3" xfId="25719" xr:uid="{0B94C0E0-72AF-45B8-9367-F9C6D1C45229}"/>
    <cellStyle name="Comma 4 2 4 4 4" xfId="11376" xr:uid="{F9F51186-A1B4-489B-9852-760B8918B851}"/>
    <cellStyle name="Comma 4 2 4 4 5" xfId="21502" xr:uid="{20856D3E-CDCF-4B4C-86BE-8BDDB90EC728}"/>
    <cellStyle name="Comma 4 2 4 5" xfId="2382" xr:uid="{F1E63CBD-F920-40D4-AC8D-D517D84940E3}"/>
    <cellStyle name="Comma 4 2 4 5 2" xfId="4611" xr:uid="{ACF61F7B-896E-4954-9EC0-0E3DE189CAA7}"/>
    <cellStyle name="Comma 4 2 4 5 2 2" xfId="8829" xr:uid="{64EEEE1D-07B5-494B-A674-DAD0D4E19234}"/>
    <cellStyle name="Comma 4 2 4 5 2 2 2" xfId="18151" xr:uid="{B2A9E98B-BA85-4F35-85A9-41A59FD30A93}"/>
    <cellStyle name="Comma 4 2 4 5 2 2 3" xfId="28277" xr:uid="{C41A18A5-57AA-49C3-AB25-18B080B4769B}"/>
    <cellStyle name="Comma 4 2 4 5 2 3" xfId="13934" xr:uid="{E9659F38-055A-4FDE-A342-443BA69AAB6E}"/>
    <cellStyle name="Comma 4 2 4 5 2 4" xfId="24060" xr:uid="{74F11CCB-AC7E-4BFB-B342-8235270BF00B}"/>
    <cellStyle name="Comma 4 2 4 5 3" xfId="6684" xr:uid="{F419636F-CCB8-4AC6-BC2D-8CF36DDA13D4}"/>
    <cellStyle name="Comma 4 2 4 5 3 2" xfId="16006" xr:uid="{923BA9A3-DB4C-4711-8B67-21011EAB4279}"/>
    <cellStyle name="Comma 4 2 4 5 3 3" xfId="26132" xr:uid="{4FC9A0D8-B4BB-4EE3-98E6-0CA08C80944E}"/>
    <cellStyle name="Comma 4 2 4 5 4" xfId="11789" xr:uid="{6466ADE2-6AB2-455D-A1F6-789E5EAF4EC0}"/>
    <cellStyle name="Comma 4 2 4 5 5" xfId="21915" xr:uid="{292DD8CE-7DE3-47C2-8E81-0B9C5E241EDF}"/>
    <cellStyle name="Comma 4 2 4 6" xfId="2795" xr:uid="{D9163FB5-EDD5-4A4B-A42C-9836E842276F}"/>
    <cellStyle name="Comma 4 2 4 6 2" xfId="5024" xr:uid="{59A9146B-913F-44C1-B724-8B196BCB5440}"/>
    <cellStyle name="Comma 4 2 4 6 2 2" xfId="9242" xr:uid="{D0EDC864-76F3-43A7-98F8-65A0EED276CD}"/>
    <cellStyle name="Comma 4 2 4 6 2 2 2" xfId="18564" xr:uid="{9A19E922-B7E4-4B69-8A50-D05153C97BC5}"/>
    <cellStyle name="Comma 4 2 4 6 2 2 3" xfId="28690" xr:uid="{1B429969-8A1F-49E9-89D1-826A1997E11D}"/>
    <cellStyle name="Comma 4 2 4 6 2 3" xfId="14347" xr:uid="{EBD5B4CC-6DE5-4494-B4B0-B2C141DF705F}"/>
    <cellStyle name="Comma 4 2 4 6 2 4" xfId="24473" xr:uid="{0E95149D-51DF-4905-891E-5C4B40106B91}"/>
    <cellStyle name="Comma 4 2 4 6 3" xfId="7097" xr:uid="{439DACD0-B258-42C6-A613-8BD2E0BD1177}"/>
    <cellStyle name="Comma 4 2 4 6 3 2" xfId="16419" xr:uid="{ADEF1227-A1E2-4CEB-AB57-0391DBEA22FF}"/>
    <cellStyle name="Comma 4 2 4 6 3 3" xfId="26545" xr:uid="{7BDDC692-2C93-4BB6-8AFA-B0AA4B4BFAA1}"/>
    <cellStyle name="Comma 4 2 4 6 4" xfId="12202" xr:uid="{14D0D76E-C4F2-4B2E-A6BC-13C103D4C7CF}"/>
    <cellStyle name="Comma 4 2 4 6 5" xfId="22328" xr:uid="{BCBB9FEA-E3DF-4852-812B-B3BA68B8C600}"/>
    <cellStyle name="Comma 4 2 4 7" xfId="3230" xr:uid="{B4CEEEE7-2AB3-48FD-989F-5E9088F45C22}"/>
    <cellStyle name="Comma 4 2 4 7 2" xfId="7510" xr:uid="{AE79CCCC-36E8-4429-B074-1D3C2EBAA96C}"/>
    <cellStyle name="Comma 4 2 4 7 2 2" xfId="16832" xr:uid="{08EECF9A-E828-471A-B5AF-8B4A0EBED2F3}"/>
    <cellStyle name="Comma 4 2 4 7 2 3" xfId="26958" xr:uid="{0CEF138D-40BA-4A7B-B7B0-1A620228B00B}"/>
    <cellStyle name="Comma 4 2 4 7 3" xfId="12615" xr:uid="{BEC53E5F-3A51-40EC-A1B7-EC05B7A42DE5}"/>
    <cellStyle name="Comma 4 2 4 7 4" xfId="22741" xr:uid="{506C5DE9-C82F-4F0D-9659-B6F4E5F77038}"/>
    <cellStyle name="Comma 4 2 4 8" xfId="3205" xr:uid="{A3F2022D-D8A7-4E97-B90D-B0401D09A325}"/>
    <cellStyle name="Comma 4 2 4 9" xfId="3608" xr:uid="{26CB1DB5-89C8-46D9-83A7-162FE207B95E}"/>
    <cellStyle name="Comma 4 2 4 9 2" xfId="7827" xr:uid="{2B53D321-137E-40C1-984E-96983CD1161E}"/>
    <cellStyle name="Comma 4 2 4 9 2 2" xfId="17149" xr:uid="{208D7287-9647-402D-BA2B-2FF09B66CD3D}"/>
    <cellStyle name="Comma 4 2 4 9 2 3" xfId="27275" xr:uid="{CFAFF758-79F5-4EBE-B6EC-62F4D91D50AC}"/>
    <cellStyle name="Comma 4 2 4 9 3" xfId="12932" xr:uid="{D37EE0B8-3127-4AAB-99F4-54BCD3157186}"/>
    <cellStyle name="Comma 4 2 4 9 4" xfId="23058" xr:uid="{7C9AE6A4-327E-41AB-8259-9E49470E174C}"/>
    <cellStyle name="Comma 4 2 5" xfId="142" xr:uid="{00000000-0005-0000-0000-0000FB000000}"/>
    <cellStyle name="Comma 4 2 5 10" xfId="9804" xr:uid="{FDA3A282-2F50-4068-A696-4F7BF89A79F4}"/>
    <cellStyle name="Comma 4 2 5 10 2" xfId="19125" xr:uid="{6666B56A-B29D-4CA3-8582-B5E192B8BDDF}"/>
    <cellStyle name="Comma 4 2 5 10 3" xfId="29251" xr:uid="{13C0D044-9677-4A2B-90C9-FDFCAC0E8889}"/>
    <cellStyle name="Comma 4 2 5 11" xfId="1142" xr:uid="{9E5B0316-536D-4C7A-AC99-564AAC695D45}"/>
    <cellStyle name="Comma 4 2 5 12" xfId="10551" xr:uid="{DBAE417B-B058-4920-A2E2-1C2A3BDBD0F0}"/>
    <cellStyle name="Comma 4 2 5 13" xfId="19848" xr:uid="{591441A8-84E3-4614-B92B-B53965E8B402}"/>
    <cellStyle name="Comma 4 2 5 14" xfId="20677" xr:uid="{4CFFBFD2-E225-4855-BAAC-A5CEEBCF3720}"/>
    <cellStyle name="Comma 4 2 5 2" xfId="688" xr:uid="{00000000-0005-0000-0000-0000FC000000}"/>
    <cellStyle name="Comma 4 2 5 2 2" xfId="3787" xr:uid="{B6CCE91B-845C-453E-AC4F-A2EA884E9630}"/>
    <cellStyle name="Comma 4 2 5 2 2 2" xfId="8005" xr:uid="{1EEF5BDE-0890-40C6-B4C9-E0C239323CCE}"/>
    <cellStyle name="Comma 4 2 5 2 2 2 2" xfId="17327" xr:uid="{2A25D18B-487C-4661-BB85-FBB95529DFFD}"/>
    <cellStyle name="Comma 4 2 5 2 2 2 3" xfId="27453" xr:uid="{D27479F3-8748-44FB-86A6-80AFD70E1E52}"/>
    <cellStyle name="Comma 4 2 5 2 2 3" xfId="13110" xr:uid="{0BA03225-9979-41A2-BBA4-E4EC99C09B9E}"/>
    <cellStyle name="Comma 4 2 5 2 2 4" xfId="23236" xr:uid="{AF9F4926-1FAB-445D-B032-C3B2164C0C3E}"/>
    <cellStyle name="Comma 4 2 5 2 3" xfId="5860" xr:uid="{4ECCB111-2D40-4C0C-9BBD-703D372F789D}"/>
    <cellStyle name="Comma 4 2 5 2 3 2" xfId="15182" xr:uid="{EF4D76BC-7B74-489B-A9E8-AAA64E4C7D7F}"/>
    <cellStyle name="Comma 4 2 5 2 3 3" xfId="25308" xr:uid="{50B1CD21-5D2F-45B7-A55F-E2A49F36D008}"/>
    <cellStyle name="Comma 4 2 5 2 4" xfId="10229" xr:uid="{5C806EF5-2DF9-437D-BAFD-C7182D77CC42}"/>
    <cellStyle name="Comma 4 2 5 2 4 2" xfId="19540" xr:uid="{07B5596F-0146-4EAC-B78F-D35A7DF174DB}"/>
    <cellStyle name="Comma 4 2 5 2 4 3" xfId="29666" xr:uid="{53DF194C-A10F-44DC-BFDC-16AB4CCB4A76}"/>
    <cellStyle name="Comma 4 2 5 2 5" xfId="1556" xr:uid="{25892F9A-3652-4700-810F-3EA54E06BE53}"/>
    <cellStyle name="Comma 4 2 5 2 6" xfId="10965" xr:uid="{FEE1EEEB-B3E3-46AB-9877-0243D00E0759}"/>
    <cellStyle name="Comma 4 2 5 2 7" xfId="20264" xr:uid="{D0D566A9-DE93-4BF2-82D5-3DE728E09ABA}"/>
    <cellStyle name="Comma 4 2 5 2 8" xfId="21091" xr:uid="{0A0BBDB5-2C42-4769-9EEE-EA4AE2C1510B}"/>
    <cellStyle name="Comma 4 2 5 3" xfId="1971" xr:uid="{D163135E-277C-4748-B4A2-2577EBF49A24}"/>
    <cellStyle name="Comma 4 2 5 3 2" xfId="4200" xr:uid="{345ECCFF-7375-4504-AAC1-8AA0C20ECB35}"/>
    <cellStyle name="Comma 4 2 5 3 2 2" xfId="8418" xr:uid="{A8B5EA27-4666-4919-8E58-9EB17F0EB57A}"/>
    <cellStyle name="Comma 4 2 5 3 2 2 2" xfId="17740" xr:uid="{130E9BD4-4D8E-4BA3-993D-057058F4AB1A}"/>
    <cellStyle name="Comma 4 2 5 3 2 2 3" xfId="27866" xr:uid="{BD712A96-E692-4902-82DE-F768FCFF768E}"/>
    <cellStyle name="Comma 4 2 5 3 2 3" xfId="13523" xr:uid="{E54F3A81-5DC5-49D2-9486-DDEC1D629A4F}"/>
    <cellStyle name="Comma 4 2 5 3 2 4" xfId="23649" xr:uid="{AA0CE3D7-5937-4649-9EA3-CB51A67D32FF}"/>
    <cellStyle name="Comma 4 2 5 3 3" xfId="6273" xr:uid="{9AFB5DA4-6DC8-4012-8142-3C594FFF93F0}"/>
    <cellStyle name="Comma 4 2 5 3 3 2" xfId="15595" xr:uid="{13D0D3D0-1864-401A-8585-C6F9908C01C0}"/>
    <cellStyle name="Comma 4 2 5 3 3 3" xfId="25721" xr:uid="{69E255C8-58FB-470F-9DEF-52B8C3A14C78}"/>
    <cellStyle name="Comma 4 2 5 3 4" xfId="11378" xr:uid="{B7D123EE-8EA6-4831-8339-54B52284EDFB}"/>
    <cellStyle name="Comma 4 2 5 3 5" xfId="21504" xr:uid="{5070033B-0060-476B-8FA5-D15AA95A34F9}"/>
    <cellStyle name="Comma 4 2 5 4" xfId="2384" xr:uid="{210B011E-BEA9-4EFC-BBDB-87A6CF1DB9F1}"/>
    <cellStyle name="Comma 4 2 5 4 2" xfId="4613" xr:uid="{AFD5A9B3-6F58-46BC-937D-5A106F43B892}"/>
    <cellStyle name="Comma 4 2 5 4 2 2" xfId="8831" xr:uid="{21F7C735-4E16-406F-9854-660853EACDCD}"/>
    <cellStyle name="Comma 4 2 5 4 2 2 2" xfId="18153" xr:uid="{673052D8-545F-4325-98DE-7E2B0AC2B696}"/>
    <cellStyle name="Comma 4 2 5 4 2 2 3" xfId="28279" xr:uid="{E7DD4BB9-2CD2-421C-A80F-6B3409611729}"/>
    <cellStyle name="Comma 4 2 5 4 2 3" xfId="13936" xr:uid="{9DDF3A7D-2BAE-4721-B81F-B5DA9984B8E2}"/>
    <cellStyle name="Comma 4 2 5 4 2 4" xfId="24062" xr:uid="{FCB039C3-14DF-4B6D-BECD-00B42CF39680}"/>
    <cellStyle name="Comma 4 2 5 4 3" xfId="6686" xr:uid="{A4819551-DE64-4637-AC48-3A72EAE83A82}"/>
    <cellStyle name="Comma 4 2 5 4 3 2" xfId="16008" xr:uid="{AAF567CB-0B0C-45AA-A6EC-2C78F5C336AA}"/>
    <cellStyle name="Comma 4 2 5 4 3 3" xfId="26134" xr:uid="{7A332319-D159-409C-961D-ED2C32D8CCDB}"/>
    <cellStyle name="Comma 4 2 5 4 4" xfId="11791" xr:uid="{88C34D9D-969E-4EE2-96DC-54F231074940}"/>
    <cellStyle name="Comma 4 2 5 4 5" xfId="21917" xr:uid="{524022D7-ECAD-44AE-8F15-BEB6F94BD104}"/>
    <cellStyle name="Comma 4 2 5 5" xfId="2797" xr:uid="{A12F6D28-2D19-48C6-A6FF-C8C3A270777C}"/>
    <cellStyle name="Comma 4 2 5 5 2" xfId="5026" xr:uid="{6C32883A-E570-491D-B3AF-951804CBA041}"/>
    <cellStyle name="Comma 4 2 5 5 2 2" xfId="9244" xr:uid="{4285759A-B997-4ACD-B955-CC787635D08E}"/>
    <cellStyle name="Comma 4 2 5 5 2 2 2" xfId="18566" xr:uid="{C4AA2D99-F07F-4648-A006-C50901D60246}"/>
    <cellStyle name="Comma 4 2 5 5 2 2 3" xfId="28692" xr:uid="{01CEB765-054B-4661-AAEE-DE967AEDB8BB}"/>
    <cellStyle name="Comma 4 2 5 5 2 3" xfId="14349" xr:uid="{482334DE-B195-428D-B5FE-4DEB746A6C50}"/>
    <cellStyle name="Comma 4 2 5 5 2 4" xfId="24475" xr:uid="{EBFC0938-2C1C-4582-9757-9D0EC93ABFA9}"/>
    <cellStyle name="Comma 4 2 5 5 3" xfId="7099" xr:uid="{225C75B2-ED1C-4590-8FA4-5A9E41E4FEFA}"/>
    <cellStyle name="Comma 4 2 5 5 3 2" xfId="16421" xr:uid="{045CBF65-4FF1-4BA5-B01E-414FA832B2EE}"/>
    <cellStyle name="Comma 4 2 5 5 3 3" xfId="26547" xr:uid="{DE1D2DE9-3CF1-4F77-9943-0E631AACD2B0}"/>
    <cellStyle name="Comma 4 2 5 5 4" xfId="12204" xr:uid="{46128277-5160-4645-874C-2E3C1EE82AD0}"/>
    <cellStyle name="Comma 4 2 5 5 5" xfId="22330" xr:uid="{B37E1AF5-31FC-4A4C-91EA-8EFD03266715}"/>
    <cellStyle name="Comma 4 2 5 6" xfId="3232" xr:uid="{92A066B3-DFE5-4687-A5FF-21B550D95B5A}"/>
    <cellStyle name="Comma 4 2 5 6 2" xfId="7512" xr:uid="{AD5A3B1D-7318-4227-B133-9104B9CE7F57}"/>
    <cellStyle name="Comma 4 2 5 6 2 2" xfId="16834" xr:uid="{B03A257E-5825-44D0-9584-19709F67A4E7}"/>
    <cellStyle name="Comma 4 2 5 6 2 3" xfId="26960" xr:uid="{8F00701A-6689-462E-A4D8-D48A2B832B12}"/>
    <cellStyle name="Comma 4 2 5 6 3" xfId="12617" xr:uid="{E65D1C89-00B0-4B53-8675-942D9EE376CD}"/>
    <cellStyle name="Comma 4 2 5 6 4" xfId="22743" xr:uid="{50A566AE-5BC3-478B-AA14-0E99D038BBD1}"/>
    <cellStyle name="Comma 4 2 5 7" xfId="3203" xr:uid="{4CC75EB0-73F5-4204-AD73-F4CF9CA6F81E}"/>
    <cellStyle name="Comma 4 2 5 8" xfId="3610" xr:uid="{D4EC6967-743D-4E3F-8AEA-59BA055FA4FC}"/>
    <cellStyle name="Comma 4 2 5 8 2" xfId="7829" xr:uid="{A919DF8B-6323-4B9A-BEDF-98793E45B87E}"/>
    <cellStyle name="Comma 4 2 5 8 2 2" xfId="17151" xr:uid="{E63A3BEE-F1D7-4660-851C-BF4E705F4761}"/>
    <cellStyle name="Comma 4 2 5 8 2 3" xfId="27277" xr:uid="{301C4F74-1046-49AB-A511-525DBDAAA8EA}"/>
    <cellStyle name="Comma 4 2 5 8 3" xfId="12934" xr:uid="{13E48865-0395-472F-B121-427D25267050}"/>
    <cellStyle name="Comma 4 2 5 8 4" xfId="23060" xr:uid="{515BBCE2-12A4-47F2-96D6-C813F19106FD}"/>
    <cellStyle name="Comma 4 2 5 9" xfId="5446" xr:uid="{B280F793-B40E-4E89-98D4-1ADCC22BCEE2}"/>
    <cellStyle name="Comma 4 2 5 9 2" xfId="14768" xr:uid="{BEFEAABD-81F5-47BA-8888-3ED53191BD1D}"/>
    <cellStyle name="Comma 4 2 5 9 3" xfId="24894" xr:uid="{6FA0CE60-D261-40AB-8A37-74231A9FB620}"/>
    <cellStyle name="Comma 4 2 6" xfId="143" xr:uid="{00000000-0005-0000-0000-0000FD000000}"/>
    <cellStyle name="Comma 4 2 6 10" xfId="10007" xr:uid="{8243D2D2-61D1-4031-A5D6-1C32E49CD70C}"/>
    <cellStyle name="Comma 4 2 6 10 2" xfId="19321" xr:uid="{9E0A495F-7A88-4B8D-83EF-F56B57058D9B}"/>
    <cellStyle name="Comma 4 2 6 10 3" xfId="29447" xr:uid="{3192D6BD-91AF-47C4-B574-186B7AE482CE}"/>
    <cellStyle name="Comma 4 2 6 11" xfId="1143" xr:uid="{2BCD77D1-3D30-4D1E-9B04-BFE19313DCEF}"/>
    <cellStyle name="Comma 4 2 6 12" xfId="10552" xr:uid="{75F37F3C-2985-4249-8E17-640F074DAF6E}"/>
    <cellStyle name="Comma 4 2 6 13" xfId="19849" xr:uid="{F899E70B-BEA3-4EB2-A3B8-112F28D4588C}"/>
    <cellStyle name="Comma 4 2 6 14" xfId="20678" xr:uid="{A0A43138-700C-4D7F-BF5F-9A316987308D}"/>
    <cellStyle name="Comma 4 2 6 2" xfId="689" xr:uid="{00000000-0005-0000-0000-0000FE000000}"/>
    <cellStyle name="Comma 4 2 6 2 2" xfId="3788" xr:uid="{5421D81E-8C4B-445C-9AEF-D11EA63DC504}"/>
    <cellStyle name="Comma 4 2 6 2 2 2" xfId="8006" xr:uid="{0825DE37-521A-4F76-AEAB-D0AA92F81BAB}"/>
    <cellStyle name="Comma 4 2 6 2 2 2 2" xfId="17328" xr:uid="{77AD08DD-4DF4-4898-8D96-0E556E7574B9}"/>
    <cellStyle name="Comma 4 2 6 2 2 2 3" xfId="27454" xr:uid="{DCACC478-395F-457A-9F19-F00B4540D6D2}"/>
    <cellStyle name="Comma 4 2 6 2 2 3" xfId="13111" xr:uid="{C200F9A3-AB97-4482-AF50-613BA7FF62B3}"/>
    <cellStyle name="Comma 4 2 6 2 2 4" xfId="23237" xr:uid="{E3E21706-960F-4633-97DA-9791284B550A}"/>
    <cellStyle name="Comma 4 2 6 2 3" xfId="5861" xr:uid="{9591B3E3-27BD-43A6-A432-94A7FF0059A9}"/>
    <cellStyle name="Comma 4 2 6 2 3 2" xfId="15183" xr:uid="{9AC682DB-00A1-46ED-A1C6-1CC8B4849736}"/>
    <cellStyle name="Comma 4 2 6 2 3 3" xfId="25309" xr:uid="{332B136E-2F3F-4073-9B79-E20D79FE90AA}"/>
    <cellStyle name="Comma 4 2 6 2 4" xfId="10424" xr:uid="{509AB1AF-3222-4E55-9ABB-AB168112B7F6}"/>
    <cellStyle name="Comma 4 2 6 2 4 2" xfId="19724" xr:uid="{79661445-AA1C-4288-A001-F62D8A9E93C2}"/>
    <cellStyle name="Comma 4 2 6 2 4 3" xfId="29850" xr:uid="{71785445-E5AB-4043-B303-E7F99AEB6757}"/>
    <cellStyle name="Comma 4 2 6 2 5" xfId="1557" xr:uid="{6EF15609-C0A6-47F1-82CE-8033A0988AB7}"/>
    <cellStyle name="Comma 4 2 6 2 6" xfId="10966" xr:uid="{78038209-6010-4E65-91D8-26B8B3C8C1FC}"/>
    <cellStyle name="Comma 4 2 6 2 7" xfId="20265" xr:uid="{8FDDA6B3-E6ED-4D09-93ED-5C90DE091CB4}"/>
    <cellStyle name="Comma 4 2 6 2 8" xfId="21092" xr:uid="{1EFBEB58-C727-41D1-A735-6AFB4921E575}"/>
    <cellStyle name="Comma 4 2 6 3" xfId="1972" xr:uid="{FE9DE5F8-E585-44E4-831A-12F8CA028EAF}"/>
    <cellStyle name="Comma 4 2 6 3 2" xfId="4201" xr:uid="{525F331F-56DC-4726-908B-D5735B7608BA}"/>
    <cellStyle name="Comma 4 2 6 3 2 2" xfId="8419" xr:uid="{4533BB6F-1B26-4B1A-A807-A71006F53D94}"/>
    <cellStyle name="Comma 4 2 6 3 2 2 2" xfId="17741" xr:uid="{12C96895-0BE0-4EBF-B2BD-A875AB16D807}"/>
    <cellStyle name="Comma 4 2 6 3 2 2 3" xfId="27867" xr:uid="{AEF5612E-00C2-4B3A-8B3F-71B68196E592}"/>
    <cellStyle name="Comma 4 2 6 3 2 3" xfId="13524" xr:uid="{DC0F4DBD-E978-4F94-B97E-3C22ED53E821}"/>
    <cellStyle name="Comma 4 2 6 3 2 4" xfId="23650" xr:uid="{614E2BF9-0416-4CFA-958B-B95A4521FD20}"/>
    <cellStyle name="Comma 4 2 6 3 3" xfId="6274" xr:uid="{335A1DB5-93D6-48D0-BED4-CF8B754770C1}"/>
    <cellStyle name="Comma 4 2 6 3 3 2" xfId="15596" xr:uid="{D10245F1-03D2-4AFA-A4FA-CEC266576255}"/>
    <cellStyle name="Comma 4 2 6 3 3 3" xfId="25722" xr:uid="{1E57D119-B820-498C-BB8A-66322A3324CB}"/>
    <cellStyle name="Comma 4 2 6 3 4" xfId="11379" xr:uid="{C1FD3CF9-2296-4461-BC95-7B7E045F7DB7}"/>
    <cellStyle name="Comma 4 2 6 3 5" xfId="21505" xr:uid="{115871A3-0A0A-4A3C-95F2-4F0D8124F617}"/>
    <cellStyle name="Comma 4 2 6 4" xfId="2385" xr:uid="{985685B4-30D1-4FAC-9996-409873721B4A}"/>
    <cellStyle name="Comma 4 2 6 4 2" xfId="4614" xr:uid="{1271B213-925C-40C6-BF06-FDFA5B0128C5}"/>
    <cellStyle name="Comma 4 2 6 4 2 2" xfId="8832" xr:uid="{C3EE81F4-4D3B-45A3-A943-078500B73954}"/>
    <cellStyle name="Comma 4 2 6 4 2 2 2" xfId="18154" xr:uid="{77FF7206-0270-4DDA-95AB-A99B47D7517F}"/>
    <cellStyle name="Comma 4 2 6 4 2 2 3" xfId="28280" xr:uid="{4A11E47E-8EED-45FE-B2E0-85EAA46229A2}"/>
    <cellStyle name="Comma 4 2 6 4 2 3" xfId="13937" xr:uid="{11584CCF-1ECB-4754-AB07-434B06B9EF76}"/>
    <cellStyle name="Comma 4 2 6 4 2 4" xfId="24063" xr:uid="{CDC095DD-1142-436F-890F-7CA8711A1C1A}"/>
    <cellStyle name="Comma 4 2 6 4 3" xfId="6687" xr:uid="{745699F6-88F0-4C52-8ED5-5C55BE945182}"/>
    <cellStyle name="Comma 4 2 6 4 3 2" xfId="16009" xr:uid="{D6D7AE8E-F451-4630-BB7F-5161E3F72086}"/>
    <cellStyle name="Comma 4 2 6 4 3 3" xfId="26135" xr:uid="{F620F0F1-7E18-4460-89B7-873C5B32B31F}"/>
    <cellStyle name="Comma 4 2 6 4 4" xfId="11792" xr:uid="{56A219EE-0481-4A8A-9510-72ED30BCC9DA}"/>
    <cellStyle name="Comma 4 2 6 4 5" xfId="21918" xr:uid="{D545404C-932E-430C-8FDF-C30989DC62A9}"/>
    <cellStyle name="Comma 4 2 6 5" xfId="2798" xr:uid="{11E0D7D9-800B-4193-AC1B-EB7DAC1B3F4B}"/>
    <cellStyle name="Comma 4 2 6 5 2" xfId="5027" xr:uid="{BF54159A-7704-4827-8CE2-9FD1FD57DF6A}"/>
    <cellStyle name="Comma 4 2 6 5 2 2" xfId="9245" xr:uid="{1E917D85-47D2-4B31-B024-FD248FE6C6BC}"/>
    <cellStyle name="Comma 4 2 6 5 2 2 2" xfId="18567" xr:uid="{6EE69D42-B772-4867-8519-5B84473349C2}"/>
    <cellStyle name="Comma 4 2 6 5 2 2 3" xfId="28693" xr:uid="{8BC2D3B8-B6B2-45B9-9E7F-3AD65BBB9929}"/>
    <cellStyle name="Comma 4 2 6 5 2 3" xfId="14350" xr:uid="{419919A4-A1ED-4963-8808-5E47BD13DF6E}"/>
    <cellStyle name="Comma 4 2 6 5 2 4" xfId="24476" xr:uid="{47F9D445-9651-4BC9-9ABE-AB91DC42F527}"/>
    <cellStyle name="Comma 4 2 6 5 3" xfId="7100" xr:uid="{DE45200A-E6CE-4348-BA43-884FE78845E9}"/>
    <cellStyle name="Comma 4 2 6 5 3 2" xfId="16422" xr:uid="{0035A1CB-B800-4407-9DBA-F3F0318B4BC7}"/>
    <cellStyle name="Comma 4 2 6 5 3 3" xfId="26548" xr:uid="{11C28ACA-5B9D-459F-B51B-88DCEE337C70}"/>
    <cellStyle name="Comma 4 2 6 5 4" xfId="12205" xr:uid="{289BBD21-1AC6-4301-8C41-C7E7DAB61C34}"/>
    <cellStyle name="Comma 4 2 6 5 5" xfId="22331" xr:uid="{28768460-C822-497D-A687-13E77FCB205B}"/>
    <cellStyle name="Comma 4 2 6 6" xfId="3233" xr:uid="{E34DD05E-BEED-49D2-BFC3-18178D41CE4F}"/>
    <cellStyle name="Comma 4 2 6 6 2" xfId="7513" xr:uid="{B8FF76D1-2EBF-42E3-9C96-B0C4316ACFD2}"/>
    <cellStyle name="Comma 4 2 6 6 2 2" xfId="16835" xr:uid="{988BEB45-E43E-42F1-8522-3D3315C9682F}"/>
    <cellStyle name="Comma 4 2 6 6 2 3" xfId="26961" xr:uid="{55F0A1C9-7DE7-4B81-BBB3-97BAC9D831E2}"/>
    <cellStyle name="Comma 4 2 6 6 3" xfId="12618" xr:uid="{EA6CA052-47FB-43D7-A29B-D2C506161CBB}"/>
    <cellStyle name="Comma 4 2 6 6 4" xfId="22744" xr:uid="{2E88C44E-06FF-4688-AE76-BEA27479DA5E}"/>
    <cellStyle name="Comma 4 2 6 7" xfId="3202" xr:uid="{67E19F7C-734C-4991-B45B-26264BDBB3A8}"/>
    <cellStyle name="Comma 4 2 6 8" xfId="3611" xr:uid="{20665AC9-61B4-46B3-9E7C-F95B470EB64F}"/>
    <cellStyle name="Comma 4 2 6 8 2" xfId="7830" xr:uid="{C08AA0C8-B79C-48E8-AAA8-EF95AFCB53F4}"/>
    <cellStyle name="Comma 4 2 6 8 2 2" xfId="17152" xr:uid="{99ECF6CC-0878-49C0-9000-89BA8A1934A6}"/>
    <cellStyle name="Comma 4 2 6 8 2 3" xfId="27278" xr:uid="{7786AB47-4AEE-4696-B819-C4FC2BC2E043}"/>
    <cellStyle name="Comma 4 2 6 8 3" xfId="12935" xr:uid="{8AD6EFE2-7E66-4BCA-BF1B-87F1B53F7D6B}"/>
    <cellStyle name="Comma 4 2 6 8 4" xfId="23061" xr:uid="{E80E1910-FFE3-4527-B3AC-43AD4C94B8A4}"/>
    <cellStyle name="Comma 4 2 6 9" xfId="5447" xr:uid="{4726EA2E-C6EF-4443-8652-AC24D81057B6}"/>
    <cellStyle name="Comma 4 2 6 9 2" xfId="14769" xr:uid="{A9791E8F-1FD5-48DB-AD8D-5514A1E3FD12}"/>
    <cellStyle name="Comma 4 2 6 9 3" xfId="24895" xr:uid="{25CB72D0-C47F-41C8-9B00-65639B3BBB01}"/>
    <cellStyle name="Comma 4 2 7" xfId="10020" xr:uid="{B7DA18A6-EF1A-49C5-9B83-8AF7FFC7587C}"/>
    <cellStyle name="Comma 4 2 8" xfId="9585" xr:uid="{03441F20-BD1A-4690-8DD0-17E8811C9B2C}"/>
    <cellStyle name="Comma 4 2 8 2" xfId="18906" xr:uid="{8EDD7D37-E6AB-4B82-A6EC-CA546181D807}"/>
    <cellStyle name="Comma 4 2 8 3" xfId="29032" xr:uid="{DF051584-B3F7-4000-91E0-AC25C32EAB5E}"/>
    <cellStyle name="Comma 4 3" xfId="144" xr:uid="{00000000-0005-0000-0000-0000FF000000}"/>
    <cellStyle name="Comma 4 3 2" xfId="145" xr:uid="{00000000-0005-0000-0000-000000010000}"/>
    <cellStyle name="Comma 4 3 2 10" xfId="3612" xr:uid="{A2A7FCCD-31BF-4B1D-9D2F-9F7A314D9CD3}"/>
    <cellStyle name="Comma 4 3 2 10 2" xfId="7831" xr:uid="{6E1A7756-862A-4363-85E8-43DB52125A9D}"/>
    <cellStyle name="Comma 4 3 2 10 2 2" xfId="17153" xr:uid="{C58C2C3B-4B2F-4036-8E9B-A8846FD74900}"/>
    <cellStyle name="Comma 4 3 2 10 2 3" xfId="27279" xr:uid="{9EE02FEA-BD46-417E-B507-0417D2B9DBDC}"/>
    <cellStyle name="Comma 4 3 2 10 3" xfId="12936" xr:uid="{5275A00F-8570-4121-AF2F-ED4B34CC1113}"/>
    <cellStyle name="Comma 4 3 2 10 4" xfId="23062" xr:uid="{383395F7-B15B-4ECE-8EF0-1CE4C66FD284}"/>
    <cellStyle name="Comma 4 3 2 11" xfId="5448" xr:uid="{AB52FBDD-EA3C-40AC-BBF3-7C1794B0592B}"/>
    <cellStyle name="Comma 4 3 2 11 2" xfId="14770" xr:uid="{ACB97AE9-23C3-4D71-879F-E197086661D0}"/>
    <cellStyle name="Comma 4 3 2 11 3" xfId="24896" xr:uid="{23FE8F7A-13C5-48D2-B813-A9E5636FBCE2}"/>
    <cellStyle name="Comma 4 3 2 12" xfId="9637" xr:uid="{0626B30C-DB56-44B8-94EA-8DD2938EC620}"/>
    <cellStyle name="Comma 4 3 2 12 2" xfId="18958" xr:uid="{179154D6-5B5D-4CEF-9CE7-B15A79BB6BA4}"/>
    <cellStyle name="Comma 4 3 2 12 3" xfId="29084" xr:uid="{D86E56BC-5354-489E-8770-89236E3AC5B2}"/>
    <cellStyle name="Comma 4 3 2 13" xfId="1144" xr:uid="{5ADF2FF4-AD7E-4907-872D-80511CFCB4D3}"/>
    <cellStyle name="Comma 4 3 2 14" xfId="10553" xr:uid="{B8950CD4-A36B-40FD-AF57-DB7AFA848FF1}"/>
    <cellStyle name="Comma 4 3 2 15" xfId="19850" xr:uid="{0BBF5A66-999F-42B8-895F-A01AC5CE8AB8}"/>
    <cellStyle name="Comma 4 3 2 16" xfId="20679" xr:uid="{B0A91B87-A36D-48EC-ABFC-D169E85BB897}"/>
    <cellStyle name="Comma 4 3 2 2" xfId="146" xr:uid="{00000000-0005-0000-0000-000001010000}"/>
    <cellStyle name="Comma 4 3 2 2 10" xfId="5449" xr:uid="{0BFA4892-103A-4B42-9ADE-AFC11C3FC025}"/>
    <cellStyle name="Comma 4 3 2 2 10 2" xfId="14771" xr:uid="{9628E476-19D9-441E-B059-CB2709CE0FA2}"/>
    <cellStyle name="Comma 4 3 2 2 10 3" xfId="24897" xr:uid="{8E7EF718-52EE-44D3-A3DF-74EBE578ADD4}"/>
    <cellStyle name="Comma 4 3 2 2 11" xfId="9740" xr:uid="{C7362953-75AD-4E68-A4FC-327F919E5737}"/>
    <cellStyle name="Comma 4 3 2 2 11 2" xfId="19061" xr:uid="{D6B01240-59D5-45B9-B18F-EC881208F6AC}"/>
    <cellStyle name="Comma 4 3 2 2 11 3" xfId="29187" xr:uid="{1C9570D8-2C00-49E2-A0B3-1ED4F42625C1}"/>
    <cellStyle name="Comma 4 3 2 2 12" xfId="1145" xr:uid="{F8B16A7A-16FB-48EA-85C9-4D6AD57A4317}"/>
    <cellStyle name="Comma 4 3 2 2 13" xfId="10554" xr:uid="{98BCDA32-9F4D-4A24-ABFA-C9DC1B83DBC9}"/>
    <cellStyle name="Comma 4 3 2 2 14" xfId="19851" xr:uid="{18289330-BD3E-49ED-8FB8-6A7F62866AB7}"/>
    <cellStyle name="Comma 4 3 2 2 15" xfId="20680" xr:uid="{A5B187F1-C0D6-42ED-9FBC-9391E8568994}"/>
    <cellStyle name="Comma 4 3 2 2 2" xfId="147" xr:uid="{00000000-0005-0000-0000-000002010000}"/>
    <cellStyle name="Comma 4 3 2 2 2 10" xfId="9947" xr:uid="{401A5551-287E-4EE4-BD4D-4A52820D2CC9}"/>
    <cellStyle name="Comma 4 3 2 2 2 10 2" xfId="19268" xr:uid="{D56591AB-AF0F-4597-B587-14DF010190E9}"/>
    <cellStyle name="Comma 4 3 2 2 2 10 3" xfId="29394" xr:uid="{D42B632E-C2ED-4A78-9341-577DA4C64682}"/>
    <cellStyle name="Comma 4 3 2 2 2 11" xfId="1146" xr:uid="{6CF45619-0DAC-46AF-B5EF-1B68C77D6282}"/>
    <cellStyle name="Comma 4 3 2 2 2 12" xfId="10555" xr:uid="{900BF9EC-E72A-4C92-B163-C81A5EA38EAF}"/>
    <cellStyle name="Comma 4 3 2 2 2 13" xfId="19852" xr:uid="{E4F4B0C5-C0CD-4C32-A788-2A3C09D7AE45}"/>
    <cellStyle name="Comma 4 3 2 2 2 14" xfId="20681" xr:uid="{39B6EE00-B6D3-46B1-AECD-1757B2E7481E}"/>
    <cellStyle name="Comma 4 3 2 2 2 2" xfId="692" xr:uid="{00000000-0005-0000-0000-000003010000}"/>
    <cellStyle name="Comma 4 3 2 2 2 2 2" xfId="3791" xr:uid="{42B2AE27-4068-4F48-9941-C5D64EF90D31}"/>
    <cellStyle name="Comma 4 3 2 2 2 2 2 2" xfId="8009" xr:uid="{486EC0D2-2E56-440A-B186-EDC1C19CC865}"/>
    <cellStyle name="Comma 4 3 2 2 2 2 2 2 2" xfId="17331" xr:uid="{F585EE5F-8863-47BF-AC46-4EE7D20E95DF}"/>
    <cellStyle name="Comma 4 3 2 2 2 2 2 2 3" xfId="27457" xr:uid="{E7221F75-AAF3-41F0-86B2-542519E0EEAD}"/>
    <cellStyle name="Comma 4 3 2 2 2 2 2 3" xfId="13114" xr:uid="{BD2AD2D1-F586-4A66-B983-F8C1CB5D26B4}"/>
    <cellStyle name="Comma 4 3 2 2 2 2 2 4" xfId="23240" xr:uid="{C3F4D287-3E34-41F2-891F-644DE53D169D}"/>
    <cellStyle name="Comma 4 3 2 2 2 2 3" xfId="5864" xr:uid="{98F2E72A-03C0-4592-BD83-E8EB260D597F}"/>
    <cellStyle name="Comma 4 3 2 2 2 2 3 2" xfId="15186" xr:uid="{A2E4EB85-9856-4EE1-B20F-BC929AB6FA63}"/>
    <cellStyle name="Comma 4 3 2 2 2 2 3 3" xfId="25312" xr:uid="{63B15957-02C6-4533-B4AA-319D0ECA53E4}"/>
    <cellStyle name="Comma 4 3 2 2 2 2 4" xfId="10372" xr:uid="{AC3B2662-FA67-424B-BBA0-3279DACC4D74}"/>
    <cellStyle name="Comma 4 3 2 2 2 2 4 2" xfId="19683" xr:uid="{2A87999E-DE97-4A11-A252-B906B3AD5F64}"/>
    <cellStyle name="Comma 4 3 2 2 2 2 4 3" xfId="29809" xr:uid="{C20A4219-DD79-4E11-A726-24F5C1B878F8}"/>
    <cellStyle name="Comma 4 3 2 2 2 2 5" xfId="1560" xr:uid="{969A37BD-BDD2-4839-900D-CD18D9C27628}"/>
    <cellStyle name="Comma 4 3 2 2 2 2 6" xfId="10969" xr:uid="{BF27DACA-C45B-4C2D-9C8D-FFF7ED3AB155}"/>
    <cellStyle name="Comma 4 3 2 2 2 2 7" xfId="20268" xr:uid="{01CE7EE9-E06F-44E2-B63E-8E92721253F6}"/>
    <cellStyle name="Comma 4 3 2 2 2 2 8" xfId="21095" xr:uid="{E494B5AC-F21E-43B2-9222-2C5F5E98F9F5}"/>
    <cellStyle name="Comma 4 3 2 2 2 3" xfId="1975" xr:uid="{B8FF930B-5F32-4C46-B609-789DAF056F31}"/>
    <cellStyle name="Comma 4 3 2 2 2 3 2" xfId="4204" xr:uid="{ABC07515-B0B7-4E27-8C9F-52E6C4C09FE6}"/>
    <cellStyle name="Comma 4 3 2 2 2 3 2 2" xfId="8422" xr:uid="{13B9B1B0-063D-4EAE-92F1-16ECAFE004D3}"/>
    <cellStyle name="Comma 4 3 2 2 2 3 2 2 2" xfId="17744" xr:uid="{8DA965DC-985E-4AB1-B711-4836F355FB47}"/>
    <cellStyle name="Comma 4 3 2 2 2 3 2 2 3" xfId="27870" xr:uid="{BF7D9810-5739-461D-8C54-48F1A052AE24}"/>
    <cellStyle name="Comma 4 3 2 2 2 3 2 3" xfId="13527" xr:uid="{0EBE739F-4C59-4E4E-AA5D-6ADC267BC926}"/>
    <cellStyle name="Comma 4 3 2 2 2 3 2 4" xfId="23653" xr:uid="{B3C1A8F8-2B78-424A-BAD5-30B9FA644C30}"/>
    <cellStyle name="Comma 4 3 2 2 2 3 3" xfId="6277" xr:uid="{2E29A5D7-6C17-4CEE-B4DF-FB37BE7BB0D1}"/>
    <cellStyle name="Comma 4 3 2 2 2 3 3 2" xfId="15599" xr:uid="{4CE9D46B-8F67-43DC-A169-73305AD6BADC}"/>
    <cellStyle name="Comma 4 3 2 2 2 3 3 3" xfId="25725" xr:uid="{3A1F4C3C-C2D1-46F8-80C4-3E0DC33EA2A3}"/>
    <cellStyle name="Comma 4 3 2 2 2 3 4" xfId="11382" xr:uid="{E06388A7-21F6-4184-8333-94C31B06F810}"/>
    <cellStyle name="Comma 4 3 2 2 2 3 5" xfId="21508" xr:uid="{EC7F1DD1-8974-4B5A-86D2-6ADB17ED526C}"/>
    <cellStyle name="Comma 4 3 2 2 2 4" xfId="2388" xr:uid="{1AE10999-3317-4ABF-B8F0-FC51DEEEFA37}"/>
    <cellStyle name="Comma 4 3 2 2 2 4 2" xfId="4617" xr:uid="{D72EFBDC-65F1-4C3E-8F39-FB20F71BE06B}"/>
    <cellStyle name="Comma 4 3 2 2 2 4 2 2" xfId="8835" xr:uid="{EE98236E-4D6B-4F3A-B207-844F2C82983D}"/>
    <cellStyle name="Comma 4 3 2 2 2 4 2 2 2" xfId="18157" xr:uid="{93F7FC61-C9D9-4C10-9F4E-867D55FA283A}"/>
    <cellStyle name="Comma 4 3 2 2 2 4 2 2 3" xfId="28283" xr:uid="{17C2EBB4-352B-4EEC-A624-1103692288F1}"/>
    <cellStyle name="Comma 4 3 2 2 2 4 2 3" xfId="13940" xr:uid="{EE647835-E66F-4427-9CC0-6AAC10CD5936}"/>
    <cellStyle name="Comma 4 3 2 2 2 4 2 4" xfId="24066" xr:uid="{51E992D4-56BD-4F39-973E-76EE5F786DB5}"/>
    <cellStyle name="Comma 4 3 2 2 2 4 3" xfId="6690" xr:uid="{7D458F18-6989-43D5-A0DF-6566325E6EF4}"/>
    <cellStyle name="Comma 4 3 2 2 2 4 3 2" xfId="16012" xr:uid="{77E96F52-CF01-466F-9AB6-B27C2CF12BA4}"/>
    <cellStyle name="Comma 4 3 2 2 2 4 3 3" xfId="26138" xr:uid="{85071977-209C-4440-82D9-46B0DD3265A6}"/>
    <cellStyle name="Comma 4 3 2 2 2 4 4" xfId="11795" xr:uid="{92E3CBCE-B62E-42BD-8FA7-60E7ECACD4A6}"/>
    <cellStyle name="Comma 4 3 2 2 2 4 5" xfId="21921" xr:uid="{864C1055-120F-499C-B9A9-E0B28B79FDCB}"/>
    <cellStyle name="Comma 4 3 2 2 2 5" xfId="2801" xr:uid="{BBFEC799-A3BA-40ED-80A6-70DB01992F9D}"/>
    <cellStyle name="Comma 4 3 2 2 2 5 2" xfId="5030" xr:uid="{887A14EB-22E4-417E-9F9E-F780D4720E7A}"/>
    <cellStyle name="Comma 4 3 2 2 2 5 2 2" xfId="9248" xr:uid="{D6E4C5FE-CDE8-4855-81E3-259BE8D49F42}"/>
    <cellStyle name="Comma 4 3 2 2 2 5 2 2 2" xfId="18570" xr:uid="{EFCA2909-0173-4E61-B479-2E615232ADFB}"/>
    <cellStyle name="Comma 4 3 2 2 2 5 2 2 3" xfId="28696" xr:uid="{CAEE1D2D-9915-415B-B95B-F194E6FBC949}"/>
    <cellStyle name="Comma 4 3 2 2 2 5 2 3" xfId="14353" xr:uid="{59127B78-72B6-49AE-997F-E0408C144BBF}"/>
    <cellStyle name="Comma 4 3 2 2 2 5 2 4" xfId="24479" xr:uid="{23B2BD14-ACB3-4F2C-9F1D-7A2F69F4A9C8}"/>
    <cellStyle name="Comma 4 3 2 2 2 5 3" xfId="7103" xr:uid="{8F4ACD76-2182-4E4A-88DB-6BEE6253AAC0}"/>
    <cellStyle name="Comma 4 3 2 2 2 5 3 2" xfId="16425" xr:uid="{AE4B1741-BED5-4AAB-B1E4-B2448018D686}"/>
    <cellStyle name="Comma 4 3 2 2 2 5 3 3" xfId="26551" xr:uid="{968B8B07-FA20-4B8F-BAA2-0DB516C70892}"/>
    <cellStyle name="Comma 4 3 2 2 2 5 4" xfId="12208" xr:uid="{10551030-9CEB-40DC-B0DD-FB7BD712F0C5}"/>
    <cellStyle name="Comma 4 3 2 2 2 5 5" xfId="22334" xr:uid="{0BF8CA54-B914-429B-9A7E-AE8CF26F9051}"/>
    <cellStyle name="Comma 4 3 2 2 2 6" xfId="3236" xr:uid="{7F388223-49E0-40D1-BDF3-0AB6467E0989}"/>
    <cellStyle name="Comma 4 3 2 2 2 6 2" xfId="7516" xr:uid="{AB3212D8-C8E2-4A3E-8C7F-2F7853C0A090}"/>
    <cellStyle name="Comma 4 3 2 2 2 6 2 2" xfId="16838" xr:uid="{583D58EA-F3A0-4438-9734-1DBC6843C697}"/>
    <cellStyle name="Comma 4 3 2 2 2 6 2 3" xfId="26964" xr:uid="{B9BC383A-C21E-4B03-B514-1098A5F6C62A}"/>
    <cellStyle name="Comma 4 3 2 2 2 6 3" xfId="12621" xr:uid="{1A06AB5A-751A-41A9-A363-0B0663690B94}"/>
    <cellStyle name="Comma 4 3 2 2 2 6 4" xfId="22747" xr:uid="{0F141F09-562D-421C-8D56-3A916418B968}"/>
    <cellStyle name="Comma 4 3 2 2 2 7" xfId="3199" xr:uid="{0CD575C4-4F45-48CB-A4F0-022EB09847A7}"/>
    <cellStyle name="Comma 4 3 2 2 2 8" xfId="3614" xr:uid="{22781EB1-5C55-49C7-B52F-AF58808EA447}"/>
    <cellStyle name="Comma 4 3 2 2 2 8 2" xfId="7833" xr:uid="{1CD35E58-6BD9-444B-AC69-CFD4463B7118}"/>
    <cellStyle name="Comma 4 3 2 2 2 8 2 2" xfId="17155" xr:uid="{AB58706C-19B5-4953-A6AE-59B3A69F8970}"/>
    <cellStyle name="Comma 4 3 2 2 2 8 2 3" xfId="27281" xr:uid="{1AD99C44-4E4B-4CB3-9A9A-9C8331F9F7A9}"/>
    <cellStyle name="Comma 4 3 2 2 2 8 3" xfId="12938" xr:uid="{9AC47C0F-B764-4396-BC9B-540C3D92F122}"/>
    <cellStyle name="Comma 4 3 2 2 2 8 4" xfId="23064" xr:uid="{367BD2B2-EE07-4A16-B806-C0BC73449F22}"/>
    <cellStyle name="Comma 4 3 2 2 2 9" xfId="5450" xr:uid="{ED0FBB16-277A-4EBD-972C-84B1166346AE}"/>
    <cellStyle name="Comma 4 3 2 2 2 9 2" xfId="14772" xr:uid="{671B73C4-EA38-4A87-89E4-5596860F5F8F}"/>
    <cellStyle name="Comma 4 3 2 2 2 9 3" xfId="24898" xr:uid="{A8A74148-8CC8-4376-9579-F50582E9222D}"/>
    <cellStyle name="Comma 4 3 2 2 3" xfId="691" xr:uid="{00000000-0005-0000-0000-000004010000}"/>
    <cellStyle name="Comma 4 3 2 2 3 2" xfId="3790" xr:uid="{0ADDA51E-BE72-4F3D-A86A-7448AF4653EC}"/>
    <cellStyle name="Comma 4 3 2 2 3 2 2" xfId="8008" xr:uid="{E9BD734D-B999-4C24-9D61-4D9E0CEC9E94}"/>
    <cellStyle name="Comma 4 3 2 2 3 2 2 2" xfId="17330" xr:uid="{AF5FEE3E-093D-4791-9D1B-73907700988E}"/>
    <cellStyle name="Comma 4 3 2 2 3 2 2 3" xfId="27456" xr:uid="{250797F0-C7CD-43D1-A7C4-1F6C432B4544}"/>
    <cellStyle name="Comma 4 3 2 2 3 2 3" xfId="13113" xr:uid="{318ADC5D-2483-41E2-B449-32DEED601F75}"/>
    <cellStyle name="Comma 4 3 2 2 3 2 4" xfId="23239" xr:uid="{FAF192CD-75D4-48AE-B909-798480615B62}"/>
    <cellStyle name="Comma 4 3 2 2 3 3" xfId="5863" xr:uid="{714F8D17-D289-4C68-869C-236230FDC1C9}"/>
    <cellStyle name="Comma 4 3 2 2 3 3 2" xfId="15185" xr:uid="{E5F89455-E632-42E8-B2B5-DBC8428F8ACC}"/>
    <cellStyle name="Comma 4 3 2 2 3 3 3" xfId="25311" xr:uid="{14FA072B-E942-4802-AA7C-8728D978340F}"/>
    <cellStyle name="Comma 4 3 2 2 3 4" xfId="10165" xr:uid="{5C8F4B96-6D7F-4F03-8C27-A613E22C9F67}"/>
    <cellStyle name="Comma 4 3 2 2 3 4 2" xfId="19476" xr:uid="{20F5FFBD-30BE-4469-8F1A-126DCC125002}"/>
    <cellStyle name="Comma 4 3 2 2 3 4 3" xfId="29602" xr:uid="{668D5067-707B-4445-B39C-FA320A484B50}"/>
    <cellStyle name="Comma 4 3 2 2 3 5" xfId="1559" xr:uid="{83C5F3B4-1CDA-4D08-B9AF-873BAA2423CB}"/>
    <cellStyle name="Comma 4 3 2 2 3 6" xfId="10968" xr:uid="{FD1D843A-E727-4ADE-8C2F-84C3A3E0DD5E}"/>
    <cellStyle name="Comma 4 3 2 2 3 7" xfId="20267" xr:uid="{717969D9-DF9E-49D4-9E59-031FC47200CB}"/>
    <cellStyle name="Comma 4 3 2 2 3 8" xfId="21094" xr:uid="{AA2024C7-4C2A-4BB5-8D40-A656D44EC0B0}"/>
    <cellStyle name="Comma 4 3 2 2 4" xfId="1974" xr:uid="{CB943B5B-00A6-4114-9FD9-A66674BE9693}"/>
    <cellStyle name="Comma 4 3 2 2 4 2" xfId="4203" xr:uid="{58561664-BDF6-4B0A-9EAE-44679192783D}"/>
    <cellStyle name="Comma 4 3 2 2 4 2 2" xfId="8421" xr:uid="{95647F7B-60BF-4749-B35A-E28B91486661}"/>
    <cellStyle name="Comma 4 3 2 2 4 2 2 2" xfId="17743" xr:uid="{30269BC1-B9F1-4EE4-B26E-52722C5FCC5F}"/>
    <cellStyle name="Comma 4 3 2 2 4 2 2 3" xfId="27869" xr:uid="{F1C7B984-A42C-47C0-87A0-255E8F6A599B}"/>
    <cellStyle name="Comma 4 3 2 2 4 2 3" xfId="13526" xr:uid="{4DE94A29-C910-412B-8EC2-6AF642077C7F}"/>
    <cellStyle name="Comma 4 3 2 2 4 2 4" xfId="23652" xr:uid="{0B8F59A2-0E4B-4B6A-8FFE-CD03A8938376}"/>
    <cellStyle name="Comma 4 3 2 2 4 3" xfId="6276" xr:uid="{502069B9-A4C1-42A9-B91C-E3D837A97C9F}"/>
    <cellStyle name="Comma 4 3 2 2 4 3 2" xfId="15598" xr:uid="{D92CAEDF-3767-4ED2-BCED-2151AE81843C}"/>
    <cellStyle name="Comma 4 3 2 2 4 3 3" xfId="25724" xr:uid="{0D6F9441-8D34-4D0D-8954-68527D01A058}"/>
    <cellStyle name="Comma 4 3 2 2 4 4" xfId="11381" xr:uid="{AD73F9B3-E600-428F-AA64-80D65A0C5E88}"/>
    <cellStyle name="Comma 4 3 2 2 4 5" xfId="21507" xr:uid="{454C1F06-5F1B-4E54-8305-B81A5654CF47}"/>
    <cellStyle name="Comma 4 3 2 2 5" xfId="2387" xr:uid="{867B08C2-6208-4C65-AA6A-199E9004FB07}"/>
    <cellStyle name="Comma 4 3 2 2 5 2" xfId="4616" xr:uid="{D8C8F7AA-5E44-4222-951F-BF8BA4872E3C}"/>
    <cellStyle name="Comma 4 3 2 2 5 2 2" xfId="8834" xr:uid="{B026B6A9-A803-4E34-ABFF-627EB3936F52}"/>
    <cellStyle name="Comma 4 3 2 2 5 2 2 2" xfId="18156" xr:uid="{5197D95B-3ADA-4631-8EBD-37925C7A1E2A}"/>
    <cellStyle name="Comma 4 3 2 2 5 2 2 3" xfId="28282" xr:uid="{61394E80-8DC9-427A-A438-138960A1E036}"/>
    <cellStyle name="Comma 4 3 2 2 5 2 3" xfId="13939" xr:uid="{349A09BD-C5CD-41B1-A8FF-5A9003D65060}"/>
    <cellStyle name="Comma 4 3 2 2 5 2 4" xfId="24065" xr:uid="{5F7CC634-112E-4B66-B32B-679CEF6364A7}"/>
    <cellStyle name="Comma 4 3 2 2 5 3" xfId="6689" xr:uid="{404171B5-AFCB-4C9F-A1E3-42A9F6092AD6}"/>
    <cellStyle name="Comma 4 3 2 2 5 3 2" xfId="16011" xr:uid="{B1F8AE6A-5C14-47C0-99A8-753A8730A8F8}"/>
    <cellStyle name="Comma 4 3 2 2 5 3 3" xfId="26137" xr:uid="{1A9C5020-CDFD-451A-8766-47235E3135C9}"/>
    <cellStyle name="Comma 4 3 2 2 5 4" xfId="11794" xr:uid="{37336AC3-C6C3-4742-8989-A71EE812475B}"/>
    <cellStyle name="Comma 4 3 2 2 5 5" xfId="21920" xr:uid="{66781F8B-ED71-434E-8FAF-31B678B24AC2}"/>
    <cellStyle name="Comma 4 3 2 2 6" xfId="2800" xr:uid="{06927A99-4A70-4A12-A522-6C3DF8630304}"/>
    <cellStyle name="Comma 4 3 2 2 6 2" xfId="5029" xr:uid="{B9361D11-E4AB-4C77-91C3-9CB393D963A7}"/>
    <cellStyle name="Comma 4 3 2 2 6 2 2" xfId="9247" xr:uid="{674C9CA2-15BB-4A3E-B6EC-7467EBA6B605}"/>
    <cellStyle name="Comma 4 3 2 2 6 2 2 2" xfId="18569" xr:uid="{6857967E-70FE-4A17-8EE5-28CD8291361E}"/>
    <cellStyle name="Comma 4 3 2 2 6 2 2 3" xfId="28695" xr:uid="{3F98C876-8F4C-43FC-B2B8-8799404197E3}"/>
    <cellStyle name="Comma 4 3 2 2 6 2 3" xfId="14352" xr:uid="{4534D167-D53E-4685-B723-3AC027414022}"/>
    <cellStyle name="Comma 4 3 2 2 6 2 4" xfId="24478" xr:uid="{0F360457-B2F3-48E6-ABF5-FDE1C2BF44BD}"/>
    <cellStyle name="Comma 4 3 2 2 6 3" xfId="7102" xr:uid="{A199B6A6-326D-4779-9A3C-16603440C936}"/>
    <cellStyle name="Comma 4 3 2 2 6 3 2" xfId="16424" xr:uid="{452594DA-2ABE-454B-B455-BF531E1686C1}"/>
    <cellStyle name="Comma 4 3 2 2 6 3 3" xfId="26550" xr:uid="{2F3414E8-C9F8-4C45-AA1D-F85E782C62E6}"/>
    <cellStyle name="Comma 4 3 2 2 6 4" xfId="12207" xr:uid="{96E26697-06A3-4DD1-8F3B-BFDB7962E9B6}"/>
    <cellStyle name="Comma 4 3 2 2 6 5" xfId="22333" xr:uid="{1276EBC0-969D-489C-A162-A25A2ED29AC5}"/>
    <cellStyle name="Comma 4 3 2 2 7" xfId="3235" xr:uid="{5A104B26-49B9-4A20-A9B2-2ADAC3447A9D}"/>
    <cellStyle name="Comma 4 3 2 2 7 2" xfId="7515" xr:uid="{65FE9B10-8EB6-4929-BB12-EDC950D51C36}"/>
    <cellStyle name="Comma 4 3 2 2 7 2 2" xfId="16837" xr:uid="{93FF40CD-F5BD-4137-BDD5-B4D58EF274D8}"/>
    <cellStyle name="Comma 4 3 2 2 7 2 3" xfId="26963" xr:uid="{56F9D594-E61B-4D7C-8E8D-41B24395268B}"/>
    <cellStyle name="Comma 4 3 2 2 7 3" xfId="12620" xr:uid="{F813638C-5432-4B97-8995-8D3D976E294C}"/>
    <cellStyle name="Comma 4 3 2 2 7 4" xfId="22746" xr:uid="{AACBBA5B-10AD-49EE-900C-AE3A42391F5A}"/>
    <cellStyle name="Comma 4 3 2 2 8" xfId="3200" xr:uid="{836CB08A-8501-4CD2-A2F3-57705174646D}"/>
    <cellStyle name="Comma 4 3 2 2 9" xfId="3613" xr:uid="{81A9CBD7-5C97-43B6-85C1-485D46E91C2E}"/>
    <cellStyle name="Comma 4 3 2 2 9 2" xfId="7832" xr:uid="{1016085E-D5B4-4525-8553-F233C0A6D607}"/>
    <cellStyle name="Comma 4 3 2 2 9 2 2" xfId="17154" xr:uid="{C165DB9A-7B2B-4989-83D4-FC43A42DEFA7}"/>
    <cellStyle name="Comma 4 3 2 2 9 2 3" xfId="27280" xr:uid="{E440B06D-CE02-45EA-BE27-A196908FA6AE}"/>
    <cellStyle name="Comma 4 3 2 2 9 3" xfId="12937" xr:uid="{BE0A6E53-D5DC-45D7-A933-64D174B0B133}"/>
    <cellStyle name="Comma 4 3 2 2 9 4" xfId="23063" xr:uid="{FAF2F0AC-4B64-4E61-B06D-8276D24BBE7C}"/>
    <cellStyle name="Comma 4 3 2 3" xfId="148" xr:uid="{00000000-0005-0000-0000-000005010000}"/>
    <cellStyle name="Comma 4 3 2 3 10" xfId="9844" xr:uid="{EDEF0C04-AD0D-4C89-8DB2-34C63C01CB41}"/>
    <cellStyle name="Comma 4 3 2 3 10 2" xfId="19165" xr:uid="{7BD34219-76AF-46DE-A30C-9796984498AE}"/>
    <cellStyle name="Comma 4 3 2 3 10 3" xfId="29291" xr:uid="{E834704C-9D9A-4BDF-9F18-A1DD47F2074B}"/>
    <cellStyle name="Comma 4 3 2 3 11" xfId="1147" xr:uid="{1EE15BFD-415D-47B0-85E1-399385228E9C}"/>
    <cellStyle name="Comma 4 3 2 3 12" xfId="10556" xr:uid="{32E03A1A-B194-4CEC-A9E0-46BD7E1CF951}"/>
    <cellStyle name="Comma 4 3 2 3 13" xfId="19853" xr:uid="{621B3697-60C9-4BFF-8D8A-45FA33D330D7}"/>
    <cellStyle name="Comma 4 3 2 3 14" xfId="20682" xr:uid="{BD7FA72C-8C28-48FF-9FE9-805425ACBAE7}"/>
    <cellStyle name="Comma 4 3 2 3 2" xfId="693" xr:uid="{00000000-0005-0000-0000-000006010000}"/>
    <cellStyle name="Comma 4 3 2 3 2 2" xfId="3792" xr:uid="{8541F0DC-E2B4-49AF-AF3A-29A6A4438AE0}"/>
    <cellStyle name="Comma 4 3 2 3 2 2 2" xfId="8010" xr:uid="{DE40CDDA-118A-4A25-8EC5-BEB8747411D4}"/>
    <cellStyle name="Comma 4 3 2 3 2 2 2 2" xfId="17332" xr:uid="{CB2C8F78-9B48-4240-8BBE-30F2FD120698}"/>
    <cellStyle name="Comma 4 3 2 3 2 2 2 3" xfId="27458" xr:uid="{891D6A54-D46D-4902-8FD9-D787C0089B79}"/>
    <cellStyle name="Comma 4 3 2 3 2 2 3" xfId="13115" xr:uid="{F9DDD1D2-22C2-4B02-92D4-4D6DFC388339}"/>
    <cellStyle name="Comma 4 3 2 3 2 2 4" xfId="23241" xr:uid="{5C1AD2B5-38B1-4571-B017-33A69667E8DC}"/>
    <cellStyle name="Comma 4 3 2 3 2 3" xfId="5865" xr:uid="{94215E11-F909-49A9-A6FA-59AE495390F9}"/>
    <cellStyle name="Comma 4 3 2 3 2 3 2" xfId="15187" xr:uid="{2FA2AC2E-A0AF-4C67-9D10-0B4DF46F0635}"/>
    <cellStyle name="Comma 4 3 2 3 2 3 3" xfId="25313" xr:uid="{3C3351EB-10D9-4CBB-9BE5-9ACBFDA670D5}"/>
    <cellStyle name="Comma 4 3 2 3 2 4" xfId="10269" xr:uid="{8593DB5A-5620-4EF7-9E81-4C986D8ED7EE}"/>
    <cellStyle name="Comma 4 3 2 3 2 4 2" xfId="19580" xr:uid="{B2C37B75-70D7-488D-AD58-1A1B4F8119C4}"/>
    <cellStyle name="Comma 4 3 2 3 2 4 3" xfId="29706" xr:uid="{F8A3DFE5-21B5-4A2B-9EC2-E9122F30DEA0}"/>
    <cellStyle name="Comma 4 3 2 3 2 5" xfId="1561" xr:uid="{21BAE00A-8D33-4AB1-8474-BE6411068CE1}"/>
    <cellStyle name="Comma 4 3 2 3 2 6" xfId="10970" xr:uid="{8148F96C-42ED-4497-A3D5-E57E4B13EE72}"/>
    <cellStyle name="Comma 4 3 2 3 2 7" xfId="20269" xr:uid="{5DAE09EA-ADF9-49A6-B596-E010D0523615}"/>
    <cellStyle name="Comma 4 3 2 3 2 8" xfId="21096" xr:uid="{FA45F730-B524-4DE8-8A6A-3E0342D7255A}"/>
    <cellStyle name="Comma 4 3 2 3 3" xfId="1976" xr:uid="{690548EC-CE13-46FD-96CF-46DE3463FA72}"/>
    <cellStyle name="Comma 4 3 2 3 3 2" xfId="4205" xr:uid="{B4EC22FD-5689-4299-A7C7-8A2DE7A9E962}"/>
    <cellStyle name="Comma 4 3 2 3 3 2 2" xfId="8423" xr:uid="{456F1C8F-E3CE-48BA-8217-AF8B932D1EB7}"/>
    <cellStyle name="Comma 4 3 2 3 3 2 2 2" xfId="17745" xr:uid="{405D113F-4B59-40A6-8D20-3EAC92C89795}"/>
    <cellStyle name="Comma 4 3 2 3 3 2 2 3" xfId="27871" xr:uid="{7819173F-06B6-41D0-9C35-53CAA40EB1B9}"/>
    <cellStyle name="Comma 4 3 2 3 3 2 3" xfId="13528" xr:uid="{222902D4-D1D8-45CA-B6A6-DB1965A686D2}"/>
    <cellStyle name="Comma 4 3 2 3 3 2 4" xfId="23654" xr:uid="{B58BAF27-B1EA-4E46-B66F-35C95B86858D}"/>
    <cellStyle name="Comma 4 3 2 3 3 3" xfId="6278" xr:uid="{392ABF7A-C274-4E29-A8A4-3B71B9B56E76}"/>
    <cellStyle name="Comma 4 3 2 3 3 3 2" xfId="15600" xr:uid="{35F16ECA-DC79-4A64-96F3-3ABDC44C1296}"/>
    <cellStyle name="Comma 4 3 2 3 3 3 3" xfId="25726" xr:uid="{793785C7-D7B0-4FA2-9A5B-75BEC5FA111A}"/>
    <cellStyle name="Comma 4 3 2 3 3 4" xfId="11383" xr:uid="{240D9C85-6273-40BA-A29E-DC7C142354B7}"/>
    <cellStyle name="Comma 4 3 2 3 3 5" xfId="21509" xr:uid="{45442E37-6E41-4F9A-B79C-AAD04BAEE954}"/>
    <cellStyle name="Comma 4 3 2 3 4" xfId="2389" xr:uid="{4E8EB28C-D5A9-43D5-9163-F5CFD459E8FE}"/>
    <cellStyle name="Comma 4 3 2 3 4 2" xfId="4618" xr:uid="{D789BB7F-A439-4597-985C-154AF74F88DD}"/>
    <cellStyle name="Comma 4 3 2 3 4 2 2" xfId="8836" xr:uid="{B98C52BB-6EFA-466B-AEAD-E7CA3FD6E5BB}"/>
    <cellStyle name="Comma 4 3 2 3 4 2 2 2" xfId="18158" xr:uid="{A7ED85D4-E1B0-4FD5-ABA0-F4180BC48F85}"/>
    <cellStyle name="Comma 4 3 2 3 4 2 2 3" xfId="28284" xr:uid="{17B1BD01-6F4B-4A4D-82BB-ECC1CAC09369}"/>
    <cellStyle name="Comma 4 3 2 3 4 2 3" xfId="13941" xr:uid="{E3D31B46-CE3A-427F-89D6-4394AAEDE6C5}"/>
    <cellStyle name="Comma 4 3 2 3 4 2 4" xfId="24067" xr:uid="{6EF1CCEE-7E70-41A7-A063-16D411E10036}"/>
    <cellStyle name="Comma 4 3 2 3 4 3" xfId="6691" xr:uid="{B7A66FF4-DC7D-4E39-9BD8-0317DC071788}"/>
    <cellStyle name="Comma 4 3 2 3 4 3 2" xfId="16013" xr:uid="{E81FC03C-FE62-47BD-BBEB-D264945556AB}"/>
    <cellStyle name="Comma 4 3 2 3 4 3 3" xfId="26139" xr:uid="{6FB5542B-2EEF-421F-8EA4-C5FB0D8A5A94}"/>
    <cellStyle name="Comma 4 3 2 3 4 4" xfId="11796" xr:uid="{D52AA93F-64FF-4C2C-85B0-8F2AAB410307}"/>
    <cellStyle name="Comma 4 3 2 3 4 5" xfId="21922" xr:uid="{29F82C65-4B49-4DC8-AE73-42E8C8A9B9B0}"/>
    <cellStyle name="Comma 4 3 2 3 5" xfId="2802" xr:uid="{7699AEC1-0305-4B0D-8E1F-EA02EB5D1094}"/>
    <cellStyle name="Comma 4 3 2 3 5 2" xfId="5031" xr:uid="{4658CAE3-B57F-4AB2-8DC3-0150B628DF94}"/>
    <cellStyle name="Comma 4 3 2 3 5 2 2" xfId="9249" xr:uid="{BB9A90CD-632E-4C35-A309-FA9512ADDB44}"/>
    <cellStyle name="Comma 4 3 2 3 5 2 2 2" xfId="18571" xr:uid="{922E097A-DE7D-4EBD-8A01-9C549804368A}"/>
    <cellStyle name="Comma 4 3 2 3 5 2 2 3" xfId="28697" xr:uid="{FC8AC3F1-840B-48F5-8692-1D710E0696B8}"/>
    <cellStyle name="Comma 4 3 2 3 5 2 3" xfId="14354" xr:uid="{929C69C6-3D4E-462F-BF77-125B6C805573}"/>
    <cellStyle name="Comma 4 3 2 3 5 2 4" xfId="24480" xr:uid="{0DE8949A-3406-40DA-A996-DC55ADE6E699}"/>
    <cellStyle name="Comma 4 3 2 3 5 3" xfId="7104" xr:uid="{42503A9B-8C79-4B52-950A-1A8E3317EC8D}"/>
    <cellStyle name="Comma 4 3 2 3 5 3 2" xfId="16426" xr:uid="{44F91C8B-B990-4082-B243-56AC3B5BD21C}"/>
    <cellStyle name="Comma 4 3 2 3 5 3 3" xfId="26552" xr:uid="{8263252E-FA3E-45A8-AEBF-91077B41CF4C}"/>
    <cellStyle name="Comma 4 3 2 3 5 4" xfId="12209" xr:uid="{B3D0A0C0-FB1D-40A0-B39D-49D9C7945E5B}"/>
    <cellStyle name="Comma 4 3 2 3 5 5" xfId="22335" xr:uid="{445F8A49-7B0E-4BE5-B8F5-9BCBB32DD2CD}"/>
    <cellStyle name="Comma 4 3 2 3 6" xfId="3237" xr:uid="{E806656A-1A24-416F-BB01-CC8A3B048A0D}"/>
    <cellStyle name="Comma 4 3 2 3 6 2" xfId="7517" xr:uid="{0545326B-B65C-477C-BE06-1C4DE46CBA02}"/>
    <cellStyle name="Comma 4 3 2 3 6 2 2" xfId="16839" xr:uid="{CCA79633-081C-4DAE-BA9E-57B4883721AE}"/>
    <cellStyle name="Comma 4 3 2 3 6 2 3" xfId="26965" xr:uid="{B35AAF9C-8D8A-4151-B962-8F86D3CD2CC1}"/>
    <cellStyle name="Comma 4 3 2 3 6 3" xfId="12622" xr:uid="{2FE15E4B-FF2A-419F-BA67-5AE47F85F45D}"/>
    <cellStyle name="Comma 4 3 2 3 6 4" xfId="22748" xr:uid="{789BC48D-89C0-4AAA-BF2D-E51420162441}"/>
    <cellStyle name="Comma 4 3 2 3 7" xfId="3198" xr:uid="{2C4B2BA4-BEA7-467E-878C-A8EE319C6D0E}"/>
    <cellStyle name="Comma 4 3 2 3 8" xfId="3615" xr:uid="{96E95412-7F03-43FB-8B30-75A2A9A4BFDB}"/>
    <cellStyle name="Comma 4 3 2 3 8 2" xfId="7834" xr:uid="{21D9189E-5FAF-4443-9C52-CFAA1886472E}"/>
    <cellStyle name="Comma 4 3 2 3 8 2 2" xfId="17156" xr:uid="{7696BDD1-5B0F-4E0B-9C90-65011CFC4EE8}"/>
    <cellStyle name="Comma 4 3 2 3 8 2 3" xfId="27282" xr:uid="{580AD16F-8F10-407A-81DC-C40E193EB07C}"/>
    <cellStyle name="Comma 4 3 2 3 8 3" xfId="12939" xr:uid="{FB4292ED-69CF-4900-B970-A691CFB0E634}"/>
    <cellStyle name="Comma 4 3 2 3 8 4" xfId="23065" xr:uid="{B44BFE61-C1FC-411F-89E7-19EFA52DEBD4}"/>
    <cellStyle name="Comma 4 3 2 3 9" xfId="5451" xr:uid="{ADC0BCBA-EF4F-4B58-A1BA-1A78F6F63AA4}"/>
    <cellStyle name="Comma 4 3 2 3 9 2" xfId="14773" xr:uid="{EBA750A8-B841-4B5D-9A8B-DAD102A8BF3F}"/>
    <cellStyle name="Comma 4 3 2 3 9 3" xfId="24899" xr:uid="{E007A7B0-9E0E-4A50-833B-56DE072395EE}"/>
    <cellStyle name="Comma 4 3 2 4" xfId="690" xr:uid="{00000000-0005-0000-0000-000007010000}"/>
    <cellStyle name="Comma 4 3 2 4 2" xfId="3789" xr:uid="{99B8D886-079B-431C-8487-95DDE4FBFFC5}"/>
    <cellStyle name="Comma 4 3 2 4 2 2" xfId="8007" xr:uid="{51BD1034-2FB9-4A13-93C2-8CFCBE6704FB}"/>
    <cellStyle name="Comma 4 3 2 4 2 2 2" xfId="17329" xr:uid="{777B94E4-B035-4697-8245-6EE5682D7F57}"/>
    <cellStyle name="Comma 4 3 2 4 2 2 3" xfId="27455" xr:uid="{A9762E67-9D83-46D7-BCE1-58A1A605EA95}"/>
    <cellStyle name="Comma 4 3 2 4 2 3" xfId="13112" xr:uid="{176BE03D-DB30-4AF0-A0CF-FCD87F701E85}"/>
    <cellStyle name="Comma 4 3 2 4 2 4" xfId="23238" xr:uid="{9B0E8482-AB85-4BA5-987D-47E720C3E7FB}"/>
    <cellStyle name="Comma 4 3 2 4 3" xfId="5862" xr:uid="{2CB81731-2701-40FA-9E71-AA7C6F225343}"/>
    <cellStyle name="Comma 4 3 2 4 3 2" xfId="15184" xr:uid="{2E4A22EA-2D01-4DBE-92C3-FD0B4F2E7437}"/>
    <cellStyle name="Comma 4 3 2 4 3 3" xfId="25310" xr:uid="{525B7F1F-F9FA-45C8-94F1-B0209DABC58C}"/>
    <cellStyle name="Comma 4 3 2 4 4" xfId="10062" xr:uid="{3F67B29E-8372-40F9-9870-5FF8DD14E733}"/>
    <cellStyle name="Comma 4 3 2 4 4 2" xfId="19373" xr:uid="{15DF8BEF-4503-463B-B964-A1A930392F7A}"/>
    <cellStyle name="Comma 4 3 2 4 4 3" xfId="29499" xr:uid="{FC3B6AA8-415C-4B6F-A057-2CFA4045ACF1}"/>
    <cellStyle name="Comma 4 3 2 4 5" xfId="1558" xr:uid="{83839D98-56B8-4EC4-8D36-ECD4DABA994D}"/>
    <cellStyle name="Comma 4 3 2 4 6" xfId="10967" xr:uid="{C1986AE7-EF02-4121-ACCC-20874F33D94A}"/>
    <cellStyle name="Comma 4 3 2 4 7" xfId="20266" xr:uid="{9DDEA4D4-F0CB-4DEA-ABF0-38C1E5BB7D6B}"/>
    <cellStyle name="Comma 4 3 2 4 8" xfId="21093" xr:uid="{2E2A87BA-154C-4D3C-BC98-F0605E1F8501}"/>
    <cellStyle name="Comma 4 3 2 5" xfId="1973" xr:uid="{5CF0DD44-43F3-41C5-9754-30213EBAB414}"/>
    <cellStyle name="Comma 4 3 2 5 2" xfId="4202" xr:uid="{5D4BC66F-B554-4114-8C38-497BCE69582E}"/>
    <cellStyle name="Comma 4 3 2 5 2 2" xfId="8420" xr:uid="{721C15D5-BADD-4011-976B-466AFEEC4BC1}"/>
    <cellStyle name="Comma 4 3 2 5 2 2 2" xfId="17742" xr:uid="{A32C7FCF-EEFD-45ED-BA78-A4043CBB79FE}"/>
    <cellStyle name="Comma 4 3 2 5 2 2 3" xfId="27868" xr:uid="{2CC7B53A-44DA-4A37-A018-0A9D5285A29B}"/>
    <cellStyle name="Comma 4 3 2 5 2 3" xfId="13525" xr:uid="{EFCAC74E-9CB2-4440-BE8D-9C13ADBF4E80}"/>
    <cellStyle name="Comma 4 3 2 5 2 4" xfId="23651" xr:uid="{CC7041D0-F322-4AD2-B7BB-1F42FA182ACC}"/>
    <cellStyle name="Comma 4 3 2 5 3" xfId="6275" xr:uid="{EDBB421F-90E8-4F71-B75C-6E01C5FA48E0}"/>
    <cellStyle name="Comma 4 3 2 5 3 2" xfId="15597" xr:uid="{ACFBED4F-883C-4CF1-8344-069FE5459785}"/>
    <cellStyle name="Comma 4 3 2 5 3 3" xfId="25723" xr:uid="{50D9D10B-BC93-4F72-AD98-464AEA4326E4}"/>
    <cellStyle name="Comma 4 3 2 5 4" xfId="11380" xr:uid="{DD0962C4-4AF1-46F2-927B-C4DEC9E9B448}"/>
    <cellStyle name="Comma 4 3 2 5 5" xfId="21506" xr:uid="{AA6079CB-41FA-48E7-B07D-AF523B1A0652}"/>
    <cellStyle name="Comma 4 3 2 6" xfId="2386" xr:uid="{2446E5D9-DAA9-4D6A-A888-A6DEB0EECB9B}"/>
    <cellStyle name="Comma 4 3 2 6 2" xfId="4615" xr:uid="{BD5A0956-EDFA-4002-9336-171D518FA518}"/>
    <cellStyle name="Comma 4 3 2 6 2 2" xfId="8833" xr:uid="{A2757368-5949-4E90-A389-4BEB688AAD7F}"/>
    <cellStyle name="Comma 4 3 2 6 2 2 2" xfId="18155" xr:uid="{8CB82D01-6717-4BB9-B354-30A341058525}"/>
    <cellStyle name="Comma 4 3 2 6 2 2 3" xfId="28281" xr:uid="{3101864B-C28A-4C2F-B9F2-46AC962F5328}"/>
    <cellStyle name="Comma 4 3 2 6 2 3" xfId="13938" xr:uid="{E0BEB067-6741-44CC-83E2-6632057FBE58}"/>
    <cellStyle name="Comma 4 3 2 6 2 4" xfId="24064" xr:uid="{7B687FE9-54DA-4D37-8164-249A61DE59BA}"/>
    <cellStyle name="Comma 4 3 2 6 3" xfId="6688" xr:uid="{F3671864-38BD-4F8F-8E32-75CA0D1D70FA}"/>
    <cellStyle name="Comma 4 3 2 6 3 2" xfId="16010" xr:uid="{153E443C-531A-4B29-9D44-CBF5C239D102}"/>
    <cellStyle name="Comma 4 3 2 6 3 3" xfId="26136" xr:uid="{1FC39CFA-EA32-4C41-ACF1-2C5C670F8704}"/>
    <cellStyle name="Comma 4 3 2 6 4" xfId="11793" xr:uid="{E2B09608-CFAC-4DAC-A8BE-02A70C3D8341}"/>
    <cellStyle name="Comma 4 3 2 6 5" xfId="21919" xr:uid="{F5142CC0-4337-47EA-9AD3-5C8660FC4B54}"/>
    <cellStyle name="Comma 4 3 2 7" xfId="2799" xr:uid="{4C06D099-D57C-4A55-ABA8-E12F920966EC}"/>
    <cellStyle name="Comma 4 3 2 7 2" xfId="5028" xr:uid="{F499E158-A39E-4470-99A0-30E752DC5C65}"/>
    <cellStyle name="Comma 4 3 2 7 2 2" xfId="9246" xr:uid="{7300E452-4ABF-4209-A5FD-B62F7B3AE17C}"/>
    <cellStyle name="Comma 4 3 2 7 2 2 2" xfId="18568" xr:uid="{25C51B93-90E2-4470-BF1C-EBB798F5C7CB}"/>
    <cellStyle name="Comma 4 3 2 7 2 2 3" xfId="28694" xr:uid="{8D280C0D-31BB-40E8-876C-82A41561CC6B}"/>
    <cellStyle name="Comma 4 3 2 7 2 3" xfId="14351" xr:uid="{2103F5BE-086F-4E4B-B7B7-43B72D12E8A3}"/>
    <cellStyle name="Comma 4 3 2 7 2 4" xfId="24477" xr:uid="{9F66DD2D-42CA-480F-989D-E58188FB8B65}"/>
    <cellStyle name="Comma 4 3 2 7 3" xfId="7101" xr:uid="{129FCA35-3812-4DA8-A394-0BCD79583A49}"/>
    <cellStyle name="Comma 4 3 2 7 3 2" xfId="16423" xr:uid="{6677737D-4775-42F8-8C38-A4AEE2F5A045}"/>
    <cellStyle name="Comma 4 3 2 7 3 3" xfId="26549" xr:uid="{925FD491-259B-415B-A304-EAC5A7FA5FBA}"/>
    <cellStyle name="Comma 4 3 2 7 4" xfId="12206" xr:uid="{FB520A1A-152F-4CE8-BED0-CA069411BFE6}"/>
    <cellStyle name="Comma 4 3 2 7 5" xfId="22332" xr:uid="{EE058239-F17A-465A-AFC4-E9F2C3A24FBD}"/>
    <cellStyle name="Comma 4 3 2 8" xfId="3234" xr:uid="{99956552-CAF4-42FA-8F3A-B28797174F85}"/>
    <cellStyle name="Comma 4 3 2 8 2" xfId="7514" xr:uid="{8CFF6C23-82B8-442B-8B3E-D6BC703D76C3}"/>
    <cellStyle name="Comma 4 3 2 8 2 2" xfId="16836" xr:uid="{CAF4EAE5-6162-462F-B289-D35965D4D805}"/>
    <cellStyle name="Comma 4 3 2 8 2 3" xfId="26962" xr:uid="{0025F25A-C047-4D34-A318-6263AAA0E215}"/>
    <cellStyle name="Comma 4 3 2 8 3" xfId="12619" xr:uid="{214B90D0-495C-47E5-8C12-4BB0E01B1417}"/>
    <cellStyle name="Comma 4 3 2 8 4" xfId="22745" xr:uid="{C42F2DD9-8DC0-405E-B12A-C095C51F4A2E}"/>
    <cellStyle name="Comma 4 3 2 9" xfId="3201" xr:uid="{7464AE48-9915-4227-870C-7E9405A62E4B}"/>
    <cellStyle name="Comma 4 3 3" xfId="149" xr:uid="{00000000-0005-0000-0000-000008010000}"/>
    <cellStyle name="Comma 4 3 3 10" xfId="5452" xr:uid="{4A421127-93DC-4868-A1AD-487F5C1189BA}"/>
    <cellStyle name="Comma 4 3 3 10 2" xfId="14774" xr:uid="{1AD15B4C-A40D-4C23-B079-F47A93D27FD4}"/>
    <cellStyle name="Comma 4 3 3 10 3" xfId="24900" xr:uid="{D5F089AC-6AAD-4F53-BBD5-974D38613C8C}"/>
    <cellStyle name="Comma 4 3 3 11" xfId="9711" xr:uid="{E18B9C6D-BD91-492B-B400-B213A09CB7D2}"/>
    <cellStyle name="Comma 4 3 3 11 2" xfId="19032" xr:uid="{4C86E82F-AF6D-4B0B-B90A-71FD398EB53C}"/>
    <cellStyle name="Comma 4 3 3 11 3" xfId="29158" xr:uid="{83AB4154-C419-4E5E-BCCB-7AED648A623E}"/>
    <cellStyle name="Comma 4 3 3 12" xfId="1148" xr:uid="{F2DA6150-D942-4CC7-A11D-687B11682C1F}"/>
    <cellStyle name="Comma 4 3 3 13" xfId="10557" xr:uid="{CAF0E251-4A66-4FEF-B666-A42CCDB2258A}"/>
    <cellStyle name="Comma 4 3 3 14" xfId="19854" xr:uid="{3DB69B7E-F95E-4F33-8D05-B0EB5B86C132}"/>
    <cellStyle name="Comma 4 3 3 15" xfId="20683" xr:uid="{B36162F5-0241-44D6-A130-C244B38397F6}"/>
    <cellStyle name="Comma 4 3 3 2" xfId="150" xr:uid="{00000000-0005-0000-0000-000009010000}"/>
    <cellStyle name="Comma 4 3 3 2 10" xfId="9918" xr:uid="{C1C34AE6-088F-4D62-BB4A-46748BC1FD47}"/>
    <cellStyle name="Comma 4 3 3 2 10 2" xfId="19239" xr:uid="{A0EB2F1D-8F10-4FAE-B7CA-90086ED6FCA6}"/>
    <cellStyle name="Comma 4 3 3 2 10 3" xfId="29365" xr:uid="{4E43EF84-6921-4E43-8CE8-90B8562A9C41}"/>
    <cellStyle name="Comma 4 3 3 2 11" xfId="1149" xr:uid="{AC835051-C24B-47B1-9A08-D7C2809C410A}"/>
    <cellStyle name="Comma 4 3 3 2 12" xfId="10558" xr:uid="{B398C3BD-21BE-41C5-8A42-70FC11D0E81D}"/>
    <cellStyle name="Comma 4 3 3 2 13" xfId="19855" xr:uid="{D4629D62-A385-480B-BC8E-662A7443FD6A}"/>
    <cellStyle name="Comma 4 3 3 2 14" xfId="20684" xr:uid="{E28C8DEA-80B9-4799-A1AF-628BA2C29E20}"/>
    <cellStyle name="Comma 4 3 3 2 2" xfId="695" xr:uid="{00000000-0005-0000-0000-00000A010000}"/>
    <cellStyle name="Comma 4 3 3 2 2 2" xfId="3794" xr:uid="{74F151DC-683D-4F84-A2C0-27536EF879AD}"/>
    <cellStyle name="Comma 4 3 3 2 2 2 2" xfId="8012" xr:uid="{8013A2FB-75C5-4BC9-A1B2-1F26A125ED50}"/>
    <cellStyle name="Comma 4 3 3 2 2 2 2 2" xfId="17334" xr:uid="{35E535FF-EB41-41C8-B973-F4C0A6E41379}"/>
    <cellStyle name="Comma 4 3 3 2 2 2 2 3" xfId="27460" xr:uid="{CEB2A758-79D6-49C1-984C-517C2BCFCE66}"/>
    <cellStyle name="Comma 4 3 3 2 2 2 3" xfId="13117" xr:uid="{96B950EF-46A2-4F7D-91B8-0C0B701ABEF0}"/>
    <cellStyle name="Comma 4 3 3 2 2 2 4" xfId="23243" xr:uid="{7CAEB726-5DD9-44AB-BF02-029E90293FC3}"/>
    <cellStyle name="Comma 4 3 3 2 2 3" xfId="5867" xr:uid="{3D322C2A-A882-421F-8B74-D32733BA465E}"/>
    <cellStyle name="Comma 4 3 3 2 2 3 2" xfId="15189" xr:uid="{F4D0B127-A7FF-4C7B-9B94-86C821AF4F79}"/>
    <cellStyle name="Comma 4 3 3 2 2 3 3" xfId="25315" xr:uid="{C188A284-61EB-4F73-AF9E-31133801FF59}"/>
    <cellStyle name="Comma 4 3 3 2 2 4" xfId="10343" xr:uid="{83EC5522-D6B0-426E-A22F-742D0C5D6A04}"/>
    <cellStyle name="Comma 4 3 3 2 2 4 2" xfId="19654" xr:uid="{70A25571-0DE4-4E8A-AC47-69661162445B}"/>
    <cellStyle name="Comma 4 3 3 2 2 4 3" xfId="29780" xr:uid="{F76796B2-10D4-4CBF-A8B6-66C484D071B3}"/>
    <cellStyle name="Comma 4 3 3 2 2 5" xfId="1563" xr:uid="{8FD246F9-FA40-4BAF-A01E-49170F31CBFB}"/>
    <cellStyle name="Comma 4 3 3 2 2 6" xfId="10972" xr:uid="{5BA8D2C7-7C9A-43C1-B048-06469F8FA2BE}"/>
    <cellStyle name="Comma 4 3 3 2 2 7" xfId="20271" xr:uid="{F11E7E21-5F2E-4A9A-AFDC-CAC7AC9F3B81}"/>
    <cellStyle name="Comma 4 3 3 2 2 8" xfId="21098" xr:uid="{CDCE3671-3791-4C27-9116-58F998FD1A00}"/>
    <cellStyle name="Comma 4 3 3 2 3" xfId="1978" xr:uid="{849EDA80-1461-4377-BCA4-D75FEE0662D3}"/>
    <cellStyle name="Comma 4 3 3 2 3 2" xfId="4207" xr:uid="{8D299B02-FDA6-4308-A7F9-02E8CFC9C7B4}"/>
    <cellStyle name="Comma 4 3 3 2 3 2 2" xfId="8425" xr:uid="{6D0ABBD9-DFAE-472C-AE0F-793F2C083CAE}"/>
    <cellStyle name="Comma 4 3 3 2 3 2 2 2" xfId="17747" xr:uid="{5E257C72-DA28-4B47-94E4-00FD81C5886C}"/>
    <cellStyle name="Comma 4 3 3 2 3 2 2 3" xfId="27873" xr:uid="{941BC14F-BDCD-45EC-A733-BBA8860DF78D}"/>
    <cellStyle name="Comma 4 3 3 2 3 2 3" xfId="13530" xr:uid="{C0108127-1615-451B-9D04-517ED85C7788}"/>
    <cellStyle name="Comma 4 3 3 2 3 2 4" xfId="23656" xr:uid="{9C012BC4-6786-4C04-B41A-ADCB6D2E187A}"/>
    <cellStyle name="Comma 4 3 3 2 3 3" xfId="6280" xr:uid="{8F78187B-FF8C-46CF-89FA-2F1CD5F7AFC8}"/>
    <cellStyle name="Comma 4 3 3 2 3 3 2" xfId="15602" xr:uid="{0A8CD4EC-C161-4732-9AFC-53C01C4AF126}"/>
    <cellStyle name="Comma 4 3 3 2 3 3 3" xfId="25728" xr:uid="{D3D7AEEF-2AF6-4EFF-82F5-CD628708386E}"/>
    <cellStyle name="Comma 4 3 3 2 3 4" xfId="11385" xr:uid="{7A02E895-AA4E-4390-8562-532044A2B5E3}"/>
    <cellStyle name="Comma 4 3 3 2 3 5" xfId="21511" xr:uid="{BD4A5A7E-9820-4AF2-86EA-4A190558E95D}"/>
    <cellStyle name="Comma 4 3 3 2 4" xfId="2391" xr:uid="{B201B40F-053F-4DB3-B2F4-59E2BA8C0B77}"/>
    <cellStyle name="Comma 4 3 3 2 4 2" xfId="4620" xr:uid="{AEF67823-3274-4A31-B159-671D0ABE3645}"/>
    <cellStyle name="Comma 4 3 3 2 4 2 2" xfId="8838" xr:uid="{AF7D41E1-0035-4C7D-8829-085C6C53E682}"/>
    <cellStyle name="Comma 4 3 3 2 4 2 2 2" xfId="18160" xr:uid="{EC86CE2C-BC5E-47B6-A8FD-E14D9210F2F8}"/>
    <cellStyle name="Comma 4 3 3 2 4 2 2 3" xfId="28286" xr:uid="{3C92C92F-875C-4AF5-9F1A-7E2383FAFC69}"/>
    <cellStyle name="Comma 4 3 3 2 4 2 3" xfId="13943" xr:uid="{E1EDFC40-ED5B-4426-AC97-59F2A0822B4F}"/>
    <cellStyle name="Comma 4 3 3 2 4 2 4" xfId="24069" xr:uid="{21AA5484-D117-4662-BB67-D44D78256A0A}"/>
    <cellStyle name="Comma 4 3 3 2 4 3" xfId="6693" xr:uid="{75FA6003-A40B-4913-A907-3214DFFA616F}"/>
    <cellStyle name="Comma 4 3 3 2 4 3 2" xfId="16015" xr:uid="{07FC2472-2ABF-4657-962E-0DFF022EC78B}"/>
    <cellStyle name="Comma 4 3 3 2 4 3 3" xfId="26141" xr:uid="{CD4C2A75-3DF9-4517-A054-A3E1EB46854A}"/>
    <cellStyle name="Comma 4 3 3 2 4 4" xfId="11798" xr:uid="{99827A32-AC25-4E1D-8A22-F8010D112446}"/>
    <cellStyle name="Comma 4 3 3 2 4 5" xfId="21924" xr:uid="{84A4C948-E619-4EF3-9F75-6D3409689A24}"/>
    <cellStyle name="Comma 4 3 3 2 5" xfId="2804" xr:uid="{5BBF206D-36AD-464F-A1E6-84D1B3502A28}"/>
    <cellStyle name="Comma 4 3 3 2 5 2" xfId="5033" xr:uid="{AEA9A573-6919-4043-AE99-EC67F7AD3C85}"/>
    <cellStyle name="Comma 4 3 3 2 5 2 2" xfId="9251" xr:uid="{745E9460-5EAB-48FB-AF96-A080A35CA6AA}"/>
    <cellStyle name="Comma 4 3 3 2 5 2 2 2" xfId="18573" xr:uid="{AAD71F8D-2AFB-4098-902F-EF274A8E7605}"/>
    <cellStyle name="Comma 4 3 3 2 5 2 2 3" xfId="28699" xr:uid="{79F538E7-60C6-4CA0-9150-2A2A8D0FEB10}"/>
    <cellStyle name="Comma 4 3 3 2 5 2 3" xfId="14356" xr:uid="{7832C0C9-E07B-4E80-96E0-0A632E792741}"/>
    <cellStyle name="Comma 4 3 3 2 5 2 4" xfId="24482" xr:uid="{5D7EBC86-6E5B-4907-90CC-C8B220D1B844}"/>
    <cellStyle name="Comma 4 3 3 2 5 3" xfId="7106" xr:uid="{103CD46E-78EE-4118-936A-F6A7B4D72D29}"/>
    <cellStyle name="Comma 4 3 3 2 5 3 2" xfId="16428" xr:uid="{4D51A58B-8861-45DA-832C-37E1814390CE}"/>
    <cellStyle name="Comma 4 3 3 2 5 3 3" xfId="26554" xr:uid="{74A57148-FBAD-429D-A1DD-92556492C641}"/>
    <cellStyle name="Comma 4 3 3 2 5 4" xfId="12211" xr:uid="{D01AA122-6522-4756-9048-D84EC926B5C5}"/>
    <cellStyle name="Comma 4 3 3 2 5 5" xfId="22337" xr:uid="{756EBAB3-D8F6-4C3D-9465-CB80AD0DE2D0}"/>
    <cellStyle name="Comma 4 3 3 2 6" xfId="3239" xr:uid="{5744F4AD-4617-484E-802F-0DEA397695D1}"/>
    <cellStyle name="Comma 4 3 3 2 6 2" xfId="7519" xr:uid="{F96A640E-D93E-4CCA-99E2-FCDE8D9D7589}"/>
    <cellStyle name="Comma 4 3 3 2 6 2 2" xfId="16841" xr:uid="{CE5E8F57-6967-40DD-88A3-CA6028432C37}"/>
    <cellStyle name="Comma 4 3 3 2 6 2 3" xfId="26967" xr:uid="{93A2189F-03BA-4808-A478-7617ABA85FA6}"/>
    <cellStyle name="Comma 4 3 3 2 6 3" xfId="12624" xr:uid="{F39402B5-F83C-4FE6-A6A1-BC5A5D0ECB27}"/>
    <cellStyle name="Comma 4 3 3 2 6 4" xfId="22750" xr:uid="{B179738D-375D-49F5-9017-B5799C849801}"/>
    <cellStyle name="Comma 4 3 3 2 7" xfId="3196" xr:uid="{60E54ABE-CA24-4B4B-B934-0A0A055651A1}"/>
    <cellStyle name="Comma 4 3 3 2 8" xfId="3617" xr:uid="{CEB67F69-4D74-4549-94C3-0EB03DC1D644}"/>
    <cellStyle name="Comma 4 3 3 2 8 2" xfId="7836" xr:uid="{F87F727E-F089-46C6-92FA-6A64B51AD700}"/>
    <cellStyle name="Comma 4 3 3 2 8 2 2" xfId="17158" xr:uid="{E120C761-31C6-4BF6-82C9-C0FA077E26B3}"/>
    <cellStyle name="Comma 4 3 3 2 8 2 3" xfId="27284" xr:uid="{B3F2A85F-E714-45C7-AE15-4F924CFD35F2}"/>
    <cellStyle name="Comma 4 3 3 2 8 3" xfId="12941" xr:uid="{6629B198-98FB-4CE9-8EFE-7E4DA87687B6}"/>
    <cellStyle name="Comma 4 3 3 2 8 4" xfId="23067" xr:uid="{1644890B-A8F1-427A-BF71-2AFCBDF9105F}"/>
    <cellStyle name="Comma 4 3 3 2 9" xfId="5453" xr:uid="{55839411-54FE-4DDA-96ED-17C8C22ED0A7}"/>
    <cellStyle name="Comma 4 3 3 2 9 2" xfId="14775" xr:uid="{7648B27A-86A4-40D8-AE78-9553B92E3E69}"/>
    <cellStyle name="Comma 4 3 3 2 9 3" xfId="24901" xr:uid="{3DC709E3-ADEA-4A40-A8F2-7CB8FC7D3056}"/>
    <cellStyle name="Comma 4 3 3 3" xfId="694" xr:uid="{00000000-0005-0000-0000-00000B010000}"/>
    <cellStyle name="Comma 4 3 3 3 2" xfId="3793" xr:uid="{2697CAFF-4EDD-4BF3-8882-DF6163E41E8C}"/>
    <cellStyle name="Comma 4 3 3 3 2 2" xfId="8011" xr:uid="{6885DCDB-0498-4EDD-B558-FFE4E59C08F9}"/>
    <cellStyle name="Comma 4 3 3 3 2 2 2" xfId="17333" xr:uid="{7BB36379-91D6-495B-A25D-33348FEB23D6}"/>
    <cellStyle name="Comma 4 3 3 3 2 2 3" xfId="27459" xr:uid="{F2D8E3AA-775E-4949-8E6C-6FEC63F00CF7}"/>
    <cellStyle name="Comma 4 3 3 3 2 3" xfId="13116" xr:uid="{894D9E82-EE72-4C58-8187-75C7ACE7B33B}"/>
    <cellStyle name="Comma 4 3 3 3 2 4" xfId="23242" xr:uid="{D6C3742F-BC96-47B9-8B16-2D4AD681A28E}"/>
    <cellStyle name="Comma 4 3 3 3 3" xfId="5866" xr:uid="{9C9AE254-6925-43BD-B907-894CED87BF36}"/>
    <cellStyle name="Comma 4 3 3 3 3 2" xfId="15188" xr:uid="{8775C1AC-1C45-483B-B49B-B4BA45F14840}"/>
    <cellStyle name="Comma 4 3 3 3 3 3" xfId="25314" xr:uid="{287AD82B-5FC1-4F9D-BE01-E4ADFB88EBEF}"/>
    <cellStyle name="Comma 4 3 3 3 4" xfId="10136" xr:uid="{EC1FCFE4-2CF2-4CBA-AE30-C772107FF36F}"/>
    <cellStyle name="Comma 4 3 3 3 4 2" xfId="19447" xr:uid="{8A10E48A-6A8E-45DB-AD9B-A2072B2C7E99}"/>
    <cellStyle name="Comma 4 3 3 3 4 3" xfId="29573" xr:uid="{765FC2C9-B038-4013-A788-5605C174E1D3}"/>
    <cellStyle name="Comma 4 3 3 3 5" xfId="1562" xr:uid="{FF9C5A20-613A-41A5-813C-58791A568C4D}"/>
    <cellStyle name="Comma 4 3 3 3 6" xfId="10971" xr:uid="{8C68E58B-F2A6-4E79-AEDB-345E8A885A14}"/>
    <cellStyle name="Comma 4 3 3 3 7" xfId="20270" xr:uid="{95AB47A1-2C7A-4EAD-9AE3-32B16B420839}"/>
    <cellStyle name="Comma 4 3 3 3 8" xfId="21097" xr:uid="{649267EF-9193-44BE-9AD7-254895D42FFD}"/>
    <cellStyle name="Comma 4 3 3 4" xfId="1977" xr:uid="{F7F162C2-B4F1-4069-94E0-616836F53F59}"/>
    <cellStyle name="Comma 4 3 3 4 2" xfId="4206" xr:uid="{E63287A2-EC77-4653-94B8-A89AA73DF54B}"/>
    <cellStyle name="Comma 4 3 3 4 2 2" xfId="8424" xr:uid="{CDF48C66-8A7B-4B01-A3AE-3076C0F1C324}"/>
    <cellStyle name="Comma 4 3 3 4 2 2 2" xfId="17746" xr:uid="{B6165EA3-61D6-499E-A240-8A17B4E69932}"/>
    <cellStyle name="Comma 4 3 3 4 2 2 3" xfId="27872" xr:uid="{D4FB1897-3E1B-4DC2-9C3A-569C5FC6325A}"/>
    <cellStyle name="Comma 4 3 3 4 2 3" xfId="13529" xr:uid="{C703B8A4-90C4-4B3F-8CBC-036ABC206038}"/>
    <cellStyle name="Comma 4 3 3 4 2 4" xfId="23655" xr:uid="{3B24D456-07FF-42A4-BBCA-877A37CD620D}"/>
    <cellStyle name="Comma 4 3 3 4 3" xfId="6279" xr:uid="{E7E57A7C-8E1E-430A-9EB6-15995DD66859}"/>
    <cellStyle name="Comma 4 3 3 4 3 2" xfId="15601" xr:uid="{10C2E747-1FD1-4601-A206-1CC65942AE82}"/>
    <cellStyle name="Comma 4 3 3 4 3 3" xfId="25727" xr:uid="{5D658CCA-BBF4-47D8-8FE2-BADC6F067313}"/>
    <cellStyle name="Comma 4 3 3 4 4" xfId="11384" xr:uid="{5C552EF9-A39A-4BB2-A9E9-12ECFA3CF139}"/>
    <cellStyle name="Comma 4 3 3 4 5" xfId="21510" xr:uid="{B0E97EFE-7881-4463-A58E-873785BCFFEF}"/>
    <cellStyle name="Comma 4 3 3 5" xfId="2390" xr:uid="{53B861F8-B1B3-4582-A440-25715A756437}"/>
    <cellStyle name="Comma 4 3 3 5 2" xfId="4619" xr:uid="{14AA433E-2ABF-4A87-AA78-68A07291E3E0}"/>
    <cellStyle name="Comma 4 3 3 5 2 2" xfId="8837" xr:uid="{8BB8DF58-F6F8-4689-BF12-78C6E0AC660F}"/>
    <cellStyle name="Comma 4 3 3 5 2 2 2" xfId="18159" xr:uid="{93ACEAD1-F888-4FFC-B0F8-72E519553EAB}"/>
    <cellStyle name="Comma 4 3 3 5 2 2 3" xfId="28285" xr:uid="{F608D961-14AC-4C07-BA23-6F3BBC5783BD}"/>
    <cellStyle name="Comma 4 3 3 5 2 3" xfId="13942" xr:uid="{32BA0E55-9661-4FD2-9282-AFA4F07B8B19}"/>
    <cellStyle name="Comma 4 3 3 5 2 4" xfId="24068" xr:uid="{4878A0AF-F552-45C7-AB9F-C24E9271EDC2}"/>
    <cellStyle name="Comma 4 3 3 5 3" xfId="6692" xr:uid="{CCD323D5-F525-4BAD-BDBC-44B74CD636B7}"/>
    <cellStyle name="Comma 4 3 3 5 3 2" xfId="16014" xr:uid="{4347B916-B7C4-4C3D-A67C-A1B907FD66F1}"/>
    <cellStyle name="Comma 4 3 3 5 3 3" xfId="26140" xr:uid="{858C6D6E-ADAA-4502-8309-8D736515ED6B}"/>
    <cellStyle name="Comma 4 3 3 5 4" xfId="11797" xr:uid="{E3C55029-DDE1-4919-8DCD-F858BA6B3B2D}"/>
    <cellStyle name="Comma 4 3 3 5 5" xfId="21923" xr:uid="{311FA8CA-9DA8-4DC8-8946-377EA867D5D9}"/>
    <cellStyle name="Comma 4 3 3 6" xfId="2803" xr:uid="{ABF77ED1-E04E-45E2-9833-9B5E353E2F47}"/>
    <cellStyle name="Comma 4 3 3 6 2" xfId="5032" xr:uid="{BE83F9EF-07BF-4C17-85D4-95511C6DC629}"/>
    <cellStyle name="Comma 4 3 3 6 2 2" xfId="9250" xr:uid="{E692191C-3D26-42B9-9AB1-418AAAEC9D70}"/>
    <cellStyle name="Comma 4 3 3 6 2 2 2" xfId="18572" xr:uid="{40AB41EF-78AC-479C-8707-03635E99E123}"/>
    <cellStyle name="Comma 4 3 3 6 2 2 3" xfId="28698" xr:uid="{07040F09-DC58-4508-854F-830C5B7AD1FF}"/>
    <cellStyle name="Comma 4 3 3 6 2 3" xfId="14355" xr:uid="{BDAFE440-9096-476E-A327-2C1ACAC95488}"/>
    <cellStyle name="Comma 4 3 3 6 2 4" xfId="24481" xr:uid="{F6683261-4909-45F8-BF77-0FE7A89402E8}"/>
    <cellStyle name="Comma 4 3 3 6 3" xfId="7105" xr:uid="{A42CA992-FB21-4F0B-B39B-07C3470E750C}"/>
    <cellStyle name="Comma 4 3 3 6 3 2" xfId="16427" xr:uid="{2437B450-B1C2-4176-B96B-39B6E7B01C4A}"/>
    <cellStyle name="Comma 4 3 3 6 3 3" xfId="26553" xr:uid="{5C5E9869-B57E-477B-A31D-331737D3C9F1}"/>
    <cellStyle name="Comma 4 3 3 6 4" xfId="12210" xr:uid="{42ACA943-8970-4D9E-9494-BE13FD1A8724}"/>
    <cellStyle name="Comma 4 3 3 6 5" xfId="22336" xr:uid="{98BABEE0-CBF1-4BF8-9913-639437A5F509}"/>
    <cellStyle name="Comma 4 3 3 7" xfId="3238" xr:uid="{AA9541B3-5493-42B2-8DD0-78FEEBDCEC17}"/>
    <cellStyle name="Comma 4 3 3 7 2" xfId="7518" xr:uid="{B2549F46-4BC5-421D-ADAE-AA76CBEDEDAF}"/>
    <cellStyle name="Comma 4 3 3 7 2 2" xfId="16840" xr:uid="{51D5E4BD-938F-4D3F-AED0-1543CD035156}"/>
    <cellStyle name="Comma 4 3 3 7 2 3" xfId="26966" xr:uid="{82623B69-A52F-4F3E-BEDC-FD3FF92E58BE}"/>
    <cellStyle name="Comma 4 3 3 7 3" xfId="12623" xr:uid="{456CEEE7-FA8A-45DA-BB73-D3BC35C17109}"/>
    <cellStyle name="Comma 4 3 3 7 4" xfId="22749" xr:uid="{E1C95222-C236-480B-B9D6-9C6B977C3F74}"/>
    <cellStyle name="Comma 4 3 3 8" xfId="3197" xr:uid="{841D8AF0-CFAC-4B45-A378-97AAE5B858FC}"/>
    <cellStyle name="Comma 4 3 3 9" xfId="3616" xr:uid="{BD691B3E-9911-4DEB-AF20-7D9055AE238F}"/>
    <cellStyle name="Comma 4 3 3 9 2" xfId="7835" xr:uid="{4A69B495-0E4E-492E-AADA-B7C81C17102F}"/>
    <cellStyle name="Comma 4 3 3 9 2 2" xfId="17157" xr:uid="{7861D3BE-E577-43F9-9F55-A07AE315A741}"/>
    <cellStyle name="Comma 4 3 3 9 2 3" xfId="27283" xr:uid="{96ADC775-343B-418B-B223-C66F94CF485A}"/>
    <cellStyle name="Comma 4 3 3 9 3" xfId="12940" xr:uid="{483EE47D-30B2-418D-8F42-AA8500A51CEF}"/>
    <cellStyle name="Comma 4 3 3 9 4" xfId="23066" xr:uid="{AC4490D9-53D9-49DE-82B4-51D84D00101A}"/>
    <cellStyle name="Comma 4 3 4" xfId="151" xr:uid="{00000000-0005-0000-0000-00000C010000}"/>
    <cellStyle name="Comma 4 3 4 10" xfId="9815" xr:uid="{FA51817C-8227-4563-AF9A-8A1DA92E9620}"/>
    <cellStyle name="Comma 4 3 4 10 2" xfId="19136" xr:uid="{3EE340FC-0757-408D-9DF2-E609328ABE8E}"/>
    <cellStyle name="Comma 4 3 4 10 3" xfId="29262" xr:uid="{DF818CCA-C2C4-4A8B-BD5E-2C5A9A815192}"/>
    <cellStyle name="Comma 4 3 4 11" xfId="1150" xr:uid="{8F000F78-6634-45E0-943E-C1463FC91621}"/>
    <cellStyle name="Comma 4 3 4 12" xfId="10559" xr:uid="{F2CD56A6-2189-4E57-ADB6-3D36C9C89A59}"/>
    <cellStyle name="Comma 4 3 4 13" xfId="19856" xr:uid="{F84CA958-B7F2-40C5-8DF6-711AFFDD64A7}"/>
    <cellStyle name="Comma 4 3 4 14" xfId="20685" xr:uid="{814FD90F-BC18-48D3-82DA-48C854C26976}"/>
    <cellStyle name="Comma 4 3 4 2" xfId="696" xr:uid="{00000000-0005-0000-0000-00000D010000}"/>
    <cellStyle name="Comma 4 3 4 2 2" xfId="3795" xr:uid="{D1D2C2C4-26EC-46B0-96F5-05E6DA70A5E1}"/>
    <cellStyle name="Comma 4 3 4 2 2 2" xfId="8013" xr:uid="{2A115E95-8399-4CA1-8F5D-7E4ED58EF443}"/>
    <cellStyle name="Comma 4 3 4 2 2 2 2" xfId="17335" xr:uid="{B9E01A74-1B20-476A-8489-65CE7D9201C3}"/>
    <cellStyle name="Comma 4 3 4 2 2 2 3" xfId="27461" xr:uid="{CC0F8FD7-3E61-4A97-AFE7-EBAB17767010}"/>
    <cellStyle name="Comma 4 3 4 2 2 3" xfId="13118" xr:uid="{0904D7FE-8266-43DA-BEAE-BA74468944BC}"/>
    <cellStyle name="Comma 4 3 4 2 2 4" xfId="23244" xr:uid="{97A5E015-62F4-4FEC-AB8C-AD482EBB842D}"/>
    <cellStyle name="Comma 4 3 4 2 3" xfId="5868" xr:uid="{4B8DC4BF-C6F7-4112-BC4E-A5C6714D8C37}"/>
    <cellStyle name="Comma 4 3 4 2 3 2" xfId="15190" xr:uid="{B335AC62-DA51-4C6F-832D-F916C09CE5E6}"/>
    <cellStyle name="Comma 4 3 4 2 3 3" xfId="25316" xr:uid="{2FE8501A-6EB1-481A-8D56-D30EA96CCA9F}"/>
    <cellStyle name="Comma 4 3 4 2 4" xfId="10240" xr:uid="{769021B7-EFFD-44F6-A919-B555FA22B277}"/>
    <cellStyle name="Comma 4 3 4 2 4 2" xfId="19551" xr:uid="{D5F813E7-D56B-4FD2-B87B-67A85721F1EC}"/>
    <cellStyle name="Comma 4 3 4 2 4 3" xfId="29677" xr:uid="{3F819F4D-405C-43AF-B9ED-7BE1D2F7CD9A}"/>
    <cellStyle name="Comma 4 3 4 2 5" xfId="1564" xr:uid="{CA3E4BC7-1D6A-4EB3-A8A9-91F54D84176F}"/>
    <cellStyle name="Comma 4 3 4 2 6" xfId="10973" xr:uid="{531FD98B-DBA6-4875-9828-4A6E9B5C792F}"/>
    <cellStyle name="Comma 4 3 4 2 7" xfId="20272" xr:uid="{47AAAD6D-9CDF-45C5-A56F-F01F28294876}"/>
    <cellStyle name="Comma 4 3 4 2 8" xfId="21099" xr:uid="{01A3AB9E-86B4-4C91-A442-AF3886293F23}"/>
    <cellStyle name="Comma 4 3 4 3" xfId="1979" xr:uid="{ADEAC463-BA07-4F3E-BE10-386AFC8C4ABE}"/>
    <cellStyle name="Comma 4 3 4 3 2" xfId="4208" xr:uid="{74D19A16-FA3C-444E-ACE4-E134E2596217}"/>
    <cellStyle name="Comma 4 3 4 3 2 2" xfId="8426" xr:uid="{D74F27E7-35BC-4960-AF63-9ABEF4C04879}"/>
    <cellStyle name="Comma 4 3 4 3 2 2 2" xfId="17748" xr:uid="{3E5E74BE-80DD-429F-9C84-29C486D401F8}"/>
    <cellStyle name="Comma 4 3 4 3 2 2 3" xfId="27874" xr:uid="{5CCDC167-4C9E-4D4F-BEB6-B096DB091276}"/>
    <cellStyle name="Comma 4 3 4 3 2 3" xfId="13531" xr:uid="{1EBAC8F8-31A0-49D6-A8E9-AFEEB47A4D93}"/>
    <cellStyle name="Comma 4 3 4 3 2 4" xfId="23657" xr:uid="{FD444C94-9DAD-4BEC-80B8-253F308980A7}"/>
    <cellStyle name="Comma 4 3 4 3 3" xfId="6281" xr:uid="{2344675B-6AB8-4C6E-B18A-9CDAE06CDEE2}"/>
    <cellStyle name="Comma 4 3 4 3 3 2" xfId="15603" xr:uid="{FD5CE779-CC5C-48FE-A2E1-98DCE2BA9622}"/>
    <cellStyle name="Comma 4 3 4 3 3 3" xfId="25729" xr:uid="{11E4691E-E63C-4E13-9F84-DD433072DAA0}"/>
    <cellStyle name="Comma 4 3 4 3 4" xfId="11386" xr:uid="{859FBE8D-10A9-4BD8-BF54-DD2A0ACF5C9D}"/>
    <cellStyle name="Comma 4 3 4 3 5" xfId="21512" xr:uid="{61EA366A-B190-446B-AB37-6DD2E8D266E0}"/>
    <cellStyle name="Comma 4 3 4 4" xfId="2392" xr:uid="{5010338C-4DBF-472C-BED9-0B5157C3039B}"/>
    <cellStyle name="Comma 4 3 4 4 2" xfId="4621" xr:uid="{44A79A6B-5E51-489B-B74A-76A5D9BAE84A}"/>
    <cellStyle name="Comma 4 3 4 4 2 2" xfId="8839" xr:uid="{16D21B96-26BE-4A36-A599-B6199DC04D5F}"/>
    <cellStyle name="Comma 4 3 4 4 2 2 2" xfId="18161" xr:uid="{DF436A64-BBB0-414E-9751-5932F70F0230}"/>
    <cellStyle name="Comma 4 3 4 4 2 2 3" xfId="28287" xr:uid="{F4F68850-143E-4C48-A763-AC219B95CF00}"/>
    <cellStyle name="Comma 4 3 4 4 2 3" xfId="13944" xr:uid="{E633981B-61E5-43DE-B6F5-41087E4CEA3F}"/>
    <cellStyle name="Comma 4 3 4 4 2 4" xfId="24070" xr:uid="{ADB3F459-7CA8-434F-A558-A3A414E95483}"/>
    <cellStyle name="Comma 4 3 4 4 3" xfId="6694" xr:uid="{BC72F194-3433-4C2B-8CF1-EFA8C16272A5}"/>
    <cellStyle name="Comma 4 3 4 4 3 2" xfId="16016" xr:uid="{9313C5E6-9E9B-4BB0-BEB1-1D85E7722C61}"/>
    <cellStyle name="Comma 4 3 4 4 3 3" xfId="26142" xr:uid="{9B6B7457-7E1C-4953-97CA-B4F51DA608E7}"/>
    <cellStyle name="Comma 4 3 4 4 4" xfId="11799" xr:uid="{5FDCB72D-8200-408A-A9F7-FCB7439BEF77}"/>
    <cellStyle name="Comma 4 3 4 4 5" xfId="21925" xr:uid="{5583612C-5FF6-448B-8331-6150FCE0CB70}"/>
    <cellStyle name="Comma 4 3 4 5" xfId="2805" xr:uid="{9FCB76F8-191B-4314-B14A-9D650DE0CD2D}"/>
    <cellStyle name="Comma 4 3 4 5 2" xfId="5034" xr:uid="{3918CDD6-FD41-45F8-9EF4-B79162FEF70A}"/>
    <cellStyle name="Comma 4 3 4 5 2 2" xfId="9252" xr:uid="{EDB0C212-6C2D-41D9-8641-FB8D702F20DA}"/>
    <cellStyle name="Comma 4 3 4 5 2 2 2" xfId="18574" xr:uid="{DB853C4E-4373-4F26-8FC4-662FB6E1D4FF}"/>
    <cellStyle name="Comma 4 3 4 5 2 2 3" xfId="28700" xr:uid="{B7839837-9514-4B8C-9E7C-FDFBDCF91460}"/>
    <cellStyle name="Comma 4 3 4 5 2 3" xfId="14357" xr:uid="{349003DA-D88A-46DF-8B3E-296598996193}"/>
    <cellStyle name="Comma 4 3 4 5 2 4" xfId="24483" xr:uid="{9101C856-D43B-4DE8-AF20-F1A678CC01E7}"/>
    <cellStyle name="Comma 4 3 4 5 3" xfId="7107" xr:uid="{ED7E5A07-725E-4493-9540-B3340A5B02A4}"/>
    <cellStyle name="Comma 4 3 4 5 3 2" xfId="16429" xr:uid="{8F8D275D-CB8D-4012-958C-F1E1D2F9F1A6}"/>
    <cellStyle name="Comma 4 3 4 5 3 3" xfId="26555" xr:uid="{6E9A0CD0-03C9-4844-B8B3-185E3A264FBF}"/>
    <cellStyle name="Comma 4 3 4 5 4" xfId="12212" xr:uid="{F057C45F-AF76-47DC-90CB-4366F804C118}"/>
    <cellStyle name="Comma 4 3 4 5 5" xfId="22338" xr:uid="{22708F8C-D94C-4085-8EC2-8A4C83F5F710}"/>
    <cellStyle name="Comma 4 3 4 6" xfId="3240" xr:uid="{95A54F3F-84BF-4BC4-BD1B-F5913091A5A1}"/>
    <cellStyle name="Comma 4 3 4 6 2" xfId="7520" xr:uid="{B7E22DB8-1EEE-42F7-A202-ED45FCC13B8C}"/>
    <cellStyle name="Comma 4 3 4 6 2 2" xfId="16842" xr:uid="{7C4548D5-57C3-4D04-86EB-11F23F0EAC38}"/>
    <cellStyle name="Comma 4 3 4 6 2 3" xfId="26968" xr:uid="{2887C35E-FA5A-4C7A-B1B3-8CFA61188D67}"/>
    <cellStyle name="Comma 4 3 4 6 3" xfId="12625" xr:uid="{3EA12ED3-A6A4-4CFA-A958-41327A3A6507}"/>
    <cellStyle name="Comma 4 3 4 6 4" xfId="22751" xr:uid="{E5F22746-A4AB-4360-9267-0D6D907B61FD}"/>
    <cellStyle name="Comma 4 3 4 7" xfId="3536" xr:uid="{2841C74A-A35D-404B-A085-A11142737877}"/>
    <cellStyle name="Comma 4 3 4 8" xfId="3618" xr:uid="{23C3A955-44F5-423C-AADA-7A3181DCC263}"/>
    <cellStyle name="Comma 4 3 4 8 2" xfId="7837" xr:uid="{C7CE29F9-1E80-4DA2-A83C-36426FCFD22D}"/>
    <cellStyle name="Comma 4 3 4 8 2 2" xfId="17159" xr:uid="{BF0BCFED-92FE-4DA8-B2CD-13A589A0F270}"/>
    <cellStyle name="Comma 4 3 4 8 2 3" xfId="27285" xr:uid="{2ECBB257-BFD8-43A0-A769-9EB0B923856B}"/>
    <cellStyle name="Comma 4 3 4 8 3" xfId="12942" xr:uid="{2AF87462-27E2-4A42-969D-77FBA1018428}"/>
    <cellStyle name="Comma 4 3 4 8 4" xfId="23068" xr:uid="{3F75A06F-A8DA-47F7-B5F4-866C4298EAC8}"/>
    <cellStyle name="Comma 4 3 4 9" xfId="5454" xr:uid="{365BCC93-D71A-41B3-ABBC-2BEE7F18DC30}"/>
    <cellStyle name="Comma 4 3 4 9 2" xfId="14776" xr:uid="{262FDD77-1BC9-47BA-90FE-258290AC3C4C}"/>
    <cellStyle name="Comma 4 3 4 9 3" xfId="24902" xr:uid="{D6088CD4-20F9-428F-B776-99B623876CB4}"/>
    <cellStyle name="Comma 4 3 5" xfId="152" xr:uid="{00000000-0005-0000-0000-00000E010000}"/>
    <cellStyle name="Comma 4 3 5 10" xfId="10032" xr:uid="{8BC44F3D-FC79-4485-9CA1-349E077ECCAC}"/>
    <cellStyle name="Comma 4 3 5 10 2" xfId="19344" xr:uid="{06064F47-E449-4BA7-9E2F-BF060D87BB0B}"/>
    <cellStyle name="Comma 4 3 5 10 3" xfId="29470" xr:uid="{2DF67B38-469C-42DD-822A-D2F41A99E099}"/>
    <cellStyle name="Comma 4 3 5 11" xfId="1151" xr:uid="{6B97111F-99BF-48DF-BFAD-46CA50140D65}"/>
    <cellStyle name="Comma 4 3 5 12" xfId="10560" xr:uid="{205E673A-1B5D-4032-A4AC-664122B92CB3}"/>
    <cellStyle name="Comma 4 3 5 13" xfId="19857" xr:uid="{15992940-0094-4F0F-ABF8-F600B5B2FF6F}"/>
    <cellStyle name="Comma 4 3 5 14" xfId="20686" xr:uid="{0831B433-C538-484D-A3D3-6536CA5DCC98}"/>
    <cellStyle name="Comma 4 3 5 2" xfId="697" xr:uid="{00000000-0005-0000-0000-00000F010000}"/>
    <cellStyle name="Comma 4 3 5 2 2" xfId="3796" xr:uid="{53BE9EF1-DC39-45D3-BC7E-D641A1048A55}"/>
    <cellStyle name="Comma 4 3 5 2 2 2" xfId="8014" xr:uid="{57332108-A740-4534-AEC6-50ADF4329AAD}"/>
    <cellStyle name="Comma 4 3 5 2 2 2 2" xfId="17336" xr:uid="{02421E5E-DC05-45A6-BC78-73D5093D6BB6}"/>
    <cellStyle name="Comma 4 3 5 2 2 2 3" xfId="27462" xr:uid="{AD111261-26F6-4B35-9798-AF8916504E0C}"/>
    <cellStyle name="Comma 4 3 5 2 2 3" xfId="13119" xr:uid="{999CEAC6-48AA-47EE-9455-94E835BD515F}"/>
    <cellStyle name="Comma 4 3 5 2 2 4" xfId="23245" xr:uid="{64A07B1A-3483-4AF4-A3DD-EF9522C1AF2E}"/>
    <cellStyle name="Comma 4 3 5 2 3" xfId="5869" xr:uid="{AF44E4A9-7011-42A5-9CB7-80BBEDD09594}"/>
    <cellStyle name="Comma 4 3 5 2 3 2" xfId="15191" xr:uid="{4C38802A-2757-4BA4-A56C-19ABC0E6CFEF}"/>
    <cellStyle name="Comma 4 3 5 2 3 3" xfId="25317" xr:uid="{22929F81-695B-451F-8F46-93E46C66C671}"/>
    <cellStyle name="Comma 4 3 5 2 4" xfId="10425" xr:uid="{E0DE42D9-1AAC-48AB-B94F-C0115CF976B7}"/>
    <cellStyle name="Comma 4 3 5 2 4 2" xfId="19725" xr:uid="{D5CC737A-45A7-4E0D-A3DD-5909E6C48A61}"/>
    <cellStyle name="Comma 4 3 5 2 4 3" xfId="29851" xr:uid="{B1737B02-176E-44DF-87C3-881ADFCB3E23}"/>
    <cellStyle name="Comma 4 3 5 2 5" xfId="1565" xr:uid="{4A3B2FFB-DCCB-4A81-BADE-6BAC59EB8C91}"/>
    <cellStyle name="Comma 4 3 5 2 6" xfId="10974" xr:uid="{6120BBCA-D366-4DFD-99CB-CD576286F9E2}"/>
    <cellStyle name="Comma 4 3 5 2 7" xfId="20273" xr:uid="{25B61105-F9AE-4664-A4E6-210C2C5B70C2}"/>
    <cellStyle name="Comma 4 3 5 2 8" xfId="21100" xr:uid="{FB3D1FCE-C2CC-438C-BCC0-1C1511159B6A}"/>
    <cellStyle name="Comma 4 3 5 3" xfId="1980" xr:uid="{894B5E03-CDAE-410D-AEC5-3EAA40B979C4}"/>
    <cellStyle name="Comma 4 3 5 3 2" xfId="4209" xr:uid="{DDDA6483-54B1-462E-B48D-DCB5D18E05CC}"/>
    <cellStyle name="Comma 4 3 5 3 2 2" xfId="8427" xr:uid="{E6AE6874-35E0-499D-AD5B-D0E21EB5D3D4}"/>
    <cellStyle name="Comma 4 3 5 3 2 2 2" xfId="17749" xr:uid="{35428119-08E1-4B20-876D-72766F36B62B}"/>
    <cellStyle name="Comma 4 3 5 3 2 2 3" xfId="27875" xr:uid="{AE305F05-224C-4EB1-87B7-718C18142840}"/>
    <cellStyle name="Comma 4 3 5 3 2 3" xfId="13532" xr:uid="{037F15A0-F60A-4592-86CA-E33F9891EBD2}"/>
    <cellStyle name="Comma 4 3 5 3 2 4" xfId="23658" xr:uid="{4BDC3DE8-AC38-4725-9F6C-217E6E814E87}"/>
    <cellStyle name="Comma 4 3 5 3 3" xfId="6282" xr:uid="{F5627CD5-7866-4F5B-A23F-9FF6B0F4D695}"/>
    <cellStyle name="Comma 4 3 5 3 3 2" xfId="15604" xr:uid="{5ACD7545-C1F5-41A5-9137-1E193C7480DE}"/>
    <cellStyle name="Comma 4 3 5 3 3 3" xfId="25730" xr:uid="{24038A33-BFEA-4867-8492-C2FD5DAAE91C}"/>
    <cellStyle name="Comma 4 3 5 3 4" xfId="11387" xr:uid="{6994D7A8-95DF-43D0-A45F-3AC0FE98744D}"/>
    <cellStyle name="Comma 4 3 5 3 5" xfId="21513" xr:uid="{1AAA1ABC-852F-45D6-AF3A-72E707B1043B}"/>
    <cellStyle name="Comma 4 3 5 4" xfId="2393" xr:uid="{4F1DF6DA-D0E2-47C6-BF99-F0CC1F6B7EFB}"/>
    <cellStyle name="Comma 4 3 5 4 2" xfId="4622" xr:uid="{6DD838B3-49F3-4276-8620-C9736207EB1B}"/>
    <cellStyle name="Comma 4 3 5 4 2 2" xfId="8840" xr:uid="{0E91EC5B-830C-4E26-84DA-2CC8FDFE6FA4}"/>
    <cellStyle name="Comma 4 3 5 4 2 2 2" xfId="18162" xr:uid="{A178971A-D39B-468F-BB54-2F51AB054F6C}"/>
    <cellStyle name="Comma 4 3 5 4 2 2 3" xfId="28288" xr:uid="{04A9903A-1D96-4324-8807-A5ECC6A1C3EE}"/>
    <cellStyle name="Comma 4 3 5 4 2 3" xfId="13945" xr:uid="{DCE81F38-3821-42A2-A776-56CA7D595363}"/>
    <cellStyle name="Comma 4 3 5 4 2 4" xfId="24071" xr:uid="{F37CDE91-8A03-4A68-A604-63D5B6989092}"/>
    <cellStyle name="Comma 4 3 5 4 3" xfId="6695" xr:uid="{83893722-416E-4EFE-9645-FF2423179F92}"/>
    <cellStyle name="Comma 4 3 5 4 3 2" xfId="16017" xr:uid="{8E3494A8-A03D-4340-AEE5-188EC9484770}"/>
    <cellStyle name="Comma 4 3 5 4 3 3" xfId="26143" xr:uid="{5113A84C-F47C-4BC6-AA07-A297E7569242}"/>
    <cellStyle name="Comma 4 3 5 4 4" xfId="11800" xr:uid="{A4D37124-DF46-46DD-BFE5-DA2D243F83BC}"/>
    <cellStyle name="Comma 4 3 5 4 5" xfId="21926" xr:uid="{82B9C1D6-2EA2-414F-8D94-E15735E56F6E}"/>
    <cellStyle name="Comma 4 3 5 5" xfId="2806" xr:uid="{7D4329DE-9FB6-4C77-AC9E-C96D00A6E258}"/>
    <cellStyle name="Comma 4 3 5 5 2" xfId="5035" xr:uid="{3D7EABD1-37B4-43A9-8D71-5D3D11BD5329}"/>
    <cellStyle name="Comma 4 3 5 5 2 2" xfId="9253" xr:uid="{40C4AC79-5A7E-4658-948F-0AAFB1F4F065}"/>
    <cellStyle name="Comma 4 3 5 5 2 2 2" xfId="18575" xr:uid="{C692ED89-0416-4910-95C3-2F8BABD2A4F5}"/>
    <cellStyle name="Comma 4 3 5 5 2 2 3" xfId="28701" xr:uid="{80599C7A-0ED8-41CC-9E4E-9D7241791B5C}"/>
    <cellStyle name="Comma 4 3 5 5 2 3" xfId="14358" xr:uid="{EC6875A8-D2ED-480A-A430-690CB161EBC3}"/>
    <cellStyle name="Comma 4 3 5 5 2 4" xfId="24484" xr:uid="{4D11E58E-C091-4836-A0CA-361896CA4604}"/>
    <cellStyle name="Comma 4 3 5 5 3" xfId="7108" xr:uid="{98F46199-1DF1-4F68-A2C2-4EBD23740D96}"/>
    <cellStyle name="Comma 4 3 5 5 3 2" xfId="16430" xr:uid="{39A8A42D-4540-497F-8540-B3C56E87E6C4}"/>
    <cellStyle name="Comma 4 3 5 5 3 3" xfId="26556" xr:uid="{717FB8EF-3B25-483B-9D02-80B322C67804}"/>
    <cellStyle name="Comma 4 3 5 5 4" xfId="12213" xr:uid="{D3936A1D-8F51-4C40-8C38-1B3135DF8AEF}"/>
    <cellStyle name="Comma 4 3 5 5 5" xfId="22339" xr:uid="{C0FD7C0D-8896-41A2-A790-21F63AE4C4EC}"/>
    <cellStyle name="Comma 4 3 5 6" xfId="3241" xr:uid="{7701A2D8-BC88-4B99-B59E-685AC863F485}"/>
    <cellStyle name="Comma 4 3 5 6 2" xfId="7521" xr:uid="{4F713335-8C65-48C8-8430-D0796439A2B4}"/>
    <cellStyle name="Comma 4 3 5 6 2 2" xfId="16843" xr:uid="{62E63802-0FEA-4474-99D8-1684613379F7}"/>
    <cellStyle name="Comma 4 3 5 6 2 3" xfId="26969" xr:uid="{20FB28B6-AA88-46F2-8050-30A4E2A373C9}"/>
    <cellStyle name="Comma 4 3 5 6 3" xfId="12626" xr:uid="{78A435C8-D099-41CC-811A-AAFC6BD51256}"/>
    <cellStyle name="Comma 4 3 5 6 4" xfId="22752" xr:uid="{E01803CB-EFE5-4C5C-91C0-B0454A18AF9E}"/>
    <cellStyle name="Comma 4 3 5 7" xfId="3537" xr:uid="{93C7C70A-23FF-4818-97D8-2E826171A17D}"/>
    <cellStyle name="Comma 4 3 5 8" xfId="3619" xr:uid="{5F563C15-6BB4-4ACA-BE74-56E0B60403F2}"/>
    <cellStyle name="Comma 4 3 5 8 2" xfId="7838" xr:uid="{BE64396C-646D-43CF-82EB-AEC100069C76}"/>
    <cellStyle name="Comma 4 3 5 8 2 2" xfId="17160" xr:uid="{70ED96BB-1610-4D9C-94ED-CA45C5354DF9}"/>
    <cellStyle name="Comma 4 3 5 8 2 3" xfId="27286" xr:uid="{C2ACADEF-12F6-463E-B511-C613DB4A20DB}"/>
    <cellStyle name="Comma 4 3 5 8 3" xfId="12943" xr:uid="{A73FA297-E071-4FC0-9FEE-493317024288}"/>
    <cellStyle name="Comma 4 3 5 8 4" xfId="23069" xr:uid="{9A59037E-9AC8-4BD1-9327-8E0B8F8C58E5}"/>
    <cellStyle name="Comma 4 3 5 9" xfId="5455" xr:uid="{B569EFED-DEFA-42FB-8439-8BE32244581D}"/>
    <cellStyle name="Comma 4 3 5 9 2" xfId="14777" xr:uid="{0E816184-0F35-4858-9C02-084E3B5C5AA4}"/>
    <cellStyle name="Comma 4 3 5 9 3" xfId="24903" xr:uid="{CD9EB296-E893-4702-B8FF-5904ECF285A0}"/>
    <cellStyle name="Comma 4 3 6" xfId="10412" xr:uid="{EDFEEE8A-A711-41CB-AD11-3F40B67BD23B}"/>
    <cellStyle name="Comma 4 3 7" xfId="9608" xr:uid="{041867DC-E123-4FB6-8F64-CDB0D3EF43E1}"/>
    <cellStyle name="Comma 4 3 7 2" xfId="18929" xr:uid="{D97C0E8B-E362-4A4D-A7B1-CB843D36D3E3}"/>
    <cellStyle name="Comma 4 3 7 3" xfId="29055" xr:uid="{69FD8170-D3A8-4C62-9FC4-85E46A933911}"/>
    <cellStyle name="Comma 4 4" xfId="153" xr:uid="{00000000-0005-0000-0000-000010010000}"/>
    <cellStyle name="Comma 4 4 10" xfId="3620" xr:uid="{CE429A04-C8E0-4A0C-83A0-E260B149936A}"/>
    <cellStyle name="Comma 4 4 10 2" xfId="7839" xr:uid="{CB9AAA9D-C50A-4258-8022-DD285FB85DCA}"/>
    <cellStyle name="Comma 4 4 10 2 2" xfId="17161" xr:uid="{D8FF1878-1F6E-4690-A975-16CD6F08E300}"/>
    <cellStyle name="Comma 4 4 10 2 3" xfId="27287" xr:uid="{2230C3C0-74F3-43AC-A4C2-1295F488BF6A}"/>
    <cellStyle name="Comma 4 4 10 3" xfId="12944" xr:uid="{A2052324-9644-49B8-B7D7-45F202A6D743}"/>
    <cellStyle name="Comma 4 4 10 4" xfId="23070" xr:uid="{CAD5247E-E03D-4536-AA12-31484C7B2137}"/>
    <cellStyle name="Comma 4 4 11" xfId="5456" xr:uid="{0E3A7441-AFBD-4195-8502-8E8DFC7C3FFA}"/>
    <cellStyle name="Comma 4 4 11 2" xfId="14778" xr:uid="{0FB3AFF2-AAE8-4E94-80E1-E1AEC41EB393}"/>
    <cellStyle name="Comma 4 4 11 3" xfId="24904" xr:uid="{F59F26D8-02D7-4245-B4D1-2764EC9E72F9}"/>
    <cellStyle name="Comma 4 4 12" xfId="9634" xr:uid="{672F23E9-2AE0-4A94-B406-7F8347C91B55}"/>
    <cellStyle name="Comma 4 4 12 2" xfId="18955" xr:uid="{4D3CC9C8-BF7F-4B6E-AA75-EF37CC9BED73}"/>
    <cellStyle name="Comma 4 4 12 3" xfId="29081" xr:uid="{3E7E3873-7D4E-46EA-B275-AACC8FBE5126}"/>
    <cellStyle name="Comma 4 4 13" xfId="1152" xr:uid="{2DD1633F-F825-4DCF-890B-B5F3138276FE}"/>
    <cellStyle name="Comma 4 4 14" xfId="10561" xr:uid="{F6787E5C-88F7-4BA4-ABC0-74A43B000B8F}"/>
    <cellStyle name="Comma 4 4 15" xfId="19858" xr:uid="{2E0A3656-6BF0-4036-820F-DFB3B3C21C0D}"/>
    <cellStyle name="Comma 4 4 16" xfId="20687" xr:uid="{20B61605-47CC-4368-BADD-6E5102400B2F}"/>
    <cellStyle name="Comma 4 4 2" xfId="154" xr:uid="{00000000-0005-0000-0000-000011010000}"/>
    <cellStyle name="Comma 4 4 2 10" xfId="5457" xr:uid="{682D4CF2-A8EF-4C9A-AA9C-22C105A5EA4C}"/>
    <cellStyle name="Comma 4 4 2 10 2" xfId="14779" xr:uid="{227A73F9-468F-4130-9C33-41E2B14E9C5A}"/>
    <cellStyle name="Comma 4 4 2 10 3" xfId="24905" xr:uid="{FA79FDF6-68E5-4728-A1E7-0B098A2C81BC}"/>
    <cellStyle name="Comma 4 4 2 11" xfId="9737" xr:uid="{26266816-DC0B-40EF-AD56-C4F74CDF95CE}"/>
    <cellStyle name="Comma 4 4 2 11 2" xfId="19058" xr:uid="{1052C2D7-72B1-49D1-8783-06B8A87AF005}"/>
    <cellStyle name="Comma 4 4 2 11 3" xfId="29184" xr:uid="{E5C2A786-C540-4B00-B4C0-7A0AD32A33E2}"/>
    <cellStyle name="Comma 4 4 2 12" xfId="1153" xr:uid="{4E3E7445-0109-43DA-85BA-7D751AD125D9}"/>
    <cellStyle name="Comma 4 4 2 13" xfId="10562" xr:uid="{A97822A5-47A8-4AF0-923D-D33A8BCC6881}"/>
    <cellStyle name="Comma 4 4 2 14" xfId="19859" xr:uid="{5F41D36A-C0DB-4BEA-AD30-CD34C61DF07F}"/>
    <cellStyle name="Comma 4 4 2 15" xfId="20688" xr:uid="{44D5A203-7C81-4063-B48A-68C128AC265D}"/>
    <cellStyle name="Comma 4 4 2 2" xfId="155" xr:uid="{00000000-0005-0000-0000-000012010000}"/>
    <cellStyle name="Comma 4 4 2 2 10" xfId="9944" xr:uid="{106A9AD8-2EF0-4ED4-A631-96CF9A345D35}"/>
    <cellStyle name="Comma 4 4 2 2 10 2" xfId="19265" xr:uid="{16EA096A-A350-4E79-9404-89F27F631E5D}"/>
    <cellStyle name="Comma 4 4 2 2 10 3" xfId="29391" xr:uid="{85E08C2E-F3E6-41E4-8D78-BBA0F4FE9D49}"/>
    <cellStyle name="Comma 4 4 2 2 11" xfId="1154" xr:uid="{9CC686ED-5D71-48FA-AFDA-B356C21977D6}"/>
    <cellStyle name="Comma 4 4 2 2 12" xfId="10563" xr:uid="{E4C0BE3B-49D6-4013-BAD4-3525EEE6F52D}"/>
    <cellStyle name="Comma 4 4 2 2 13" xfId="19860" xr:uid="{0539B53E-F9DF-48AF-9630-3CE73D3DB2EE}"/>
    <cellStyle name="Comma 4 4 2 2 14" xfId="20689" xr:uid="{0EE662E8-FC01-42EA-9687-27A47F3181A3}"/>
    <cellStyle name="Comma 4 4 2 2 2" xfId="700" xr:uid="{00000000-0005-0000-0000-000013010000}"/>
    <cellStyle name="Comma 4 4 2 2 2 2" xfId="3799" xr:uid="{4543FFEE-EB56-4292-94A9-5FA6FF98A588}"/>
    <cellStyle name="Comma 4 4 2 2 2 2 2" xfId="8017" xr:uid="{4BCC5C69-A4E2-4BD4-9CC3-D93F6353B6D3}"/>
    <cellStyle name="Comma 4 4 2 2 2 2 2 2" xfId="17339" xr:uid="{B0D9313C-EEA1-4ABE-B877-7167450949BB}"/>
    <cellStyle name="Comma 4 4 2 2 2 2 2 3" xfId="27465" xr:uid="{D1784087-E208-494C-A776-20DFCBE8C1B0}"/>
    <cellStyle name="Comma 4 4 2 2 2 2 3" xfId="13122" xr:uid="{AE824314-6F64-497E-B719-E6EE4F31EA50}"/>
    <cellStyle name="Comma 4 4 2 2 2 2 4" xfId="23248" xr:uid="{0F6BFCCD-C894-4AC7-BF42-D67C5292DD95}"/>
    <cellStyle name="Comma 4 4 2 2 2 3" xfId="5872" xr:uid="{B4106DA7-1AF6-4B01-9899-CE2D9A61ABF2}"/>
    <cellStyle name="Comma 4 4 2 2 2 3 2" xfId="15194" xr:uid="{8FE6616B-0278-4C3F-BC4D-474F76DA1144}"/>
    <cellStyle name="Comma 4 4 2 2 2 3 3" xfId="25320" xr:uid="{7615FE45-1D4D-4AC0-96B9-1064278A0A15}"/>
    <cellStyle name="Comma 4 4 2 2 2 4" xfId="10369" xr:uid="{DBC99590-A76D-4809-A7DE-64BFE69AE37C}"/>
    <cellStyle name="Comma 4 4 2 2 2 4 2" xfId="19680" xr:uid="{2847E01B-DA7B-4C17-8E61-1DEE67732257}"/>
    <cellStyle name="Comma 4 4 2 2 2 4 3" xfId="29806" xr:uid="{60BDE8AE-EB24-4369-B848-A9D0B943612E}"/>
    <cellStyle name="Comma 4 4 2 2 2 5" xfId="1568" xr:uid="{B607F52B-6FB2-4751-BF03-1031764E795A}"/>
    <cellStyle name="Comma 4 4 2 2 2 6" xfId="10977" xr:uid="{3BCAC625-3C92-493B-A166-9FCD971E0919}"/>
    <cellStyle name="Comma 4 4 2 2 2 7" xfId="20276" xr:uid="{E6C6BF92-3274-40CC-9F72-4200F1E78252}"/>
    <cellStyle name="Comma 4 4 2 2 2 8" xfId="21103" xr:uid="{A63517BD-D5C6-43AC-A419-1C5F00CE9D7F}"/>
    <cellStyle name="Comma 4 4 2 2 3" xfId="1983" xr:uid="{B0A282ED-9143-4C21-8E9C-239C40BD8BD0}"/>
    <cellStyle name="Comma 4 4 2 2 3 2" xfId="4212" xr:uid="{07202267-504A-43AB-8C50-1A185F9CD0BB}"/>
    <cellStyle name="Comma 4 4 2 2 3 2 2" xfId="8430" xr:uid="{2E427C4F-42E9-4948-B67F-FDB11D740EFD}"/>
    <cellStyle name="Comma 4 4 2 2 3 2 2 2" xfId="17752" xr:uid="{137A08FE-6212-4969-944A-218558DA44A6}"/>
    <cellStyle name="Comma 4 4 2 2 3 2 2 3" xfId="27878" xr:uid="{9DCDF251-F2F4-4C7C-9789-E415B60B33CB}"/>
    <cellStyle name="Comma 4 4 2 2 3 2 3" xfId="13535" xr:uid="{E20485E3-27CB-4719-8197-8F2FBD15FDC4}"/>
    <cellStyle name="Comma 4 4 2 2 3 2 4" xfId="23661" xr:uid="{027012AB-6D8F-43C0-AF2B-26FB7520D28D}"/>
    <cellStyle name="Comma 4 4 2 2 3 3" xfId="6285" xr:uid="{41AA6A09-9E76-4C54-BE5A-0DF8EC67EEA2}"/>
    <cellStyle name="Comma 4 4 2 2 3 3 2" xfId="15607" xr:uid="{7B0A7E71-C137-4260-98EF-5C540F2AB240}"/>
    <cellStyle name="Comma 4 4 2 2 3 3 3" xfId="25733" xr:uid="{8063112F-0164-4142-B2EF-AC0E5175B21F}"/>
    <cellStyle name="Comma 4 4 2 2 3 4" xfId="11390" xr:uid="{DA60E021-42FC-49CA-B0A9-B24AB181CFBC}"/>
    <cellStyle name="Comma 4 4 2 2 3 5" xfId="21516" xr:uid="{7D50AAA2-6EC9-483F-9C83-EACC39D2CBD2}"/>
    <cellStyle name="Comma 4 4 2 2 4" xfId="2396" xr:uid="{E99B060F-ABD9-4F3D-932B-A08D1269CA9C}"/>
    <cellStyle name="Comma 4 4 2 2 4 2" xfId="4625" xr:uid="{3826A6F1-1FEF-41C2-AE16-632ADE1AB299}"/>
    <cellStyle name="Comma 4 4 2 2 4 2 2" xfId="8843" xr:uid="{B994B38E-57A3-42BE-BBD7-E124095790D6}"/>
    <cellStyle name="Comma 4 4 2 2 4 2 2 2" xfId="18165" xr:uid="{920F2463-445F-4518-B5ED-0151A970EA0C}"/>
    <cellStyle name="Comma 4 4 2 2 4 2 2 3" xfId="28291" xr:uid="{5831D4D7-B03E-4EB6-8B81-CEDFBC7FA5BB}"/>
    <cellStyle name="Comma 4 4 2 2 4 2 3" xfId="13948" xr:uid="{123C8933-F8BE-4E76-9EE4-488F10DF1EF8}"/>
    <cellStyle name="Comma 4 4 2 2 4 2 4" xfId="24074" xr:uid="{781782FF-2C8B-465B-8B2F-310FCF23649E}"/>
    <cellStyle name="Comma 4 4 2 2 4 3" xfId="6698" xr:uid="{0DA21B4F-8D54-4961-BDFB-B270A8798AC2}"/>
    <cellStyle name="Comma 4 4 2 2 4 3 2" xfId="16020" xr:uid="{0531BEC7-B2B8-440C-AD04-383CEEED980E}"/>
    <cellStyle name="Comma 4 4 2 2 4 3 3" xfId="26146" xr:uid="{07A27226-86E7-45A9-BE13-859973D87929}"/>
    <cellStyle name="Comma 4 4 2 2 4 4" xfId="11803" xr:uid="{7CB50BB7-205D-431C-8496-40DAC05DE2A0}"/>
    <cellStyle name="Comma 4 4 2 2 4 5" xfId="21929" xr:uid="{11A16312-53C8-4140-86A6-E5169822400D}"/>
    <cellStyle name="Comma 4 4 2 2 5" xfId="2809" xr:uid="{2673FFBD-C45C-4C64-81E9-C3ED298D2837}"/>
    <cellStyle name="Comma 4 4 2 2 5 2" xfId="5038" xr:uid="{549CF0F5-43DC-4CBD-A7ED-F2B7350080F1}"/>
    <cellStyle name="Comma 4 4 2 2 5 2 2" xfId="9256" xr:uid="{BE2C5A95-C4BA-4AC5-9EA7-8DB68A0F8553}"/>
    <cellStyle name="Comma 4 4 2 2 5 2 2 2" xfId="18578" xr:uid="{9D352A50-74B0-4D0E-B46D-A7DE77DBD857}"/>
    <cellStyle name="Comma 4 4 2 2 5 2 2 3" xfId="28704" xr:uid="{6258839A-698E-4816-B7F2-5F4F9B267C8D}"/>
    <cellStyle name="Comma 4 4 2 2 5 2 3" xfId="14361" xr:uid="{F3939887-233E-4D76-B999-37E98D4ED88C}"/>
    <cellStyle name="Comma 4 4 2 2 5 2 4" xfId="24487" xr:uid="{EBEE8547-13E3-42E2-A9FD-3EB7F950741C}"/>
    <cellStyle name="Comma 4 4 2 2 5 3" xfId="7111" xr:uid="{16BCC90A-47C4-4729-8066-5EF89ED7B66C}"/>
    <cellStyle name="Comma 4 4 2 2 5 3 2" xfId="16433" xr:uid="{9E1795CC-30D0-4F9A-80C5-9756CACD4502}"/>
    <cellStyle name="Comma 4 4 2 2 5 3 3" xfId="26559" xr:uid="{D8213ED1-EDAC-4EBA-99E8-70B18FC4F357}"/>
    <cellStyle name="Comma 4 4 2 2 5 4" xfId="12216" xr:uid="{062CA84B-D1B5-4C53-934A-12D9A713AD67}"/>
    <cellStyle name="Comma 4 4 2 2 5 5" xfId="22342" xr:uid="{CF1CB1FE-540D-4DD1-90A5-552A7EDDEB98}"/>
    <cellStyle name="Comma 4 4 2 2 6" xfId="3244" xr:uid="{4DC5D600-E22B-48A1-A249-29DBF3F95C8A}"/>
    <cellStyle name="Comma 4 4 2 2 6 2" xfId="7524" xr:uid="{CAA9B262-155B-465F-8481-98B3992AA104}"/>
    <cellStyle name="Comma 4 4 2 2 6 2 2" xfId="16846" xr:uid="{EE5C5C0A-94A9-4CA4-83AA-A8BF03F42B81}"/>
    <cellStyle name="Comma 4 4 2 2 6 2 3" xfId="26972" xr:uid="{3226ED03-2DAD-415A-9B07-9603C4EB1DE4}"/>
    <cellStyle name="Comma 4 4 2 2 6 3" xfId="12629" xr:uid="{E372AF72-9092-4198-9006-D89A76EB3EFE}"/>
    <cellStyle name="Comma 4 4 2 2 6 4" xfId="22755" xr:uid="{48922E03-2F53-4B15-B9F2-B1ADCAF1DEF0}"/>
    <cellStyle name="Comma 4 4 2 2 7" xfId="3540" xr:uid="{F6890CE3-CC2E-40CB-9376-6746CA96617D}"/>
    <cellStyle name="Comma 4 4 2 2 8" xfId="3622" xr:uid="{6D786B6F-156D-44AA-AA18-16E12E6F979A}"/>
    <cellStyle name="Comma 4 4 2 2 8 2" xfId="7841" xr:uid="{E2223E4D-9509-4EF4-962B-4617CC24CDDB}"/>
    <cellStyle name="Comma 4 4 2 2 8 2 2" xfId="17163" xr:uid="{A941891F-1BC2-43CA-B914-74E134DACC77}"/>
    <cellStyle name="Comma 4 4 2 2 8 2 3" xfId="27289" xr:uid="{9BB99A32-B7CD-4D0B-AAAC-7059C0E604FF}"/>
    <cellStyle name="Comma 4 4 2 2 8 3" xfId="12946" xr:uid="{44B1F473-B0C4-4AA2-B672-64BF1AA2B0F5}"/>
    <cellStyle name="Comma 4 4 2 2 8 4" xfId="23072" xr:uid="{EEE19A69-8F26-4085-BB22-C358869FECD1}"/>
    <cellStyle name="Comma 4 4 2 2 9" xfId="5458" xr:uid="{B98A6656-7F26-4A6F-8D7C-7A9A732782E9}"/>
    <cellStyle name="Comma 4 4 2 2 9 2" xfId="14780" xr:uid="{36317587-2DC6-440E-9E1F-442DC722DEBE}"/>
    <cellStyle name="Comma 4 4 2 2 9 3" xfId="24906" xr:uid="{E9C68749-BC8D-460A-94DD-0F10D39FAED7}"/>
    <cellStyle name="Comma 4 4 2 3" xfId="699" xr:uid="{00000000-0005-0000-0000-000014010000}"/>
    <cellStyle name="Comma 4 4 2 3 2" xfId="3798" xr:uid="{27ECA99F-1905-451B-AF80-A22C6C3ED1CE}"/>
    <cellStyle name="Comma 4 4 2 3 2 2" xfId="8016" xr:uid="{8F27ABE5-3DB5-420D-8A7A-1A6EEBA99962}"/>
    <cellStyle name="Comma 4 4 2 3 2 2 2" xfId="17338" xr:uid="{3D3F81E7-4024-40B9-BBDF-CC4E58727911}"/>
    <cellStyle name="Comma 4 4 2 3 2 2 3" xfId="27464" xr:uid="{5DBD45F5-EC6C-48B7-B4A9-68790F803573}"/>
    <cellStyle name="Comma 4 4 2 3 2 3" xfId="13121" xr:uid="{3B75042A-516C-4D0C-BE8A-4131498D958E}"/>
    <cellStyle name="Comma 4 4 2 3 2 4" xfId="23247" xr:uid="{2884280E-5186-484B-B27C-1CE1C8E1C2E7}"/>
    <cellStyle name="Comma 4 4 2 3 3" xfId="5871" xr:uid="{1E9765E3-B6A8-4F84-BA69-545BC5782476}"/>
    <cellStyle name="Comma 4 4 2 3 3 2" xfId="15193" xr:uid="{67C3C22E-8F82-461F-939C-5C790D86DBD6}"/>
    <cellStyle name="Comma 4 4 2 3 3 3" xfId="25319" xr:uid="{88D07586-CC4F-40B1-B74D-25B40818A007}"/>
    <cellStyle name="Comma 4 4 2 3 4" xfId="10162" xr:uid="{72706A44-FFEC-4EE8-922E-0E13A4E8DAEF}"/>
    <cellStyle name="Comma 4 4 2 3 4 2" xfId="19473" xr:uid="{5C199EF4-45CD-4BF7-A811-71295E2B7178}"/>
    <cellStyle name="Comma 4 4 2 3 4 3" xfId="29599" xr:uid="{D9EB9BBB-7F78-4098-87CA-0FC9B7FE19AD}"/>
    <cellStyle name="Comma 4 4 2 3 5" xfId="1567" xr:uid="{A6C9B640-0FE8-4921-AA16-E17F84424FB0}"/>
    <cellStyle name="Comma 4 4 2 3 6" xfId="10976" xr:uid="{D07DB0B0-FC8F-4E79-B77C-A1279521E44B}"/>
    <cellStyle name="Comma 4 4 2 3 7" xfId="20275" xr:uid="{4D52EC55-D307-4ACD-9DB9-173BA8D70187}"/>
    <cellStyle name="Comma 4 4 2 3 8" xfId="21102" xr:uid="{312A8FBB-91A3-447C-BFC6-FE989F4A8677}"/>
    <cellStyle name="Comma 4 4 2 4" xfId="1982" xr:uid="{43A8E9F5-0FD7-41A9-8A0D-ECA6583865AB}"/>
    <cellStyle name="Comma 4 4 2 4 2" xfId="4211" xr:uid="{3F708FE8-D96A-4B9A-AA80-C666325FECFB}"/>
    <cellStyle name="Comma 4 4 2 4 2 2" xfId="8429" xr:uid="{0B11989F-85F9-416A-8513-E20D4B50CB2F}"/>
    <cellStyle name="Comma 4 4 2 4 2 2 2" xfId="17751" xr:uid="{530956E8-C2F4-4960-8F6A-48CB3ADC0662}"/>
    <cellStyle name="Comma 4 4 2 4 2 2 3" xfId="27877" xr:uid="{E73AA27C-29AB-4E05-BB7A-1D6B29FAAD96}"/>
    <cellStyle name="Comma 4 4 2 4 2 3" xfId="13534" xr:uid="{32BADBDB-D863-4467-9F8F-C16120530F5B}"/>
    <cellStyle name="Comma 4 4 2 4 2 4" xfId="23660" xr:uid="{9141AB78-1E8A-403F-8900-ABFA1336F498}"/>
    <cellStyle name="Comma 4 4 2 4 3" xfId="6284" xr:uid="{EE570DE3-66E8-4C25-B885-4873B376D03B}"/>
    <cellStyle name="Comma 4 4 2 4 3 2" xfId="15606" xr:uid="{1A59F8F1-7860-437B-8082-D2463BAE9FB6}"/>
    <cellStyle name="Comma 4 4 2 4 3 3" xfId="25732" xr:uid="{2098E2A0-D11A-4DC2-A79A-13B79A07CDA3}"/>
    <cellStyle name="Comma 4 4 2 4 4" xfId="11389" xr:uid="{EF9F4FA4-8A37-4EDD-90D6-2209E1A50681}"/>
    <cellStyle name="Comma 4 4 2 4 5" xfId="21515" xr:uid="{1851EE1B-A4D7-432F-9F37-1EFBFA059EAB}"/>
    <cellStyle name="Comma 4 4 2 5" xfId="2395" xr:uid="{B75C3200-0C72-4E39-8C16-2C3040247493}"/>
    <cellStyle name="Comma 4 4 2 5 2" xfId="4624" xr:uid="{90979B0A-31E0-45FC-889D-246DAF860EFC}"/>
    <cellStyle name="Comma 4 4 2 5 2 2" xfId="8842" xr:uid="{A7D2CCB7-3622-45B0-A381-1505E861A803}"/>
    <cellStyle name="Comma 4 4 2 5 2 2 2" xfId="18164" xr:uid="{7608BBC8-3D8D-4BC8-A15A-82AF37B7362B}"/>
    <cellStyle name="Comma 4 4 2 5 2 2 3" xfId="28290" xr:uid="{90B5A096-EE07-444F-93C0-AE226A7E822F}"/>
    <cellStyle name="Comma 4 4 2 5 2 3" xfId="13947" xr:uid="{FF8C73A9-1AF3-4CF4-83E4-EA80A21CEE3A}"/>
    <cellStyle name="Comma 4 4 2 5 2 4" xfId="24073" xr:uid="{D9A63633-3CBD-49A1-B7B3-27BFE8FA43A6}"/>
    <cellStyle name="Comma 4 4 2 5 3" xfId="6697" xr:uid="{BC6B18C5-50E3-46FB-B0FC-A865211E8DD9}"/>
    <cellStyle name="Comma 4 4 2 5 3 2" xfId="16019" xr:uid="{81665E8A-D25E-4308-867D-ACDB51F458F5}"/>
    <cellStyle name="Comma 4 4 2 5 3 3" xfId="26145" xr:uid="{40443E23-0B60-4D21-A8FF-BFC2DB89B5E7}"/>
    <cellStyle name="Comma 4 4 2 5 4" xfId="11802" xr:uid="{38BE05B5-BE73-491D-88C9-2076AACF9233}"/>
    <cellStyle name="Comma 4 4 2 5 5" xfId="21928" xr:uid="{4D7A34B9-D72B-49D3-92E8-FC340DE968E6}"/>
    <cellStyle name="Comma 4 4 2 6" xfId="2808" xr:uid="{F8E47658-5C13-44C2-A64F-C80E42E1502C}"/>
    <cellStyle name="Comma 4 4 2 6 2" xfId="5037" xr:uid="{C3808F27-EB9B-4678-8D9F-738A9B665535}"/>
    <cellStyle name="Comma 4 4 2 6 2 2" xfId="9255" xr:uid="{63A4BB47-DE03-443C-8AC4-D545EE20FA76}"/>
    <cellStyle name="Comma 4 4 2 6 2 2 2" xfId="18577" xr:uid="{2EB2A887-95E8-4A8C-AFAF-09A924C48C7E}"/>
    <cellStyle name="Comma 4 4 2 6 2 2 3" xfId="28703" xr:uid="{33C51DD1-F110-443D-BB39-5B485576D65C}"/>
    <cellStyle name="Comma 4 4 2 6 2 3" xfId="14360" xr:uid="{E13108B3-9A19-4F15-B3B0-CD3A49D2D365}"/>
    <cellStyle name="Comma 4 4 2 6 2 4" xfId="24486" xr:uid="{0AF3F2F7-CAD7-47ED-9B7B-538559D4BC8E}"/>
    <cellStyle name="Comma 4 4 2 6 3" xfId="7110" xr:uid="{CD5C5AC7-9EF8-4F3F-8B3E-E45FD8F5A5D4}"/>
    <cellStyle name="Comma 4 4 2 6 3 2" xfId="16432" xr:uid="{43C1C98E-24F8-485C-94CD-4C7C10A6E6F2}"/>
    <cellStyle name="Comma 4 4 2 6 3 3" xfId="26558" xr:uid="{B0657290-D718-47DC-BDDD-64981814B4E8}"/>
    <cellStyle name="Comma 4 4 2 6 4" xfId="12215" xr:uid="{6E3843AA-4FBB-4798-B456-B11BF1E0FD16}"/>
    <cellStyle name="Comma 4 4 2 6 5" xfId="22341" xr:uid="{E09BDA33-D57B-4AF6-BD32-915DE565A0D8}"/>
    <cellStyle name="Comma 4 4 2 7" xfId="3243" xr:uid="{45E71408-48C3-4E8F-85CF-9B7482053B21}"/>
    <cellStyle name="Comma 4 4 2 7 2" xfId="7523" xr:uid="{73FB4B37-F0D7-4D45-BF2B-B4767FC19196}"/>
    <cellStyle name="Comma 4 4 2 7 2 2" xfId="16845" xr:uid="{C8AE831F-C05C-40E3-8E34-725EE0712500}"/>
    <cellStyle name="Comma 4 4 2 7 2 3" xfId="26971" xr:uid="{A8798F20-74F2-4AA7-9F4F-3FF98D9C6886}"/>
    <cellStyle name="Comma 4 4 2 7 3" xfId="12628" xr:uid="{C58756D4-AB7B-49ED-B6C2-BF5B3D1664F3}"/>
    <cellStyle name="Comma 4 4 2 7 4" xfId="22754" xr:uid="{F4F8CF42-1CAC-4DAD-A483-8B4E9E182824}"/>
    <cellStyle name="Comma 4 4 2 8" xfId="3539" xr:uid="{ED00245C-7A99-40C2-A34F-1FD806B4E410}"/>
    <cellStyle name="Comma 4 4 2 9" xfId="3621" xr:uid="{4834B489-C48A-4301-98AA-E47205BA85B1}"/>
    <cellStyle name="Comma 4 4 2 9 2" xfId="7840" xr:uid="{0ADED14F-901A-412A-B3C9-97F5F9840DBD}"/>
    <cellStyle name="Comma 4 4 2 9 2 2" xfId="17162" xr:uid="{3B336560-E21C-4E68-A6B3-8C48E56C4EB0}"/>
    <cellStyle name="Comma 4 4 2 9 2 3" xfId="27288" xr:uid="{9F372D3B-4854-4036-859E-4021878948E9}"/>
    <cellStyle name="Comma 4 4 2 9 3" xfId="12945" xr:uid="{3905CAB6-BCE8-4848-A788-86C0D1D66A00}"/>
    <cellStyle name="Comma 4 4 2 9 4" xfId="23071" xr:uid="{E1202314-1410-45A8-BD05-CB28F554B9F6}"/>
    <cellStyle name="Comma 4 4 3" xfId="156" xr:uid="{00000000-0005-0000-0000-000015010000}"/>
    <cellStyle name="Comma 4 4 3 10" xfId="9841" xr:uid="{69B9D0E4-D3FF-418F-9B58-7A73C26776E2}"/>
    <cellStyle name="Comma 4 4 3 10 2" xfId="19162" xr:uid="{A2338C59-4695-433A-8F32-C6DAF682C144}"/>
    <cellStyle name="Comma 4 4 3 10 3" xfId="29288" xr:uid="{EB38D040-2F61-4EE9-8608-AC5DB0C83567}"/>
    <cellStyle name="Comma 4 4 3 11" xfId="1155" xr:uid="{360E942F-DF43-4CE3-8C92-FDF95BF2AE8F}"/>
    <cellStyle name="Comma 4 4 3 12" xfId="10564" xr:uid="{CF5ACB91-5D33-4F02-A95C-8E9E3DE98059}"/>
    <cellStyle name="Comma 4 4 3 13" xfId="19861" xr:uid="{3EDBF12C-F503-4D32-81CB-30D8FF028294}"/>
    <cellStyle name="Comma 4 4 3 14" xfId="20690" xr:uid="{49058449-1F93-42CF-BA2A-99D54C213DF3}"/>
    <cellStyle name="Comma 4 4 3 2" xfId="701" xr:uid="{00000000-0005-0000-0000-000016010000}"/>
    <cellStyle name="Comma 4 4 3 2 2" xfId="3800" xr:uid="{9A5BE64E-8186-4CBA-AA96-EFCB8B6EF67D}"/>
    <cellStyle name="Comma 4 4 3 2 2 2" xfId="8018" xr:uid="{CAE9A152-5225-4070-88B7-A30635B1B605}"/>
    <cellStyle name="Comma 4 4 3 2 2 2 2" xfId="17340" xr:uid="{86302078-3437-4DCA-B62B-7E3F64C4686E}"/>
    <cellStyle name="Comma 4 4 3 2 2 2 3" xfId="27466" xr:uid="{7CA11A0F-DBF5-4DC9-B746-BFD5F2825FD7}"/>
    <cellStyle name="Comma 4 4 3 2 2 3" xfId="13123" xr:uid="{E841CBB7-C20A-4BF6-ABF6-B302B3292D4B}"/>
    <cellStyle name="Comma 4 4 3 2 2 4" xfId="23249" xr:uid="{28026F31-B031-4D57-BC53-D5EE261B4BD2}"/>
    <cellStyle name="Comma 4 4 3 2 3" xfId="5873" xr:uid="{5411F05B-CC73-4E87-B0D6-A62B2AFA96B3}"/>
    <cellStyle name="Comma 4 4 3 2 3 2" xfId="15195" xr:uid="{F5B9644A-DE82-41AD-9846-ED772225B77B}"/>
    <cellStyle name="Comma 4 4 3 2 3 3" xfId="25321" xr:uid="{6A64DEC3-6103-4CC6-9C3F-AD871AC3E76D}"/>
    <cellStyle name="Comma 4 4 3 2 4" xfId="10266" xr:uid="{55DF0D2A-756A-4E19-88CB-4074C6A42582}"/>
    <cellStyle name="Comma 4 4 3 2 4 2" xfId="19577" xr:uid="{4CAEB7DD-C4E1-4C91-A95C-EC430FE95539}"/>
    <cellStyle name="Comma 4 4 3 2 4 3" xfId="29703" xr:uid="{EC79F77F-82EC-4D88-B1B8-38A908CE1669}"/>
    <cellStyle name="Comma 4 4 3 2 5" xfId="1569" xr:uid="{A3E9C260-F555-421F-8919-47EEAF3A80F9}"/>
    <cellStyle name="Comma 4 4 3 2 6" xfId="10978" xr:uid="{5FC85739-C59E-422F-8B94-4954E3B61044}"/>
    <cellStyle name="Comma 4 4 3 2 7" xfId="20277" xr:uid="{9ABB0D2F-DE84-40AF-BC9C-EBF8332C70A5}"/>
    <cellStyle name="Comma 4 4 3 2 8" xfId="21104" xr:uid="{51530518-28FE-451D-8BBD-F6571B2918FC}"/>
    <cellStyle name="Comma 4 4 3 3" xfId="1984" xr:uid="{FFFD392F-E601-4FCB-BBFB-1E70A259DB63}"/>
    <cellStyle name="Comma 4 4 3 3 2" xfId="4213" xr:uid="{DBFE7DE0-CB3B-4240-BD0B-25CADDE02A48}"/>
    <cellStyle name="Comma 4 4 3 3 2 2" xfId="8431" xr:uid="{E7A38C16-D69D-4D52-87E1-3647D7131855}"/>
    <cellStyle name="Comma 4 4 3 3 2 2 2" xfId="17753" xr:uid="{A8C861A8-81D7-4232-911B-57DC2FEECCFF}"/>
    <cellStyle name="Comma 4 4 3 3 2 2 3" xfId="27879" xr:uid="{553CD063-9277-4D3F-851E-700B8551AFB4}"/>
    <cellStyle name="Comma 4 4 3 3 2 3" xfId="13536" xr:uid="{B7116A4D-CA50-4E06-8151-F47537692B79}"/>
    <cellStyle name="Comma 4 4 3 3 2 4" xfId="23662" xr:uid="{CF4F7C2E-8DCC-43AC-B746-67F41530A723}"/>
    <cellStyle name="Comma 4 4 3 3 3" xfId="6286" xr:uid="{F1EE89D2-258D-44E6-AF7C-4DDFD3492C61}"/>
    <cellStyle name="Comma 4 4 3 3 3 2" xfId="15608" xr:uid="{98C3F537-A496-4A93-9723-2EB698E1F1DF}"/>
    <cellStyle name="Comma 4 4 3 3 3 3" xfId="25734" xr:uid="{67550D12-8D30-4F33-B910-46E8084689AF}"/>
    <cellStyle name="Comma 4 4 3 3 4" xfId="11391" xr:uid="{05071F09-D6C4-4FD8-A135-0954D8B49D80}"/>
    <cellStyle name="Comma 4 4 3 3 5" xfId="21517" xr:uid="{18BAD98F-011B-43B1-8AF5-D5191F8361A8}"/>
    <cellStyle name="Comma 4 4 3 4" xfId="2397" xr:uid="{CC2E3387-D4FF-4BF6-A7D9-4645511CE9FB}"/>
    <cellStyle name="Comma 4 4 3 4 2" xfId="4626" xr:uid="{6C8601A9-DAB3-446D-A299-994B1DE8564A}"/>
    <cellStyle name="Comma 4 4 3 4 2 2" xfId="8844" xr:uid="{758DB0CC-C7BF-4AE7-8673-A52370CC5460}"/>
    <cellStyle name="Comma 4 4 3 4 2 2 2" xfId="18166" xr:uid="{8FF90A17-025F-4A60-B0A7-E88E47E57D92}"/>
    <cellStyle name="Comma 4 4 3 4 2 2 3" xfId="28292" xr:uid="{153F61A1-2110-4142-8298-70FBD03A1E94}"/>
    <cellStyle name="Comma 4 4 3 4 2 3" xfId="13949" xr:uid="{E7951446-D6CB-4280-97C3-B7F37302D49D}"/>
    <cellStyle name="Comma 4 4 3 4 2 4" xfId="24075" xr:uid="{FF83D1E8-6CB9-4F3A-827D-5720CDB4009E}"/>
    <cellStyle name="Comma 4 4 3 4 3" xfId="6699" xr:uid="{BB990002-E45C-400E-868B-591560296F53}"/>
    <cellStyle name="Comma 4 4 3 4 3 2" xfId="16021" xr:uid="{8F7F6A15-5F6B-4ADA-8273-2AB8D43F3288}"/>
    <cellStyle name="Comma 4 4 3 4 3 3" xfId="26147" xr:uid="{226BCBD4-CD36-4CDD-B925-CE679C79E267}"/>
    <cellStyle name="Comma 4 4 3 4 4" xfId="11804" xr:uid="{A1730627-2256-4D60-BE6D-CA963DFACE84}"/>
    <cellStyle name="Comma 4 4 3 4 5" xfId="21930" xr:uid="{8D258A28-2D9E-4765-BA2E-48BCEB2C5BCD}"/>
    <cellStyle name="Comma 4 4 3 5" xfId="2810" xr:uid="{AAB6312F-F23C-4DEE-9EBE-2C6F8F53B1B2}"/>
    <cellStyle name="Comma 4 4 3 5 2" xfId="5039" xr:uid="{A8B89D8A-885F-47E9-8146-B2D04BC8F651}"/>
    <cellStyle name="Comma 4 4 3 5 2 2" xfId="9257" xr:uid="{31248EDD-56C8-4FF5-8CE1-641ED08FD8F3}"/>
    <cellStyle name="Comma 4 4 3 5 2 2 2" xfId="18579" xr:uid="{F7010A55-048F-4EA8-9058-1A994AE2CB3C}"/>
    <cellStyle name="Comma 4 4 3 5 2 2 3" xfId="28705" xr:uid="{7CA27A9F-5E0E-4176-9688-00A23C2F1BD6}"/>
    <cellStyle name="Comma 4 4 3 5 2 3" xfId="14362" xr:uid="{9536CFDA-06A8-484F-A7D6-84CF583B4855}"/>
    <cellStyle name="Comma 4 4 3 5 2 4" xfId="24488" xr:uid="{2F408237-48D1-4B27-9806-8DC540EEC25F}"/>
    <cellStyle name="Comma 4 4 3 5 3" xfId="7112" xr:uid="{E0BA40D8-9271-4D71-9E63-392C238FB46B}"/>
    <cellStyle name="Comma 4 4 3 5 3 2" xfId="16434" xr:uid="{144FDD05-F4CD-4969-B1AF-974A726B98DE}"/>
    <cellStyle name="Comma 4 4 3 5 3 3" xfId="26560" xr:uid="{376EF0AA-97C4-4505-91CA-99A391EA5535}"/>
    <cellStyle name="Comma 4 4 3 5 4" xfId="12217" xr:uid="{1183955C-BCFA-4D19-BA59-4FE64F57E5BC}"/>
    <cellStyle name="Comma 4 4 3 5 5" xfId="22343" xr:uid="{01A22EE5-71E3-44AF-A16C-D3D2DDC04557}"/>
    <cellStyle name="Comma 4 4 3 6" xfId="3245" xr:uid="{7F5FDEF0-ADA2-438B-AD9B-EDD8330588A7}"/>
    <cellStyle name="Comma 4 4 3 6 2" xfId="7525" xr:uid="{6D6241E9-2D1A-461C-B353-CBA9F4803AFA}"/>
    <cellStyle name="Comma 4 4 3 6 2 2" xfId="16847" xr:uid="{D696B0AB-4905-45A5-9271-19D27724E6A7}"/>
    <cellStyle name="Comma 4 4 3 6 2 3" xfId="26973" xr:uid="{92F32D4C-F0EA-42C5-9BAD-312CA40C38C7}"/>
    <cellStyle name="Comma 4 4 3 6 3" xfId="12630" xr:uid="{28A312A4-619D-4390-900F-87373C3C9837}"/>
    <cellStyle name="Comma 4 4 3 6 4" xfId="22756" xr:uid="{022C488C-B297-4D6A-B44E-93D6367950A9}"/>
    <cellStyle name="Comma 4 4 3 7" xfId="3541" xr:uid="{A32D5D1C-2AF0-4799-A26D-265CEFB0AFB9}"/>
    <cellStyle name="Comma 4 4 3 8" xfId="3623" xr:uid="{996179A5-553B-485E-864F-6FDEBCECC552}"/>
    <cellStyle name="Comma 4 4 3 8 2" xfId="7842" xr:uid="{5EBC5FCB-B524-4055-93D0-CE2F06248F52}"/>
    <cellStyle name="Comma 4 4 3 8 2 2" xfId="17164" xr:uid="{DF05D128-24F9-4319-A79B-7DC654BEF1F6}"/>
    <cellStyle name="Comma 4 4 3 8 2 3" xfId="27290" xr:uid="{1349A1F6-4C53-454E-8248-BFA8CF292E86}"/>
    <cellStyle name="Comma 4 4 3 8 3" xfId="12947" xr:uid="{6B1EBE91-F6EC-434F-82B7-0BB409ED5844}"/>
    <cellStyle name="Comma 4 4 3 8 4" xfId="23073" xr:uid="{24C6CE6E-4CA0-462A-9FCB-244F6BD8498C}"/>
    <cellStyle name="Comma 4 4 3 9" xfId="5459" xr:uid="{7F1100C4-FEC3-48EB-B13B-FD7DE1EB4796}"/>
    <cellStyle name="Comma 4 4 3 9 2" xfId="14781" xr:uid="{B17DDDB8-BBBA-404A-98A6-A56EDE8F87EC}"/>
    <cellStyle name="Comma 4 4 3 9 3" xfId="24907" xr:uid="{A43D56FE-E157-41E1-92AD-67BB9A5B30FC}"/>
    <cellStyle name="Comma 4 4 4" xfId="698" xr:uid="{00000000-0005-0000-0000-000017010000}"/>
    <cellStyle name="Comma 4 4 4 2" xfId="3797" xr:uid="{F72A7F25-887E-409A-B9A0-9DEF45B9DCDE}"/>
    <cellStyle name="Comma 4 4 4 2 2" xfId="8015" xr:uid="{AAF902F4-A6E8-4C41-853B-13EDEF613526}"/>
    <cellStyle name="Comma 4 4 4 2 2 2" xfId="17337" xr:uid="{BFEC321D-3189-4BCB-8817-0AE039D14692}"/>
    <cellStyle name="Comma 4 4 4 2 2 3" xfId="27463" xr:uid="{55CBEAC0-4614-4775-AFAE-77F2C28F24F5}"/>
    <cellStyle name="Comma 4 4 4 2 3" xfId="13120" xr:uid="{88826D82-608B-4567-99DE-88A5C6B97456}"/>
    <cellStyle name="Comma 4 4 4 2 4" xfId="23246" xr:uid="{76411439-40C6-4243-ABFD-6A81F1558684}"/>
    <cellStyle name="Comma 4 4 4 3" xfId="5870" xr:uid="{FDA3BAB7-7072-41A4-B7B4-2EE7675698D3}"/>
    <cellStyle name="Comma 4 4 4 3 2" xfId="15192" xr:uid="{CF895B00-94B3-4C18-93D5-8B66021B2D35}"/>
    <cellStyle name="Comma 4 4 4 3 3" xfId="25318" xr:uid="{63BA090C-C07E-4139-834F-201BAC072EF9}"/>
    <cellStyle name="Comma 4 4 4 4" xfId="10059" xr:uid="{C253DEA6-6EA7-48C2-A73E-3392975E2AD0}"/>
    <cellStyle name="Comma 4 4 4 4 2" xfId="19370" xr:uid="{A0AEFFA3-A311-4AB0-AB00-1B8100ACC07D}"/>
    <cellStyle name="Comma 4 4 4 4 3" xfId="29496" xr:uid="{46CE8A1D-09A5-44D7-A000-FAFAF50D2CB7}"/>
    <cellStyle name="Comma 4 4 4 5" xfId="1566" xr:uid="{359618EC-38E4-4539-933C-F8156B7C6145}"/>
    <cellStyle name="Comma 4 4 4 6" xfId="10975" xr:uid="{81BFC1EF-F235-4C98-B10B-C76BFD07E33C}"/>
    <cellStyle name="Comma 4 4 4 7" xfId="20274" xr:uid="{5BA98B38-B926-4014-BE05-3EA38E1684B1}"/>
    <cellStyle name="Comma 4 4 4 8" xfId="21101" xr:uid="{94EA6192-093F-4AFE-9BB0-E2CFF8B5A76B}"/>
    <cellStyle name="Comma 4 4 5" xfId="1981" xr:uid="{224D44F0-8AF3-48F7-8EBB-009AE624B034}"/>
    <cellStyle name="Comma 4 4 5 2" xfId="4210" xr:uid="{F6AA42EB-15B9-489C-88A0-665954A069D1}"/>
    <cellStyle name="Comma 4 4 5 2 2" xfId="8428" xr:uid="{52A2DBAC-7CB7-4519-AF3E-9B39469A7726}"/>
    <cellStyle name="Comma 4 4 5 2 2 2" xfId="17750" xr:uid="{6636EB57-519E-4D13-8F9B-F50441DFED87}"/>
    <cellStyle name="Comma 4 4 5 2 2 3" xfId="27876" xr:uid="{B202FF74-E729-47AC-8294-5BACD7F8A47C}"/>
    <cellStyle name="Comma 4 4 5 2 3" xfId="13533" xr:uid="{848F2367-E85C-441A-AF37-730F7930C35F}"/>
    <cellStyle name="Comma 4 4 5 2 4" xfId="23659" xr:uid="{A48BBB2E-1458-4BB2-92C7-637B4E698D42}"/>
    <cellStyle name="Comma 4 4 5 3" xfId="6283" xr:uid="{3A3E24F0-73EC-45F6-988E-3336C7EB28A4}"/>
    <cellStyle name="Comma 4 4 5 3 2" xfId="15605" xr:uid="{0FA6E647-794D-4885-8EFF-4E480078B952}"/>
    <cellStyle name="Comma 4 4 5 3 3" xfId="25731" xr:uid="{0D3FF121-EC6A-46C2-BFD9-045C63C7C5D7}"/>
    <cellStyle name="Comma 4 4 5 4" xfId="11388" xr:uid="{9554AC5F-9BF5-4324-AC67-2E250D22079A}"/>
    <cellStyle name="Comma 4 4 5 5" xfId="21514" xr:uid="{935C6835-C474-41FD-9DD6-B5D723CE5374}"/>
    <cellStyle name="Comma 4 4 6" xfId="2394" xr:uid="{D80115EA-B0E9-4B9C-AEE3-1FDC5B9AADC4}"/>
    <cellStyle name="Comma 4 4 6 2" xfId="4623" xr:uid="{5CF7F09D-5484-4BD6-A34D-EE4861E45CB1}"/>
    <cellStyle name="Comma 4 4 6 2 2" xfId="8841" xr:uid="{6481F5CD-17D8-4454-AFA0-F5271B843E37}"/>
    <cellStyle name="Comma 4 4 6 2 2 2" xfId="18163" xr:uid="{ED1BBE11-FC96-4882-8991-0D029BEB5D9B}"/>
    <cellStyle name="Comma 4 4 6 2 2 3" xfId="28289" xr:uid="{E00CF7F0-4F57-471F-9BA7-93CC72CF6806}"/>
    <cellStyle name="Comma 4 4 6 2 3" xfId="13946" xr:uid="{D080DE0F-B007-4394-9332-090CEE52510C}"/>
    <cellStyle name="Comma 4 4 6 2 4" xfId="24072" xr:uid="{FB71A0DE-9040-4B82-9A80-55DF729C3A39}"/>
    <cellStyle name="Comma 4 4 6 3" xfId="6696" xr:uid="{C85311F2-5177-4226-83A1-6CAE64C3539F}"/>
    <cellStyle name="Comma 4 4 6 3 2" xfId="16018" xr:uid="{BF0151E4-1D41-465E-977E-A86E75D81FC2}"/>
    <cellStyle name="Comma 4 4 6 3 3" xfId="26144" xr:uid="{28DED034-34E3-47FD-9C29-145BCE99E9AB}"/>
    <cellStyle name="Comma 4 4 6 4" xfId="11801" xr:uid="{7C013B55-FCF4-473C-A474-B6D51B405B55}"/>
    <cellStyle name="Comma 4 4 6 5" xfId="21927" xr:uid="{5955D1D6-B584-4555-B942-BAE53DE0C9D4}"/>
    <cellStyle name="Comma 4 4 7" xfId="2807" xr:uid="{38AFE991-2B02-476E-9A98-8F435B57F59C}"/>
    <cellStyle name="Comma 4 4 7 2" xfId="5036" xr:uid="{6F532434-2AF8-42D5-AD75-312F3B29DF0B}"/>
    <cellStyle name="Comma 4 4 7 2 2" xfId="9254" xr:uid="{C67474EA-734A-4A21-B61C-74CB6A42E927}"/>
    <cellStyle name="Comma 4 4 7 2 2 2" xfId="18576" xr:uid="{5C49E090-EE74-4F10-BA1F-BA18D6A79DED}"/>
    <cellStyle name="Comma 4 4 7 2 2 3" xfId="28702" xr:uid="{1A231768-930D-4ECE-85DE-A495402D5401}"/>
    <cellStyle name="Comma 4 4 7 2 3" xfId="14359" xr:uid="{1517FB73-71DE-42F5-9D5B-FD0A38750BB7}"/>
    <cellStyle name="Comma 4 4 7 2 4" xfId="24485" xr:uid="{6D49BB6D-9894-4DD0-BE46-313A363549A6}"/>
    <cellStyle name="Comma 4 4 7 3" xfId="7109" xr:uid="{24C7842C-7D46-4E78-AAD3-0493D25A562E}"/>
    <cellStyle name="Comma 4 4 7 3 2" xfId="16431" xr:uid="{DF18D1CE-BD5D-4188-B8D4-DBDE5D7D40F2}"/>
    <cellStyle name="Comma 4 4 7 3 3" xfId="26557" xr:uid="{0A9466A3-1049-4D4F-9CBC-F2F385A12C8F}"/>
    <cellStyle name="Comma 4 4 7 4" xfId="12214" xr:uid="{D0E9B0B9-497F-431C-AD02-499871907C38}"/>
    <cellStyle name="Comma 4 4 7 5" xfId="22340" xr:uid="{017758C1-CE6B-43D6-BBC0-4B76F4BE854F}"/>
    <cellStyle name="Comma 4 4 8" xfId="3242" xr:uid="{5FD7B8B1-AE96-4C4B-B4E6-595ACC4DFE8C}"/>
    <cellStyle name="Comma 4 4 8 2" xfId="7522" xr:uid="{E2F94A29-B700-45DA-9288-0DFE9EAF1B3B}"/>
    <cellStyle name="Comma 4 4 8 2 2" xfId="16844" xr:uid="{665FA786-8495-485E-A0C7-86647F42B93E}"/>
    <cellStyle name="Comma 4 4 8 2 3" xfId="26970" xr:uid="{798B765A-E1E8-4D68-B54A-D6AA66B0B1F8}"/>
    <cellStyle name="Comma 4 4 8 3" xfId="12627" xr:uid="{057BA351-3831-4A8F-8478-A402DF63FA54}"/>
    <cellStyle name="Comma 4 4 8 4" xfId="22753" xr:uid="{0B792B9B-2A0A-496C-BFD1-09F97A71B5FA}"/>
    <cellStyle name="Comma 4 4 9" xfId="3538" xr:uid="{F4F6D8F9-3E43-4302-9B08-7A9F5643650E}"/>
    <cellStyle name="Comma 4 5" xfId="157" xr:uid="{00000000-0005-0000-0000-000018010000}"/>
    <cellStyle name="Comma 4 5 10" xfId="5460" xr:uid="{78240EE5-2129-4A31-902E-B5B623310B61}"/>
    <cellStyle name="Comma 4 5 10 2" xfId="14782" xr:uid="{0FB5251D-7D77-4240-909A-3063AB92D7AB}"/>
    <cellStyle name="Comma 4 5 10 3" xfId="24908" xr:uid="{C169D072-5D0E-44C9-B52B-A8AC3B945D2E}"/>
    <cellStyle name="Comma 4 5 11" xfId="9679" xr:uid="{8CC306AA-4D82-4010-A072-09039C0C8D23}"/>
    <cellStyle name="Comma 4 5 11 2" xfId="19000" xr:uid="{0C2CFF09-3E7A-412F-93D0-37D3D05C5D7B}"/>
    <cellStyle name="Comma 4 5 11 3" xfId="29126" xr:uid="{B49DE630-D68D-4A8A-8D22-B35E1FD25365}"/>
    <cellStyle name="Comma 4 5 12" xfId="1156" xr:uid="{3C9E861B-DE81-4E93-9E8B-B545C4513CEE}"/>
    <cellStyle name="Comma 4 5 13" xfId="10565" xr:uid="{88B489AC-6D09-475A-B4EA-A33FB85DB0C0}"/>
    <cellStyle name="Comma 4 5 14" xfId="19862" xr:uid="{B0AE8AF8-48E0-40AB-8900-4C04D29CC033}"/>
    <cellStyle name="Comma 4 5 15" xfId="20691" xr:uid="{6E2ED6A9-E66B-4169-A457-CD47969DDCA7}"/>
    <cellStyle name="Comma 4 5 2" xfId="158" xr:uid="{00000000-0005-0000-0000-000019010000}"/>
    <cellStyle name="Comma 4 5 2 10" xfId="9886" xr:uid="{BE0BC662-A29E-48BF-AE97-CC0E340D3847}"/>
    <cellStyle name="Comma 4 5 2 10 2" xfId="19207" xr:uid="{B3A9CCC5-6392-40DB-A04D-6DFCC33A6121}"/>
    <cellStyle name="Comma 4 5 2 10 3" xfId="29333" xr:uid="{9DC7A507-FE6B-4659-8D33-F0D5FFF68DF0}"/>
    <cellStyle name="Comma 4 5 2 11" xfId="1157" xr:uid="{D8971DA9-9B83-429E-A9CE-F8133AE9633F}"/>
    <cellStyle name="Comma 4 5 2 12" xfId="10566" xr:uid="{E37D9165-84E3-4468-8F86-BDCEA2224D54}"/>
    <cellStyle name="Comma 4 5 2 13" xfId="19863" xr:uid="{A50B0D18-306C-46CF-B3EA-8CD4EA38A333}"/>
    <cellStyle name="Comma 4 5 2 14" xfId="20692" xr:uid="{3529FDBF-9BB4-4CFE-B50E-64D3DA540A33}"/>
    <cellStyle name="Comma 4 5 2 2" xfId="703" xr:uid="{00000000-0005-0000-0000-00001A010000}"/>
    <cellStyle name="Comma 4 5 2 2 2" xfId="3802" xr:uid="{249C4564-E3C6-463E-A55D-D8C1C57FB558}"/>
    <cellStyle name="Comma 4 5 2 2 2 2" xfId="8020" xr:uid="{0C3DCD08-3BF3-4F31-B208-7BC565AF45E2}"/>
    <cellStyle name="Comma 4 5 2 2 2 2 2" xfId="17342" xr:uid="{2FC1552D-FC16-48B0-AF68-BBAA823B029D}"/>
    <cellStyle name="Comma 4 5 2 2 2 2 3" xfId="27468" xr:uid="{F27FEBCD-B372-410D-B340-F6979D4233A3}"/>
    <cellStyle name="Comma 4 5 2 2 2 3" xfId="13125" xr:uid="{1DCAB3BE-D73B-484C-B7F9-D7A13AF66E4C}"/>
    <cellStyle name="Comma 4 5 2 2 2 4" xfId="23251" xr:uid="{BA96E9C4-3F24-4DD8-AE5E-7BEE273AA0F2}"/>
    <cellStyle name="Comma 4 5 2 2 3" xfId="5875" xr:uid="{632FDAA7-4D54-4043-9AAE-A6DA5F2F5F5B}"/>
    <cellStyle name="Comma 4 5 2 2 3 2" xfId="15197" xr:uid="{BAC9D905-0176-4E43-B1B3-742AD478DDF1}"/>
    <cellStyle name="Comma 4 5 2 2 3 3" xfId="25323" xr:uid="{A11B7045-3116-4CE6-BB96-46F886C25C42}"/>
    <cellStyle name="Comma 4 5 2 2 4" xfId="10311" xr:uid="{89349693-553D-4225-8A2C-883C653DB4E8}"/>
    <cellStyle name="Comma 4 5 2 2 4 2" xfId="19622" xr:uid="{84E24DFB-F7CE-457F-83AE-61FC55685447}"/>
    <cellStyle name="Comma 4 5 2 2 4 3" xfId="29748" xr:uid="{F5F202B6-FCED-4E2E-BD10-24DB783F23A5}"/>
    <cellStyle name="Comma 4 5 2 2 5" xfId="1571" xr:uid="{99D65F3B-CD7F-4FD9-A62B-7AFE36B69D70}"/>
    <cellStyle name="Comma 4 5 2 2 6" xfId="10980" xr:uid="{E5C3C470-AFD2-4091-B262-34AECA752FEA}"/>
    <cellStyle name="Comma 4 5 2 2 7" xfId="20279" xr:uid="{4FB1D440-3DA7-4736-AC1F-08BCDFCD6C17}"/>
    <cellStyle name="Comma 4 5 2 2 8" xfId="21106" xr:uid="{6350AFB7-FA51-4AB6-83D4-A3A7A59B87D0}"/>
    <cellStyle name="Comma 4 5 2 3" xfId="1986" xr:uid="{35E59082-477C-46D8-869D-16238885A87D}"/>
    <cellStyle name="Comma 4 5 2 3 2" xfId="4215" xr:uid="{1D329006-DD10-48DF-AA89-45ADCFA7E052}"/>
    <cellStyle name="Comma 4 5 2 3 2 2" xfId="8433" xr:uid="{60E79226-FCC8-4B19-A6A0-FE306E264D32}"/>
    <cellStyle name="Comma 4 5 2 3 2 2 2" xfId="17755" xr:uid="{290FF93B-AC79-4468-A20D-3E1F77356920}"/>
    <cellStyle name="Comma 4 5 2 3 2 2 3" xfId="27881" xr:uid="{8C8945E9-296D-4425-87D8-D65B79210A24}"/>
    <cellStyle name="Comma 4 5 2 3 2 3" xfId="13538" xr:uid="{06DC3443-4B86-4A99-95A5-D9DB746122A3}"/>
    <cellStyle name="Comma 4 5 2 3 2 4" xfId="23664" xr:uid="{9F8634B5-E21A-4720-9FF2-ACEC927DAF6D}"/>
    <cellStyle name="Comma 4 5 2 3 3" xfId="6288" xr:uid="{DE7B29E5-5395-48F2-A845-BD544975607D}"/>
    <cellStyle name="Comma 4 5 2 3 3 2" xfId="15610" xr:uid="{D1E551AD-5A93-41A2-A763-90DA5985FFC0}"/>
    <cellStyle name="Comma 4 5 2 3 3 3" xfId="25736" xr:uid="{42F1AA24-52A1-4066-B796-4962809A3F80}"/>
    <cellStyle name="Comma 4 5 2 3 4" xfId="11393" xr:uid="{0C0B45EB-9487-4D02-BB51-08280227A8E8}"/>
    <cellStyle name="Comma 4 5 2 3 5" xfId="21519" xr:uid="{633FF5D4-1CCD-4C42-8190-3BBA806740E7}"/>
    <cellStyle name="Comma 4 5 2 4" xfId="2399" xr:uid="{07F77858-088C-4658-8DFE-F569BFCBFC38}"/>
    <cellStyle name="Comma 4 5 2 4 2" xfId="4628" xr:uid="{C0258E9F-BA8E-48E4-BFB8-9D1A81787D26}"/>
    <cellStyle name="Comma 4 5 2 4 2 2" xfId="8846" xr:uid="{D1B1EDAD-DD5D-462F-AEDF-A8FDC10993FC}"/>
    <cellStyle name="Comma 4 5 2 4 2 2 2" xfId="18168" xr:uid="{CCEDEAD7-CAEF-401C-9399-CD6F9E3BB330}"/>
    <cellStyle name="Comma 4 5 2 4 2 2 3" xfId="28294" xr:uid="{33E57FD7-4323-4D0A-8C93-F3E76BC95A61}"/>
    <cellStyle name="Comma 4 5 2 4 2 3" xfId="13951" xr:uid="{31D95F7D-D8AF-44B8-821D-91D3E6EFC13E}"/>
    <cellStyle name="Comma 4 5 2 4 2 4" xfId="24077" xr:uid="{B8E50CBA-928B-45C6-B60F-9E6C8F5A49F3}"/>
    <cellStyle name="Comma 4 5 2 4 3" xfId="6701" xr:uid="{04486280-3B0D-4C29-A439-7B6B313660C9}"/>
    <cellStyle name="Comma 4 5 2 4 3 2" xfId="16023" xr:uid="{08DCC1B3-81CC-42AF-A2E3-C286502255EE}"/>
    <cellStyle name="Comma 4 5 2 4 3 3" xfId="26149" xr:uid="{06F66E11-2798-4E84-B6C6-1BFFAB70F362}"/>
    <cellStyle name="Comma 4 5 2 4 4" xfId="11806" xr:uid="{E57AF190-0BBD-43C5-AB2F-03C1C1D2F6AC}"/>
    <cellStyle name="Comma 4 5 2 4 5" xfId="21932" xr:uid="{C0ED5EA3-533A-45DC-B404-A482D4E61670}"/>
    <cellStyle name="Comma 4 5 2 5" xfId="2812" xr:uid="{CB497535-00CE-4489-8C50-FFB32E0D4786}"/>
    <cellStyle name="Comma 4 5 2 5 2" xfId="5041" xr:uid="{4ECABC37-66F8-482C-B80F-3EDB80DA456F}"/>
    <cellStyle name="Comma 4 5 2 5 2 2" xfId="9259" xr:uid="{AD8F6214-BA0A-4F51-94A3-0FBE6CC13187}"/>
    <cellStyle name="Comma 4 5 2 5 2 2 2" xfId="18581" xr:uid="{C9443086-BD7D-4927-80AB-B87A11091C86}"/>
    <cellStyle name="Comma 4 5 2 5 2 2 3" xfId="28707" xr:uid="{A55EC0DE-816E-43FB-B98D-A2671AE1E09D}"/>
    <cellStyle name="Comma 4 5 2 5 2 3" xfId="14364" xr:uid="{F779CB09-177F-41BA-8499-D0FC89FCCB8A}"/>
    <cellStyle name="Comma 4 5 2 5 2 4" xfId="24490" xr:uid="{5C9BC0EE-C3FD-4F49-A7F6-0DF2DD309697}"/>
    <cellStyle name="Comma 4 5 2 5 3" xfId="7114" xr:uid="{E395BAD9-2ED2-4D28-BCAF-8C28DA091B20}"/>
    <cellStyle name="Comma 4 5 2 5 3 2" xfId="16436" xr:uid="{96ACF82C-2B4F-4760-B6A5-BD92A827C86F}"/>
    <cellStyle name="Comma 4 5 2 5 3 3" xfId="26562" xr:uid="{70411A7C-8E66-433C-A4C7-F454D025B055}"/>
    <cellStyle name="Comma 4 5 2 5 4" xfId="12219" xr:uid="{2648E1EE-F6F5-4B2A-BD25-70DDA6EF425F}"/>
    <cellStyle name="Comma 4 5 2 5 5" xfId="22345" xr:uid="{B0CC0064-4371-4FA8-9AFB-733FD9DC7251}"/>
    <cellStyle name="Comma 4 5 2 6" xfId="3247" xr:uid="{DBEC6679-CB1B-456D-9B48-9E99098463A2}"/>
    <cellStyle name="Comma 4 5 2 6 2" xfId="7527" xr:uid="{C9747A45-7785-4EB7-AFF5-8E643EDA25BD}"/>
    <cellStyle name="Comma 4 5 2 6 2 2" xfId="16849" xr:uid="{57D378F7-33ED-4985-9247-6ACD98125828}"/>
    <cellStyle name="Comma 4 5 2 6 2 3" xfId="26975" xr:uid="{3F20D3DF-790F-4A17-9BA0-14B5B5652622}"/>
    <cellStyle name="Comma 4 5 2 6 3" xfId="12632" xr:uid="{C1BBA341-0416-43E5-B848-D9E4592FC2F7}"/>
    <cellStyle name="Comma 4 5 2 6 4" xfId="22758" xr:uid="{F890FB14-62F4-4E5F-A3C1-B75BEE2479A6}"/>
    <cellStyle name="Comma 4 5 2 7" xfId="3543" xr:uid="{58851AA4-510B-47B9-9C96-51374E0DBB22}"/>
    <cellStyle name="Comma 4 5 2 8" xfId="3625" xr:uid="{A1CDAFFD-E50E-4BE7-9738-419FC5DC6C8B}"/>
    <cellStyle name="Comma 4 5 2 8 2" xfId="7844" xr:uid="{8CDDBCCF-89D6-448C-83C3-0AF40F37D7B2}"/>
    <cellStyle name="Comma 4 5 2 8 2 2" xfId="17166" xr:uid="{C573386E-5B65-4F2A-BCD9-11023F51A87F}"/>
    <cellStyle name="Comma 4 5 2 8 2 3" xfId="27292" xr:uid="{D8C8769B-9332-4AC8-8406-570202389616}"/>
    <cellStyle name="Comma 4 5 2 8 3" xfId="12949" xr:uid="{02558148-5A6F-4945-A638-79CB5ABB5240}"/>
    <cellStyle name="Comma 4 5 2 8 4" xfId="23075" xr:uid="{BA1EE801-A2B2-42F7-A750-5722BF1BCD79}"/>
    <cellStyle name="Comma 4 5 2 9" xfId="5461" xr:uid="{47A1B410-459A-4411-949D-0DF86B381076}"/>
    <cellStyle name="Comma 4 5 2 9 2" xfId="14783" xr:uid="{0EA09832-4D1B-45A8-9487-ED6AD9B2AAA5}"/>
    <cellStyle name="Comma 4 5 2 9 3" xfId="24909" xr:uid="{703CB0C2-57EA-4A14-9AC2-A893CFE294E6}"/>
    <cellStyle name="Comma 4 5 3" xfId="702" xr:uid="{00000000-0005-0000-0000-00001B010000}"/>
    <cellStyle name="Comma 4 5 3 2" xfId="3801" xr:uid="{C2FC758E-A4E1-4B9D-8A55-71BE657B980C}"/>
    <cellStyle name="Comma 4 5 3 2 2" xfId="8019" xr:uid="{B8C02992-F831-4C74-8A67-B62796CBE083}"/>
    <cellStyle name="Comma 4 5 3 2 2 2" xfId="17341" xr:uid="{54DFD2EB-07CF-42F9-BDB0-7EB2266754D2}"/>
    <cellStyle name="Comma 4 5 3 2 2 3" xfId="27467" xr:uid="{B6400572-8538-4C53-AEF5-145D8CB6AD97}"/>
    <cellStyle name="Comma 4 5 3 2 3" xfId="13124" xr:uid="{1AF0FCBF-672C-4685-A2EA-161EBBA1636E}"/>
    <cellStyle name="Comma 4 5 3 2 4" xfId="23250" xr:uid="{56E8F881-504B-483B-B2FA-DEBF9EB98FC1}"/>
    <cellStyle name="Comma 4 5 3 3" xfId="5874" xr:uid="{E2359977-77A2-4C42-B5D8-733A2BC86C2F}"/>
    <cellStyle name="Comma 4 5 3 3 2" xfId="15196" xr:uid="{F34D590C-F9B9-4AE9-A6E1-0CDDC8DD913F}"/>
    <cellStyle name="Comma 4 5 3 3 3" xfId="25322" xr:uid="{B7A91C81-8394-4061-8D8B-A301EBF1871E}"/>
    <cellStyle name="Comma 4 5 3 4" xfId="10104" xr:uid="{6C21ACAB-661A-42CB-B4BF-8CD551C5C126}"/>
    <cellStyle name="Comma 4 5 3 4 2" xfId="19415" xr:uid="{AB34345E-D5AF-4612-B7B2-4A57F9D28CA1}"/>
    <cellStyle name="Comma 4 5 3 4 3" xfId="29541" xr:uid="{F966DAFA-E64E-4BA4-B6E6-ED2669E35ABB}"/>
    <cellStyle name="Comma 4 5 3 5" xfId="1570" xr:uid="{9FAA4C0F-CD0E-49C0-811F-900CE2172F89}"/>
    <cellStyle name="Comma 4 5 3 6" xfId="10979" xr:uid="{E433323F-18DC-4A99-8175-229BC0E8959A}"/>
    <cellStyle name="Comma 4 5 3 7" xfId="20278" xr:uid="{6D33EDD7-A4B3-4156-8FC9-66B3017ACB08}"/>
    <cellStyle name="Comma 4 5 3 8" xfId="21105" xr:uid="{4327D0B2-66EA-478F-B483-A2E6CC00DB71}"/>
    <cellStyle name="Comma 4 5 4" xfId="1985" xr:uid="{1C79D2B0-6CEB-4B7A-B316-67C810A3C356}"/>
    <cellStyle name="Comma 4 5 4 2" xfId="4214" xr:uid="{E1C591D9-A993-4913-BE5C-5746A6DA936F}"/>
    <cellStyle name="Comma 4 5 4 2 2" xfId="8432" xr:uid="{132BE887-59DB-40BF-BBE4-BBB7BEF4F861}"/>
    <cellStyle name="Comma 4 5 4 2 2 2" xfId="17754" xr:uid="{C9FDB461-9059-4DC6-8AE9-40F4691DF260}"/>
    <cellStyle name="Comma 4 5 4 2 2 3" xfId="27880" xr:uid="{6068DDD4-5064-4A05-9272-BC058DEB7C31}"/>
    <cellStyle name="Comma 4 5 4 2 3" xfId="13537" xr:uid="{5BCAB2CB-AE31-4549-BE7F-790E980059F7}"/>
    <cellStyle name="Comma 4 5 4 2 4" xfId="23663" xr:uid="{D9BD6257-6C4D-485B-84F3-F0D7AF45A4CC}"/>
    <cellStyle name="Comma 4 5 4 3" xfId="6287" xr:uid="{85F991BD-11C1-4DE8-B169-91C188577BFF}"/>
    <cellStyle name="Comma 4 5 4 3 2" xfId="15609" xr:uid="{693EDA6A-F72B-41C5-81A9-833361FAB000}"/>
    <cellStyle name="Comma 4 5 4 3 3" xfId="25735" xr:uid="{AEA672E3-1450-43EC-AC8C-78294E7866D2}"/>
    <cellStyle name="Comma 4 5 4 4" xfId="11392" xr:uid="{9E32C195-5F27-44B1-A117-D1AF7C6FA256}"/>
    <cellStyle name="Comma 4 5 4 5" xfId="21518" xr:uid="{8932DBDB-8100-4DC7-A2AC-F81F2C5EA143}"/>
    <cellStyle name="Comma 4 5 5" xfId="2398" xr:uid="{3BC13750-0D95-4C56-A232-30E6485F3EE0}"/>
    <cellStyle name="Comma 4 5 5 2" xfId="4627" xr:uid="{FD9C2C5B-A9EE-412C-A734-42512AC08A76}"/>
    <cellStyle name="Comma 4 5 5 2 2" xfId="8845" xr:uid="{DF6D3E91-4882-4416-AA1E-051C68B44584}"/>
    <cellStyle name="Comma 4 5 5 2 2 2" xfId="18167" xr:uid="{357BAB79-0A82-49C0-9AC3-4D2ABDF1EE58}"/>
    <cellStyle name="Comma 4 5 5 2 2 3" xfId="28293" xr:uid="{173471D3-4124-484D-8E55-1593C8375CA6}"/>
    <cellStyle name="Comma 4 5 5 2 3" xfId="13950" xr:uid="{B27565A3-A556-4B48-84A4-3BAAFE861E25}"/>
    <cellStyle name="Comma 4 5 5 2 4" xfId="24076" xr:uid="{06E8E1C4-D84F-47D1-B739-702E2766CE60}"/>
    <cellStyle name="Comma 4 5 5 3" xfId="6700" xr:uid="{264C89FC-780F-42DC-96D2-1B231C809486}"/>
    <cellStyle name="Comma 4 5 5 3 2" xfId="16022" xr:uid="{F3504BB7-8E50-4F56-B5C4-CA4222565C7A}"/>
    <cellStyle name="Comma 4 5 5 3 3" xfId="26148" xr:uid="{47B39836-BCC9-44D1-88BB-523F187699E9}"/>
    <cellStyle name="Comma 4 5 5 4" xfId="11805" xr:uid="{FC51E41B-A5BB-47EC-B8CE-331A2C09FB5D}"/>
    <cellStyle name="Comma 4 5 5 5" xfId="21931" xr:uid="{931D59D1-75CF-4EF3-A6C8-52A2BCD3FB4F}"/>
    <cellStyle name="Comma 4 5 6" xfId="2811" xr:uid="{3B5DF742-D311-4550-84E5-E98A9110A222}"/>
    <cellStyle name="Comma 4 5 6 2" xfId="5040" xr:uid="{EFFA7E1A-C3EF-44FC-A73B-4AE4D1ADD984}"/>
    <cellStyle name="Comma 4 5 6 2 2" xfId="9258" xr:uid="{70BECBD9-5650-4DBC-8A52-4FA5E50D1805}"/>
    <cellStyle name="Comma 4 5 6 2 2 2" xfId="18580" xr:uid="{5E4343AC-C737-44ED-B8A1-380E090BE4E0}"/>
    <cellStyle name="Comma 4 5 6 2 2 3" xfId="28706" xr:uid="{AF8EB079-10AE-423C-82BB-AC3B629CCE35}"/>
    <cellStyle name="Comma 4 5 6 2 3" xfId="14363" xr:uid="{D92F4E99-E7BA-4219-9918-00D53B75F4EA}"/>
    <cellStyle name="Comma 4 5 6 2 4" xfId="24489" xr:uid="{4A89D269-1192-4F8B-98B4-AC649F0DA600}"/>
    <cellStyle name="Comma 4 5 6 3" xfId="7113" xr:uid="{FE27641B-DFC8-4B6D-834D-2534FED903CA}"/>
    <cellStyle name="Comma 4 5 6 3 2" xfId="16435" xr:uid="{69CEDE30-81A0-487D-9C76-C366A48438E4}"/>
    <cellStyle name="Comma 4 5 6 3 3" xfId="26561" xr:uid="{17BC1CE6-2DE9-4087-B6B4-6BCB7D26A963}"/>
    <cellStyle name="Comma 4 5 6 4" xfId="12218" xr:uid="{927058C5-9232-4650-9CC9-BCBE3A536B86}"/>
    <cellStyle name="Comma 4 5 6 5" xfId="22344" xr:uid="{93C41536-0D56-4FBE-8E43-A450DE30C334}"/>
    <cellStyle name="Comma 4 5 7" xfId="3246" xr:uid="{A0AD04DB-FB45-445B-9463-9C5B14833425}"/>
    <cellStyle name="Comma 4 5 7 2" xfId="7526" xr:uid="{3A781777-A47A-4A86-8531-B0BB6499DB6E}"/>
    <cellStyle name="Comma 4 5 7 2 2" xfId="16848" xr:uid="{92782A18-3EA1-467F-B7CB-867E8AF3E540}"/>
    <cellStyle name="Comma 4 5 7 2 3" xfId="26974" xr:uid="{348B9AC7-2710-4C25-8B19-B6A9BCAE42D7}"/>
    <cellStyle name="Comma 4 5 7 3" xfId="12631" xr:uid="{39D801F6-E5CF-4D66-B0A0-D88722C95DE7}"/>
    <cellStyle name="Comma 4 5 7 4" xfId="22757" xr:uid="{8F1554DE-F446-4E0B-B16D-1132AA85194D}"/>
    <cellStyle name="Comma 4 5 8" xfId="3542" xr:uid="{37638138-8DDC-43B1-9B9C-CA7A4FCAEADF}"/>
    <cellStyle name="Comma 4 5 9" xfId="3624" xr:uid="{C4BAC921-0420-447B-A533-5C67BC88DA56}"/>
    <cellStyle name="Comma 4 5 9 2" xfId="7843" xr:uid="{A36E3A48-F276-443C-BC9D-049580D01833}"/>
    <cellStyle name="Comma 4 5 9 2 2" xfId="17165" xr:uid="{1C702A07-AF0D-49C6-B882-BB860C6D549B}"/>
    <cellStyle name="Comma 4 5 9 2 3" xfId="27291" xr:uid="{4AB919A8-8960-49AB-B795-8F2C44C66EBC}"/>
    <cellStyle name="Comma 4 5 9 3" xfId="12948" xr:uid="{F9EC7AE7-B72F-4106-952A-0F1FB8C9CA57}"/>
    <cellStyle name="Comma 4 5 9 4" xfId="23074" xr:uid="{9CC4BAAD-3E41-474E-B870-14A9D5FC55C6}"/>
    <cellStyle name="Comma 4 6" xfId="159" xr:uid="{00000000-0005-0000-0000-00001C010000}"/>
    <cellStyle name="Comma 4 6 10" xfId="9795" xr:uid="{F818D078-DF3F-4B95-B7DA-294427F6DFB4}"/>
    <cellStyle name="Comma 4 6 10 2" xfId="19116" xr:uid="{963F54C4-4CE0-4B27-97AC-BD9F9A2B2D75}"/>
    <cellStyle name="Comma 4 6 10 3" xfId="29242" xr:uid="{1A9CB9E6-9D72-44EC-A6AF-F71AB69B6521}"/>
    <cellStyle name="Comma 4 6 11" xfId="1158" xr:uid="{0C8C7AF0-8698-40CF-A5B8-11EC66056E7C}"/>
    <cellStyle name="Comma 4 6 12" xfId="10567" xr:uid="{41BB512E-35D9-43B1-8E25-4003722F2329}"/>
    <cellStyle name="Comma 4 6 13" xfId="19864" xr:uid="{E9DAFD0B-80F8-4C45-9D7A-360AC891A7CE}"/>
    <cellStyle name="Comma 4 6 14" xfId="20693" xr:uid="{508DA187-577D-4E2A-9221-3C2CBFC030A2}"/>
    <cellStyle name="Comma 4 6 2" xfId="704" xr:uid="{00000000-0005-0000-0000-00001D010000}"/>
    <cellStyle name="Comma 4 6 2 2" xfId="3803" xr:uid="{9AE0A5C0-7FAF-449D-B24F-0F794A415048}"/>
    <cellStyle name="Comma 4 6 2 2 2" xfId="8021" xr:uid="{18A2024C-465C-4946-9F1E-ED8E6A126EF1}"/>
    <cellStyle name="Comma 4 6 2 2 2 2" xfId="17343" xr:uid="{D56291CF-0CCB-4F99-9041-4D0B3399BA04}"/>
    <cellStyle name="Comma 4 6 2 2 2 3" xfId="27469" xr:uid="{D5664B98-4C5D-43E9-8966-401B3F73FD0D}"/>
    <cellStyle name="Comma 4 6 2 2 3" xfId="13126" xr:uid="{4F55AB2B-9A3E-4672-9AEB-FDAEFE9714B5}"/>
    <cellStyle name="Comma 4 6 2 2 4" xfId="23252" xr:uid="{37E4DA12-5534-4446-BC7D-E02D52E81686}"/>
    <cellStyle name="Comma 4 6 2 3" xfId="5876" xr:uid="{94A5FA47-A2BE-4D87-9AAF-8F2E1A90653D}"/>
    <cellStyle name="Comma 4 6 2 3 2" xfId="15198" xr:uid="{DF9A8DAB-ACF8-4C11-A503-68E14D226C5D}"/>
    <cellStyle name="Comma 4 6 2 3 3" xfId="25324" xr:uid="{F83B7B4E-96D1-4259-BF0C-64AE409669E9}"/>
    <cellStyle name="Comma 4 6 2 4" xfId="10220" xr:uid="{F3113FE8-9915-455D-8861-F5ECC63D8EA2}"/>
    <cellStyle name="Comma 4 6 2 4 2" xfId="19531" xr:uid="{FA67C3C7-C1D0-431F-B093-8A99726DE01B}"/>
    <cellStyle name="Comma 4 6 2 4 3" xfId="29657" xr:uid="{8E7F08EB-64E9-4150-9E52-81369337AAC2}"/>
    <cellStyle name="Comma 4 6 2 5" xfId="1572" xr:uid="{0E8AEDCC-B8B2-4104-908C-132E0A7ADF58}"/>
    <cellStyle name="Comma 4 6 2 6" xfId="10981" xr:uid="{2C5AF2AE-9C3D-4359-94F9-238CF9FE8F42}"/>
    <cellStyle name="Comma 4 6 2 7" xfId="20280" xr:uid="{FB5E8F92-4BB9-4359-B62E-76C575B07DC0}"/>
    <cellStyle name="Comma 4 6 2 8" xfId="21107" xr:uid="{DEFCE645-3EFD-4A28-B84D-9E7E73C907A4}"/>
    <cellStyle name="Comma 4 6 3" xfId="1987" xr:uid="{DF605557-5210-4D3A-8373-37D00AE5F035}"/>
    <cellStyle name="Comma 4 6 3 2" xfId="4216" xr:uid="{FF4B17CD-081F-41AD-B7E6-343A4E7FC3A2}"/>
    <cellStyle name="Comma 4 6 3 2 2" xfId="8434" xr:uid="{F926F4A1-D0BF-46F9-8977-2206A667021B}"/>
    <cellStyle name="Comma 4 6 3 2 2 2" xfId="17756" xr:uid="{4E1BACD7-88F1-49B7-A48D-43C47881B71C}"/>
    <cellStyle name="Comma 4 6 3 2 2 3" xfId="27882" xr:uid="{A708E975-D793-47EB-B893-85C6AC09CDD3}"/>
    <cellStyle name="Comma 4 6 3 2 3" xfId="13539" xr:uid="{3B9888F7-AB51-496D-BCC0-C46D62F1FD6F}"/>
    <cellStyle name="Comma 4 6 3 2 4" xfId="23665" xr:uid="{2C8DB22F-B35B-4702-814A-1BD29BD2E182}"/>
    <cellStyle name="Comma 4 6 3 3" xfId="6289" xr:uid="{5FCBBDDD-2E2D-441C-A91D-CF74075CF2CB}"/>
    <cellStyle name="Comma 4 6 3 3 2" xfId="15611" xr:uid="{23370D55-0A33-44AC-8A6D-F2C2A2418753}"/>
    <cellStyle name="Comma 4 6 3 3 3" xfId="25737" xr:uid="{4B6FFA51-B7C0-45B9-9B2D-D970BCD579B4}"/>
    <cellStyle name="Comma 4 6 3 4" xfId="11394" xr:uid="{DAA0A9F6-F973-4598-88BE-6E2C38A0CAEC}"/>
    <cellStyle name="Comma 4 6 3 5" xfId="21520" xr:uid="{8DB11DAE-DE2E-48C8-8FB2-3C5B8AB34FE6}"/>
    <cellStyle name="Comma 4 6 4" xfId="2400" xr:uid="{318E963D-EE7A-4281-8971-84CEE1CC14C8}"/>
    <cellStyle name="Comma 4 6 4 2" xfId="4629" xr:uid="{450AB1F1-7865-4C39-8268-14906F2F1CD1}"/>
    <cellStyle name="Comma 4 6 4 2 2" xfId="8847" xr:uid="{570161BC-9CD8-46D7-81EC-269C90C4E02A}"/>
    <cellStyle name="Comma 4 6 4 2 2 2" xfId="18169" xr:uid="{CF981256-5466-4EB9-9A87-8F2074A0E613}"/>
    <cellStyle name="Comma 4 6 4 2 2 3" xfId="28295" xr:uid="{A14188E6-761E-444A-BB9F-0F2DB81FB043}"/>
    <cellStyle name="Comma 4 6 4 2 3" xfId="13952" xr:uid="{DCA40749-FBA1-40C4-A21E-68D1BB358A26}"/>
    <cellStyle name="Comma 4 6 4 2 4" xfId="24078" xr:uid="{1F85AED8-D17F-404E-966E-BC86EB4DF37B}"/>
    <cellStyle name="Comma 4 6 4 3" xfId="6702" xr:uid="{273B868E-4219-40F9-AC97-15AFE3DF66A7}"/>
    <cellStyle name="Comma 4 6 4 3 2" xfId="16024" xr:uid="{47DFC3EB-8441-4505-AFAC-53E73E340486}"/>
    <cellStyle name="Comma 4 6 4 3 3" xfId="26150" xr:uid="{4C28190E-607B-40E1-9863-866DD228A0F1}"/>
    <cellStyle name="Comma 4 6 4 4" xfId="11807" xr:uid="{0E9DBA8C-B893-4CC2-8300-D829DE3D9C4F}"/>
    <cellStyle name="Comma 4 6 4 5" xfId="21933" xr:uid="{FED377D4-4227-402C-BC23-36D6E948E948}"/>
    <cellStyle name="Comma 4 6 5" xfId="2813" xr:uid="{E54E50C7-AB89-42E0-883A-2D9431809A63}"/>
    <cellStyle name="Comma 4 6 5 2" xfId="5042" xr:uid="{68E08EF7-6550-41B1-9AC4-ABFD47854A9C}"/>
    <cellStyle name="Comma 4 6 5 2 2" xfId="9260" xr:uid="{71DE1960-19AF-45CD-BFED-9268951BEA06}"/>
    <cellStyle name="Comma 4 6 5 2 2 2" xfId="18582" xr:uid="{EEEABE01-46BB-4444-BEFA-C4E6079A2863}"/>
    <cellStyle name="Comma 4 6 5 2 2 3" xfId="28708" xr:uid="{88E73855-BA01-4886-95B3-32F62D25E2D1}"/>
    <cellStyle name="Comma 4 6 5 2 3" xfId="14365" xr:uid="{CCE5B579-C913-4298-9990-8F4B3C441C2F}"/>
    <cellStyle name="Comma 4 6 5 2 4" xfId="24491" xr:uid="{3C13D120-CB06-42CB-814E-25B3E2F1B5EB}"/>
    <cellStyle name="Comma 4 6 5 3" xfId="7115" xr:uid="{3E9DC7A5-F50C-4DDF-9338-A051C4935F6E}"/>
    <cellStyle name="Comma 4 6 5 3 2" xfId="16437" xr:uid="{E440501B-5A19-4A7B-AF89-CAE30B3042BF}"/>
    <cellStyle name="Comma 4 6 5 3 3" xfId="26563" xr:uid="{9C62BA12-8156-4E1F-B623-CB1CA2B04DD7}"/>
    <cellStyle name="Comma 4 6 5 4" xfId="12220" xr:uid="{1B192009-92B2-4A0A-863B-34B3A3DA45DD}"/>
    <cellStyle name="Comma 4 6 5 5" xfId="22346" xr:uid="{B96D33A2-E8DE-4616-B6CA-4489EFAC03C8}"/>
    <cellStyle name="Comma 4 6 6" xfId="3248" xr:uid="{40AE967A-17FB-442B-A122-B457747CEF18}"/>
    <cellStyle name="Comma 4 6 6 2" xfId="7528" xr:uid="{AD5230BB-FFC4-438B-A347-79DB78382DE3}"/>
    <cellStyle name="Comma 4 6 6 2 2" xfId="16850" xr:uid="{955DD8D2-FDAD-4BAF-9CD1-CC6144869CAB}"/>
    <cellStyle name="Comma 4 6 6 2 3" xfId="26976" xr:uid="{14869A3D-4E45-468E-8B3E-143A4616F134}"/>
    <cellStyle name="Comma 4 6 6 3" xfId="12633" xr:uid="{7FEB630F-6B7C-4E14-AF31-31908438684C}"/>
    <cellStyle name="Comma 4 6 6 4" xfId="22759" xr:uid="{663042B3-873A-4985-A539-2070D2C9E666}"/>
    <cellStyle name="Comma 4 6 7" xfId="3544" xr:uid="{6567F448-24E9-4323-908A-9844C706FD9E}"/>
    <cellStyle name="Comma 4 6 8" xfId="3626" xr:uid="{FA1ABB78-1CB2-42AD-B30E-4B98509FB68D}"/>
    <cellStyle name="Comma 4 6 8 2" xfId="7845" xr:uid="{81C33665-2A16-4B9B-B85F-E68A875B3D66}"/>
    <cellStyle name="Comma 4 6 8 2 2" xfId="17167" xr:uid="{D56ACC56-7A19-4641-A757-6F1C6B1B565C}"/>
    <cellStyle name="Comma 4 6 8 2 3" xfId="27293" xr:uid="{76BD8B31-A7C1-4990-81B7-33D5D0EEF127}"/>
    <cellStyle name="Comma 4 6 8 3" xfId="12950" xr:uid="{0D729D72-B343-41FE-882E-3D9734547B73}"/>
    <cellStyle name="Comma 4 6 8 4" xfId="23076" xr:uid="{940E4DEA-F2D2-4FD3-8387-ADB5B2FAA162}"/>
    <cellStyle name="Comma 4 6 9" xfId="5462" xr:uid="{A68793AB-54ED-4F8F-9A17-7BF2746AD331}"/>
    <cellStyle name="Comma 4 6 9 2" xfId="14784" xr:uid="{3C47612A-F4E1-45A8-9991-247D494FE3BA}"/>
    <cellStyle name="Comma 4 6 9 3" xfId="24910" xr:uid="{87DF10D9-7933-499B-A840-95C81387B7FC}"/>
    <cellStyle name="Comma 4 7" xfId="160" xr:uid="{00000000-0005-0000-0000-00001E010000}"/>
    <cellStyle name="Comma 4 7 10" xfId="9998" xr:uid="{9082F39C-A5E9-409E-B1A4-9300A7D28B36}"/>
    <cellStyle name="Comma 4 7 10 2" xfId="19312" xr:uid="{A36278A8-B8BF-4DB7-BBB2-B7C7B870A076}"/>
    <cellStyle name="Comma 4 7 10 3" xfId="29438" xr:uid="{F6DC14D5-7450-4A27-A25A-02CFAE6D2A57}"/>
    <cellStyle name="Comma 4 7 11" xfId="1159" xr:uid="{5CD44E0B-BF3B-441E-A0C4-0E472CA4365B}"/>
    <cellStyle name="Comma 4 7 12" xfId="10568" xr:uid="{768BB76A-B230-44CC-B0DB-8706EE033948}"/>
    <cellStyle name="Comma 4 7 13" xfId="19865" xr:uid="{2F349FDE-0416-4E7E-AE1D-A1789BF57BF4}"/>
    <cellStyle name="Comma 4 7 14" xfId="20694" xr:uid="{52ABFA01-D4B6-422A-955D-7487EE2208E2}"/>
    <cellStyle name="Comma 4 7 2" xfId="705" xr:uid="{00000000-0005-0000-0000-00001F010000}"/>
    <cellStyle name="Comma 4 7 2 2" xfId="3804" xr:uid="{5D6E07CC-E413-4E7D-8C7E-682FA49652CA}"/>
    <cellStyle name="Comma 4 7 2 2 2" xfId="8022" xr:uid="{24149299-6EA1-40A8-8B7A-EF919A8141C7}"/>
    <cellStyle name="Comma 4 7 2 2 2 2" xfId="17344" xr:uid="{852D9A44-07D6-4010-85BB-2F0558C219F4}"/>
    <cellStyle name="Comma 4 7 2 2 2 3" xfId="27470" xr:uid="{0214DE7A-9F97-4A30-A071-F4A766FCB603}"/>
    <cellStyle name="Comma 4 7 2 2 3" xfId="13127" xr:uid="{7B018CE6-6A80-4947-9BCD-30A1C91B3012}"/>
    <cellStyle name="Comma 4 7 2 2 4" xfId="23253" xr:uid="{6535F544-3A79-46E8-BE80-FC88A8023649}"/>
    <cellStyle name="Comma 4 7 2 3" xfId="5877" xr:uid="{64B91137-52E3-4323-8673-C1F919F6AD2D}"/>
    <cellStyle name="Comma 4 7 2 3 2" xfId="15199" xr:uid="{7B2AC536-FC88-49D4-BA91-6DD8720D2C1C}"/>
    <cellStyle name="Comma 4 7 2 3 3" xfId="25325" xr:uid="{7F2718D8-6B68-48D3-8997-4149CFDFC220}"/>
    <cellStyle name="Comma 4 7 2 4" xfId="10426" xr:uid="{5E5AACA4-015B-47D2-BCE6-D3EAF7412171}"/>
    <cellStyle name="Comma 4 7 2 4 2" xfId="19726" xr:uid="{06B7ABC5-AB77-44DB-BCE6-9A8BB139E61E}"/>
    <cellStyle name="Comma 4 7 2 4 3" xfId="29852" xr:uid="{24854F26-245A-4B27-9CE5-7F136708B589}"/>
    <cellStyle name="Comma 4 7 2 5" xfId="1573" xr:uid="{3E3D000A-82BD-47B9-8F81-CD8511535F70}"/>
    <cellStyle name="Comma 4 7 2 6" xfId="10982" xr:uid="{65C25A28-567F-4833-926F-CD18E8D00E6C}"/>
    <cellStyle name="Comma 4 7 2 7" xfId="20281" xr:uid="{58AB7D6B-E0EB-4175-B3BB-0F2A91FF30FD}"/>
    <cellStyle name="Comma 4 7 2 8" xfId="21108" xr:uid="{8CB37983-AF8A-417E-8954-B3631EF4E29C}"/>
    <cellStyle name="Comma 4 7 3" xfId="1988" xr:uid="{80BF32A6-3198-4497-9F5C-097B220CC408}"/>
    <cellStyle name="Comma 4 7 3 2" xfId="4217" xr:uid="{896F9C77-C955-4652-A092-8833095FC27A}"/>
    <cellStyle name="Comma 4 7 3 2 2" xfId="8435" xr:uid="{ABE2CEAE-91CC-447E-8BB8-5A592EE59F12}"/>
    <cellStyle name="Comma 4 7 3 2 2 2" xfId="17757" xr:uid="{D1689D42-80A6-457D-AAAC-14FA21D6659D}"/>
    <cellStyle name="Comma 4 7 3 2 2 3" xfId="27883" xr:uid="{C5A3C180-FA11-4C12-AAEC-83BC7B77355B}"/>
    <cellStyle name="Comma 4 7 3 2 3" xfId="13540" xr:uid="{D275F326-181B-4303-9B61-E7CC298240E2}"/>
    <cellStyle name="Comma 4 7 3 2 4" xfId="23666" xr:uid="{106CABAD-857F-4690-92E4-2053BB39A280}"/>
    <cellStyle name="Comma 4 7 3 3" xfId="6290" xr:uid="{85DA24F1-B53B-4E3D-8BBB-D0A796BDBC45}"/>
    <cellStyle name="Comma 4 7 3 3 2" xfId="15612" xr:uid="{2319B2D9-B687-4BFA-8AA1-44BF483CFC13}"/>
    <cellStyle name="Comma 4 7 3 3 3" xfId="25738" xr:uid="{A1BE788A-0EDF-4332-BBCC-7D83AE1DE9E6}"/>
    <cellStyle name="Comma 4 7 3 4" xfId="11395" xr:uid="{C0AA6584-36B8-4C48-816C-96E44ADE9982}"/>
    <cellStyle name="Comma 4 7 3 5" xfId="21521" xr:uid="{5B8E8F2B-CC3D-42E2-AAE5-05A9E53DCD80}"/>
    <cellStyle name="Comma 4 7 4" xfId="2401" xr:uid="{C1038FF4-96CB-48BC-B0F1-5B818B56CC32}"/>
    <cellStyle name="Comma 4 7 4 2" xfId="4630" xr:uid="{06618165-3147-4720-91E4-D6ABE7C7F925}"/>
    <cellStyle name="Comma 4 7 4 2 2" xfId="8848" xr:uid="{45A10091-1F56-4D38-991C-CAD858751F2A}"/>
    <cellStyle name="Comma 4 7 4 2 2 2" xfId="18170" xr:uid="{C2519421-4C8B-4D1C-87B7-F57F027474DA}"/>
    <cellStyle name="Comma 4 7 4 2 2 3" xfId="28296" xr:uid="{FB472A6F-C217-4850-8906-C2A808A5CA7F}"/>
    <cellStyle name="Comma 4 7 4 2 3" xfId="13953" xr:uid="{7BAF697E-3C0A-4AB6-9FD6-E985A99FD030}"/>
    <cellStyle name="Comma 4 7 4 2 4" xfId="24079" xr:uid="{5DDA6F4C-1438-41E0-BD61-C1B24C85ED05}"/>
    <cellStyle name="Comma 4 7 4 3" xfId="6703" xr:uid="{46FD537D-2493-4E65-95ED-261D1A39C462}"/>
    <cellStyle name="Comma 4 7 4 3 2" xfId="16025" xr:uid="{74DEB1E0-DDC8-4FED-876C-CC5EF0BCCC3C}"/>
    <cellStyle name="Comma 4 7 4 3 3" xfId="26151" xr:uid="{E83F432C-D571-48C4-9DED-0498CD3EB54E}"/>
    <cellStyle name="Comma 4 7 4 4" xfId="11808" xr:uid="{AED9D457-28B9-43B2-8A69-E71E2A5B40D7}"/>
    <cellStyle name="Comma 4 7 4 5" xfId="21934" xr:uid="{D4E3A431-4EA3-4D6C-9F19-2FB217C3BE1B}"/>
    <cellStyle name="Comma 4 7 5" xfId="2814" xr:uid="{F14C1F15-5FBF-4935-A98B-7DD2F19D9E7C}"/>
    <cellStyle name="Comma 4 7 5 2" xfId="5043" xr:uid="{7AE6863C-4EBC-4DE2-BD56-F7337438BAC2}"/>
    <cellStyle name="Comma 4 7 5 2 2" xfId="9261" xr:uid="{75433525-1C03-419C-8CDB-DA5197AF2E77}"/>
    <cellStyle name="Comma 4 7 5 2 2 2" xfId="18583" xr:uid="{21F7D9C9-507C-435A-B8EE-EF32F6BE374D}"/>
    <cellStyle name="Comma 4 7 5 2 2 3" xfId="28709" xr:uid="{ECE60E4F-9799-4B0F-905F-602850E9CC93}"/>
    <cellStyle name="Comma 4 7 5 2 3" xfId="14366" xr:uid="{A9E25B0D-049C-4A56-9616-64ACB92104B0}"/>
    <cellStyle name="Comma 4 7 5 2 4" xfId="24492" xr:uid="{87706E2A-10DB-40FB-BE2E-0360C5BD8F18}"/>
    <cellStyle name="Comma 4 7 5 3" xfId="7116" xr:uid="{2740DE14-29E3-46C0-9FCA-E882258664CC}"/>
    <cellStyle name="Comma 4 7 5 3 2" xfId="16438" xr:uid="{88E3D4CB-5ABF-4814-9B67-405B1402CE5B}"/>
    <cellStyle name="Comma 4 7 5 3 3" xfId="26564" xr:uid="{D011D327-3A4E-4193-8B93-C9FC928A9BED}"/>
    <cellStyle name="Comma 4 7 5 4" xfId="12221" xr:uid="{F54672AC-5E3A-400B-B4BD-A429BFFB33F0}"/>
    <cellStyle name="Comma 4 7 5 5" xfId="22347" xr:uid="{DB2A86C0-FA93-46FA-82B4-4B873AEC4A32}"/>
    <cellStyle name="Comma 4 7 6" xfId="3249" xr:uid="{A94B01B0-8CC6-4CD7-ADE7-221B8DFF5737}"/>
    <cellStyle name="Comma 4 7 6 2" xfId="7529" xr:uid="{D55DB9A5-75A7-4812-8E3A-872BBEC8E281}"/>
    <cellStyle name="Comma 4 7 6 2 2" xfId="16851" xr:uid="{8BBAD4B1-8542-493D-A89B-828B26CDC05E}"/>
    <cellStyle name="Comma 4 7 6 2 3" xfId="26977" xr:uid="{D72518F0-438E-42D4-9C0B-BE1F20763212}"/>
    <cellStyle name="Comma 4 7 6 3" xfId="12634" xr:uid="{16D321B5-E4C1-4C6A-B2FA-E4E1E8A04E61}"/>
    <cellStyle name="Comma 4 7 6 4" xfId="22760" xr:uid="{B13ACB5F-5EE0-4A15-83D5-566486442C29}"/>
    <cellStyle name="Comma 4 7 7" xfId="3545" xr:uid="{F29481D9-7158-4F43-AE66-059BA7BD4572}"/>
    <cellStyle name="Comma 4 7 8" xfId="3627" xr:uid="{0DA79728-1E07-4A29-890F-272FD3287C56}"/>
    <cellStyle name="Comma 4 7 8 2" xfId="7846" xr:uid="{EE168900-46A1-44EF-8322-C3B424403E60}"/>
    <cellStyle name="Comma 4 7 8 2 2" xfId="17168" xr:uid="{409A1EFC-C38D-4D3F-BED7-08FB99C787D0}"/>
    <cellStyle name="Comma 4 7 8 2 3" xfId="27294" xr:uid="{EB5FC44D-5C0E-42B4-9035-D33D86796D20}"/>
    <cellStyle name="Comma 4 7 8 3" xfId="12951" xr:uid="{874800CD-F443-41C3-ACD7-B08ACC54CF6E}"/>
    <cellStyle name="Comma 4 7 8 4" xfId="23077" xr:uid="{E3A545D0-3FEA-4802-8572-495BA6CB83E1}"/>
    <cellStyle name="Comma 4 7 9" xfId="5463" xr:uid="{BECB76BF-A373-445F-B44A-97559A05E7DD}"/>
    <cellStyle name="Comma 4 7 9 2" xfId="14785" xr:uid="{5EEFE19B-000F-4E8D-8611-D6F8EA3A6AF4}"/>
    <cellStyle name="Comma 4 7 9 3" xfId="24911" xr:uid="{54662A20-F812-48EE-A1A6-8972F74913CA}"/>
    <cellStyle name="Comma 4 8" xfId="10023" xr:uid="{E028E9F8-6F03-4709-B2D4-EA0DA349EF81}"/>
    <cellStyle name="Comma 4 9" xfId="9576" xr:uid="{C258EE3D-9A15-49DC-9B12-73C779FD20A1}"/>
    <cellStyle name="Comma 4 9 2" xfId="18897" xr:uid="{38F347EE-03F3-436E-932D-BEAAE2FD9927}"/>
    <cellStyle name="Comma 4 9 3" xfId="29023" xr:uid="{7E58BA2B-C256-4352-93EE-840B5F72A0B9}"/>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0421" xr:uid="{EDB58898-5E0C-4C19-901F-CDFA8DD36CBC}"/>
    <cellStyle name="Comma 7 2 2" xfId="19721" xr:uid="{804ADF26-C77C-4BD2-9575-D5938A7796D1}"/>
    <cellStyle name="Comma 7 2 3" xfId="29847" xr:uid="{D20566CA-4D0A-49B4-A509-E244E3E1496A}"/>
    <cellStyle name="Comma 7 3" xfId="10419" xr:uid="{8062876E-494C-4F0E-A075-A84FF54A84E6}"/>
    <cellStyle name="Comma 7 4" xfId="5331" xr:uid="{8F94D00E-CF88-4BEF-8E9C-C92F8AC36467}"/>
    <cellStyle name="Comma 7 5" xfId="14653" xr:uid="{CEF0CEAD-F6FD-42D0-A8ED-89D0F8565D78}"/>
    <cellStyle name="Comma 7 6" xfId="20152" xr:uid="{F828DEC7-AA64-4B97-857A-849B47059964}"/>
    <cellStyle name="Comma 7 7" xfId="24779" xr:uid="{CD409ED6-A8A8-4FC4-874F-BC51B7E209EF}"/>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12 3" xfId="1574" xr:uid="{2B51E161-1B43-4B70-AF86-09C984BB1D1C}"/>
    <cellStyle name="Currency 13" xfId="3546" xr:uid="{1B030342-85F5-4D15-8E6D-8F46FAD893CE}"/>
    <cellStyle name="Currency 13 2" xfId="5329" xr:uid="{4AC865B4-E477-42F4-9490-99CC574DEEE9}"/>
    <cellStyle name="Currency 13 3" xfId="3282" xr:uid="{05456EE5-95DD-4B9B-9276-73539E933242}"/>
    <cellStyle name="Currency 14" xfId="5334" xr:uid="{8F54312D-D133-4ECC-A5D0-F4A063C37687}"/>
    <cellStyle name="Currency 14 2" xfId="9548" xr:uid="{FAA5CD75-3C07-4C5D-822A-4B6424234FED}"/>
    <cellStyle name="Currency 14 2 2" xfId="18870" xr:uid="{E603AB46-678B-499C-AACA-F17E748238C4}"/>
    <cellStyle name="Currency 14 2 3" xfId="28996" xr:uid="{D3A2CA65-9F1C-467F-BEBD-A9405D28E0C9}"/>
    <cellStyle name="Currency 14 3" xfId="9551" xr:uid="{08D2A839-2EF4-4C81-9CBF-D675EACECA3B}"/>
    <cellStyle name="Currency 14 3 2" xfId="9554" xr:uid="{163CE531-F4E9-4581-8936-6F7C591B74AA}"/>
    <cellStyle name="Currency 14 3 2 2" xfId="9557" xr:uid="{32CFE475-7C67-405A-9913-EB5FA22B7788}"/>
    <cellStyle name="Currency 14 3 2 2 2" xfId="9561" xr:uid="{196B8C15-50A1-4575-876E-1CB86189F426}"/>
    <cellStyle name="Currency 14 3 2 2 2 2" xfId="9564" xr:uid="{07EC9F18-396F-4410-8477-BE0A3EA3D0D9}"/>
    <cellStyle name="Currency 14 3 2 2 2 2 2" xfId="9567" xr:uid="{24DC29FC-21AF-45AF-A32C-C721B4BCEDAF}"/>
    <cellStyle name="Currency 14 3 2 2 2 2 2 2" xfId="18889" xr:uid="{D6A572D9-41EC-43D1-8E32-CBEED4B656BE}"/>
    <cellStyle name="Currency 14 3 2 2 2 2 2 3" xfId="29015" xr:uid="{1611D4B4-7FEA-42CA-B52A-D9C8FD0FEA37}"/>
    <cellStyle name="Currency 14 3 2 2 2 2 3" xfId="18886" xr:uid="{8F255272-7EAA-4674-91BA-74AF2A1A5B50}"/>
    <cellStyle name="Currency 14 3 2 2 2 2 4" xfId="29012" xr:uid="{7061CFC5-0A10-4E98-BB59-A7F622A3B246}"/>
    <cellStyle name="Currency 14 3 2 2 2 3" xfId="18883" xr:uid="{C4933F6F-E9A2-47F2-B82C-1AFF3A93A58E}"/>
    <cellStyle name="Currency 14 3 2 2 2 4" xfId="29009" xr:uid="{E2B0812E-76A6-4918-8B69-4CFD53E5BF49}"/>
    <cellStyle name="Currency 14 3 2 2 3" xfId="18879" xr:uid="{56F8E0EC-D70E-4858-8591-2F7FDE8B6042}"/>
    <cellStyle name="Currency 14 3 2 2 4" xfId="29005" xr:uid="{5A7291F4-992A-465F-81B4-69DC3AF9D04A}"/>
    <cellStyle name="Currency 14 3 2 3" xfId="18876" xr:uid="{5D0B5308-D600-4485-B6F1-D91243C3E52F}"/>
    <cellStyle name="Currency 14 3 2 4" xfId="29002" xr:uid="{AB9F403A-38AD-4C2E-BDF1-3CD317F08FD7}"/>
    <cellStyle name="Currency 14 3 3" xfId="18873" xr:uid="{F126F047-AE41-4046-B103-3BCFFBC0F47A}"/>
    <cellStyle name="Currency 14 3 4" xfId="28999" xr:uid="{FD966F1E-8AFA-45E9-93C2-DCCAF4AEB814}"/>
    <cellStyle name="Currency 14 4" xfId="14656" xr:uid="{C7F76CC6-A2A1-407B-853C-4172F7FC1129}"/>
    <cellStyle name="Currency 14 5" xfId="24782" xr:uid="{A156D774-3634-4AEA-AE0D-4B20D71B222E}"/>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3628" xr:uid="{1515EE05-350E-4A69-8B64-FC3FD4E7B476}"/>
    <cellStyle name="Currency 3 2 2 10 2" xfId="7847" xr:uid="{B54208E4-2227-434D-9072-E4AF454F21BB}"/>
    <cellStyle name="Currency 3 2 2 10 2 2" xfId="17169" xr:uid="{993A801B-BDFC-4ADE-A893-974D04DD0B2E}"/>
    <cellStyle name="Currency 3 2 2 10 2 3" xfId="27295" xr:uid="{81A1273E-A214-484E-B70F-6121ECFD086D}"/>
    <cellStyle name="Currency 3 2 2 10 3" xfId="12952" xr:uid="{0F7A2B37-7919-433A-8BFD-23DD533DDB56}"/>
    <cellStyle name="Currency 3 2 2 10 4" xfId="23078" xr:uid="{FE95ADA6-5E1C-4D1C-99DF-0B82D9CE627C}"/>
    <cellStyle name="Currency 3 2 2 11" xfId="5464" xr:uid="{5EC2AEDD-2FCC-414A-AC2F-400B778C3F3A}"/>
    <cellStyle name="Currency 3 2 2 11 2" xfId="14786" xr:uid="{21B2764F-A107-4FC9-A42F-2B717689D65F}"/>
    <cellStyle name="Currency 3 2 2 11 3" xfId="24912" xr:uid="{51EC5C38-3BBA-4276-ACE4-40A6C2CCBC0F}"/>
    <cellStyle name="Currency 3 2 2 12" xfId="9638" xr:uid="{853ED030-2DCE-4CD1-997D-8941A08B3AEF}"/>
    <cellStyle name="Currency 3 2 2 12 2" xfId="18959" xr:uid="{3ADC5167-6D0F-4D0E-A420-65219B3ECFC8}"/>
    <cellStyle name="Currency 3 2 2 12 3" xfId="29085" xr:uid="{22630F8F-F2CC-4763-8815-5A22EFC0732E}"/>
    <cellStyle name="Currency 3 2 2 13" xfId="1160" xr:uid="{498B725C-2D27-4671-B4AC-D9A8D96CE446}"/>
    <cellStyle name="Currency 3 2 2 14" xfId="10569" xr:uid="{AE96C0EC-58B7-4DCD-BF65-A3140CBC102D}"/>
    <cellStyle name="Currency 3 2 2 15" xfId="19866" xr:uid="{13504626-6153-4894-BDA8-5C5D73F8B4F0}"/>
    <cellStyle name="Currency 3 2 2 16" xfId="20695" xr:uid="{EA38006A-56BB-4FA5-94E6-055E97D94571}"/>
    <cellStyle name="Currency 3 2 2 2" xfId="180" xr:uid="{00000000-0005-0000-0000-00003D010000}"/>
    <cellStyle name="Currency 3 2 2 2 10" xfId="5465" xr:uid="{A1AB3FCA-6C2B-4372-986E-CC55F5858EE4}"/>
    <cellStyle name="Currency 3 2 2 2 10 2" xfId="14787" xr:uid="{2C7A86A3-C44A-4D03-8BB7-DFC5F41559EF}"/>
    <cellStyle name="Currency 3 2 2 2 10 3" xfId="24913" xr:uid="{E0558DD2-9BFE-4AD9-B90D-6D93086D5D58}"/>
    <cellStyle name="Currency 3 2 2 2 11" xfId="9741" xr:uid="{29C8DB8A-FC8E-418B-B9FA-77471E613F78}"/>
    <cellStyle name="Currency 3 2 2 2 11 2" xfId="19062" xr:uid="{DC96FE30-A241-4F32-942C-016183F55E5D}"/>
    <cellStyle name="Currency 3 2 2 2 11 3" xfId="29188" xr:uid="{0253A9E2-5198-4273-A2C2-3F4CD669744E}"/>
    <cellStyle name="Currency 3 2 2 2 12" xfId="1161" xr:uid="{3A78D3E1-E60D-42F5-912D-EB1D879DAF15}"/>
    <cellStyle name="Currency 3 2 2 2 13" xfId="10570" xr:uid="{A729226E-A10F-44FC-8796-9499DBB6D1B1}"/>
    <cellStyle name="Currency 3 2 2 2 14" xfId="19867" xr:uid="{634170CB-07F5-4320-A775-BF49CB633173}"/>
    <cellStyle name="Currency 3 2 2 2 15" xfId="20696" xr:uid="{AE0B7E7F-5831-4BFE-B2DB-94DFE665720E}"/>
    <cellStyle name="Currency 3 2 2 2 2" xfId="181" xr:uid="{00000000-0005-0000-0000-00003E010000}"/>
    <cellStyle name="Currency 3 2 2 2 2 10" xfId="9948" xr:uid="{BC22DAB4-6BFC-425F-B1DD-23809052A938}"/>
    <cellStyle name="Currency 3 2 2 2 2 10 2" xfId="19269" xr:uid="{4232F216-AAF7-4B08-B9F7-4E67F13B2434}"/>
    <cellStyle name="Currency 3 2 2 2 2 10 3" xfId="29395" xr:uid="{CB8FAB05-DEE0-4062-9114-F2DB29DEDF1F}"/>
    <cellStyle name="Currency 3 2 2 2 2 11" xfId="1162" xr:uid="{2AE6437C-5590-4BA9-A5BC-61163D529103}"/>
    <cellStyle name="Currency 3 2 2 2 2 12" xfId="10571" xr:uid="{071F3188-F643-40D6-8EBA-BA0CC28CA85C}"/>
    <cellStyle name="Currency 3 2 2 2 2 13" xfId="19868" xr:uid="{89283396-32BC-46F9-8F3F-4CC8AC82A04F}"/>
    <cellStyle name="Currency 3 2 2 2 2 14" xfId="20697" xr:uid="{8F5AD2F2-2D53-47A9-ABE8-CECF4BACD947}"/>
    <cellStyle name="Currency 3 2 2 2 2 2" xfId="717" xr:uid="{00000000-0005-0000-0000-00003F010000}"/>
    <cellStyle name="Currency 3 2 2 2 2 2 2" xfId="3807" xr:uid="{594EF972-85A4-4D7C-9642-D4B4BB707EBE}"/>
    <cellStyle name="Currency 3 2 2 2 2 2 2 2" xfId="8025" xr:uid="{CEF4E0FF-3629-4FA2-982E-F991135125D1}"/>
    <cellStyle name="Currency 3 2 2 2 2 2 2 2 2" xfId="17347" xr:uid="{B537465F-76B3-4BFD-938E-2F3BB6681F3D}"/>
    <cellStyle name="Currency 3 2 2 2 2 2 2 2 3" xfId="27473" xr:uid="{143118D1-090D-47DF-9155-C41EC7ABE25F}"/>
    <cellStyle name="Currency 3 2 2 2 2 2 2 3" xfId="13130" xr:uid="{467D3C01-FD42-43AF-BD64-EEEA73D8D8E7}"/>
    <cellStyle name="Currency 3 2 2 2 2 2 2 4" xfId="23256" xr:uid="{07536E26-D25A-4E6A-B375-D53348DD523F}"/>
    <cellStyle name="Currency 3 2 2 2 2 2 3" xfId="5880" xr:uid="{7471DC51-A0FF-42F3-818C-1CEFB08C133D}"/>
    <cellStyle name="Currency 3 2 2 2 2 2 3 2" xfId="15202" xr:uid="{1FAC9B2D-C620-4B1A-9229-7F5109227B5C}"/>
    <cellStyle name="Currency 3 2 2 2 2 2 3 3" xfId="25328" xr:uid="{A133FF5B-7DC0-4139-8827-AEC16F3FDE22}"/>
    <cellStyle name="Currency 3 2 2 2 2 2 4" xfId="10373" xr:uid="{05463411-D45B-4528-B94B-3FFD1AD112FA}"/>
    <cellStyle name="Currency 3 2 2 2 2 2 4 2" xfId="19684" xr:uid="{1DD13EC2-56B6-432E-BD6D-188D3CB82B6F}"/>
    <cellStyle name="Currency 3 2 2 2 2 2 4 3" xfId="29810" xr:uid="{8EDBC148-3EDE-4EA9-97E3-9179C7C65EE3}"/>
    <cellStyle name="Currency 3 2 2 2 2 2 5" xfId="1577" xr:uid="{D3D10E62-98BF-442A-9F00-0C63D85875E9}"/>
    <cellStyle name="Currency 3 2 2 2 2 2 6" xfId="10985" xr:uid="{A078FB04-BECF-4E4C-A830-FA991554B412}"/>
    <cellStyle name="Currency 3 2 2 2 2 2 7" xfId="20284" xr:uid="{069C7AE7-8FFC-4DA3-92DD-E0C95AD382C8}"/>
    <cellStyle name="Currency 3 2 2 2 2 2 8" xfId="21111" xr:uid="{B8A90943-7F36-4073-8D76-B3D63C7FAC8B}"/>
    <cellStyle name="Currency 3 2 2 2 2 3" xfId="1991" xr:uid="{0712EE78-1612-444D-87F9-70C072AFC395}"/>
    <cellStyle name="Currency 3 2 2 2 2 3 2" xfId="4220" xr:uid="{671821EB-67BE-4199-99E1-9E746F373259}"/>
    <cellStyle name="Currency 3 2 2 2 2 3 2 2" xfId="8438" xr:uid="{AA741DDB-5C7F-424C-9299-E612DBA8CC65}"/>
    <cellStyle name="Currency 3 2 2 2 2 3 2 2 2" xfId="17760" xr:uid="{62910085-6697-4C12-AA19-760224A31ADE}"/>
    <cellStyle name="Currency 3 2 2 2 2 3 2 2 3" xfId="27886" xr:uid="{BC2B98E8-88E3-44BD-92CE-5F51F74416FA}"/>
    <cellStyle name="Currency 3 2 2 2 2 3 2 3" xfId="13543" xr:uid="{C608F2EE-1FBF-4219-AB55-6EDAD0F2BBFF}"/>
    <cellStyle name="Currency 3 2 2 2 2 3 2 4" xfId="23669" xr:uid="{FA8C8A52-2B50-4447-8B4F-4801C90AADBF}"/>
    <cellStyle name="Currency 3 2 2 2 2 3 3" xfId="6293" xr:uid="{7179E194-E97E-45B5-B45A-D9505035E73B}"/>
    <cellStyle name="Currency 3 2 2 2 2 3 3 2" xfId="15615" xr:uid="{FE62FFD5-EC0E-4BF4-A501-677676142371}"/>
    <cellStyle name="Currency 3 2 2 2 2 3 3 3" xfId="25741" xr:uid="{9229795B-32DC-41CC-825D-ACF0DC2EED3C}"/>
    <cellStyle name="Currency 3 2 2 2 2 3 4" xfId="11398" xr:uid="{6588F748-D6C6-477B-9504-B3C240481493}"/>
    <cellStyle name="Currency 3 2 2 2 2 3 5" xfId="21524" xr:uid="{FFD8010B-63FB-46EC-A4CF-AE267607C578}"/>
    <cellStyle name="Currency 3 2 2 2 2 4" xfId="2404" xr:uid="{54A3AF1E-5D64-4F30-86C1-355A5A7C0651}"/>
    <cellStyle name="Currency 3 2 2 2 2 4 2" xfId="4633" xr:uid="{ED0A1816-FD60-4D6F-A8E7-1BFC0867C9E3}"/>
    <cellStyle name="Currency 3 2 2 2 2 4 2 2" xfId="8851" xr:uid="{9724486C-4210-4598-960F-730FDE4180EB}"/>
    <cellStyle name="Currency 3 2 2 2 2 4 2 2 2" xfId="18173" xr:uid="{D2A1FEA7-284F-4E57-91C7-8E8E47661B47}"/>
    <cellStyle name="Currency 3 2 2 2 2 4 2 2 3" xfId="28299" xr:uid="{CE3867D9-306A-4BDF-8885-4ABF1E9A7230}"/>
    <cellStyle name="Currency 3 2 2 2 2 4 2 3" xfId="13956" xr:uid="{4B6BEEDF-CD6F-46C3-8A3D-CF05A8341939}"/>
    <cellStyle name="Currency 3 2 2 2 2 4 2 4" xfId="24082" xr:uid="{0F1721A8-1280-49B6-95ED-3BF91D50E21C}"/>
    <cellStyle name="Currency 3 2 2 2 2 4 3" xfId="6706" xr:uid="{F1B9197F-0F40-42DB-96F2-936DAB6C146B}"/>
    <cellStyle name="Currency 3 2 2 2 2 4 3 2" xfId="16028" xr:uid="{A1BA2648-66D2-4450-988F-C5FF4513826D}"/>
    <cellStyle name="Currency 3 2 2 2 2 4 3 3" xfId="26154" xr:uid="{E6B7FE93-A932-4BE0-8702-C20FE8C75850}"/>
    <cellStyle name="Currency 3 2 2 2 2 4 4" xfId="11811" xr:uid="{3F7C400C-4D5A-40DC-97E7-71F8415AD888}"/>
    <cellStyle name="Currency 3 2 2 2 2 4 5" xfId="21937" xr:uid="{5721D60F-E4C8-4C4B-8544-8A6076DF1C8E}"/>
    <cellStyle name="Currency 3 2 2 2 2 5" xfId="2817" xr:uid="{2387FE57-6760-4EF0-8B40-D0CE45B2240B}"/>
    <cellStyle name="Currency 3 2 2 2 2 5 2" xfId="5046" xr:uid="{0B989CD0-F009-45A8-A414-219C02988080}"/>
    <cellStyle name="Currency 3 2 2 2 2 5 2 2" xfId="9264" xr:uid="{386B931B-A355-41F2-BE91-6BDEADF69BC9}"/>
    <cellStyle name="Currency 3 2 2 2 2 5 2 2 2" xfId="18586" xr:uid="{2247A6C3-537D-4DFC-9D91-8EFEDAB4EEDA}"/>
    <cellStyle name="Currency 3 2 2 2 2 5 2 2 3" xfId="28712" xr:uid="{AE9F5CE5-F66E-480C-BE2B-D3321846C26F}"/>
    <cellStyle name="Currency 3 2 2 2 2 5 2 3" xfId="14369" xr:uid="{75B61F47-D9CB-4CBA-A116-C06D32F9E432}"/>
    <cellStyle name="Currency 3 2 2 2 2 5 2 4" xfId="24495" xr:uid="{B78BBB79-918A-4640-B86C-8659A75A5E7D}"/>
    <cellStyle name="Currency 3 2 2 2 2 5 3" xfId="7119" xr:uid="{81ECC2FC-93F9-420E-83D9-219ABA7D3BF4}"/>
    <cellStyle name="Currency 3 2 2 2 2 5 3 2" xfId="16441" xr:uid="{1C304047-8BC0-4EE1-BA24-89704B56D592}"/>
    <cellStyle name="Currency 3 2 2 2 2 5 3 3" xfId="26567" xr:uid="{F9FEE329-29B9-4499-99D6-79A9743AB15A}"/>
    <cellStyle name="Currency 3 2 2 2 2 5 4" xfId="12224" xr:uid="{18AFB0B6-796E-43DB-9F43-B6829D9FABC9}"/>
    <cellStyle name="Currency 3 2 2 2 2 5 5" xfId="22350" xr:uid="{F6C188D1-12F9-4127-B267-CF1F9C9DADA8}"/>
    <cellStyle name="Currency 3 2 2 2 2 6" xfId="3252" xr:uid="{2964FE21-D473-4EF6-A09A-0E7DE309B856}"/>
    <cellStyle name="Currency 3 2 2 2 2 6 2" xfId="7532" xr:uid="{9493C62B-7582-470F-A448-6CE0E9EC0724}"/>
    <cellStyle name="Currency 3 2 2 2 2 6 2 2" xfId="16854" xr:uid="{540BA47B-E20A-4018-B2E8-686629D7C11C}"/>
    <cellStyle name="Currency 3 2 2 2 2 6 2 3" xfId="26980" xr:uid="{A0DCEA82-267F-42F0-9DF5-E66C32D6E0BC}"/>
    <cellStyle name="Currency 3 2 2 2 2 6 3" xfId="12637" xr:uid="{E319E60D-0002-412F-B860-4A8664CE2786}"/>
    <cellStyle name="Currency 3 2 2 2 2 6 4" xfId="22763" xr:uid="{FBACD3EE-B058-4568-8D7D-D6276EA2715C}"/>
    <cellStyle name="Currency 3 2 2 2 2 7" xfId="3549" xr:uid="{E6610CD3-673A-4B6F-9EA1-E042D13A2C0A}"/>
    <cellStyle name="Currency 3 2 2 2 2 8" xfId="3630" xr:uid="{EAD862B1-DAB7-419E-AFC4-7A7D504114E4}"/>
    <cellStyle name="Currency 3 2 2 2 2 8 2" xfId="7849" xr:uid="{8AD5CE03-733C-4F1E-A97C-66C3CAF344CC}"/>
    <cellStyle name="Currency 3 2 2 2 2 8 2 2" xfId="17171" xr:uid="{37470A40-652C-4866-B42E-BC062790CBA5}"/>
    <cellStyle name="Currency 3 2 2 2 2 8 2 3" xfId="27297" xr:uid="{853DA85E-9F88-44B4-B3A4-0D71A2FB5630}"/>
    <cellStyle name="Currency 3 2 2 2 2 8 3" xfId="12954" xr:uid="{BD9B6196-B327-4AC4-A96D-92C403F8B393}"/>
    <cellStyle name="Currency 3 2 2 2 2 8 4" xfId="23080" xr:uid="{3950365D-E063-451F-AD0B-79204FCBA386}"/>
    <cellStyle name="Currency 3 2 2 2 2 9" xfId="5466" xr:uid="{E7D85C7C-6453-45DE-8D2C-7D6FF831520B}"/>
    <cellStyle name="Currency 3 2 2 2 2 9 2" xfId="14788" xr:uid="{9C3A9EC0-9525-457B-9538-3CA4A39FDAC0}"/>
    <cellStyle name="Currency 3 2 2 2 2 9 3" xfId="24914" xr:uid="{CC76B242-2BE9-498B-93DC-843878CCDE27}"/>
    <cellStyle name="Currency 3 2 2 2 3" xfId="716" xr:uid="{00000000-0005-0000-0000-000040010000}"/>
    <cellStyle name="Currency 3 2 2 2 3 2" xfId="3806" xr:uid="{99897D9B-52BA-44A7-BB8A-C2FCF33FA7B3}"/>
    <cellStyle name="Currency 3 2 2 2 3 2 2" xfId="8024" xr:uid="{35DF80A1-D8BF-4AB2-954D-50BC861498F9}"/>
    <cellStyle name="Currency 3 2 2 2 3 2 2 2" xfId="17346" xr:uid="{920CDFA4-03E9-4DCF-BF5D-5A56FDA1416D}"/>
    <cellStyle name="Currency 3 2 2 2 3 2 2 3" xfId="27472" xr:uid="{C79E27C3-8A85-4812-9EF8-8657028C8089}"/>
    <cellStyle name="Currency 3 2 2 2 3 2 3" xfId="13129" xr:uid="{9303F0DE-098E-4954-B27F-F6309A6D3231}"/>
    <cellStyle name="Currency 3 2 2 2 3 2 4" xfId="23255" xr:uid="{07E75B8B-FD69-45A8-9809-D7DADCD1C533}"/>
    <cellStyle name="Currency 3 2 2 2 3 3" xfId="5879" xr:uid="{32F983DE-A634-4240-AA15-0D13261F3F63}"/>
    <cellStyle name="Currency 3 2 2 2 3 3 2" xfId="15201" xr:uid="{8CA14721-F0C6-4BE9-AE98-723FC45032C1}"/>
    <cellStyle name="Currency 3 2 2 2 3 3 3" xfId="25327" xr:uid="{604DF173-1BFD-4599-A641-D33B6B40B10C}"/>
    <cellStyle name="Currency 3 2 2 2 3 4" xfId="10166" xr:uid="{F3F9D80F-76E4-451A-B4AF-2B041DD9C169}"/>
    <cellStyle name="Currency 3 2 2 2 3 4 2" xfId="19477" xr:uid="{BE94B514-138A-4227-85EB-7933F64A429D}"/>
    <cellStyle name="Currency 3 2 2 2 3 4 3" xfId="29603" xr:uid="{453367E5-7D3D-48C2-8708-5870766BCA01}"/>
    <cellStyle name="Currency 3 2 2 2 3 5" xfId="1576" xr:uid="{B7EE1E20-5D61-4899-AD7E-3FCDBCEA085C}"/>
    <cellStyle name="Currency 3 2 2 2 3 6" xfId="10984" xr:uid="{1F197CB2-3ADC-48CC-939D-0AC84D315AB6}"/>
    <cellStyle name="Currency 3 2 2 2 3 7" xfId="20283" xr:uid="{784AE23A-D5C1-451A-A1F8-F63AA4B094AD}"/>
    <cellStyle name="Currency 3 2 2 2 3 8" xfId="21110" xr:uid="{D2961583-0E47-40E3-8C30-1552C687DA32}"/>
    <cellStyle name="Currency 3 2 2 2 4" xfId="1990" xr:uid="{1288F4B9-86F1-4094-9EFD-551066A5E344}"/>
    <cellStyle name="Currency 3 2 2 2 4 2" xfId="4219" xr:uid="{1152BDC7-FEC8-4726-A373-DBBDB216799E}"/>
    <cellStyle name="Currency 3 2 2 2 4 2 2" xfId="8437" xr:uid="{636A044D-1E35-4200-9472-260736A3F182}"/>
    <cellStyle name="Currency 3 2 2 2 4 2 2 2" xfId="17759" xr:uid="{8812B2F6-61DA-4E2D-851E-D331BE423374}"/>
    <cellStyle name="Currency 3 2 2 2 4 2 2 3" xfId="27885" xr:uid="{320D452A-5468-47EB-8582-E7FF99060FB1}"/>
    <cellStyle name="Currency 3 2 2 2 4 2 3" xfId="13542" xr:uid="{489A3E48-CB4B-4028-B735-E2086D0BD5A9}"/>
    <cellStyle name="Currency 3 2 2 2 4 2 4" xfId="23668" xr:uid="{81B03877-8C63-4B69-A758-6BF63B9D2190}"/>
    <cellStyle name="Currency 3 2 2 2 4 3" xfId="6292" xr:uid="{D351960C-08CE-4676-9F46-98DE187D4FCE}"/>
    <cellStyle name="Currency 3 2 2 2 4 3 2" xfId="15614" xr:uid="{EBDAD672-7D77-49BD-9ACA-A46E84DCC0E7}"/>
    <cellStyle name="Currency 3 2 2 2 4 3 3" xfId="25740" xr:uid="{1EE78BF2-8A6C-4EE0-917E-DB893E8B5AEF}"/>
    <cellStyle name="Currency 3 2 2 2 4 4" xfId="11397" xr:uid="{8CB76DF7-49E5-4B37-AF30-4CFE6DEA47D6}"/>
    <cellStyle name="Currency 3 2 2 2 4 5" xfId="21523" xr:uid="{20420E2A-5FFE-47C3-AFF1-E3626D7EB0E8}"/>
    <cellStyle name="Currency 3 2 2 2 5" xfId="2403" xr:uid="{686678A5-3FD8-4044-BC42-45D2C3B0D324}"/>
    <cellStyle name="Currency 3 2 2 2 5 2" xfId="4632" xr:uid="{66995400-A56B-4235-AFC9-25FA4F86FA8F}"/>
    <cellStyle name="Currency 3 2 2 2 5 2 2" xfId="8850" xr:uid="{B3F86373-4827-4004-BFFE-D601CF7C7D85}"/>
    <cellStyle name="Currency 3 2 2 2 5 2 2 2" xfId="18172" xr:uid="{555548CC-CA26-438B-913B-5D6D634FC84A}"/>
    <cellStyle name="Currency 3 2 2 2 5 2 2 3" xfId="28298" xr:uid="{2AF65F92-EDB6-4BBA-A381-18B24B228291}"/>
    <cellStyle name="Currency 3 2 2 2 5 2 3" xfId="13955" xr:uid="{3B2FB11A-0593-442C-8C11-64B3BC928A59}"/>
    <cellStyle name="Currency 3 2 2 2 5 2 4" xfId="24081" xr:uid="{5520D409-7D38-45E9-A0A2-30ADE5479038}"/>
    <cellStyle name="Currency 3 2 2 2 5 3" xfId="6705" xr:uid="{75C8EB79-ACC7-447F-A1F5-4360587B89D6}"/>
    <cellStyle name="Currency 3 2 2 2 5 3 2" xfId="16027" xr:uid="{5D2F3940-14DE-4A54-ABD9-66252CE8A361}"/>
    <cellStyle name="Currency 3 2 2 2 5 3 3" xfId="26153" xr:uid="{433F7962-7091-4151-82C3-E98166576304}"/>
    <cellStyle name="Currency 3 2 2 2 5 4" xfId="11810" xr:uid="{168E144C-56CD-4DB7-B3BB-91F445D4F65C}"/>
    <cellStyle name="Currency 3 2 2 2 5 5" xfId="21936" xr:uid="{BE396A7A-F129-427A-BB2F-32B59A471D0C}"/>
    <cellStyle name="Currency 3 2 2 2 6" xfId="2816" xr:uid="{247CDDC4-A779-4B9D-BBFE-B1646609B336}"/>
    <cellStyle name="Currency 3 2 2 2 6 2" xfId="5045" xr:uid="{710C2D22-E038-43EE-AD1A-4CA1495218C7}"/>
    <cellStyle name="Currency 3 2 2 2 6 2 2" xfId="9263" xr:uid="{B98C4510-8F04-4E4B-B7C2-47554F7B3141}"/>
    <cellStyle name="Currency 3 2 2 2 6 2 2 2" xfId="18585" xr:uid="{4159D14C-83E8-4D36-AD38-A39DD0E08FC7}"/>
    <cellStyle name="Currency 3 2 2 2 6 2 2 3" xfId="28711" xr:uid="{0415443A-19D1-4388-946D-62997802DCF1}"/>
    <cellStyle name="Currency 3 2 2 2 6 2 3" xfId="14368" xr:uid="{76295DC0-82A6-407A-9087-12410BBB34A9}"/>
    <cellStyle name="Currency 3 2 2 2 6 2 4" xfId="24494" xr:uid="{32ECE898-19E6-432A-BDD2-9F21E422E111}"/>
    <cellStyle name="Currency 3 2 2 2 6 3" xfId="7118" xr:uid="{01326A61-953E-44F4-A2DD-5D866C3D075E}"/>
    <cellStyle name="Currency 3 2 2 2 6 3 2" xfId="16440" xr:uid="{119CE934-5E84-487A-BA69-BEB20F7DCB03}"/>
    <cellStyle name="Currency 3 2 2 2 6 3 3" xfId="26566" xr:uid="{96B69F53-2242-430C-8A03-DC9B2F3388FF}"/>
    <cellStyle name="Currency 3 2 2 2 6 4" xfId="12223" xr:uid="{C58D2FAA-A970-431D-AAFB-B947958BE0FB}"/>
    <cellStyle name="Currency 3 2 2 2 6 5" xfId="22349" xr:uid="{5EEB1E87-977D-4BC2-8F86-B8CC69BEB3EF}"/>
    <cellStyle name="Currency 3 2 2 2 7" xfId="3251" xr:uid="{B4C76CC7-38EB-4CFE-AD1D-553E3CCA746F}"/>
    <cellStyle name="Currency 3 2 2 2 7 2" xfId="7531" xr:uid="{C03B02D8-01DD-4403-ADED-57D7D14ED7C3}"/>
    <cellStyle name="Currency 3 2 2 2 7 2 2" xfId="16853" xr:uid="{59D66677-EB1D-4956-86DA-F827968852BE}"/>
    <cellStyle name="Currency 3 2 2 2 7 2 3" xfId="26979" xr:uid="{FA279A1C-D837-46B7-B2C2-3A6045B932FB}"/>
    <cellStyle name="Currency 3 2 2 2 7 3" xfId="12636" xr:uid="{8B2F3724-F9AE-4E31-8459-AB7509589B02}"/>
    <cellStyle name="Currency 3 2 2 2 7 4" xfId="22762" xr:uid="{87197FA9-35B3-4F95-85CB-8A0A11BA776A}"/>
    <cellStyle name="Currency 3 2 2 2 8" xfId="3548" xr:uid="{59FD1E07-F030-4B26-85AB-B701CF6CDB51}"/>
    <cellStyle name="Currency 3 2 2 2 9" xfId="3629" xr:uid="{9CA91C2D-0115-41CA-8D1D-9A2DAD707CDC}"/>
    <cellStyle name="Currency 3 2 2 2 9 2" xfId="7848" xr:uid="{92CE031B-966D-4B43-A71A-8EC443C14E19}"/>
    <cellStyle name="Currency 3 2 2 2 9 2 2" xfId="17170" xr:uid="{2FAB5908-7BC9-470B-B967-48D95ADD319A}"/>
    <cellStyle name="Currency 3 2 2 2 9 2 3" xfId="27296" xr:uid="{77E1CA39-3650-43E4-A8F5-E9C36939C789}"/>
    <cellStyle name="Currency 3 2 2 2 9 3" xfId="12953" xr:uid="{BF370C2B-2401-4DE9-83A6-F69778AB5005}"/>
    <cellStyle name="Currency 3 2 2 2 9 4" xfId="23079" xr:uid="{90BD10B5-43D1-4BE5-9B69-04FC33BC5B1E}"/>
    <cellStyle name="Currency 3 2 2 3" xfId="182" xr:uid="{00000000-0005-0000-0000-000041010000}"/>
    <cellStyle name="Currency 3 2 2 3 10" xfId="9845" xr:uid="{55CD4357-13C6-4988-99E7-C9BDF2D3DDB4}"/>
    <cellStyle name="Currency 3 2 2 3 10 2" xfId="19166" xr:uid="{99093A9C-60BF-42B8-8186-CA4F25AE54AE}"/>
    <cellStyle name="Currency 3 2 2 3 10 3" xfId="29292" xr:uid="{22104E52-F9D4-4121-8CB3-5315D371F2A2}"/>
    <cellStyle name="Currency 3 2 2 3 11" xfId="1163" xr:uid="{BEAC31DA-C3DE-4544-AF16-A061C50756FD}"/>
    <cellStyle name="Currency 3 2 2 3 12" xfId="10572" xr:uid="{58D7E90D-467D-4818-9E1B-7E127BC0DC7F}"/>
    <cellStyle name="Currency 3 2 2 3 13" xfId="19869" xr:uid="{9EF70BC8-19D3-41F7-A08F-BB5BD232CD34}"/>
    <cellStyle name="Currency 3 2 2 3 14" xfId="20698" xr:uid="{F597A3B6-1745-4740-A162-BE1038E6F2AB}"/>
    <cellStyle name="Currency 3 2 2 3 2" xfId="718" xr:uid="{00000000-0005-0000-0000-000042010000}"/>
    <cellStyle name="Currency 3 2 2 3 2 2" xfId="3808" xr:uid="{2B809E1C-7C18-460A-A3C5-CE299059D1C2}"/>
    <cellStyle name="Currency 3 2 2 3 2 2 2" xfId="8026" xr:uid="{64D7A8AF-D610-41B1-A023-BFC7D65A5486}"/>
    <cellStyle name="Currency 3 2 2 3 2 2 2 2" xfId="17348" xr:uid="{BB1F0DCB-DCE1-45BE-9EAD-61B34055E245}"/>
    <cellStyle name="Currency 3 2 2 3 2 2 2 3" xfId="27474" xr:uid="{3FC1D3FE-B4F1-4F68-8A18-75DEF7D471C9}"/>
    <cellStyle name="Currency 3 2 2 3 2 2 3" xfId="13131" xr:uid="{F351F228-D078-4D1C-8E69-C81FEAF91828}"/>
    <cellStyle name="Currency 3 2 2 3 2 2 4" xfId="23257" xr:uid="{0B38528A-F740-4B64-8431-C467E427CABD}"/>
    <cellStyle name="Currency 3 2 2 3 2 3" xfId="5881" xr:uid="{177AE0AF-0790-45B9-B39A-9526698C193E}"/>
    <cellStyle name="Currency 3 2 2 3 2 3 2" xfId="15203" xr:uid="{CB1DD6CC-BA59-47FC-A3A3-F29824C30ABF}"/>
    <cellStyle name="Currency 3 2 2 3 2 3 3" xfId="25329" xr:uid="{F245795A-5ACE-4B36-BA84-4271882B2DBE}"/>
    <cellStyle name="Currency 3 2 2 3 2 4" xfId="10270" xr:uid="{F9E4F001-6140-4AC9-9988-C484371718A0}"/>
    <cellStyle name="Currency 3 2 2 3 2 4 2" xfId="19581" xr:uid="{4C1D34C1-64F5-4E4C-B159-3FE29109232F}"/>
    <cellStyle name="Currency 3 2 2 3 2 4 3" xfId="29707" xr:uid="{5BE0C52F-61C4-45CB-A9FA-B616F4DC03DB}"/>
    <cellStyle name="Currency 3 2 2 3 2 5" xfId="1578" xr:uid="{B84F5B3E-89A8-4B69-BD11-500432CBC129}"/>
    <cellStyle name="Currency 3 2 2 3 2 6" xfId="10986" xr:uid="{A5913B66-7B44-4924-8150-5F1F1A3AE302}"/>
    <cellStyle name="Currency 3 2 2 3 2 7" xfId="20285" xr:uid="{C50EDBD0-AFBA-48B7-83FF-77D1D901F6D1}"/>
    <cellStyle name="Currency 3 2 2 3 2 8" xfId="21112" xr:uid="{16D217E9-32F3-4BA1-B544-1DAB10525A79}"/>
    <cellStyle name="Currency 3 2 2 3 3" xfId="1992" xr:uid="{002CC1F1-EDC1-489E-B615-EC61A81A7065}"/>
    <cellStyle name="Currency 3 2 2 3 3 2" xfId="4221" xr:uid="{4EB4BEF0-C1BD-4606-9EF0-C105C5F6150D}"/>
    <cellStyle name="Currency 3 2 2 3 3 2 2" xfId="8439" xr:uid="{8E677FDE-8500-4021-956B-17E2ECE188DB}"/>
    <cellStyle name="Currency 3 2 2 3 3 2 2 2" xfId="17761" xr:uid="{CDEB6B79-30ED-46D4-8957-A712463BDD6B}"/>
    <cellStyle name="Currency 3 2 2 3 3 2 2 3" xfId="27887" xr:uid="{CE54B1FF-FD2E-4645-A5A9-2DD854F103AE}"/>
    <cellStyle name="Currency 3 2 2 3 3 2 3" xfId="13544" xr:uid="{127C85FD-6382-4FBA-B52E-FDE68742320F}"/>
    <cellStyle name="Currency 3 2 2 3 3 2 4" xfId="23670" xr:uid="{ED9DCB8B-5D48-4ACC-8DE5-CD2414E2EAFF}"/>
    <cellStyle name="Currency 3 2 2 3 3 3" xfId="6294" xr:uid="{79B71667-E5DC-4A6B-A3D4-EE1BF75BFC72}"/>
    <cellStyle name="Currency 3 2 2 3 3 3 2" xfId="15616" xr:uid="{379F9928-FAAD-4507-B64D-56054B3B009B}"/>
    <cellStyle name="Currency 3 2 2 3 3 3 3" xfId="25742" xr:uid="{70DF046D-6608-4ED1-9D78-7BAC7992D506}"/>
    <cellStyle name="Currency 3 2 2 3 3 4" xfId="11399" xr:uid="{FE28B301-3E00-4D5D-809D-4C597C47F29F}"/>
    <cellStyle name="Currency 3 2 2 3 3 5" xfId="21525" xr:uid="{DDD37BB4-C0ED-4C5B-9A40-86F3790D9532}"/>
    <cellStyle name="Currency 3 2 2 3 4" xfId="2405" xr:uid="{E0CD9D40-7DB3-476C-A348-D9A8690F4CC9}"/>
    <cellStyle name="Currency 3 2 2 3 4 2" xfId="4634" xr:uid="{899F96F0-AC0B-4BAE-9D9D-0466B023EAE5}"/>
    <cellStyle name="Currency 3 2 2 3 4 2 2" xfId="8852" xr:uid="{3FC61826-EAB5-4BC0-BABD-F7980110EBEE}"/>
    <cellStyle name="Currency 3 2 2 3 4 2 2 2" xfId="18174" xr:uid="{CEEB1063-1EEF-40AA-9BED-82F7F24AC83C}"/>
    <cellStyle name="Currency 3 2 2 3 4 2 2 3" xfId="28300" xr:uid="{9E8C0726-8916-490B-B1E6-996AE898BD20}"/>
    <cellStyle name="Currency 3 2 2 3 4 2 3" xfId="13957" xr:uid="{17B3CD67-AF26-4D5E-ACEF-B711074D68D2}"/>
    <cellStyle name="Currency 3 2 2 3 4 2 4" xfId="24083" xr:uid="{94D32F1A-C037-4F5A-AEF1-1A854D480134}"/>
    <cellStyle name="Currency 3 2 2 3 4 3" xfId="6707" xr:uid="{6DBBC65B-BC5B-413F-B039-1ECDFA29436E}"/>
    <cellStyle name="Currency 3 2 2 3 4 3 2" xfId="16029" xr:uid="{C9DF036A-BF3F-448C-A9F4-70D48D7A84A3}"/>
    <cellStyle name="Currency 3 2 2 3 4 3 3" xfId="26155" xr:uid="{5EF20748-64CA-4F78-B796-15ED92C298BE}"/>
    <cellStyle name="Currency 3 2 2 3 4 4" xfId="11812" xr:uid="{5A86C5FF-1FD3-460A-AACB-03541CFA1F5F}"/>
    <cellStyle name="Currency 3 2 2 3 4 5" xfId="21938" xr:uid="{87822FF4-EE53-4EF8-9A9F-914FBEA692EB}"/>
    <cellStyle name="Currency 3 2 2 3 5" xfId="2818" xr:uid="{8AD71A6D-7E2D-4358-A627-073CAE42C07E}"/>
    <cellStyle name="Currency 3 2 2 3 5 2" xfId="5047" xr:uid="{0825A82A-DA5E-48DB-B210-E1DCF7F54184}"/>
    <cellStyle name="Currency 3 2 2 3 5 2 2" xfId="9265" xr:uid="{594826DF-153F-434D-84E7-85AE4E039E8E}"/>
    <cellStyle name="Currency 3 2 2 3 5 2 2 2" xfId="18587" xr:uid="{3BDCC681-9D82-4C46-9E07-B911B936BD89}"/>
    <cellStyle name="Currency 3 2 2 3 5 2 2 3" xfId="28713" xr:uid="{5A366A5F-9859-432A-A39B-AC4236547177}"/>
    <cellStyle name="Currency 3 2 2 3 5 2 3" xfId="14370" xr:uid="{B3A1A7A5-8E1B-4029-9F2F-C4795FFB6DF9}"/>
    <cellStyle name="Currency 3 2 2 3 5 2 4" xfId="24496" xr:uid="{4C068E8F-25AE-4097-A0A6-EB37B914D617}"/>
    <cellStyle name="Currency 3 2 2 3 5 3" xfId="7120" xr:uid="{32F4632F-60F3-4C07-AB98-CDE95A27B4EE}"/>
    <cellStyle name="Currency 3 2 2 3 5 3 2" xfId="16442" xr:uid="{B1AC1B6A-C2D8-4EF4-803D-5B1415B31744}"/>
    <cellStyle name="Currency 3 2 2 3 5 3 3" xfId="26568" xr:uid="{1B54741C-5B30-4879-AF68-730E85C62D49}"/>
    <cellStyle name="Currency 3 2 2 3 5 4" xfId="12225" xr:uid="{AC6FF5CE-67CC-460F-9398-8B97D2874167}"/>
    <cellStyle name="Currency 3 2 2 3 5 5" xfId="22351" xr:uid="{A9689174-DF8C-4EC3-8000-09FEA2413AC9}"/>
    <cellStyle name="Currency 3 2 2 3 6" xfId="3253" xr:uid="{71AFDA52-BE04-4D22-A5F3-D3C86989C710}"/>
    <cellStyle name="Currency 3 2 2 3 6 2" xfId="7533" xr:uid="{724E62F5-A732-498C-B7B4-03BC36EAC1D1}"/>
    <cellStyle name="Currency 3 2 2 3 6 2 2" xfId="16855" xr:uid="{FF0FEB26-A369-45AA-B1E6-AA0DC2F1DC89}"/>
    <cellStyle name="Currency 3 2 2 3 6 2 3" xfId="26981" xr:uid="{29789340-4362-4D43-AD39-13B769A64B09}"/>
    <cellStyle name="Currency 3 2 2 3 6 3" xfId="12638" xr:uid="{AE4D78DE-66BE-441B-B3D8-9322A408114E}"/>
    <cellStyle name="Currency 3 2 2 3 6 4" xfId="22764" xr:uid="{D63F6ED2-5625-4A97-BE70-58156016E99A}"/>
    <cellStyle name="Currency 3 2 2 3 7" xfId="3550" xr:uid="{5ACCDDCF-3F54-4941-B652-0D1CB68826A4}"/>
    <cellStyle name="Currency 3 2 2 3 8" xfId="3631" xr:uid="{A248BFD9-2D70-4690-BC89-8F7DA5B523C9}"/>
    <cellStyle name="Currency 3 2 2 3 8 2" xfId="7850" xr:uid="{E0775E0D-6F53-4251-B54B-D7FB5AFB839C}"/>
    <cellStyle name="Currency 3 2 2 3 8 2 2" xfId="17172" xr:uid="{F79689F3-0C71-4D2B-92EE-E41FE8AAC880}"/>
    <cellStyle name="Currency 3 2 2 3 8 2 3" xfId="27298" xr:uid="{DDA2D90C-69A1-46D2-83B2-3D6B0AB6BC01}"/>
    <cellStyle name="Currency 3 2 2 3 8 3" xfId="12955" xr:uid="{43E39E44-ACA3-453C-A85B-1897F84CE9BD}"/>
    <cellStyle name="Currency 3 2 2 3 8 4" xfId="23081" xr:uid="{43020091-652B-41DC-B179-90B580B97A41}"/>
    <cellStyle name="Currency 3 2 2 3 9" xfId="5467" xr:uid="{42F8B93A-D179-4A35-A7FF-8D731286A76D}"/>
    <cellStyle name="Currency 3 2 2 3 9 2" xfId="14789" xr:uid="{107AFFB0-2E41-4CDF-ABE6-BC4FC37B9FB6}"/>
    <cellStyle name="Currency 3 2 2 3 9 3" xfId="24915" xr:uid="{19B8C351-432A-42DE-9B2B-DB4496C46D65}"/>
    <cellStyle name="Currency 3 2 2 4" xfId="715" xr:uid="{00000000-0005-0000-0000-000043010000}"/>
    <cellStyle name="Currency 3 2 2 4 2" xfId="3805" xr:uid="{73D8FFC9-C9D1-48C1-A675-487030C95993}"/>
    <cellStyle name="Currency 3 2 2 4 2 2" xfId="8023" xr:uid="{CEFA406E-5177-4D31-998A-8AE55FFA5BC1}"/>
    <cellStyle name="Currency 3 2 2 4 2 2 2" xfId="17345" xr:uid="{FA31E124-6FAB-419A-B1D9-D7894441B31B}"/>
    <cellStyle name="Currency 3 2 2 4 2 2 3" xfId="27471" xr:uid="{DDCE76D3-4510-422E-8CF0-53F864D3B8B2}"/>
    <cellStyle name="Currency 3 2 2 4 2 3" xfId="13128" xr:uid="{5B5858A8-E2AE-4D7D-BF28-CB579C878151}"/>
    <cellStyle name="Currency 3 2 2 4 2 4" xfId="23254" xr:uid="{513F4798-D373-4A90-98CA-784E46BD2171}"/>
    <cellStyle name="Currency 3 2 2 4 3" xfId="5878" xr:uid="{8FD91F58-9C64-4A4F-8D62-2B7A66653720}"/>
    <cellStyle name="Currency 3 2 2 4 3 2" xfId="15200" xr:uid="{7F091E00-2A36-4289-8266-2FF977F7F588}"/>
    <cellStyle name="Currency 3 2 2 4 3 3" xfId="25326" xr:uid="{D4258B9E-363F-4CA2-BFB8-953A2B7935D7}"/>
    <cellStyle name="Currency 3 2 2 4 4" xfId="10063" xr:uid="{04347F47-C13F-4907-BAC5-AC6503AE7C52}"/>
    <cellStyle name="Currency 3 2 2 4 4 2" xfId="19374" xr:uid="{DFF6C573-63A0-463A-82BE-F051C92BA3E6}"/>
    <cellStyle name="Currency 3 2 2 4 4 3" xfId="29500" xr:uid="{49EB5E3D-B48D-4FAC-B536-68D5EC341E4B}"/>
    <cellStyle name="Currency 3 2 2 4 5" xfId="1575" xr:uid="{108A526F-4B35-47B2-BA3B-2B7F19D25DDE}"/>
    <cellStyle name="Currency 3 2 2 4 6" xfId="10983" xr:uid="{DA8C0CF7-EE2B-4964-9AEA-C40520E7E3AE}"/>
    <cellStyle name="Currency 3 2 2 4 7" xfId="20282" xr:uid="{B78B320A-6F82-4BE4-BEA8-E9FECB7BB882}"/>
    <cellStyle name="Currency 3 2 2 4 8" xfId="21109" xr:uid="{A5513923-8BE3-44DE-9A8B-017E1FD93392}"/>
    <cellStyle name="Currency 3 2 2 5" xfId="1989" xr:uid="{A010AEDB-9321-4D1D-B075-550BC6B3E308}"/>
    <cellStyle name="Currency 3 2 2 5 2" xfId="4218" xr:uid="{69873D91-007D-44D2-B8D6-A80B6411E5BE}"/>
    <cellStyle name="Currency 3 2 2 5 2 2" xfId="8436" xr:uid="{E8796C26-5AA6-41DA-BDB6-19B4C416742B}"/>
    <cellStyle name="Currency 3 2 2 5 2 2 2" xfId="17758" xr:uid="{438D68F2-2EC6-4A43-BC8A-60C8A3ED4DAE}"/>
    <cellStyle name="Currency 3 2 2 5 2 2 3" xfId="27884" xr:uid="{BC9254C6-7378-4895-9468-E8843869540B}"/>
    <cellStyle name="Currency 3 2 2 5 2 3" xfId="13541" xr:uid="{69999735-5DE2-4F9A-9D32-59E82EEFBD0C}"/>
    <cellStyle name="Currency 3 2 2 5 2 4" xfId="23667" xr:uid="{08E6471D-8630-4519-8744-AC72A558C7C6}"/>
    <cellStyle name="Currency 3 2 2 5 3" xfId="6291" xr:uid="{9B13C565-5B46-48A1-A357-1C17115023B3}"/>
    <cellStyle name="Currency 3 2 2 5 3 2" xfId="15613" xr:uid="{317BFADB-362C-4878-B651-CF5447C38D3D}"/>
    <cellStyle name="Currency 3 2 2 5 3 3" xfId="25739" xr:uid="{35E1CF16-2254-45C8-8291-686D1DB724E9}"/>
    <cellStyle name="Currency 3 2 2 5 4" xfId="11396" xr:uid="{C6E99417-3B02-4290-8687-0DF47E6BDE98}"/>
    <cellStyle name="Currency 3 2 2 5 5" xfId="21522" xr:uid="{B1583EDB-D874-4B74-A272-F2D42DFE1B9D}"/>
    <cellStyle name="Currency 3 2 2 6" xfId="2402" xr:uid="{0D851E57-3FDC-4DB2-9505-8D49CC37FC60}"/>
    <cellStyle name="Currency 3 2 2 6 2" xfId="4631" xr:uid="{F9E9108C-4E2C-43AC-9AFF-3500E9B8A0C6}"/>
    <cellStyle name="Currency 3 2 2 6 2 2" xfId="8849" xr:uid="{F85F6C8B-09C4-4EF4-AF85-28D9796949CC}"/>
    <cellStyle name="Currency 3 2 2 6 2 2 2" xfId="18171" xr:uid="{DFC7DBE5-8163-44CB-BB12-574FD8F94B47}"/>
    <cellStyle name="Currency 3 2 2 6 2 2 3" xfId="28297" xr:uid="{24E8D3D5-F3E4-47D7-A6FE-EF18E255AB9C}"/>
    <cellStyle name="Currency 3 2 2 6 2 3" xfId="13954" xr:uid="{EBAC151B-3D67-4A05-B35B-93FC7239A5A3}"/>
    <cellStyle name="Currency 3 2 2 6 2 4" xfId="24080" xr:uid="{F1F4D49F-D21A-4CC3-8CE0-17294A60BBEA}"/>
    <cellStyle name="Currency 3 2 2 6 3" xfId="6704" xr:uid="{EF63284F-157B-4B60-A344-CC9C1EA89468}"/>
    <cellStyle name="Currency 3 2 2 6 3 2" xfId="16026" xr:uid="{60CF21BB-548F-42A5-925B-B8EA2CB8446A}"/>
    <cellStyle name="Currency 3 2 2 6 3 3" xfId="26152" xr:uid="{13C08F4F-613B-4DD9-BB0F-5C695BC88BA0}"/>
    <cellStyle name="Currency 3 2 2 6 4" xfId="11809" xr:uid="{901AC43B-971D-4ED4-8BBF-BC2AA5C358D8}"/>
    <cellStyle name="Currency 3 2 2 6 5" xfId="21935" xr:uid="{BBF4989D-C419-43EA-AC2E-FA5C7E87C33F}"/>
    <cellStyle name="Currency 3 2 2 7" xfId="2815" xr:uid="{AE092B91-CC7C-43D5-BA26-B75D2C3ACD37}"/>
    <cellStyle name="Currency 3 2 2 7 2" xfId="5044" xr:uid="{488BF264-BC57-4C4A-A5A3-F54CE5583B96}"/>
    <cellStyle name="Currency 3 2 2 7 2 2" xfId="9262" xr:uid="{E6B52BAB-E1DA-41CF-9805-6D0E1B03399D}"/>
    <cellStyle name="Currency 3 2 2 7 2 2 2" xfId="18584" xr:uid="{0B3CEED6-F44F-4369-9B29-093766527EC9}"/>
    <cellStyle name="Currency 3 2 2 7 2 2 3" xfId="28710" xr:uid="{2D7860DC-E330-45DB-BCAE-028188E4F287}"/>
    <cellStyle name="Currency 3 2 2 7 2 3" xfId="14367" xr:uid="{D41211A4-1A65-499A-96B2-865A404235DD}"/>
    <cellStyle name="Currency 3 2 2 7 2 4" xfId="24493" xr:uid="{81D24A66-7A14-4B89-8DEF-D13EC3169A54}"/>
    <cellStyle name="Currency 3 2 2 7 3" xfId="7117" xr:uid="{8A71BB50-F6F1-4B69-ABD5-054ED150CC0B}"/>
    <cellStyle name="Currency 3 2 2 7 3 2" xfId="16439" xr:uid="{2B232020-F17E-492D-934F-BFDE7DB541DB}"/>
    <cellStyle name="Currency 3 2 2 7 3 3" xfId="26565" xr:uid="{341FDCB5-7CEC-469F-BC87-13406D06E730}"/>
    <cellStyle name="Currency 3 2 2 7 4" xfId="12222" xr:uid="{1C7A2241-DF9A-4AAE-8038-7FDB960C7B20}"/>
    <cellStyle name="Currency 3 2 2 7 5" xfId="22348" xr:uid="{F91B66E7-F6A7-4D22-8A34-924519F31966}"/>
    <cellStyle name="Currency 3 2 2 8" xfId="3250" xr:uid="{9E9D725B-BD6C-40A4-885D-BD3DE425DF4A}"/>
    <cellStyle name="Currency 3 2 2 8 2" xfId="7530" xr:uid="{CB3F4BA5-A0C7-43E1-B862-0BF3B3FF2BAB}"/>
    <cellStyle name="Currency 3 2 2 8 2 2" xfId="16852" xr:uid="{4C4DB541-2218-40A8-B57A-41BD7954EF7D}"/>
    <cellStyle name="Currency 3 2 2 8 2 3" xfId="26978" xr:uid="{BFE6DA41-68A2-4560-AE3D-760A5B6CF43B}"/>
    <cellStyle name="Currency 3 2 2 8 3" xfId="12635" xr:uid="{F6158F95-7E5D-4BF3-A013-C3187CA1DEAF}"/>
    <cellStyle name="Currency 3 2 2 8 4" xfId="22761" xr:uid="{A0C8D436-02FD-4D02-B2FC-0C46B3C08033}"/>
    <cellStyle name="Currency 3 2 2 9" xfId="3547" xr:uid="{6FDE8ECC-BBE9-4241-862B-7A4E9700ACDB}"/>
    <cellStyle name="Currency 3 2 3" xfId="183" xr:uid="{00000000-0005-0000-0000-000044010000}"/>
    <cellStyle name="Currency 3 2 3 10" xfId="5468" xr:uid="{3721F473-22B3-46D0-82FE-976C54308329}"/>
    <cellStyle name="Currency 3 2 3 10 2" xfId="14790" xr:uid="{AAD1710E-9629-4641-9A16-058B3A8A8FC2}"/>
    <cellStyle name="Currency 3 2 3 10 3" xfId="24916" xr:uid="{0FEB245E-F83F-4AE7-B81C-805385706C3E}"/>
    <cellStyle name="Currency 3 2 3 11" xfId="9723" xr:uid="{590CAE4A-F1F0-425C-9428-B94CCEAA7DC5}"/>
    <cellStyle name="Currency 3 2 3 11 2" xfId="19044" xr:uid="{E708E6A9-9160-49C3-B3B5-0C6C003442FD}"/>
    <cellStyle name="Currency 3 2 3 11 3" xfId="29170" xr:uid="{0BE35B63-0466-43D8-80F0-0030501448A8}"/>
    <cellStyle name="Currency 3 2 3 12" xfId="1164" xr:uid="{8840CE96-2FD2-41B1-8B1E-BCC452F0870F}"/>
    <cellStyle name="Currency 3 2 3 13" xfId="10573" xr:uid="{8833306C-4A8C-472C-BBF0-9D8EC656B6D8}"/>
    <cellStyle name="Currency 3 2 3 14" xfId="19870" xr:uid="{E7453AD0-4667-45DE-A6DF-B5BCFB27E94F}"/>
    <cellStyle name="Currency 3 2 3 15" xfId="20699" xr:uid="{3AC4FDAB-F640-4CDA-84AD-5D7082020E69}"/>
    <cellStyle name="Currency 3 2 3 2" xfId="184" xr:uid="{00000000-0005-0000-0000-000045010000}"/>
    <cellStyle name="Currency 3 2 3 2 10" xfId="9930" xr:uid="{62BCF92C-4AE5-4A27-9642-67C422133779}"/>
    <cellStyle name="Currency 3 2 3 2 10 2" xfId="19251" xr:uid="{4CC8C869-04A1-4DE6-BCB6-B0C1C450EC8A}"/>
    <cellStyle name="Currency 3 2 3 2 10 3" xfId="29377" xr:uid="{BD510F62-4A05-4453-BF08-A72390C8D798}"/>
    <cellStyle name="Currency 3 2 3 2 11" xfId="1165" xr:uid="{9EC0FAE7-9E79-4BB9-B652-7D290D124E33}"/>
    <cellStyle name="Currency 3 2 3 2 12" xfId="10574" xr:uid="{AB49F0DB-89D5-46B1-BF49-48CAC86AD40B}"/>
    <cellStyle name="Currency 3 2 3 2 13" xfId="19871" xr:uid="{D93DAA40-9E1F-4191-8CB2-CA0E3DD69ECE}"/>
    <cellStyle name="Currency 3 2 3 2 14" xfId="20700" xr:uid="{90EB9F6C-A777-4566-A173-AB88479646DA}"/>
    <cellStyle name="Currency 3 2 3 2 2" xfId="720" xr:uid="{00000000-0005-0000-0000-000046010000}"/>
    <cellStyle name="Currency 3 2 3 2 2 2" xfId="3810" xr:uid="{CEF0E2FA-8B78-499B-94C2-725B628811FB}"/>
    <cellStyle name="Currency 3 2 3 2 2 2 2" xfId="8028" xr:uid="{D5B5C8AF-EB5A-4968-A583-D17435145CC9}"/>
    <cellStyle name="Currency 3 2 3 2 2 2 2 2" xfId="17350" xr:uid="{6DE4BA83-A6A7-44F8-8660-B02F72AB0CB6}"/>
    <cellStyle name="Currency 3 2 3 2 2 2 2 3" xfId="27476" xr:uid="{B4223071-CBE4-413C-89AD-4700B1CB3E4A}"/>
    <cellStyle name="Currency 3 2 3 2 2 2 3" xfId="13133" xr:uid="{AE74C837-E7EB-4CF8-88CE-A72C906BBABB}"/>
    <cellStyle name="Currency 3 2 3 2 2 2 4" xfId="23259" xr:uid="{5F30214C-8088-4054-B25A-51ADB8085166}"/>
    <cellStyle name="Currency 3 2 3 2 2 3" xfId="5883" xr:uid="{A620DE68-E1CC-496B-91D1-7F7D0EF0B558}"/>
    <cellStyle name="Currency 3 2 3 2 2 3 2" xfId="15205" xr:uid="{3E819341-C8F6-476B-9F8D-72569166AC55}"/>
    <cellStyle name="Currency 3 2 3 2 2 3 3" xfId="25331" xr:uid="{A0782DFD-766D-4737-BCF8-969B76CBE93D}"/>
    <cellStyle name="Currency 3 2 3 2 2 4" xfId="10355" xr:uid="{2FBDB8C8-4C63-4A00-8DE5-AAB93ECC571F}"/>
    <cellStyle name="Currency 3 2 3 2 2 4 2" xfId="19666" xr:uid="{6B2B4A0D-3C9C-4E8E-94C6-3AD60104D0AB}"/>
    <cellStyle name="Currency 3 2 3 2 2 4 3" xfId="29792" xr:uid="{36783F86-EC7B-4966-83D8-126AC2D1C655}"/>
    <cellStyle name="Currency 3 2 3 2 2 5" xfId="1580" xr:uid="{76D19091-EEF0-4983-B628-C869DB6F9B52}"/>
    <cellStyle name="Currency 3 2 3 2 2 6" xfId="10988" xr:uid="{429BB0E2-505E-4996-8008-9BB98F103231}"/>
    <cellStyle name="Currency 3 2 3 2 2 7" xfId="20287" xr:uid="{DFC0EEC0-7C72-4B8B-B95E-AA9F0605C074}"/>
    <cellStyle name="Currency 3 2 3 2 2 8" xfId="21114" xr:uid="{9716C384-943A-435A-9A80-10C3B36FF95B}"/>
    <cellStyle name="Currency 3 2 3 2 3" xfId="1994" xr:uid="{079DA876-8EB8-4C5C-BE63-37CDF498D31E}"/>
    <cellStyle name="Currency 3 2 3 2 3 2" xfId="4223" xr:uid="{47C00916-45E0-422F-BF84-5D844B8C9A15}"/>
    <cellStyle name="Currency 3 2 3 2 3 2 2" xfId="8441" xr:uid="{1CDFAEE9-AC4C-4CF5-88E3-0D6DF580060F}"/>
    <cellStyle name="Currency 3 2 3 2 3 2 2 2" xfId="17763" xr:uid="{0D8299CC-311A-4ABB-B5A4-813D05753E62}"/>
    <cellStyle name="Currency 3 2 3 2 3 2 2 3" xfId="27889" xr:uid="{01E73297-FD87-433B-8D63-B9A9D2290D19}"/>
    <cellStyle name="Currency 3 2 3 2 3 2 3" xfId="13546" xr:uid="{2E9AF64B-3D04-4F00-88F8-9EBC43245237}"/>
    <cellStyle name="Currency 3 2 3 2 3 2 4" xfId="23672" xr:uid="{6723F6C2-19FC-4345-8204-FF7CA00CE5E3}"/>
    <cellStyle name="Currency 3 2 3 2 3 3" xfId="6296" xr:uid="{447AE6F3-97A6-41F3-B87F-A5030DC4DC39}"/>
    <cellStyle name="Currency 3 2 3 2 3 3 2" xfId="15618" xr:uid="{E229E18F-89F3-4CED-AF50-B4812881610D}"/>
    <cellStyle name="Currency 3 2 3 2 3 3 3" xfId="25744" xr:uid="{FA91814A-DDC2-4569-90E3-D79A0420DEB9}"/>
    <cellStyle name="Currency 3 2 3 2 3 4" xfId="11401" xr:uid="{F7E065D2-8FD9-4BE9-A8C8-80F2A33ECDC8}"/>
    <cellStyle name="Currency 3 2 3 2 3 5" xfId="21527" xr:uid="{803950AC-2F39-46A8-A7C9-91594CEC9994}"/>
    <cellStyle name="Currency 3 2 3 2 4" xfId="2407" xr:uid="{04AD30BD-7EA1-491F-BDD5-B8B6509AB5AB}"/>
    <cellStyle name="Currency 3 2 3 2 4 2" xfId="4636" xr:uid="{F3939DF7-C7DA-42D1-A967-485B74CC4FF1}"/>
    <cellStyle name="Currency 3 2 3 2 4 2 2" xfId="8854" xr:uid="{4CD0120E-26F4-4095-A257-386A81A174FF}"/>
    <cellStyle name="Currency 3 2 3 2 4 2 2 2" xfId="18176" xr:uid="{C8DA1EC0-3DBF-431D-8E3E-8EF60B3F02F3}"/>
    <cellStyle name="Currency 3 2 3 2 4 2 2 3" xfId="28302" xr:uid="{43D290C9-D1AF-428B-BCF1-CC2C1AE8D849}"/>
    <cellStyle name="Currency 3 2 3 2 4 2 3" xfId="13959" xr:uid="{E3E4BADD-D1C1-498A-81F0-EA570EFD43D3}"/>
    <cellStyle name="Currency 3 2 3 2 4 2 4" xfId="24085" xr:uid="{58AF8B62-E0C9-4896-BB48-4A5560D9C933}"/>
    <cellStyle name="Currency 3 2 3 2 4 3" xfId="6709" xr:uid="{29A3B434-D825-4666-A127-CBBE6539A242}"/>
    <cellStyle name="Currency 3 2 3 2 4 3 2" xfId="16031" xr:uid="{EE856705-C36F-46CF-9E92-8F1B3FAC471C}"/>
    <cellStyle name="Currency 3 2 3 2 4 3 3" xfId="26157" xr:uid="{5D03F4A6-87C6-462C-9246-34B4789024E8}"/>
    <cellStyle name="Currency 3 2 3 2 4 4" xfId="11814" xr:uid="{A8A495EC-B8A4-44E6-849D-1BDD2366EBF7}"/>
    <cellStyle name="Currency 3 2 3 2 4 5" xfId="21940" xr:uid="{02446B80-93CC-456E-AA8F-2FC7BB768915}"/>
    <cellStyle name="Currency 3 2 3 2 5" xfId="2820" xr:uid="{F7771A34-035D-4888-819B-33583EFC9DEE}"/>
    <cellStyle name="Currency 3 2 3 2 5 2" xfId="5049" xr:uid="{5114C7C4-F35D-4C41-9525-2E95BD4423CD}"/>
    <cellStyle name="Currency 3 2 3 2 5 2 2" xfId="9267" xr:uid="{E28E4EC0-85A1-4DC2-AED2-E14A7E01C325}"/>
    <cellStyle name="Currency 3 2 3 2 5 2 2 2" xfId="18589" xr:uid="{BC855744-87BD-473C-9591-B43D9EC36D0A}"/>
    <cellStyle name="Currency 3 2 3 2 5 2 2 3" xfId="28715" xr:uid="{CEB47692-2369-4666-885A-8F93471650FB}"/>
    <cellStyle name="Currency 3 2 3 2 5 2 3" xfId="14372" xr:uid="{4CEA1CF6-AEA4-4E3A-A03E-7E1995FBC809}"/>
    <cellStyle name="Currency 3 2 3 2 5 2 4" xfId="24498" xr:uid="{8D0EBB37-F572-42B6-8B80-C29011CD3D6F}"/>
    <cellStyle name="Currency 3 2 3 2 5 3" xfId="7122" xr:uid="{AF9AD21F-A917-4488-9FF4-F38AA9AF5493}"/>
    <cellStyle name="Currency 3 2 3 2 5 3 2" xfId="16444" xr:uid="{3D8CCC0A-38CB-4038-8CBB-B90DAA3B9277}"/>
    <cellStyle name="Currency 3 2 3 2 5 3 3" xfId="26570" xr:uid="{7A6B458E-B079-4CEB-86B0-DEB31FAFB818}"/>
    <cellStyle name="Currency 3 2 3 2 5 4" xfId="12227" xr:uid="{DAD405C3-03AE-4BCF-92B1-89836D9651A2}"/>
    <cellStyle name="Currency 3 2 3 2 5 5" xfId="22353" xr:uid="{79A8A21B-9646-4F9B-BE5C-9353B99FB99A}"/>
    <cellStyle name="Currency 3 2 3 2 6" xfId="3255" xr:uid="{AEF8BE08-9CC1-4D1D-A8E1-8F13C0CA6B5D}"/>
    <cellStyle name="Currency 3 2 3 2 6 2" xfId="7535" xr:uid="{B8AF97E8-7D9C-480B-854B-2AD0A99C4FE2}"/>
    <cellStyle name="Currency 3 2 3 2 6 2 2" xfId="16857" xr:uid="{28A2C6EB-1421-4025-901B-96CA7F3434E3}"/>
    <cellStyle name="Currency 3 2 3 2 6 2 3" xfId="26983" xr:uid="{F1085680-46F2-4B4B-90B2-C496CEE4A79B}"/>
    <cellStyle name="Currency 3 2 3 2 6 3" xfId="12640" xr:uid="{744F03F0-A890-4A4C-9AD6-E3FA17F3DC7D}"/>
    <cellStyle name="Currency 3 2 3 2 6 4" xfId="22766" xr:uid="{FD98CD34-1D13-4081-8DF1-D8F3D179E57C}"/>
    <cellStyle name="Currency 3 2 3 2 7" xfId="3552" xr:uid="{FD2A0296-76C5-4235-9274-BB2233616E28}"/>
    <cellStyle name="Currency 3 2 3 2 8" xfId="3633" xr:uid="{DDFBF65D-A14D-4EC9-BF16-F87B589D15D4}"/>
    <cellStyle name="Currency 3 2 3 2 8 2" xfId="7852" xr:uid="{E4599BA7-3E74-4CC3-A791-F694B704F0C8}"/>
    <cellStyle name="Currency 3 2 3 2 8 2 2" xfId="17174" xr:uid="{D950184B-9B15-42B4-8A09-38834714FBD0}"/>
    <cellStyle name="Currency 3 2 3 2 8 2 3" xfId="27300" xr:uid="{901DA66B-974C-401A-9952-E6F3DB9E5DF2}"/>
    <cellStyle name="Currency 3 2 3 2 8 3" xfId="12957" xr:uid="{9743025A-031A-43CB-803B-47DB596D7141}"/>
    <cellStyle name="Currency 3 2 3 2 8 4" xfId="23083" xr:uid="{3F8296A8-D68F-4CFC-B021-9D6AFB881E87}"/>
    <cellStyle name="Currency 3 2 3 2 9" xfId="5469" xr:uid="{82D80C7C-B249-43EE-ACB2-07E677D28ABC}"/>
    <cellStyle name="Currency 3 2 3 2 9 2" xfId="14791" xr:uid="{D9014849-BE6D-48FF-9DE6-96DAA6D8B2A2}"/>
    <cellStyle name="Currency 3 2 3 2 9 3" xfId="24917" xr:uid="{860123AC-A413-41EC-B24E-01B77AD48B00}"/>
    <cellStyle name="Currency 3 2 3 3" xfId="719" xr:uid="{00000000-0005-0000-0000-000047010000}"/>
    <cellStyle name="Currency 3 2 3 3 2" xfId="3809" xr:uid="{7880014A-602B-4575-BB0A-1B7893448223}"/>
    <cellStyle name="Currency 3 2 3 3 2 2" xfId="8027" xr:uid="{DC2E3747-E3E5-46C9-9069-ED04CB7C9381}"/>
    <cellStyle name="Currency 3 2 3 3 2 2 2" xfId="17349" xr:uid="{CA47759B-7627-4D7D-B340-B5F95AC9CB3D}"/>
    <cellStyle name="Currency 3 2 3 3 2 2 3" xfId="27475" xr:uid="{C086B4C5-3210-4547-8F3F-818D48D63853}"/>
    <cellStyle name="Currency 3 2 3 3 2 3" xfId="13132" xr:uid="{8D5ED9E7-A6D0-4BE7-BFEF-6A1FD37AAF91}"/>
    <cellStyle name="Currency 3 2 3 3 2 4" xfId="23258" xr:uid="{479DFB76-CA58-4BFE-BA6A-F75B9A09123E}"/>
    <cellStyle name="Currency 3 2 3 3 3" xfId="5882" xr:uid="{ED749F52-4A46-494D-91C5-DC9A46F1E784}"/>
    <cellStyle name="Currency 3 2 3 3 3 2" xfId="15204" xr:uid="{36712408-54DF-4759-8834-4C2763A41B0E}"/>
    <cellStyle name="Currency 3 2 3 3 3 3" xfId="25330" xr:uid="{94B26972-5B25-4EF6-838E-32382B5D4812}"/>
    <cellStyle name="Currency 3 2 3 3 4" xfId="10148" xr:uid="{30688947-A9C8-4762-B428-ECB1406FDD2C}"/>
    <cellStyle name="Currency 3 2 3 3 4 2" xfId="19459" xr:uid="{3B8A1267-D52A-4113-957F-7B6C5C4A69E2}"/>
    <cellStyle name="Currency 3 2 3 3 4 3" xfId="29585" xr:uid="{36791678-04C4-4555-9495-8AB6586EC2C9}"/>
    <cellStyle name="Currency 3 2 3 3 5" xfId="1579" xr:uid="{4316EC35-EF02-493C-BB94-3DDBF9E40946}"/>
    <cellStyle name="Currency 3 2 3 3 6" xfId="10987" xr:uid="{41B03457-4DE4-4A4E-9A83-216F2038AE77}"/>
    <cellStyle name="Currency 3 2 3 3 7" xfId="20286" xr:uid="{48F115A1-7DEF-4100-BC13-2E21E0D6E370}"/>
    <cellStyle name="Currency 3 2 3 3 8" xfId="21113" xr:uid="{DC3C4BEB-5163-4310-BD4B-A10F84B779E2}"/>
    <cellStyle name="Currency 3 2 3 4" xfId="1993" xr:uid="{9F8EF340-2192-4A33-A5B2-B15B6ADC8500}"/>
    <cellStyle name="Currency 3 2 3 4 2" xfId="4222" xr:uid="{4C728D5F-F2FF-42B8-9704-A31CABE41305}"/>
    <cellStyle name="Currency 3 2 3 4 2 2" xfId="8440" xr:uid="{A72D5767-BD4E-4F66-97C9-208CC456B07B}"/>
    <cellStyle name="Currency 3 2 3 4 2 2 2" xfId="17762" xr:uid="{B3FE6990-AF10-4EB3-A235-9AA0D0D33EBD}"/>
    <cellStyle name="Currency 3 2 3 4 2 2 3" xfId="27888" xr:uid="{211F18D5-4288-4391-8EDB-85C3BC317612}"/>
    <cellStyle name="Currency 3 2 3 4 2 3" xfId="13545" xr:uid="{C2840C58-792A-4CAF-97CE-750D28EF346E}"/>
    <cellStyle name="Currency 3 2 3 4 2 4" xfId="23671" xr:uid="{6DB53310-BBFE-40F7-88BB-A6995F9FD8E7}"/>
    <cellStyle name="Currency 3 2 3 4 3" xfId="6295" xr:uid="{ED6CC651-2484-4101-8A1D-744C6F7420E1}"/>
    <cellStyle name="Currency 3 2 3 4 3 2" xfId="15617" xr:uid="{8999961B-BB00-4A3D-8233-34D46AE5B726}"/>
    <cellStyle name="Currency 3 2 3 4 3 3" xfId="25743" xr:uid="{3150D7B7-A716-40D3-8A55-06AEF24D7079}"/>
    <cellStyle name="Currency 3 2 3 4 4" xfId="11400" xr:uid="{BEBEC93C-13A8-4D8A-A8FB-58A6182382E3}"/>
    <cellStyle name="Currency 3 2 3 4 5" xfId="21526" xr:uid="{E3B65F75-09C0-413E-BF97-FC42D4618234}"/>
    <cellStyle name="Currency 3 2 3 5" xfId="2406" xr:uid="{478657F7-1F5F-4975-90C6-A0B5C4D78BAD}"/>
    <cellStyle name="Currency 3 2 3 5 2" xfId="4635" xr:uid="{925E1781-3699-41FA-9693-88028474728B}"/>
    <cellStyle name="Currency 3 2 3 5 2 2" xfId="8853" xr:uid="{7C14EB9E-8A34-479C-96AA-FC6B776BBDB3}"/>
    <cellStyle name="Currency 3 2 3 5 2 2 2" xfId="18175" xr:uid="{DBBB4967-8A8F-4399-931A-8545EAE810B5}"/>
    <cellStyle name="Currency 3 2 3 5 2 2 3" xfId="28301" xr:uid="{6D28AF72-887F-46CF-BABB-4791A99EB021}"/>
    <cellStyle name="Currency 3 2 3 5 2 3" xfId="13958" xr:uid="{6A04A7A1-4CA8-49E1-AB39-502A27F29DEB}"/>
    <cellStyle name="Currency 3 2 3 5 2 4" xfId="24084" xr:uid="{A1F3F9C2-2881-413E-B609-4A55CC29B814}"/>
    <cellStyle name="Currency 3 2 3 5 3" xfId="6708" xr:uid="{5497AC44-C10A-41AE-9DFE-62946100C512}"/>
    <cellStyle name="Currency 3 2 3 5 3 2" xfId="16030" xr:uid="{07BCF4F8-76C5-49B5-AABE-A3B5CB5360BE}"/>
    <cellStyle name="Currency 3 2 3 5 3 3" xfId="26156" xr:uid="{EF04022A-77B6-4463-AB83-F3C8DFCF8A1A}"/>
    <cellStyle name="Currency 3 2 3 5 4" xfId="11813" xr:uid="{02224177-3E0D-485B-B237-3624F8FFE37E}"/>
    <cellStyle name="Currency 3 2 3 5 5" xfId="21939" xr:uid="{015D139F-4F10-4756-9898-B3ABF262415A}"/>
    <cellStyle name="Currency 3 2 3 6" xfId="2819" xr:uid="{7E8609DB-8A5E-49FB-9BFE-9F3D2778E491}"/>
    <cellStyle name="Currency 3 2 3 6 2" xfId="5048" xr:uid="{3B266BCF-6210-4B4B-B559-890A72A8F83B}"/>
    <cellStyle name="Currency 3 2 3 6 2 2" xfId="9266" xr:uid="{730A0601-0049-411B-9E39-5CED8520CCF9}"/>
    <cellStyle name="Currency 3 2 3 6 2 2 2" xfId="18588" xr:uid="{655579DB-97B5-4902-994C-D55A73A80D53}"/>
    <cellStyle name="Currency 3 2 3 6 2 2 3" xfId="28714" xr:uid="{32EE9C14-752E-448D-B5F2-CFB7E9C82DB2}"/>
    <cellStyle name="Currency 3 2 3 6 2 3" xfId="14371" xr:uid="{2C7CEB75-05F5-48E0-AB89-09A4D85EEB1F}"/>
    <cellStyle name="Currency 3 2 3 6 2 4" xfId="24497" xr:uid="{854EDD40-A5BA-4A23-B6A1-D2B35CA0041A}"/>
    <cellStyle name="Currency 3 2 3 6 3" xfId="7121" xr:uid="{A3EC4C09-F0EC-4C43-B0CB-3E237241BCD8}"/>
    <cellStyle name="Currency 3 2 3 6 3 2" xfId="16443" xr:uid="{F97B69CF-7970-4DE4-90BA-A7FB6C1DF8A0}"/>
    <cellStyle name="Currency 3 2 3 6 3 3" xfId="26569" xr:uid="{ACF66510-6451-4312-A739-13B45D56AB09}"/>
    <cellStyle name="Currency 3 2 3 6 4" xfId="12226" xr:uid="{F0A84D2E-34F2-4F5E-A00C-945459FC7F1E}"/>
    <cellStyle name="Currency 3 2 3 6 5" xfId="22352" xr:uid="{EFFA1115-9074-4A12-A852-F2C4A9FBCCF8}"/>
    <cellStyle name="Currency 3 2 3 7" xfId="3254" xr:uid="{1CB26FBC-7FEC-49F4-A40C-6FAED5626475}"/>
    <cellStyle name="Currency 3 2 3 7 2" xfId="7534" xr:uid="{3010A4E1-32FD-40D9-A83D-70249D895346}"/>
    <cellStyle name="Currency 3 2 3 7 2 2" xfId="16856" xr:uid="{12E0E414-53C6-443C-8FD5-5C35DB49B85A}"/>
    <cellStyle name="Currency 3 2 3 7 2 3" xfId="26982" xr:uid="{09AE6B37-EB29-4D0C-B18A-D5102FBD84FC}"/>
    <cellStyle name="Currency 3 2 3 7 3" xfId="12639" xr:uid="{DFFE63A9-9168-4AFD-B6E0-39D18C9D8699}"/>
    <cellStyle name="Currency 3 2 3 7 4" xfId="22765" xr:uid="{73CF5F0E-5ECA-4B58-8FA6-FAA65FDFC8A5}"/>
    <cellStyle name="Currency 3 2 3 8" xfId="3551" xr:uid="{42916C18-3A41-4FB2-8B34-FDB393F673FC}"/>
    <cellStyle name="Currency 3 2 3 9" xfId="3632" xr:uid="{BE246028-C3D2-4DDF-AC9A-81DB4C8B174D}"/>
    <cellStyle name="Currency 3 2 3 9 2" xfId="7851" xr:uid="{48657C4E-3564-42F0-9221-C8EABB646753}"/>
    <cellStyle name="Currency 3 2 3 9 2 2" xfId="17173" xr:uid="{4671DF3B-C758-4D97-95D8-729E5811B036}"/>
    <cellStyle name="Currency 3 2 3 9 2 3" xfId="27299" xr:uid="{B80111D3-4FBC-4055-A8A9-8E16F18B7717}"/>
    <cellStyle name="Currency 3 2 3 9 3" xfId="12956" xr:uid="{4E08CAD5-9974-4859-BDCF-03BD038D998C}"/>
    <cellStyle name="Currency 3 2 3 9 4" xfId="23082" xr:uid="{035C1EB5-B456-41B9-BF12-C5B9806959FD}"/>
    <cellStyle name="Currency 3 2 4" xfId="185" xr:uid="{00000000-0005-0000-0000-000048010000}"/>
    <cellStyle name="Currency 3 2 4 10" xfId="9827" xr:uid="{40C1410A-A5C3-400A-9651-75494D38CC20}"/>
    <cellStyle name="Currency 3 2 4 10 2" xfId="19148" xr:uid="{F6D9DB3C-23F8-4AE8-A3D8-BE7C1EA38F10}"/>
    <cellStyle name="Currency 3 2 4 10 3" xfId="29274" xr:uid="{5FCC6627-10D1-4EB7-AAE8-D27FDD38B24E}"/>
    <cellStyle name="Currency 3 2 4 11" xfId="1166" xr:uid="{1338B994-DD8C-401F-9956-57E13D8541A9}"/>
    <cellStyle name="Currency 3 2 4 12" xfId="10575" xr:uid="{5AB66D28-B388-410F-BAC4-920F7C81931C}"/>
    <cellStyle name="Currency 3 2 4 13" xfId="19872" xr:uid="{B9B89DE9-B74C-4C8C-85BD-354965646325}"/>
    <cellStyle name="Currency 3 2 4 14" xfId="20701" xr:uid="{44E10B04-A3F3-4731-ACA7-49C6339FF60A}"/>
    <cellStyle name="Currency 3 2 4 2" xfId="721" xr:uid="{00000000-0005-0000-0000-000049010000}"/>
    <cellStyle name="Currency 3 2 4 2 2" xfId="3811" xr:uid="{57A464DE-DC94-4698-A8B2-749A60F281EE}"/>
    <cellStyle name="Currency 3 2 4 2 2 2" xfId="8029" xr:uid="{A5CD7269-3442-48AB-94B3-209EBFF6A939}"/>
    <cellStyle name="Currency 3 2 4 2 2 2 2" xfId="17351" xr:uid="{B3A77735-BA77-4515-B2A9-839C9EA85060}"/>
    <cellStyle name="Currency 3 2 4 2 2 2 3" xfId="27477" xr:uid="{03C80631-51E9-4243-B572-3110A97A4D71}"/>
    <cellStyle name="Currency 3 2 4 2 2 3" xfId="13134" xr:uid="{7B662B74-FCC1-4CC0-A326-E08D727AC6AD}"/>
    <cellStyle name="Currency 3 2 4 2 2 4" xfId="23260" xr:uid="{E4C6995B-05AC-4721-9C5E-E6D4A59D352B}"/>
    <cellStyle name="Currency 3 2 4 2 3" xfId="5884" xr:uid="{8740F53C-9C27-4AB5-A23E-A9A65807EAE3}"/>
    <cellStyle name="Currency 3 2 4 2 3 2" xfId="15206" xr:uid="{6591BAD1-06CC-4B44-BC69-83E557E42E96}"/>
    <cellStyle name="Currency 3 2 4 2 3 3" xfId="25332" xr:uid="{6BE9B462-C553-4544-8B0F-7BE47B1F375C}"/>
    <cellStyle name="Currency 3 2 4 2 4" xfId="10252" xr:uid="{4BBCAF86-BCBE-4CB6-9EF1-172511219876}"/>
    <cellStyle name="Currency 3 2 4 2 4 2" xfId="19563" xr:uid="{CBDC2A25-19A3-4D60-A1B7-71CC5513AB13}"/>
    <cellStyle name="Currency 3 2 4 2 4 3" xfId="29689" xr:uid="{68A8184D-6F26-4560-9FEB-B46DC7E42DC2}"/>
    <cellStyle name="Currency 3 2 4 2 5" xfId="1581" xr:uid="{ACBCD6D8-0414-4CFA-863B-3B76E5D1A721}"/>
    <cellStyle name="Currency 3 2 4 2 6" xfId="10989" xr:uid="{24C22CA2-9F74-4DB6-9107-DFB7B82ADAEF}"/>
    <cellStyle name="Currency 3 2 4 2 7" xfId="20288" xr:uid="{0AFB1B22-E2E6-46D9-9EA2-F7D296F76695}"/>
    <cellStyle name="Currency 3 2 4 2 8" xfId="21115" xr:uid="{E9843475-BF97-41C1-9460-38A3A200DA7D}"/>
    <cellStyle name="Currency 3 2 4 3" xfId="1995" xr:uid="{AF75E971-4081-4D21-8C83-37B2FBBCE174}"/>
    <cellStyle name="Currency 3 2 4 3 2" xfId="4224" xr:uid="{F0E2D6B8-67D1-4E1B-92E1-E13F6DBC73B5}"/>
    <cellStyle name="Currency 3 2 4 3 2 2" xfId="8442" xr:uid="{DBDCBF53-DD21-47A2-A11E-793CF0490869}"/>
    <cellStyle name="Currency 3 2 4 3 2 2 2" xfId="17764" xr:uid="{6F4629F8-6B65-4838-A30B-8CE72D25CB98}"/>
    <cellStyle name="Currency 3 2 4 3 2 2 3" xfId="27890" xr:uid="{7449BD65-E061-43C3-9928-445E9FEE036C}"/>
    <cellStyle name="Currency 3 2 4 3 2 3" xfId="13547" xr:uid="{2A6E2B38-8711-497C-BEED-8B2F0FDFB5E5}"/>
    <cellStyle name="Currency 3 2 4 3 2 4" xfId="23673" xr:uid="{840D1016-CC7F-420B-9CFF-AA857FD3C2AF}"/>
    <cellStyle name="Currency 3 2 4 3 3" xfId="6297" xr:uid="{2B1029AF-D73B-4FF1-A0A2-1AAEE70833EE}"/>
    <cellStyle name="Currency 3 2 4 3 3 2" xfId="15619" xr:uid="{6B8AB6B8-9745-4FA2-B726-EB8C325FFB92}"/>
    <cellStyle name="Currency 3 2 4 3 3 3" xfId="25745" xr:uid="{6BF62152-2C16-4600-8D93-C48922D529F5}"/>
    <cellStyle name="Currency 3 2 4 3 4" xfId="11402" xr:uid="{D8BF216D-7B7A-414C-A62A-E4C14CAC7ECA}"/>
    <cellStyle name="Currency 3 2 4 3 5" xfId="21528" xr:uid="{4B2B343D-2638-4283-A6AC-87EF38D603E0}"/>
    <cellStyle name="Currency 3 2 4 4" xfId="2408" xr:uid="{810015FF-F16C-42B6-8AF2-5DB559370E64}"/>
    <cellStyle name="Currency 3 2 4 4 2" xfId="4637" xr:uid="{C101BB4F-229D-49FF-99EB-2303CC64EED3}"/>
    <cellStyle name="Currency 3 2 4 4 2 2" xfId="8855" xr:uid="{AADD4BEA-60BE-41ED-8FB0-CA379F3769B1}"/>
    <cellStyle name="Currency 3 2 4 4 2 2 2" xfId="18177" xr:uid="{BB10B207-4482-4CBD-B542-89B31106B3F4}"/>
    <cellStyle name="Currency 3 2 4 4 2 2 3" xfId="28303" xr:uid="{9CC467B2-A3D5-4BBD-BDC3-AF5E29DEC87D}"/>
    <cellStyle name="Currency 3 2 4 4 2 3" xfId="13960" xr:uid="{F7159BE4-770E-4418-A6AE-84FABB74092F}"/>
    <cellStyle name="Currency 3 2 4 4 2 4" xfId="24086" xr:uid="{DF1D6EA1-FC20-474C-AE9A-67241E335300}"/>
    <cellStyle name="Currency 3 2 4 4 3" xfId="6710" xr:uid="{0DC0637B-D0E7-4BAD-ABE1-0FE5AFD54550}"/>
    <cellStyle name="Currency 3 2 4 4 3 2" xfId="16032" xr:uid="{696252F0-D12B-4D7E-B784-22282A780B2D}"/>
    <cellStyle name="Currency 3 2 4 4 3 3" xfId="26158" xr:uid="{AD8120FF-97A0-47B3-BE90-8EAC93CD5D1A}"/>
    <cellStyle name="Currency 3 2 4 4 4" xfId="11815" xr:uid="{4DFAC97F-19B1-487C-9FA1-7F1394DBF486}"/>
    <cellStyle name="Currency 3 2 4 4 5" xfId="21941" xr:uid="{0AEA2566-6B31-4646-8117-F1B8148641AB}"/>
    <cellStyle name="Currency 3 2 4 5" xfId="2821" xr:uid="{BA6334EC-DF90-4AF5-AB4B-3D432D25CB81}"/>
    <cellStyle name="Currency 3 2 4 5 2" xfId="5050" xr:uid="{CA79D3C1-5069-4341-A49D-26ADD79F9692}"/>
    <cellStyle name="Currency 3 2 4 5 2 2" xfId="9268" xr:uid="{5ABBB069-2529-41D2-A4F4-8EE880AAF371}"/>
    <cellStyle name="Currency 3 2 4 5 2 2 2" xfId="18590" xr:uid="{FAC0E266-E303-4256-98A5-692A4AE16138}"/>
    <cellStyle name="Currency 3 2 4 5 2 2 3" xfId="28716" xr:uid="{E9A5550C-56FC-4AA0-B6E6-715220FFBD03}"/>
    <cellStyle name="Currency 3 2 4 5 2 3" xfId="14373" xr:uid="{25A69E3B-9EFC-4E61-AB96-EE0E5F52E58E}"/>
    <cellStyle name="Currency 3 2 4 5 2 4" xfId="24499" xr:uid="{8CF590A7-7DBD-4F77-98DB-B57A44885FAE}"/>
    <cellStyle name="Currency 3 2 4 5 3" xfId="7123" xr:uid="{C006A1E2-ACF9-4A71-82A8-60ECD366FE06}"/>
    <cellStyle name="Currency 3 2 4 5 3 2" xfId="16445" xr:uid="{21A1B2F8-614F-4516-9F53-1F09D9537BF7}"/>
    <cellStyle name="Currency 3 2 4 5 3 3" xfId="26571" xr:uid="{449B981F-C250-4271-81EF-B4DE675DDDAD}"/>
    <cellStyle name="Currency 3 2 4 5 4" xfId="12228" xr:uid="{2B6BE79D-46BF-4C7E-8571-D5A1EBCDAC2C}"/>
    <cellStyle name="Currency 3 2 4 5 5" xfId="22354" xr:uid="{D978C8D2-4267-4824-993D-67DFADCD1BCA}"/>
    <cellStyle name="Currency 3 2 4 6" xfId="3256" xr:uid="{900E0A72-EAD0-4C0B-9BC7-CE4A2B726FED}"/>
    <cellStyle name="Currency 3 2 4 6 2" xfId="7536" xr:uid="{1FD2147B-855A-4F15-B82E-2CC089066F14}"/>
    <cellStyle name="Currency 3 2 4 6 2 2" xfId="16858" xr:uid="{0B1E984B-971A-4E70-A279-B5EFF12AA811}"/>
    <cellStyle name="Currency 3 2 4 6 2 3" xfId="26984" xr:uid="{1EE12D29-1A34-454E-A2D5-873230EECFF9}"/>
    <cellStyle name="Currency 3 2 4 6 3" xfId="12641" xr:uid="{DB6605F7-3A42-4983-A296-DE2AA061B0A7}"/>
    <cellStyle name="Currency 3 2 4 6 4" xfId="22767" xr:uid="{34CE7A69-5C2F-4A8E-93B7-1024EE4A96B6}"/>
    <cellStyle name="Currency 3 2 4 7" xfId="3553" xr:uid="{C6136C0E-1A5F-4716-8F97-28AE5D6CCB1D}"/>
    <cellStyle name="Currency 3 2 4 8" xfId="3634" xr:uid="{7AB287F6-802B-4160-BFFF-FAE1B2B2D929}"/>
    <cellStyle name="Currency 3 2 4 8 2" xfId="7853" xr:uid="{151523EB-6D6F-476D-B4F3-D000F674C2EA}"/>
    <cellStyle name="Currency 3 2 4 8 2 2" xfId="17175" xr:uid="{162B32EE-48C2-447D-AF93-E5A1902C1894}"/>
    <cellStyle name="Currency 3 2 4 8 2 3" xfId="27301" xr:uid="{4A8FEB7D-50EF-43A9-84A9-2872E10A8DCF}"/>
    <cellStyle name="Currency 3 2 4 8 3" xfId="12958" xr:uid="{F35DE203-5ECB-496C-A386-AE87FA68A720}"/>
    <cellStyle name="Currency 3 2 4 8 4" xfId="23084" xr:uid="{E2EE4F5E-0437-4344-BF06-75CC241F6574}"/>
    <cellStyle name="Currency 3 2 4 9" xfId="5470" xr:uid="{4847622F-F76C-42A7-ABE0-47FBEE284665}"/>
    <cellStyle name="Currency 3 2 4 9 2" xfId="14792" xr:uid="{8A148AD8-0AEF-406F-812F-F1F899917C1F}"/>
    <cellStyle name="Currency 3 2 4 9 3" xfId="24918" xr:uid="{CEAEE9F9-AAA0-4820-9AEC-2632E0F9343E}"/>
    <cellStyle name="Currency 3 2 5" xfId="186" xr:uid="{00000000-0005-0000-0000-00004A010000}"/>
    <cellStyle name="Currency 3 2 5 10" xfId="10044" xr:uid="{71859DBD-1ECF-4469-B9CF-48EE9B3DADE1}"/>
    <cellStyle name="Currency 3 2 5 10 2" xfId="19356" xr:uid="{D34226AE-EB11-4EDD-84C0-0DC18215DFB8}"/>
    <cellStyle name="Currency 3 2 5 10 3" xfId="29482" xr:uid="{322D4891-5320-475E-BD79-07141A22195D}"/>
    <cellStyle name="Currency 3 2 5 11" xfId="1167" xr:uid="{89998989-706D-447A-8FA1-9CB7D56B68BA}"/>
    <cellStyle name="Currency 3 2 5 12" xfId="10576" xr:uid="{DFE0759A-0773-462E-A2F3-737E2C13B4EF}"/>
    <cellStyle name="Currency 3 2 5 13" xfId="19873" xr:uid="{1D07EEE6-3214-49E4-BE27-BDD5A5CF490D}"/>
    <cellStyle name="Currency 3 2 5 14" xfId="20702" xr:uid="{983DD1ED-9049-4796-8E61-770D8D90D047}"/>
    <cellStyle name="Currency 3 2 5 2" xfId="722" xr:uid="{00000000-0005-0000-0000-00004B010000}"/>
    <cellStyle name="Currency 3 2 5 2 2" xfId="3812" xr:uid="{34C7B59C-78EB-4C7E-9A1E-FCBA8BDD54B0}"/>
    <cellStyle name="Currency 3 2 5 2 2 2" xfId="8030" xr:uid="{A2FA5D43-015A-443C-AA92-C0160A9FC4B7}"/>
    <cellStyle name="Currency 3 2 5 2 2 2 2" xfId="17352" xr:uid="{715AB21E-C819-44E0-9006-03369909D0E6}"/>
    <cellStyle name="Currency 3 2 5 2 2 2 3" xfId="27478" xr:uid="{EDF57A0D-4766-4382-9917-59883A84AFF2}"/>
    <cellStyle name="Currency 3 2 5 2 2 3" xfId="13135" xr:uid="{03496351-8D51-429C-A9FB-80DE8222412C}"/>
    <cellStyle name="Currency 3 2 5 2 2 4" xfId="23261" xr:uid="{897D10FE-BCF8-41FE-B3EC-355728CE92D7}"/>
    <cellStyle name="Currency 3 2 5 2 3" xfId="5885" xr:uid="{98D24337-9E03-459D-BF68-D8941CB84578}"/>
    <cellStyle name="Currency 3 2 5 2 3 2" xfId="15207" xr:uid="{E4644622-FC49-4DE3-87BD-059BEFAC161F}"/>
    <cellStyle name="Currency 3 2 5 2 3 3" xfId="25333" xr:uid="{F7002ECC-A247-4838-9436-423AA669D80A}"/>
    <cellStyle name="Currency 3 2 5 2 4" xfId="10427" xr:uid="{CAEB64E2-1B60-42B0-9577-0DD3FB147761}"/>
    <cellStyle name="Currency 3 2 5 2 4 2" xfId="19727" xr:uid="{609B6813-CA29-4C20-BC05-A27EAB30F3C0}"/>
    <cellStyle name="Currency 3 2 5 2 4 3" xfId="29853" xr:uid="{42828077-95DA-4AFE-92A7-55996D237325}"/>
    <cellStyle name="Currency 3 2 5 2 5" xfId="1582" xr:uid="{893DCC6E-1434-489F-A553-C0759DC0034B}"/>
    <cellStyle name="Currency 3 2 5 2 6" xfId="10990" xr:uid="{69768D03-D355-4CDC-BFE6-02CBAC78FE09}"/>
    <cellStyle name="Currency 3 2 5 2 7" xfId="20289" xr:uid="{1BAF8351-4570-4727-97BF-C1026B7155BC}"/>
    <cellStyle name="Currency 3 2 5 2 8" xfId="21116" xr:uid="{CF9BADA9-CA77-4DEE-B517-F7D3B722DD39}"/>
    <cellStyle name="Currency 3 2 5 3" xfId="1996" xr:uid="{07E11D6F-2DC3-4B39-822B-8207362C7B7E}"/>
    <cellStyle name="Currency 3 2 5 3 2" xfId="4225" xr:uid="{88950327-7986-4DCB-A6DC-405A0C3BCFBB}"/>
    <cellStyle name="Currency 3 2 5 3 2 2" xfId="8443" xr:uid="{A4581BBB-FB0B-4D17-B32B-B8EB3901691B}"/>
    <cellStyle name="Currency 3 2 5 3 2 2 2" xfId="17765" xr:uid="{1A6E5F99-2527-42EA-B6C0-DFEF6DF029C9}"/>
    <cellStyle name="Currency 3 2 5 3 2 2 3" xfId="27891" xr:uid="{CEA5E051-B6E9-42FB-93E9-7EB493F157C7}"/>
    <cellStyle name="Currency 3 2 5 3 2 3" xfId="13548" xr:uid="{97B92943-A976-4B74-80F0-C730B81448E2}"/>
    <cellStyle name="Currency 3 2 5 3 2 4" xfId="23674" xr:uid="{5E12810E-BB36-431B-82C3-24585C7E897C}"/>
    <cellStyle name="Currency 3 2 5 3 3" xfId="6298" xr:uid="{F0DE0C67-B79A-41B6-9DAD-C7C935E2A231}"/>
    <cellStyle name="Currency 3 2 5 3 3 2" xfId="15620" xr:uid="{2B9EE8B3-DF45-4E1C-8BF4-DA47E2E2CE41}"/>
    <cellStyle name="Currency 3 2 5 3 3 3" xfId="25746" xr:uid="{E39D6E2A-D872-4E1B-AE1D-52A74D428DC1}"/>
    <cellStyle name="Currency 3 2 5 3 4" xfId="11403" xr:uid="{C47AE45E-B86E-4A1E-AB2C-73A76714EC4E}"/>
    <cellStyle name="Currency 3 2 5 3 5" xfId="21529" xr:uid="{694B4B13-89B8-4A0B-97F5-F8AA002DE16B}"/>
    <cellStyle name="Currency 3 2 5 4" xfId="2409" xr:uid="{145084DF-CB54-4FA4-9F76-407F98465B81}"/>
    <cellStyle name="Currency 3 2 5 4 2" xfId="4638" xr:uid="{0619B78C-E60B-4F80-89BF-3E42EA33027A}"/>
    <cellStyle name="Currency 3 2 5 4 2 2" xfId="8856" xr:uid="{4EEB7DB9-5C43-4182-99D4-D749534AE4D7}"/>
    <cellStyle name="Currency 3 2 5 4 2 2 2" xfId="18178" xr:uid="{59D03F7D-737B-4FE0-877C-13FF5ACDE3CF}"/>
    <cellStyle name="Currency 3 2 5 4 2 2 3" xfId="28304" xr:uid="{A9C51F45-860D-444C-898E-28CE10F859CD}"/>
    <cellStyle name="Currency 3 2 5 4 2 3" xfId="13961" xr:uid="{B5648CA4-15E0-4371-8636-942C72162186}"/>
    <cellStyle name="Currency 3 2 5 4 2 4" xfId="24087" xr:uid="{4AB9D16E-2D1E-473C-BD62-4F1EF7425F78}"/>
    <cellStyle name="Currency 3 2 5 4 3" xfId="6711" xr:uid="{4A93693A-CA86-44DC-8290-B31F3C9504DC}"/>
    <cellStyle name="Currency 3 2 5 4 3 2" xfId="16033" xr:uid="{01C1D1FC-B673-4079-8B35-813FDA0F66AE}"/>
    <cellStyle name="Currency 3 2 5 4 3 3" xfId="26159" xr:uid="{7E5D797A-6887-4398-9399-A56B31B8D58F}"/>
    <cellStyle name="Currency 3 2 5 4 4" xfId="11816" xr:uid="{B341321C-6D85-4293-9364-A8716C20D0AA}"/>
    <cellStyle name="Currency 3 2 5 4 5" xfId="21942" xr:uid="{61C1FA08-5E87-4C06-BAE9-BEF19151BF2D}"/>
    <cellStyle name="Currency 3 2 5 5" xfId="2822" xr:uid="{0DBFFD56-F5C6-4E54-AFAC-D7BC9714AA19}"/>
    <cellStyle name="Currency 3 2 5 5 2" xfId="5051" xr:uid="{76799259-99E4-4568-8750-4178E78E6FD9}"/>
    <cellStyle name="Currency 3 2 5 5 2 2" xfId="9269" xr:uid="{941CBFFD-3FF7-4D83-BA79-873C362DFBBF}"/>
    <cellStyle name="Currency 3 2 5 5 2 2 2" xfId="18591" xr:uid="{6490D1A6-EF5C-4F6D-A8FB-046C81F59D97}"/>
    <cellStyle name="Currency 3 2 5 5 2 2 3" xfId="28717" xr:uid="{C5CFB6B5-2873-44D6-9159-A0FCFED172CA}"/>
    <cellStyle name="Currency 3 2 5 5 2 3" xfId="14374" xr:uid="{1C821533-F9AF-4EB4-99E3-4095EF7A1BEC}"/>
    <cellStyle name="Currency 3 2 5 5 2 4" xfId="24500" xr:uid="{54F88314-0163-4749-8727-573E4E4F2173}"/>
    <cellStyle name="Currency 3 2 5 5 3" xfId="7124" xr:uid="{85984928-9973-4830-931A-824E51C056D7}"/>
    <cellStyle name="Currency 3 2 5 5 3 2" xfId="16446" xr:uid="{AEB7F92E-4EC0-42B5-B368-04CABBEB6DF9}"/>
    <cellStyle name="Currency 3 2 5 5 3 3" xfId="26572" xr:uid="{2696E6A2-D48B-4959-AB82-4241CFE18255}"/>
    <cellStyle name="Currency 3 2 5 5 4" xfId="12229" xr:uid="{99A390D1-D7FB-4742-9A5D-C80B55B96FD7}"/>
    <cellStyle name="Currency 3 2 5 5 5" xfId="22355" xr:uid="{0F97C6AF-48F8-49B3-B6DD-A4F276960B2F}"/>
    <cellStyle name="Currency 3 2 5 6" xfId="3257" xr:uid="{F19C3E0C-6848-4F7B-95A0-7FE2DBF1F82D}"/>
    <cellStyle name="Currency 3 2 5 6 2" xfId="7537" xr:uid="{B16E6D05-6210-410F-867A-BE47520C061D}"/>
    <cellStyle name="Currency 3 2 5 6 2 2" xfId="16859" xr:uid="{701CE7DE-3A43-4636-99E7-79347E480758}"/>
    <cellStyle name="Currency 3 2 5 6 2 3" xfId="26985" xr:uid="{ACABA27B-AEC2-45D8-951B-45C03F2C7A1B}"/>
    <cellStyle name="Currency 3 2 5 6 3" xfId="12642" xr:uid="{B92E83D3-55E2-4B66-963A-053CC64BA138}"/>
    <cellStyle name="Currency 3 2 5 6 4" xfId="22768" xr:uid="{666E75C0-1540-4E50-A5D3-C5ED4D32F782}"/>
    <cellStyle name="Currency 3 2 5 7" xfId="3554" xr:uid="{46200737-2FC6-490C-B2FC-8D9299334364}"/>
    <cellStyle name="Currency 3 2 5 8" xfId="3635" xr:uid="{95A0ADF1-C45A-46BF-9C79-C38552D33066}"/>
    <cellStyle name="Currency 3 2 5 8 2" xfId="7854" xr:uid="{57551157-5EBC-4A0C-89E6-3FEA4F452CA7}"/>
    <cellStyle name="Currency 3 2 5 8 2 2" xfId="17176" xr:uid="{3A680F6C-A03B-4256-A09F-9EBC7088BC2E}"/>
    <cellStyle name="Currency 3 2 5 8 2 3" xfId="27302" xr:uid="{DC6D46F7-6314-418C-8BC6-B9D740EC628D}"/>
    <cellStyle name="Currency 3 2 5 8 3" xfId="12959" xr:uid="{4B72A0A0-5CE9-4C55-A597-5CCFBEE3C0FA}"/>
    <cellStyle name="Currency 3 2 5 8 4" xfId="23085" xr:uid="{08E9914C-1A44-4A5E-9B4C-37A628A0369F}"/>
    <cellStyle name="Currency 3 2 5 9" xfId="5471" xr:uid="{8A742AA4-7887-4174-9B28-769A3347FD4E}"/>
    <cellStyle name="Currency 3 2 5 9 2" xfId="14793" xr:uid="{39A37180-9B50-442B-99F6-FD1AD9D098E1}"/>
    <cellStyle name="Currency 3 2 5 9 3" xfId="24919" xr:uid="{999BD27E-45D8-4004-B0F7-8DA09553ABCB}"/>
    <cellStyle name="Currency 3 2 6" xfId="10413" xr:uid="{32AF830C-FA15-43A5-BC1E-2AD41CF11EE8}"/>
    <cellStyle name="Currency 3 2 7" xfId="9620" xr:uid="{FC0C54F8-043A-47B3-BF08-6F7AEF317643}"/>
    <cellStyle name="Currency 3 2 7 2" xfId="18941" xr:uid="{3564E3D2-1DB7-4A50-94A0-BBDCC20234AB}"/>
    <cellStyle name="Currency 3 2 7 3" xfId="29067" xr:uid="{F3A9EC4F-F154-4484-A169-B5817137EA33}"/>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3636" xr:uid="{B833D497-EB71-4D3F-AD61-EE0240DE0AFD}"/>
    <cellStyle name="Currency 5 2 2 2 10 2" xfId="7855" xr:uid="{6F7B6E82-97B3-43F6-9505-1EA627F21FC5}"/>
    <cellStyle name="Currency 5 2 2 2 10 2 2" xfId="17177" xr:uid="{F8E86FAA-67C8-47EA-AE20-5610ECB9C043}"/>
    <cellStyle name="Currency 5 2 2 2 10 2 3" xfId="27303" xr:uid="{22ACBC4D-A9D3-46E6-9986-75D99B38EC5A}"/>
    <cellStyle name="Currency 5 2 2 2 10 3" xfId="12960" xr:uid="{F71665E4-4084-43B9-B2B7-E0396179313A}"/>
    <cellStyle name="Currency 5 2 2 2 10 4" xfId="23086" xr:uid="{66341998-CC8C-4E30-B03C-BC7ECEEBFFB9}"/>
    <cellStyle name="Currency 5 2 2 2 11" xfId="5472" xr:uid="{2E1C9221-F7FE-47E5-A541-EA4FC90E071F}"/>
    <cellStyle name="Currency 5 2 2 2 11 2" xfId="14794" xr:uid="{DCA38953-78CA-4071-9E66-A07D8E59E77C}"/>
    <cellStyle name="Currency 5 2 2 2 11 3" xfId="24920" xr:uid="{DED98951-ADCA-4D97-B947-982AE4034305}"/>
    <cellStyle name="Currency 5 2 2 2 12" xfId="9639" xr:uid="{6A6FB779-152F-4FC5-AD40-AFDFB043C232}"/>
    <cellStyle name="Currency 5 2 2 2 12 2" xfId="18960" xr:uid="{EC3C52D1-55EC-4F6C-87B0-74DDF61F9E93}"/>
    <cellStyle name="Currency 5 2 2 2 12 3" xfId="29086" xr:uid="{8278EC87-8269-473E-B350-238A8384C4E2}"/>
    <cellStyle name="Currency 5 2 2 2 13" xfId="1168" xr:uid="{9668E35A-44ED-471D-8ACC-EB1CF285A1C8}"/>
    <cellStyle name="Currency 5 2 2 2 14" xfId="10577" xr:uid="{DD3CFDE3-6B7C-4B91-84C3-DB882F533A29}"/>
    <cellStyle name="Currency 5 2 2 2 15" xfId="19874" xr:uid="{D55AD9DB-AE1A-4C82-BAE4-49D9E0414D78}"/>
    <cellStyle name="Currency 5 2 2 2 16" xfId="20703" xr:uid="{58CE15A8-F839-4405-9318-76580111A453}"/>
    <cellStyle name="Currency 5 2 2 2 2" xfId="198" xr:uid="{00000000-0005-0000-0000-00005C010000}"/>
    <cellStyle name="Currency 5 2 2 2 2 10" xfId="5473" xr:uid="{DBC6F3ED-8C9E-4BAB-A0C8-4092065939CF}"/>
    <cellStyle name="Currency 5 2 2 2 2 10 2" xfId="14795" xr:uid="{CF5F783B-36FB-4FC2-BFA6-064431706D69}"/>
    <cellStyle name="Currency 5 2 2 2 2 10 3" xfId="24921" xr:uid="{A32086B4-32D1-4541-B6FD-DE53629FAE8B}"/>
    <cellStyle name="Currency 5 2 2 2 2 11" xfId="9742" xr:uid="{F25A874D-48CF-4A18-A9D0-62379349F4DC}"/>
    <cellStyle name="Currency 5 2 2 2 2 11 2" xfId="19063" xr:uid="{537109ED-84E4-44BB-AD89-DF9FD3560447}"/>
    <cellStyle name="Currency 5 2 2 2 2 11 3" xfId="29189" xr:uid="{C623A637-1734-4AB5-BD6B-68979C6D8526}"/>
    <cellStyle name="Currency 5 2 2 2 2 12" xfId="1169" xr:uid="{2E168DC3-B9BF-411D-8656-257CC2F83D27}"/>
    <cellStyle name="Currency 5 2 2 2 2 13" xfId="10578" xr:uid="{1E9DABBE-188D-4ADC-8BE5-C3C19C530FA9}"/>
    <cellStyle name="Currency 5 2 2 2 2 14" xfId="19875" xr:uid="{B3165E4F-C78C-4C68-B704-90D563440CA7}"/>
    <cellStyle name="Currency 5 2 2 2 2 15" xfId="20704" xr:uid="{70060AFB-4F98-4F9E-A25F-D5FFF462CF29}"/>
    <cellStyle name="Currency 5 2 2 2 2 2" xfId="199" xr:uid="{00000000-0005-0000-0000-00005D010000}"/>
    <cellStyle name="Currency 5 2 2 2 2 2 10" xfId="9949" xr:uid="{25C9751A-C4E5-4D36-A971-5C989CBAFBF2}"/>
    <cellStyle name="Currency 5 2 2 2 2 2 10 2" xfId="19270" xr:uid="{9C7FFC7B-C0E9-4203-9EEA-F9399EB05DF7}"/>
    <cellStyle name="Currency 5 2 2 2 2 2 10 3" xfId="29396" xr:uid="{EE2C8827-CF3A-4AF9-A8E3-D4A7D1BD8610}"/>
    <cellStyle name="Currency 5 2 2 2 2 2 11" xfId="1170" xr:uid="{3F7095B6-7673-4441-8E54-C7DDE27D5B11}"/>
    <cellStyle name="Currency 5 2 2 2 2 2 12" xfId="10579" xr:uid="{B1406720-9C7F-4431-B97B-104B1C4E8332}"/>
    <cellStyle name="Currency 5 2 2 2 2 2 13" xfId="19876" xr:uid="{1C038B00-7F1D-41D2-9514-33AC241E6A4C}"/>
    <cellStyle name="Currency 5 2 2 2 2 2 14" xfId="20705" xr:uid="{433AEFB0-137B-4FFE-8DC2-537BCE579A47}"/>
    <cellStyle name="Currency 5 2 2 2 2 2 2" xfId="732" xr:uid="{00000000-0005-0000-0000-00005E010000}"/>
    <cellStyle name="Currency 5 2 2 2 2 2 2 2" xfId="3815" xr:uid="{9C5109B1-7B7B-4A3C-95A5-4ECFEF75F63D}"/>
    <cellStyle name="Currency 5 2 2 2 2 2 2 2 2" xfId="8033" xr:uid="{04934C5D-8699-4652-BFB8-45058A8AAD3A}"/>
    <cellStyle name="Currency 5 2 2 2 2 2 2 2 2 2" xfId="17355" xr:uid="{87E20E4E-F832-4287-9CA1-BBFA7CC69752}"/>
    <cellStyle name="Currency 5 2 2 2 2 2 2 2 2 3" xfId="27481" xr:uid="{86B64DC4-B74D-406D-AA54-77A9E9CF9167}"/>
    <cellStyle name="Currency 5 2 2 2 2 2 2 2 3" xfId="13138" xr:uid="{1E03F309-F5CF-490E-95E7-992A2D5B1407}"/>
    <cellStyle name="Currency 5 2 2 2 2 2 2 2 4" xfId="23264" xr:uid="{79E2D28A-1849-4D00-A71C-1CD80DCB146D}"/>
    <cellStyle name="Currency 5 2 2 2 2 2 2 3" xfId="5888" xr:uid="{6FFF673D-9D3D-4135-B3F6-B32BAF5B5762}"/>
    <cellStyle name="Currency 5 2 2 2 2 2 2 3 2" xfId="15210" xr:uid="{DBEFF9C1-6DDE-4BBD-BFD7-CAD94928F468}"/>
    <cellStyle name="Currency 5 2 2 2 2 2 2 3 3" xfId="25336" xr:uid="{938F9386-E571-41D2-9AEA-4FBAA25692EB}"/>
    <cellStyle name="Currency 5 2 2 2 2 2 2 4" xfId="10374" xr:uid="{7B217E6F-80D2-47AD-874A-D101736CECB2}"/>
    <cellStyle name="Currency 5 2 2 2 2 2 2 4 2" xfId="19685" xr:uid="{44711C4D-D7BC-4DBA-94EC-AB00DAAEDCAC}"/>
    <cellStyle name="Currency 5 2 2 2 2 2 2 4 3" xfId="29811" xr:uid="{24FD258F-FBBD-44A5-A717-2ED3777C406A}"/>
    <cellStyle name="Currency 5 2 2 2 2 2 2 5" xfId="1585" xr:uid="{2976BFA9-58E7-45E9-8EB0-9405ECEF056A}"/>
    <cellStyle name="Currency 5 2 2 2 2 2 2 6" xfId="10993" xr:uid="{4D9BB763-F0F9-461C-A0EA-5F63041E6A66}"/>
    <cellStyle name="Currency 5 2 2 2 2 2 2 7" xfId="20292" xr:uid="{0CFD9006-954C-45BD-8538-934ABD80664D}"/>
    <cellStyle name="Currency 5 2 2 2 2 2 2 8" xfId="21119" xr:uid="{BC8E6D60-1CE2-46CF-8616-9694D9E33D63}"/>
    <cellStyle name="Currency 5 2 2 2 2 2 3" xfId="1999" xr:uid="{A40A10C9-847C-4AA4-A197-94CEAF52AD13}"/>
    <cellStyle name="Currency 5 2 2 2 2 2 3 2" xfId="4228" xr:uid="{AA6BF140-2946-40FB-8DD0-1972B3140BDD}"/>
    <cellStyle name="Currency 5 2 2 2 2 2 3 2 2" xfId="8446" xr:uid="{A954BC2E-395F-455E-AE58-06ECBA117D48}"/>
    <cellStyle name="Currency 5 2 2 2 2 2 3 2 2 2" xfId="17768" xr:uid="{2D02B3E2-5808-4DBA-B5D4-34618FDBA91E}"/>
    <cellStyle name="Currency 5 2 2 2 2 2 3 2 2 3" xfId="27894" xr:uid="{9B032B8A-6DBF-4C87-9410-1A58ED407938}"/>
    <cellStyle name="Currency 5 2 2 2 2 2 3 2 3" xfId="13551" xr:uid="{D237D9BC-0B6B-41CA-BFCF-952A0D11AC21}"/>
    <cellStyle name="Currency 5 2 2 2 2 2 3 2 4" xfId="23677" xr:uid="{F0F4A4B0-4C73-4090-AC81-FA09A0858873}"/>
    <cellStyle name="Currency 5 2 2 2 2 2 3 3" xfId="6301" xr:uid="{DB7F8888-7426-4EFE-B794-3EE396E9AAD4}"/>
    <cellStyle name="Currency 5 2 2 2 2 2 3 3 2" xfId="15623" xr:uid="{856D28C0-EA53-4960-A39D-273703EDC907}"/>
    <cellStyle name="Currency 5 2 2 2 2 2 3 3 3" xfId="25749" xr:uid="{6D518BF4-46B9-400E-9B8B-8B0875E9D3D7}"/>
    <cellStyle name="Currency 5 2 2 2 2 2 3 4" xfId="11406" xr:uid="{8B563CB2-A2A1-4E44-8AFD-4106F99392BD}"/>
    <cellStyle name="Currency 5 2 2 2 2 2 3 5" xfId="21532" xr:uid="{74983900-90A4-44E4-96AD-853B03040EE6}"/>
    <cellStyle name="Currency 5 2 2 2 2 2 4" xfId="2412" xr:uid="{2DE175F4-CEC1-464E-94D0-5F0E9825022C}"/>
    <cellStyle name="Currency 5 2 2 2 2 2 4 2" xfId="4641" xr:uid="{3EA2994D-0433-4660-912C-AFE74ABFC6F2}"/>
    <cellStyle name="Currency 5 2 2 2 2 2 4 2 2" xfId="8859" xr:uid="{5C995853-AF9A-4942-BDA4-BA18B4D660C2}"/>
    <cellStyle name="Currency 5 2 2 2 2 2 4 2 2 2" xfId="18181" xr:uid="{31884288-7C52-4FE7-AB98-C81BE75926F8}"/>
    <cellStyle name="Currency 5 2 2 2 2 2 4 2 2 3" xfId="28307" xr:uid="{E7F1063C-DF8D-4196-97DE-A653F49EA1CC}"/>
    <cellStyle name="Currency 5 2 2 2 2 2 4 2 3" xfId="13964" xr:uid="{09658F65-A98D-408F-B900-CC8693B8921B}"/>
    <cellStyle name="Currency 5 2 2 2 2 2 4 2 4" xfId="24090" xr:uid="{710A4310-F49F-46A5-A89A-DC90F074E588}"/>
    <cellStyle name="Currency 5 2 2 2 2 2 4 3" xfId="6714" xr:uid="{32100D58-CA77-4E29-8ECC-2E794E684358}"/>
    <cellStyle name="Currency 5 2 2 2 2 2 4 3 2" xfId="16036" xr:uid="{8A663C86-785B-4343-831C-983B5966732E}"/>
    <cellStyle name="Currency 5 2 2 2 2 2 4 3 3" xfId="26162" xr:uid="{09874D65-794F-4DD9-9ACF-4034DC35FD45}"/>
    <cellStyle name="Currency 5 2 2 2 2 2 4 4" xfId="11819" xr:uid="{79DE274A-CF9F-416E-99B1-377B4010D172}"/>
    <cellStyle name="Currency 5 2 2 2 2 2 4 5" xfId="21945" xr:uid="{1191B6E2-CA59-4F9E-ACA7-E37C1D6C5956}"/>
    <cellStyle name="Currency 5 2 2 2 2 2 5" xfId="2825" xr:uid="{BFE7E913-20B0-4A34-805B-090BBB4A5ABA}"/>
    <cellStyle name="Currency 5 2 2 2 2 2 5 2" xfId="5054" xr:uid="{1D09139C-3DD8-4595-A640-0B6FD06E8A40}"/>
    <cellStyle name="Currency 5 2 2 2 2 2 5 2 2" xfId="9272" xr:uid="{7F52403D-69D9-4D35-A6F9-086BFE47F4A4}"/>
    <cellStyle name="Currency 5 2 2 2 2 2 5 2 2 2" xfId="18594" xr:uid="{BD5298AD-18C3-40E4-9DEA-267037C8FEA9}"/>
    <cellStyle name="Currency 5 2 2 2 2 2 5 2 2 3" xfId="28720" xr:uid="{5A463FC0-366F-4610-A574-F6B0185852EA}"/>
    <cellStyle name="Currency 5 2 2 2 2 2 5 2 3" xfId="14377" xr:uid="{DC432D25-3C2A-460E-8F86-CAEDD4CF2378}"/>
    <cellStyle name="Currency 5 2 2 2 2 2 5 2 4" xfId="24503" xr:uid="{5B74F85A-0D8C-4F46-9F3F-480CDD529D25}"/>
    <cellStyle name="Currency 5 2 2 2 2 2 5 3" xfId="7127" xr:uid="{9A6DEBBF-1D9A-4CE9-82A4-3E7525663BB8}"/>
    <cellStyle name="Currency 5 2 2 2 2 2 5 3 2" xfId="16449" xr:uid="{09E4086F-D3ED-43E1-AD27-CF7D1083B15F}"/>
    <cellStyle name="Currency 5 2 2 2 2 2 5 3 3" xfId="26575" xr:uid="{019B06CA-C402-41B1-9D75-D14B7A81A722}"/>
    <cellStyle name="Currency 5 2 2 2 2 2 5 4" xfId="12232" xr:uid="{5C036288-3F37-48BC-92FC-2DE7A104F44A}"/>
    <cellStyle name="Currency 5 2 2 2 2 2 5 5" xfId="22358" xr:uid="{6D695926-67A4-4A9B-8421-200B3B583669}"/>
    <cellStyle name="Currency 5 2 2 2 2 2 6" xfId="3260" xr:uid="{AFDB2E4D-4852-4B96-86D2-1DB2B8E276E0}"/>
    <cellStyle name="Currency 5 2 2 2 2 2 6 2" xfId="7540" xr:uid="{0C49716B-668F-46F6-A0E6-8C8157AB578F}"/>
    <cellStyle name="Currency 5 2 2 2 2 2 6 2 2" xfId="16862" xr:uid="{8B4B184E-CFA0-405E-AA65-B00050E9DE40}"/>
    <cellStyle name="Currency 5 2 2 2 2 2 6 2 3" xfId="26988" xr:uid="{133AF710-10CD-48A9-8F92-9D03261D53D6}"/>
    <cellStyle name="Currency 5 2 2 2 2 2 6 3" xfId="12645" xr:uid="{0F6764BD-2919-42A8-860F-FBB0E458D31A}"/>
    <cellStyle name="Currency 5 2 2 2 2 2 6 4" xfId="22771" xr:uid="{9505DEFE-FEA0-4982-9A91-17B64F15C07C}"/>
    <cellStyle name="Currency 5 2 2 2 2 2 7" xfId="3557" xr:uid="{84DADC52-38CF-4CC8-A965-C22CE330EE94}"/>
    <cellStyle name="Currency 5 2 2 2 2 2 8" xfId="3638" xr:uid="{CAE5F802-AB16-480E-96FC-EE3BAC0FAD6F}"/>
    <cellStyle name="Currency 5 2 2 2 2 2 8 2" xfId="7857" xr:uid="{6034C50F-C088-413F-BCFD-C1C4571E6066}"/>
    <cellStyle name="Currency 5 2 2 2 2 2 8 2 2" xfId="17179" xr:uid="{434E9EB3-C3A7-4C88-AD20-2DE4EABFCF28}"/>
    <cellStyle name="Currency 5 2 2 2 2 2 8 2 3" xfId="27305" xr:uid="{21D1CD9E-F45F-47FC-A9FF-EA8AE8319523}"/>
    <cellStyle name="Currency 5 2 2 2 2 2 8 3" xfId="12962" xr:uid="{1F950D88-FA0A-4FA8-B2CF-6205A2460E72}"/>
    <cellStyle name="Currency 5 2 2 2 2 2 8 4" xfId="23088" xr:uid="{2B37C4D9-E1DB-49D3-B36F-1E6386D65125}"/>
    <cellStyle name="Currency 5 2 2 2 2 2 9" xfId="5474" xr:uid="{57350B5F-0378-4290-8EEB-AE00CE6E287A}"/>
    <cellStyle name="Currency 5 2 2 2 2 2 9 2" xfId="14796" xr:uid="{EB273819-6B34-446D-8E5C-0C2545C27BFA}"/>
    <cellStyle name="Currency 5 2 2 2 2 2 9 3" xfId="24922" xr:uid="{DDB8C810-0617-4E11-9F8C-3BD808A8A982}"/>
    <cellStyle name="Currency 5 2 2 2 2 3" xfId="731" xr:uid="{00000000-0005-0000-0000-00005F010000}"/>
    <cellStyle name="Currency 5 2 2 2 2 3 2" xfId="3814" xr:uid="{AA0DF7B9-748A-4B05-B926-43C9E365C34D}"/>
    <cellStyle name="Currency 5 2 2 2 2 3 2 2" xfId="8032" xr:uid="{85569F57-F8BB-4034-9EBE-DDF9DAA20A1D}"/>
    <cellStyle name="Currency 5 2 2 2 2 3 2 2 2" xfId="17354" xr:uid="{0BD4ADA2-3F87-4BA7-810F-44F9C4573D0A}"/>
    <cellStyle name="Currency 5 2 2 2 2 3 2 2 3" xfId="27480" xr:uid="{8E0331E6-676B-4065-9F0A-0E59716B1C2F}"/>
    <cellStyle name="Currency 5 2 2 2 2 3 2 3" xfId="13137" xr:uid="{C32C7A2B-AC20-4C6A-90B6-BE58D112B412}"/>
    <cellStyle name="Currency 5 2 2 2 2 3 2 4" xfId="23263" xr:uid="{5BA28CDE-958A-4610-BCB2-7FEEBA1D8F23}"/>
    <cellStyle name="Currency 5 2 2 2 2 3 3" xfId="5887" xr:uid="{7E6D2B5B-5EA8-481A-BF45-011B9206FC06}"/>
    <cellStyle name="Currency 5 2 2 2 2 3 3 2" xfId="15209" xr:uid="{4ACAEB52-AF72-4F4D-935F-8978E3923AE1}"/>
    <cellStyle name="Currency 5 2 2 2 2 3 3 3" xfId="25335" xr:uid="{2ED15CA9-954E-4FA9-95A5-8A679053C0EC}"/>
    <cellStyle name="Currency 5 2 2 2 2 3 4" xfId="10167" xr:uid="{22A236DC-9666-4927-9F00-A2C3CBA4439E}"/>
    <cellStyle name="Currency 5 2 2 2 2 3 4 2" xfId="19478" xr:uid="{EA22A862-2E45-48F8-83BD-7935F130638B}"/>
    <cellStyle name="Currency 5 2 2 2 2 3 4 3" xfId="29604" xr:uid="{91FFF690-255F-47EC-B7A6-7F485B02E546}"/>
    <cellStyle name="Currency 5 2 2 2 2 3 5" xfId="1584" xr:uid="{DEAAAB83-6653-452B-9D4B-0010EB86A99A}"/>
    <cellStyle name="Currency 5 2 2 2 2 3 6" xfId="10992" xr:uid="{0A35D235-0B13-435C-99EE-5139E57EA84E}"/>
    <cellStyle name="Currency 5 2 2 2 2 3 7" xfId="20291" xr:uid="{753D08E4-C86E-4348-9D15-D2834887904D}"/>
    <cellStyle name="Currency 5 2 2 2 2 3 8" xfId="21118" xr:uid="{2332BBC4-EEAA-436C-A681-23AE26ADAA21}"/>
    <cellStyle name="Currency 5 2 2 2 2 4" xfId="1998" xr:uid="{F65B7EBF-F485-4A7A-B630-D2979E9ED039}"/>
    <cellStyle name="Currency 5 2 2 2 2 4 2" xfId="4227" xr:uid="{33ED05F4-E2AC-4A91-93F4-F4DC5F0F0A7F}"/>
    <cellStyle name="Currency 5 2 2 2 2 4 2 2" xfId="8445" xr:uid="{503BA5AB-A360-45ED-A42F-9EBCAF58E44B}"/>
    <cellStyle name="Currency 5 2 2 2 2 4 2 2 2" xfId="17767" xr:uid="{B653B29E-013D-4980-B5EF-94680B794455}"/>
    <cellStyle name="Currency 5 2 2 2 2 4 2 2 3" xfId="27893" xr:uid="{DCA9BB50-53D5-4893-BE44-E63ED110F53F}"/>
    <cellStyle name="Currency 5 2 2 2 2 4 2 3" xfId="13550" xr:uid="{0CB2C365-8ABF-454F-9DB1-A2473136B823}"/>
    <cellStyle name="Currency 5 2 2 2 2 4 2 4" xfId="23676" xr:uid="{D34EAFCB-25E4-4E45-A353-96DD78CD450B}"/>
    <cellStyle name="Currency 5 2 2 2 2 4 3" xfId="6300" xr:uid="{1B027EDE-2A97-4A0F-AB9C-A0BC466C3EFB}"/>
    <cellStyle name="Currency 5 2 2 2 2 4 3 2" xfId="15622" xr:uid="{4F115436-1022-44EC-AD7B-F5B7C23EC6DA}"/>
    <cellStyle name="Currency 5 2 2 2 2 4 3 3" xfId="25748" xr:uid="{CF912959-C7D2-474A-B098-A8F31BC5293F}"/>
    <cellStyle name="Currency 5 2 2 2 2 4 4" xfId="11405" xr:uid="{9AA42E3E-30EE-4C81-9C46-B5657EA46A8D}"/>
    <cellStyle name="Currency 5 2 2 2 2 4 5" xfId="21531" xr:uid="{FA7E1CDD-8AC5-4E8D-B5E1-331D7111ADD7}"/>
    <cellStyle name="Currency 5 2 2 2 2 5" xfId="2411" xr:uid="{8E1CDC2F-CE76-408D-8F9D-461F788D8C95}"/>
    <cellStyle name="Currency 5 2 2 2 2 5 2" xfId="4640" xr:uid="{35E438F7-A604-4444-AFCB-8FF1680599D3}"/>
    <cellStyle name="Currency 5 2 2 2 2 5 2 2" xfId="8858" xr:uid="{1D9DCBAF-62B2-470F-8294-A7FB477622D0}"/>
    <cellStyle name="Currency 5 2 2 2 2 5 2 2 2" xfId="18180" xr:uid="{7FDDCA88-276F-4BD4-911C-9D748ABB06A0}"/>
    <cellStyle name="Currency 5 2 2 2 2 5 2 2 3" xfId="28306" xr:uid="{724F4A1F-04FE-4263-A078-C7D3E1161327}"/>
    <cellStyle name="Currency 5 2 2 2 2 5 2 3" xfId="13963" xr:uid="{44FD6394-2752-4699-B769-1FD6FE80F496}"/>
    <cellStyle name="Currency 5 2 2 2 2 5 2 4" xfId="24089" xr:uid="{5EA7CDB7-8BC7-49F4-9B6B-64DF3D1F77EC}"/>
    <cellStyle name="Currency 5 2 2 2 2 5 3" xfId="6713" xr:uid="{7C961073-3636-4DDD-A019-46B9BB250EC3}"/>
    <cellStyle name="Currency 5 2 2 2 2 5 3 2" xfId="16035" xr:uid="{D3E1D87B-247E-4BE2-A67C-947777A11CDB}"/>
    <cellStyle name="Currency 5 2 2 2 2 5 3 3" xfId="26161" xr:uid="{44A7CE67-67F2-4BC3-8301-B2DC03181F99}"/>
    <cellStyle name="Currency 5 2 2 2 2 5 4" xfId="11818" xr:uid="{47E2D3C0-748B-4D02-B06A-54D2C111ED58}"/>
    <cellStyle name="Currency 5 2 2 2 2 5 5" xfId="21944" xr:uid="{B908F264-D00F-423B-8BD5-73E3E696FCB8}"/>
    <cellStyle name="Currency 5 2 2 2 2 6" xfId="2824" xr:uid="{089C553F-9EA3-45DA-8A48-B673BC2464A3}"/>
    <cellStyle name="Currency 5 2 2 2 2 6 2" xfId="5053" xr:uid="{927BFAE0-8C59-4C0E-A392-77D142ABC740}"/>
    <cellStyle name="Currency 5 2 2 2 2 6 2 2" xfId="9271" xr:uid="{6B58CBF4-D428-43D6-A79D-B3C4060F1789}"/>
    <cellStyle name="Currency 5 2 2 2 2 6 2 2 2" xfId="18593" xr:uid="{319D48B2-F4EA-43B8-A7A0-7631189B9458}"/>
    <cellStyle name="Currency 5 2 2 2 2 6 2 2 3" xfId="28719" xr:uid="{D70742FB-EEFC-4CA3-9591-5BDF6CE76E69}"/>
    <cellStyle name="Currency 5 2 2 2 2 6 2 3" xfId="14376" xr:uid="{A6E01039-94E7-4A6A-90A8-EDE459C2AE61}"/>
    <cellStyle name="Currency 5 2 2 2 2 6 2 4" xfId="24502" xr:uid="{8B415D6A-2BCD-4E9F-BFA6-E3BFD137C1AD}"/>
    <cellStyle name="Currency 5 2 2 2 2 6 3" xfId="7126" xr:uid="{8BAD6A12-91B2-48FC-8D3A-71E0F919A352}"/>
    <cellStyle name="Currency 5 2 2 2 2 6 3 2" xfId="16448" xr:uid="{6BEA5AE9-B25C-4ACB-B927-4EBFF9B8304F}"/>
    <cellStyle name="Currency 5 2 2 2 2 6 3 3" xfId="26574" xr:uid="{287F6624-12F4-48BA-B5CD-978F195FC967}"/>
    <cellStyle name="Currency 5 2 2 2 2 6 4" xfId="12231" xr:uid="{525B7ED3-70B9-470B-83FA-90BB864E3A7F}"/>
    <cellStyle name="Currency 5 2 2 2 2 6 5" xfId="22357" xr:uid="{C5B7552D-868C-4C60-BB73-9523102DC2E5}"/>
    <cellStyle name="Currency 5 2 2 2 2 7" xfId="3259" xr:uid="{3D7D0ADF-3635-4B6C-BBB0-C8DC2AC2F81B}"/>
    <cellStyle name="Currency 5 2 2 2 2 7 2" xfId="7539" xr:uid="{29641C09-79F7-4334-B5BE-4677B43B7A24}"/>
    <cellStyle name="Currency 5 2 2 2 2 7 2 2" xfId="16861" xr:uid="{6B35489D-E399-4A33-98CE-0A517512B4F1}"/>
    <cellStyle name="Currency 5 2 2 2 2 7 2 3" xfId="26987" xr:uid="{EE52ABE5-AD8C-40BB-9A1E-6A247F42D67E}"/>
    <cellStyle name="Currency 5 2 2 2 2 7 3" xfId="12644" xr:uid="{6FBDE469-E559-4021-87F0-82F5B7B88B02}"/>
    <cellStyle name="Currency 5 2 2 2 2 7 4" xfId="22770" xr:uid="{ECEDE5A6-4EAE-4796-837D-E7B00921AEE2}"/>
    <cellStyle name="Currency 5 2 2 2 2 8" xfId="3556" xr:uid="{C8801097-B758-4BF4-A486-AC485428B06B}"/>
    <cellStyle name="Currency 5 2 2 2 2 9" xfId="3637" xr:uid="{7D2F6913-CBA6-4A43-82A0-4699FF72470B}"/>
    <cellStyle name="Currency 5 2 2 2 2 9 2" xfId="7856" xr:uid="{DBF8BDED-3712-46FC-89E5-003E347CAE84}"/>
    <cellStyle name="Currency 5 2 2 2 2 9 2 2" xfId="17178" xr:uid="{0672D3EE-8BE0-4004-AB68-9C4746EE5B0A}"/>
    <cellStyle name="Currency 5 2 2 2 2 9 2 3" xfId="27304" xr:uid="{7FCF98EF-516C-461F-89B8-9908BD3CBCA3}"/>
    <cellStyle name="Currency 5 2 2 2 2 9 3" xfId="12961" xr:uid="{C481EBEB-8B72-4E3A-B0AF-15F917AF0AB3}"/>
    <cellStyle name="Currency 5 2 2 2 2 9 4" xfId="23087" xr:uid="{6AB21672-69AF-4AAC-9D81-DEF2B7F6729F}"/>
    <cellStyle name="Currency 5 2 2 2 3" xfId="200" xr:uid="{00000000-0005-0000-0000-000060010000}"/>
    <cellStyle name="Currency 5 2 2 2 3 10" xfId="9846" xr:uid="{83F00873-FE53-412A-91B1-40446918EFF6}"/>
    <cellStyle name="Currency 5 2 2 2 3 10 2" xfId="19167" xr:uid="{F2503452-32F7-4C2A-8049-429B214CE539}"/>
    <cellStyle name="Currency 5 2 2 2 3 10 3" xfId="29293" xr:uid="{C32A4670-5456-4567-9ABE-28483034F4B2}"/>
    <cellStyle name="Currency 5 2 2 2 3 11" xfId="1171" xr:uid="{CA11EA14-2374-4AF4-ACA5-CEE3C8D696E7}"/>
    <cellStyle name="Currency 5 2 2 2 3 12" xfId="10580" xr:uid="{FD852754-30C1-40D0-8CD2-01218799629E}"/>
    <cellStyle name="Currency 5 2 2 2 3 13" xfId="19877" xr:uid="{F184777D-9D3B-4BC0-A247-8976DEEC745B}"/>
    <cellStyle name="Currency 5 2 2 2 3 14" xfId="20706" xr:uid="{9A226938-836C-48DA-AE7D-DAB7F068220D}"/>
    <cellStyle name="Currency 5 2 2 2 3 2" xfId="733" xr:uid="{00000000-0005-0000-0000-000061010000}"/>
    <cellStyle name="Currency 5 2 2 2 3 2 2" xfId="3816" xr:uid="{6449EA10-3F4E-43F5-8821-F1CB2EA17DD3}"/>
    <cellStyle name="Currency 5 2 2 2 3 2 2 2" xfId="8034" xr:uid="{206994A9-5FE5-49C1-BD31-18350FD94C17}"/>
    <cellStyle name="Currency 5 2 2 2 3 2 2 2 2" xfId="17356" xr:uid="{087A212E-DA0B-4AAD-B342-8EFBF9AAA99B}"/>
    <cellStyle name="Currency 5 2 2 2 3 2 2 2 3" xfId="27482" xr:uid="{8A7B925F-91CE-429C-9414-A92217AF8913}"/>
    <cellStyle name="Currency 5 2 2 2 3 2 2 3" xfId="13139" xr:uid="{D14C7BEC-4AEE-4688-A902-C066C2E88903}"/>
    <cellStyle name="Currency 5 2 2 2 3 2 2 4" xfId="23265" xr:uid="{CB639435-0E78-44C3-83DD-C8E6EF8E2A77}"/>
    <cellStyle name="Currency 5 2 2 2 3 2 3" xfId="5889" xr:uid="{C4EA8600-D0DD-4D1F-8ABF-C5BD35428148}"/>
    <cellStyle name="Currency 5 2 2 2 3 2 3 2" xfId="15211" xr:uid="{91363292-97A4-4749-89E0-1F553855B3A7}"/>
    <cellStyle name="Currency 5 2 2 2 3 2 3 3" xfId="25337" xr:uid="{6C85D0D0-5D2A-4138-9460-0521B4419D3D}"/>
    <cellStyle name="Currency 5 2 2 2 3 2 4" xfId="10271" xr:uid="{A5E0BC1A-EDCE-49D3-B536-FD3F00E5FB34}"/>
    <cellStyle name="Currency 5 2 2 2 3 2 4 2" xfId="19582" xr:uid="{EA85CB59-2777-4468-9BB1-4D151CD0F89B}"/>
    <cellStyle name="Currency 5 2 2 2 3 2 4 3" xfId="29708" xr:uid="{50AD53BA-B46A-4584-8567-5F8403087923}"/>
    <cellStyle name="Currency 5 2 2 2 3 2 5" xfId="1586" xr:uid="{86D41C16-855A-4CE3-BFAA-45A767E14684}"/>
    <cellStyle name="Currency 5 2 2 2 3 2 6" xfId="10994" xr:uid="{54BC4AD5-8941-4B36-AC6A-C2F88FF8EDF8}"/>
    <cellStyle name="Currency 5 2 2 2 3 2 7" xfId="20293" xr:uid="{64C264DD-2F92-49CB-A9D7-CD7AA77CFDC6}"/>
    <cellStyle name="Currency 5 2 2 2 3 2 8" xfId="21120" xr:uid="{03B28314-BEFF-47A5-964D-93045E7384E3}"/>
    <cellStyle name="Currency 5 2 2 2 3 3" xfId="2000" xr:uid="{C8602537-3574-4A32-BAD9-AA3841473A2A}"/>
    <cellStyle name="Currency 5 2 2 2 3 3 2" xfId="4229" xr:uid="{E80BCBD0-5FFA-4A2B-BA04-A06E307208AD}"/>
    <cellStyle name="Currency 5 2 2 2 3 3 2 2" xfId="8447" xr:uid="{6B30B3F9-79CD-44FA-ADBA-745D55F24107}"/>
    <cellStyle name="Currency 5 2 2 2 3 3 2 2 2" xfId="17769" xr:uid="{716EA8E4-5097-4587-8520-7C1B74FB5FCB}"/>
    <cellStyle name="Currency 5 2 2 2 3 3 2 2 3" xfId="27895" xr:uid="{25B9C986-5D55-4565-ACBB-9448DC6174A1}"/>
    <cellStyle name="Currency 5 2 2 2 3 3 2 3" xfId="13552" xr:uid="{5815008F-B544-465F-9314-4897B5DA03F8}"/>
    <cellStyle name="Currency 5 2 2 2 3 3 2 4" xfId="23678" xr:uid="{C5D7FEF0-5E2E-4A96-A2CB-2447F036E00B}"/>
    <cellStyle name="Currency 5 2 2 2 3 3 3" xfId="6302" xr:uid="{A697FBDE-9297-4154-B773-53B57BD08B8D}"/>
    <cellStyle name="Currency 5 2 2 2 3 3 3 2" xfId="15624" xr:uid="{4510739A-8711-4153-8C53-DB602302C5F6}"/>
    <cellStyle name="Currency 5 2 2 2 3 3 3 3" xfId="25750" xr:uid="{56B355FE-251C-4710-9181-9135FF330013}"/>
    <cellStyle name="Currency 5 2 2 2 3 3 4" xfId="11407" xr:uid="{2430196B-759D-492E-96A7-F80A0A56B4FB}"/>
    <cellStyle name="Currency 5 2 2 2 3 3 5" xfId="21533" xr:uid="{FAFE9EB2-E0CF-483A-B09C-682BAA770B61}"/>
    <cellStyle name="Currency 5 2 2 2 3 4" xfId="2413" xr:uid="{1E35B5CB-7E77-4F72-8887-8D8390735394}"/>
    <cellStyle name="Currency 5 2 2 2 3 4 2" xfId="4642" xr:uid="{F55C6858-2112-401E-BF9F-AF47050EAEA0}"/>
    <cellStyle name="Currency 5 2 2 2 3 4 2 2" xfId="8860" xr:uid="{D5FD38FC-1A7D-4E0F-B6F5-BFE9767822C0}"/>
    <cellStyle name="Currency 5 2 2 2 3 4 2 2 2" xfId="18182" xr:uid="{114A1B06-9362-48D7-B0F6-E4138D580DE5}"/>
    <cellStyle name="Currency 5 2 2 2 3 4 2 2 3" xfId="28308" xr:uid="{6B1AC477-8C83-4599-9555-E0A4094927C1}"/>
    <cellStyle name="Currency 5 2 2 2 3 4 2 3" xfId="13965" xr:uid="{3D5A5839-62AF-4A38-9E14-5E5D6403C70B}"/>
    <cellStyle name="Currency 5 2 2 2 3 4 2 4" xfId="24091" xr:uid="{1606183D-8A4C-4301-92EE-C7254D9477C8}"/>
    <cellStyle name="Currency 5 2 2 2 3 4 3" xfId="6715" xr:uid="{A930CD1C-F847-43DA-953B-745F80AEC409}"/>
    <cellStyle name="Currency 5 2 2 2 3 4 3 2" xfId="16037" xr:uid="{DB189CE3-513A-4CA6-84A9-1DF8565E8F8A}"/>
    <cellStyle name="Currency 5 2 2 2 3 4 3 3" xfId="26163" xr:uid="{EE6BF600-C090-45A0-B1D8-2086028F5367}"/>
    <cellStyle name="Currency 5 2 2 2 3 4 4" xfId="11820" xr:uid="{7E567A8A-8D55-4091-9A54-5D828CF5A3F0}"/>
    <cellStyle name="Currency 5 2 2 2 3 4 5" xfId="21946" xr:uid="{B053577A-9FE7-49DE-98BF-04C2FFBB46F3}"/>
    <cellStyle name="Currency 5 2 2 2 3 5" xfId="2826" xr:uid="{11F493E5-2142-4AAF-A1F2-A1CD492FF8E8}"/>
    <cellStyle name="Currency 5 2 2 2 3 5 2" xfId="5055" xr:uid="{056B50BD-4978-4D84-BD85-64C9E9F1B7C9}"/>
    <cellStyle name="Currency 5 2 2 2 3 5 2 2" xfId="9273" xr:uid="{B3184B99-50D9-4F63-AF78-4153A188C03F}"/>
    <cellStyle name="Currency 5 2 2 2 3 5 2 2 2" xfId="18595" xr:uid="{B47C1F07-CB98-4493-BBF7-679A428EAAF8}"/>
    <cellStyle name="Currency 5 2 2 2 3 5 2 2 3" xfId="28721" xr:uid="{9A5A048F-823A-4A44-ABD0-6C2837C84E98}"/>
    <cellStyle name="Currency 5 2 2 2 3 5 2 3" xfId="14378" xr:uid="{5ECA34DC-2CF5-49FC-8D68-E744DC525898}"/>
    <cellStyle name="Currency 5 2 2 2 3 5 2 4" xfId="24504" xr:uid="{9E6F4908-A8CB-443D-B1C8-ECD6A32C754E}"/>
    <cellStyle name="Currency 5 2 2 2 3 5 3" xfId="7128" xr:uid="{9B415AB2-CF5B-48DB-AFE3-2B85DE02E760}"/>
    <cellStyle name="Currency 5 2 2 2 3 5 3 2" xfId="16450" xr:uid="{FFC66E84-2D99-4AA7-872B-FF149177BDC1}"/>
    <cellStyle name="Currency 5 2 2 2 3 5 3 3" xfId="26576" xr:uid="{DE3A8324-089E-4058-A977-46F469F683EC}"/>
    <cellStyle name="Currency 5 2 2 2 3 5 4" xfId="12233" xr:uid="{71DDC2BA-BCDC-4C00-9864-059C5C71CD42}"/>
    <cellStyle name="Currency 5 2 2 2 3 5 5" xfId="22359" xr:uid="{8BC51713-BAED-4F87-A282-8E2EEA8CFAF2}"/>
    <cellStyle name="Currency 5 2 2 2 3 6" xfId="3261" xr:uid="{43F86FD2-FCAB-4A89-9DD7-6693C0AD5B5A}"/>
    <cellStyle name="Currency 5 2 2 2 3 6 2" xfId="7541" xr:uid="{D8F2D678-652B-4438-ABF6-A8EFC958007F}"/>
    <cellStyle name="Currency 5 2 2 2 3 6 2 2" xfId="16863" xr:uid="{A40FD0DD-5FC4-41E6-A728-44F2B76535EC}"/>
    <cellStyle name="Currency 5 2 2 2 3 6 2 3" xfId="26989" xr:uid="{4784685F-F0C3-4387-B12B-5DB0C81514DD}"/>
    <cellStyle name="Currency 5 2 2 2 3 6 3" xfId="12646" xr:uid="{084D74E4-00C2-4906-95BD-09FE26FF87DD}"/>
    <cellStyle name="Currency 5 2 2 2 3 6 4" xfId="22772" xr:uid="{377DF196-AFD8-4E99-8FF4-9C6AC72B1998}"/>
    <cellStyle name="Currency 5 2 2 2 3 7" xfId="3558" xr:uid="{EADA9ABE-6963-4904-942B-9E5180823FD4}"/>
    <cellStyle name="Currency 5 2 2 2 3 8" xfId="3639" xr:uid="{2F45D6F0-A592-4FF9-932D-5AEFABD84CA9}"/>
    <cellStyle name="Currency 5 2 2 2 3 8 2" xfId="7858" xr:uid="{5FF56847-E270-4D47-A3D3-9C4FD46608B1}"/>
    <cellStyle name="Currency 5 2 2 2 3 8 2 2" xfId="17180" xr:uid="{EDE4D0DD-66AC-4068-AAA5-67EB1E34A770}"/>
    <cellStyle name="Currency 5 2 2 2 3 8 2 3" xfId="27306" xr:uid="{099084DC-01E0-4FF5-B31F-2C00CC9D1FA4}"/>
    <cellStyle name="Currency 5 2 2 2 3 8 3" xfId="12963" xr:uid="{052C7523-EE9A-4A99-9035-11BC886C4BE2}"/>
    <cellStyle name="Currency 5 2 2 2 3 8 4" xfId="23089" xr:uid="{B7125EE2-06DE-4AA0-AF06-8B2F8BB21985}"/>
    <cellStyle name="Currency 5 2 2 2 3 9" xfId="5475" xr:uid="{6D6A984D-E6C7-4E30-A6BA-31CA0820ED4B}"/>
    <cellStyle name="Currency 5 2 2 2 3 9 2" xfId="14797" xr:uid="{4625DD67-C577-45FC-99E1-609AABCD7E03}"/>
    <cellStyle name="Currency 5 2 2 2 3 9 3" xfId="24923" xr:uid="{9E1306CB-CD17-44B9-A117-3143CC77A571}"/>
    <cellStyle name="Currency 5 2 2 2 4" xfId="730" xr:uid="{00000000-0005-0000-0000-000062010000}"/>
    <cellStyle name="Currency 5 2 2 2 4 2" xfId="3813" xr:uid="{D72C33DD-C2F8-4B32-865A-9277854DE695}"/>
    <cellStyle name="Currency 5 2 2 2 4 2 2" xfId="8031" xr:uid="{861F42F6-C427-444E-8AD0-A3099F9F43E9}"/>
    <cellStyle name="Currency 5 2 2 2 4 2 2 2" xfId="17353" xr:uid="{BE352725-F344-40E0-952B-17DF34A8EFD0}"/>
    <cellStyle name="Currency 5 2 2 2 4 2 2 3" xfId="27479" xr:uid="{7BDBA915-3252-4B2C-A60A-68DB9808B588}"/>
    <cellStyle name="Currency 5 2 2 2 4 2 3" xfId="13136" xr:uid="{7B7EEE97-BA42-431B-934B-03EF3311405F}"/>
    <cellStyle name="Currency 5 2 2 2 4 2 4" xfId="23262" xr:uid="{B19CFFA1-3A4D-4A72-908F-AE66656F8687}"/>
    <cellStyle name="Currency 5 2 2 2 4 3" xfId="5886" xr:uid="{A5F20940-9E5B-4262-A832-2C4CB04EA4C9}"/>
    <cellStyle name="Currency 5 2 2 2 4 3 2" xfId="15208" xr:uid="{DDE980F5-DCBB-4666-966E-620BAB6D4699}"/>
    <cellStyle name="Currency 5 2 2 2 4 3 3" xfId="25334" xr:uid="{3D7C566F-799D-4D75-9A1E-42D56AC153FB}"/>
    <cellStyle name="Currency 5 2 2 2 4 4" xfId="10064" xr:uid="{3AF077E2-A15F-4762-93B4-96F84CDDFC34}"/>
    <cellStyle name="Currency 5 2 2 2 4 4 2" xfId="19375" xr:uid="{1D93A200-C623-4132-8E8D-6DC671E8E7B4}"/>
    <cellStyle name="Currency 5 2 2 2 4 4 3" xfId="29501" xr:uid="{0EF50A53-1481-4D84-9BBC-1D753054C84E}"/>
    <cellStyle name="Currency 5 2 2 2 4 5" xfId="1583" xr:uid="{1462579C-A537-47A9-8852-DC77D7D7AB07}"/>
    <cellStyle name="Currency 5 2 2 2 4 6" xfId="10991" xr:uid="{959C41A3-4633-43BE-A97F-1AA17A1A1461}"/>
    <cellStyle name="Currency 5 2 2 2 4 7" xfId="20290" xr:uid="{0012E93E-441A-4BF1-814C-9C61C14504B9}"/>
    <cellStyle name="Currency 5 2 2 2 4 8" xfId="21117" xr:uid="{591F5382-BC9B-434B-BCFB-4D34EB7C927B}"/>
    <cellStyle name="Currency 5 2 2 2 5" xfId="1997" xr:uid="{14CDB932-C1C1-490C-B2AA-6D30BC641B35}"/>
    <cellStyle name="Currency 5 2 2 2 5 2" xfId="4226" xr:uid="{6E07B064-60B1-4893-9ABA-829E38FC40EA}"/>
    <cellStyle name="Currency 5 2 2 2 5 2 2" xfId="8444" xr:uid="{61F2456A-266A-4C68-9240-436BF1808D4E}"/>
    <cellStyle name="Currency 5 2 2 2 5 2 2 2" xfId="17766" xr:uid="{4AB43FEE-C5E0-4BEA-8EA7-AC0A40CF28E5}"/>
    <cellStyle name="Currency 5 2 2 2 5 2 2 3" xfId="27892" xr:uid="{EB843624-22C8-420A-AD61-447AB5897300}"/>
    <cellStyle name="Currency 5 2 2 2 5 2 3" xfId="13549" xr:uid="{8225BC1C-81E6-4895-9152-ED08C609249D}"/>
    <cellStyle name="Currency 5 2 2 2 5 2 4" xfId="23675" xr:uid="{D7329A7C-C897-4076-B983-0F85EB780FA1}"/>
    <cellStyle name="Currency 5 2 2 2 5 3" xfId="6299" xr:uid="{7D012D83-5D19-4A0C-B7A5-BC9F263A5E3D}"/>
    <cellStyle name="Currency 5 2 2 2 5 3 2" xfId="15621" xr:uid="{F008FADA-7CB7-45EB-8CF6-EDFF583656A1}"/>
    <cellStyle name="Currency 5 2 2 2 5 3 3" xfId="25747" xr:uid="{C7244095-2039-44C3-B70F-674969F9A6F4}"/>
    <cellStyle name="Currency 5 2 2 2 5 4" xfId="11404" xr:uid="{DA40D809-CE87-4B91-8674-C5B4F679BA1A}"/>
    <cellStyle name="Currency 5 2 2 2 5 5" xfId="21530" xr:uid="{CBA93986-DD86-40ED-B0B1-064BDEEE3469}"/>
    <cellStyle name="Currency 5 2 2 2 6" xfId="2410" xr:uid="{10009E2F-FABF-4062-92CD-907A9FDDF9D6}"/>
    <cellStyle name="Currency 5 2 2 2 6 2" xfId="4639" xr:uid="{80EC08E9-46A3-4A1B-A6B7-EF0F8571A192}"/>
    <cellStyle name="Currency 5 2 2 2 6 2 2" xfId="8857" xr:uid="{4CA9FE95-D399-425E-87EA-ABD1DC2032D6}"/>
    <cellStyle name="Currency 5 2 2 2 6 2 2 2" xfId="18179" xr:uid="{08D5791D-878C-47E7-AAB7-DEF4556F2771}"/>
    <cellStyle name="Currency 5 2 2 2 6 2 2 3" xfId="28305" xr:uid="{72A8376C-2164-44A5-8E4A-A41F76C46021}"/>
    <cellStyle name="Currency 5 2 2 2 6 2 3" xfId="13962" xr:uid="{436DB8C8-7044-4451-BEEB-008C6ACB16A3}"/>
    <cellStyle name="Currency 5 2 2 2 6 2 4" xfId="24088" xr:uid="{41729ED7-201A-4BCD-88A8-4623C6325D5C}"/>
    <cellStyle name="Currency 5 2 2 2 6 3" xfId="6712" xr:uid="{2DE01320-EE81-4C02-A8AF-D347EE1C015E}"/>
    <cellStyle name="Currency 5 2 2 2 6 3 2" xfId="16034" xr:uid="{2A55AF2F-413B-40F3-AFE0-49CD3150AC49}"/>
    <cellStyle name="Currency 5 2 2 2 6 3 3" xfId="26160" xr:uid="{F5E67553-8B49-4082-9F7F-4D56DC6FFABD}"/>
    <cellStyle name="Currency 5 2 2 2 6 4" xfId="11817" xr:uid="{EAAB77AA-1BD1-4118-A048-74C9ED994BFE}"/>
    <cellStyle name="Currency 5 2 2 2 6 5" xfId="21943" xr:uid="{F8DC15AA-2FCF-422D-9D66-9CFAAC96E7DA}"/>
    <cellStyle name="Currency 5 2 2 2 7" xfId="2823" xr:uid="{41A51B8F-684A-421B-93DC-EDD2E3C456B6}"/>
    <cellStyle name="Currency 5 2 2 2 7 2" xfId="5052" xr:uid="{94FDE3B4-CE57-4334-AF2D-5D2CA490B5D4}"/>
    <cellStyle name="Currency 5 2 2 2 7 2 2" xfId="9270" xr:uid="{4791B189-508B-4207-84B5-B9BC9B087133}"/>
    <cellStyle name="Currency 5 2 2 2 7 2 2 2" xfId="18592" xr:uid="{D2968669-88F9-45BD-A625-73702B16C090}"/>
    <cellStyle name="Currency 5 2 2 2 7 2 2 3" xfId="28718" xr:uid="{1E38A222-8E46-4A66-8FD3-C2A411999D5D}"/>
    <cellStyle name="Currency 5 2 2 2 7 2 3" xfId="14375" xr:uid="{1230A099-1658-49CF-ABAC-92B07DB44D2F}"/>
    <cellStyle name="Currency 5 2 2 2 7 2 4" xfId="24501" xr:uid="{FF29DAC0-2DCC-44BE-9EAB-E81D2B0E03A1}"/>
    <cellStyle name="Currency 5 2 2 2 7 3" xfId="7125" xr:uid="{13C8E731-D134-4778-92D9-05CB727642EA}"/>
    <cellStyle name="Currency 5 2 2 2 7 3 2" xfId="16447" xr:uid="{B839A87A-C8B0-416F-B30C-5F73F7B9C6AF}"/>
    <cellStyle name="Currency 5 2 2 2 7 3 3" xfId="26573" xr:uid="{3A5024B3-81F9-4758-8AC5-CB77335F8E3B}"/>
    <cellStyle name="Currency 5 2 2 2 7 4" xfId="12230" xr:uid="{B800E2D8-BAA9-445A-BC77-F96B24D28888}"/>
    <cellStyle name="Currency 5 2 2 2 7 5" xfId="22356" xr:uid="{275EFFD7-936A-407B-8F5F-B6408F670BE6}"/>
    <cellStyle name="Currency 5 2 2 2 8" xfId="3258" xr:uid="{FB5DFF36-2174-4F05-9315-8CA4C473F217}"/>
    <cellStyle name="Currency 5 2 2 2 8 2" xfId="7538" xr:uid="{DE4A3958-E50E-4522-87B5-52252B4A7659}"/>
    <cellStyle name="Currency 5 2 2 2 8 2 2" xfId="16860" xr:uid="{5850E1BD-A135-48D5-AF0F-9BB264F2A753}"/>
    <cellStyle name="Currency 5 2 2 2 8 2 3" xfId="26986" xr:uid="{F379060B-F54E-4A4B-A596-5B260AD5E831}"/>
    <cellStyle name="Currency 5 2 2 2 8 3" xfId="12643" xr:uid="{4DC021D0-819F-41C4-BE14-206F5437569C}"/>
    <cellStyle name="Currency 5 2 2 2 8 4" xfId="22769" xr:uid="{274304F9-DDC1-4422-83D6-2FDC2E20E5B3}"/>
    <cellStyle name="Currency 5 2 2 2 9" xfId="3555" xr:uid="{456AC383-F4A8-476B-AFCD-C52A4F296326}"/>
    <cellStyle name="Currency 5 2 2 3" xfId="201" xr:uid="{00000000-0005-0000-0000-000063010000}"/>
    <cellStyle name="Currency 5 2 2 3 10" xfId="5476" xr:uid="{EEFF55C9-0957-4B8D-9AC9-E476562FF620}"/>
    <cellStyle name="Currency 5 2 2 3 10 2" xfId="14798" xr:uid="{9B20CDF2-5280-40EA-BE6F-D6EEC6A50DE8}"/>
    <cellStyle name="Currency 5 2 2 3 10 3" xfId="24924" xr:uid="{2C9DC753-F0DE-4E19-BFD9-528D0F8B3DB1}"/>
    <cellStyle name="Currency 5 2 2 3 11" xfId="9720" xr:uid="{1A8407AC-BEF7-4C03-B4CF-268C594CD49C}"/>
    <cellStyle name="Currency 5 2 2 3 11 2" xfId="19041" xr:uid="{BEA2326D-A14E-4E08-8540-602387A49C19}"/>
    <cellStyle name="Currency 5 2 2 3 11 3" xfId="29167" xr:uid="{1336BF08-6097-481B-B9BD-F5A3DF8CE217}"/>
    <cellStyle name="Currency 5 2 2 3 12" xfId="1172" xr:uid="{A9057BD9-D874-400A-B975-676FEDF4DA13}"/>
    <cellStyle name="Currency 5 2 2 3 13" xfId="10581" xr:uid="{501FFBB5-47F4-4AB4-B63B-A85123804713}"/>
    <cellStyle name="Currency 5 2 2 3 14" xfId="19878" xr:uid="{82A4E026-D8F3-4E39-AD04-8DC83785DB2D}"/>
    <cellStyle name="Currency 5 2 2 3 15" xfId="20707" xr:uid="{2A7A9E64-6F15-44FB-A834-DFEB3A6BB440}"/>
    <cellStyle name="Currency 5 2 2 3 2" xfId="202" xr:uid="{00000000-0005-0000-0000-000064010000}"/>
    <cellStyle name="Currency 5 2 2 3 2 10" xfId="9927" xr:uid="{C9766F24-B3BC-4602-8C1A-8B266C1A33AF}"/>
    <cellStyle name="Currency 5 2 2 3 2 10 2" xfId="19248" xr:uid="{1225DEC6-6E97-4728-BD7F-8E6455C39718}"/>
    <cellStyle name="Currency 5 2 2 3 2 10 3" xfId="29374" xr:uid="{EDEDFF1F-EF42-435D-8735-25639ABD3010}"/>
    <cellStyle name="Currency 5 2 2 3 2 11" xfId="1173" xr:uid="{3BC24784-D6F1-4B1E-AF7B-3656619ABD9D}"/>
    <cellStyle name="Currency 5 2 2 3 2 12" xfId="10582" xr:uid="{21F30F62-76A1-4047-84B7-E23C1EC3B3A7}"/>
    <cellStyle name="Currency 5 2 2 3 2 13" xfId="19879" xr:uid="{0E8C679C-84F0-4A3E-821A-31B6885796EF}"/>
    <cellStyle name="Currency 5 2 2 3 2 14" xfId="20708" xr:uid="{031B311D-F97D-40CA-AA4C-8EEDEE45402F}"/>
    <cellStyle name="Currency 5 2 2 3 2 2" xfId="735" xr:uid="{00000000-0005-0000-0000-000065010000}"/>
    <cellStyle name="Currency 5 2 2 3 2 2 2" xfId="3818" xr:uid="{9371B921-7977-4206-A439-03B5927F45D1}"/>
    <cellStyle name="Currency 5 2 2 3 2 2 2 2" xfId="8036" xr:uid="{A9A25A92-A932-4AD1-A5F1-19D013CE7FD0}"/>
    <cellStyle name="Currency 5 2 2 3 2 2 2 2 2" xfId="17358" xr:uid="{07BE91F6-3279-48DC-B17A-90BB949C04D3}"/>
    <cellStyle name="Currency 5 2 2 3 2 2 2 2 3" xfId="27484" xr:uid="{CCCF65BE-3034-47F1-8827-0E1E76CE17AC}"/>
    <cellStyle name="Currency 5 2 2 3 2 2 2 3" xfId="13141" xr:uid="{03DAC0E8-E2D9-40DD-918C-AAFCB821BE14}"/>
    <cellStyle name="Currency 5 2 2 3 2 2 2 4" xfId="23267" xr:uid="{915355BF-D5DA-4572-A7CA-7D1487AD1987}"/>
    <cellStyle name="Currency 5 2 2 3 2 2 3" xfId="5891" xr:uid="{D5539523-8989-46F6-B6E9-61733CA2B6CB}"/>
    <cellStyle name="Currency 5 2 2 3 2 2 3 2" xfId="15213" xr:uid="{09F608A7-56BD-4390-AA3D-E70C16389CE6}"/>
    <cellStyle name="Currency 5 2 2 3 2 2 3 3" xfId="25339" xr:uid="{EB36D334-5BD6-4DBD-ACA3-0A079B26771A}"/>
    <cellStyle name="Currency 5 2 2 3 2 2 4" xfId="10352" xr:uid="{D8161786-629A-4F88-9C66-B58781479D11}"/>
    <cellStyle name="Currency 5 2 2 3 2 2 4 2" xfId="19663" xr:uid="{DAA1127C-9468-482F-A73F-9CC6DA6A6B8D}"/>
    <cellStyle name="Currency 5 2 2 3 2 2 4 3" xfId="29789" xr:uid="{46631157-0035-4102-A1D6-608700F6B2D6}"/>
    <cellStyle name="Currency 5 2 2 3 2 2 5" xfId="1588" xr:uid="{ECE5DC84-B472-4AE5-8036-555265E827E9}"/>
    <cellStyle name="Currency 5 2 2 3 2 2 6" xfId="10996" xr:uid="{FB41BC2B-22EB-4860-B90E-72DD15237A0B}"/>
    <cellStyle name="Currency 5 2 2 3 2 2 7" xfId="20295" xr:uid="{F42BF016-0764-4AA9-80CB-178E84EEAA28}"/>
    <cellStyle name="Currency 5 2 2 3 2 2 8" xfId="21122" xr:uid="{86926486-837A-4044-BF01-39C3D6B850FB}"/>
    <cellStyle name="Currency 5 2 2 3 2 3" xfId="2002" xr:uid="{C123C826-2ABD-4F6E-88E1-954DD99522EB}"/>
    <cellStyle name="Currency 5 2 2 3 2 3 2" xfId="4231" xr:uid="{ABA05860-15A7-4A33-85B5-D844422814FE}"/>
    <cellStyle name="Currency 5 2 2 3 2 3 2 2" xfId="8449" xr:uid="{7B9D7555-AFEB-4869-83A2-349BDDF65858}"/>
    <cellStyle name="Currency 5 2 2 3 2 3 2 2 2" xfId="17771" xr:uid="{B0D85BA7-C33F-4283-9F97-019169800C55}"/>
    <cellStyle name="Currency 5 2 2 3 2 3 2 2 3" xfId="27897" xr:uid="{64710ACB-FAAB-4314-B70F-9CF22F248842}"/>
    <cellStyle name="Currency 5 2 2 3 2 3 2 3" xfId="13554" xr:uid="{A211DF1A-3846-4824-A1B7-301433AE7EAE}"/>
    <cellStyle name="Currency 5 2 2 3 2 3 2 4" xfId="23680" xr:uid="{2E668C48-68DD-4040-822C-57D2BD7045B6}"/>
    <cellStyle name="Currency 5 2 2 3 2 3 3" xfId="6304" xr:uid="{EFCE417C-C622-48AF-B994-179F90E71B27}"/>
    <cellStyle name="Currency 5 2 2 3 2 3 3 2" xfId="15626" xr:uid="{0CAA9F2D-715C-461C-857A-E32DB80C512F}"/>
    <cellStyle name="Currency 5 2 2 3 2 3 3 3" xfId="25752" xr:uid="{3F206C97-F554-4639-B8D5-5058C707E1E4}"/>
    <cellStyle name="Currency 5 2 2 3 2 3 4" xfId="11409" xr:uid="{6A872560-C391-4F32-BFEA-E7B0AFD54EF4}"/>
    <cellStyle name="Currency 5 2 2 3 2 3 5" xfId="21535" xr:uid="{B58BC841-ABF1-49CF-BC5B-DC1A7FD9001B}"/>
    <cellStyle name="Currency 5 2 2 3 2 4" xfId="2415" xr:uid="{9B33DB66-3DDA-4B8C-9667-AE75C5173197}"/>
    <cellStyle name="Currency 5 2 2 3 2 4 2" xfId="4644" xr:uid="{19CFEF07-650D-451C-A458-EC098D5B6CED}"/>
    <cellStyle name="Currency 5 2 2 3 2 4 2 2" xfId="8862" xr:uid="{EFD9174F-2571-4CEA-9588-ED0AFFFDCA4B}"/>
    <cellStyle name="Currency 5 2 2 3 2 4 2 2 2" xfId="18184" xr:uid="{E548D34C-E032-4504-B16C-C2F026767242}"/>
    <cellStyle name="Currency 5 2 2 3 2 4 2 2 3" xfId="28310" xr:uid="{E8C509A1-3BF3-4368-9AC5-1E714F874F7F}"/>
    <cellStyle name="Currency 5 2 2 3 2 4 2 3" xfId="13967" xr:uid="{87A3D0EA-E5B2-431D-B2A7-550EF697A42D}"/>
    <cellStyle name="Currency 5 2 2 3 2 4 2 4" xfId="24093" xr:uid="{757D2907-1D3B-48E4-AC71-C99CDACF5CC1}"/>
    <cellStyle name="Currency 5 2 2 3 2 4 3" xfId="6717" xr:uid="{2DBD1362-0E02-4E47-9AA6-FA138B317EB2}"/>
    <cellStyle name="Currency 5 2 2 3 2 4 3 2" xfId="16039" xr:uid="{6226DE85-B8CA-4B51-BC57-38A474B4B5E2}"/>
    <cellStyle name="Currency 5 2 2 3 2 4 3 3" xfId="26165" xr:uid="{FB6D4F6A-DD09-4C25-8B10-AC2E6C8119A2}"/>
    <cellStyle name="Currency 5 2 2 3 2 4 4" xfId="11822" xr:uid="{FF2E8552-D718-4AF9-8B23-0DCF4838C90E}"/>
    <cellStyle name="Currency 5 2 2 3 2 4 5" xfId="21948" xr:uid="{87A74659-935F-4212-A136-330DB5057A9B}"/>
    <cellStyle name="Currency 5 2 2 3 2 5" xfId="2828" xr:uid="{8C0DD278-CB5A-4D5D-97C9-A2E58F9F320F}"/>
    <cellStyle name="Currency 5 2 2 3 2 5 2" xfId="5057" xr:uid="{ED0CA01F-B92D-43B3-9EF1-637C5BA3ADAC}"/>
    <cellStyle name="Currency 5 2 2 3 2 5 2 2" xfId="9275" xr:uid="{957211D1-3B86-49FA-AF9E-2CE3D9E74721}"/>
    <cellStyle name="Currency 5 2 2 3 2 5 2 2 2" xfId="18597" xr:uid="{2DCDA35B-8EC3-4B39-8786-A01AA3B6F118}"/>
    <cellStyle name="Currency 5 2 2 3 2 5 2 2 3" xfId="28723" xr:uid="{3BE4CAB0-A69A-461E-A669-B0F06B740A45}"/>
    <cellStyle name="Currency 5 2 2 3 2 5 2 3" xfId="14380" xr:uid="{39E28477-F1DA-44BC-8C8A-B320C3CFD037}"/>
    <cellStyle name="Currency 5 2 2 3 2 5 2 4" xfId="24506" xr:uid="{418DF54F-D557-439D-9DF2-36F8640C2A7D}"/>
    <cellStyle name="Currency 5 2 2 3 2 5 3" xfId="7130" xr:uid="{D9104107-5F4B-41FB-8A44-AD54D45C2803}"/>
    <cellStyle name="Currency 5 2 2 3 2 5 3 2" xfId="16452" xr:uid="{81E815E7-DB04-46DD-8EC6-79FD322C6783}"/>
    <cellStyle name="Currency 5 2 2 3 2 5 3 3" xfId="26578" xr:uid="{38CC3FA7-FDEF-455E-8831-3F3E2B3669C3}"/>
    <cellStyle name="Currency 5 2 2 3 2 5 4" xfId="12235" xr:uid="{8AA24CEF-8993-445B-8CDC-F1FA94E939E8}"/>
    <cellStyle name="Currency 5 2 2 3 2 5 5" xfId="22361" xr:uid="{7D0A7575-8356-4CC4-819F-09E3C409242D}"/>
    <cellStyle name="Currency 5 2 2 3 2 6" xfId="3263" xr:uid="{5FA27EDB-4707-43A7-9625-E43166A4DB3D}"/>
    <cellStyle name="Currency 5 2 2 3 2 6 2" xfId="7543" xr:uid="{A5D4B95C-CC3C-4AD5-96BD-B0232FA314FA}"/>
    <cellStyle name="Currency 5 2 2 3 2 6 2 2" xfId="16865" xr:uid="{F6CB1E3A-6FB7-417D-ABF8-AA057A94E57C}"/>
    <cellStyle name="Currency 5 2 2 3 2 6 2 3" xfId="26991" xr:uid="{D6BC9ADB-1CFA-476D-9309-532C38E370D5}"/>
    <cellStyle name="Currency 5 2 2 3 2 6 3" xfId="12648" xr:uid="{F544B37A-A40F-4C43-B695-EF668CF61820}"/>
    <cellStyle name="Currency 5 2 2 3 2 6 4" xfId="22774" xr:uid="{2DA6F1F0-503B-415C-87CE-7CA0D50D1187}"/>
    <cellStyle name="Currency 5 2 2 3 2 7" xfId="3560" xr:uid="{3EA7CAC2-2B9C-474D-86A0-1348AC9FBC05}"/>
    <cellStyle name="Currency 5 2 2 3 2 8" xfId="3641" xr:uid="{02718C82-79CC-4D73-BDCB-7B979966261A}"/>
    <cellStyle name="Currency 5 2 2 3 2 8 2" xfId="7860" xr:uid="{1FE1BB8B-0C28-4415-9193-D68AFA530643}"/>
    <cellStyle name="Currency 5 2 2 3 2 8 2 2" xfId="17182" xr:uid="{BC6C756D-2E99-4DC1-8B21-0B1610587BA1}"/>
    <cellStyle name="Currency 5 2 2 3 2 8 2 3" xfId="27308" xr:uid="{389AD898-8E1F-42FA-AA78-2807CAE5483C}"/>
    <cellStyle name="Currency 5 2 2 3 2 8 3" xfId="12965" xr:uid="{18350226-EE2C-4B0D-AD4A-92210319D733}"/>
    <cellStyle name="Currency 5 2 2 3 2 8 4" xfId="23091" xr:uid="{731F1AC2-8FC7-42B0-BE30-E099E36251FB}"/>
    <cellStyle name="Currency 5 2 2 3 2 9" xfId="5477" xr:uid="{846DEA45-4F8D-4BA8-9DFE-B16287FE4AE5}"/>
    <cellStyle name="Currency 5 2 2 3 2 9 2" xfId="14799" xr:uid="{390A7D68-C25A-4B14-B448-FD8C60E6A924}"/>
    <cellStyle name="Currency 5 2 2 3 2 9 3" xfId="24925" xr:uid="{A2654187-3943-436C-885C-097CBD13D02F}"/>
    <cellStyle name="Currency 5 2 2 3 3" xfId="734" xr:uid="{00000000-0005-0000-0000-000066010000}"/>
    <cellStyle name="Currency 5 2 2 3 3 2" xfId="3817" xr:uid="{A47A2A0B-7234-47C0-8AF8-6CA65110FD7C}"/>
    <cellStyle name="Currency 5 2 2 3 3 2 2" xfId="8035" xr:uid="{1CFB93A1-FD73-49B1-A105-0DC7ED1FA49D}"/>
    <cellStyle name="Currency 5 2 2 3 3 2 2 2" xfId="17357" xr:uid="{E7576EBB-6525-4A11-971B-D038FBA91852}"/>
    <cellStyle name="Currency 5 2 2 3 3 2 2 3" xfId="27483" xr:uid="{E246A619-41B8-40FB-A275-34B3D98DB686}"/>
    <cellStyle name="Currency 5 2 2 3 3 2 3" xfId="13140" xr:uid="{B2A1CB53-73DB-4BFC-BFDD-D16F57AA05AB}"/>
    <cellStyle name="Currency 5 2 2 3 3 2 4" xfId="23266" xr:uid="{699D2718-FF83-4EFA-A74A-EBFBB99C42FC}"/>
    <cellStyle name="Currency 5 2 2 3 3 3" xfId="5890" xr:uid="{DB58948B-CC37-4462-9DB9-EB906EA56159}"/>
    <cellStyle name="Currency 5 2 2 3 3 3 2" xfId="15212" xr:uid="{2FCF4E8C-0EB3-4045-A5E7-9DDF1CBF85FA}"/>
    <cellStyle name="Currency 5 2 2 3 3 3 3" xfId="25338" xr:uid="{65BE5A48-F131-4EA2-B7BB-1026AFE60180}"/>
    <cellStyle name="Currency 5 2 2 3 3 4" xfId="10145" xr:uid="{68BDA2AB-F739-4D02-915F-6A52004308D4}"/>
    <cellStyle name="Currency 5 2 2 3 3 4 2" xfId="19456" xr:uid="{D21E2CBF-C91A-4110-A3C4-D00F9C1D2AB7}"/>
    <cellStyle name="Currency 5 2 2 3 3 4 3" xfId="29582" xr:uid="{26269F2C-4CAB-47E1-9035-1F19DDFB0160}"/>
    <cellStyle name="Currency 5 2 2 3 3 5" xfId="1587" xr:uid="{4387DBDC-22EE-4F45-8373-D3D6CE029956}"/>
    <cellStyle name="Currency 5 2 2 3 3 6" xfId="10995" xr:uid="{E04125C8-494C-421F-AD0D-180CDD1ECEBA}"/>
    <cellStyle name="Currency 5 2 2 3 3 7" xfId="20294" xr:uid="{A71D155B-4948-4D35-8734-2E79B516EB83}"/>
    <cellStyle name="Currency 5 2 2 3 3 8" xfId="21121" xr:uid="{0680CC50-881B-4CBD-81C2-FB3819DF2DB3}"/>
    <cellStyle name="Currency 5 2 2 3 4" xfId="2001" xr:uid="{240674C1-0892-41CD-85B9-0265E3F2B100}"/>
    <cellStyle name="Currency 5 2 2 3 4 2" xfId="4230" xr:uid="{84AE3560-F8A1-4547-B563-A467CFAD368B}"/>
    <cellStyle name="Currency 5 2 2 3 4 2 2" xfId="8448" xr:uid="{940894D0-62F0-487C-96B8-10D636EC5159}"/>
    <cellStyle name="Currency 5 2 2 3 4 2 2 2" xfId="17770" xr:uid="{CCF682AB-AEEF-4A40-B356-A4E7B9D334A5}"/>
    <cellStyle name="Currency 5 2 2 3 4 2 2 3" xfId="27896" xr:uid="{FAA3A8CF-9DC1-43AC-B1FF-F0E27B9E92DA}"/>
    <cellStyle name="Currency 5 2 2 3 4 2 3" xfId="13553" xr:uid="{1998EAA6-1518-46B2-9CC4-21E59760BF42}"/>
    <cellStyle name="Currency 5 2 2 3 4 2 4" xfId="23679" xr:uid="{F00B442A-7A26-4F90-9C8C-9F64D8F00C8B}"/>
    <cellStyle name="Currency 5 2 2 3 4 3" xfId="6303" xr:uid="{3B22107F-CE97-471B-8E28-2BFCD169300C}"/>
    <cellStyle name="Currency 5 2 2 3 4 3 2" xfId="15625" xr:uid="{DF352907-DEC9-49B9-BECB-F226E383168B}"/>
    <cellStyle name="Currency 5 2 2 3 4 3 3" xfId="25751" xr:uid="{EE716598-DFB5-4422-9F97-CC081ED4781D}"/>
    <cellStyle name="Currency 5 2 2 3 4 4" xfId="11408" xr:uid="{833D188B-894F-4C76-AA90-B3F858BBD5AD}"/>
    <cellStyle name="Currency 5 2 2 3 4 5" xfId="21534" xr:uid="{0DAB1C5A-6FD5-406F-8723-4D2A30865EF6}"/>
    <cellStyle name="Currency 5 2 2 3 5" xfId="2414" xr:uid="{0A7DC8EA-C1F7-4DFA-9BE1-7EAE5A27848E}"/>
    <cellStyle name="Currency 5 2 2 3 5 2" xfId="4643" xr:uid="{DA79085D-15F6-429C-9633-FDB3D723780E}"/>
    <cellStyle name="Currency 5 2 2 3 5 2 2" xfId="8861" xr:uid="{635D3398-939F-432D-B670-657559BD450D}"/>
    <cellStyle name="Currency 5 2 2 3 5 2 2 2" xfId="18183" xr:uid="{CF6BEA61-A32B-4D7E-9BFC-252F8DDF230C}"/>
    <cellStyle name="Currency 5 2 2 3 5 2 2 3" xfId="28309" xr:uid="{11EDC047-0C5F-4A27-9D79-B92763BABA4B}"/>
    <cellStyle name="Currency 5 2 2 3 5 2 3" xfId="13966" xr:uid="{84437B8D-B7E8-436B-A00D-6AB2D7883B4C}"/>
    <cellStyle name="Currency 5 2 2 3 5 2 4" xfId="24092" xr:uid="{9E4DA33F-5800-4FA1-871F-22C5D36D35E9}"/>
    <cellStyle name="Currency 5 2 2 3 5 3" xfId="6716" xr:uid="{5FAD0F6D-B7B1-41A4-AA85-647D0CACA85C}"/>
    <cellStyle name="Currency 5 2 2 3 5 3 2" xfId="16038" xr:uid="{4669A2D7-8CEE-4D9D-81D2-3E2B491C177F}"/>
    <cellStyle name="Currency 5 2 2 3 5 3 3" xfId="26164" xr:uid="{4077EB52-F1D5-4F12-B8F7-8FFE986AD86B}"/>
    <cellStyle name="Currency 5 2 2 3 5 4" xfId="11821" xr:uid="{D5CCC629-A72D-40CF-9A95-B4766FC286EB}"/>
    <cellStyle name="Currency 5 2 2 3 5 5" xfId="21947" xr:uid="{2BF11A1E-AED1-47A7-9A66-95473D508C54}"/>
    <cellStyle name="Currency 5 2 2 3 6" xfId="2827" xr:uid="{CD02F593-AC12-41D5-B8AC-88C61A27D5A5}"/>
    <cellStyle name="Currency 5 2 2 3 6 2" xfId="5056" xr:uid="{B3EF4349-E4BE-488E-BCA4-AF281B9B44E1}"/>
    <cellStyle name="Currency 5 2 2 3 6 2 2" xfId="9274" xr:uid="{D2301403-8C3E-4CE3-B831-0FE41E8A828E}"/>
    <cellStyle name="Currency 5 2 2 3 6 2 2 2" xfId="18596" xr:uid="{4BA71478-D57B-4F96-81E1-741A51770F30}"/>
    <cellStyle name="Currency 5 2 2 3 6 2 2 3" xfId="28722" xr:uid="{5EF6D833-654B-4987-BE10-F62CEA052782}"/>
    <cellStyle name="Currency 5 2 2 3 6 2 3" xfId="14379" xr:uid="{1FAE8E46-D08D-4954-B836-84298D57BBE7}"/>
    <cellStyle name="Currency 5 2 2 3 6 2 4" xfId="24505" xr:uid="{6F6D4C1D-6383-40FB-8039-7B51C04B58FF}"/>
    <cellStyle name="Currency 5 2 2 3 6 3" xfId="7129" xr:uid="{D1014C72-F72D-4D8D-80EA-9F50F1778BB0}"/>
    <cellStyle name="Currency 5 2 2 3 6 3 2" xfId="16451" xr:uid="{F37362A1-61C4-40A7-9311-F7705D4B4545}"/>
    <cellStyle name="Currency 5 2 2 3 6 3 3" xfId="26577" xr:uid="{880EBA57-1215-43A5-9703-7EF632F1EEBC}"/>
    <cellStyle name="Currency 5 2 2 3 6 4" xfId="12234" xr:uid="{8563471A-4EBA-4839-941E-828E20708FD9}"/>
    <cellStyle name="Currency 5 2 2 3 6 5" xfId="22360" xr:uid="{5856D840-FF01-4A92-A8C4-3E079A86C45A}"/>
    <cellStyle name="Currency 5 2 2 3 7" xfId="3262" xr:uid="{733B8C6A-5943-4A97-926F-B67FC6DACB7E}"/>
    <cellStyle name="Currency 5 2 2 3 7 2" xfId="7542" xr:uid="{2B322A81-E6AD-44A2-A7AF-49390E9B8300}"/>
    <cellStyle name="Currency 5 2 2 3 7 2 2" xfId="16864" xr:uid="{21AC299A-5FBF-479E-91D4-25D93CAE51F5}"/>
    <cellStyle name="Currency 5 2 2 3 7 2 3" xfId="26990" xr:uid="{C65C36E8-E19E-451A-AA01-B7A6C1972D94}"/>
    <cellStyle name="Currency 5 2 2 3 7 3" xfId="12647" xr:uid="{556EDFB2-12F3-4900-AF31-BD2B399B06F3}"/>
    <cellStyle name="Currency 5 2 2 3 7 4" xfId="22773" xr:uid="{3214F833-D601-4100-B368-E7DECDC8A794}"/>
    <cellStyle name="Currency 5 2 2 3 8" xfId="3559" xr:uid="{65CE7BBD-81EF-451F-A930-AF5C122A65F9}"/>
    <cellStyle name="Currency 5 2 2 3 9" xfId="3640" xr:uid="{8A2971E8-FAE8-4685-B9FD-1B8AF1A71752}"/>
    <cellStyle name="Currency 5 2 2 3 9 2" xfId="7859" xr:uid="{0AA1764B-8F9C-4001-AD68-99B128ADF4D9}"/>
    <cellStyle name="Currency 5 2 2 3 9 2 2" xfId="17181" xr:uid="{D3764F0F-274B-42ED-BDA6-088849DEF043}"/>
    <cellStyle name="Currency 5 2 2 3 9 2 3" xfId="27307" xr:uid="{3503295D-AB01-47FA-88AE-CF18976A3FE3}"/>
    <cellStyle name="Currency 5 2 2 3 9 3" xfId="12964" xr:uid="{5B2238ED-A056-4C31-AC9B-B9FCC223A28E}"/>
    <cellStyle name="Currency 5 2 2 3 9 4" xfId="23090" xr:uid="{60F692C4-4E28-4FCD-B0B5-ED6E4E4A6AC3}"/>
    <cellStyle name="Currency 5 2 2 4" xfId="203" xr:uid="{00000000-0005-0000-0000-000067010000}"/>
    <cellStyle name="Currency 5 2 2 4 10" xfId="9824" xr:uid="{8260C8C1-AE3E-4C6C-8EBF-184C3512EE05}"/>
    <cellStyle name="Currency 5 2 2 4 10 2" xfId="19145" xr:uid="{EB339FED-1027-4E90-8575-F732BA13584F}"/>
    <cellStyle name="Currency 5 2 2 4 10 3" xfId="29271" xr:uid="{DD868A7C-554D-4410-8114-38232F6A1653}"/>
    <cellStyle name="Currency 5 2 2 4 11" xfId="1174" xr:uid="{E692DB99-F31D-4F70-87BB-2793DD5D3E68}"/>
    <cellStyle name="Currency 5 2 2 4 12" xfId="10583" xr:uid="{494D0ABA-EF93-49C2-BA4F-4775E17EA4E4}"/>
    <cellStyle name="Currency 5 2 2 4 13" xfId="19880" xr:uid="{DBC976E8-7C43-4CB0-A081-6B3BA45D8AB5}"/>
    <cellStyle name="Currency 5 2 2 4 14" xfId="20709" xr:uid="{7B524333-7179-4C30-91E5-E6C84CA7EF7E}"/>
    <cellStyle name="Currency 5 2 2 4 2" xfId="736" xr:uid="{00000000-0005-0000-0000-000068010000}"/>
    <cellStyle name="Currency 5 2 2 4 2 2" xfId="3819" xr:uid="{6AAB4210-15C0-4A29-9A4A-A48560474755}"/>
    <cellStyle name="Currency 5 2 2 4 2 2 2" xfId="8037" xr:uid="{4F2CA3B2-5388-4D8F-A767-DFEB1009CF35}"/>
    <cellStyle name="Currency 5 2 2 4 2 2 2 2" xfId="17359" xr:uid="{E82418FF-8AFE-4262-9B5E-E4D302561D3A}"/>
    <cellStyle name="Currency 5 2 2 4 2 2 2 3" xfId="27485" xr:uid="{79535921-723D-4A7E-9787-54B582B33ED8}"/>
    <cellStyle name="Currency 5 2 2 4 2 2 3" xfId="13142" xr:uid="{4DD58085-D7F5-428B-A17F-5135E9EEF753}"/>
    <cellStyle name="Currency 5 2 2 4 2 2 4" xfId="23268" xr:uid="{E2CC2E33-8576-44F9-BE12-ADAEB0A908DB}"/>
    <cellStyle name="Currency 5 2 2 4 2 3" xfId="5892" xr:uid="{18675610-C775-47F6-A362-14FCF848DA0F}"/>
    <cellStyle name="Currency 5 2 2 4 2 3 2" xfId="15214" xr:uid="{A544B801-B509-4309-BC90-6A4FF6FF5D96}"/>
    <cellStyle name="Currency 5 2 2 4 2 3 3" xfId="25340" xr:uid="{82FC9266-BC45-4790-A6EA-DD05B6B2FF5C}"/>
    <cellStyle name="Currency 5 2 2 4 2 4" xfId="10249" xr:uid="{C8AEE8AA-776D-4129-9488-1FD42D1558BB}"/>
    <cellStyle name="Currency 5 2 2 4 2 4 2" xfId="19560" xr:uid="{03D32979-996F-4BD0-B28E-FC922F7745AA}"/>
    <cellStyle name="Currency 5 2 2 4 2 4 3" xfId="29686" xr:uid="{BED13FD2-1F68-4E24-885A-4F227B629C10}"/>
    <cellStyle name="Currency 5 2 2 4 2 5" xfId="1589" xr:uid="{1F683687-35AC-41FF-9476-F199D8F10B77}"/>
    <cellStyle name="Currency 5 2 2 4 2 6" xfId="10997" xr:uid="{AB7C0048-DE0C-4E59-A578-6BFE8CA0B673}"/>
    <cellStyle name="Currency 5 2 2 4 2 7" xfId="20296" xr:uid="{192E2773-CDAB-4985-9452-3230C77F790F}"/>
    <cellStyle name="Currency 5 2 2 4 2 8" xfId="21123" xr:uid="{4E9B75EF-83DA-4398-B3AC-356DF510E97B}"/>
    <cellStyle name="Currency 5 2 2 4 3" xfId="2003" xr:uid="{76F0712B-E8EB-4A59-9875-A95A9197FD78}"/>
    <cellStyle name="Currency 5 2 2 4 3 2" xfId="4232" xr:uid="{090C8D4D-5F38-4B0D-A040-54599F362639}"/>
    <cellStyle name="Currency 5 2 2 4 3 2 2" xfId="8450" xr:uid="{77F6FE77-FC2B-4408-8A34-AEA19D4C2332}"/>
    <cellStyle name="Currency 5 2 2 4 3 2 2 2" xfId="17772" xr:uid="{1969EE7C-1D1B-4743-9D25-6E9CE292CB8D}"/>
    <cellStyle name="Currency 5 2 2 4 3 2 2 3" xfId="27898" xr:uid="{5FCCDC99-B77A-4E41-AE29-4FA265B4DEE1}"/>
    <cellStyle name="Currency 5 2 2 4 3 2 3" xfId="13555" xr:uid="{E218142C-E618-4D65-86DE-7B57A49E0BD9}"/>
    <cellStyle name="Currency 5 2 2 4 3 2 4" xfId="23681" xr:uid="{ED0D7222-4031-4F0F-A90E-795BD33BCEB8}"/>
    <cellStyle name="Currency 5 2 2 4 3 3" xfId="6305" xr:uid="{0202D718-A463-4E1F-8E26-43970586B7F4}"/>
    <cellStyle name="Currency 5 2 2 4 3 3 2" xfId="15627" xr:uid="{2B895D29-B7C4-4F9D-9F31-1B95DC76C97F}"/>
    <cellStyle name="Currency 5 2 2 4 3 3 3" xfId="25753" xr:uid="{6A7911D3-861F-4C30-9BB6-0820ECD81FC9}"/>
    <cellStyle name="Currency 5 2 2 4 3 4" xfId="11410" xr:uid="{A740FA1E-05C4-4EA6-88C6-8765EF6B433A}"/>
    <cellStyle name="Currency 5 2 2 4 3 5" xfId="21536" xr:uid="{69186B07-8354-4CE6-82B5-C107EF7E8DD8}"/>
    <cellStyle name="Currency 5 2 2 4 4" xfId="2416" xr:uid="{4230796B-699B-4992-BDB6-46938E7F6990}"/>
    <cellStyle name="Currency 5 2 2 4 4 2" xfId="4645" xr:uid="{874C369A-0A85-496C-BCC3-379F9340E0B0}"/>
    <cellStyle name="Currency 5 2 2 4 4 2 2" xfId="8863" xr:uid="{F7BF6A9D-1B14-470A-B050-5372112A295F}"/>
    <cellStyle name="Currency 5 2 2 4 4 2 2 2" xfId="18185" xr:uid="{5D3F3331-1192-4370-ADF9-B57F62C5560E}"/>
    <cellStyle name="Currency 5 2 2 4 4 2 2 3" xfId="28311" xr:uid="{23433E23-0F17-48EB-BD90-34043A4C276B}"/>
    <cellStyle name="Currency 5 2 2 4 4 2 3" xfId="13968" xr:uid="{DACC572A-E9A6-43D9-940D-B5FBA16C6456}"/>
    <cellStyle name="Currency 5 2 2 4 4 2 4" xfId="24094" xr:uid="{E1E4B2BF-AABF-470D-A485-EB5EEC50D40D}"/>
    <cellStyle name="Currency 5 2 2 4 4 3" xfId="6718" xr:uid="{98E4929A-5AFB-412B-B459-DEF2D466B47F}"/>
    <cellStyle name="Currency 5 2 2 4 4 3 2" xfId="16040" xr:uid="{56117A8C-29DD-4CEF-9BB1-148ED9230757}"/>
    <cellStyle name="Currency 5 2 2 4 4 3 3" xfId="26166" xr:uid="{186675B4-3343-469A-9E0F-F87A2D85C6B0}"/>
    <cellStyle name="Currency 5 2 2 4 4 4" xfId="11823" xr:uid="{D728C0B8-2CFF-49E9-8B7E-11B7BE2A9E21}"/>
    <cellStyle name="Currency 5 2 2 4 4 5" xfId="21949" xr:uid="{F7F18EF8-C533-46D5-8CC2-5F2A2C5D16D1}"/>
    <cellStyle name="Currency 5 2 2 4 5" xfId="2829" xr:uid="{9D6547FE-FCA1-4182-815C-B7C89E27D618}"/>
    <cellStyle name="Currency 5 2 2 4 5 2" xfId="5058" xr:uid="{605ADA96-0252-4C2A-8E90-52DDB6DB7D3F}"/>
    <cellStyle name="Currency 5 2 2 4 5 2 2" xfId="9276" xr:uid="{BE520003-44E0-40B1-9260-4DA8A2E5E9C1}"/>
    <cellStyle name="Currency 5 2 2 4 5 2 2 2" xfId="18598" xr:uid="{392B0525-7143-4A2C-A483-9DBD36C80500}"/>
    <cellStyle name="Currency 5 2 2 4 5 2 2 3" xfId="28724" xr:uid="{F3C74289-88CB-4CC0-8F7B-039D71E86DD7}"/>
    <cellStyle name="Currency 5 2 2 4 5 2 3" xfId="14381" xr:uid="{0CF6CD6A-1220-46E1-BE08-9DAE61973657}"/>
    <cellStyle name="Currency 5 2 2 4 5 2 4" xfId="24507" xr:uid="{73473FD9-0CF3-4C03-8BB9-034B2BB93C87}"/>
    <cellStyle name="Currency 5 2 2 4 5 3" xfId="7131" xr:uid="{481AFEB4-17FE-4601-BA37-15967F9AB02E}"/>
    <cellStyle name="Currency 5 2 2 4 5 3 2" xfId="16453" xr:uid="{B09D1AA7-9C2F-452A-A943-1EE77AD4E7A5}"/>
    <cellStyle name="Currency 5 2 2 4 5 3 3" xfId="26579" xr:uid="{6D67C016-5FBA-4427-BDCC-34BA8BE0E3D3}"/>
    <cellStyle name="Currency 5 2 2 4 5 4" xfId="12236" xr:uid="{F828C52E-ED3E-43D8-BD4B-573E21207A0E}"/>
    <cellStyle name="Currency 5 2 2 4 5 5" xfId="22362" xr:uid="{433CA6A6-2F50-47D2-B9C9-20700560B937}"/>
    <cellStyle name="Currency 5 2 2 4 6" xfId="3264" xr:uid="{25D0FA6D-C8DA-4BE5-BCB8-12FAD53D121F}"/>
    <cellStyle name="Currency 5 2 2 4 6 2" xfId="7544" xr:uid="{03ABC487-BEDF-46B9-89C3-F5A96E5058F4}"/>
    <cellStyle name="Currency 5 2 2 4 6 2 2" xfId="16866" xr:uid="{D563FD7C-5867-4A64-8354-94F5A1A8F496}"/>
    <cellStyle name="Currency 5 2 2 4 6 2 3" xfId="26992" xr:uid="{430AB263-02D8-480D-8A9B-B77E9DCD5EDD}"/>
    <cellStyle name="Currency 5 2 2 4 6 3" xfId="12649" xr:uid="{318454E9-6A2B-4F6E-A881-DAB3C5F0793A}"/>
    <cellStyle name="Currency 5 2 2 4 6 4" xfId="22775" xr:uid="{2F83C0EB-2660-4A01-A98E-C5AE79B091B6}"/>
    <cellStyle name="Currency 5 2 2 4 7" xfId="3561" xr:uid="{CEE0EF22-6B84-4DE3-87DE-1A20F949A05D}"/>
    <cellStyle name="Currency 5 2 2 4 8" xfId="3642" xr:uid="{2C00E11B-1FF5-42DC-81D4-FDC0B46B3C45}"/>
    <cellStyle name="Currency 5 2 2 4 8 2" xfId="7861" xr:uid="{0C70C700-CD17-43FE-A36D-483880230B98}"/>
    <cellStyle name="Currency 5 2 2 4 8 2 2" xfId="17183" xr:uid="{88CCE6B0-5E4C-4771-B4A5-07F4649DAB6C}"/>
    <cellStyle name="Currency 5 2 2 4 8 2 3" xfId="27309" xr:uid="{AE4ABCA4-44DA-4B9E-9A08-4284F3750144}"/>
    <cellStyle name="Currency 5 2 2 4 8 3" xfId="12966" xr:uid="{A976843C-708C-4C4C-B948-A745F065C332}"/>
    <cellStyle name="Currency 5 2 2 4 8 4" xfId="23092" xr:uid="{7ADEA563-2296-4EA7-98D4-68B9EAC12740}"/>
    <cellStyle name="Currency 5 2 2 4 9" xfId="5478" xr:uid="{D230A5E2-CCBC-4AF3-9796-766A75A324AA}"/>
    <cellStyle name="Currency 5 2 2 4 9 2" xfId="14800" xr:uid="{66111CD8-E0DE-438D-8210-A9766B6AC9DF}"/>
    <cellStyle name="Currency 5 2 2 4 9 3" xfId="24926" xr:uid="{6B497850-0511-4443-BE3D-9A123014C425}"/>
    <cellStyle name="Currency 5 2 2 5" xfId="204" xr:uid="{00000000-0005-0000-0000-000069010000}"/>
    <cellStyle name="Currency 5 2 2 5 10" xfId="10041" xr:uid="{2D65E953-7DBF-46A3-BC3E-72A5E56C4348}"/>
    <cellStyle name="Currency 5 2 2 5 10 2" xfId="19353" xr:uid="{3F9ADBAD-67A5-477D-8691-CA9861BEEA6E}"/>
    <cellStyle name="Currency 5 2 2 5 10 3" xfId="29479" xr:uid="{AB91BC38-DC84-4FB2-A4EE-57ABB70C2897}"/>
    <cellStyle name="Currency 5 2 2 5 11" xfId="1175" xr:uid="{F33B9766-6591-4E93-9A50-4B0427A98257}"/>
    <cellStyle name="Currency 5 2 2 5 12" xfId="10584" xr:uid="{5CF6380D-ADDE-4337-9E8E-A896F969BAF5}"/>
    <cellStyle name="Currency 5 2 2 5 13" xfId="19881" xr:uid="{1F85BEC9-E973-4100-9B3D-B18BBCAC1AE0}"/>
    <cellStyle name="Currency 5 2 2 5 14" xfId="20710" xr:uid="{429BCCA4-5DE0-4E63-B2E5-1195AB370437}"/>
    <cellStyle name="Currency 5 2 2 5 2" xfId="737" xr:uid="{00000000-0005-0000-0000-00006A010000}"/>
    <cellStyle name="Currency 5 2 2 5 2 2" xfId="3820" xr:uid="{B29340DA-A63C-4F3B-8F28-6D96CD2FA4EE}"/>
    <cellStyle name="Currency 5 2 2 5 2 2 2" xfId="8038" xr:uid="{CC50CCB9-FCE3-4D21-9CCF-55F334DDA6F1}"/>
    <cellStyle name="Currency 5 2 2 5 2 2 2 2" xfId="17360" xr:uid="{0674DF81-9F94-48E9-9258-69C08131A6B2}"/>
    <cellStyle name="Currency 5 2 2 5 2 2 2 3" xfId="27486" xr:uid="{AF3193D0-FF89-4CB9-9B9D-3EFFE8D95361}"/>
    <cellStyle name="Currency 5 2 2 5 2 2 3" xfId="13143" xr:uid="{E3F8C864-D47A-43F6-B187-4149188A9789}"/>
    <cellStyle name="Currency 5 2 2 5 2 2 4" xfId="23269" xr:uid="{BF1F077A-818C-4ACC-930F-F1819B7D55EF}"/>
    <cellStyle name="Currency 5 2 2 5 2 3" xfId="5893" xr:uid="{C7C62FED-1A16-42A5-BE37-AA3AD520029F}"/>
    <cellStyle name="Currency 5 2 2 5 2 3 2" xfId="15215" xr:uid="{8FE788AE-3844-44A3-934D-A5517D0217E7}"/>
    <cellStyle name="Currency 5 2 2 5 2 3 3" xfId="25341" xr:uid="{3C02A1E4-4E3D-479C-B1AE-F6A410387664}"/>
    <cellStyle name="Currency 5 2 2 5 2 4" xfId="10428" xr:uid="{1FBDE0A4-41FE-4B90-B286-9C8D5C9AB92B}"/>
    <cellStyle name="Currency 5 2 2 5 2 4 2" xfId="19728" xr:uid="{CF2DC52D-D2BC-4D5F-A045-88035D5FF16E}"/>
    <cellStyle name="Currency 5 2 2 5 2 4 3" xfId="29854" xr:uid="{985E6B26-DA1F-4418-833E-AFB6541E3144}"/>
    <cellStyle name="Currency 5 2 2 5 2 5" xfId="1590" xr:uid="{B19F54C8-CD4A-4E79-8761-76A45EC26414}"/>
    <cellStyle name="Currency 5 2 2 5 2 6" xfId="10998" xr:uid="{7713F39D-62FF-4AD7-92ED-BEE7278AC5A2}"/>
    <cellStyle name="Currency 5 2 2 5 2 7" xfId="20297" xr:uid="{2F4E5752-87BC-4FBA-AE5A-031F2687F7F3}"/>
    <cellStyle name="Currency 5 2 2 5 2 8" xfId="21124" xr:uid="{B23E000B-BC31-47D2-875A-5191FAB9792D}"/>
    <cellStyle name="Currency 5 2 2 5 3" xfId="2004" xr:uid="{EF6F4302-A8AE-4CBD-8EE7-EB66A3FE0F62}"/>
    <cellStyle name="Currency 5 2 2 5 3 2" xfId="4233" xr:uid="{48B6B431-35F9-429D-A3F6-468B5D8C7444}"/>
    <cellStyle name="Currency 5 2 2 5 3 2 2" xfId="8451" xr:uid="{E85D3727-B84A-4B09-8463-D50349CEDAC5}"/>
    <cellStyle name="Currency 5 2 2 5 3 2 2 2" xfId="17773" xr:uid="{097A6C3C-8EFD-4883-8345-6484C81CB5CF}"/>
    <cellStyle name="Currency 5 2 2 5 3 2 2 3" xfId="27899" xr:uid="{B02F2E19-F5D6-46B2-9964-2CA8DB6825A1}"/>
    <cellStyle name="Currency 5 2 2 5 3 2 3" xfId="13556" xr:uid="{9142CADF-B948-4996-A97A-C67D32AE38D4}"/>
    <cellStyle name="Currency 5 2 2 5 3 2 4" xfId="23682" xr:uid="{3A150F69-5021-4C96-8E16-E87C8A781FB9}"/>
    <cellStyle name="Currency 5 2 2 5 3 3" xfId="6306" xr:uid="{E3171E81-473D-4AD4-A6DD-B9A24046CC90}"/>
    <cellStyle name="Currency 5 2 2 5 3 3 2" xfId="15628" xr:uid="{3D322676-39CD-4205-8AC0-F9E257C1500F}"/>
    <cellStyle name="Currency 5 2 2 5 3 3 3" xfId="25754" xr:uid="{B145AC57-72E4-485C-B68A-3D332B9A9CE1}"/>
    <cellStyle name="Currency 5 2 2 5 3 4" xfId="11411" xr:uid="{E61005BA-8446-426E-824A-3F0ACD756265}"/>
    <cellStyle name="Currency 5 2 2 5 3 5" xfId="21537" xr:uid="{F3144E44-32CC-47D0-B294-F4F81720FCBD}"/>
    <cellStyle name="Currency 5 2 2 5 4" xfId="2417" xr:uid="{303FE30B-D616-42AA-859A-678560990CAB}"/>
    <cellStyle name="Currency 5 2 2 5 4 2" xfId="4646" xr:uid="{A6EF6941-A117-49F4-B494-7C92BAEA571B}"/>
    <cellStyle name="Currency 5 2 2 5 4 2 2" xfId="8864" xr:uid="{81E95CE1-EB43-44E8-A5DC-3BCD023F1D9D}"/>
    <cellStyle name="Currency 5 2 2 5 4 2 2 2" xfId="18186" xr:uid="{EF38A3E5-A5D6-413D-B82B-49D2F4D51E4A}"/>
    <cellStyle name="Currency 5 2 2 5 4 2 2 3" xfId="28312" xr:uid="{EF9E989E-9003-4F86-97D9-4593ED314F0C}"/>
    <cellStyle name="Currency 5 2 2 5 4 2 3" xfId="13969" xr:uid="{13BD8CAC-79B1-4F85-8084-9DA389644331}"/>
    <cellStyle name="Currency 5 2 2 5 4 2 4" xfId="24095" xr:uid="{AAA77913-ACD3-4954-93C4-6ABF51D3F001}"/>
    <cellStyle name="Currency 5 2 2 5 4 3" xfId="6719" xr:uid="{8E275D6C-E4A1-4B15-A50A-96F149A14BF5}"/>
    <cellStyle name="Currency 5 2 2 5 4 3 2" xfId="16041" xr:uid="{E122D757-3A12-477A-B26E-3B46871CDE4B}"/>
    <cellStyle name="Currency 5 2 2 5 4 3 3" xfId="26167" xr:uid="{86D36755-389D-462C-A3F0-2C3B4A921DE0}"/>
    <cellStyle name="Currency 5 2 2 5 4 4" xfId="11824" xr:uid="{844EB748-7703-4D04-BD95-DD82C5E0E767}"/>
    <cellStyle name="Currency 5 2 2 5 4 5" xfId="21950" xr:uid="{087303AF-61EB-4065-96E4-5E8F102CE5C5}"/>
    <cellStyle name="Currency 5 2 2 5 5" xfId="2830" xr:uid="{FEDD3E90-3A7F-4DC2-BC6F-E67A2E3452F5}"/>
    <cellStyle name="Currency 5 2 2 5 5 2" xfId="5059" xr:uid="{8C8D0146-52B7-41F1-A410-7F6B27464AC2}"/>
    <cellStyle name="Currency 5 2 2 5 5 2 2" xfId="9277" xr:uid="{87796756-09A3-4AB4-9246-BEF48C7530E1}"/>
    <cellStyle name="Currency 5 2 2 5 5 2 2 2" xfId="18599" xr:uid="{FDF7535C-8BCB-4A05-A84F-24A95958A3ED}"/>
    <cellStyle name="Currency 5 2 2 5 5 2 2 3" xfId="28725" xr:uid="{1A4C5E44-FE3B-4931-8DF4-24554C656779}"/>
    <cellStyle name="Currency 5 2 2 5 5 2 3" xfId="14382" xr:uid="{C686DF66-3968-42FE-9C18-4586FED8DA13}"/>
    <cellStyle name="Currency 5 2 2 5 5 2 4" xfId="24508" xr:uid="{0972843D-6F67-411B-AD2A-8BFC877CF49D}"/>
    <cellStyle name="Currency 5 2 2 5 5 3" xfId="7132" xr:uid="{2FA43A94-C7EA-450C-B2A8-26CCC3B283B4}"/>
    <cellStyle name="Currency 5 2 2 5 5 3 2" xfId="16454" xr:uid="{0257A985-35AB-4C86-BAFC-16398AF9F5DD}"/>
    <cellStyle name="Currency 5 2 2 5 5 3 3" xfId="26580" xr:uid="{C9E650EF-E24A-4106-9C74-3ACCD7545713}"/>
    <cellStyle name="Currency 5 2 2 5 5 4" xfId="12237" xr:uid="{211C90F9-748C-41A7-AE21-F6DBABB64F01}"/>
    <cellStyle name="Currency 5 2 2 5 5 5" xfId="22363" xr:uid="{BFE31EA8-F2B1-484B-BED2-3B61703B47C8}"/>
    <cellStyle name="Currency 5 2 2 5 6" xfId="3265" xr:uid="{76AE4297-B37F-41C8-A9F3-66E5403F11B4}"/>
    <cellStyle name="Currency 5 2 2 5 6 2" xfId="7545" xr:uid="{780268DD-F56F-43D5-BFB6-C4D5F123302B}"/>
    <cellStyle name="Currency 5 2 2 5 6 2 2" xfId="16867" xr:uid="{1A7D70FF-11E9-438A-9456-54DE81B81DF9}"/>
    <cellStyle name="Currency 5 2 2 5 6 2 3" xfId="26993" xr:uid="{737278AE-46FC-4F6F-8C16-FEF381372F63}"/>
    <cellStyle name="Currency 5 2 2 5 6 3" xfId="12650" xr:uid="{FE33F074-2D15-4306-8F8A-C3AD31FDE2CC}"/>
    <cellStyle name="Currency 5 2 2 5 6 4" xfId="22776" xr:uid="{0D09A157-8DED-4C3A-96AF-E663C57EEE3E}"/>
    <cellStyle name="Currency 5 2 2 5 7" xfId="3562" xr:uid="{4C440367-D7B8-47F9-9435-75A9F218A6D2}"/>
    <cellStyle name="Currency 5 2 2 5 8" xfId="3643" xr:uid="{1D7A8DA6-72AB-47BB-AF81-AA42392A2536}"/>
    <cellStyle name="Currency 5 2 2 5 8 2" xfId="7862" xr:uid="{2A268E5D-DC33-4D5B-9ED0-26FB024934E5}"/>
    <cellStyle name="Currency 5 2 2 5 8 2 2" xfId="17184" xr:uid="{F89D79CC-3B05-47F8-A343-0EE4CADAC979}"/>
    <cellStyle name="Currency 5 2 2 5 8 2 3" xfId="27310" xr:uid="{DAE1EAAC-4FC2-4754-A739-AA6E7CB0A90C}"/>
    <cellStyle name="Currency 5 2 2 5 8 3" xfId="12967" xr:uid="{A401DF81-D52F-4B2F-B9B8-921E537FF0C1}"/>
    <cellStyle name="Currency 5 2 2 5 8 4" xfId="23093" xr:uid="{1302AEF7-3BE6-412C-8BE4-1D24EFABE8F3}"/>
    <cellStyle name="Currency 5 2 2 5 9" xfId="5479" xr:uid="{30AFE23A-3054-4AB6-917A-86C2AF16133E}"/>
    <cellStyle name="Currency 5 2 2 5 9 2" xfId="14801" xr:uid="{335FFDC1-0075-4CAD-9BA8-BCC059E1712F}"/>
    <cellStyle name="Currency 5 2 2 5 9 3" xfId="24927" xr:uid="{BE1F1976-2275-4B95-8E2B-4BD0FC7392AE}"/>
    <cellStyle name="Currency 5 2 2 6" xfId="10414" xr:uid="{E5AA4965-9A5B-4CE1-B3DC-C935EEFB08E0}"/>
    <cellStyle name="Currency 5 2 2 7" xfId="9617" xr:uid="{FBD7B99C-9349-4B4F-8C19-8EEF5DB9B7C0}"/>
    <cellStyle name="Currency 5 2 2 7 2" xfId="18938" xr:uid="{E736D97F-723C-4BB6-8684-4DB37909D185}"/>
    <cellStyle name="Currency 5 2 2 7 3" xfId="29064" xr:uid="{DF16EF84-8791-46BF-8D0F-ADAFC58A05E4}"/>
    <cellStyle name="Currency 5 2 3" xfId="205" xr:uid="{00000000-0005-0000-0000-00006B010000}"/>
    <cellStyle name="Currency 5 2 3 2" xfId="738" xr:uid="{00000000-0005-0000-0000-00006C010000}"/>
    <cellStyle name="Currency 5 2 4" xfId="206" xr:uid="{00000000-0005-0000-0000-00006D010000}"/>
    <cellStyle name="Currency 5 2 4 10" xfId="5480" xr:uid="{EEE9DE1D-3AE6-43F3-8C16-7288FF0E4669}"/>
    <cellStyle name="Currency 5 2 4 10 2" xfId="14802" xr:uid="{1474A612-82CA-46FF-BB4E-91F862D350AF}"/>
    <cellStyle name="Currency 5 2 4 10 3" xfId="24928" xr:uid="{A2708329-1ED6-4565-B119-79E9D2806B4D}"/>
    <cellStyle name="Currency 5 2 4 11" xfId="9689" xr:uid="{EE8CABD0-6611-4831-8F56-0E31ED15D1A2}"/>
    <cellStyle name="Currency 5 2 4 11 2" xfId="19010" xr:uid="{8C55B8BE-4ACE-4371-9AA8-28FE54292AA3}"/>
    <cellStyle name="Currency 5 2 4 11 3" xfId="29136" xr:uid="{1CD3817C-821A-420F-87C6-8D6FF2965DCD}"/>
    <cellStyle name="Currency 5 2 4 12" xfId="1176" xr:uid="{0EE14CA9-243B-4C82-84D0-C40699B8173E}"/>
    <cellStyle name="Currency 5 2 4 13" xfId="10585" xr:uid="{9D342393-19AF-48D7-AF7F-E7EE7552779A}"/>
    <cellStyle name="Currency 5 2 4 14" xfId="19882" xr:uid="{058FB47D-22BD-4555-8EF2-52AFE5EB2610}"/>
    <cellStyle name="Currency 5 2 4 15" xfId="20711" xr:uid="{DF824E0D-AD20-4A1D-B2E6-810C0A2995AE}"/>
    <cellStyle name="Currency 5 2 4 2" xfId="207" xr:uid="{00000000-0005-0000-0000-00006E010000}"/>
    <cellStyle name="Currency 5 2 4 2 10" xfId="9896" xr:uid="{44D60C23-E70C-4A47-8AC0-0F5FFD858B7A}"/>
    <cellStyle name="Currency 5 2 4 2 10 2" xfId="19217" xr:uid="{911BDB82-8F03-4B6E-9FF1-9D084C7F83B7}"/>
    <cellStyle name="Currency 5 2 4 2 10 3" xfId="29343" xr:uid="{029DBE40-A11C-4F9E-A43E-D2FC22C970D0}"/>
    <cellStyle name="Currency 5 2 4 2 11" xfId="1177" xr:uid="{15A4A082-C63B-45DE-A5BF-B45943F853E8}"/>
    <cellStyle name="Currency 5 2 4 2 12" xfId="10586" xr:uid="{2E80587C-6A4C-4E36-A4A2-2DAF7D5B9FAB}"/>
    <cellStyle name="Currency 5 2 4 2 13" xfId="19883" xr:uid="{B2E0503B-4B2C-4401-A159-BE4C5CC4D958}"/>
    <cellStyle name="Currency 5 2 4 2 14" xfId="20712" xr:uid="{7B71AA16-B6AC-4A79-A038-E5BAE15C77C1}"/>
    <cellStyle name="Currency 5 2 4 2 2" xfId="740" xr:uid="{00000000-0005-0000-0000-00006F010000}"/>
    <cellStyle name="Currency 5 2 4 2 2 2" xfId="3822" xr:uid="{EEA92027-F930-4D21-9B86-06C5FDEB2133}"/>
    <cellStyle name="Currency 5 2 4 2 2 2 2" xfId="8040" xr:uid="{5DDD3C54-B1AF-4DCA-9E2A-4593C09E5FBE}"/>
    <cellStyle name="Currency 5 2 4 2 2 2 2 2" xfId="17362" xr:uid="{157B7BEE-0155-411C-AD92-E8139F9878CA}"/>
    <cellStyle name="Currency 5 2 4 2 2 2 2 3" xfId="27488" xr:uid="{129AD18B-648F-4F45-99EF-B5A232D11858}"/>
    <cellStyle name="Currency 5 2 4 2 2 2 3" xfId="13145" xr:uid="{69A25759-7F59-4E2C-9FDB-CADD92C54755}"/>
    <cellStyle name="Currency 5 2 4 2 2 2 4" xfId="23271" xr:uid="{D0F5D464-5FCE-4C01-9925-3839C9B52E00}"/>
    <cellStyle name="Currency 5 2 4 2 2 3" xfId="5895" xr:uid="{532EA3AF-00E3-4D0C-A90F-207D3B0780B2}"/>
    <cellStyle name="Currency 5 2 4 2 2 3 2" xfId="15217" xr:uid="{3BC4C959-0D29-4266-ADF1-56D480B53EC9}"/>
    <cellStyle name="Currency 5 2 4 2 2 3 3" xfId="25343" xr:uid="{6DF822FB-EBB8-49CD-8B0A-235B1EE27546}"/>
    <cellStyle name="Currency 5 2 4 2 2 4" xfId="10321" xr:uid="{96659461-0939-4E3C-83B7-91A2935174BA}"/>
    <cellStyle name="Currency 5 2 4 2 2 4 2" xfId="19632" xr:uid="{CCCFC33D-0C1D-4FD9-B7B7-4B4AB184A7C0}"/>
    <cellStyle name="Currency 5 2 4 2 2 4 3" xfId="29758" xr:uid="{A9CBE212-D161-464E-B4CC-8B0333A02C0B}"/>
    <cellStyle name="Currency 5 2 4 2 2 5" xfId="1592" xr:uid="{7120945E-A3E7-44BA-A53C-0CE0D958AB3F}"/>
    <cellStyle name="Currency 5 2 4 2 2 6" xfId="11000" xr:uid="{B8428EEE-D3A8-42DF-85E1-EE8E58AFCF8C}"/>
    <cellStyle name="Currency 5 2 4 2 2 7" xfId="20299" xr:uid="{5E640FEB-58EA-42B9-BCED-A9E191A9DCC9}"/>
    <cellStyle name="Currency 5 2 4 2 2 8" xfId="21126" xr:uid="{4262A372-E42B-4B3C-B3C3-E815EEFBE1F9}"/>
    <cellStyle name="Currency 5 2 4 2 3" xfId="2006" xr:uid="{B387BABF-AC7D-4A08-9060-424AF36B5BC7}"/>
    <cellStyle name="Currency 5 2 4 2 3 2" xfId="4235" xr:uid="{EDACD28E-801A-4B1E-9F9E-343A5E99B73F}"/>
    <cellStyle name="Currency 5 2 4 2 3 2 2" xfId="8453" xr:uid="{9D8F7B97-E765-4EBB-960E-DFFA1EC3ADC5}"/>
    <cellStyle name="Currency 5 2 4 2 3 2 2 2" xfId="17775" xr:uid="{DEC493FF-16D5-4D9D-9B2D-BFC1D724CD7C}"/>
    <cellStyle name="Currency 5 2 4 2 3 2 2 3" xfId="27901" xr:uid="{EC73DE52-1C9A-4A9A-9618-67706095CFFD}"/>
    <cellStyle name="Currency 5 2 4 2 3 2 3" xfId="13558" xr:uid="{E48CED79-A32D-4714-9AF6-D973BD6153D7}"/>
    <cellStyle name="Currency 5 2 4 2 3 2 4" xfId="23684" xr:uid="{B3E28E90-3B8C-4C2A-A2E2-CEC62ECD086F}"/>
    <cellStyle name="Currency 5 2 4 2 3 3" xfId="6308" xr:uid="{6A3D518E-ACDE-480E-A916-5EBECFA32C3E}"/>
    <cellStyle name="Currency 5 2 4 2 3 3 2" xfId="15630" xr:uid="{742DA545-6C02-465B-BA85-D63EF7248B89}"/>
    <cellStyle name="Currency 5 2 4 2 3 3 3" xfId="25756" xr:uid="{F905113D-00D8-473F-8215-CE25E2380440}"/>
    <cellStyle name="Currency 5 2 4 2 3 4" xfId="11413" xr:uid="{BAB1F8E9-9C99-48CC-839B-840F3D99211E}"/>
    <cellStyle name="Currency 5 2 4 2 3 5" xfId="21539" xr:uid="{CFD616EE-CB93-497B-B80F-EA54C78C0735}"/>
    <cellStyle name="Currency 5 2 4 2 4" xfId="2419" xr:uid="{1B885F7B-6633-4AFA-A06C-3754BCBAF587}"/>
    <cellStyle name="Currency 5 2 4 2 4 2" xfId="4648" xr:uid="{3B6E1AC3-C74D-4112-8B62-C5990B7090EE}"/>
    <cellStyle name="Currency 5 2 4 2 4 2 2" xfId="8866" xr:uid="{541D1F45-CACE-4157-959E-42C2F73647DC}"/>
    <cellStyle name="Currency 5 2 4 2 4 2 2 2" xfId="18188" xr:uid="{16F01429-86E9-4166-8AFB-49982B42FAB1}"/>
    <cellStyle name="Currency 5 2 4 2 4 2 2 3" xfId="28314" xr:uid="{5B69807F-C8EF-42BB-BBD7-DC0B33C3043C}"/>
    <cellStyle name="Currency 5 2 4 2 4 2 3" xfId="13971" xr:uid="{37F0D563-234F-4AEE-846C-1454909B099E}"/>
    <cellStyle name="Currency 5 2 4 2 4 2 4" xfId="24097" xr:uid="{3F0EB2AE-32A0-461A-A398-54BFE34513FF}"/>
    <cellStyle name="Currency 5 2 4 2 4 3" xfId="6721" xr:uid="{DDF51F20-5CA2-43BD-BBDA-E62544E3CB77}"/>
    <cellStyle name="Currency 5 2 4 2 4 3 2" xfId="16043" xr:uid="{602DBBD4-FEC8-4BCC-B017-201C4A7176D8}"/>
    <cellStyle name="Currency 5 2 4 2 4 3 3" xfId="26169" xr:uid="{1EC17830-2B61-42D2-8556-64E816CC6473}"/>
    <cellStyle name="Currency 5 2 4 2 4 4" xfId="11826" xr:uid="{B2CCB307-6CDA-465B-8CE3-C4B8BAB7B200}"/>
    <cellStyle name="Currency 5 2 4 2 4 5" xfId="21952" xr:uid="{EC639DF2-AA76-40BC-9FD1-26026573259D}"/>
    <cellStyle name="Currency 5 2 4 2 5" xfId="2832" xr:uid="{837698C0-B581-4EC6-9F7B-37AA6F320F0E}"/>
    <cellStyle name="Currency 5 2 4 2 5 2" xfId="5061" xr:uid="{4A9567CF-9792-4F26-80FF-181E55B2FC1E}"/>
    <cellStyle name="Currency 5 2 4 2 5 2 2" xfId="9279" xr:uid="{178613B1-E01B-4E1A-9F10-1CDDD56E4319}"/>
    <cellStyle name="Currency 5 2 4 2 5 2 2 2" xfId="18601" xr:uid="{06B3BB57-D547-43A4-BD3E-0A6463242513}"/>
    <cellStyle name="Currency 5 2 4 2 5 2 2 3" xfId="28727" xr:uid="{AA4CFCD5-0E54-49CF-A224-4F327138841F}"/>
    <cellStyle name="Currency 5 2 4 2 5 2 3" xfId="14384" xr:uid="{8888834A-B9C1-4ECB-A376-8F648CFD9A07}"/>
    <cellStyle name="Currency 5 2 4 2 5 2 4" xfId="24510" xr:uid="{2BE7303C-8F1D-4969-ABBB-CE20AAD8D8AB}"/>
    <cellStyle name="Currency 5 2 4 2 5 3" xfId="7134" xr:uid="{FC7B5164-3E8B-43DD-BBB5-6748BAC16B8D}"/>
    <cellStyle name="Currency 5 2 4 2 5 3 2" xfId="16456" xr:uid="{1FBA4B3D-A43F-4359-9DF5-274FD3538DA1}"/>
    <cellStyle name="Currency 5 2 4 2 5 3 3" xfId="26582" xr:uid="{5F86F7DA-6C93-4CCA-8986-265E3CA81087}"/>
    <cellStyle name="Currency 5 2 4 2 5 4" xfId="12239" xr:uid="{530CA08D-E724-4543-80F9-DF763F5A2EE4}"/>
    <cellStyle name="Currency 5 2 4 2 5 5" xfId="22365" xr:uid="{4E0D6CE4-BBB1-4B81-8A38-D06F024A036D}"/>
    <cellStyle name="Currency 5 2 4 2 6" xfId="3267" xr:uid="{7121962A-BFF5-4052-B66C-893D9155A330}"/>
    <cellStyle name="Currency 5 2 4 2 6 2" xfId="7547" xr:uid="{D639EB44-9181-43C1-A72E-A17F20DD6E9E}"/>
    <cellStyle name="Currency 5 2 4 2 6 2 2" xfId="16869" xr:uid="{B758E2DE-81B0-4B7D-B61D-E9F6C4251AD0}"/>
    <cellStyle name="Currency 5 2 4 2 6 2 3" xfId="26995" xr:uid="{031ABABA-65AE-44C3-9637-C266A37A1748}"/>
    <cellStyle name="Currency 5 2 4 2 6 3" xfId="12652" xr:uid="{7EDA6721-AA2B-4CF9-9DD1-59CF18EC0876}"/>
    <cellStyle name="Currency 5 2 4 2 6 4" xfId="22778" xr:uid="{B8A06A85-7B50-480B-98A4-F09D218E6317}"/>
    <cellStyle name="Currency 5 2 4 2 7" xfId="3564" xr:uid="{27CFE77A-AF99-4330-9295-8927169C0596}"/>
    <cellStyle name="Currency 5 2 4 2 8" xfId="3645" xr:uid="{C93FEA17-008A-4D11-BE76-CB2D3C2EBAEE}"/>
    <cellStyle name="Currency 5 2 4 2 8 2" xfId="7864" xr:uid="{94BFCEDC-09CD-4B23-BD5A-1097CBF80E73}"/>
    <cellStyle name="Currency 5 2 4 2 8 2 2" xfId="17186" xr:uid="{978E27FD-2DE5-499A-BAAE-37F8AAEAEED3}"/>
    <cellStyle name="Currency 5 2 4 2 8 2 3" xfId="27312" xr:uid="{23A65803-E85C-4B33-84E3-F3126D46D13D}"/>
    <cellStyle name="Currency 5 2 4 2 8 3" xfId="12969" xr:uid="{EFAB0CF3-2D2A-4CF0-B511-7884ABD03A5D}"/>
    <cellStyle name="Currency 5 2 4 2 8 4" xfId="23095" xr:uid="{6DCC7213-E5AF-41D6-B8BC-8DFD30B61DE5}"/>
    <cellStyle name="Currency 5 2 4 2 9" xfId="5481" xr:uid="{11180279-5E4E-44C2-BDB6-1C575DD6C769}"/>
    <cellStyle name="Currency 5 2 4 2 9 2" xfId="14803" xr:uid="{B1EA6393-691D-4369-8EFA-988AF10B415E}"/>
    <cellStyle name="Currency 5 2 4 2 9 3" xfId="24929" xr:uid="{70BAE629-29F3-4BCD-BC67-C22D15CA4342}"/>
    <cellStyle name="Currency 5 2 4 3" xfId="739" xr:uid="{00000000-0005-0000-0000-000070010000}"/>
    <cellStyle name="Currency 5 2 4 3 2" xfId="3821" xr:uid="{FC918D9A-B99A-4C91-A1A6-267D712BCF04}"/>
    <cellStyle name="Currency 5 2 4 3 2 2" xfId="8039" xr:uid="{81F5D9C7-D8B4-46FA-B1B9-1556B7AAEA7B}"/>
    <cellStyle name="Currency 5 2 4 3 2 2 2" xfId="17361" xr:uid="{09B54F18-29EE-4B6C-A180-6658DC6E7011}"/>
    <cellStyle name="Currency 5 2 4 3 2 2 3" xfId="27487" xr:uid="{F64A4F80-A62A-49FE-BE8A-2BB35DD94A85}"/>
    <cellStyle name="Currency 5 2 4 3 2 3" xfId="13144" xr:uid="{C5C2CC7E-AA84-48CC-9285-AAAD287F771F}"/>
    <cellStyle name="Currency 5 2 4 3 2 4" xfId="23270" xr:uid="{C02AFDC2-64F6-4069-AD7B-DE9983F04118}"/>
    <cellStyle name="Currency 5 2 4 3 3" xfId="5894" xr:uid="{D5963C96-EB62-4C38-9D93-863AEB31806B}"/>
    <cellStyle name="Currency 5 2 4 3 3 2" xfId="15216" xr:uid="{8C0EF89D-083A-4FFA-A2D6-30C9FF8DF351}"/>
    <cellStyle name="Currency 5 2 4 3 3 3" xfId="25342" xr:uid="{70201272-C742-409A-9426-1BDFAA91474F}"/>
    <cellStyle name="Currency 5 2 4 3 4" xfId="10114" xr:uid="{D285FCA7-465B-46BE-BB87-69DB3F1A0D56}"/>
    <cellStyle name="Currency 5 2 4 3 4 2" xfId="19425" xr:uid="{DAC49D3E-FA65-4FB7-AF2C-5BC43D581246}"/>
    <cellStyle name="Currency 5 2 4 3 4 3" xfId="29551" xr:uid="{4DE14F2C-36B0-4E64-92FB-5F86706BC126}"/>
    <cellStyle name="Currency 5 2 4 3 5" xfId="1591" xr:uid="{12AE4827-033A-4DD0-A1CB-746FAE57687F}"/>
    <cellStyle name="Currency 5 2 4 3 6" xfId="10999" xr:uid="{9DEC8767-5BB7-483C-AC68-F5312381D63A}"/>
    <cellStyle name="Currency 5 2 4 3 7" xfId="20298" xr:uid="{BA422212-9724-476B-AAEF-9A64FDC05EEC}"/>
    <cellStyle name="Currency 5 2 4 3 8" xfId="21125" xr:uid="{D6A372C2-9479-468D-8685-453CA816E2C8}"/>
    <cellStyle name="Currency 5 2 4 4" xfId="2005" xr:uid="{404879BA-D094-407A-9B53-3960B141D4C2}"/>
    <cellStyle name="Currency 5 2 4 4 2" xfId="4234" xr:uid="{3F3D13AC-FB37-4A6B-ADE9-FAD4A79D871F}"/>
    <cellStyle name="Currency 5 2 4 4 2 2" xfId="8452" xr:uid="{C5C2D973-461F-4E46-893F-AC1272248663}"/>
    <cellStyle name="Currency 5 2 4 4 2 2 2" xfId="17774" xr:uid="{740AEADE-4EFD-4E3C-BD21-36440DB997DA}"/>
    <cellStyle name="Currency 5 2 4 4 2 2 3" xfId="27900" xr:uid="{63D3156E-5D69-44DC-820A-DC6D2E8E4E0F}"/>
    <cellStyle name="Currency 5 2 4 4 2 3" xfId="13557" xr:uid="{C71C0897-A1B8-4634-919A-C747BE79B8A5}"/>
    <cellStyle name="Currency 5 2 4 4 2 4" xfId="23683" xr:uid="{E55A9EF9-AB8D-4EED-B973-E598AEDBA0A9}"/>
    <cellStyle name="Currency 5 2 4 4 3" xfId="6307" xr:uid="{23D8163C-18A9-4B26-85E8-4C8CA3A8A61A}"/>
    <cellStyle name="Currency 5 2 4 4 3 2" xfId="15629" xr:uid="{3A6FA13A-D5EF-442D-BEE1-6881AE5B7703}"/>
    <cellStyle name="Currency 5 2 4 4 3 3" xfId="25755" xr:uid="{37D1219B-AA92-495D-81E3-F60BE9DA3D7B}"/>
    <cellStyle name="Currency 5 2 4 4 4" xfId="11412" xr:uid="{4DF3942A-A704-42C5-9AB4-2DCE57769215}"/>
    <cellStyle name="Currency 5 2 4 4 5" xfId="21538" xr:uid="{EBE832C6-C7C6-407B-BFA7-B90494D85567}"/>
    <cellStyle name="Currency 5 2 4 5" xfId="2418" xr:uid="{E5F2BFF2-5AEA-4B78-9470-806002CB8968}"/>
    <cellStyle name="Currency 5 2 4 5 2" xfId="4647" xr:uid="{BE9DE0E4-895C-4FE7-9EC3-4D2BEA84200D}"/>
    <cellStyle name="Currency 5 2 4 5 2 2" xfId="8865" xr:uid="{8D486A3F-90AD-4C46-9BBE-85548BFD5AD1}"/>
    <cellStyle name="Currency 5 2 4 5 2 2 2" xfId="18187" xr:uid="{0A6B5FCE-62F2-42CB-A094-CCD84A7388EF}"/>
    <cellStyle name="Currency 5 2 4 5 2 2 3" xfId="28313" xr:uid="{97A1602F-E72C-4085-BFAD-61BFFF0611DD}"/>
    <cellStyle name="Currency 5 2 4 5 2 3" xfId="13970" xr:uid="{559E85EC-F211-4EFD-BAE3-3B009D7047F0}"/>
    <cellStyle name="Currency 5 2 4 5 2 4" xfId="24096" xr:uid="{0E0531DB-B0C2-4B3F-97E0-4D034CD2A846}"/>
    <cellStyle name="Currency 5 2 4 5 3" xfId="6720" xr:uid="{05134AFF-4B4C-45D1-89AD-668407ED9815}"/>
    <cellStyle name="Currency 5 2 4 5 3 2" xfId="16042" xr:uid="{E8C18C81-F683-47EE-B153-8CE55C1669B1}"/>
    <cellStyle name="Currency 5 2 4 5 3 3" xfId="26168" xr:uid="{5F86B8C7-7C9B-41CA-97D4-CABCAD7A2CDD}"/>
    <cellStyle name="Currency 5 2 4 5 4" xfId="11825" xr:uid="{D6771C89-61B3-4BA2-99AD-827B701696B4}"/>
    <cellStyle name="Currency 5 2 4 5 5" xfId="21951" xr:uid="{691CC225-58A2-428C-A3E3-7DCC624ECD9A}"/>
    <cellStyle name="Currency 5 2 4 6" xfId="2831" xr:uid="{8EAD1834-D146-4D4F-AA0C-BDD1E19E77FB}"/>
    <cellStyle name="Currency 5 2 4 6 2" xfId="5060" xr:uid="{67EA4562-56B1-4A2D-8F46-B4E70ECE27F5}"/>
    <cellStyle name="Currency 5 2 4 6 2 2" xfId="9278" xr:uid="{F57855DD-9B1E-4AB1-8000-6EE069E1B65D}"/>
    <cellStyle name="Currency 5 2 4 6 2 2 2" xfId="18600" xr:uid="{6BE32614-F34D-48DF-91A2-E9E9103604E7}"/>
    <cellStyle name="Currency 5 2 4 6 2 2 3" xfId="28726" xr:uid="{55250757-52F5-4778-BD21-C65A230D3B66}"/>
    <cellStyle name="Currency 5 2 4 6 2 3" xfId="14383" xr:uid="{432E9E75-6A77-43D4-B0BA-F2B153BE6787}"/>
    <cellStyle name="Currency 5 2 4 6 2 4" xfId="24509" xr:uid="{36B1EF9A-6D5B-4D1B-AEF7-1FA2D5C1B9DB}"/>
    <cellStyle name="Currency 5 2 4 6 3" xfId="7133" xr:uid="{DC36AF19-1E30-4962-99A3-0BA14A17490F}"/>
    <cellStyle name="Currency 5 2 4 6 3 2" xfId="16455" xr:uid="{C0740B1C-1CE8-452F-A4D9-8748856B398F}"/>
    <cellStyle name="Currency 5 2 4 6 3 3" xfId="26581" xr:uid="{537E0CA6-CF30-4815-AEDC-32ED091CFE7F}"/>
    <cellStyle name="Currency 5 2 4 6 4" xfId="12238" xr:uid="{42BA3639-12A2-485A-A9B0-15D41F86EE64}"/>
    <cellStyle name="Currency 5 2 4 6 5" xfId="22364" xr:uid="{BB7E1665-9C18-4358-B82D-5C49DC68ED8D}"/>
    <cellStyle name="Currency 5 2 4 7" xfId="3266" xr:uid="{BB169A76-62B2-4BBB-B7B2-E71E7235415E}"/>
    <cellStyle name="Currency 5 2 4 7 2" xfId="7546" xr:uid="{0DE19AAC-01B1-4B85-993D-94CBB2E1D36D}"/>
    <cellStyle name="Currency 5 2 4 7 2 2" xfId="16868" xr:uid="{1FF77D2A-BD23-4B07-99AF-FF96AA553190}"/>
    <cellStyle name="Currency 5 2 4 7 2 3" xfId="26994" xr:uid="{750B5D4E-5863-4FDD-8971-821595C55129}"/>
    <cellStyle name="Currency 5 2 4 7 3" xfId="12651" xr:uid="{AA77A96A-8B83-49B7-BC6C-200216FAD0E9}"/>
    <cellStyle name="Currency 5 2 4 7 4" xfId="22777" xr:uid="{A429E93D-C69F-4709-A8D7-441F88B24F10}"/>
    <cellStyle name="Currency 5 2 4 8" xfId="3563" xr:uid="{5773292D-A209-4EDE-9E81-A3D62D186850}"/>
    <cellStyle name="Currency 5 2 4 9" xfId="3644" xr:uid="{BB7CA9C4-4990-4351-A826-839D31F6018C}"/>
    <cellStyle name="Currency 5 2 4 9 2" xfId="7863" xr:uid="{63F59B0B-890A-4212-8A23-5C9A99E44638}"/>
    <cellStyle name="Currency 5 2 4 9 2 2" xfId="17185" xr:uid="{0BFA693B-0FED-4124-A32B-9CF2BFB9421F}"/>
    <cellStyle name="Currency 5 2 4 9 2 3" xfId="27311" xr:uid="{839D646B-AC10-467A-9200-B4B6696EDC27}"/>
    <cellStyle name="Currency 5 2 4 9 3" xfId="12968" xr:uid="{B6A11208-FF33-4C7C-8094-217A789D0919}"/>
    <cellStyle name="Currency 5 2 4 9 4" xfId="23094" xr:uid="{6F95BA44-6175-4AF3-8E56-F6A52A350674}"/>
    <cellStyle name="Currency 5 2 5" xfId="208" xr:uid="{00000000-0005-0000-0000-000071010000}"/>
    <cellStyle name="Currency 5 2 5 10" xfId="9805" xr:uid="{AFA776FA-3F36-45DE-8EAA-9DAD27AE75C6}"/>
    <cellStyle name="Currency 5 2 5 10 2" xfId="19126" xr:uid="{A2857F96-A1DB-4E45-819F-395753AC4110}"/>
    <cellStyle name="Currency 5 2 5 10 3" xfId="29252" xr:uid="{01C12B57-E15F-4C2B-982D-BDEB43D249E5}"/>
    <cellStyle name="Currency 5 2 5 11" xfId="1178" xr:uid="{6CDC1715-BD9A-473C-8664-0D8401F34674}"/>
    <cellStyle name="Currency 5 2 5 12" xfId="10587" xr:uid="{AC9767A6-1DB6-42B8-8937-52634C0E9548}"/>
    <cellStyle name="Currency 5 2 5 13" xfId="19884" xr:uid="{94A7E1CC-E7C2-4174-BA2D-A7CC22D0966F}"/>
    <cellStyle name="Currency 5 2 5 14" xfId="20713" xr:uid="{B8A548E9-4EE6-4936-998C-91BFE7F9E544}"/>
    <cellStyle name="Currency 5 2 5 2" xfId="741" xr:uid="{00000000-0005-0000-0000-000072010000}"/>
    <cellStyle name="Currency 5 2 5 2 2" xfId="3823" xr:uid="{7AF2D108-AB5B-44A0-88BB-B88DAF66D7A6}"/>
    <cellStyle name="Currency 5 2 5 2 2 2" xfId="8041" xr:uid="{CE55D029-2B1C-4D8E-ABEF-F4AEFD9409E1}"/>
    <cellStyle name="Currency 5 2 5 2 2 2 2" xfId="17363" xr:uid="{C9742EEA-1476-4C55-9D05-ABEFB9222E11}"/>
    <cellStyle name="Currency 5 2 5 2 2 2 3" xfId="27489" xr:uid="{3D93493B-F33E-4187-A2E5-5B3299270F1D}"/>
    <cellStyle name="Currency 5 2 5 2 2 3" xfId="13146" xr:uid="{43DACD44-DB64-4159-A216-9C6FCE4BB197}"/>
    <cellStyle name="Currency 5 2 5 2 2 4" xfId="23272" xr:uid="{EC35E419-846A-484F-8AEB-ADA04EB1ADDB}"/>
    <cellStyle name="Currency 5 2 5 2 3" xfId="5896" xr:uid="{66ADB28C-CCAC-4C6B-BF9B-D444C71C28C9}"/>
    <cellStyle name="Currency 5 2 5 2 3 2" xfId="15218" xr:uid="{75A43693-ADC9-4E27-8ABA-FC3525969228}"/>
    <cellStyle name="Currency 5 2 5 2 3 3" xfId="25344" xr:uid="{490894AE-DBB2-4CE6-86B1-9949B1FAA9E0}"/>
    <cellStyle name="Currency 5 2 5 2 4" xfId="10230" xr:uid="{3A588A44-006A-4885-923B-19A74609EFC8}"/>
    <cellStyle name="Currency 5 2 5 2 4 2" xfId="19541" xr:uid="{BB5420A7-456F-4C5D-ADA7-2043C0CE9618}"/>
    <cellStyle name="Currency 5 2 5 2 4 3" xfId="29667" xr:uid="{36FE5486-7C52-446D-A2B1-CE33F0EECE22}"/>
    <cellStyle name="Currency 5 2 5 2 5" xfId="1593" xr:uid="{A8AC53B8-3AF6-4B35-BD44-54F75D088387}"/>
    <cellStyle name="Currency 5 2 5 2 6" xfId="11001" xr:uid="{10447A1C-AD4E-48D1-87AA-EB214D069FA3}"/>
    <cellStyle name="Currency 5 2 5 2 7" xfId="20300" xr:uid="{E5DA36F5-F3AE-4693-BD89-184F076B3A04}"/>
    <cellStyle name="Currency 5 2 5 2 8" xfId="21127" xr:uid="{B3825FE7-53DC-4253-9DB6-C000B29E6927}"/>
    <cellStyle name="Currency 5 2 5 3" xfId="2007" xr:uid="{3D6A6C19-A029-4C1A-AF06-908384CBBF52}"/>
    <cellStyle name="Currency 5 2 5 3 2" xfId="4236" xr:uid="{244F5B6D-DD34-4E38-9891-29356C2DDAE0}"/>
    <cellStyle name="Currency 5 2 5 3 2 2" xfId="8454" xr:uid="{9FBDCFD4-3CEA-4F44-8281-89E41730CD26}"/>
    <cellStyle name="Currency 5 2 5 3 2 2 2" xfId="17776" xr:uid="{AE0A5C34-A0E1-4990-AFB8-F7BE84B79363}"/>
    <cellStyle name="Currency 5 2 5 3 2 2 3" xfId="27902" xr:uid="{106BA488-784B-4680-B705-AB6A33FEA459}"/>
    <cellStyle name="Currency 5 2 5 3 2 3" xfId="13559" xr:uid="{49357DA4-8B10-47A4-B2AC-1992F9677F95}"/>
    <cellStyle name="Currency 5 2 5 3 2 4" xfId="23685" xr:uid="{02F19C8A-0DF0-46F7-90F3-B5A0549EF493}"/>
    <cellStyle name="Currency 5 2 5 3 3" xfId="6309" xr:uid="{E06D4930-5C21-438A-8787-FDD194288506}"/>
    <cellStyle name="Currency 5 2 5 3 3 2" xfId="15631" xr:uid="{7828B7B0-8D74-446E-857D-F5D23662EC6C}"/>
    <cellStyle name="Currency 5 2 5 3 3 3" xfId="25757" xr:uid="{DC71ED39-7DC9-460E-B208-AE0DC5B60184}"/>
    <cellStyle name="Currency 5 2 5 3 4" xfId="11414" xr:uid="{45CF0C48-72F6-4CB4-97ED-BF50859FD605}"/>
    <cellStyle name="Currency 5 2 5 3 5" xfId="21540" xr:uid="{2A69C09D-3AAF-4E61-9F8A-DDDA15D1A934}"/>
    <cellStyle name="Currency 5 2 5 4" xfId="2420" xr:uid="{F78CDCF7-6B44-4E84-A972-F998168CBE19}"/>
    <cellStyle name="Currency 5 2 5 4 2" xfId="4649" xr:uid="{8F55F60E-AA0D-431F-9000-C4646DC6AC64}"/>
    <cellStyle name="Currency 5 2 5 4 2 2" xfId="8867" xr:uid="{8A5A50D6-AEC9-4037-BDE5-5F4AE489B641}"/>
    <cellStyle name="Currency 5 2 5 4 2 2 2" xfId="18189" xr:uid="{B71D21F6-9454-4A73-863E-58250E0981CF}"/>
    <cellStyle name="Currency 5 2 5 4 2 2 3" xfId="28315" xr:uid="{561F14F0-AB0C-463F-9897-B0B98F7ECD9D}"/>
    <cellStyle name="Currency 5 2 5 4 2 3" xfId="13972" xr:uid="{A545CD4C-6235-4962-BF23-800F20547F50}"/>
    <cellStyle name="Currency 5 2 5 4 2 4" xfId="24098" xr:uid="{792316B3-C0CB-4656-9459-8327E12F8BE0}"/>
    <cellStyle name="Currency 5 2 5 4 3" xfId="6722" xr:uid="{84464AD3-3328-4043-900F-E22A3B4BF64E}"/>
    <cellStyle name="Currency 5 2 5 4 3 2" xfId="16044" xr:uid="{69609187-BF6B-4DE1-84C0-D8AEF29B2A68}"/>
    <cellStyle name="Currency 5 2 5 4 3 3" xfId="26170" xr:uid="{0B315641-1D50-4AFA-AF6E-70D48D36CA7D}"/>
    <cellStyle name="Currency 5 2 5 4 4" xfId="11827" xr:uid="{A43DF4EF-7A7F-454C-A2E6-83037A334FE9}"/>
    <cellStyle name="Currency 5 2 5 4 5" xfId="21953" xr:uid="{8DBD2975-D46D-443A-8573-387FD7642712}"/>
    <cellStyle name="Currency 5 2 5 5" xfId="2833" xr:uid="{94718CB0-B86A-4EE5-BAEA-D781C35D6129}"/>
    <cellStyle name="Currency 5 2 5 5 2" xfId="5062" xr:uid="{85A1EF2A-2001-46CA-88DF-C8BDF46C7797}"/>
    <cellStyle name="Currency 5 2 5 5 2 2" xfId="9280" xr:uid="{6A9E6040-1097-45CF-8786-F37219565527}"/>
    <cellStyle name="Currency 5 2 5 5 2 2 2" xfId="18602" xr:uid="{3E70E4E6-2E5D-4014-A3D1-B7305B7659CB}"/>
    <cellStyle name="Currency 5 2 5 5 2 2 3" xfId="28728" xr:uid="{AC9CF5A5-3917-43D4-B760-B159AAA1F86F}"/>
    <cellStyle name="Currency 5 2 5 5 2 3" xfId="14385" xr:uid="{CB31E348-CB46-48F2-8C4E-C45A0062336C}"/>
    <cellStyle name="Currency 5 2 5 5 2 4" xfId="24511" xr:uid="{3627BF01-26AD-4A87-9BEA-365115B71CFA}"/>
    <cellStyle name="Currency 5 2 5 5 3" xfId="7135" xr:uid="{50BB413C-80D0-4320-BB80-14CE78C5044A}"/>
    <cellStyle name="Currency 5 2 5 5 3 2" xfId="16457" xr:uid="{E69A83D6-24CD-40F5-BF69-F646D5680880}"/>
    <cellStyle name="Currency 5 2 5 5 3 3" xfId="26583" xr:uid="{41805093-84B9-422D-B789-2831B796A817}"/>
    <cellStyle name="Currency 5 2 5 5 4" xfId="12240" xr:uid="{2F933A30-C3B9-4B9C-88AC-1E398059651D}"/>
    <cellStyle name="Currency 5 2 5 5 5" xfId="22366" xr:uid="{7459D7C0-7099-47C8-B404-52515524C9F7}"/>
    <cellStyle name="Currency 5 2 5 6" xfId="3268" xr:uid="{F2A3E50D-F256-450C-A85A-4A692308E676}"/>
    <cellStyle name="Currency 5 2 5 6 2" xfId="7548" xr:uid="{242471A5-2ADD-45A7-B4DB-FB23AA2861AE}"/>
    <cellStyle name="Currency 5 2 5 6 2 2" xfId="16870" xr:uid="{FE1A860B-E01B-4C3C-AC2C-3C566E7B6DEF}"/>
    <cellStyle name="Currency 5 2 5 6 2 3" xfId="26996" xr:uid="{F0094BA9-5EC6-4CD6-953E-6406D2159A13}"/>
    <cellStyle name="Currency 5 2 5 6 3" xfId="12653" xr:uid="{7869ABE4-7D00-42E8-806E-135903CAF431}"/>
    <cellStyle name="Currency 5 2 5 6 4" xfId="22779" xr:uid="{2316045A-CCA8-4C49-8DE2-C9C2B572A253}"/>
    <cellStyle name="Currency 5 2 5 7" xfId="3565" xr:uid="{EE646149-E988-4BC6-8BCC-242FB4805E23}"/>
    <cellStyle name="Currency 5 2 5 8" xfId="3646" xr:uid="{F079694B-6B6C-4E3C-8048-42AE9227FE5D}"/>
    <cellStyle name="Currency 5 2 5 8 2" xfId="7865" xr:uid="{87CEE601-C025-4DB9-B8CC-626BECD4756D}"/>
    <cellStyle name="Currency 5 2 5 8 2 2" xfId="17187" xr:uid="{CEBDC600-5ED0-456C-8005-A8CA9A69E0E6}"/>
    <cellStyle name="Currency 5 2 5 8 2 3" xfId="27313" xr:uid="{3B5CE80B-2AFB-4344-B8A7-1FF5732F4113}"/>
    <cellStyle name="Currency 5 2 5 8 3" xfId="12970" xr:uid="{5140466B-6F91-4EA2-999C-57E7A0763140}"/>
    <cellStyle name="Currency 5 2 5 8 4" xfId="23096" xr:uid="{3877A9F7-26EF-4475-8505-CD2536BDB11F}"/>
    <cellStyle name="Currency 5 2 5 9" xfId="5482" xr:uid="{030EA81D-6224-4B9C-893B-91B6AB0B9EA0}"/>
    <cellStyle name="Currency 5 2 5 9 2" xfId="14804" xr:uid="{8A56AC25-CD25-416E-9C68-551B1F17F2BD}"/>
    <cellStyle name="Currency 5 2 5 9 3" xfId="24930" xr:uid="{13820A59-D4D7-4CA8-A438-05BD39C77622}"/>
    <cellStyle name="Currency 5 2 6" xfId="209" xr:uid="{00000000-0005-0000-0000-000073010000}"/>
    <cellStyle name="Currency 5 2 6 10" xfId="10008" xr:uid="{BD18470A-CDA6-491F-A2C8-BBE4613399FC}"/>
    <cellStyle name="Currency 5 2 6 10 2" xfId="19322" xr:uid="{BB819E3D-A0D2-4326-BAD7-FBD842D14FA0}"/>
    <cellStyle name="Currency 5 2 6 10 3" xfId="29448" xr:uid="{CDF92B65-6A08-4C14-8D5C-B2EE2D6D70D3}"/>
    <cellStyle name="Currency 5 2 6 11" xfId="1179" xr:uid="{3E7F5272-E383-4C6C-AEB2-CA35F9536DC8}"/>
    <cellStyle name="Currency 5 2 6 12" xfId="10588" xr:uid="{4647D3EC-C84D-4BE0-B8E4-3A8DF0D4E48A}"/>
    <cellStyle name="Currency 5 2 6 13" xfId="19885" xr:uid="{4089F66A-3318-4165-BB18-54212B02CFD8}"/>
    <cellStyle name="Currency 5 2 6 14" xfId="20714" xr:uid="{F6F6B098-EE46-4496-9CFD-BDF1857590D5}"/>
    <cellStyle name="Currency 5 2 6 2" xfId="742" xr:uid="{00000000-0005-0000-0000-000074010000}"/>
    <cellStyle name="Currency 5 2 6 2 2" xfId="3824" xr:uid="{F0F3ACB6-0230-46CF-A38E-7A7A1A089255}"/>
    <cellStyle name="Currency 5 2 6 2 2 2" xfId="8042" xr:uid="{148932C3-5366-482D-B524-468E4C135899}"/>
    <cellStyle name="Currency 5 2 6 2 2 2 2" xfId="17364" xr:uid="{18A929A1-FC68-4426-86DE-BDC532A0AC76}"/>
    <cellStyle name="Currency 5 2 6 2 2 2 3" xfId="27490" xr:uid="{DA945BBD-9104-4D8C-B66C-C43D91DD0297}"/>
    <cellStyle name="Currency 5 2 6 2 2 3" xfId="13147" xr:uid="{DC13A664-3362-4647-B33C-476C6B17CC2A}"/>
    <cellStyle name="Currency 5 2 6 2 2 4" xfId="23273" xr:uid="{04B4E548-1C12-4AB2-9C54-8E5181F51EDB}"/>
    <cellStyle name="Currency 5 2 6 2 3" xfId="5897" xr:uid="{3D49CF81-4316-4C30-B47E-14F12492B7D6}"/>
    <cellStyle name="Currency 5 2 6 2 3 2" xfId="15219" xr:uid="{6F907126-75BE-4013-8666-267F49446162}"/>
    <cellStyle name="Currency 5 2 6 2 3 3" xfId="25345" xr:uid="{E1237E07-1C22-47AD-8861-BC8D9C0C1A9A}"/>
    <cellStyle name="Currency 5 2 6 2 4" xfId="10429" xr:uid="{78FFFE23-CD13-4369-980E-DE232165D5EF}"/>
    <cellStyle name="Currency 5 2 6 2 4 2" xfId="19729" xr:uid="{7D8B33F2-34FE-4545-BC43-387BBEAC0715}"/>
    <cellStyle name="Currency 5 2 6 2 4 3" xfId="29855" xr:uid="{BBB1F55D-0413-4150-9748-64861C541992}"/>
    <cellStyle name="Currency 5 2 6 2 5" xfId="1594" xr:uid="{65A7AF65-3234-4201-A7BB-CD6D7E171FA0}"/>
    <cellStyle name="Currency 5 2 6 2 6" xfId="11002" xr:uid="{FDE29FB8-D963-4375-AE7F-7E3CF0B09F92}"/>
    <cellStyle name="Currency 5 2 6 2 7" xfId="20301" xr:uid="{4EDA0A28-02AB-4C53-A68C-523D6E2714BE}"/>
    <cellStyle name="Currency 5 2 6 2 8" xfId="21128" xr:uid="{86604A4F-6F28-4A50-9E1A-0172800104EC}"/>
    <cellStyle name="Currency 5 2 6 3" xfId="2008" xr:uid="{8AE3D30C-82B7-460E-ABCE-2AA19C960AF7}"/>
    <cellStyle name="Currency 5 2 6 3 2" xfId="4237" xr:uid="{2558BE05-1988-438E-B7CE-88C624A7CBCB}"/>
    <cellStyle name="Currency 5 2 6 3 2 2" xfId="8455" xr:uid="{AF1CA7F9-1494-45A5-AF5B-206C2CDBDDCF}"/>
    <cellStyle name="Currency 5 2 6 3 2 2 2" xfId="17777" xr:uid="{B0A069A8-16FD-4AC3-AC76-6AF63C3AAD88}"/>
    <cellStyle name="Currency 5 2 6 3 2 2 3" xfId="27903" xr:uid="{EEDC5EFE-46EB-4661-96A9-E769FF373F41}"/>
    <cellStyle name="Currency 5 2 6 3 2 3" xfId="13560" xr:uid="{AB1B53ED-C2F5-4C17-84EC-CD528C753356}"/>
    <cellStyle name="Currency 5 2 6 3 2 4" xfId="23686" xr:uid="{F6FDE000-8E1A-4FF4-93EF-3FE8D6EBFAA2}"/>
    <cellStyle name="Currency 5 2 6 3 3" xfId="6310" xr:uid="{3DEC3D23-2BCF-4CB5-A3C4-AD50C4C1EAFE}"/>
    <cellStyle name="Currency 5 2 6 3 3 2" xfId="15632" xr:uid="{16C1C1EF-C432-474F-9E63-C8C5CD7CF37D}"/>
    <cellStyle name="Currency 5 2 6 3 3 3" xfId="25758" xr:uid="{EF2E60FB-07B4-44BE-8E8A-8EF1BF3E7CB1}"/>
    <cellStyle name="Currency 5 2 6 3 4" xfId="11415" xr:uid="{0E66F0D3-EEE6-4D13-BF45-EE0145E78017}"/>
    <cellStyle name="Currency 5 2 6 3 5" xfId="21541" xr:uid="{FA2F9B1C-BD44-41C3-977D-6C49C9FFF8AE}"/>
    <cellStyle name="Currency 5 2 6 4" xfId="2421" xr:uid="{284A123B-D9CD-4B71-97BC-19787DEC5CD2}"/>
    <cellStyle name="Currency 5 2 6 4 2" xfId="4650" xr:uid="{68AD47A6-B465-4ED9-A7E5-268E9D5A6E5B}"/>
    <cellStyle name="Currency 5 2 6 4 2 2" xfId="8868" xr:uid="{5D58DE90-C7DA-4EE3-B9AA-7F30A9CE01FB}"/>
    <cellStyle name="Currency 5 2 6 4 2 2 2" xfId="18190" xr:uid="{95B02032-8776-4599-B9DA-15C442AB058C}"/>
    <cellStyle name="Currency 5 2 6 4 2 2 3" xfId="28316" xr:uid="{4E94954F-E7E2-4974-958B-3DE29DFCFD78}"/>
    <cellStyle name="Currency 5 2 6 4 2 3" xfId="13973" xr:uid="{BD7D0F09-5E6F-4BF0-9612-A525C11FCE27}"/>
    <cellStyle name="Currency 5 2 6 4 2 4" xfId="24099" xr:uid="{94495F1D-2E40-4269-AD6A-CE8141056DBE}"/>
    <cellStyle name="Currency 5 2 6 4 3" xfId="6723" xr:uid="{23C17F25-5939-49BB-B159-3559C4A33A3F}"/>
    <cellStyle name="Currency 5 2 6 4 3 2" xfId="16045" xr:uid="{03004BFA-0E6F-45AF-880E-3AA2D30EA5B8}"/>
    <cellStyle name="Currency 5 2 6 4 3 3" xfId="26171" xr:uid="{D144DD59-0E29-47D0-BDFD-EBC2AFEF02D9}"/>
    <cellStyle name="Currency 5 2 6 4 4" xfId="11828" xr:uid="{FBE92B46-5523-4F8F-8AC8-3A7CE2D6A8D0}"/>
    <cellStyle name="Currency 5 2 6 4 5" xfId="21954" xr:uid="{668C474E-3DDB-43C8-AEC2-56D1DC48F9B2}"/>
    <cellStyle name="Currency 5 2 6 5" xfId="2834" xr:uid="{934BC9DB-C385-49E1-A8A5-5DC2374A01C5}"/>
    <cellStyle name="Currency 5 2 6 5 2" xfId="5063" xr:uid="{81196A34-31C9-4AC1-9BF9-0A4F698E3A71}"/>
    <cellStyle name="Currency 5 2 6 5 2 2" xfId="9281" xr:uid="{B7C511AB-F896-4DF0-8FFB-6812787515C8}"/>
    <cellStyle name="Currency 5 2 6 5 2 2 2" xfId="18603" xr:uid="{7391A4E3-7F78-4DFF-AB0F-B88745C86762}"/>
    <cellStyle name="Currency 5 2 6 5 2 2 3" xfId="28729" xr:uid="{97559281-675E-4E3D-918F-4B8F2712CB40}"/>
    <cellStyle name="Currency 5 2 6 5 2 3" xfId="14386" xr:uid="{3730FF3D-CB39-43AD-B902-1A20063F7465}"/>
    <cellStyle name="Currency 5 2 6 5 2 4" xfId="24512" xr:uid="{28D1EED7-069F-4A84-BB78-A2D16FC5CBDF}"/>
    <cellStyle name="Currency 5 2 6 5 3" xfId="7136" xr:uid="{96CE9C6F-A38F-4209-92BE-74855F89663B}"/>
    <cellStyle name="Currency 5 2 6 5 3 2" xfId="16458" xr:uid="{4594E0CD-8140-4BF9-A2E5-09466E53A84B}"/>
    <cellStyle name="Currency 5 2 6 5 3 3" xfId="26584" xr:uid="{8F60C33F-60DE-425C-8A83-786AAF365610}"/>
    <cellStyle name="Currency 5 2 6 5 4" xfId="12241" xr:uid="{38723090-7351-460A-A48E-595BE98C37A7}"/>
    <cellStyle name="Currency 5 2 6 5 5" xfId="22367" xr:uid="{AB29D6FC-8E22-4282-AF0E-3474BED380C8}"/>
    <cellStyle name="Currency 5 2 6 6" xfId="3269" xr:uid="{3F5373DA-F611-4022-932C-DE1FA81A7820}"/>
    <cellStyle name="Currency 5 2 6 6 2" xfId="7549" xr:uid="{E03EDEA9-07B0-44E9-847A-38BFF68092C6}"/>
    <cellStyle name="Currency 5 2 6 6 2 2" xfId="16871" xr:uid="{DEBFD55A-19D8-45E6-ADA9-9867D5F92901}"/>
    <cellStyle name="Currency 5 2 6 6 2 3" xfId="26997" xr:uid="{BB2C7992-C213-44D1-B039-9A544F2895F9}"/>
    <cellStyle name="Currency 5 2 6 6 3" xfId="12654" xr:uid="{154F939B-B51A-456E-8CCB-419AF0C185E6}"/>
    <cellStyle name="Currency 5 2 6 6 4" xfId="22780" xr:uid="{383F7848-3A76-4F4E-8CC8-07E44B532086}"/>
    <cellStyle name="Currency 5 2 6 7" xfId="3566" xr:uid="{99D6875B-173C-43F7-AA29-BD64BD164B2F}"/>
    <cellStyle name="Currency 5 2 6 8" xfId="3647" xr:uid="{18F3A24E-0953-4D10-BD9F-51F7C768B022}"/>
    <cellStyle name="Currency 5 2 6 8 2" xfId="7866" xr:uid="{CEC5BCA9-BED0-46F1-B710-A70E7DF99B2D}"/>
    <cellStyle name="Currency 5 2 6 8 2 2" xfId="17188" xr:uid="{38DFB2A0-C1C0-4B15-94CF-7F2651C20A36}"/>
    <cellStyle name="Currency 5 2 6 8 2 3" xfId="27314" xr:uid="{343DD58A-B7C3-450A-8E87-DE8DE96EA895}"/>
    <cellStyle name="Currency 5 2 6 8 3" xfId="12971" xr:uid="{D37F7FFE-39CF-4F5B-B6A1-DCE681049CB8}"/>
    <cellStyle name="Currency 5 2 6 8 4" xfId="23097" xr:uid="{EF01FDBA-4BC8-4045-A2DD-3B03EDFFF3A1}"/>
    <cellStyle name="Currency 5 2 6 9" xfId="5483" xr:uid="{B8C09C34-AC79-4A3E-934E-B53769002C6D}"/>
    <cellStyle name="Currency 5 2 6 9 2" xfId="14805" xr:uid="{8CFA4638-65FC-450D-9345-73C658A7283F}"/>
    <cellStyle name="Currency 5 2 6 9 3" xfId="24931" xr:uid="{C839BBF3-A588-49D9-9B40-951B95AE3103}"/>
    <cellStyle name="Currency 5 2 7" xfId="729" xr:uid="{00000000-0005-0000-0000-000075010000}"/>
    <cellStyle name="Currency 5 2 8" xfId="9586" xr:uid="{69D7EA92-C61F-465A-A856-24B71D7010B2}"/>
    <cellStyle name="Currency 5 2 8 2" xfId="18907" xr:uid="{94B81B11-E269-402E-8A2F-840B45ACAB87}"/>
    <cellStyle name="Currency 5 2 8 3" xfId="29033" xr:uid="{EC88236C-41D1-48E1-89DA-6A1F04CE040B}"/>
    <cellStyle name="Currency 5 3" xfId="210" xr:uid="{00000000-0005-0000-0000-000076010000}"/>
    <cellStyle name="Currency 5 3 2" xfId="211" xr:uid="{00000000-0005-0000-0000-000077010000}"/>
    <cellStyle name="Currency 5 3 2 10" xfId="3648" xr:uid="{E5FDDAF9-8388-4518-B7B0-394BFC15AF3E}"/>
    <cellStyle name="Currency 5 3 2 10 2" xfId="7867" xr:uid="{946E9A7F-AFA7-4D95-8BD2-B231A4DD9629}"/>
    <cellStyle name="Currency 5 3 2 10 2 2" xfId="17189" xr:uid="{A65747BB-F2B8-4ECB-B39E-1C1877F33BF5}"/>
    <cellStyle name="Currency 5 3 2 10 2 3" xfId="27315" xr:uid="{E1053938-026B-4393-BEDC-89380BD2D79E}"/>
    <cellStyle name="Currency 5 3 2 10 3" xfId="12972" xr:uid="{EED1EE84-D51E-4351-BBF3-E306CC62E37E}"/>
    <cellStyle name="Currency 5 3 2 10 4" xfId="23098" xr:uid="{44C452DD-E14F-4B43-87DE-5011084E012F}"/>
    <cellStyle name="Currency 5 3 2 11" xfId="5484" xr:uid="{40E9D44B-3EA4-46F8-B101-75741A422D2E}"/>
    <cellStyle name="Currency 5 3 2 11 2" xfId="14806" xr:uid="{25545ED0-D050-43B1-82BF-059B71BCEE5D}"/>
    <cellStyle name="Currency 5 3 2 11 3" xfId="24932" xr:uid="{9C3CD051-F22C-470A-BC5A-BBEBC9BFC2A2}"/>
    <cellStyle name="Currency 5 3 2 12" xfId="9640" xr:uid="{47DC7670-0459-4824-A563-8ABA8D5A895A}"/>
    <cellStyle name="Currency 5 3 2 12 2" xfId="18961" xr:uid="{56EBA570-A14A-4DD7-8DBF-9DD38F1BA748}"/>
    <cellStyle name="Currency 5 3 2 12 3" xfId="29087" xr:uid="{840254A3-D841-4DFF-BDBB-F8D1C83E43D3}"/>
    <cellStyle name="Currency 5 3 2 13" xfId="1180" xr:uid="{C714912A-CAF0-4B29-851F-D05653247AC4}"/>
    <cellStyle name="Currency 5 3 2 14" xfId="10589" xr:uid="{B22EE851-92E5-444F-9B16-4FEBE917FAD3}"/>
    <cellStyle name="Currency 5 3 2 15" xfId="19886" xr:uid="{99117EC0-F695-40D5-8F5B-38F876A6F567}"/>
    <cellStyle name="Currency 5 3 2 16" xfId="20715" xr:uid="{2D62F8A6-EDE7-4378-A8F8-89E072AB5E31}"/>
    <cellStyle name="Currency 5 3 2 2" xfId="212" xr:uid="{00000000-0005-0000-0000-000078010000}"/>
    <cellStyle name="Currency 5 3 2 2 10" xfId="5485" xr:uid="{F0640239-022D-4194-80ED-3D819B1BB383}"/>
    <cellStyle name="Currency 5 3 2 2 10 2" xfId="14807" xr:uid="{95CFE014-3412-49CF-92F5-A1B6F64C7776}"/>
    <cellStyle name="Currency 5 3 2 2 10 3" xfId="24933" xr:uid="{4E617FF6-1989-4B20-BF6A-E22945EF60F3}"/>
    <cellStyle name="Currency 5 3 2 2 11" xfId="9743" xr:uid="{A9D3FEA8-154D-4CBC-9414-2DC34FBA493E}"/>
    <cellStyle name="Currency 5 3 2 2 11 2" xfId="19064" xr:uid="{3758D703-C3F0-4400-BBC2-550B9AADB246}"/>
    <cellStyle name="Currency 5 3 2 2 11 3" xfId="29190" xr:uid="{22226F1F-1B4F-42F7-BDA1-C2E028155979}"/>
    <cellStyle name="Currency 5 3 2 2 12" xfId="1181" xr:uid="{C95CB9C2-D5A0-41B1-B721-C4B85DC8CD63}"/>
    <cellStyle name="Currency 5 3 2 2 13" xfId="10590" xr:uid="{60864C4E-EF8F-4309-9FC9-DD35CA7D3D04}"/>
    <cellStyle name="Currency 5 3 2 2 14" xfId="19887" xr:uid="{BF647C56-BEE4-4EAC-A5D0-2D939DEBCCE2}"/>
    <cellStyle name="Currency 5 3 2 2 15" xfId="20716" xr:uid="{9039589E-4345-4CE4-A11D-2D5058C881CE}"/>
    <cellStyle name="Currency 5 3 2 2 2" xfId="213" xr:uid="{00000000-0005-0000-0000-000079010000}"/>
    <cellStyle name="Currency 5 3 2 2 2 10" xfId="9950" xr:uid="{4BF0BCCC-F85C-4803-ACF4-EB7FB948FB79}"/>
    <cellStyle name="Currency 5 3 2 2 2 10 2" xfId="19271" xr:uid="{B237594F-924B-4782-BBC3-69D9B69F527F}"/>
    <cellStyle name="Currency 5 3 2 2 2 10 3" xfId="29397" xr:uid="{2846844D-767D-490B-8298-163490F171DB}"/>
    <cellStyle name="Currency 5 3 2 2 2 11" xfId="1182" xr:uid="{F2CEA956-D88B-4ADE-994D-103B618F618A}"/>
    <cellStyle name="Currency 5 3 2 2 2 12" xfId="10591" xr:uid="{9979A1AD-B153-4FC2-B03F-ECFBC0383770}"/>
    <cellStyle name="Currency 5 3 2 2 2 13" xfId="19888" xr:uid="{AF84A5B8-DF3E-4173-AD9B-19973CEEB20B}"/>
    <cellStyle name="Currency 5 3 2 2 2 14" xfId="20717" xr:uid="{18BF054B-F10C-4E34-9E87-A062A245A159}"/>
    <cellStyle name="Currency 5 3 2 2 2 2" xfId="745" xr:uid="{00000000-0005-0000-0000-00007A010000}"/>
    <cellStyle name="Currency 5 3 2 2 2 2 2" xfId="3827" xr:uid="{35CC2A3D-2014-4E05-9818-BD8F3FC879D0}"/>
    <cellStyle name="Currency 5 3 2 2 2 2 2 2" xfId="8045" xr:uid="{FAB4E95E-3501-4DEB-AE10-4A105D2FB0DA}"/>
    <cellStyle name="Currency 5 3 2 2 2 2 2 2 2" xfId="17367" xr:uid="{51481745-3177-44A1-85DB-6B9320A02609}"/>
    <cellStyle name="Currency 5 3 2 2 2 2 2 2 3" xfId="27493" xr:uid="{B7EC1549-4F59-440C-9DC9-15EE2C80F5AF}"/>
    <cellStyle name="Currency 5 3 2 2 2 2 2 3" xfId="13150" xr:uid="{CC058A70-9646-4170-87A9-303C218E2AF2}"/>
    <cellStyle name="Currency 5 3 2 2 2 2 2 4" xfId="23276" xr:uid="{D8974C2E-E6F0-4DEF-9B3C-AA50FBFA596E}"/>
    <cellStyle name="Currency 5 3 2 2 2 2 3" xfId="5900" xr:uid="{72749218-C36B-498F-BC17-1261A94C4F6E}"/>
    <cellStyle name="Currency 5 3 2 2 2 2 3 2" xfId="15222" xr:uid="{3D2C5DC6-3D9E-4CC4-916B-A0F9121F25A2}"/>
    <cellStyle name="Currency 5 3 2 2 2 2 3 3" xfId="25348" xr:uid="{C0D6D12A-CB40-4F83-B379-6A52C5091AF7}"/>
    <cellStyle name="Currency 5 3 2 2 2 2 4" xfId="10375" xr:uid="{D3E2EAF8-82BA-4584-A15F-01E7D6609761}"/>
    <cellStyle name="Currency 5 3 2 2 2 2 4 2" xfId="19686" xr:uid="{A63E2ED2-AAD9-4047-B005-2410B616F8C4}"/>
    <cellStyle name="Currency 5 3 2 2 2 2 4 3" xfId="29812" xr:uid="{50880D64-4BC8-4671-9B36-4950763F16AB}"/>
    <cellStyle name="Currency 5 3 2 2 2 2 5" xfId="1597" xr:uid="{30292576-2506-4B38-8C22-AE0AA432875A}"/>
    <cellStyle name="Currency 5 3 2 2 2 2 6" xfId="11005" xr:uid="{AA6818CC-1117-4D62-9FD4-05FF12E502FC}"/>
    <cellStyle name="Currency 5 3 2 2 2 2 7" xfId="20304" xr:uid="{8E0DA7F7-B681-44E4-AC0C-CCB2F862BF20}"/>
    <cellStyle name="Currency 5 3 2 2 2 2 8" xfId="21131" xr:uid="{D02F5CC3-0A88-4E1A-ADEC-497263358F0B}"/>
    <cellStyle name="Currency 5 3 2 2 2 3" xfId="2011" xr:uid="{C77E4F85-5726-42EF-BBC4-0A27A58AAFFE}"/>
    <cellStyle name="Currency 5 3 2 2 2 3 2" xfId="4240" xr:uid="{C29C6557-7BD9-4E4C-90BA-C1BB314A4D6E}"/>
    <cellStyle name="Currency 5 3 2 2 2 3 2 2" xfId="8458" xr:uid="{6B12E851-2455-4D78-89BD-9B084C1F00A6}"/>
    <cellStyle name="Currency 5 3 2 2 2 3 2 2 2" xfId="17780" xr:uid="{7C3B4E56-B29E-4EB6-AB91-10B8A6202182}"/>
    <cellStyle name="Currency 5 3 2 2 2 3 2 2 3" xfId="27906" xr:uid="{D939E69F-3274-4866-8FF3-DED0806D35EA}"/>
    <cellStyle name="Currency 5 3 2 2 2 3 2 3" xfId="13563" xr:uid="{BB42D36D-450D-4786-BDB2-301C3DC8E2A4}"/>
    <cellStyle name="Currency 5 3 2 2 2 3 2 4" xfId="23689" xr:uid="{D3B35C92-DE23-4E46-8CE0-9A8421DD969A}"/>
    <cellStyle name="Currency 5 3 2 2 2 3 3" xfId="6313" xr:uid="{2D0EDFC3-07B8-4FF2-8524-837AD606646C}"/>
    <cellStyle name="Currency 5 3 2 2 2 3 3 2" xfId="15635" xr:uid="{2E0A3184-1249-4E70-87D8-64623BBAF052}"/>
    <cellStyle name="Currency 5 3 2 2 2 3 3 3" xfId="25761" xr:uid="{A9A5F6A5-1A21-44D6-8177-4F24BA57E5B2}"/>
    <cellStyle name="Currency 5 3 2 2 2 3 4" xfId="11418" xr:uid="{86CFB0C1-0B87-4F3D-A327-7D7F13F4E185}"/>
    <cellStyle name="Currency 5 3 2 2 2 3 5" xfId="21544" xr:uid="{59CE6B4C-AB34-4FD3-9BDF-6B2302749511}"/>
    <cellStyle name="Currency 5 3 2 2 2 4" xfId="2424" xr:uid="{B7CD8AEF-9927-4C29-BA5F-BB10F87AF2CB}"/>
    <cellStyle name="Currency 5 3 2 2 2 4 2" xfId="4653" xr:uid="{67F905FB-AD13-493B-AEE7-117AA5F281B6}"/>
    <cellStyle name="Currency 5 3 2 2 2 4 2 2" xfId="8871" xr:uid="{A892C8F7-AE0D-45F7-AEB4-A1A346D5925A}"/>
    <cellStyle name="Currency 5 3 2 2 2 4 2 2 2" xfId="18193" xr:uid="{F9A87BBF-E85D-426F-94D6-8E6ABB83AFF5}"/>
    <cellStyle name="Currency 5 3 2 2 2 4 2 2 3" xfId="28319" xr:uid="{E88ED82F-4BFC-4B32-9852-3A866633403E}"/>
    <cellStyle name="Currency 5 3 2 2 2 4 2 3" xfId="13976" xr:uid="{7EE3DC5C-3068-46EA-B596-DA267829764F}"/>
    <cellStyle name="Currency 5 3 2 2 2 4 2 4" xfId="24102" xr:uid="{90560C90-3F01-4194-AA41-65D45F8464E8}"/>
    <cellStyle name="Currency 5 3 2 2 2 4 3" xfId="6726" xr:uid="{DA454BF4-5374-46B3-B9A3-62A0767B1483}"/>
    <cellStyle name="Currency 5 3 2 2 2 4 3 2" xfId="16048" xr:uid="{EEE32B30-3644-4379-A240-977399E8C631}"/>
    <cellStyle name="Currency 5 3 2 2 2 4 3 3" xfId="26174" xr:uid="{E326AED5-9E25-4247-9514-DF9984562832}"/>
    <cellStyle name="Currency 5 3 2 2 2 4 4" xfId="11831" xr:uid="{755122D3-5CBB-4955-A1C6-2F6C8A154324}"/>
    <cellStyle name="Currency 5 3 2 2 2 4 5" xfId="21957" xr:uid="{7FF1F5B4-699A-49FE-A5D7-916AC626F420}"/>
    <cellStyle name="Currency 5 3 2 2 2 5" xfId="2837" xr:uid="{806E0FF5-559C-4F46-9475-C187C96BCD33}"/>
    <cellStyle name="Currency 5 3 2 2 2 5 2" xfId="5066" xr:uid="{8FFC830B-09AE-490B-A0F2-646ED7D97A88}"/>
    <cellStyle name="Currency 5 3 2 2 2 5 2 2" xfId="9284" xr:uid="{083B92FC-63FA-4E67-B69A-D0EA09E318BC}"/>
    <cellStyle name="Currency 5 3 2 2 2 5 2 2 2" xfId="18606" xr:uid="{D6FAA71A-FB79-49C9-870F-E5664B46B706}"/>
    <cellStyle name="Currency 5 3 2 2 2 5 2 2 3" xfId="28732" xr:uid="{BE1092C0-E900-409A-88CB-80201266D712}"/>
    <cellStyle name="Currency 5 3 2 2 2 5 2 3" xfId="14389" xr:uid="{156BE3F1-8988-46E7-B9F0-05FD9E790CEA}"/>
    <cellStyle name="Currency 5 3 2 2 2 5 2 4" xfId="24515" xr:uid="{1D77D76D-6320-4E63-B81D-7F3D825204B6}"/>
    <cellStyle name="Currency 5 3 2 2 2 5 3" xfId="7139" xr:uid="{AF685FE7-F8FA-4922-8574-E197B297DCC3}"/>
    <cellStyle name="Currency 5 3 2 2 2 5 3 2" xfId="16461" xr:uid="{05451139-73D2-443E-9707-92524B348311}"/>
    <cellStyle name="Currency 5 3 2 2 2 5 3 3" xfId="26587" xr:uid="{B5A3D7B6-E0FC-4C09-A9A9-DCB676AAF4F1}"/>
    <cellStyle name="Currency 5 3 2 2 2 5 4" xfId="12244" xr:uid="{AD9AA725-C1E9-44FB-85A5-6C83BAF1261C}"/>
    <cellStyle name="Currency 5 3 2 2 2 5 5" xfId="22370" xr:uid="{EDE4023D-ABB4-4034-A3B5-AF225AC50044}"/>
    <cellStyle name="Currency 5 3 2 2 2 6" xfId="3272" xr:uid="{4358E104-4FEB-490C-952E-6AAB18D1C809}"/>
    <cellStyle name="Currency 5 3 2 2 2 6 2" xfId="7552" xr:uid="{56E27D67-A0CF-4D35-8CF8-90121A7CB925}"/>
    <cellStyle name="Currency 5 3 2 2 2 6 2 2" xfId="16874" xr:uid="{A2A2776F-D137-4DB5-8192-4535FD3DA67D}"/>
    <cellStyle name="Currency 5 3 2 2 2 6 2 3" xfId="27000" xr:uid="{499E4278-7760-44F8-85F3-8A56A9EB13CC}"/>
    <cellStyle name="Currency 5 3 2 2 2 6 3" xfId="12657" xr:uid="{744A34E0-B15B-433F-A50B-D8C03579E20B}"/>
    <cellStyle name="Currency 5 3 2 2 2 6 4" xfId="22783" xr:uid="{000C01EB-2C3B-42F4-956B-28C8E3484A8F}"/>
    <cellStyle name="Currency 5 3 2 2 2 7" xfId="3569" xr:uid="{8EFE5A30-C422-423A-82C4-465D450C572D}"/>
    <cellStyle name="Currency 5 3 2 2 2 8" xfId="3650" xr:uid="{868C9367-D478-4C05-BD85-87F6D976313C}"/>
    <cellStyle name="Currency 5 3 2 2 2 8 2" xfId="7869" xr:uid="{1B20F8D8-4AD2-4463-8AF3-22877B577678}"/>
    <cellStyle name="Currency 5 3 2 2 2 8 2 2" xfId="17191" xr:uid="{BFEE631F-505D-40F7-B341-ECA4D8E9A693}"/>
    <cellStyle name="Currency 5 3 2 2 2 8 2 3" xfId="27317" xr:uid="{C0F106A0-C6FB-4AA3-B912-2B5D04C27A9C}"/>
    <cellStyle name="Currency 5 3 2 2 2 8 3" xfId="12974" xr:uid="{56002915-96B6-48A6-8235-57F86E3F5B16}"/>
    <cellStyle name="Currency 5 3 2 2 2 8 4" xfId="23100" xr:uid="{AB005267-0461-480C-B077-C4D67F7F46DE}"/>
    <cellStyle name="Currency 5 3 2 2 2 9" xfId="5486" xr:uid="{F6A56ED0-FA6E-4464-8E39-D8BCAF7C12B9}"/>
    <cellStyle name="Currency 5 3 2 2 2 9 2" xfId="14808" xr:uid="{3872AB7B-C961-42CE-8172-60E39631C7C5}"/>
    <cellStyle name="Currency 5 3 2 2 2 9 3" xfId="24934" xr:uid="{8C640BBE-6918-466F-897B-2F64F7834B5E}"/>
    <cellStyle name="Currency 5 3 2 2 3" xfId="744" xr:uid="{00000000-0005-0000-0000-00007B010000}"/>
    <cellStyle name="Currency 5 3 2 2 3 2" xfId="3826" xr:uid="{2390681D-2A1C-4E4A-94B8-621AE629CDF4}"/>
    <cellStyle name="Currency 5 3 2 2 3 2 2" xfId="8044" xr:uid="{20F35A2B-145D-4860-9594-E4CFE57982B1}"/>
    <cellStyle name="Currency 5 3 2 2 3 2 2 2" xfId="17366" xr:uid="{E4753521-EDC9-48B4-9360-E0BDEE15D2ED}"/>
    <cellStyle name="Currency 5 3 2 2 3 2 2 3" xfId="27492" xr:uid="{CD1C8278-0185-4CC3-82F0-4AF91BE6F3C1}"/>
    <cellStyle name="Currency 5 3 2 2 3 2 3" xfId="13149" xr:uid="{16B35978-2D4F-414C-A381-76BB336FCCC7}"/>
    <cellStyle name="Currency 5 3 2 2 3 2 4" xfId="23275" xr:uid="{66BACB1C-BDB0-49EB-BC12-3415809E4322}"/>
    <cellStyle name="Currency 5 3 2 2 3 3" xfId="5899" xr:uid="{CE6AA7E3-21BE-4068-AA2E-52E433EBD415}"/>
    <cellStyle name="Currency 5 3 2 2 3 3 2" xfId="15221" xr:uid="{707CE73B-232D-4416-9500-1FB1D2CD7030}"/>
    <cellStyle name="Currency 5 3 2 2 3 3 3" xfId="25347" xr:uid="{B4EB9282-53C8-410C-9AA0-F425735784D4}"/>
    <cellStyle name="Currency 5 3 2 2 3 4" xfId="10168" xr:uid="{CEECE471-937E-42B3-89C9-2E590CC721A8}"/>
    <cellStyle name="Currency 5 3 2 2 3 4 2" xfId="19479" xr:uid="{87FD5F1E-F8A7-4B67-B4C4-6DD32BE8C0E4}"/>
    <cellStyle name="Currency 5 3 2 2 3 4 3" xfId="29605" xr:uid="{56510CFE-3F77-4699-85E6-439BA345F8C9}"/>
    <cellStyle name="Currency 5 3 2 2 3 5" xfId="1596" xr:uid="{78B14EB9-A5F5-41CB-9313-1F24FE033264}"/>
    <cellStyle name="Currency 5 3 2 2 3 6" xfId="11004" xr:uid="{F50E600B-D956-4C80-AD3A-BF8A8BDA8F06}"/>
    <cellStyle name="Currency 5 3 2 2 3 7" xfId="20303" xr:uid="{93923D35-9173-4E08-AB48-20B60CFBA101}"/>
    <cellStyle name="Currency 5 3 2 2 3 8" xfId="21130" xr:uid="{E50D804E-721A-415C-8A5B-611DC7A03AA3}"/>
    <cellStyle name="Currency 5 3 2 2 4" xfId="2010" xr:uid="{5FA82D9E-27DF-4F54-8E8D-1272588501E4}"/>
    <cellStyle name="Currency 5 3 2 2 4 2" xfId="4239" xr:uid="{DC0AC2F4-104E-4B64-93CE-4E2FBC6D5B5A}"/>
    <cellStyle name="Currency 5 3 2 2 4 2 2" xfId="8457" xr:uid="{CBE367D4-5A48-45D4-AA51-4D0B5777ED6E}"/>
    <cellStyle name="Currency 5 3 2 2 4 2 2 2" xfId="17779" xr:uid="{8DB8DE4F-AE4C-499F-84DA-797C17584B23}"/>
    <cellStyle name="Currency 5 3 2 2 4 2 2 3" xfId="27905" xr:uid="{F2395E23-AA5C-40D3-A3B3-80FE73AE146B}"/>
    <cellStyle name="Currency 5 3 2 2 4 2 3" xfId="13562" xr:uid="{8E49319F-A415-4653-AEF5-913EF400F274}"/>
    <cellStyle name="Currency 5 3 2 2 4 2 4" xfId="23688" xr:uid="{380EA335-6316-42BF-B8B9-C0AFD6A6617E}"/>
    <cellStyle name="Currency 5 3 2 2 4 3" xfId="6312" xr:uid="{B1E9DEA2-52BD-44B4-9526-43757877B721}"/>
    <cellStyle name="Currency 5 3 2 2 4 3 2" xfId="15634" xr:uid="{B0F4070E-8DFC-4AD6-AE4C-2E242A68626C}"/>
    <cellStyle name="Currency 5 3 2 2 4 3 3" xfId="25760" xr:uid="{C3869DF4-F1A7-4E9B-804F-551FE1CCC4A7}"/>
    <cellStyle name="Currency 5 3 2 2 4 4" xfId="11417" xr:uid="{053B41BC-D653-41F5-8B22-3B32FC01C297}"/>
    <cellStyle name="Currency 5 3 2 2 4 5" xfId="21543" xr:uid="{46778D97-2C27-4403-ABDC-2C174E9AEE5F}"/>
    <cellStyle name="Currency 5 3 2 2 5" xfId="2423" xr:uid="{5FD66FC5-B58B-4C29-AF10-4E37A8317D49}"/>
    <cellStyle name="Currency 5 3 2 2 5 2" xfId="4652" xr:uid="{AA3256E9-EBC1-4068-A53B-167E4A3AE6D5}"/>
    <cellStyle name="Currency 5 3 2 2 5 2 2" xfId="8870" xr:uid="{3700A686-1BA6-4A82-B969-96F16716074A}"/>
    <cellStyle name="Currency 5 3 2 2 5 2 2 2" xfId="18192" xr:uid="{52A135F4-64B8-4209-8DFC-FEB8424C04F2}"/>
    <cellStyle name="Currency 5 3 2 2 5 2 2 3" xfId="28318" xr:uid="{A235A021-02DF-4CB6-8036-822D8D1B7FC3}"/>
    <cellStyle name="Currency 5 3 2 2 5 2 3" xfId="13975" xr:uid="{7D062B20-7B56-4A76-BFEB-A0B121896D9A}"/>
    <cellStyle name="Currency 5 3 2 2 5 2 4" xfId="24101" xr:uid="{EEE9FC1C-EC42-4BF3-9E16-8CDDF1135E38}"/>
    <cellStyle name="Currency 5 3 2 2 5 3" xfId="6725" xr:uid="{0E2FCF78-0432-4B6E-B286-3BC31A84CBBE}"/>
    <cellStyle name="Currency 5 3 2 2 5 3 2" xfId="16047" xr:uid="{6EA83926-9B1D-42EF-9035-B353B101FDDF}"/>
    <cellStyle name="Currency 5 3 2 2 5 3 3" xfId="26173" xr:uid="{16AD5167-65C7-47EF-BDBE-8DC534ED179A}"/>
    <cellStyle name="Currency 5 3 2 2 5 4" xfId="11830" xr:uid="{BBE071CA-6205-461D-A210-4137FE255F68}"/>
    <cellStyle name="Currency 5 3 2 2 5 5" xfId="21956" xr:uid="{8CFEDAE0-6CD8-463F-AE47-32B06ADB0AE1}"/>
    <cellStyle name="Currency 5 3 2 2 6" xfId="2836" xr:uid="{BDD31D93-438B-4066-AAA6-40C955CA4F07}"/>
    <cellStyle name="Currency 5 3 2 2 6 2" xfId="5065" xr:uid="{D1FA1D68-1064-4121-B31C-BEA401993F93}"/>
    <cellStyle name="Currency 5 3 2 2 6 2 2" xfId="9283" xr:uid="{2D02758C-C13D-4891-97D5-2C92E412721D}"/>
    <cellStyle name="Currency 5 3 2 2 6 2 2 2" xfId="18605" xr:uid="{0AAD0F01-4DCE-4101-AE4F-0088F545B60F}"/>
    <cellStyle name="Currency 5 3 2 2 6 2 2 3" xfId="28731" xr:uid="{2257F30E-D8DE-4EE8-BE02-C3E695653133}"/>
    <cellStyle name="Currency 5 3 2 2 6 2 3" xfId="14388" xr:uid="{8B01E1DA-9B2B-4FAB-8C3F-DF902EC73F8D}"/>
    <cellStyle name="Currency 5 3 2 2 6 2 4" xfId="24514" xr:uid="{0AE7D646-DFA6-4411-8F6B-E4871048B578}"/>
    <cellStyle name="Currency 5 3 2 2 6 3" xfId="7138" xr:uid="{62B036F1-277C-464A-9A03-889A5F2ADA98}"/>
    <cellStyle name="Currency 5 3 2 2 6 3 2" xfId="16460" xr:uid="{9F0CD931-2316-4DA4-A746-E7F8DBD17EF1}"/>
    <cellStyle name="Currency 5 3 2 2 6 3 3" xfId="26586" xr:uid="{DCDBD6F8-2187-44C1-A3A3-7F9188FF0C4B}"/>
    <cellStyle name="Currency 5 3 2 2 6 4" xfId="12243" xr:uid="{F207425C-1C54-46EB-B1E7-D8862283489F}"/>
    <cellStyle name="Currency 5 3 2 2 6 5" xfId="22369" xr:uid="{17123315-D46A-45D6-ACC4-7486971D5749}"/>
    <cellStyle name="Currency 5 3 2 2 7" xfId="3271" xr:uid="{5537545A-28EF-40C6-B65D-215989DC0138}"/>
    <cellStyle name="Currency 5 3 2 2 7 2" xfId="7551" xr:uid="{E28A345A-1337-4064-8B2A-3622A1D0A163}"/>
    <cellStyle name="Currency 5 3 2 2 7 2 2" xfId="16873" xr:uid="{47B62E1F-F79E-4946-8A8F-490A52173A29}"/>
    <cellStyle name="Currency 5 3 2 2 7 2 3" xfId="26999" xr:uid="{7E5FF6A2-32AB-4EC7-A9E8-55B0A98AEC59}"/>
    <cellStyle name="Currency 5 3 2 2 7 3" xfId="12656" xr:uid="{90430FB2-6C1E-416D-B2A0-3130DF7650C0}"/>
    <cellStyle name="Currency 5 3 2 2 7 4" xfId="22782" xr:uid="{4D1B7E72-E60B-471E-85DB-64FCF2127442}"/>
    <cellStyle name="Currency 5 3 2 2 8" xfId="3568" xr:uid="{C145C407-B658-453A-AB93-E2C7B889F06F}"/>
    <cellStyle name="Currency 5 3 2 2 9" xfId="3649" xr:uid="{F120E381-A921-4992-BB87-E9F80BEA79E7}"/>
    <cellStyle name="Currency 5 3 2 2 9 2" xfId="7868" xr:uid="{54C7BDB2-773F-4A0E-AE4E-EEB25C3F2B58}"/>
    <cellStyle name="Currency 5 3 2 2 9 2 2" xfId="17190" xr:uid="{DF085215-41A6-43DB-B67D-B65043F81E94}"/>
    <cellStyle name="Currency 5 3 2 2 9 2 3" xfId="27316" xr:uid="{979FBFFC-0D52-4F34-A5DF-99FBA391B630}"/>
    <cellStyle name="Currency 5 3 2 2 9 3" xfId="12973" xr:uid="{2DCAA527-F189-4826-B7A0-8DCFA4D3EA02}"/>
    <cellStyle name="Currency 5 3 2 2 9 4" xfId="23099" xr:uid="{09A4AFAE-2EF2-4E80-A9D1-C09B1F0FD1C1}"/>
    <cellStyle name="Currency 5 3 2 3" xfId="214" xr:uid="{00000000-0005-0000-0000-00007C010000}"/>
    <cellStyle name="Currency 5 3 2 3 10" xfId="9847" xr:uid="{792BC2D0-C238-47A0-90E1-A0103AF983DE}"/>
    <cellStyle name="Currency 5 3 2 3 10 2" xfId="19168" xr:uid="{B2B39405-C737-4C45-A693-8AE24095F1AD}"/>
    <cellStyle name="Currency 5 3 2 3 10 3" xfId="29294" xr:uid="{FAFBBC09-D7FF-4471-9533-B8DC91431398}"/>
    <cellStyle name="Currency 5 3 2 3 11" xfId="1183" xr:uid="{F5125B96-C7D6-4A9C-AB0C-9C2452864D00}"/>
    <cellStyle name="Currency 5 3 2 3 12" xfId="10592" xr:uid="{B432D176-157C-41F9-B05F-37A05AC838E4}"/>
    <cellStyle name="Currency 5 3 2 3 13" xfId="19889" xr:uid="{3031C287-A7C7-4C6D-B8A8-EDCF0EC261C1}"/>
    <cellStyle name="Currency 5 3 2 3 14" xfId="20718" xr:uid="{AF4F816B-F767-47A4-AC16-3FFB0BCC9D30}"/>
    <cellStyle name="Currency 5 3 2 3 2" xfId="746" xr:uid="{00000000-0005-0000-0000-00007D010000}"/>
    <cellStyle name="Currency 5 3 2 3 2 2" xfId="3828" xr:uid="{1B47971B-EDC9-476B-9A9D-DB16A00D0C21}"/>
    <cellStyle name="Currency 5 3 2 3 2 2 2" xfId="8046" xr:uid="{3B7777EB-E01B-4598-AFF2-23303AD57036}"/>
    <cellStyle name="Currency 5 3 2 3 2 2 2 2" xfId="17368" xr:uid="{58F52689-765A-4AF0-B3D0-350F79E1A500}"/>
    <cellStyle name="Currency 5 3 2 3 2 2 2 3" xfId="27494" xr:uid="{BADA6B6C-D9A4-4F93-91C9-75D4CB60BAA5}"/>
    <cellStyle name="Currency 5 3 2 3 2 2 3" xfId="13151" xr:uid="{5B5C2C70-84E5-4355-9B69-61C91BB754EB}"/>
    <cellStyle name="Currency 5 3 2 3 2 2 4" xfId="23277" xr:uid="{2D42D812-AE1D-4BCE-9711-B74D717A9E5B}"/>
    <cellStyle name="Currency 5 3 2 3 2 3" xfId="5901" xr:uid="{5953E0CD-7AD1-4844-B9CD-80D8F55B16D6}"/>
    <cellStyle name="Currency 5 3 2 3 2 3 2" xfId="15223" xr:uid="{7B106D52-21EA-4B97-807D-AD43CA733C17}"/>
    <cellStyle name="Currency 5 3 2 3 2 3 3" xfId="25349" xr:uid="{8CD3C0B1-C0A4-472F-95F5-860FFF7DAAD4}"/>
    <cellStyle name="Currency 5 3 2 3 2 4" xfId="10272" xr:uid="{6A2DA900-E41C-4292-99C5-1336AD65AA9F}"/>
    <cellStyle name="Currency 5 3 2 3 2 4 2" xfId="19583" xr:uid="{0D5041FF-0F99-45A4-A43F-95DFF987BAED}"/>
    <cellStyle name="Currency 5 3 2 3 2 4 3" xfId="29709" xr:uid="{59A6BD38-3048-42F0-9637-C320A104B4FE}"/>
    <cellStyle name="Currency 5 3 2 3 2 5" xfId="1598" xr:uid="{4225A3F2-049B-4EFA-8CEE-9DDF9D4E117E}"/>
    <cellStyle name="Currency 5 3 2 3 2 6" xfId="11006" xr:uid="{39EBEDB9-84AE-4136-B733-83635B64F93A}"/>
    <cellStyle name="Currency 5 3 2 3 2 7" xfId="20305" xr:uid="{98AF3FCB-AF44-456C-8700-EA9B42764E61}"/>
    <cellStyle name="Currency 5 3 2 3 2 8" xfId="21132" xr:uid="{85BD5E58-ABA5-4291-9BA8-EC27E3150E64}"/>
    <cellStyle name="Currency 5 3 2 3 3" xfId="2012" xr:uid="{3C27748E-0BA1-4BE9-AA00-320CF4B512FD}"/>
    <cellStyle name="Currency 5 3 2 3 3 2" xfId="4241" xr:uid="{EBF152B5-D46E-4B36-838D-E0A8FBB3E136}"/>
    <cellStyle name="Currency 5 3 2 3 3 2 2" xfId="8459" xr:uid="{9224571F-AFD0-4176-A14D-BE8C1389A669}"/>
    <cellStyle name="Currency 5 3 2 3 3 2 2 2" xfId="17781" xr:uid="{A0DA8852-A913-4682-B103-DC6C4042D19A}"/>
    <cellStyle name="Currency 5 3 2 3 3 2 2 3" xfId="27907" xr:uid="{EAC989EE-B032-457F-A1DD-712ABBBB278F}"/>
    <cellStyle name="Currency 5 3 2 3 3 2 3" xfId="13564" xr:uid="{6ED969AD-6948-4948-8B26-D69251C335A6}"/>
    <cellStyle name="Currency 5 3 2 3 3 2 4" xfId="23690" xr:uid="{2CEE5816-52ED-4C3C-88CB-3B4E68E51892}"/>
    <cellStyle name="Currency 5 3 2 3 3 3" xfId="6314" xr:uid="{BD9CF11A-F4D6-4C91-99AA-88FD89388BD4}"/>
    <cellStyle name="Currency 5 3 2 3 3 3 2" xfId="15636" xr:uid="{0C3D4849-362A-499A-BCCE-498A0B8A0C4F}"/>
    <cellStyle name="Currency 5 3 2 3 3 3 3" xfId="25762" xr:uid="{9115D328-090A-4AA5-9512-4B2BD6F7993C}"/>
    <cellStyle name="Currency 5 3 2 3 3 4" xfId="11419" xr:uid="{99891C2F-1975-4D78-8243-865500C08C92}"/>
    <cellStyle name="Currency 5 3 2 3 3 5" xfId="21545" xr:uid="{6C09ACE1-BA8E-48F4-82AD-26479E17AD0C}"/>
    <cellStyle name="Currency 5 3 2 3 4" xfId="2425" xr:uid="{1BB13D9B-7738-48E1-B6F3-6DB22617F38E}"/>
    <cellStyle name="Currency 5 3 2 3 4 2" xfId="4654" xr:uid="{9ACA2350-E3B6-450B-8871-C263B1579541}"/>
    <cellStyle name="Currency 5 3 2 3 4 2 2" xfId="8872" xr:uid="{2FBB8121-392D-47F1-84B7-26FB5D5C781A}"/>
    <cellStyle name="Currency 5 3 2 3 4 2 2 2" xfId="18194" xr:uid="{2B5C1A76-6D1A-4DDF-886B-AA5D41021052}"/>
    <cellStyle name="Currency 5 3 2 3 4 2 2 3" xfId="28320" xr:uid="{7CEA07FB-2A59-4840-A08F-6F7913CFDCC8}"/>
    <cellStyle name="Currency 5 3 2 3 4 2 3" xfId="13977" xr:uid="{F6EC4A8A-C2DC-4DB9-AB7E-D4907424B832}"/>
    <cellStyle name="Currency 5 3 2 3 4 2 4" xfId="24103" xr:uid="{7BB2E670-E43C-4368-827A-6054623D59A9}"/>
    <cellStyle name="Currency 5 3 2 3 4 3" xfId="6727" xr:uid="{82B7D62D-46F8-4723-9D80-AE6310728C35}"/>
    <cellStyle name="Currency 5 3 2 3 4 3 2" xfId="16049" xr:uid="{8A7589B1-EE98-4DE7-9984-9611966F917C}"/>
    <cellStyle name="Currency 5 3 2 3 4 3 3" xfId="26175" xr:uid="{331BE14B-0147-41CA-BEBA-6B8E8E0E4531}"/>
    <cellStyle name="Currency 5 3 2 3 4 4" xfId="11832" xr:uid="{D314E8EB-6D94-4C66-A73F-42D56540802F}"/>
    <cellStyle name="Currency 5 3 2 3 4 5" xfId="21958" xr:uid="{E7E46D56-C45F-4947-9EB0-74B53277FB11}"/>
    <cellStyle name="Currency 5 3 2 3 5" xfId="2838" xr:uid="{933D9ADF-6068-4A3E-9C33-3169956342AC}"/>
    <cellStyle name="Currency 5 3 2 3 5 2" xfId="5067" xr:uid="{A8EB3E66-9555-4F12-A41B-B067A39D6C1B}"/>
    <cellStyle name="Currency 5 3 2 3 5 2 2" xfId="9285" xr:uid="{50A7AEA0-2E63-4162-B1CF-52AF1F9D51F5}"/>
    <cellStyle name="Currency 5 3 2 3 5 2 2 2" xfId="18607" xr:uid="{544A91D1-2985-40A4-A8EE-DDD8DBA87A67}"/>
    <cellStyle name="Currency 5 3 2 3 5 2 2 3" xfId="28733" xr:uid="{6B7B797F-0BC4-4A8C-9506-0DE9622BBFA5}"/>
    <cellStyle name="Currency 5 3 2 3 5 2 3" xfId="14390" xr:uid="{AB34F2F6-0EC7-4807-8A72-F6EF7C838989}"/>
    <cellStyle name="Currency 5 3 2 3 5 2 4" xfId="24516" xr:uid="{9D4431C4-0A29-413E-B3A8-DE1BF329906A}"/>
    <cellStyle name="Currency 5 3 2 3 5 3" xfId="7140" xr:uid="{D275D9D2-5578-4D1B-96D9-39A9B9590ADB}"/>
    <cellStyle name="Currency 5 3 2 3 5 3 2" xfId="16462" xr:uid="{05AF7552-D718-4D79-B27B-F4F1AF271E58}"/>
    <cellStyle name="Currency 5 3 2 3 5 3 3" xfId="26588" xr:uid="{69A33F86-FBA2-4529-9CA1-436AE7E16497}"/>
    <cellStyle name="Currency 5 3 2 3 5 4" xfId="12245" xr:uid="{41C89DA0-85B0-45C8-B588-4D9F0F0DB296}"/>
    <cellStyle name="Currency 5 3 2 3 5 5" xfId="22371" xr:uid="{CF801D0F-FF64-4C58-97C9-E0BB5DA3A71C}"/>
    <cellStyle name="Currency 5 3 2 3 6" xfId="3273" xr:uid="{C83CB7FE-469B-4BFE-9144-5B2D270CA278}"/>
    <cellStyle name="Currency 5 3 2 3 6 2" xfId="7553" xr:uid="{F7D26FFA-6274-4641-AB25-64C75424265B}"/>
    <cellStyle name="Currency 5 3 2 3 6 2 2" xfId="16875" xr:uid="{7D7184A2-1945-4BB3-8B7E-5F951A0A8845}"/>
    <cellStyle name="Currency 5 3 2 3 6 2 3" xfId="27001" xr:uid="{62EBE019-86F8-4065-AF97-B6500ACD9288}"/>
    <cellStyle name="Currency 5 3 2 3 6 3" xfId="12658" xr:uid="{1B7FE5E4-2B36-41DB-8BCE-00CCE3DD300C}"/>
    <cellStyle name="Currency 5 3 2 3 6 4" xfId="22784" xr:uid="{4A8D70F1-C334-446E-A130-B57B7736983C}"/>
    <cellStyle name="Currency 5 3 2 3 7" xfId="3570" xr:uid="{002A0991-A675-49FE-8FEF-7FD85635DC93}"/>
    <cellStyle name="Currency 5 3 2 3 8" xfId="3651" xr:uid="{124871A9-2D56-47F5-85BD-7A5F8D8E33CB}"/>
    <cellStyle name="Currency 5 3 2 3 8 2" xfId="7870" xr:uid="{EE938C7F-B9C1-4C5E-9EFA-B7FA1432E20A}"/>
    <cellStyle name="Currency 5 3 2 3 8 2 2" xfId="17192" xr:uid="{BEAFB9E0-8EFF-4E71-A626-44122C26B5ED}"/>
    <cellStyle name="Currency 5 3 2 3 8 2 3" xfId="27318" xr:uid="{EFD3DB7E-0DBA-4E64-9400-AB9C30129D7E}"/>
    <cellStyle name="Currency 5 3 2 3 8 3" xfId="12975" xr:uid="{AA3507E7-12C3-4899-9ABE-8FD589DAE044}"/>
    <cellStyle name="Currency 5 3 2 3 8 4" xfId="23101" xr:uid="{83D7CABC-DAD3-4A43-BC76-7528CB352CC1}"/>
    <cellStyle name="Currency 5 3 2 3 9" xfId="5487" xr:uid="{5CFF0F40-6797-403C-A001-4179B6F233A1}"/>
    <cellStyle name="Currency 5 3 2 3 9 2" xfId="14809" xr:uid="{1B394D77-C622-44FB-ADAF-D09C17B34310}"/>
    <cellStyle name="Currency 5 3 2 3 9 3" xfId="24935" xr:uid="{26DAFDC1-44DF-4C48-BC45-D3447A56AEBB}"/>
    <cellStyle name="Currency 5 3 2 4" xfId="743" xr:uid="{00000000-0005-0000-0000-00007E010000}"/>
    <cellStyle name="Currency 5 3 2 4 2" xfId="3825" xr:uid="{FE501521-5741-4962-AD1C-56DEBA540573}"/>
    <cellStyle name="Currency 5 3 2 4 2 2" xfId="8043" xr:uid="{B6E8E732-B3AE-47E5-ABCE-AC527784E845}"/>
    <cellStyle name="Currency 5 3 2 4 2 2 2" xfId="17365" xr:uid="{F0062C2C-D3B3-43B1-BD00-284834EDDA0E}"/>
    <cellStyle name="Currency 5 3 2 4 2 2 3" xfId="27491" xr:uid="{FDD8CC9F-4F9F-4EB3-82EC-7EB100FBF1E2}"/>
    <cellStyle name="Currency 5 3 2 4 2 3" xfId="13148" xr:uid="{705D3F9D-9BCA-4A9F-8888-25FB0BED4766}"/>
    <cellStyle name="Currency 5 3 2 4 2 4" xfId="23274" xr:uid="{1C1E0703-F9C6-4C64-952C-D07E08F2D8D2}"/>
    <cellStyle name="Currency 5 3 2 4 3" xfId="5898" xr:uid="{27711312-AC7F-4CBC-9713-23BB4BDBCFD2}"/>
    <cellStyle name="Currency 5 3 2 4 3 2" xfId="15220" xr:uid="{0C84095B-53D1-4EC5-A5D1-D3E1B31C99DF}"/>
    <cellStyle name="Currency 5 3 2 4 3 3" xfId="25346" xr:uid="{6C4DD6CB-D1D8-4506-828B-79BE98CAC178}"/>
    <cellStyle name="Currency 5 3 2 4 4" xfId="10065" xr:uid="{B10EC77B-ED51-4A98-ACC9-4B4DE25C6DEF}"/>
    <cellStyle name="Currency 5 3 2 4 4 2" xfId="19376" xr:uid="{51668416-E77F-4897-8BAE-CAF7F477AEA1}"/>
    <cellStyle name="Currency 5 3 2 4 4 3" xfId="29502" xr:uid="{8090C97C-1255-4219-AB0A-D02930897DC7}"/>
    <cellStyle name="Currency 5 3 2 4 5" xfId="1595" xr:uid="{6D3B9720-D659-4C3F-AAC7-601A4D14DDC5}"/>
    <cellStyle name="Currency 5 3 2 4 6" xfId="11003" xr:uid="{17F31747-5C8D-4A36-8C6B-8BCE4647402C}"/>
    <cellStyle name="Currency 5 3 2 4 7" xfId="20302" xr:uid="{72EBFD56-A7A6-410B-BF32-46498D4E8101}"/>
    <cellStyle name="Currency 5 3 2 4 8" xfId="21129" xr:uid="{8856FB17-00D5-4001-9183-6F1691AD1277}"/>
    <cellStyle name="Currency 5 3 2 5" xfId="2009" xr:uid="{0C8CA3BD-E5FC-49F5-8589-C8EED3FC31F6}"/>
    <cellStyle name="Currency 5 3 2 5 2" xfId="4238" xr:uid="{EBB40EF0-D722-4AC3-976A-F2A79A07228F}"/>
    <cellStyle name="Currency 5 3 2 5 2 2" xfId="8456" xr:uid="{966423F1-87AF-466B-92D5-FECCD30BDCF2}"/>
    <cellStyle name="Currency 5 3 2 5 2 2 2" xfId="17778" xr:uid="{D988886D-17EF-4182-AC7A-5FC430B6978F}"/>
    <cellStyle name="Currency 5 3 2 5 2 2 3" xfId="27904" xr:uid="{286B74D6-9E4F-43FD-B5A8-422A9487BCC9}"/>
    <cellStyle name="Currency 5 3 2 5 2 3" xfId="13561" xr:uid="{60F309ED-381F-4F60-8C2E-80B9AE962482}"/>
    <cellStyle name="Currency 5 3 2 5 2 4" xfId="23687" xr:uid="{15296B80-A0C1-4361-92DC-D4636F816760}"/>
    <cellStyle name="Currency 5 3 2 5 3" xfId="6311" xr:uid="{DC36BBF7-3277-49DA-8866-BFA2F45E548B}"/>
    <cellStyle name="Currency 5 3 2 5 3 2" xfId="15633" xr:uid="{8748DA4E-AEF0-4809-A15A-C1F7BEF028A3}"/>
    <cellStyle name="Currency 5 3 2 5 3 3" xfId="25759" xr:uid="{F744229B-2644-49FC-A772-94AD8E6471FB}"/>
    <cellStyle name="Currency 5 3 2 5 4" xfId="11416" xr:uid="{A7077CA7-52B2-41B8-9E5F-00691E875AA5}"/>
    <cellStyle name="Currency 5 3 2 5 5" xfId="21542" xr:uid="{DC856537-F289-49C7-AC04-92B5C93AE97F}"/>
    <cellStyle name="Currency 5 3 2 6" xfId="2422" xr:uid="{9CDEA87D-1A91-4FA3-B4D4-8B11B13F622D}"/>
    <cellStyle name="Currency 5 3 2 6 2" xfId="4651" xr:uid="{E9B146E8-D605-4C95-9C78-727791E8032F}"/>
    <cellStyle name="Currency 5 3 2 6 2 2" xfId="8869" xr:uid="{9325D0AF-7B8A-42CB-9BF2-13D8E1509388}"/>
    <cellStyle name="Currency 5 3 2 6 2 2 2" xfId="18191" xr:uid="{61A34F3E-244B-4AA4-9231-2B6BE6D330B3}"/>
    <cellStyle name="Currency 5 3 2 6 2 2 3" xfId="28317" xr:uid="{F9DE68FB-EABD-4175-8B80-EFDB38B536EE}"/>
    <cellStyle name="Currency 5 3 2 6 2 3" xfId="13974" xr:uid="{213421BA-E435-4F03-9512-D0016EC60685}"/>
    <cellStyle name="Currency 5 3 2 6 2 4" xfId="24100" xr:uid="{2759F7B5-B806-4A4B-9A5C-31FD144D4885}"/>
    <cellStyle name="Currency 5 3 2 6 3" xfId="6724" xr:uid="{615C1809-010F-4413-A6C8-53797F0EA116}"/>
    <cellStyle name="Currency 5 3 2 6 3 2" xfId="16046" xr:uid="{B225BCA0-2707-4183-9BE1-5AD6FB3E9AF9}"/>
    <cellStyle name="Currency 5 3 2 6 3 3" xfId="26172" xr:uid="{7C0CB47D-1DB5-42B5-A59F-0FC4060DE56D}"/>
    <cellStyle name="Currency 5 3 2 6 4" xfId="11829" xr:uid="{1510533C-BCA5-456B-B2CF-3224C1F471AA}"/>
    <cellStyle name="Currency 5 3 2 6 5" xfId="21955" xr:uid="{B9193FBB-5157-44A1-B6F5-E8AEC1A2550C}"/>
    <cellStyle name="Currency 5 3 2 7" xfId="2835" xr:uid="{6F68087C-4A41-4016-AC18-7A903D34EEAE}"/>
    <cellStyle name="Currency 5 3 2 7 2" xfId="5064" xr:uid="{3E0189BC-3CC3-4C21-85EA-062C67F70306}"/>
    <cellStyle name="Currency 5 3 2 7 2 2" xfId="9282" xr:uid="{2864ABBF-EB8D-43D4-AE91-CF0EE0278D0C}"/>
    <cellStyle name="Currency 5 3 2 7 2 2 2" xfId="18604" xr:uid="{03204682-166A-4C82-AB75-2CF9426D615B}"/>
    <cellStyle name="Currency 5 3 2 7 2 2 3" xfId="28730" xr:uid="{76DD4A08-27D8-4F74-AE84-F4AF72C25FDB}"/>
    <cellStyle name="Currency 5 3 2 7 2 3" xfId="14387" xr:uid="{9D7679D6-BB77-41D6-A2DD-C0ECFBEE4D30}"/>
    <cellStyle name="Currency 5 3 2 7 2 4" xfId="24513" xr:uid="{F5AC27C7-FDC6-4CA3-A671-8223939C5918}"/>
    <cellStyle name="Currency 5 3 2 7 3" xfId="7137" xr:uid="{B4E63A6B-3DB3-45D0-8959-535ED31411AD}"/>
    <cellStyle name="Currency 5 3 2 7 3 2" xfId="16459" xr:uid="{EE16A8A8-7FAE-4610-BD0C-D03C90595898}"/>
    <cellStyle name="Currency 5 3 2 7 3 3" xfId="26585" xr:uid="{D79BAE56-573C-4FAF-BAA6-E7D428F4012C}"/>
    <cellStyle name="Currency 5 3 2 7 4" xfId="12242" xr:uid="{2CDF048C-3B88-471F-B07E-020AD26A2F12}"/>
    <cellStyle name="Currency 5 3 2 7 5" xfId="22368" xr:uid="{50B75913-F09E-45FF-A84F-DDFB3FDB0589}"/>
    <cellStyle name="Currency 5 3 2 8" xfId="3270" xr:uid="{9CEC4818-4473-4C17-B29B-40460118E39A}"/>
    <cellStyle name="Currency 5 3 2 8 2" xfId="7550" xr:uid="{56761668-F1AA-4753-9573-A39534BDA11D}"/>
    <cellStyle name="Currency 5 3 2 8 2 2" xfId="16872" xr:uid="{1B19CBD1-D590-4632-93F7-D83FB5E6BB99}"/>
    <cellStyle name="Currency 5 3 2 8 2 3" xfId="26998" xr:uid="{ADDDACC8-61F8-469B-A400-698B7F9ED941}"/>
    <cellStyle name="Currency 5 3 2 8 3" xfId="12655" xr:uid="{308C77F1-B5F9-46EB-BA2C-D527DD88F532}"/>
    <cellStyle name="Currency 5 3 2 8 4" xfId="22781" xr:uid="{2858519E-537A-455A-9105-A0903F5B67F9}"/>
    <cellStyle name="Currency 5 3 2 9" xfId="3567" xr:uid="{D2D9E95D-CC50-4D13-B2DA-EF60CF46A4CA}"/>
    <cellStyle name="Currency 5 3 3" xfId="215" xr:uid="{00000000-0005-0000-0000-00007F010000}"/>
    <cellStyle name="Currency 5 3 3 10" xfId="5488" xr:uid="{9FECB570-6CFD-4610-BAE5-27B934961CD2}"/>
    <cellStyle name="Currency 5 3 3 10 2" xfId="14810" xr:uid="{EC943186-0F55-4CB1-A081-DCA411291226}"/>
    <cellStyle name="Currency 5 3 3 10 3" xfId="24936" xr:uid="{0939B4AF-8B13-4CAD-A2B3-93AD68136C72}"/>
    <cellStyle name="Currency 5 3 3 11" xfId="9712" xr:uid="{0FD5D07B-FF06-437E-9273-CC8D22D5E9C6}"/>
    <cellStyle name="Currency 5 3 3 11 2" xfId="19033" xr:uid="{23D8AC6A-A8B8-44A6-815A-2D82DD6DF721}"/>
    <cellStyle name="Currency 5 3 3 11 3" xfId="29159" xr:uid="{5659D0D6-5D1D-4301-AF48-2D472527FB2C}"/>
    <cellStyle name="Currency 5 3 3 12" xfId="1184" xr:uid="{F2B010D2-70DE-4A90-9BA8-0ED77C5F09F3}"/>
    <cellStyle name="Currency 5 3 3 13" xfId="10593" xr:uid="{E83FABAE-46C5-4490-B89E-32B6AEE18FE4}"/>
    <cellStyle name="Currency 5 3 3 14" xfId="19890" xr:uid="{3D62F24B-6F40-4E07-8ABA-BDED1E36F284}"/>
    <cellStyle name="Currency 5 3 3 15" xfId="20719" xr:uid="{2F1D462A-E9EE-4380-BD63-92C828D201FD}"/>
    <cellStyle name="Currency 5 3 3 2" xfId="216" xr:uid="{00000000-0005-0000-0000-000080010000}"/>
    <cellStyle name="Currency 5 3 3 2 10" xfId="9919" xr:uid="{4C6E8958-10A9-4FB2-BDC4-E7F92A883C51}"/>
    <cellStyle name="Currency 5 3 3 2 10 2" xfId="19240" xr:uid="{62660CAD-70AA-45CD-A89C-6CA23DAE2159}"/>
    <cellStyle name="Currency 5 3 3 2 10 3" xfId="29366" xr:uid="{B5D1F079-18AA-4A0A-BF02-C26BA7E9E070}"/>
    <cellStyle name="Currency 5 3 3 2 11" xfId="1185" xr:uid="{A9151C97-BD9A-4E88-8581-559C864726EA}"/>
    <cellStyle name="Currency 5 3 3 2 12" xfId="10594" xr:uid="{0A5A8807-5197-4F88-9365-1798F53981DA}"/>
    <cellStyle name="Currency 5 3 3 2 13" xfId="19891" xr:uid="{571F8483-ADD3-4F48-ADB3-A663AF689C92}"/>
    <cellStyle name="Currency 5 3 3 2 14" xfId="20720" xr:uid="{4E620EAC-F371-4183-9848-03AA40F2AB85}"/>
    <cellStyle name="Currency 5 3 3 2 2" xfId="748" xr:uid="{00000000-0005-0000-0000-000081010000}"/>
    <cellStyle name="Currency 5 3 3 2 2 2" xfId="3830" xr:uid="{62070BBA-2C9F-4A79-8551-1DA41611FB0B}"/>
    <cellStyle name="Currency 5 3 3 2 2 2 2" xfId="8048" xr:uid="{D678E5EB-F32D-4948-8A23-CE15F0180595}"/>
    <cellStyle name="Currency 5 3 3 2 2 2 2 2" xfId="17370" xr:uid="{13938228-99E5-417F-8DC7-2D8FEBEF435B}"/>
    <cellStyle name="Currency 5 3 3 2 2 2 2 3" xfId="27496" xr:uid="{5BDFC30F-C4B9-4612-A5EC-C54BE3DD7A5E}"/>
    <cellStyle name="Currency 5 3 3 2 2 2 3" xfId="13153" xr:uid="{C450CFB1-A657-48D1-827C-77791C725D6A}"/>
    <cellStyle name="Currency 5 3 3 2 2 2 4" xfId="23279" xr:uid="{EC1F6D67-4D76-46DA-A5D9-BBEF945A52D8}"/>
    <cellStyle name="Currency 5 3 3 2 2 3" xfId="5903" xr:uid="{5E2430D3-8108-49B3-8C84-5C6258A3DF8C}"/>
    <cellStyle name="Currency 5 3 3 2 2 3 2" xfId="15225" xr:uid="{99F5BD51-9BA2-4416-B458-0D34E6106538}"/>
    <cellStyle name="Currency 5 3 3 2 2 3 3" xfId="25351" xr:uid="{731F9B4F-A069-433F-9B49-5FC6C59A907A}"/>
    <cellStyle name="Currency 5 3 3 2 2 4" xfId="10344" xr:uid="{1D6D6491-1AAD-4C94-8555-1BF87857C15C}"/>
    <cellStyle name="Currency 5 3 3 2 2 4 2" xfId="19655" xr:uid="{6EA0C4E1-BE0E-4680-AF52-BB164BC4212B}"/>
    <cellStyle name="Currency 5 3 3 2 2 4 3" xfId="29781" xr:uid="{7591634F-88A8-42E1-B5F7-9800A7F1B7AF}"/>
    <cellStyle name="Currency 5 3 3 2 2 5" xfId="1600" xr:uid="{8AA6EBE1-BD4E-4455-9998-DE9945E895A8}"/>
    <cellStyle name="Currency 5 3 3 2 2 6" xfId="11008" xr:uid="{8538AED3-239F-42E8-8CC5-5E5574AC3757}"/>
    <cellStyle name="Currency 5 3 3 2 2 7" xfId="20307" xr:uid="{1E19B905-B025-48C7-BD8B-EDAE43821182}"/>
    <cellStyle name="Currency 5 3 3 2 2 8" xfId="21134" xr:uid="{55C2AB6A-BF24-466F-A7D8-82F1C8CA0C90}"/>
    <cellStyle name="Currency 5 3 3 2 3" xfId="2014" xr:uid="{2B8AA44F-C1B4-4403-B8C6-FCE360C94BAD}"/>
    <cellStyle name="Currency 5 3 3 2 3 2" xfId="4243" xr:uid="{6AC20FAD-9F0B-438A-9D59-8DF4A7C7977F}"/>
    <cellStyle name="Currency 5 3 3 2 3 2 2" xfId="8461" xr:uid="{6F798306-1961-42DE-884C-81F555926105}"/>
    <cellStyle name="Currency 5 3 3 2 3 2 2 2" xfId="17783" xr:uid="{EF52F1FA-8BB4-4021-A303-4CD65166E72F}"/>
    <cellStyle name="Currency 5 3 3 2 3 2 2 3" xfId="27909" xr:uid="{FE5BCAA7-CF90-41CD-809C-F7558E3A574C}"/>
    <cellStyle name="Currency 5 3 3 2 3 2 3" xfId="13566" xr:uid="{3C3480B3-2476-4B97-82D9-9CBE2E360A88}"/>
    <cellStyle name="Currency 5 3 3 2 3 2 4" xfId="23692" xr:uid="{E91C42D9-F249-481B-B4E8-2085B54FC393}"/>
    <cellStyle name="Currency 5 3 3 2 3 3" xfId="6316" xr:uid="{44BD9E0A-0F42-4AAA-92AE-F8B1401E35F8}"/>
    <cellStyle name="Currency 5 3 3 2 3 3 2" xfId="15638" xr:uid="{59966C4F-4614-403C-91DC-4FA2C6ADC365}"/>
    <cellStyle name="Currency 5 3 3 2 3 3 3" xfId="25764" xr:uid="{3213508F-159C-4E59-887E-28F6B1565F71}"/>
    <cellStyle name="Currency 5 3 3 2 3 4" xfId="11421" xr:uid="{C3393C15-99DA-491E-83C3-BB04ECBF8CDA}"/>
    <cellStyle name="Currency 5 3 3 2 3 5" xfId="21547" xr:uid="{14C7E404-B538-460D-98DF-B011644BBDCB}"/>
    <cellStyle name="Currency 5 3 3 2 4" xfId="2427" xr:uid="{68E97640-44B1-413B-9EF3-6AC275A46360}"/>
    <cellStyle name="Currency 5 3 3 2 4 2" xfId="4656" xr:uid="{BDDDF124-D089-439C-806F-A45C483521C5}"/>
    <cellStyle name="Currency 5 3 3 2 4 2 2" xfId="8874" xr:uid="{8018A22C-CBE6-4663-94C7-F2B208B342FD}"/>
    <cellStyle name="Currency 5 3 3 2 4 2 2 2" xfId="18196" xr:uid="{0A0BBA3C-172F-404D-9C74-A23D2E03D56A}"/>
    <cellStyle name="Currency 5 3 3 2 4 2 2 3" xfId="28322" xr:uid="{694CD72B-3E88-484F-92A2-3088BD4CEF50}"/>
    <cellStyle name="Currency 5 3 3 2 4 2 3" xfId="13979" xr:uid="{8E01D966-CF4F-40F9-893D-454A4F848861}"/>
    <cellStyle name="Currency 5 3 3 2 4 2 4" xfId="24105" xr:uid="{1751DC7D-7F22-4A7E-A519-699AADC23C13}"/>
    <cellStyle name="Currency 5 3 3 2 4 3" xfId="6729" xr:uid="{4002E350-20A0-4FF3-9EE9-A6C8EB4B066B}"/>
    <cellStyle name="Currency 5 3 3 2 4 3 2" xfId="16051" xr:uid="{6D8B4F41-1453-4A8D-A720-0F2E74B1D31F}"/>
    <cellStyle name="Currency 5 3 3 2 4 3 3" xfId="26177" xr:uid="{69532CE6-26F4-4BC2-9529-49C70104D334}"/>
    <cellStyle name="Currency 5 3 3 2 4 4" xfId="11834" xr:uid="{D2EAE449-CE5B-4850-8A88-B9E5282DF0F5}"/>
    <cellStyle name="Currency 5 3 3 2 4 5" xfId="21960" xr:uid="{C2768A17-186C-4211-92CE-BC2EC29EF49D}"/>
    <cellStyle name="Currency 5 3 3 2 5" xfId="2840" xr:uid="{DB4556EC-E099-4F7E-A155-1518EC8E9EF1}"/>
    <cellStyle name="Currency 5 3 3 2 5 2" xfId="5069" xr:uid="{041DA9F9-8980-42D1-B68D-E2C8D0918235}"/>
    <cellStyle name="Currency 5 3 3 2 5 2 2" xfId="9287" xr:uid="{0FB32EDA-597D-48E1-9488-27C5595B0171}"/>
    <cellStyle name="Currency 5 3 3 2 5 2 2 2" xfId="18609" xr:uid="{14C7A3D6-CC76-4AA7-9FFA-1A1FE688A65F}"/>
    <cellStyle name="Currency 5 3 3 2 5 2 2 3" xfId="28735" xr:uid="{BF490126-0009-436F-A6B1-3EE0DE108E3E}"/>
    <cellStyle name="Currency 5 3 3 2 5 2 3" xfId="14392" xr:uid="{7E8FEAE3-A6B5-45CC-82B0-5A4A590D5765}"/>
    <cellStyle name="Currency 5 3 3 2 5 2 4" xfId="24518" xr:uid="{9F792393-22AD-4635-A74A-95BEFEC6CBA9}"/>
    <cellStyle name="Currency 5 3 3 2 5 3" xfId="7142" xr:uid="{63500E79-79B9-4B31-AD3D-5F13447162EF}"/>
    <cellStyle name="Currency 5 3 3 2 5 3 2" xfId="16464" xr:uid="{029937EE-7E33-4B79-8341-6C1B335F66EA}"/>
    <cellStyle name="Currency 5 3 3 2 5 3 3" xfId="26590" xr:uid="{E61AFD18-DBB3-4C6A-8ABF-986FD9F3AA50}"/>
    <cellStyle name="Currency 5 3 3 2 5 4" xfId="12247" xr:uid="{75AF2475-484F-42C2-822B-A9F364CE929D}"/>
    <cellStyle name="Currency 5 3 3 2 5 5" xfId="22373" xr:uid="{4543C6BA-269F-4D57-B543-1F4773F61811}"/>
    <cellStyle name="Currency 5 3 3 2 6" xfId="3275" xr:uid="{3541321D-4940-417A-A829-4B0EE2B87131}"/>
    <cellStyle name="Currency 5 3 3 2 6 2" xfId="7555" xr:uid="{68DDAFD1-8650-4D7B-AE30-2DF02DD4F7C6}"/>
    <cellStyle name="Currency 5 3 3 2 6 2 2" xfId="16877" xr:uid="{65E7053A-5AA1-4DCC-AC23-377EB50F1F6A}"/>
    <cellStyle name="Currency 5 3 3 2 6 2 3" xfId="27003" xr:uid="{7F83CE74-6D46-4726-A003-2149A96B4BE9}"/>
    <cellStyle name="Currency 5 3 3 2 6 3" xfId="12660" xr:uid="{F2510575-27FB-4BDD-81A1-1AB0AEB325F0}"/>
    <cellStyle name="Currency 5 3 3 2 6 4" xfId="22786" xr:uid="{F561AF42-18B2-4011-99A0-0EA78D4F4221}"/>
    <cellStyle name="Currency 5 3 3 2 7" xfId="3572" xr:uid="{46B62A79-04A5-410A-A658-753DA701C46A}"/>
    <cellStyle name="Currency 5 3 3 2 8" xfId="3653" xr:uid="{073B6EB1-BD84-4968-A75C-3F078D69209F}"/>
    <cellStyle name="Currency 5 3 3 2 8 2" xfId="7872" xr:uid="{25920012-A0EB-4C10-805E-C31692C942F6}"/>
    <cellStyle name="Currency 5 3 3 2 8 2 2" xfId="17194" xr:uid="{F4F75CF1-5182-4D93-9BD7-6420FFDECD20}"/>
    <cellStyle name="Currency 5 3 3 2 8 2 3" xfId="27320" xr:uid="{71994F33-72CE-4535-B8B2-043971F97279}"/>
    <cellStyle name="Currency 5 3 3 2 8 3" xfId="12977" xr:uid="{03708A79-08BE-40BC-8E58-FAB38751D9E5}"/>
    <cellStyle name="Currency 5 3 3 2 8 4" xfId="23103" xr:uid="{67989E50-15AD-4B61-A0CA-4484F1BEDD45}"/>
    <cellStyle name="Currency 5 3 3 2 9" xfId="5489" xr:uid="{6ED58C5F-84E4-455E-956E-9D41A18F8AF4}"/>
    <cellStyle name="Currency 5 3 3 2 9 2" xfId="14811" xr:uid="{C8B41CDC-484E-463A-8555-E27CC04C8342}"/>
    <cellStyle name="Currency 5 3 3 2 9 3" xfId="24937" xr:uid="{BC4E0B11-AF08-4581-8153-FFA3DC47EE20}"/>
    <cellStyle name="Currency 5 3 3 3" xfId="747" xr:uid="{00000000-0005-0000-0000-000082010000}"/>
    <cellStyle name="Currency 5 3 3 3 2" xfId="3829" xr:uid="{10FBEF65-F277-4303-8019-768CD7A94062}"/>
    <cellStyle name="Currency 5 3 3 3 2 2" xfId="8047" xr:uid="{11C764E4-64D3-41D9-8EDB-909A1B56C8BA}"/>
    <cellStyle name="Currency 5 3 3 3 2 2 2" xfId="17369" xr:uid="{BCEDE664-98EB-4ECF-A51F-000C8A67056F}"/>
    <cellStyle name="Currency 5 3 3 3 2 2 3" xfId="27495" xr:uid="{9486226C-B9B3-4D71-85D5-037720BA92C7}"/>
    <cellStyle name="Currency 5 3 3 3 2 3" xfId="13152" xr:uid="{77CF5752-87FE-433B-9A4F-E7D8DD26E910}"/>
    <cellStyle name="Currency 5 3 3 3 2 4" xfId="23278" xr:uid="{80B528A1-2E88-48E1-A253-41BF336C5EAF}"/>
    <cellStyle name="Currency 5 3 3 3 3" xfId="5902" xr:uid="{223CA8D8-1081-4D88-A47C-A166FA553A95}"/>
    <cellStyle name="Currency 5 3 3 3 3 2" xfId="15224" xr:uid="{2B6353DE-7146-42A1-858E-36670E641F0A}"/>
    <cellStyle name="Currency 5 3 3 3 3 3" xfId="25350" xr:uid="{4274881A-1140-4675-8F00-D86F0150706F}"/>
    <cellStyle name="Currency 5 3 3 3 4" xfId="10137" xr:uid="{CBCF0738-3889-422A-ACE9-86707EBB4C20}"/>
    <cellStyle name="Currency 5 3 3 3 4 2" xfId="19448" xr:uid="{DC4B7FFF-2AE3-4A7D-89D3-F6D2078A4846}"/>
    <cellStyle name="Currency 5 3 3 3 4 3" xfId="29574" xr:uid="{2A361BBE-B48E-41B1-AF7B-501CF3A53C59}"/>
    <cellStyle name="Currency 5 3 3 3 5" xfId="1599" xr:uid="{F665CD3F-753C-4245-9C95-F839344C946F}"/>
    <cellStyle name="Currency 5 3 3 3 6" xfId="11007" xr:uid="{A8B305C7-B3C8-4D6F-A306-BB015A5EEADE}"/>
    <cellStyle name="Currency 5 3 3 3 7" xfId="20306" xr:uid="{9CB705B1-9E32-44D8-A237-ACC62294F3A3}"/>
    <cellStyle name="Currency 5 3 3 3 8" xfId="21133" xr:uid="{65DFB746-BC1E-4248-A21A-1EF062AB185C}"/>
    <cellStyle name="Currency 5 3 3 4" xfId="2013" xr:uid="{3F4F3600-708D-45C2-90BB-F9CBF6BC0ED6}"/>
    <cellStyle name="Currency 5 3 3 4 2" xfId="4242" xr:uid="{36187DE3-4C5C-446C-BED3-4128E8CDAE27}"/>
    <cellStyle name="Currency 5 3 3 4 2 2" xfId="8460" xr:uid="{7B890E19-E2EA-40B4-88A1-274A6550C15B}"/>
    <cellStyle name="Currency 5 3 3 4 2 2 2" xfId="17782" xr:uid="{6ABA8CA3-3557-4337-AE47-B12CF43C7F04}"/>
    <cellStyle name="Currency 5 3 3 4 2 2 3" xfId="27908" xr:uid="{9D41D67D-A8DA-44B8-8B5C-543B4FE461BE}"/>
    <cellStyle name="Currency 5 3 3 4 2 3" xfId="13565" xr:uid="{17972B5B-D172-4B95-8668-CA9B7B8D705C}"/>
    <cellStyle name="Currency 5 3 3 4 2 4" xfId="23691" xr:uid="{CC5280ED-D302-4F43-8976-0D350005D4AA}"/>
    <cellStyle name="Currency 5 3 3 4 3" xfId="6315" xr:uid="{BD58CF14-F53F-43FB-A1F6-646530303E7D}"/>
    <cellStyle name="Currency 5 3 3 4 3 2" xfId="15637" xr:uid="{21B781D4-2488-49BE-B568-E4D2AD5D03DB}"/>
    <cellStyle name="Currency 5 3 3 4 3 3" xfId="25763" xr:uid="{949D3B6C-1C14-4847-9345-BB8415A37934}"/>
    <cellStyle name="Currency 5 3 3 4 4" xfId="11420" xr:uid="{CB81AFF1-4F21-469A-BD30-AF9A0030AA71}"/>
    <cellStyle name="Currency 5 3 3 4 5" xfId="21546" xr:uid="{A1BA4402-8AA5-4868-A061-BEEB47DAC04B}"/>
    <cellStyle name="Currency 5 3 3 5" xfId="2426" xr:uid="{C83DB6F2-DAA4-43C9-BF7B-67F5EAC3AC59}"/>
    <cellStyle name="Currency 5 3 3 5 2" xfId="4655" xr:uid="{D9B623A2-A82C-42B9-8A8D-58924832FFA0}"/>
    <cellStyle name="Currency 5 3 3 5 2 2" xfId="8873" xr:uid="{E31ABE8F-22EC-4B52-BAD6-2648F92463BF}"/>
    <cellStyle name="Currency 5 3 3 5 2 2 2" xfId="18195" xr:uid="{C8865A73-DAE2-41A6-B45A-42E58F07A907}"/>
    <cellStyle name="Currency 5 3 3 5 2 2 3" xfId="28321" xr:uid="{B6AD4612-30C6-4955-9826-703996710D34}"/>
    <cellStyle name="Currency 5 3 3 5 2 3" xfId="13978" xr:uid="{64E709E0-B381-4FFC-B57D-36EDB3B2E027}"/>
    <cellStyle name="Currency 5 3 3 5 2 4" xfId="24104" xr:uid="{CF05B9A7-9F2E-499E-AA6E-977B1BFC75D4}"/>
    <cellStyle name="Currency 5 3 3 5 3" xfId="6728" xr:uid="{0FF93226-CF0C-47AC-AFDC-970FF9532F04}"/>
    <cellStyle name="Currency 5 3 3 5 3 2" xfId="16050" xr:uid="{4AF65624-5E47-4C02-BA90-9435B90E5A22}"/>
    <cellStyle name="Currency 5 3 3 5 3 3" xfId="26176" xr:uid="{DA225013-2B79-472B-B217-197284302210}"/>
    <cellStyle name="Currency 5 3 3 5 4" xfId="11833" xr:uid="{8359A392-E0AD-44E5-8236-823F1609833C}"/>
    <cellStyle name="Currency 5 3 3 5 5" xfId="21959" xr:uid="{262E73E5-03DC-4CAE-AFB5-CB846F7159C1}"/>
    <cellStyle name="Currency 5 3 3 6" xfId="2839" xr:uid="{C40BB9CC-31D8-4DB4-866D-B422D65E0F9C}"/>
    <cellStyle name="Currency 5 3 3 6 2" xfId="5068" xr:uid="{237750CD-F748-4E90-8FE0-7C4B48AC427B}"/>
    <cellStyle name="Currency 5 3 3 6 2 2" xfId="9286" xr:uid="{48E6B7C6-632B-4987-B7BF-4B5B1D485469}"/>
    <cellStyle name="Currency 5 3 3 6 2 2 2" xfId="18608" xr:uid="{3A1EF4AC-D91D-4EAE-8730-D58215BBA4E6}"/>
    <cellStyle name="Currency 5 3 3 6 2 2 3" xfId="28734" xr:uid="{10D8E595-92BF-485D-B8AF-983E4DFDE962}"/>
    <cellStyle name="Currency 5 3 3 6 2 3" xfId="14391" xr:uid="{AB3C7121-C819-4A2D-921E-0E966F158732}"/>
    <cellStyle name="Currency 5 3 3 6 2 4" xfId="24517" xr:uid="{5E221D86-F4E5-42B8-BF15-F1DB335671A3}"/>
    <cellStyle name="Currency 5 3 3 6 3" xfId="7141" xr:uid="{6ECEB0AB-CC15-40DD-9C73-154553E98939}"/>
    <cellStyle name="Currency 5 3 3 6 3 2" xfId="16463" xr:uid="{8AE62A74-21C3-478F-87E3-5190EA8DA40B}"/>
    <cellStyle name="Currency 5 3 3 6 3 3" xfId="26589" xr:uid="{1855E96C-5686-4F13-8EA7-B03942DB4C1F}"/>
    <cellStyle name="Currency 5 3 3 6 4" xfId="12246" xr:uid="{24FAA814-36BF-47C4-B44D-0D5E9200BD96}"/>
    <cellStyle name="Currency 5 3 3 6 5" xfId="22372" xr:uid="{70231FE4-2F78-487B-B840-21A7C1C245C2}"/>
    <cellStyle name="Currency 5 3 3 7" xfId="3274" xr:uid="{E5EE5545-6335-42FE-AFA4-0456F4C0F299}"/>
    <cellStyle name="Currency 5 3 3 7 2" xfId="7554" xr:uid="{50885173-CE9C-4DB9-AF0E-EDB7C4A123A5}"/>
    <cellStyle name="Currency 5 3 3 7 2 2" xfId="16876" xr:uid="{BD136506-A9F4-4678-8377-B345A525283C}"/>
    <cellStyle name="Currency 5 3 3 7 2 3" xfId="27002" xr:uid="{99217A2A-9F57-4130-8A82-C8EE927BB481}"/>
    <cellStyle name="Currency 5 3 3 7 3" xfId="12659" xr:uid="{19225451-1B22-45D2-B536-E14EC81BF0C5}"/>
    <cellStyle name="Currency 5 3 3 7 4" xfId="22785" xr:uid="{C739D66C-A3E0-4ABE-97E8-DE67C8A3336E}"/>
    <cellStyle name="Currency 5 3 3 8" xfId="3571" xr:uid="{73C293CD-C68B-490F-94A0-422FD900293A}"/>
    <cellStyle name="Currency 5 3 3 9" xfId="3652" xr:uid="{D6996587-B9B9-4B91-9BD1-EBAAEBE03642}"/>
    <cellStyle name="Currency 5 3 3 9 2" xfId="7871" xr:uid="{901F1F15-66E2-402B-8CB8-379A01502A8C}"/>
    <cellStyle name="Currency 5 3 3 9 2 2" xfId="17193" xr:uid="{337C47C1-013F-43CE-9ED3-69C2932C0C65}"/>
    <cellStyle name="Currency 5 3 3 9 2 3" xfId="27319" xr:uid="{0A62BF5A-E80D-43E4-A8F0-065E93153DB9}"/>
    <cellStyle name="Currency 5 3 3 9 3" xfId="12976" xr:uid="{772D6C88-98C4-4411-AD71-278DB825D957}"/>
    <cellStyle name="Currency 5 3 3 9 4" xfId="23102" xr:uid="{802791AD-38A7-4277-B308-0E930B4B5ACA}"/>
    <cellStyle name="Currency 5 3 4" xfId="217" xr:uid="{00000000-0005-0000-0000-000083010000}"/>
    <cellStyle name="Currency 5 3 4 10" xfId="9816" xr:uid="{7D83151C-5DBB-4EF6-A2BB-1D870BADA8BE}"/>
    <cellStyle name="Currency 5 3 4 10 2" xfId="19137" xr:uid="{FA4C9B2B-DC98-41A5-8663-7499612DCBE1}"/>
    <cellStyle name="Currency 5 3 4 10 3" xfId="29263" xr:uid="{5B39DDFC-B660-4D6F-AF0C-84C73EC44463}"/>
    <cellStyle name="Currency 5 3 4 11" xfId="1186" xr:uid="{4EE08D11-5BFA-4089-926E-8741EFEB3A19}"/>
    <cellStyle name="Currency 5 3 4 12" xfId="10595" xr:uid="{8E4A95AA-7D7E-479C-943A-83C55BB597B5}"/>
    <cellStyle name="Currency 5 3 4 13" xfId="19892" xr:uid="{CD4D329B-36D7-4899-9A41-0EE0F48EF583}"/>
    <cellStyle name="Currency 5 3 4 14" xfId="20721" xr:uid="{A8491E2C-1217-4CAC-8703-6EBE9F7894E0}"/>
    <cellStyle name="Currency 5 3 4 2" xfId="749" xr:uid="{00000000-0005-0000-0000-000084010000}"/>
    <cellStyle name="Currency 5 3 4 2 2" xfId="3831" xr:uid="{A6CA9CB4-E47B-4E8B-895E-560B3519A647}"/>
    <cellStyle name="Currency 5 3 4 2 2 2" xfId="8049" xr:uid="{4FB4D3F9-2A20-4E98-A141-371F9C20C2BA}"/>
    <cellStyle name="Currency 5 3 4 2 2 2 2" xfId="17371" xr:uid="{D1EF6225-DA49-4261-955F-B31241F9E0D7}"/>
    <cellStyle name="Currency 5 3 4 2 2 2 3" xfId="27497" xr:uid="{995B0291-AFF7-49AD-884B-AD306F43FFF1}"/>
    <cellStyle name="Currency 5 3 4 2 2 3" xfId="13154" xr:uid="{D9D04286-54D9-4219-A55A-C62FBF94CE9D}"/>
    <cellStyle name="Currency 5 3 4 2 2 4" xfId="23280" xr:uid="{73B259C6-A732-4741-9360-D27F8DB02E0A}"/>
    <cellStyle name="Currency 5 3 4 2 3" xfId="5904" xr:uid="{8D6FC02D-F912-4586-BDBA-D0537F370BEC}"/>
    <cellStyle name="Currency 5 3 4 2 3 2" xfId="15226" xr:uid="{D5A83724-2766-47D5-A749-9C8DE1068803}"/>
    <cellStyle name="Currency 5 3 4 2 3 3" xfId="25352" xr:uid="{154546E6-4359-4842-BBA7-C0F9482AD105}"/>
    <cellStyle name="Currency 5 3 4 2 4" xfId="10241" xr:uid="{EC9D0EA6-73E4-4FF3-B961-369ED25A2498}"/>
    <cellStyle name="Currency 5 3 4 2 4 2" xfId="19552" xr:uid="{8A5BB06C-22FA-44C9-ADDA-42AB249BA7A8}"/>
    <cellStyle name="Currency 5 3 4 2 4 3" xfId="29678" xr:uid="{D7F036BE-FA28-4575-A2C6-487473EDE8BD}"/>
    <cellStyle name="Currency 5 3 4 2 5" xfId="1601" xr:uid="{4ED1E05A-560B-4865-93BD-5C0121DE23E8}"/>
    <cellStyle name="Currency 5 3 4 2 6" xfId="11009" xr:uid="{B03F4A87-2095-47F4-A1BE-1E11A3739A2F}"/>
    <cellStyle name="Currency 5 3 4 2 7" xfId="20308" xr:uid="{DF9CC3CA-B664-4C54-B79D-5412DB3F7D95}"/>
    <cellStyle name="Currency 5 3 4 2 8" xfId="21135" xr:uid="{58FA7365-0075-4C13-9177-57208291AAA9}"/>
    <cellStyle name="Currency 5 3 4 3" xfId="2015" xr:uid="{7F3DD222-EEB4-45D8-A8E0-F756389D1F16}"/>
    <cellStyle name="Currency 5 3 4 3 2" xfId="4244" xr:uid="{8B965FDE-7C70-4611-AB37-853595699BF8}"/>
    <cellStyle name="Currency 5 3 4 3 2 2" xfId="8462" xr:uid="{9077D9EA-28E6-498A-B813-C78B6052E3FC}"/>
    <cellStyle name="Currency 5 3 4 3 2 2 2" xfId="17784" xr:uid="{421C6DB9-EFE1-4685-9013-53F6D9F7A524}"/>
    <cellStyle name="Currency 5 3 4 3 2 2 3" xfId="27910" xr:uid="{F8100EC2-67F6-4632-96C6-90C11CD7128D}"/>
    <cellStyle name="Currency 5 3 4 3 2 3" xfId="13567" xr:uid="{14182556-AF0F-4B40-91D1-29BE1A5DB3B3}"/>
    <cellStyle name="Currency 5 3 4 3 2 4" xfId="23693" xr:uid="{16D33FD0-3D27-4B1B-9F0C-3DB9242D1717}"/>
    <cellStyle name="Currency 5 3 4 3 3" xfId="6317" xr:uid="{DC92F9DA-ED09-4120-AEC1-C07601C3BDBE}"/>
    <cellStyle name="Currency 5 3 4 3 3 2" xfId="15639" xr:uid="{A0BC5965-00C8-4BC2-BCD8-35B9F0EF69E8}"/>
    <cellStyle name="Currency 5 3 4 3 3 3" xfId="25765" xr:uid="{5B3FBF9E-9C7D-4DCC-BDBC-D75E507FD761}"/>
    <cellStyle name="Currency 5 3 4 3 4" xfId="11422" xr:uid="{14F804CF-B185-4EB7-B219-98C61CC79A73}"/>
    <cellStyle name="Currency 5 3 4 3 5" xfId="21548" xr:uid="{CA0EAA77-169D-4CBF-95E1-AEB724DBDEDF}"/>
    <cellStyle name="Currency 5 3 4 4" xfId="2428" xr:uid="{5FB292CB-2435-4638-8FF6-9438FCE13CB1}"/>
    <cellStyle name="Currency 5 3 4 4 2" xfId="4657" xr:uid="{2FB7FF86-4713-4A34-AFFA-02489AABE724}"/>
    <cellStyle name="Currency 5 3 4 4 2 2" xfId="8875" xr:uid="{08C5E45A-EF87-4E88-AC14-6E2F7C9320B9}"/>
    <cellStyle name="Currency 5 3 4 4 2 2 2" xfId="18197" xr:uid="{5483080E-033E-46BC-9582-72F627ABEE4F}"/>
    <cellStyle name="Currency 5 3 4 4 2 2 3" xfId="28323" xr:uid="{4233FFBB-B12F-4FA6-BBEE-4575CF5A7329}"/>
    <cellStyle name="Currency 5 3 4 4 2 3" xfId="13980" xr:uid="{754411CC-D86E-4F6E-9563-625847DF5520}"/>
    <cellStyle name="Currency 5 3 4 4 2 4" xfId="24106" xr:uid="{7B4E92A0-7A85-47A3-9702-DF74943D4F4C}"/>
    <cellStyle name="Currency 5 3 4 4 3" xfId="6730" xr:uid="{87DE55A3-6555-46B7-ADA3-0DF8F7EC84D8}"/>
    <cellStyle name="Currency 5 3 4 4 3 2" xfId="16052" xr:uid="{7E799534-38EE-4101-A6DF-41BEA062407A}"/>
    <cellStyle name="Currency 5 3 4 4 3 3" xfId="26178" xr:uid="{C6D4C7C5-6F21-479D-8D2F-CE94EFF44E64}"/>
    <cellStyle name="Currency 5 3 4 4 4" xfId="11835" xr:uid="{CD204129-8969-4550-A900-093AA66E272F}"/>
    <cellStyle name="Currency 5 3 4 4 5" xfId="21961" xr:uid="{6CA1D133-8DDD-414A-846B-09FBF2AD0E91}"/>
    <cellStyle name="Currency 5 3 4 5" xfId="2841" xr:uid="{BB9C3E42-70B3-41B1-AEA4-4E0035708A69}"/>
    <cellStyle name="Currency 5 3 4 5 2" xfId="5070" xr:uid="{3340A32D-5A71-4A44-9113-9B92CDDC26DE}"/>
    <cellStyle name="Currency 5 3 4 5 2 2" xfId="9288" xr:uid="{BBEC05AA-5BF6-414A-9421-49102290DC79}"/>
    <cellStyle name="Currency 5 3 4 5 2 2 2" xfId="18610" xr:uid="{37394BE5-033B-4063-AE8A-81B5C10BF581}"/>
    <cellStyle name="Currency 5 3 4 5 2 2 3" xfId="28736" xr:uid="{FB674506-CBB8-4E79-AE13-04E7E6213929}"/>
    <cellStyle name="Currency 5 3 4 5 2 3" xfId="14393" xr:uid="{FC3C12FC-5F25-4884-A57F-6B644E508538}"/>
    <cellStyle name="Currency 5 3 4 5 2 4" xfId="24519" xr:uid="{725C90F9-1B68-40A9-8AD6-300CF0159C59}"/>
    <cellStyle name="Currency 5 3 4 5 3" xfId="7143" xr:uid="{B7AFEDA5-2FC9-46DA-B3BD-E6EA1EBE101E}"/>
    <cellStyle name="Currency 5 3 4 5 3 2" xfId="16465" xr:uid="{BE24F718-A079-4095-81B4-4158D7FD7BF2}"/>
    <cellStyle name="Currency 5 3 4 5 3 3" xfId="26591" xr:uid="{517A5BA8-0674-4E37-B244-7AF8C91F2D17}"/>
    <cellStyle name="Currency 5 3 4 5 4" xfId="12248" xr:uid="{623C97FA-2AE3-49CD-BA80-8C7A0ED59EEA}"/>
    <cellStyle name="Currency 5 3 4 5 5" xfId="22374" xr:uid="{4895B20E-EA2C-4265-81A7-271DAC491A1D}"/>
    <cellStyle name="Currency 5 3 4 6" xfId="3276" xr:uid="{F917B945-8531-403E-BE65-B954553B7585}"/>
    <cellStyle name="Currency 5 3 4 6 2" xfId="7556" xr:uid="{8BC536C2-5D86-4D14-B0B1-EF0C13E5260A}"/>
    <cellStyle name="Currency 5 3 4 6 2 2" xfId="16878" xr:uid="{566840FF-8F5E-402D-9C2F-290BFF2728FC}"/>
    <cellStyle name="Currency 5 3 4 6 2 3" xfId="27004" xr:uid="{7C796F99-42D7-42BC-8E11-9B4E7BD30DD2}"/>
    <cellStyle name="Currency 5 3 4 6 3" xfId="12661" xr:uid="{E2560698-F5EC-45CB-9AFC-7405E06D198F}"/>
    <cellStyle name="Currency 5 3 4 6 4" xfId="22787" xr:uid="{26344C4A-F2A8-4782-8921-80DCA944FD57}"/>
    <cellStyle name="Currency 5 3 4 7" xfId="3573" xr:uid="{8FBD334C-8980-4F71-B8BA-D5ED4B02040F}"/>
    <cellStyle name="Currency 5 3 4 8" xfId="3654" xr:uid="{70E9D3FA-2924-461D-9746-96AABD2114B9}"/>
    <cellStyle name="Currency 5 3 4 8 2" xfId="7873" xr:uid="{1745066D-2F6F-4169-B078-874C09DBD0DC}"/>
    <cellStyle name="Currency 5 3 4 8 2 2" xfId="17195" xr:uid="{974F6719-9CC3-4436-B7BD-2B4F2F31A785}"/>
    <cellStyle name="Currency 5 3 4 8 2 3" xfId="27321" xr:uid="{48E6D0A4-DADD-4E8C-9841-859FDAD76DE9}"/>
    <cellStyle name="Currency 5 3 4 8 3" xfId="12978" xr:uid="{436F84F0-96F9-4169-B39D-4F2E6D6781CB}"/>
    <cellStyle name="Currency 5 3 4 8 4" xfId="23104" xr:uid="{BD10B96E-6342-4655-A9A3-CBDCA079DBC6}"/>
    <cellStyle name="Currency 5 3 4 9" xfId="5490" xr:uid="{DFAD0701-E64A-46A0-9343-DA4CB16BF239}"/>
    <cellStyle name="Currency 5 3 4 9 2" xfId="14812" xr:uid="{A34BEAA2-E820-485B-8886-1B835E912EE0}"/>
    <cellStyle name="Currency 5 3 4 9 3" xfId="24938" xr:uid="{4D12929C-59E1-4D30-9CA9-6DBAD515EDBC}"/>
    <cellStyle name="Currency 5 3 5" xfId="218" xr:uid="{00000000-0005-0000-0000-000085010000}"/>
    <cellStyle name="Currency 5 3 5 10" xfId="10033" xr:uid="{60B26EEA-F7EF-4363-B43C-FFC76C33837C}"/>
    <cellStyle name="Currency 5 3 5 10 2" xfId="19345" xr:uid="{0FB0D886-EC1F-41B0-A6CA-F13E048B954A}"/>
    <cellStyle name="Currency 5 3 5 10 3" xfId="29471" xr:uid="{4FE57F6F-EA46-4F51-A906-93F3CBF19D69}"/>
    <cellStyle name="Currency 5 3 5 11" xfId="1187" xr:uid="{19E347F6-12C9-4BB9-908B-D143E5F08746}"/>
    <cellStyle name="Currency 5 3 5 12" xfId="10596" xr:uid="{2CF1A8C3-628F-4E80-BCF2-0E1127692399}"/>
    <cellStyle name="Currency 5 3 5 13" xfId="19893" xr:uid="{85F6F822-7C29-4D38-83DA-5E449063A57C}"/>
    <cellStyle name="Currency 5 3 5 14" xfId="20722" xr:uid="{30225338-5A1E-4ACF-86A0-D082B6D620D5}"/>
    <cellStyle name="Currency 5 3 5 2" xfId="750" xr:uid="{00000000-0005-0000-0000-000086010000}"/>
    <cellStyle name="Currency 5 3 5 2 2" xfId="3832" xr:uid="{F4947AF6-CB66-429B-82AC-E243FAEB73E4}"/>
    <cellStyle name="Currency 5 3 5 2 2 2" xfId="8050" xr:uid="{68FC6B65-5B2F-438E-8CDF-382ADB16CDDE}"/>
    <cellStyle name="Currency 5 3 5 2 2 2 2" xfId="17372" xr:uid="{41C77C21-6694-4371-88E1-1F0D09F91840}"/>
    <cellStyle name="Currency 5 3 5 2 2 2 3" xfId="27498" xr:uid="{AFF5AB88-46D8-4F4F-A4E4-18BA9B29572C}"/>
    <cellStyle name="Currency 5 3 5 2 2 3" xfId="13155" xr:uid="{37047D95-39FE-430B-BC51-052F67005E03}"/>
    <cellStyle name="Currency 5 3 5 2 2 4" xfId="23281" xr:uid="{D30E0B8B-177F-4716-803D-DE38ED77B6E2}"/>
    <cellStyle name="Currency 5 3 5 2 3" xfId="5905" xr:uid="{28743675-B445-4836-AABF-4DB6FF8E1BF1}"/>
    <cellStyle name="Currency 5 3 5 2 3 2" xfId="15227" xr:uid="{5BAA84DE-16DF-4DD4-AFB1-A61D1ED36180}"/>
    <cellStyle name="Currency 5 3 5 2 3 3" xfId="25353" xr:uid="{B89CD0D3-D354-48B4-BDE9-B737D3524F74}"/>
    <cellStyle name="Currency 5 3 5 2 4" xfId="10430" xr:uid="{4F5BB93D-7D1B-4987-A797-5115F8BA0F95}"/>
    <cellStyle name="Currency 5 3 5 2 4 2" xfId="19730" xr:uid="{C2984D75-4275-4E1A-80E1-2382710AC620}"/>
    <cellStyle name="Currency 5 3 5 2 4 3" xfId="29856" xr:uid="{D314604A-DF19-43BD-B760-897650B4D433}"/>
    <cellStyle name="Currency 5 3 5 2 5" xfId="1602" xr:uid="{0C7B4DEF-4678-4178-966D-B1DE2F1E18E1}"/>
    <cellStyle name="Currency 5 3 5 2 6" xfId="11010" xr:uid="{6E4A6710-FC5F-4375-9EB8-BA11D7323A6D}"/>
    <cellStyle name="Currency 5 3 5 2 7" xfId="20309" xr:uid="{5E9EFF32-B8D3-4E73-9566-74771E706548}"/>
    <cellStyle name="Currency 5 3 5 2 8" xfId="21136" xr:uid="{4954ACAB-18FE-4798-8287-4B618BC8302A}"/>
    <cellStyle name="Currency 5 3 5 3" xfId="2016" xr:uid="{14E15D54-DEB2-4008-8DC4-D957E8714244}"/>
    <cellStyle name="Currency 5 3 5 3 2" xfId="4245" xr:uid="{4DA03F69-7244-4C8D-8B2D-88D4D7390C7C}"/>
    <cellStyle name="Currency 5 3 5 3 2 2" xfId="8463" xr:uid="{BB9DE3D4-BD4C-432F-A13A-4CC350283026}"/>
    <cellStyle name="Currency 5 3 5 3 2 2 2" xfId="17785" xr:uid="{93C07156-E1EB-46D2-A10F-057595EB34F1}"/>
    <cellStyle name="Currency 5 3 5 3 2 2 3" xfId="27911" xr:uid="{4FAD65D6-AADB-484B-99A6-86B3D14F2C64}"/>
    <cellStyle name="Currency 5 3 5 3 2 3" xfId="13568" xr:uid="{2EEB639E-D1E4-42BC-90BD-2CFE9835F1F2}"/>
    <cellStyle name="Currency 5 3 5 3 2 4" xfId="23694" xr:uid="{039043EC-74A5-4D9C-BD00-5C3E228E7808}"/>
    <cellStyle name="Currency 5 3 5 3 3" xfId="6318" xr:uid="{C07E5859-FD22-4090-8056-3052A10054DE}"/>
    <cellStyle name="Currency 5 3 5 3 3 2" xfId="15640" xr:uid="{486534FF-BEE6-4C81-8567-B43809C88BA9}"/>
    <cellStyle name="Currency 5 3 5 3 3 3" xfId="25766" xr:uid="{8EBE0DBD-F569-4792-B2B5-1CB6F5727355}"/>
    <cellStyle name="Currency 5 3 5 3 4" xfId="11423" xr:uid="{ABE3FC35-23CC-4577-8BFC-01CB3022BB4F}"/>
    <cellStyle name="Currency 5 3 5 3 5" xfId="21549" xr:uid="{0C82973F-9293-449D-9CEF-CDE7AAE059FE}"/>
    <cellStyle name="Currency 5 3 5 4" xfId="2429" xr:uid="{77739C4F-7D43-4ED8-B386-44AD0E84F5B2}"/>
    <cellStyle name="Currency 5 3 5 4 2" xfId="4658" xr:uid="{6B23AA89-22F5-4498-9766-FB70137CC918}"/>
    <cellStyle name="Currency 5 3 5 4 2 2" xfId="8876" xr:uid="{71F5209A-3F0A-4B49-98C2-738851C9EDF0}"/>
    <cellStyle name="Currency 5 3 5 4 2 2 2" xfId="18198" xr:uid="{F56B92BB-7F24-4A0B-BC84-557E3ED1FD9D}"/>
    <cellStyle name="Currency 5 3 5 4 2 2 3" xfId="28324" xr:uid="{91EE9075-2007-4432-8331-CDEEE521C7D6}"/>
    <cellStyle name="Currency 5 3 5 4 2 3" xfId="13981" xr:uid="{D3E545AE-8859-4E68-A340-9C9C11C3DD98}"/>
    <cellStyle name="Currency 5 3 5 4 2 4" xfId="24107" xr:uid="{D98BDEA1-9504-416C-ACEC-D33980884392}"/>
    <cellStyle name="Currency 5 3 5 4 3" xfId="6731" xr:uid="{FE3D81E1-EF23-4775-8BAE-513CAC328217}"/>
    <cellStyle name="Currency 5 3 5 4 3 2" xfId="16053" xr:uid="{041E7E9F-1DCE-421E-8E67-3FB410811138}"/>
    <cellStyle name="Currency 5 3 5 4 3 3" xfId="26179" xr:uid="{0F0C7B71-680E-4A88-9A27-ED2263F56C67}"/>
    <cellStyle name="Currency 5 3 5 4 4" xfId="11836" xr:uid="{10023E90-F4AB-4BFF-A228-3BAB6A7D65C1}"/>
    <cellStyle name="Currency 5 3 5 4 5" xfId="21962" xr:uid="{50B285A6-25DE-4123-8FA2-88BA419C8B2E}"/>
    <cellStyle name="Currency 5 3 5 5" xfId="2842" xr:uid="{F6DC7B38-E1A3-45C7-B9F5-07027E37433A}"/>
    <cellStyle name="Currency 5 3 5 5 2" xfId="5071" xr:uid="{E2E5F67B-5838-4F47-A0D0-7BE1B10ED62D}"/>
    <cellStyle name="Currency 5 3 5 5 2 2" xfId="9289" xr:uid="{3074D5EE-1AE7-4274-9F1D-B9A2885431D5}"/>
    <cellStyle name="Currency 5 3 5 5 2 2 2" xfId="18611" xr:uid="{4A4727BC-B7E9-4A8C-AE53-2529D3D975B3}"/>
    <cellStyle name="Currency 5 3 5 5 2 2 3" xfId="28737" xr:uid="{5BD72F75-02E0-4EC3-95D1-D0EDF8C11005}"/>
    <cellStyle name="Currency 5 3 5 5 2 3" xfId="14394" xr:uid="{6AB0934E-D676-46E5-86F8-884B90C65FC2}"/>
    <cellStyle name="Currency 5 3 5 5 2 4" xfId="24520" xr:uid="{885093B2-A500-4147-B12D-B360BC32D513}"/>
    <cellStyle name="Currency 5 3 5 5 3" xfId="7144" xr:uid="{3435A4AC-A44B-44B7-84E6-3079581FC68D}"/>
    <cellStyle name="Currency 5 3 5 5 3 2" xfId="16466" xr:uid="{867E07CC-C8E5-4822-AE8C-24C18562266C}"/>
    <cellStyle name="Currency 5 3 5 5 3 3" xfId="26592" xr:uid="{44688A0C-E2A7-4F7B-968C-A24C6F65220B}"/>
    <cellStyle name="Currency 5 3 5 5 4" xfId="12249" xr:uid="{DB69F3EE-A9F8-474C-ABF2-0E2FE21D5055}"/>
    <cellStyle name="Currency 5 3 5 5 5" xfId="22375" xr:uid="{5380C0E7-BA53-4D6C-9F9C-124F131FFC63}"/>
    <cellStyle name="Currency 5 3 5 6" xfId="3277" xr:uid="{B5BD5D0A-952A-4C74-BE34-E448C4118B92}"/>
    <cellStyle name="Currency 5 3 5 6 2" xfId="7557" xr:uid="{B3ECF34E-3527-4BD2-A61E-0BD96589A315}"/>
    <cellStyle name="Currency 5 3 5 6 2 2" xfId="16879" xr:uid="{DC78DC35-625F-4B3D-80B9-52A0B77F204E}"/>
    <cellStyle name="Currency 5 3 5 6 2 3" xfId="27005" xr:uid="{EC5A2E99-2CE6-456B-9E9D-C2B61517452E}"/>
    <cellStyle name="Currency 5 3 5 6 3" xfId="12662" xr:uid="{19DCC4AA-84BC-49AA-8E37-C890FDDCC5D5}"/>
    <cellStyle name="Currency 5 3 5 6 4" xfId="22788" xr:uid="{25553FA4-90F1-4378-A0A7-3C8C774FDF36}"/>
    <cellStyle name="Currency 5 3 5 7" xfId="3574" xr:uid="{493EB00D-B90D-419E-8A26-6944791FF4E4}"/>
    <cellStyle name="Currency 5 3 5 8" xfId="3655" xr:uid="{7B9D94DF-C196-4F10-949E-23B3F1F9A4A9}"/>
    <cellStyle name="Currency 5 3 5 8 2" xfId="7874" xr:uid="{F466E9B4-DA43-43B2-8C69-D9D78CBFDC62}"/>
    <cellStyle name="Currency 5 3 5 8 2 2" xfId="17196" xr:uid="{3FAD9A64-CEEA-4907-8AC9-CF226AD3E77A}"/>
    <cellStyle name="Currency 5 3 5 8 2 3" xfId="27322" xr:uid="{2F5CE6AA-9DE2-481C-98FE-7AE836E43BA6}"/>
    <cellStyle name="Currency 5 3 5 8 3" xfId="12979" xr:uid="{3C799F01-7EA3-47BA-8332-C13D39633AC5}"/>
    <cellStyle name="Currency 5 3 5 8 4" xfId="23105" xr:uid="{D1B30494-8FA8-41D0-B716-1548F1261118}"/>
    <cellStyle name="Currency 5 3 5 9" xfId="5491" xr:uid="{0217EFFE-32B4-4C85-93EB-E96681473908}"/>
    <cellStyle name="Currency 5 3 5 9 2" xfId="14813" xr:uid="{710F15DC-0D51-402B-88EE-21A833D14991}"/>
    <cellStyle name="Currency 5 3 5 9 3" xfId="24939" xr:uid="{842DABA9-CFF5-4D7E-BE83-96D4FF7803E0}"/>
    <cellStyle name="Currency 5 3 6" xfId="10415" xr:uid="{8270C568-E18E-4755-8040-495F784E8E6A}"/>
    <cellStyle name="Currency 5 3 7" xfId="9609" xr:uid="{EB14E048-B694-4782-B4D9-536891DB54AE}"/>
    <cellStyle name="Currency 5 3 7 2" xfId="18930" xr:uid="{580D3CCD-A257-4966-9FBC-BE9E3394C661}"/>
    <cellStyle name="Currency 5 3 7 3" xfId="29056" xr:uid="{BEEF49B0-4F87-4D5C-86AB-0BD041D3CB77}"/>
    <cellStyle name="Currency 5 4" xfId="219" xr:uid="{00000000-0005-0000-0000-000087010000}"/>
    <cellStyle name="Currency 5 4 2" xfId="751" xr:uid="{00000000-0005-0000-0000-000088010000}"/>
    <cellStyle name="Currency 5 5" xfId="220" xr:uid="{00000000-0005-0000-0000-000089010000}"/>
    <cellStyle name="Currency 5 5 10" xfId="5492" xr:uid="{65CA140B-2227-4CA6-BAA4-3B1A008D9CC3}"/>
    <cellStyle name="Currency 5 5 10 2" xfId="14814" xr:uid="{AAC8947C-814C-4F54-9E61-63C2A1CB63AA}"/>
    <cellStyle name="Currency 5 5 10 3" xfId="24940" xr:uid="{03B60211-B527-4BE9-B2FE-E02B91356984}"/>
    <cellStyle name="Currency 5 5 11" xfId="9680" xr:uid="{F378F176-C2AC-4D28-851C-532CA4F39551}"/>
    <cellStyle name="Currency 5 5 11 2" xfId="19001" xr:uid="{C1309C73-F2AE-4382-ABDB-C787C1EBEBEE}"/>
    <cellStyle name="Currency 5 5 11 3" xfId="29127" xr:uid="{5DF64976-24CC-485F-8735-31DC133EFCE3}"/>
    <cellStyle name="Currency 5 5 12" xfId="1188" xr:uid="{AED11523-D99E-4256-B84C-9ACD13C0B465}"/>
    <cellStyle name="Currency 5 5 13" xfId="10597" xr:uid="{57B58CFE-851C-49AF-9358-CBE4260B2BB8}"/>
    <cellStyle name="Currency 5 5 14" xfId="19894" xr:uid="{24C94887-C8D6-4879-9EF2-6EEF17B73AC5}"/>
    <cellStyle name="Currency 5 5 15" xfId="20723" xr:uid="{F555FDBE-EEE5-4386-9F62-5A07321F5D15}"/>
    <cellStyle name="Currency 5 5 2" xfId="221" xr:uid="{00000000-0005-0000-0000-00008A010000}"/>
    <cellStyle name="Currency 5 5 2 10" xfId="9887" xr:uid="{D3826283-D0A7-4648-B0CF-4045263AF089}"/>
    <cellStyle name="Currency 5 5 2 10 2" xfId="19208" xr:uid="{3224E589-45F5-4231-9FAF-529C5D3A28F0}"/>
    <cellStyle name="Currency 5 5 2 10 3" xfId="29334" xr:uid="{C3096E30-89C8-4EF7-A387-BA5B0FB51ECC}"/>
    <cellStyle name="Currency 5 5 2 11" xfId="1189" xr:uid="{6F63EB2F-9D8B-4DF8-84DD-9AD66E08DC8F}"/>
    <cellStyle name="Currency 5 5 2 12" xfId="10598" xr:uid="{FCE88647-86FA-479B-A1F1-A5D2999AC141}"/>
    <cellStyle name="Currency 5 5 2 13" xfId="19895" xr:uid="{176BD194-EBAD-40C4-98AF-EC83D448BE13}"/>
    <cellStyle name="Currency 5 5 2 14" xfId="20724" xr:uid="{0DC8F461-44A5-49CA-A735-B8A24AAD91A6}"/>
    <cellStyle name="Currency 5 5 2 2" xfId="753" xr:uid="{00000000-0005-0000-0000-00008B010000}"/>
    <cellStyle name="Currency 5 5 2 2 2" xfId="3834" xr:uid="{2AF215F1-7A73-41B6-8497-856A8E519C89}"/>
    <cellStyle name="Currency 5 5 2 2 2 2" xfId="8052" xr:uid="{6B0699F0-CD25-41C0-8613-CF146B3377F8}"/>
    <cellStyle name="Currency 5 5 2 2 2 2 2" xfId="17374" xr:uid="{B2D080BF-BB03-4058-9441-5A930A127FC6}"/>
    <cellStyle name="Currency 5 5 2 2 2 2 3" xfId="27500" xr:uid="{8341721A-2D49-4242-971F-8D77076EE863}"/>
    <cellStyle name="Currency 5 5 2 2 2 3" xfId="13157" xr:uid="{FA19B6EE-5B9D-403A-92C1-3EBA385D2A77}"/>
    <cellStyle name="Currency 5 5 2 2 2 4" xfId="23283" xr:uid="{3AF65E15-764C-4583-929A-A5F8985FB827}"/>
    <cellStyle name="Currency 5 5 2 2 3" xfId="5907" xr:uid="{431947D0-8E8D-4E40-9CC4-473517CA5CE2}"/>
    <cellStyle name="Currency 5 5 2 2 3 2" xfId="15229" xr:uid="{E9DC209A-D7CA-4ED6-B4AF-308BDB066838}"/>
    <cellStyle name="Currency 5 5 2 2 3 3" xfId="25355" xr:uid="{8F9012D9-275A-44D9-A7EB-65C5E92707A1}"/>
    <cellStyle name="Currency 5 5 2 2 4" xfId="10312" xr:uid="{92AC98C9-52AD-4D0B-880F-DB9BF98097A4}"/>
    <cellStyle name="Currency 5 5 2 2 4 2" xfId="19623" xr:uid="{285B6825-F46E-4E44-AE78-C556DE2CD4BA}"/>
    <cellStyle name="Currency 5 5 2 2 4 3" xfId="29749" xr:uid="{8E6D9BAB-11F4-4FB0-85B4-FAFD26C634AC}"/>
    <cellStyle name="Currency 5 5 2 2 5" xfId="1604" xr:uid="{A74A3733-36EE-4855-9FFB-B5FF2CAB3894}"/>
    <cellStyle name="Currency 5 5 2 2 6" xfId="11012" xr:uid="{A6E7B748-52AB-47C9-97B5-475CF8E45C72}"/>
    <cellStyle name="Currency 5 5 2 2 7" xfId="20311" xr:uid="{0C781DA4-11E8-4E02-9B4F-AE2A028480F8}"/>
    <cellStyle name="Currency 5 5 2 2 8" xfId="21138" xr:uid="{E493C001-9E71-4515-8F8F-83970431D860}"/>
    <cellStyle name="Currency 5 5 2 3" xfId="2018" xr:uid="{6258C8F2-CEEE-4F93-9871-C0D5896DC0CA}"/>
    <cellStyle name="Currency 5 5 2 3 2" xfId="4247" xr:uid="{C70A43BA-F70B-41D2-9694-9574A4414C56}"/>
    <cellStyle name="Currency 5 5 2 3 2 2" xfId="8465" xr:uid="{6A3D111A-40E1-4FB6-AA7A-9DA153908656}"/>
    <cellStyle name="Currency 5 5 2 3 2 2 2" xfId="17787" xr:uid="{DE3F637D-60FA-4D08-9331-879C179C8897}"/>
    <cellStyle name="Currency 5 5 2 3 2 2 3" xfId="27913" xr:uid="{E3F4BA6F-E463-46E6-B6A8-F03F5FCCB97E}"/>
    <cellStyle name="Currency 5 5 2 3 2 3" xfId="13570" xr:uid="{F7B6698A-781F-4A91-A4DB-E64A7EE9F127}"/>
    <cellStyle name="Currency 5 5 2 3 2 4" xfId="23696" xr:uid="{1A7510E7-C11E-4656-83CD-D8C58261C663}"/>
    <cellStyle name="Currency 5 5 2 3 3" xfId="6320" xr:uid="{341C5B48-C5E5-4390-BEF3-DA300F5F94D3}"/>
    <cellStyle name="Currency 5 5 2 3 3 2" xfId="15642" xr:uid="{EE781B9D-6210-4DAF-9086-098E0666E249}"/>
    <cellStyle name="Currency 5 5 2 3 3 3" xfId="25768" xr:uid="{883F6523-B2EF-46EC-B286-7CB56921128F}"/>
    <cellStyle name="Currency 5 5 2 3 4" xfId="11425" xr:uid="{5F650BA1-CA14-4F0A-8D9F-B264B64CB109}"/>
    <cellStyle name="Currency 5 5 2 3 5" xfId="21551" xr:uid="{BA2C021B-BDE7-4177-AB90-756634C24A09}"/>
    <cellStyle name="Currency 5 5 2 4" xfId="2431" xr:uid="{232AE1AB-CF0B-41A3-8D0B-2AEB92D915FA}"/>
    <cellStyle name="Currency 5 5 2 4 2" xfId="4660" xr:uid="{6D82DF7F-A2F0-49CC-8E1D-D3B84DC4046D}"/>
    <cellStyle name="Currency 5 5 2 4 2 2" xfId="8878" xr:uid="{46A1EE06-6F13-4E57-BFC7-4F23BC6481F5}"/>
    <cellStyle name="Currency 5 5 2 4 2 2 2" xfId="18200" xr:uid="{F4E8B557-13F9-49AD-86D9-0078A16F82AC}"/>
    <cellStyle name="Currency 5 5 2 4 2 2 3" xfId="28326" xr:uid="{F1A7CC6F-AD0E-431A-B5B4-5714895EF908}"/>
    <cellStyle name="Currency 5 5 2 4 2 3" xfId="13983" xr:uid="{0474048D-9CB6-4CA2-864B-A0A96277A334}"/>
    <cellStyle name="Currency 5 5 2 4 2 4" xfId="24109" xr:uid="{047998FA-C36B-407D-AA82-0988F1A66073}"/>
    <cellStyle name="Currency 5 5 2 4 3" xfId="6733" xr:uid="{0A450EBA-FA85-493A-B852-0BC22DC5864C}"/>
    <cellStyle name="Currency 5 5 2 4 3 2" xfId="16055" xr:uid="{4338866B-1955-40C1-AAE4-E410E7492E00}"/>
    <cellStyle name="Currency 5 5 2 4 3 3" xfId="26181" xr:uid="{D7C1EC62-2C37-409C-81D7-732D25E4208F}"/>
    <cellStyle name="Currency 5 5 2 4 4" xfId="11838" xr:uid="{5F62F11E-0991-440C-8ADD-438EB86E667C}"/>
    <cellStyle name="Currency 5 5 2 4 5" xfId="21964" xr:uid="{58F25061-0BF7-4947-92BF-47D7B20A63DF}"/>
    <cellStyle name="Currency 5 5 2 5" xfId="2844" xr:uid="{964A323D-9293-4728-AA2C-9142AE86FB7F}"/>
    <cellStyle name="Currency 5 5 2 5 2" xfId="5073" xr:uid="{9BF89AB0-0E08-4A6D-B005-3655C95F6B04}"/>
    <cellStyle name="Currency 5 5 2 5 2 2" xfId="9291" xr:uid="{764FC696-DBA4-4C3B-8FD7-A04CF5BDF994}"/>
    <cellStyle name="Currency 5 5 2 5 2 2 2" xfId="18613" xr:uid="{BB94F1C1-E77E-443D-B574-71FE9426690A}"/>
    <cellStyle name="Currency 5 5 2 5 2 2 3" xfId="28739" xr:uid="{B742C4FF-55FA-44CE-9BE9-5303DF9C582A}"/>
    <cellStyle name="Currency 5 5 2 5 2 3" xfId="14396" xr:uid="{043913A8-69B4-4061-951B-FDF4951B4282}"/>
    <cellStyle name="Currency 5 5 2 5 2 4" xfId="24522" xr:uid="{AD564124-7F4C-4258-B9EF-A685CD7C9993}"/>
    <cellStyle name="Currency 5 5 2 5 3" xfId="7146" xr:uid="{E9F308C3-BB40-412F-90F9-2F8902F579CB}"/>
    <cellStyle name="Currency 5 5 2 5 3 2" xfId="16468" xr:uid="{C66BC513-785D-43EA-8A2E-C11D379C326D}"/>
    <cellStyle name="Currency 5 5 2 5 3 3" xfId="26594" xr:uid="{EC364A5A-1931-4FCC-A0AB-17ACFCF04ACC}"/>
    <cellStyle name="Currency 5 5 2 5 4" xfId="12251" xr:uid="{E7E75E5B-1E98-4D7A-AD39-A5839B8FE7CD}"/>
    <cellStyle name="Currency 5 5 2 5 5" xfId="22377" xr:uid="{68393D79-C883-4C12-9954-96793D7A74BD}"/>
    <cellStyle name="Currency 5 5 2 6" xfId="3279" xr:uid="{AF25FCF6-EA5B-4026-9F60-D6BA886AE2C6}"/>
    <cellStyle name="Currency 5 5 2 6 2" xfId="7559" xr:uid="{A00EF6A2-8853-4921-A034-47C5C7C89A15}"/>
    <cellStyle name="Currency 5 5 2 6 2 2" xfId="16881" xr:uid="{567C20E6-388B-46F1-89A6-CBD4B0BD5429}"/>
    <cellStyle name="Currency 5 5 2 6 2 3" xfId="27007" xr:uid="{7B889404-1C81-47BE-B91A-AA14C13FC3B7}"/>
    <cellStyle name="Currency 5 5 2 6 3" xfId="12664" xr:uid="{48B17790-80E6-46A6-9C45-7A3B9E392749}"/>
    <cellStyle name="Currency 5 5 2 6 4" xfId="22790" xr:uid="{6BE820BB-54D3-4171-82FD-93F7297DBB00}"/>
    <cellStyle name="Currency 5 5 2 7" xfId="3576" xr:uid="{0D965C1F-0927-490D-BBBF-5C0FA554087F}"/>
    <cellStyle name="Currency 5 5 2 8" xfId="3657" xr:uid="{26FA421C-E719-405C-AD8D-35D4EA11AE8E}"/>
    <cellStyle name="Currency 5 5 2 8 2" xfId="7876" xr:uid="{3511D65A-798C-449F-9C55-CBF962214E7E}"/>
    <cellStyle name="Currency 5 5 2 8 2 2" xfId="17198" xr:uid="{2215E78E-550B-4B91-AF21-F9EFF7DC5BC4}"/>
    <cellStyle name="Currency 5 5 2 8 2 3" xfId="27324" xr:uid="{F264D6EF-5974-4598-87C9-92FC7A2A6D01}"/>
    <cellStyle name="Currency 5 5 2 8 3" xfId="12981" xr:uid="{3C6ACF45-CBC0-4739-8CDF-893FA0B201D1}"/>
    <cellStyle name="Currency 5 5 2 8 4" xfId="23107" xr:uid="{DB013EAB-E2D1-4B29-85FE-C2DDFAFD2ADB}"/>
    <cellStyle name="Currency 5 5 2 9" xfId="5493" xr:uid="{8E0677B6-BB02-4110-B3CB-17861DA4D579}"/>
    <cellStyle name="Currency 5 5 2 9 2" xfId="14815" xr:uid="{AD9ABE8C-FF0D-41BA-892F-172EB2179663}"/>
    <cellStyle name="Currency 5 5 2 9 3" xfId="24941" xr:uid="{292BCB92-526E-4DE1-ABE0-A18CA93E14F4}"/>
    <cellStyle name="Currency 5 5 3" xfId="752" xr:uid="{00000000-0005-0000-0000-00008C010000}"/>
    <cellStyle name="Currency 5 5 3 2" xfId="3833" xr:uid="{5E15839E-595F-4B08-9069-EEFD2009310C}"/>
    <cellStyle name="Currency 5 5 3 2 2" xfId="8051" xr:uid="{699947C8-5FC0-4DF6-B87C-BEFB581FAE71}"/>
    <cellStyle name="Currency 5 5 3 2 2 2" xfId="17373" xr:uid="{E4C7F199-9FB4-4EFE-8782-9D2513CB11C4}"/>
    <cellStyle name="Currency 5 5 3 2 2 3" xfId="27499" xr:uid="{BFF17481-74B0-4548-BA84-7D8AAF92D6ED}"/>
    <cellStyle name="Currency 5 5 3 2 3" xfId="13156" xr:uid="{0A9BA680-CB23-4D4C-A214-A5DD22F8496A}"/>
    <cellStyle name="Currency 5 5 3 2 4" xfId="23282" xr:uid="{59BA4C93-8FB5-48F0-A653-726E00F328C4}"/>
    <cellStyle name="Currency 5 5 3 3" xfId="5906" xr:uid="{6EDE08AB-0822-45CC-B8EA-25C2313C7449}"/>
    <cellStyle name="Currency 5 5 3 3 2" xfId="15228" xr:uid="{65438E00-F6BB-4D08-8D98-C43855DB4F56}"/>
    <cellStyle name="Currency 5 5 3 3 3" xfId="25354" xr:uid="{BCE62E75-9BA7-4D0D-850F-B15F452124BB}"/>
    <cellStyle name="Currency 5 5 3 4" xfId="10105" xr:uid="{4EDAC4A7-1FBF-417A-ABAF-952DC3106C31}"/>
    <cellStyle name="Currency 5 5 3 4 2" xfId="19416" xr:uid="{D4EFCD24-4D30-4AAB-A509-75ECFD372E84}"/>
    <cellStyle name="Currency 5 5 3 4 3" xfId="29542" xr:uid="{316E760A-FEB6-4174-ABB1-3FE1EA52EE87}"/>
    <cellStyle name="Currency 5 5 3 5" xfId="1603" xr:uid="{6E45B182-708B-45CB-8EF3-50362154C201}"/>
    <cellStyle name="Currency 5 5 3 6" xfId="11011" xr:uid="{A1BF8AA4-2DD8-4A40-951C-3BB1A52884B5}"/>
    <cellStyle name="Currency 5 5 3 7" xfId="20310" xr:uid="{FD1D126C-EFE6-4233-A472-D8E3078526D0}"/>
    <cellStyle name="Currency 5 5 3 8" xfId="21137" xr:uid="{2D799476-A983-403B-B7F8-0F92EF8851D9}"/>
    <cellStyle name="Currency 5 5 4" xfId="2017" xr:uid="{0EBEB9C5-0D36-4339-944E-B5FCCB0D2CD9}"/>
    <cellStyle name="Currency 5 5 4 2" xfId="4246" xr:uid="{ED3CA36B-24C3-4070-9E38-C3FD5CC77CB6}"/>
    <cellStyle name="Currency 5 5 4 2 2" xfId="8464" xr:uid="{0F1B23BD-A3E3-447D-B908-11DCA391E558}"/>
    <cellStyle name="Currency 5 5 4 2 2 2" xfId="17786" xr:uid="{97785832-6548-4D28-A357-2338BC7D552C}"/>
    <cellStyle name="Currency 5 5 4 2 2 3" xfId="27912" xr:uid="{DECA7027-99F0-4D51-A656-F2B9E036FA4C}"/>
    <cellStyle name="Currency 5 5 4 2 3" xfId="13569" xr:uid="{4F63A815-6B1C-41F0-9448-616C545144CD}"/>
    <cellStyle name="Currency 5 5 4 2 4" xfId="23695" xr:uid="{B62F209E-84BB-4772-B4F1-D499CD972E2A}"/>
    <cellStyle name="Currency 5 5 4 3" xfId="6319" xr:uid="{81468D78-92AD-48F3-A8E1-CD0B17B4E035}"/>
    <cellStyle name="Currency 5 5 4 3 2" xfId="15641" xr:uid="{BD9134DE-65C5-448B-B3A9-375E2EEB1711}"/>
    <cellStyle name="Currency 5 5 4 3 3" xfId="25767" xr:uid="{69D0A0C5-F6D6-4BBF-8927-FA14FCBBEDDE}"/>
    <cellStyle name="Currency 5 5 4 4" xfId="11424" xr:uid="{C779B2B1-6FEF-49B2-BA2E-F2097158E9D9}"/>
    <cellStyle name="Currency 5 5 4 5" xfId="21550" xr:uid="{45E94FE4-4110-4917-88D2-FF024DCCC58B}"/>
    <cellStyle name="Currency 5 5 5" xfId="2430" xr:uid="{00E31016-0691-4B79-B154-8A6E58E4C80D}"/>
    <cellStyle name="Currency 5 5 5 2" xfId="4659" xr:uid="{40A0DB8B-901C-4562-972D-4E2150F9CF9A}"/>
    <cellStyle name="Currency 5 5 5 2 2" xfId="8877" xr:uid="{300136DF-9B2E-493F-82F2-A261A7E958FF}"/>
    <cellStyle name="Currency 5 5 5 2 2 2" xfId="18199" xr:uid="{F2F6E6C5-81E3-42A0-91D2-0772F8616FA4}"/>
    <cellStyle name="Currency 5 5 5 2 2 3" xfId="28325" xr:uid="{C74EA534-BA46-41A5-868E-586404B75FA9}"/>
    <cellStyle name="Currency 5 5 5 2 3" xfId="13982" xr:uid="{6E2145FA-37D3-4555-8DE9-388AA0E45A02}"/>
    <cellStyle name="Currency 5 5 5 2 4" xfId="24108" xr:uid="{7EDFACB2-0528-437D-8BBB-D1100417841D}"/>
    <cellStyle name="Currency 5 5 5 3" xfId="6732" xr:uid="{E0DD0F05-0326-4349-9E50-B3EFC852D02C}"/>
    <cellStyle name="Currency 5 5 5 3 2" xfId="16054" xr:uid="{45E08E19-2C25-4B00-B3C6-5529ED9C66D1}"/>
    <cellStyle name="Currency 5 5 5 3 3" xfId="26180" xr:uid="{DEF481E5-8DDD-4C80-ADCD-B5502967E6FD}"/>
    <cellStyle name="Currency 5 5 5 4" xfId="11837" xr:uid="{65A76F55-CD13-448B-BF94-ADED8F3710CF}"/>
    <cellStyle name="Currency 5 5 5 5" xfId="21963" xr:uid="{0553187E-2C9C-4B50-AC3E-6E6F5E3C565B}"/>
    <cellStyle name="Currency 5 5 6" xfId="2843" xr:uid="{8C05C7C6-E5C2-4933-97D6-A0BA6E6B4E9A}"/>
    <cellStyle name="Currency 5 5 6 2" xfId="5072" xr:uid="{1A5F4963-4E9E-4344-A99D-F614DE06A614}"/>
    <cellStyle name="Currency 5 5 6 2 2" xfId="9290" xr:uid="{78B0EF61-549C-42BF-903B-C09C0C5F4792}"/>
    <cellStyle name="Currency 5 5 6 2 2 2" xfId="18612" xr:uid="{E7910466-D711-4CE5-9F9B-6319D7D0BF43}"/>
    <cellStyle name="Currency 5 5 6 2 2 3" xfId="28738" xr:uid="{D503CDF7-DE08-4B54-82E9-423AD63DB665}"/>
    <cellStyle name="Currency 5 5 6 2 3" xfId="14395" xr:uid="{A5D50678-DC7B-45A4-B5EC-6720A21A0055}"/>
    <cellStyle name="Currency 5 5 6 2 4" xfId="24521" xr:uid="{774B0D05-7677-4372-9450-B0F5285BCCB9}"/>
    <cellStyle name="Currency 5 5 6 3" xfId="7145" xr:uid="{7A984731-E5D7-4278-9498-E3F297DA97A7}"/>
    <cellStyle name="Currency 5 5 6 3 2" xfId="16467" xr:uid="{D65EAC2C-51AC-4CE9-83E9-F0D5FCCAF2FD}"/>
    <cellStyle name="Currency 5 5 6 3 3" xfId="26593" xr:uid="{7853ACA7-72CD-42E9-840B-381FE11985A8}"/>
    <cellStyle name="Currency 5 5 6 4" xfId="12250" xr:uid="{D047C31E-DE3A-4812-9D23-09D8FF7EC3D5}"/>
    <cellStyle name="Currency 5 5 6 5" xfId="22376" xr:uid="{37EA4FC7-C4A3-49EE-88C9-E7F8967770E6}"/>
    <cellStyle name="Currency 5 5 7" xfId="3278" xr:uid="{3B833C87-21F7-4260-987A-6C662B86F364}"/>
    <cellStyle name="Currency 5 5 7 2" xfId="7558" xr:uid="{661C08F1-243E-4B38-A3BC-A5FB451ADA04}"/>
    <cellStyle name="Currency 5 5 7 2 2" xfId="16880" xr:uid="{4FEAE1E0-28F0-4D9D-8431-EC01B475D52B}"/>
    <cellStyle name="Currency 5 5 7 2 3" xfId="27006" xr:uid="{A118043C-4673-4FD8-96E6-8FD08F382F8D}"/>
    <cellStyle name="Currency 5 5 7 3" xfId="12663" xr:uid="{B13CD85C-FAF6-4823-9ECD-96CCBEDDFC9D}"/>
    <cellStyle name="Currency 5 5 7 4" xfId="22789" xr:uid="{885FEC20-859D-4487-A04A-DF40B840C0D8}"/>
    <cellStyle name="Currency 5 5 8" xfId="3575" xr:uid="{DBDC0D63-7029-4FCD-9B79-4A9D055ED5D5}"/>
    <cellStyle name="Currency 5 5 9" xfId="3656" xr:uid="{34E903ED-A3EB-4430-B7A2-3304D54B6653}"/>
    <cellStyle name="Currency 5 5 9 2" xfId="7875" xr:uid="{1BD44F34-1EA5-4ADF-8863-330CED30D0B8}"/>
    <cellStyle name="Currency 5 5 9 2 2" xfId="17197" xr:uid="{76797585-41D5-4C72-912F-7C00430169C5}"/>
    <cellStyle name="Currency 5 5 9 2 3" xfId="27323" xr:uid="{023E835D-B35A-4D35-9523-1733AB366B44}"/>
    <cellStyle name="Currency 5 5 9 3" xfId="12980" xr:uid="{EF439FD1-7538-4416-A499-AF635CD45462}"/>
    <cellStyle name="Currency 5 5 9 4" xfId="23106" xr:uid="{19147C49-E497-4C50-B139-BA3A79299539}"/>
    <cellStyle name="Currency 5 6" xfId="222" xr:uid="{00000000-0005-0000-0000-00008D010000}"/>
    <cellStyle name="Currency 5 6 10" xfId="9796" xr:uid="{90BF8A97-4F05-405D-AD90-3DF06CE38C4F}"/>
    <cellStyle name="Currency 5 6 10 2" xfId="19117" xr:uid="{0F631CF6-6797-47F2-A18D-BDBDBB23A376}"/>
    <cellStyle name="Currency 5 6 10 3" xfId="29243" xr:uid="{01DD2804-307C-4A5C-8893-CCEDFCD81468}"/>
    <cellStyle name="Currency 5 6 11" xfId="1190" xr:uid="{DBBEFAC4-6691-4D53-B06C-F681CC628264}"/>
    <cellStyle name="Currency 5 6 12" xfId="10599" xr:uid="{8A421CEE-A1E5-40A6-85FE-390076CE5E86}"/>
    <cellStyle name="Currency 5 6 13" xfId="19896" xr:uid="{361D289B-F7D9-4A37-8D7E-B40A210A77BE}"/>
    <cellStyle name="Currency 5 6 14" xfId="20725" xr:uid="{68D828F1-E6DE-4674-AD2A-A083B0F60A1A}"/>
    <cellStyle name="Currency 5 6 2" xfId="754" xr:uid="{00000000-0005-0000-0000-00008E010000}"/>
    <cellStyle name="Currency 5 6 2 2" xfId="3835" xr:uid="{2B11AB08-654C-4B6D-B8D5-D9A5C180EABD}"/>
    <cellStyle name="Currency 5 6 2 2 2" xfId="8053" xr:uid="{535AEA8A-A575-49DA-9AE6-9C55549E5BB2}"/>
    <cellStyle name="Currency 5 6 2 2 2 2" xfId="17375" xr:uid="{A4E609FF-E2AF-4071-99B2-BB49CE0ADA0C}"/>
    <cellStyle name="Currency 5 6 2 2 2 3" xfId="27501" xr:uid="{B65BBCA8-E9E2-46B9-A300-15C086B7B41B}"/>
    <cellStyle name="Currency 5 6 2 2 3" xfId="13158" xr:uid="{7F35240F-C935-44FF-AFFF-9F57F3A8EED8}"/>
    <cellStyle name="Currency 5 6 2 2 4" xfId="23284" xr:uid="{9470C82B-06F3-4486-9344-010A174E5E8D}"/>
    <cellStyle name="Currency 5 6 2 3" xfId="5908" xr:uid="{CE89A62E-9C3F-442F-81D3-384E5752AF42}"/>
    <cellStyle name="Currency 5 6 2 3 2" xfId="15230" xr:uid="{E5695552-48BD-49E2-8726-F7E390C2035F}"/>
    <cellStyle name="Currency 5 6 2 3 3" xfId="25356" xr:uid="{555EFA8E-CDFF-49B1-A236-16B4DCD8504E}"/>
    <cellStyle name="Currency 5 6 2 4" xfId="10221" xr:uid="{D2102A46-8D04-4DD6-856A-C2AC3BB460DE}"/>
    <cellStyle name="Currency 5 6 2 4 2" xfId="19532" xr:uid="{C603A117-C252-471E-B6D9-C4D1B89916C2}"/>
    <cellStyle name="Currency 5 6 2 4 3" xfId="29658" xr:uid="{027D9BD8-B780-47CE-8166-3071CE30868B}"/>
    <cellStyle name="Currency 5 6 2 5" xfId="1605" xr:uid="{0FDC1633-421E-456B-934D-2C795C205765}"/>
    <cellStyle name="Currency 5 6 2 6" xfId="11013" xr:uid="{609F1D8F-68C4-473E-8988-ED44BAFC95A8}"/>
    <cellStyle name="Currency 5 6 2 7" xfId="20312" xr:uid="{C72A9822-E03B-4225-9C94-9F998CC092B2}"/>
    <cellStyle name="Currency 5 6 2 8" xfId="21139" xr:uid="{6639C4F5-3701-4CBC-9687-C8A906E3AD37}"/>
    <cellStyle name="Currency 5 6 3" xfId="2019" xr:uid="{1FC0BC22-73AA-4468-A4AE-2F8C27CEEA94}"/>
    <cellStyle name="Currency 5 6 3 2" xfId="4248" xr:uid="{79C41413-3403-4D78-926D-60F506AB1F25}"/>
    <cellStyle name="Currency 5 6 3 2 2" xfId="8466" xr:uid="{AD0FA1B7-8D8C-46D3-96EF-481E54C0B931}"/>
    <cellStyle name="Currency 5 6 3 2 2 2" xfId="17788" xr:uid="{67F116C4-1C93-46FF-8793-747D78EB38F9}"/>
    <cellStyle name="Currency 5 6 3 2 2 3" xfId="27914" xr:uid="{8C50BA76-52C7-4D89-A734-6BA3026CC29D}"/>
    <cellStyle name="Currency 5 6 3 2 3" xfId="13571" xr:uid="{E2334375-52FC-41FA-BBC0-5D211E2F418B}"/>
    <cellStyle name="Currency 5 6 3 2 4" xfId="23697" xr:uid="{056A8762-E059-4C16-95FD-F5B4DB5C7C2D}"/>
    <cellStyle name="Currency 5 6 3 3" xfId="6321" xr:uid="{7EBB7FB2-20EE-420A-B80B-2DF409C02294}"/>
    <cellStyle name="Currency 5 6 3 3 2" xfId="15643" xr:uid="{7AA2432C-11CE-4E3E-8D71-30D69A9B5D25}"/>
    <cellStyle name="Currency 5 6 3 3 3" xfId="25769" xr:uid="{C0235BA6-319A-4950-BA3C-BF95373DBA89}"/>
    <cellStyle name="Currency 5 6 3 4" xfId="11426" xr:uid="{0FD2B0E4-89C5-4327-B14B-8C4120C7EAFC}"/>
    <cellStyle name="Currency 5 6 3 5" xfId="21552" xr:uid="{BA3546C9-EBAE-4D4B-921A-D90C9518EC28}"/>
    <cellStyle name="Currency 5 6 4" xfId="2432" xr:uid="{0A6402F1-8A8B-4F02-8FA4-0A4A4D740EFD}"/>
    <cellStyle name="Currency 5 6 4 2" xfId="4661" xr:uid="{2DEF3EDA-960A-4BBA-8259-55DCAB4D0057}"/>
    <cellStyle name="Currency 5 6 4 2 2" xfId="8879" xr:uid="{967C00EA-4EB4-4344-9B49-6BB43B4E9EE7}"/>
    <cellStyle name="Currency 5 6 4 2 2 2" xfId="18201" xr:uid="{A80D5991-CAF3-4343-AE97-C033B8651A17}"/>
    <cellStyle name="Currency 5 6 4 2 2 3" xfId="28327" xr:uid="{64C93A27-13B9-412C-B0F7-B815720505E0}"/>
    <cellStyle name="Currency 5 6 4 2 3" xfId="13984" xr:uid="{51853B7F-DA26-46ED-9ECE-0428C257B299}"/>
    <cellStyle name="Currency 5 6 4 2 4" xfId="24110" xr:uid="{D23F8DA5-DA32-4EB2-BAD2-44FDA3B84848}"/>
    <cellStyle name="Currency 5 6 4 3" xfId="6734" xr:uid="{741A0F5D-7C26-4A03-BD26-E834C31D2C50}"/>
    <cellStyle name="Currency 5 6 4 3 2" xfId="16056" xr:uid="{6E565148-CA44-49C7-A4B3-7CD29A850075}"/>
    <cellStyle name="Currency 5 6 4 3 3" xfId="26182" xr:uid="{7DF19ACD-3134-40AF-9877-DAAFDFBC8BEC}"/>
    <cellStyle name="Currency 5 6 4 4" xfId="11839" xr:uid="{4A71861B-0D74-41F0-8FDF-7E42C175CA7F}"/>
    <cellStyle name="Currency 5 6 4 5" xfId="21965" xr:uid="{E1AE4A1F-B71A-40DB-AE68-01DF1BED4DFD}"/>
    <cellStyle name="Currency 5 6 5" xfId="2845" xr:uid="{F0167900-46B6-45E1-82EA-EE57067974CC}"/>
    <cellStyle name="Currency 5 6 5 2" xfId="5074" xr:uid="{E9868BA0-9153-4AB9-8EA8-8F610158C423}"/>
    <cellStyle name="Currency 5 6 5 2 2" xfId="9292" xr:uid="{18F5E621-643F-446D-AA65-DAE554E70E8A}"/>
    <cellStyle name="Currency 5 6 5 2 2 2" xfId="18614" xr:uid="{7A3007BF-F508-4D5F-9BF4-9D6289EDD40E}"/>
    <cellStyle name="Currency 5 6 5 2 2 3" xfId="28740" xr:uid="{C7933AD5-2222-4284-9A6A-4F0C9192CC5E}"/>
    <cellStyle name="Currency 5 6 5 2 3" xfId="14397" xr:uid="{324C98B2-A92C-4684-B568-641A9DBCCB36}"/>
    <cellStyle name="Currency 5 6 5 2 4" xfId="24523" xr:uid="{5F182148-6364-4D9F-9849-870116A60758}"/>
    <cellStyle name="Currency 5 6 5 3" xfId="7147" xr:uid="{31B551ED-AC9A-444A-9B01-83FED727A4D4}"/>
    <cellStyle name="Currency 5 6 5 3 2" xfId="16469" xr:uid="{580A1754-2A89-4BE4-90D6-E8474B0F16D8}"/>
    <cellStyle name="Currency 5 6 5 3 3" xfId="26595" xr:uid="{01C8F27F-F59E-4D49-BB98-9A9720FA28A3}"/>
    <cellStyle name="Currency 5 6 5 4" xfId="12252" xr:uid="{97F5A8C4-6186-4B96-9152-8607390619C6}"/>
    <cellStyle name="Currency 5 6 5 5" xfId="22378" xr:uid="{9F76F7C7-D3BF-458F-A63C-4372FFF94C61}"/>
    <cellStyle name="Currency 5 6 6" xfId="3280" xr:uid="{B2D1972E-CAB6-4CB8-9398-C9EBFDEB3D2A}"/>
    <cellStyle name="Currency 5 6 6 2" xfId="7560" xr:uid="{8C7DCBB6-273D-41F1-A2C1-B6D1504C25CE}"/>
    <cellStyle name="Currency 5 6 6 2 2" xfId="16882" xr:uid="{3B4E4C48-89FB-4F02-9400-10B0EA172F8B}"/>
    <cellStyle name="Currency 5 6 6 2 3" xfId="27008" xr:uid="{9B8EB88B-161B-4931-B015-1125432FD619}"/>
    <cellStyle name="Currency 5 6 6 3" xfId="12665" xr:uid="{B13BE868-7E04-4EB0-9DBB-5FFB3525B7C8}"/>
    <cellStyle name="Currency 5 6 6 4" xfId="22791" xr:uid="{5DAF4278-0204-44A4-A772-8462C7C066EC}"/>
    <cellStyle name="Currency 5 6 7" xfId="3577" xr:uid="{FB80FB75-1AF7-400D-B629-9A4D25FD329C}"/>
    <cellStyle name="Currency 5 6 8" xfId="3658" xr:uid="{D0B37AF2-D6F8-4776-AE85-413E2DBF0632}"/>
    <cellStyle name="Currency 5 6 8 2" xfId="7877" xr:uid="{ED15C0BB-0FD1-49C5-B310-62E801DBDC27}"/>
    <cellStyle name="Currency 5 6 8 2 2" xfId="17199" xr:uid="{EA599F84-7839-4478-9609-1578FBFB902E}"/>
    <cellStyle name="Currency 5 6 8 2 3" xfId="27325" xr:uid="{58BB835C-5B29-48A9-84EB-35148D8DE1A3}"/>
    <cellStyle name="Currency 5 6 8 3" xfId="12982" xr:uid="{21EFD2D2-D3A7-497E-A712-EAA71E8EA475}"/>
    <cellStyle name="Currency 5 6 8 4" xfId="23108" xr:uid="{D50F35E4-B47C-457C-9882-D71B5D1BF8AC}"/>
    <cellStyle name="Currency 5 6 9" xfId="5494" xr:uid="{7F19B086-A991-4A6E-BFBD-34DFFB14DD07}"/>
    <cellStyle name="Currency 5 6 9 2" xfId="14816" xr:uid="{99E57558-0057-4B8F-B991-DFFEB1B69CE6}"/>
    <cellStyle name="Currency 5 6 9 3" xfId="24942" xr:uid="{DF741AD0-3749-4690-AE52-A9471ED50524}"/>
    <cellStyle name="Currency 5 7" xfId="223" xr:uid="{00000000-0005-0000-0000-00008F010000}"/>
    <cellStyle name="Currency 5 7 10" xfId="9999" xr:uid="{1FFA6143-D5F1-4295-9E2F-B504DFD3080C}"/>
    <cellStyle name="Currency 5 7 10 2" xfId="19313" xr:uid="{DD1F0F6C-F7B6-4158-8C37-0BE39D2B2069}"/>
    <cellStyle name="Currency 5 7 10 3" xfId="29439" xr:uid="{6934D7E5-BF76-4D61-8EBB-FF1D3DDE0EAE}"/>
    <cellStyle name="Currency 5 7 11" xfId="1191" xr:uid="{501F132F-997C-484C-8D2E-2BDAB998E65A}"/>
    <cellStyle name="Currency 5 7 12" xfId="10600" xr:uid="{B3EA07FE-0586-4C43-B632-31993FFC2D7E}"/>
    <cellStyle name="Currency 5 7 13" xfId="19897" xr:uid="{732FF359-439C-49C7-883C-07F7912DF62B}"/>
    <cellStyle name="Currency 5 7 14" xfId="20726" xr:uid="{C190D586-1ABA-493B-8A06-2656BB65134C}"/>
    <cellStyle name="Currency 5 7 2" xfId="755" xr:uid="{00000000-0005-0000-0000-000090010000}"/>
    <cellStyle name="Currency 5 7 2 2" xfId="3836" xr:uid="{22CD0B46-1A52-43D8-B62D-BDE9E57C4DFB}"/>
    <cellStyle name="Currency 5 7 2 2 2" xfId="8054" xr:uid="{8C0AF45D-851E-4A61-B1BB-9823BBC63CD1}"/>
    <cellStyle name="Currency 5 7 2 2 2 2" xfId="17376" xr:uid="{446C7F59-D579-47AB-8E9D-9428973D1C3F}"/>
    <cellStyle name="Currency 5 7 2 2 2 3" xfId="27502" xr:uid="{66C1EC07-845A-4B3F-A262-661A0EA72B53}"/>
    <cellStyle name="Currency 5 7 2 2 3" xfId="13159" xr:uid="{DE143975-B450-4052-B728-75F1DB8BD7DE}"/>
    <cellStyle name="Currency 5 7 2 2 4" xfId="23285" xr:uid="{A46FD60C-088C-475B-BD48-2A6A395D6AD5}"/>
    <cellStyle name="Currency 5 7 2 3" xfId="5909" xr:uid="{CDD62283-296A-436C-89A6-A172CCFBCF56}"/>
    <cellStyle name="Currency 5 7 2 3 2" xfId="15231" xr:uid="{F5CE1743-DCA2-49A1-86EE-B25C7E742EFA}"/>
    <cellStyle name="Currency 5 7 2 3 3" xfId="25357" xr:uid="{82D63963-4145-45B7-8680-2CDD5D419847}"/>
    <cellStyle name="Currency 5 7 2 4" xfId="10431" xr:uid="{37E3F89D-7BC2-4B21-8CB6-B0614BB947FB}"/>
    <cellStyle name="Currency 5 7 2 4 2" xfId="19731" xr:uid="{E221C812-1400-44D9-956E-FC557A79B0D8}"/>
    <cellStyle name="Currency 5 7 2 4 3" xfId="29857" xr:uid="{A5662B36-89CD-4CD1-9F30-C6D305BD75F0}"/>
    <cellStyle name="Currency 5 7 2 5" xfId="1606" xr:uid="{B3E092A7-BE78-4259-BFD7-56E174C03B33}"/>
    <cellStyle name="Currency 5 7 2 6" xfId="11014" xr:uid="{D8762A26-C9AB-469A-ACB4-3144EAFAF0DF}"/>
    <cellStyle name="Currency 5 7 2 7" xfId="20313" xr:uid="{97D598C9-65E2-44F0-B4AB-2897A94AEEF8}"/>
    <cellStyle name="Currency 5 7 2 8" xfId="21140" xr:uid="{59118C9F-E962-49AE-BC56-E96D4CA29E45}"/>
    <cellStyle name="Currency 5 7 3" xfId="2020" xr:uid="{2BDCA5A4-5306-487C-BF91-303CC26C8C8F}"/>
    <cellStyle name="Currency 5 7 3 2" xfId="4249" xr:uid="{DF4D21A4-B544-4B17-ACEE-F54AE025718B}"/>
    <cellStyle name="Currency 5 7 3 2 2" xfId="8467" xr:uid="{81153A21-C60D-4034-827B-753E27329F19}"/>
    <cellStyle name="Currency 5 7 3 2 2 2" xfId="17789" xr:uid="{8D8FF76F-B5E1-4C7D-8689-0F605CB3B383}"/>
    <cellStyle name="Currency 5 7 3 2 2 3" xfId="27915" xr:uid="{DF902561-97F0-4435-A4F2-87D75DFFD09F}"/>
    <cellStyle name="Currency 5 7 3 2 3" xfId="13572" xr:uid="{83614E7B-AE44-4D4B-B153-C099538A68E4}"/>
    <cellStyle name="Currency 5 7 3 2 4" xfId="23698" xr:uid="{67345B11-BF5A-4E8A-9BAB-964D978C5080}"/>
    <cellStyle name="Currency 5 7 3 3" xfId="6322" xr:uid="{A2887486-2FF2-43D5-86E3-6746AD9F1096}"/>
    <cellStyle name="Currency 5 7 3 3 2" xfId="15644" xr:uid="{0E77FCDE-9520-4214-B4A1-48FBAD9E9D13}"/>
    <cellStyle name="Currency 5 7 3 3 3" xfId="25770" xr:uid="{75933C80-92FF-49D9-89C8-20C804B44615}"/>
    <cellStyle name="Currency 5 7 3 4" xfId="11427" xr:uid="{723EDECD-782B-43E4-904A-8BAC52BCA3CD}"/>
    <cellStyle name="Currency 5 7 3 5" xfId="21553" xr:uid="{4DAADD7A-0F8A-41C8-BDCC-40E86F4B4556}"/>
    <cellStyle name="Currency 5 7 4" xfId="2433" xr:uid="{14E6A187-AD7B-43E3-BBA5-BB5CBB933F20}"/>
    <cellStyle name="Currency 5 7 4 2" xfId="4662" xr:uid="{597FEA7E-5E7B-4AA8-AADF-070A93541B74}"/>
    <cellStyle name="Currency 5 7 4 2 2" xfId="8880" xr:uid="{FF44FAF5-0A9D-4665-82F1-5BD66E3CD509}"/>
    <cellStyle name="Currency 5 7 4 2 2 2" xfId="18202" xr:uid="{6727C740-01D5-4F12-9382-CE8E6374C1B0}"/>
    <cellStyle name="Currency 5 7 4 2 2 3" xfId="28328" xr:uid="{E5107676-BADC-4A86-8329-4417604D4E65}"/>
    <cellStyle name="Currency 5 7 4 2 3" xfId="13985" xr:uid="{6475D021-E7DC-4F87-919A-8A4F8B80A1A7}"/>
    <cellStyle name="Currency 5 7 4 2 4" xfId="24111" xr:uid="{A171726D-547C-452C-80F4-B35DBB56126A}"/>
    <cellStyle name="Currency 5 7 4 3" xfId="6735" xr:uid="{8D320C8E-B694-4996-A2CA-C4ECF0FA718B}"/>
    <cellStyle name="Currency 5 7 4 3 2" xfId="16057" xr:uid="{4FFA2FB7-23F1-4F0E-8A17-9C1C6B07D04B}"/>
    <cellStyle name="Currency 5 7 4 3 3" xfId="26183" xr:uid="{BC3D3B61-E025-421E-AB17-8AF01860AE7E}"/>
    <cellStyle name="Currency 5 7 4 4" xfId="11840" xr:uid="{2E53B260-76AF-4EE6-B9F8-00C14198C5B4}"/>
    <cellStyle name="Currency 5 7 4 5" xfId="21966" xr:uid="{BDA1800C-DF67-4EA7-96B7-0563AF4DB1CB}"/>
    <cellStyle name="Currency 5 7 5" xfId="2846" xr:uid="{A429D0A7-A393-44BB-9FFB-13B56B5AC456}"/>
    <cellStyle name="Currency 5 7 5 2" xfId="5075" xr:uid="{8C8A8B37-17A0-4034-9C04-80D9E998B6F1}"/>
    <cellStyle name="Currency 5 7 5 2 2" xfId="9293" xr:uid="{79B7C3A7-D225-4A8C-8BBE-FA692CDAE411}"/>
    <cellStyle name="Currency 5 7 5 2 2 2" xfId="18615" xr:uid="{FD4EDE79-C20B-4BCA-8CCC-3EDD0E3393BF}"/>
    <cellStyle name="Currency 5 7 5 2 2 3" xfId="28741" xr:uid="{982AB78A-D15D-4C41-9D7C-166670DDFCD6}"/>
    <cellStyle name="Currency 5 7 5 2 3" xfId="14398" xr:uid="{1354B9E5-3745-42EB-9296-EEB2460748D5}"/>
    <cellStyle name="Currency 5 7 5 2 4" xfId="24524" xr:uid="{2E878EF5-8FE7-463C-9C5D-0678C2AE87CD}"/>
    <cellStyle name="Currency 5 7 5 3" xfId="7148" xr:uid="{E20D3B08-418A-4FA6-B611-A3DCD3C0ABC6}"/>
    <cellStyle name="Currency 5 7 5 3 2" xfId="16470" xr:uid="{86CC5E7D-5358-4ED7-B520-887D1622B872}"/>
    <cellStyle name="Currency 5 7 5 3 3" xfId="26596" xr:uid="{E99BC884-225B-4CCA-B737-D5F45394313E}"/>
    <cellStyle name="Currency 5 7 5 4" xfId="12253" xr:uid="{728F849F-B772-4C6B-B565-B9D9296EA8B3}"/>
    <cellStyle name="Currency 5 7 5 5" xfId="22379" xr:uid="{A626DE2D-770A-4665-96D1-2EAD65BF1D29}"/>
    <cellStyle name="Currency 5 7 6" xfId="3281" xr:uid="{6FE10C71-F0CA-4976-B3BC-E814A2E26918}"/>
    <cellStyle name="Currency 5 7 6 2" xfId="7561" xr:uid="{E575AFDA-ECF8-4316-86C8-D6BA0D02B97B}"/>
    <cellStyle name="Currency 5 7 6 2 2" xfId="16883" xr:uid="{ACEE7286-337B-45AC-BDE4-540D324B4CE5}"/>
    <cellStyle name="Currency 5 7 6 2 3" xfId="27009" xr:uid="{779FC9CB-E166-4ABF-A18E-43BB2D3B3097}"/>
    <cellStyle name="Currency 5 7 6 3" xfId="12666" xr:uid="{C7EA9C42-9515-49C7-ABB9-F6934A592601}"/>
    <cellStyle name="Currency 5 7 6 4" xfId="22792" xr:uid="{7F53BF74-7F02-497E-8888-470EF3BF1194}"/>
    <cellStyle name="Currency 5 7 7" xfId="3578" xr:uid="{A0F12AA9-22E6-441E-8ED9-D7E96CE4087D}"/>
    <cellStyle name="Currency 5 7 8" xfId="3659" xr:uid="{9EF4FC91-092B-4E61-B898-5D6402845EAA}"/>
    <cellStyle name="Currency 5 7 8 2" xfId="7878" xr:uid="{AAFC6320-793B-4E46-A0A6-AEC14313CA55}"/>
    <cellStyle name="Currency 5 7 8 2 2" xfId="17200" xr:uid="{E95FFEC5-50F5-4C49-922B-E0DB9493A036}"/>
    <cellStyle name="Currency 5 7 8 2 3" xfId="27326" xr:uid="{1EC62021-9830-47C8-A0A5-E69F62717718}"/>
    <cellStyle name="Currency 5 7 8 3" xfId="12983" xr:uid="{C4F4DFF8-D5E3-4264-8BFD-9A366908A3F6}"/>
    <cellStyle name="Currency 5 7 8 4" xfId="23109" xr:uid="{6D89950A-5FE6-4810-B130-0803DFB77D5A}"/>
    <cellStyle name="Currency 5 7 9" xfId="5495" xr:uid="{E599CFEC-C157-4249-AC8F-F6A643DB7CAF}"/>
    <cellStyle name="Currency 5 7 9 2" xfId="14817" xr:uid="{CDC9264A-C719-4EC0-AA13-BA757F1926A2}"/>
    <cellStyle name="Currency 5 7 9 3" xfId="24943" xr:uid="{01669F2A-3B54-406A-BAF9-354D4BDC484A}"/>
    <cellStyle name="Currency 5 8" xfId="728" xr:uid="{00000000-0005-0000-0000-000091010000}"/>
    <cellStyle name="Currency 5 9" xfId="9577" xr:uid="{A1D5B4A9-B9F0-4E55-9BC3-AEB4A8406C85}"/>
    <cellStyle name="Currency 5 9 2" xfId="18898" xr:uid="{4BA14A4E-C472-45BC-BC13-A210416B1751}"/>
    <cellStyle name="Currency 5 9 3" xfId="29024" xr:uid="{D024A2C9-AA9A-4629-8085-3D2A9126D6B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3283" xr:uid="{37DEA069-3615-48B4-9F47-F41C3B1D6A21}"/>
    <cellStyle name="Normal 12 10 2" xfId="7562" xr:uid="{C91C8BE3-5C96-48EE-9BC8-63FB24DA9C16}"/>
    <cellStyle name="Normal 12 10 2 2" xfId="16884" xr:uid="{EF91E447-2201-44DD-99D9-A433DD03B6AD}"/>
    <cellStyle name="Normal 12 10 2 3" xfId="27010" xr:uid="{D4D00D72-6B52-4D43-9916-3F0088E0D340}"/>
    <cellStyle name="Normal 12 10 3" xfId="12667" xr:uid="{67B1CCDA-D45C-4471-AC8A-F2F41E484BAB}"/>
    <cellStyle name="Normal 12 10 4" xfId="22793" xr:uid="{74928470-79B8-4620-A14B-0274CC4403D4}"/>
    <cellStyle name="Normal 12 11" xfId="5496" xr:uid="{5268659D-F8A0-4783-9B5E-E85205A17708}"/>
    <cellStyle name="Normal 12 11 2" xfId="14818" xr:uid="{20EC5BF0-4EC3-49B8-AC3E-72F424E3BEFD}"/>
    <cellStyle name="Normal 12 11 3" xfId="24944" xr:uid="{948D1464-4528-4EA4-A2AD-E9693B650D38}"/>
    <cellStyle name="Normal 12 12" xfId="9600" xr:uid="{4624DD78-498E-4C86-AD67-AE5A15844987}"/>
    <cellStyle name="Normal 12 12 2" xfId="18921" xr:uid="{9306E6F4-F458-404D-B93A-5BDE61DA0891}"/>
    <cellStyle name="Normal 12 12 3" xfId="29047" xr:uid="{2A382492-BFEE-46AC-9992-9C6E5DC56675}"/>
    <cellStyle name="Normal 12 13" xfId="1192" xr:uid="{652E3AA2-3C58-4515-9574-E68DAD526F6C}"/>
    <cellStyle name="Normal 12 14" xfId="10601" xr:uid="{C690BF2C-C368-49FA-8E1C-98C72C04A570}"/>
    <cellStyle name="Normal 12 15" xfId="19898" xr:uid="{417FAAAB-B5AA-4814-916F-53F35515D9C5}"/>
    <cellStyle name="Normal 12 16" xfId="20727" xr:uid="{B2C1BEA7-B801-49DD-BED1-5B3384B36D91}"/>
    <cellStyle name="Normal 12 2" xfId="262" xr:uid="{00000000-0005-0000-0000-0000C5010000}"/>
    <cellStyle name="Normal 12 2 10" xfId="9641" xr:uid="{AECC1E03-59F2-4F2A-AFA8-6454E6D8B047}"/>
    <cellStyle name="Normal 12 2 10 2" xfId="18962" xr:uid="{6C8644C3-2028-4822-BAC9-2C1B4054FF18}"/>
    <cellStyle name="Normal 12 2 10 3" xfId="29088" xr:uid="{6595A3DB-7932-4A4D-BF4E-D546D79BE842}"/>
    <cellStyle name="Normal 12 2 11" xfId="1193" xr:uid="{A9A587FD-1CF6-435F-87B3-19F81B676012}"/>
    <cellStyle name="Normal 12 2 12" xfId="10602" xr:uid="{7434601B-F3E4-4BBB-8058-4570AB99DD1C}"/>
    <cellStyle name="Normal 12 2 13" xfId="19899" xr:uid="{87847B86-F6F2-4D01-A2B5-594DC816E858}"/>
    <cellStyle name="Normal 12 2 14" xfId="20728" xr:uid="{D3AE7FF8-0190-4989-8C56-00073F9D3D16}"/>
    <cellStyle name="Normal 12 2 2" xfId="263" xr:uid="{00000000-0005-0000-0000-0000C6010000}"/>
    <cellStyle name="Normal 12 2 2 10" xfId="1194" xr:uid="{D64F616E-9AB2-4D5A-8405-67C09CF3722E}"/>
    <cellStyle name="Normal 12 2 2 11" xfId="10603" xr:uid="{145A289B-4057-4A86-928F-C827E7408373}"/>
    <cellStyle name="Normal 12 2 2 12" xfId="19900" xr:uid="{556193B0-F9EE-460E-8BE8-C13005FABFE3}"/>
    <cellStyle name="Normal 12 2 2 13" xfId="20729" xr:uid="{669F4503-2799-4C2F-8638-F0C16133A1C0}"/>
    <cellStyle name="Normal 12 2 2 2" xfId="264" xr:uid="{00000000-0005-0000-0000-0000C7010000}"/>
    <cellStyle name="Normal 12 2 2 2 10" xfId="10604" xr:uid="{AAEBB173-CA5E-476A-97D5-A04C39C24D55}"/>
    <cellStyle name="Normal 12 2 2 2 11" xfId="19901" xr:uid="{3EF56EE8-AD63-4287-8219-DC27E4FDCDCC}"/>
    <cellStyle name="Normal 12 2 2 2 12" xfId="20730" xr:uid="{81CB312C-D5F6-47ED-9C5A-2B01C6DBB492}"/>
    <cellStyle name="Normal 12 2 2 2 2" xfId="771" xr:uid="{00000000-0005-0000-0000-0000C8010000}"/>
    <cellStyle name="Normal 12 2 2 2 2 2" xfId="3840" xr:uid="{6A4C7798-1FEA-4215-B92F-1833C244B31F}"/>
    <cellStyle name="Normal 12 2 2 2 2 2 2" xfId="8058" xr:uid="{B58E257D-5DFB-4997-9858-CA4A031480FA}"/>
    <cellStyle name="Normal 12 2 2 2 2 2 2 2" xfId="17380" xr:uid="{D0070685-0309-41F9-86C0-17903D71BEC9}"/>
    <cellStyle name="Normal 12 2 2 2 2 2 2 3" xfId="27506" xr:uid="{10994200-F4FF-4CCA-BC15-E1684CA346A3}"/>
    <cellStyle name="Normal 12 2 2 2 2 2 3" xfId="13163" xr:uid="{D9F1E49B-197E-41D2-A639-1D39E9EE6B13}"/>
    <cellStyle name="Normal 12 2 2 2 2 2 4" xfId="23289" xr:uid="{24629305-11AE-4B0F-9539-9C1F11DAB78D}"/>
    <cellStyle name="Normal 12 2 2 2 2 3" xfId="5913" xr:uid="{05673731-DF8F-4D00-BEBA-5237D044E68C}"/>
    <cellStyle name="Normal 12 2 2 2 2 3 2" xfId="15235" xr:uid="{93B8C13B-A7B3-4780-89E6-DCCBBDBC453C}"/>
    <cellStyle name="Normal 12 2 2 2 2 3 3" xfId="25361" xr:uid="{6A07846A-2134-4001-B0DF-86F331B017EB}"/>
    <cellStyle name="Normal 12 2 2 2 2 4" xfId="10376" xr:uid="{86E82CE3-36D3-4DD2-964C-1B237FC04277}"/>
    <cellStyle name="Normal 12 2 2 2 2 4 2" xfId="19687" xr:uid="{09D65E8A-F787-4EF2-B607-8A49C4A7D8D2}"/>
    <cellStyle name="Normal 12 2 2 2 2 4 3" xfId="29813" xr:uid="{A950F1C7-937F-4746-BAC8-4497D2AC6269}"/>
    <cellStyle name="Normal 12 2 2 2 2 5" xfId="1610" xr:uid="{F22D4B52-6106-476B-B5E5-8A7803D5FA96}"/>
    <cellStyle name="Normal 12 2 2 2 2 6" xfId="11018" xr:uid="{E94512F4-1B64-42F1-A56F-ABED0AAE8CA1}"/>
    <cellStyle name="Normal 12 2 2 2 2 7" xfId="20317" xr:uid="{05C1C426-01B3-42DB-8468-45A198E304AA}"/>
    <cellStyle name="Normal 12 2 2 2 2 8" xfId="21144" xr:uid="{4968D417-A5BC-4FA6-BBE2-0C930BC85BC1}"/>
    <cellStyle name="Normal 12 2 2 2 3" xfId="2024" xr:uid="{32C87B27-C6AA-4AA2-B5F0-9C9419FF15B6}"/>
    <cellStyle name="Normal 12 2 2 2 3 2" xfId="4253" xr:uid="{2D9040A1-E542-457D-8F42-AFD1C597B79B}"/>
    <cellStyle name="Normal 12 2 2 2 3 2 2" xfId="8471" xr:uid="{3AC23889-00D3-422E-B095-19D33D73E87B}"/>
    <cellStyle name="Normal 12 2 2 2 3 2 2 2" xfId="17793" xr:uid="{BEB39E53-1599-4AD3-B942-1CF5C7AC0952}"/>
    <cellStyle name="Normal 12 2 2 2 3 2 2 3" xfId="27919" xr:uid="{9C080DA3-A7D0-42C5-A400-FABBC28ABA33}"/>
    <cellStyle name="Normal 12 2 2 2 3 2 3" xfId="13576" xr:uid="{1BB347FD-9E01-4E82-B8D2-803D40A0EEF8}"/>
    <cellStyle name="Normal 12 2 2 2 3 2 4" xfId="23702" xr:uid="{25C65449-EFAE-4031-BC4A-B216F8DBDDE9}"/>
    <cellStyle name="Normal 12 2 2 2 3 3" xfId="6326" xr:uid="{91516F3C-E0AC-4A00-82EF-2EB961303108}"/>
    <cellStyle name="Normal 12 2 2 2 3 3 2" xfId="15648" xr:uid="{41EC2039-0044-46F1-9467-7DE2104F8D24}"/>
    <cellStyle name="Normal 12 2 2 2 3 3 3" xfId="25774" xr:uid="{3185DBE6-93DD-41C8-8435-80508943A693}"/>
    <cellStyle name="Normal 12 2 2 2 3 4" xfId="11431" xr:uid="{AB1A7606-D53A-44C7-B441-ABB919A03005}"/>
    <cellStyle name="Normal 12 2 2 2 3 5" xfId="21557" xr:uid="{57EC40F5-51E9-4EA9-8282-B073F86F2510}"/>
    <cellStyle name="Normal 12 2 2 2 4" xfId="2437" xr:uid="{78D64BC8-7A23-4C1A-AD8C-47350AB9B255}"/>
    <cellStyle name="Normal 12 2 2 2 4 2" xfId="4666" xr:uid="{4B06EB61-F5CC-4CC1-BFEF-E12FA61D9434}"/>
    <cellStyle name="Normal 12 2 2 2 4 2 2" xfId="8884" xr:uid="{EA2BCDA3-B3CE-44F3-9F02-362DCF9065E7}"/>
    <cellStyle name="Normal 12 2 2 2 4 2 2 2" xfId="18206" xr:uid="{C0817075-36FF-4C49-B2B6-1F28668A7FA4}"/>
    <cellStyle name="Normal 12 2 2 2 4 2 2 3" xfId="28332" xr:uid="{751A9F48-520B-4CEF-8766-96520085E33D}"/>
    <cellStyle name="Normal 12 2 2 2 4 2 3" xfId="13989" xr:uid="{7AA5FB16-FDF1-4C8F-A1C1-C4B1F422FD71}"/>
    <cellStyle name="Normal 12 2 2 2 4 2 4" xfId="24115" xr:uid="{E578555D-12F8-4A36-B10C-09C9FB2FC05F}"/>
    <cellStyle name="Normal 12 2 2 2 4 3" xfId="6739" xr:uid="{F4866FF7-B86F-451B-8BE1-3CD1DA5137EE}"/>
    <cellStyle name="Normal 12 2 2 2 4 3 2" xfId="16061" xr:uid="{563456CD-6862-465A-AA01-FE9AB64C2DAF}"/>
    <cellStyle name="Normal 12 2 2 2 4 3 3" xfId="26187" xr:uid="{1776B1D4-E976-42CC-A818-59FBAF8AA92D}"/>
    <cellStyle name="Normal 12 2 2 2 4 4" xfId="11844" xr:uid="{7631C51A-36EF-466B-9F16-AC92A779E17D}"/>
    <cellStyle name="Normal 12 2 2 2 4 5" xfId="21970" xr:uid="{BF2D7D0E-9CED-4978-BBCC-7A94744F115C}"/>
    <cellStyle name="Normal 12 2 2 2 5" xfId="2850" xr:uid="{E5C059BD-AF5C-41CD-9AA7-66C4AA0A9212}"/>
    <cellStyle name="Normal 12 2 2 2 5 2" xfId="5079" xr:uid="{FEFF813F-86DE-4759-AAA6-4048176128DB}"/>
    <cellStyle name="Normal 12 2 2 2 5 2 2" xfId="9297" xr:uid="{BC0F06DB-40C4-4DF0-80BC-E4BADE693E94}"/>
    <cellStyle name="Normal 12 2 2 2 5 2 2 2" xfId="18619" xr:uid="{689774E0-8169-45D9-8F55-FA7B876028DE}"/>
    <cellStyle name="Normal 12 2 2 2 5 2 2 3" xfId="28745" xr:uid="{33A6DD2C-FB59-4A15-A086-FFB587A12559}"/>
    <cellStyle name="Normal 12 2 2 2 5 2 3" xfId="14402" xr:uid="{30992D38-825B-4A0F-B178-3CC3EB034476}"/>
    <cellStyle name="Normal 12 2 2 2 5 2 4" xfId="24528" xr:uid="{71A966DA-B054-4439-B38B-9D7A2A5A89B1}"/>
    <cellStyle name="Normal 12 2 2 2 5 3" xfId="7152" xr:uid="{35AF435D-D104-465F-97D8-FFAB7F151DEB}"/>
    <cellStyle name="Normal 12 2 2 2 5 3 2" xfId="16474" xr:uid="{31B468B2-78B3-445C-841D-906FEF7814ED}"/>
    <cellStyle name="Normal 12 2 2 2 5 3 3" xfId="26600" xr:uid="{5887B172-AFF3-426F-8158-783A7FD832AF}"/>
    <cellStyle name="Normal 12 2 2 2 5 4" xfId="12257" xr:uid="{65AB32FF-9E71-41F0-A1D6-BB183E2513F1}"/>
    <cellStyle name="Normal 12 2 2 2 5 5" xfId="22383" xr:uid="{8F2B879B-DBEA-4C9D-B994-83612A734077}"/>
    <cellStyle name="Normal 12 2 2 2 6" xfId="3286" xr:uid="{D2AD1170-DE2C-4882-A0F4-4F1045258B48}"/>
    <cellStyle name="Normal 12 2 2 2 6 2" xfId="7565" xr:uid="{EBD7A7B3-CB11-4CBE-8946-68DABC9A0BDA}"/>
    <cellStyle name="Normal 12 2 2 2 6 2 2" xfId="16887" xr:uid="{1E03F418-D5D2-4AC8-80F5-E7C283F9B8CA}"/>
    <cellStyle name="Normal 12 2 2 2 6 2 3" xfId="27013" xr:uid="{32219C12-F87B-4E3A-87BD-42DF4AD62C3A}"/>
    <cellStyle name="Normal 12 2 2 2 6 3" xfId="12670" xr:uid="{94EE3526-9B69-49E8-8DEA-E9C530A44133}"/>
    <cellStyle name="Normal 12 2 2 2 6 4" xfId="22796" xr:uid="{DAD79D95-E9CD-4CDD-A174-B073423E0149}"/>
    <cellStyle name="Normal 12 2 2 2 7" xfId="5499" xr:uid="{E5918A19-CB38-4D89-AA18-78E31FC32B00}"/>
    <cellStyle name="Normal 12 2 2 2 7 2" xfId="14821" xr:uid="{5C514FCA-9F6D-4815-B828-5C9E026F7848}"/>
    <cellStyle name="Normal 12 2 2 2 7 3" xfId="24947" xr:uid="{ACCC9E06-4BE7-4F06-811B-E5F157A3F7C1}"/>
    <cellStyle name="Normal 12 2 2 2 8" xfId="9951" xr:uid="{F023FCB5-5905-403C-B2F5-3DF81C4423D4}"/>
    <cellStyle name="Normal 12 2 2 2 8 2" xfId="19272" xr:uid="{478F4E8D-A3CB-4AC6-A934-D4CB1BA28A3D}"/>
    <cellStyle name="Normal 12 2 2 2 8 3" xfId="29398" xr:uid="{07A81C8F-52A1-4E94-A4F1-F8FE7F11DA41}"/>
    <cellStyle name="Normal 12 2 2 2 9" xfId="1195" xr:uid="{5E7A1BA9-3AE3-4F8A-824E-7A59807DF200}"/>
    <cellStyle name="Normal 12 2 2 3" xfId="770" xr:uid="{00000000-0005-0000-0000-0000C9010000}"/>
    <cellStyle name="Normal 12 2 2 3 2" xfId="3839" xr:uid="{6F58495E-98B1-4835-BAD7-A6A1E023030E}"/>
    <cellStyle name="Normal 12 2 2 3 2 2" xfId="8057" xr:uid="{9F2C8A64-D2F9-439C-9368-1A40D775A8EE}"/>
    <cellStyle name="Normal 12 2 2 3 2 2 2" xfId="17379" xr:uid="{D8F3AF81-B8C3-4EAD-8339-060571576025}"/>
    <cellStyle name="Normal 12 2 2 3 2 2 3" xfId="27505" xr:uid="{D153D19F-6DC0-4EDE-9A6B-02BDE7073B30}"/>
    <cellStyle name="Normal 12 2 2 3 2 3" xfId="13162" xr:uid="{2F91C4EF-9CB8-42B6-9B1A-AF96C2D41079}"/>
    <cellStyle name="Normal 12 2 2 3 2 4" xfId="23288" xr:uid="{1AE80671-A8ED-4E50-A1F6-5C0E4261A6B4}"/>
    <cellStyle name="Normal 12 2 2 3 3" xfId="5912" xr:uid="{C4AC94D0-7212-4716-8EA4-15327ACE0061}"/>
    <cellStyle name="Normal 12 2 2 3 3 2" xfId="15234" xr:uid="{5CBACEFD-4A79-4D0D-82F1-CC7964847319}"/>
    <cellStyle name="Normal 12 2 2 3 3 3" xfId="25360" xr:uid="{812FA0BB-C28A-41A2-9211-FCE12477ADA9}"/>
    <cellStyle name="Normal 12 2 2 3 4" xfId="10169" xr:uid="{18B172A1-38E1-4E6A-B78B-915456D69E8B}"/>
    <cellStyle name="Normal 12 2 2 3 4 2" xfId="19480" xr:uid="{BB1C274F-B654-4504-9FE9-5E1AEF255999}"/>
    <cellStyle name="Normal 12 2 2 3 4 3" xfId="29606" xr:uid="{84E3BA9E-58F0-4AA8-AA55-1EAC838AC4E4}"/>
    <cellStyle name="Normal 12 2 2 3 5" xfId="1609" xr:uid="{E117B39C-A414-4E63-A484-9838BA7A8909}"/>
    <cellStyle name="Normal 12 2 2 3 6" xfId="11017" xr:uid="{362F991B-8116-4E09-9EC0-4E76E2084862}"/>
    <cellStyle name="Normal 12 2 2 3 7" xfId="20316" xr:uid="{C1B4D7BC-9265-4F1A-B5F5-6D6460B390C2}"/>
    <cellStyle name="Normal 12 2 2 3 8" xfId="21143" xr:uid="{E3F2507A-E931-481C-A4EA-A189CDFEC931}"/>
    <cellStyle name="Normal 12 2 2 4" xfId="2023" xr:uid="{105C02E2-4C07-452D-B065-AAB1E0D3495B}"/>
    <cellStyle name="Normal 12 2 2 4 2" xfId="4252" xr:uid="{3B7DBFBE-8F60-440B-83D4-1FB1505BF7FE}"/>
    <cellStyle name="Normal 12 2 2 4 2 2" xfId="8470" xr:uid="{EA10FCD5-93E3-4751-9F2B-7C3FEEE8E7F9}"/>
    <cellStyle name="Normal 12 2 2 4 2 2 2" xfId="17792" xr:uid="{8B01E861-69B8-471A-BBE6-530A52376992}"/>
    <cellStyle name="Normal 12 2 2 4 2 2 3" xfId="27918" xr:uid="{D71B533F-670E-4678-B582-EDA68FCF8D4F}"/>
    <cellStyle name="Normal 12 2 2 4 2 3" xfId="13575" xr:uid="{4F6D5340-4218-48A5-A058-0B93D2140A59}"/>
    <cellStyle name="Normal 12 2 2 4 2 4" xfId="23701" xr:uid="{0B28EF04-9412-410E-A93A-BC015AE10800}"/>
    <cellStyle name="Normal 12 2 2 4 3" xfId="6325" xr:uid="{4F326FAC-4707-472A-BE58-A1B335BB41C9}"/>
    <cellStyle name="Normal 12 2 2 4 3 2" xfId="15647" xr:uid="{D59F3563-5E66-4409-AD70-3E921595096D}"/>
    <cellStyle name="Normal 12 2 2 4 3 3" xfId="25773" xr:uid="{9545EC1B-5246-4B4D-89F0-97E5198994DC}"/>
    <cellStyle name="Normal 12 2 2 4 4" xfId="11430" xr:uid="{9A60D393-5155-49A1-8502-FB771B8D11D9}"/>
    <cellStyle name="Normal 12 2 2 4 5" xfId="21556" xr:uid="{18F82A36-9332-42A6-A6F2-98DA7CF93C9B}"/>
    <cellStyle name="Normal 12 2 2 5" xfId="2436" xr:uid="{1773E002-D7AB-441D-BE9B-F9E2402B4675}"/>
    <cellStyle name="Normal 12 2 2 5 2" xfId="4665" xr:uid="{734385B6-E75B-4DFA-BAD1-9D8E4B80FEE6}"/>
    <cellStyle name="Normal 12 2 2 5 2 2" xfId="8883" xr:uid="{F4B18057-BC89-4BEA-B322-1831798EBA08}"/>
    <cellStyle name="Normal 12 2 2 5 2 2 2" xfId="18205" xr:uid="{116331C2-12BC-430D-B0C9-FBBF720D9F40}"/>
    <cellStyle name="Normal 12 2 2 5 2 2 3" xfId="28331" xr:uid="{D228AC62-BB3C-4C28-9962-904B43E0F219}"/>
    <cellStyle name="Normal 12 2 2 5 2 3" xfId="13988" xr:uid="{9FE44A36-1C4C-4652-A8FE-D113EF0023E6}"/>
    <cellStyle name="Normal 12 2 2 5 2 4" xfId="24114" xr:uid="{6F49616A-BC3E-41A6-92D3-5D2E4AED9EF1}"/>
    <cellStyle name="Normal 12 2 2 5 3" xfId="6738" xr:uid="{BB56ABA3-D57A-4CAF-B69C-A5363C368A94}"/>
    <cellStyle name="Normal 12 2 2 5 3 2" xfId="16060" xr:uid="{B9082AC5-5F5F-4851-A715-DE4F47E542F6}"/>
    <cellStyle name="Normal 12 2 2 5 3 3" xfId="26186" xr:uid="{2ECE35F8-BCA1-4769-8A3E-14256CD4F29A}"/>
    <cellStyle name="Normal 12 2 2 5 4" xfId="11843" xr:uid="{5216D0BE-1D91-47AB-8AC3-FCDCC31C294B}"/>
    <cellStyle name="Normal 12 2 2 5 5" xfId="21969" xr:uid="{FCBE9FA0-DDF7-449A-96D5-B6F0DA8AE8B1}"/>
    <cellStyle name="Normal 12 2 2 6" xfId="2849" xr:uid="{948B3EB6-D8E2-409D-AE98-4B481CB41871}"/>
    <cellStyle name="Normal 12 2 2 6 2" xfId="5078" xr:uid="{26849F40-355B-4924-9CAB-E55381991B31}"/>
    <cellStyle name="Normal 12 2 2 6 2 2" xfId="9296" xr:uid="{D09DCB3B-8934-4662-BF01-E7173381F0F0}"/>
    <cellStyle name="Normal 12 2 2 6 2 2 2" xfId="18618" xr:uid="{F1649415-2A04-40A0-AA45-A702A9B0F224}"/>
    <cellStyle name="Normal 12 2 2 6 2 2 3" xfId="28744" xr:uid="{88553EAA-2A84-4C4E-B8FF-C6B6C7A679A1}"/>
    <cellStyle name="Normal 12 2 2 6 2 3" xfId="14401" xr:uid="{D4CC4B25-649F-421F-9FE7-C327529604CC}"/>
    <cellStyle name="Normal 12 2 2 6 2 4" xfId="24527" xr:uid="{2A86FCD5-6393-4202-AF63-3E90B95E4827}"/>
    <cellStyle name="Normal 12 2 2 6 3" xfId="7151" xr:uid="{493A13EB-3B40-4EDC-9776-E4979BB28385}"/>
    <cellStyle name="Normal 12 2 2 6 3 2" xfId="16473" xr:uid="{841EFD5D-6CCB-4097-89E8-495CBCEABA7A}"/>
    <cellStyle name="Normal 12 2 2 6 3 3" xfId="26599" xr:uid="{3F7C841C-7A0A-4744-8E41-F7FC7D75BD84}"/>
    <cellStyle name="Normal 12 2 2 6 4" xfId="12256" xr:uid="{47C7EE6F-5868-4F90-B0A6-3079E85820FA}"/>
    <cellStyle name="Normal 12 2 2 6 5" xfId="22382" xr:uid="{B9603A42-BA16-4EB4-8F61-B4652DD582C3}"/>
    <cellStyle name="Normal 12 2 2 7" xfId="3285" xr:uid="{DFCE47CC-0554-48E2-AEBD-53A6AE97B763}"/>
    <cellStyle name="Normal 12 2 2 7 2" xfId="7564" xr:uid="{EDF29C88-0C73-4347-AC17-11D87837B502}"/>
    <cellStyle name="Normal 12 2 2 7 2 2" xfId="16886" xr:uid="{BEC2A725-C893-4C2C-96D0-ABE14464C5FE}"/>
    <cellStyle name="Normal 12 2 2 7 2 3" xfId="27012" xr:uid="{C5FFF527-A3FE-4D15-AE68-0FEDCDDAACED}"/>
    <cellStyle name="Normal 12 2 2 7 3" xfId="12669" xr:uid="{3F1FCE15-99E0-4BEE-98E9-F899A2C4C034}"/>
    <cellStyle name="Normal 12 2 2 7 4" xfId="22795" xr:uid="{1EFA3085-2ADC-420C-A144-836827048162}"/>
    <cellStyle name="Normal 12 2 2 8" xfId="5498" xr:uid="{15FD262B-6BC7-4229-A4D8-D9055CE59C24}"/>
    <cellStyle name="Normal 12 2 2 8 2" xfId="14820" xr:uid="{1374388D-A20A-45AD-A8B1-92959CB6A092}"/>
    <cellStyle name="Normal 12 2 2 8 3" xfId="24946" xr:uid="{D93B0F43-F8C2-47B1-9DDD-8BCBD0943E54}"/>
    <cellStyle name="Normal 12 2 2 9" xfId="9744" xr:uid="{FFA9B901-099F-4ABB-A426-B0A3D6A1FD71}"/>
    <cellStyle name="Normal 12 2 2 9 2" xfId="19065" xr:uid="{5840CD0B-5412-4585-B6F9-272558CBBA96}"/>
    <cellStyle name="Normal 12 2 2 9 3" xfId="29191" xr:uid="{08F63EB2-FC6B-48B9-910C-6ACA438723A6}"/>
    <cellStyle name="Normal 12 2 3" xfId="265" xr:uid="{00000000-0005-0000-0000-0000CA010000}"/>
    <cellStyle name="Normal 12 2 3 10" xfId="10605" xr:uid="{BBD3BF69-4CB6-4E32-A486-C10729B3583A}"/>
    <cellStyle name="Normal 12 2 3 11" xfId="19902" xr:uid="{71A6C0DA-F013-424A-A882-56FD52888726}"/>
    <cellStyle name="Normal 12 2 3 12" xfId="20731" xr:uid="{0BF12C50-D754-4070-88AA-E0CFB7AFA121}"/>
    <cellStyle name="Normal 12 2 3 2" xfId="772" xr:uid="{00000000-0005-0000-0000-0000CB010000}"/>
    <cellStyle name="Normal 12 2 3 2 2" xfId="3841" xr:uid="{A7FF75BD-9F27-4065-8804-3CE4B5AA6721}"/>
    <cellStyle name="Normal 12 2 3 2 2 2" xfId="8059" xr:uid="{66334416-246D-4047-B90D-90E317DBC57F}"/>
    <cellStyle name="Normal 12 2 3 2 2 2 2" xfId="17381" xr:uid="{9085EE94-AFE4-4708-8E7F-6C8BC679B056}"/>
    <cellStyle name="Normal 12 2 3 2 2 2 3" xfId="27507" xr:uid="{6CAD9E77-36A0-49F9-A2E3-64C0A1BAB686}"/>
    <cellStyle name="Normal 12 2 3 2 2 3" xfId="13164" xr:uid="{76AC0212-A45F-4545-AD97-409AB711279C}"/>
    <cellStyle name="Normal 12 2 3 2 2 4" xfId="23290" xr:uid="{54AF5B82-BDD6-4235-AF42-3D8962F12253}"/>
    <cellStyle name="Normal 12 2 3 2 3" xfId="5914" xr:uid="{C526EA0C-8D36-411E-B209-7B045A9F44FF}"/>
    <cellStyle name="Normal 12 2 3 2 3 2" xfId="15236" xr:uid="{E5FE83B5-2C26-4694-B087-BDCA6ADA56E3}"/>
    <cellStyle name="Normal 12 2 3 2 3 3" xfId="25362" xr:uid="{CA4D2130-DB68-4A90-B642-8B7A08C0B349}"/>
    <cellStyle name="Normal 12 2 3 2 4" xfId="10273" xr:uid="{9EA19C1B-E2D2-4BBC-B2FF-EB7F3F19BF6C}"/>
    <cellStyle name="Normal 12 2 3 2 4 2" xfId="19584" xr:uid="{2AFF5EF2-F6F6-4924-BE41-94F02E9ADACF}"/>
    <cellStyle name="Normal 12 2 3 2 4 3" xfId="29710" xr:uid="{8D4DA685-52C6-49C2-BF2B-731EF2AD9EAF}"/>
    <cellStyle name="Normal 12 2 3 2 5" xfId="1611" xr:uid="{75BDD6BC-9F5F-4A78-900C-894A8F0880C3}"/>
    <cellStyle name="Normal 12 2 3 2 6" xfId="11019" xr:uid="{53397753-024F-457D-97E1-47F677D6D3B1}"/>
    <cellStyle name="Normal 12 2 3 2 7" xfId="20318" xr:uid="{78BB9E58-B36D-4F2A-BF3A-4380CE772898}"/>
    <cellStyle name="Normal 12 2 3 2 8" xfId="21145" xr:uid="{34153DF2-32F4-4945-8D4D-72EEB96E1FA7}"/>
    <cellStyle name="Normal 12 2 3 3" xfId="2025" xr:uid="{227134A9-B66E-4BBE-BB6A-E0C22792637A}"/>
    <cellStyle name="Normal 12 2 3 3 2" xfId="4254" xr:uid="{3498B319-B052-42D1-991D-63402CA3691B}"/>
    <cellStyle name="Normal 12 2 3 3 2 2" xfId="8472" xr:uid="{1B483086-B927-4538-83C1-51A0C39FBA4C}"/>
    <cellStyle name="Normal 12 2 3 3 2 2 2" xfId="17794" xr:uid="{DB9F03E5-05DE-4466-896E-4D9C40620404}"/>
    <cellStyle name="Normal 12 2 3 3 2 2 3" xfId="27920" xr:uid="{1FC0F3DB-ECC6-4A83-B186-EB4BD25DED34}"/>
    <cellStyle name="Normal 12 2 3 3 2 3" xfId="13577" xr:uid="{FE61CB3E-D5AE-4BA9-91E9-679782D3177E}"/>
    <cellStyle name="Normal 12 2 3 3 2 4" xfId="23703" xr:uid="{C2248A7D-32F4-4D02-A008-106E80DB2FFC}"/>
    <cellStyle name="Normal 12 2 3 3 3" xfId="6327" xr:uid="{DD96F229-6D53-45EA-ACFD-AAE0F7042130}"/>
    <cellStyle name="Normal 12 2 3 3 3 2" xfId="15649" xr:uid="{25C00652-86A2-4AA8-B585-5971722E9AB6}"/>
    <cellStyle name="Normal 12 2 3 3 3 3" xfId="25775" xr:uid="{AC1608AC-999B-4151-A07A-D7C27ABA2E27}"/>
    <cellStyle name="Normal 12 2 3 3 4" xfId="11432" xr:uid="{CC96CD67-2982-40EA-B101-340E07E9B13C}"/>
    <cellStyle name="Normal 12 2 3 3 5" xfId="21558" xr:uid="{3AC55C72-46AA-442D-8978-A09EE351C7A0}"/>
    <cellStyle name="Normal 12 2 3 4" xfId="2438" xr:uid="{5132C2A7-848E-4793-B45B-C2AD7F7C1BAF}"/>
    <cellStyle name="Normal 12 2 3 4 2" xfId="4667" xr:uid="{4196AD94-AAB6-4F7E-8DA4-144C67B9E199}"/>
    <cellStyle name="Normal 12 2 3 4 2 2" xfId="8885" xr:uid="{A758A1B7-5E0C-4C13-92F4-34F222F6021E}"/>
    <cellStyle name="Normal 12 2 3 4 2 2 2" xfId="18207" xr:uid="{15810C69-F459-4D5F-9D68-30202898A968}"/>
    <cellStyle name="Normal 12 2 3 4 2 2 3" xfId="28333" xr:uid="{1D4C314F-0E75-4C14-B70F-D28F86BE0EF1}"/>
    <cellStyle name="Normal 12 2 3 4 2 3" xfId="13990" xr:uid="{0FC1774B-9B96-41AE-A581-5F2F6E2A604E}"/>
    <cellStyle name="Normal 12 2 3 4 2 4" xfId="24116" xr:uid="{1D939D8E-8EE2-4C23-92B0-A1AEBBBEBE7E}"/>
    <cellStyle name="Normal 12 2 3 4 3" xfId="6740" xr:uid="{4CA67A38-8D6D-4E81-B29B-A25E55DE3A3D}"/>
    <cellStyle name="Normal 12 2 3 4 3 2" xfId="16062" xr:uid="{D6FCE812-BB71-44A0-B5D5-7511F1850BDA}"/>
    <cellStyle name="Normal 12 2 3 4 3 3" xfId="26188" xr:uid="{7119FC0A-F4B5-46E4-B6B8-0C9046C562E8}"/>
    <cellStyle name="Normal 12 2 3 4 4" xfId="11845" xr:uid="{FFC825A8-DDF4-408D-9CF5-16812B5CCDA3}"/>
    <cellStyle name="Normal 12 2 3 4 5" xfId="21971" xr:uid="{5D17E145-9579-4EF2-9076-72DB7105FE5C}"/>
    <cellStyle name="Normal 12 2 3 5" xfId="2851" xr:uid="{48D9625A-149E-407D-918B-9CE6DEDFC10E}"/>
    <cellStyle name="Normal 12 2 3 5 2" xfId="5080" xr:uid="{4E1B2B7C-FF14-4F53-971C-82E7A709AEC5}"/>
    <cellStyle name="Normal 12 2 3 5 2 2" xfId="9298" xr:uid="{F496D07E-BE16-4E2A-AAA9-094A0D2FDB4A}"/>
    <cellStyle name="Normal 12 2 3 5 2 2 2" xfId="18620" xr:uid="{DBA76A16-3025-4BC2-9D07-F4201477E284}"/>
    <cellStyle name="Normal 12 2 3 5 2 2 3" xfId="28746" xr:uid="{E7F0C09F-19B1-462B-91AD-D9234090593D}"/>
    <cellStyle name="Normal 12 2 3 5 2 3" xfId="14403" xr:uid="{249096D8-0D12-4653-8388-5F4821C14CE5}"/>
    <cellStyle name="Normal 12 2 3 5 2 4" xfId="24529" xr:uid="{5DC28FFA-2706-43F1-B93A-2160BBCA92CE}"/>
    <cellStyle name="Normal 12 2 3 5 3" xfId="7153" xr:uid="{18B79DD4-9319-4D04-9A96-4514D4CBF4AF}"/>
    <cellStyle name="Normal 12 2 3 5 3 2" xfId="16475" xr:uid="{B6B27B68-7201-4E7C-BD59-0F11DEEAF0E7}"/>
    <cellStyle name="Normal 12 2 3 5 3 3" xfId="26601" xr:uid="{5505B62C-3729-4B4B-A768-1BC5717E9720}"/>
    <cellStyle name="Normal 12 2 3 5 4" xfId="12258" xr:uid="{A88872C4-E9E8-44C2-8B63-5DAEA40A95E6}"/>
    <cellStyle name="Normal 12 2 3 5 5" xfId="22384" xr:uid="{EF965EAF-869D-4D16-9FAA-ABC7E0A415FE}"/>
    <cellStyle name="Normal 12 2 3 6" xfId="3287" xr:uid="{D64D875D-F677-42BF-AA58-2483FFA1E2ED}"/>
    <cellStyle name="Normal 12 2 3 6 2" xfId="7566" xr:uid="{361B17F9-2EA8-4FA4-9C2D-C5EA20F2F5C6}"/>
    <cellStyle name="Normal 12 2 3 6 2 2" xfId="16888" xr:uid="{6BFC9563-6857-49C4-94FD-6723C762F0E1}"/>
    <cellStyle name="Normal 12 2 3 6 2 3" xfId="27014" xr:uid="{AB577555-9859-4FD5-BB39-D4C37FCE34F9}"/>
    <cellStyle name="Normal 12 2 3 6 3" xfId="12671" xr:uid="{7D1BE7EC-3992-4132-8A66-87204963A838}"/>
    <cellStyle name="Normal 12 2 3 6 4" xfId="22797" xr:uid="{33A8AED9-86B4-4BC6-A1CC-4DDDBCCB9704}"/>
    <cellStyle name="Normal 12 2 3 7" xfId="5500" xr:uid="{B78FD852-A901-4F4C-BCC2-580B2266DF34}"/>
    <cellStyle name="Normal 12 2 3 7 2" xfId="14822" xr:uid="{F981B3CA-9123-4AD2-9589-6597B529E4C3}"/>
    <cellStyle name="Normal 12 2 3 7 3" xfId="24948" xr:uid="{CC99552F-EA0B-4AB7-A8BB-ABD730675892}"/>
    <cellStyle name="Normal 12 2 3 8" xfId="9848" xr:uid="{9BA4599D-B005-4438-AB3E-D31C1E63E874}"/>
    <cellStyle name="Normal 12 2 3 8 2" xfId="19169" xr:uid="{52551688-B943-482F-9197-A772F21AA1DE}"/>
    <cellStyle name="Normal 12 2 3 8 3" xfId="29295" xr:uid="{F058E5B4-E246-4B53-81E8-6BB18FF6CE96}"/>
    <cellStyle name="Normal 12 2 3 9" xfId="1196" xr:uid="{5988D1E0-E8FA-4030-B1E7-0060D4E6C04D}"/>
    <cellStyle name="Normal 12 2 4" xfId="769" xr:uid="{00000000-0005-0000-0000-0000CC010000}"/>
    <cellStyle name="Normal 12 2 4 2" xfId="3838" xr:uid="{D44DBD9A-E9E6-4C32-894F-A21C9F932E20}"/>
    <cellStyle name="Normal 12 2 4 2 2" xfId="8056" xr:uid="{A0D55FD8-A610-48F2-A56E-8DCF05D90158}"/>
    <cellStyle name="Normal 12 2 4 2 2 2" xfId="17378" xr:uid="{9789EF7E-5B20-471F-9E72-C5ABEAF0BD52}"/>
    <cellStyle name="Normal 12 2 4 2 2 3" xfId="27504" xr:uid="{22AFE0A5-CB0D-4E4F-8F46-09E43E7221A4}"/>
    <cellStyle name="Normal 12 2 4 2 3" xfId="13161" xr:uid="{7A4B5FC8-22D7-4524-AC84-99160D9BF61D}"/>
    <cellStyle name="Normal 12 2 4 2 4" xfId="23287" xr:uid="{18B0F2F0-F943-4974-8FD6-C450DEE22822}"/>
    <cellStyle name="Normal 12 2 4 3" xfId="5911" xr:uid="{68AB1422-F9F4-49DA-A9CE-BEF7BDDE5B7C}"/>
    <cellStyle name="Normal 12 2 4 3 2" xfId="15233" xr:uid="{092B48E5-6B0D-4529-A9F6-10AAE6AC9827}"/>
    <cellStyle name="Normal 12 2 4 3 3" xfId="25359" xr:uid="{BE5A2F8A-8627-45A8-912C-6CC34A8DF7FA}"/>
    <cellStyle name="Normal 12 2 4 4" xfId="10066" xr:uid="{F5E04228-315C-4298-828F-E9D7D0B40C68}"/>
    <cellStyle name="Normal 12 2 4 4 2" xfId="19377" xr:uid="{6C74C996-D70E-463D-9A5D-20B98420E46D}"/>
    <cellStyle name="Normal 12 2 4 4 3" xfId="29503" xr:uid="{2C40B15E-086F-46E5-99C4-43A2530638C7}"/>
    <cellStyle name="Normal 12 2 4 5" xfId="1608" xr:uid="{17E675CE-50BB-4179-8B1C-760F0B4C1B22}"/>
    <cellStyle name="Normal 12 2 4 6" xfId="11016" xr:uid="{27D73C84-8DE9-41EB-942E-42EF08880DA4}"/>
    <cellStyle name="Normal 12 2 4 7" xfId="20315" xr:uid="{649419E3-6E75-4354-9B6A-7185027188B0}"/>
    <cellStyle name="Normal 12 2 4 8" xfId="21142" xr:uid="{2738D448-25CD-4912-878E-94647E5115AE}"/>
    <cellStyle name="Normal 12 2 5" xfId="2022" xr:uid="{FA9E06B7-3A2B-42A0-9395-46AB46A3666C}"/>
    <cellStyle name="Normal 12 2 5 2" xfId="4251" xr:uid="{6A208E28-A5F3-4D66-8B8B-A95029050FDB}"/>
    <cellStyle name="Normal 12 2 5 2 2" xfId="8469" xr:uid="{77BC6A23-705B-424F-BD3E-CC8E0440E0DC}"/>
    <cellStyle name="Normal 12 2 5 2 2 2" xfId="17791" xr:uid="{A5CA0B4F-A2A6-4DC5-978B-2DECDC68B820}"/>
    <cellStyle name="Normal 12 2 5 2 2 3" xfId="27917" xr:uid="{999BA7D7-8DEA-4F50-8443-F286E2DACBEA}"/>
    <cellStyle name="Normal 12 2 5 2 3" xfId="13574" xr:uid="{850BCC02-8DD2-4A49-A957-25B9049C580F}"/>
    <cellStyle name="Normal 12 2 5 2 4" xfId="23700" xr:uid="{0AC770CA-2E34-4B44-A158-2E33B79D2D5F}"/>
    <cellStyle name="Normal 12 2 5 3" xfId="6324" xr:uid="{F7C76471-AC85-4BF0-821C-B817664F4351}"/>
    <cellStyle name="Normal 12 2 5 3 2" xfId="15646" xr:uid="{07351E71-EE15-4DA9-8885-2D73A4416BC2}"/>
    <cellStyle name="Normal 12 2 5 3 3" xfId="25772" xr:uid="{F9E44F3D-EA2F-4F26-B59A-6C0FE186EEA5}"/>
    <cellStyle name="Normal 12 2 5 4" xfId="11429" xr:uid="{10C75AC0-1ED4-4420-B087-462CA8DA41A8}"/>
    <cellStyle name="Normal 12 2 5 5" xfId="21555" xr:uid="{4A1A17BE-EA1E-4E50-9148-88571BAFF66A}"/>
    <cellStyle name="Normal 12 2 6" xfId="2435" xr:uid="{46B3D5E7-BA02-4B3A-8FD6-F9E451D1D36E}"/>
    <cellStyle name="Normal 12 2 6 2" xfId="4664" xr:uid="{867DF9D5-C5D3-4404-AD77-51835EBF25FA}"/>
    <cellStyle name="Normal 12 2 6 2 2" xfId="8882" xr:uid="{DCBAB705-5EDB-45FB-9BA9-CAA1ADFE7F2C}"/>
    <cellStyle name="Normal 12 2 6 2 2 2" xfId="18204" xr:uid="{AA289138-8EB5-4B39-B753-0C1E77AD63F9}"/>
    <cellStyle name="Normal 12 2 6 2 2 3" xfId="28330" xr:uid="{154C4B8B-E3D1-4F38-8DFB-4057826AC248}"/>
    <cellStyle name="Normal 12 2 6 2 3" xfId="13987" xr:uid="{D0C086E9-A5AD-4AD9-BDFB-E2F34A4DA8C9}"/>
    <cellStyle name="Normal 12 2 6 2 4" xfId="24113" xr:uid="{6974F5D9-7B25-40B8-B64A-7215A5DC851B}"/>
    <cellStyle name="Normal 12 2 6 3" xfId="6737" xr:uid="{68F80954-523E-42B8-848E-16FFD31199F1}"/>
    <cellStyle name="Normal 12 2 6 3 2" xfId="16059" xr:uid="{D316D078-7F84-4A77-95E2-9AB3F2457C29}"/>
    <cellStyle name="Normal 12 2 6 3 3" xfId="26185" xr:uid="{AE1AEDE0-D3EE-4557-A6F4-27ACC9BAA38C}"/>
    <cellStyle name="Normal 12 2 6 4" xfId="11842" xr:uid="{B3E63DB9-6993-4383-AC89-7878DDB2DCFF}"/>
    <cellStyle name="Normal 12 2 6 5" xfId="21968" xr:uid="{1D076744-9C1A-4FE0-A41C-5A270D045BDA}"/>
    <cellStyle name="Normal 12 2 7" xfId="2848" xr:uid="{05AC33D3-70F9-4052-94DE-0501B5E18537}"/>
    <cellStyle name="Normal 12 2 7 2" xfId="5077" xr:uid="{89000267-BC7B-488F-A409-38D824629971}"/>
    <cellStyle name="Normal 12 2 7 2 2" xfId="9295" xr:uid="{24A5FBEB-FE2F-4656-BB2D-5817EF439B16}"/>
    <cellStyle name="Normal 12 2 7 2 2 2" xfId="18617" xr:uid="{E2862580-8778-4F2C-A4A0-BE09616C38BB}"/>
    <cellStyle name="Normal 12 2 7 2 2 3" xfId="28743" xr:uid="{F295A981-B43A-4500-B20D-2D351DE32E47}"/>
    <cellStyle name="Normal 12 2 7 2 3" xfId="14400" xr:uid="{229E60EE-4D12-43AA-AA92-0DBB9C5ED83A}"/>
    <cellStyle name="Normal 12 2 7 2 4" xfId="24526" xr:uid="{8DF19D36-DACD-4697-925C-95BBE0597C90}"/>
    <cellStyle name="Normal 12 2 7 3" xfId="7150" xr:uid="{C6634856-36C8-472A-AF8A-E8E8BAEB31C9}"/>
    <cellStyle name="Normal 12 2 7 3 2" xfId="16472" xr:uid="{8BDA8907-EA68-41E5-A461-B59EA8E608EC}"/>
    <cellStyle name="Normal 12 2 7 3 3" xfId="26598" xr:uid="{E11A502F-0D57-47AA-A774-82C3B392CB4D}"/>
    <cellStyle name="Normal 12 2 7 4" xfId="12255" xr:uid="{448E3FCC-DA69-4937-A765-EAF96A9A68C2}"/>
    <cellStyle name="Normal 12 2 7 5" xfId="22381" xr:uid="{C53C3EF9-1667-4EEA-A5B9-3F9FA8AF1CF2}"/>
    <cellStyle name="Normal 12 2 8" xfId="3284" xr:uid="{8163B846-FB4E-47D7-95AA-A0B4AC952658}"/>
    <cellStyle name="Normal 12 2 8 2" xfId="7563" xr:uid="{9718C231-1736-480F-AF8C-8EC3CB3AC316}"/>
    <cellStyle name="Normal 12 2 8 2 2" xfId="16885" xr:uid="{1F9C6979-21CC-4460-923A-02388F64D0EA}"/>
    <cellStyle name="Normal 12 2 8 2 3" xfId="27011" xr:uid="{83902F6E-CD09-422E-952A-B9BE4B4ECC4D}"/>
    <cellStyle name="Normal 12 2 8 3" xfId="12668" xr:uid="{1138D9E0-63FC-43B9-ADBA-78107776CAC7}"/>
    <cellStyle name="Normal 12 2 8 4" xfId="22794" xr:uid="{D6645067-B246-4E66-A391-D07B8C73E94C}"/>
    <cellStyle name="Normal 12 2 9" xfId="5497" xr:uid="{701FD894-9B03-440C-ADB0-1163482CE378}"/>
    <cellStyle name="Normal 12 2 9 2" xfId="14819" xr:uid="{809CD2D0-012C-4440-8B53-ACB37CD35D3E}"/>
    <cellStyle name="Normal 12 2 9 3" xfId="24945" xr:uid="{650411A7-0D9B-4455-881C-A1043D9C8FDF}"/>
    <cellStyle name="Normal 12 3" xfId="266" xr:uid="{00000000-0005-0000-0000-0000CD010000}"/>
    <cellStyle name="Normal 12 3 10" xfId="1197" xr:uid="{5A4C851F-05DD-4150-A08C-B629EDC61733}"/>
    <cellStyle name="Normal 12 3 11" xfId="10606" xr:uid="{34AF1170-B7E2-455C-91E6-AAB42670C267}"/>
    <cellStyle name="Normal 12 3 12" xfId="19903" xr:uid="{372B7B47-468B-4AD8-88BC-2E3B259603EB}"/>
    <cellStyle name="Normal 12 3 13" xfId="20732" xr:uid="{46E4177C-4B14-4180-B7DB-3825C93F6C44}"/>
    <cellStyle name="Normal 12 3 2" xfId="267" xr:uid="{00000000-0005-0000-0000-0000CE010000}"/>
    <cellStyle name="Normal 12 3 2 10" xfId="10607" xr:uid="{C445020A-7512-406D-97C3-ED09FE01BD22}"/>
    <cellStyle name="Normal 12 3 2 11" xfId="19904" xr:uid="{42DB56E9-EDA8-4ACB-ABFF-F5D646C225D5}"/>
    <cellStyle name="Normal 12 3 2 12" xfId="20733" xr:uid="{BF30BD63-15B9-4A5C-9A59-C1F07D0C259E}"/>
    <cellStyle name="Normal 12 3 2 2" xfId="774" xr:uid="{00000000-0005-0000-0000-0000CF010000}"/>
    <cellStyle name="Normal 12 3 2 2 2" xfId="3843" xr:uid="{59D27A37-302C-4559-BE66-532F73DD2564}"/>
    <cellStyle name="Normal 12 3 2 2 2 2" xfId="8061" xr:uid="{142BED90-31D8-498A-B9C2-18EDD47959F0}"/>
    <cellStyle name="Normal 12 3 2 2 2 2 2" xfId="17383" xr:uid="{E77D459C-AC43-457D-8A3B-42D4E7F3C798}"/>
    <cellStyle name="Normal 12 3 2 2 2 2 3" xfId="27509" xr:uid="{1B678A31-9A0E-49CB-9D86-A1034110ECED}"/>
    <cellStyle name="Normal 12 3 2 2 2 3" xfId="13166" xr:uid="{BC68C45E-9677-481B-8062-6A2737974FD9}"/>
    <cellStyle name="Normal 12 3 2 2 2 4" xfId="23292" xr:uid="{8087E175-650B-4028-9B8B-314CDC15EED7}"/>
    <cellStyle name="Normal 12 3 2 2 3" xfId="5916" xr:uid="{C7E82299-5A32-46E5-BCA6-A0AD670A6F54}"/>
    <cellStyle name="Normal 12 3 2 2 3 2" xfId="15238" xr:uid="{43D0F43D-9307-4A38-B89F-3B37D09A5D38}"/>
    <cellStyle name="Normal 12 3 2 2 3 3" xfId="25364" xr:uid="{6C7BB0B0-EF66-48DB-A377-E8B2A45DA6FB}"/>
    <cellStyle name="Normal 12 3 2 2 4" xfId="10335" xr:uid="{D956EA00-71C8-4E7C-8BD9-6541CDBF4251}"/>
    <cellStyle name="Normal 12 3 2 2 4 2" xfId="19646" xr:uid="{992A5B96-13E4-4252-A4F7-6B6C3D6222ED}"/>
    <cellStyle name="Normal 12 3 2 2 4 3" xfId="29772" xr:uid="{6B52F8D6-C461-4391-BC0E-9C8378736406}"/>
    <cellStyle name="Normal 12 3 2 2 5" xfId="1613" xr:uid="{6E357956-498D-4413-AFEC-03414BF583EB}"/>
    <cellStyle name="Normal 12 3 2 2 6" xfId="11021" xr:uid="{39B1C254-17CE-414E-98A6-AB34FF5D61BC}"/>
    <cellStyle name="Normal 12 3 2 2 7" xfId="20320" xr:uid="{BF12F4B3-83E4-471A-A3A0-C5DC1312D213}"/>
    <cellStyle name="Normal 12 3 2 2 8" xfId="21147" xr:uid="{FA824396-4C32-45F3-AF57-8E3964902E26}"/>
    <cellStyle name="Normal 12 3 2 3" xfId="2027" xr:uid="{75A084D3-AE93-4180-A94D-6F6430FEACC2}"/>
    <cellStyle name="Normal 12 3 2 3 2" xfId="4256" xr:uid="{EA39D4CC-A3C6-40D7-95BD-2F61252D02B7}"/>
    <cellStyle name="Normal 12 3 2 3 2 2" xfId="8474" xr:uid="{A5848B1E-773E-4FC9-9DAB-7E9B296F8062}"/>
    <cellStyle name="Normal 12 3 2 3 2 2 2" xfId="17796" xr:uid="{2AC1AB35-6B01-4DA7-82D3-D6207448235D}"/>
    <cellStyle name="Normal 12 3 2 3 2 2 3" xfId="27922" xr:uid="{A18C4C49-67A5-492C-9598-452FC4FB2C3C}"/>
    <cellStyle name="Normal 12 3 2 3 2 3" xfId="13579" xr:uid="{9C670E2A-BD8B-4018-B2FF-4B14637B1654}"/>
    <cellStyle name="Normal 12 3 2 3 2 4" xfId="23705" xr:uid="{01E6C35F-9F49-4CF2-9919-B77CFA4A5889}"/>
    <cellStyle name="Normal 12 3 2 3 3" xfId="6329" xr:uid="{3FBA9414-E399-4182-A8B7-0C98FE7B5439}"/>
    <cellStyle name="Normal 12 3 2 3 3 2" xfId="15651" xr:uid="{64380771-64B4-4A26-A598-AC20F10F1C32}"/>
    <cellStyle name="Normal 12 3 2 3 3 3" xfId="25777" xr:uid="{FFB49AF8-B51C-4B99-ADB1-3B975F3B5511}"/>
    <cellStyle name="Normal 12 3 2 3 4" xfId="11434" xr:uid="{480FA2CA-D458-425C-882B-56C8C9553C2E}"/>
    <cellStyle name="Normal 12 3 2 3 5" xfId="21560" xr:uid="{74339C15-A1D1-4B7B-BE3D-550D79C8EDE3}"/>
    <cellStyle name="Normal 12 3 2 4" xfId="2440" xr:uid="{BA2DC779-206E-4D70-8CD8-C05EAE505FC6}"/>
    <cellStyle name="Normal 12 3 2 4 2" xfId="4669" xr:uid="{A9CDDC40-86B8-45F2-B2CC-A894E960054F}"/>
    <cellStyle name="Normal 12 3 2 4 2 2" xfId="8887" xr:uid="{2883A0CC-C2FC-4D69-AA91-3DF89D2E07E7}"/>
    <cellStyle name="Normal 12 3 2 4 2 2 2" xfId="18209" xr:uid="{008E7F4E-5138-4FE0-952A-C5F23AA4E356}"/>
    <cellStyle name="Normal 12 3 2 4 2 2 3" xfId="28335" xr:uid="{90B26C87-F1AE-4239-917A-2700ADC4FF6E}"/>
    <cellStyle name="Normal 12 3 2 4 2 3" xfId="13992" xr:uid="{9B628887-0706-4077-8770-2FAD03CB392E}"/>
    <cellStyle name="Normal 12 3 2 4 2 4" xfId="24118" xr:uid="{53B17D61-2387-43F2-8B8D-61F90BAFEA6F}"/>
    <cellStyle name="Normal 12 3 2 4 3" xfId="6742" xr:uid="{A46B65E0-84B3-46C3-A397-8CA5038AB7D0}"/>
    <cellStyle name="Normal 12 3 2 4 3 2" xfId="16064" xr:uid="{6C2DF55A-1424-4CEB-813B-3784C618516E}"/>
    <cellStyle name="Normal 12 3 2 4 3 3" xfId="26190" xr:uid="{576E7190-7C6E-42EC-9E7D-5623CABC7D3F}"/>
    <cellStyle name="Normal 12 3 2 4 4" xfId="11847" xr:uid="{88E34F35-8FAD-4550-8C0C-9059A810BAEB}"/>
    <cellStyle name="Normal 12 3 2 4 5" xfId="21973" xr:uid="{8BB42937-F298-4B39-A634-59AA5C10ABE9}"/>
    <cellStyle name="Normal 12 3 2 5" xfId="2853" xr:uid="{4672C6F9-D2ED-4889-A39E-3EFCB5900DAF}"/>
    <cellStyle name="Normal 12 3 2 5 2" xfId="5082" xr:uid="{0211E8D7-C1B9-47D8-BC86-27CF4C57760C}"/>
    <cellStyle name="Normal 12 3 2 5 2 2" xfId="9300" xr:uid="{FCE7DB92-5D42-456C-9B80-4EE1C8110374}"/>
    <cellStyle name="Normal 12 3 2 5 2 2 2" xfId="18622" xr:uid="{E2BE3123-0D27-4419-8783-D41BB97FDAD4}"/>
    <cellStyle name="Normal 12 3 2 5 2 2 3" xfId="28748" xr:uid="{993983D2-2A66-4652-98FC-FAB09022931D}"/>
    <cellStyle name="Normal 12 3 2 5 2 3" xfId="14405" xr:uid="{242FD672-FCD2-49E0-A396-4A9F6F6F514F}"/>
    <cellStyle name="Normal 12 3 2 5 2 4" xfId="24531" xr:uid="{D63F5361-2CD5-45E2-9777-C67F0F172EEE}"/>
    <cellStyle name="Normal 12 3 2 5 3" xfId="7155" xr:uid="{24415672-0904-46A7-9917-E788C2EC18BC}"/>
    <cellStyle name="Normal 12 3 2 5 3 2" xfId="16477" xr:uid="{64DD2A66-DF61-45A6-94E2-0D0F815503BF}"/>
    <cellStyle name="Normal 12 3 2 5 3 3" xfId="26603" xr:uid="{CF09134E-27F6-4761-ACF5-AB4FB825C00A}"/>
    <cellStyle name="Normal 12 3 2 5 4" xfId="12260" xr:uid="{8CC336E2-B7B5-4B9D-9A77-24A4B997288B}"/>
    <cellStyle name="Normal 12 3 2 5 5" xfId="22386" xr:uid="{E5081A69-CE9D-4D43-9B6C-96ED5D8CD7C8}"/>
    <cellStyle name="Normal 12 3 2 6" xfId="3289" xr:uid="{3205AA47-0AB9-4DE0-8BC1-50DA56F32FB3}"/>
    <cellStyle name="Normal 12 3 2 6 2" xfId="7568" xr:uid="{9FCA9E9C-EEAA-4E58-8627-75F8BB37EC35}"/>
    <cellStyle name="Normal 12 3 2 6 2 2" xfId="16890" xr:uid="{37FCDB67-9639-4738-A9F4-93241EEF0A82}"/>
    <cellStyle name="Normal 12 3 2 6 2 3" xfId="27016" xr:uid="{6AB20767-C2E4-4368-9AEE-37B3BDCE7B5D}"/>
    <cellStyle name="Normal 12 3 2 6 3" xfId="12673" xr:uid="{8A3720EC-7BE9-4C88-9E92-8F170C64E406}"/>
    <cellStyle name="Normal 12 3 2 6 4" xfId="22799" xr:uid="{F25C15C0-FBF8-4B4B-A135-8012D44312D0}"/>
    <cellStyle name="Normal 12 3 2 7" xfId="5502" xr:uid="{B50AA35F-9065-438E-831F-283A66FFFABA}"/>
    <cellStyle name="Normal 12 3 2 7 2" xfId="14824" xr:uid="{041D6F66-5B46-4101-A82E-DD454A4DBE2C}"/>
    <cellStyle name="Normal 12 3 2 7 3" xfId="24950" xr:uid="{30D20C7C-F813-4F88-8A40-EE24140A3469}"/>
    <cellStyle name="Normal 12 3 2 8" xfId="9910" xr:uid="{63D1930A-47EF-493B-B455-6440B8AF52A9}"/>
    <cellStyle name="Normal 12 3 2 8 2" xfId="19231" xr:uid="{FA949323-30C7-4161-8673-EDF1509E3581}"/>
    <cellStyle name="Normal 12 3 2 8 3" xfId="29357" xr:uid="{F2AA36A3-30EA-4C7F-8FF9-A3F1ADF53159}"/>
    <cellStyle name="Normal 12 3 2 9" xfId="1198" xr:uid="{24C009F1-823E-4C61-9017-895AD2B5754D}"/>
    <cellStyle name="Normal 12 3 3" xfId="773" xr:uid="{00000000-0005-0000-0000-0000D0010000}"/>
    <cellStyle name="Normal 12 3 3 2" xfId="3842" xr:uid="{A5E7232C-083B-47C5-A0C7-4551DC152317}"/>
    <cellStyle name="Normal 12 3 3 2 2" xfId="8060" xr:uid="{F6BC6A1E-2AD6-4449-93EC-475299D8D0D5}"/>
    <cellStyle name="Normal 12 3 3 2 2 2" xfId="17382" xr:uid="{D883890B-B496-46E6-9430-910344009287}"/>
    <cellStyle name="Normal 12 3 3 2 2 3" xfId="27508" xr:uid="{09A28DC8-2B95-4BD5-BF38-7D7068D2E8D6}"/>
    <cellStyle name="Normal 12 3 3 2 3" xfId="13165" xr:uid="{7C7AF310-2138-41D8-8AA2-298C46421AAC}"/>
    <cellStyle name="Normal 12 3 3 2 4" xfId="23291" xr:uid="{F732AC29-CDE9-455C-9F11-D3B0BF4B7E1F}"/>
    <cellStyle name="Normal 12 3 3 3" xfId="5915" xr:uid="{61CEC5E7-0BB0-4078-A85B-18061A8A3B4A}"/>
    <cellStyle name="Normal 12 3 3 3 2" xfId="15237" xr:uid="{D68D8CFC-DAD3-4315-BF5F-2BCC22502868}"/>
    <cellStyle name="Normal 12 3 3 3 3" xfId="25363" xr:uid="{277B45A3-7384-4D3F-9441-ABB4569460E6}"/>
    <cellStyle name="Normal 12 3 3 4" xfId="10128" xr:uid="{E17A48A0-F153-4FC4-BEE3-3A943DECCD17}"/>
    <cellStyle name="Normal 12 3 3 4 2" xfId="19439" xr:uid="{B067E1B4-A551-4DFB-8E88-80F610E83D58}"/>
    <cellStyle name="Normal 12 3 3 4 3" xfId="29565" xr:uid="{8568F73C-AF6F-49AE-B0F4-F0DFCBDD81F1}"/>
    <cellStyle name="Normal 12 3 3 5" xfId="1612" xr:uid="{456F18A5-7CA4-419A-8B19-23624AADB727}"/>
    <cellStyle name="Normal 12 3 3 6" xfId="11020" xr:uid="{C88557BC-41C9-478B-919A-F086966EB024}"/>
    <cellStyle name="Normal 12 3 3 7" xfId="20319" xr:uid="{DCB52092-5787-44D8-B493-BE8E21465A81}"/>
    <cellStyle name="Normal 12 3 3 8" xfId="21146" xr:uid="{376293ED-DA61-4E85-A041-EC0013AF2AC1}"/>
    <cellStyle name="Normal 12 3 4" xfId="2026" xr:uid="{EE968787-3ED2-4658-BCBD-65BB800744D1}"/>
    <cellStyle name="Normal 12 3 4 2" xfId="4255" xr:uid="{8D65D280-CAFE-4E4B-9648-921E88A2BCA3}"/>
    <cellStyle name="Normal 12 3 4 2 2" xfId="8473" xr:uid="{FC6F48B5-A34A-4AE9-944A-DD4D1D25C7BB}"/>
    <cellStyle name="Normal 12 3 4 2 2 2" xfId="17795" xr:uid="{DE456AB3-AB63-446A-911D-88DC8E3C2DDD}"/>
    <cellStyle name="Normal 12 3 4 2 2 3" xfId="27921" xr:uid="{9515B001-44FD-4BA7-93F7-FA50593B4FFD}"/>
    <cellStyle name="Normal 12 3 4 2 3" xfId="13578" xr:uid="{908F065B-3EEB-4105-8B01-B34ABB62DAF6}"/>
    <cellStyle name="Normal 12 3 4 2 4" xfId="23704" xr:uid="{19C014BE-107B-4D5C-B9D4-38CD82234CD8}"/>
    <cellStyle name="Normal 12 3 4 3" xfId="6328" xr:uid="{0FEB2BF4-C370-4291-AF1B-361A528AEE88}"/>
    <cellStyle name="Normal 12 3 4 3 2" xfId="15650" xr:uid="{CA188E5D-C289-4058-BEF9-FB98E84DBC1D}"/>
    <cellStyle name="Normal 12 3 4 3 3" xfId="25776" xr:uid="{08292791-19F7-4D95-AA79-33B52F51E0B2}"/>
    <cellStyle name="Normal 12 3 4 4" xfId="11433" xr:uid="{DCEAD8EF-15AA-48F6-8FD6-5ACEE429AAAF}"/>
    <cellStyle name="Normal 12 3 4 5" xfId="21559" xr:uid="{FAB0E43E-757B-419C-B0A3-BE2E593BE68A}"/>
    <cellStyle name="Normal 12 3 5" xfId="2439" xr:uid="{930E11DD-4FB6-4518-85F4-0D7A1A43EAE5}"/>
    <cellStyle name="Normal 12 3 5 2" xfId="4668" xr:uid="{45F6A801-2025-4590-B525-10844204BB3B}"/>
    <cellStyle name="Normal 12 3 5 2 2" xfId="8886" xr:uid="{9F92C869-6F5A-439E-9497-F327A01C1C6C}"/>
    <cellStyle name="Normal 12 3 5 2 2 2" xfId="18208" xr:uid="{2F8B92D2-9F95-4191-B4D9-46E925824156}"/>
    <cellStyle name="Normal 12 3 5 2 2 3" xfId="28334" xr:uid="{4B2E468A-6364-4481-AD09-7537792EDCB6}"/>
    <cellStyle name="Normal 12 3 5 2 3" xfId="13991" xr:uid="{34C729BF-187E-4512-8ED4-44F4E2926078}"/>
    <cellStyle name="Normal 12 3 5 2 4" xfId="24117" xr:uid="{DF61D81A-583C-4539-8D59-2BE92793EB40}"/>
    <cellStyle name="Normal 12 3 5 3" xfId="6741" xr:uid="{B14FE5A5-613F-45B2-AB6B-19C0B14E20AA}"/>
    <cellStyle name="Normal 12 3 5 3 2" xfId="16063" xr:uid="{4662C8C2-421D-4353-B03C-E246DD7D589A}"/>
    <cellStyle name="Normal 12 3 5 3 3" xfId="26189" xr:uid="{5E69D85F-658E-4034-A733-504EB47F1A17}"/>
    <cellStyle name="Normal 12 3 5 4" xfId="11846" xr:uid="{C7E77E83-4F9F-4CA8-94C6-AD61FDC2C0CA}"/>
    <cellStyle name="Normal 12 3 5 5" xfId="21972" xr:uid="{F9F001A4-5944-4CD9-BEDF-1626BD94DEB5}"/>
    <cellStyle name="Normal 12 3 6" xfId="2852" xr:uid="{960F0AB0-62ED-4252-960A-CB7BB4EA17EC}"/>
    <cellStyle name="Normal 12 3 6 2" xfId="5081" xr:uid="{D597DBFA-750C-49E3-958F-B01D9819110C}"/>
    <cellStyle name="Normal 12 3 6 2 2" xfId="9299" xr:uid="{275F4845-8085-4B29-9F26-935B277A1387}"/>
    <cellStyle name="Normal 12 3 6 2 2 2" xfId="18621" xr:uid="{038AED49-AEBA-49F4-9D63-DF5E99F9A960}"/>
    <cellStyle name="Normal 12 3 6 2 2 3" xfId="28747" xr:uid="{66B5BBBA-D4C1-42FD-B12F-2BCBA813BF9E}"/>
    <cellStyle name="Normal 12 3 6 2 3" xfId="14404" xr:uid="{A706A5A7-38E7-419A-A72F-0A3AF29F7F8A}"/>
    <cellStyle name="Normal 12 3 6 2 4" xfId="24530" xr:uid="{A30D5547-7A70-4C23-81AD-75D1A458DB67}"/>
    <cellStyle name="Normal 12 3 6 3" xfId="7154" xr:uid="{D77E5568-DF7C-46A9-86A0-01CF255FF3B4}"/>
    <cellStyle name="Normal 12 3 6 3 2" xfId="16476" xr:uid="{F81A343C-8895-4F60-98AA-B4B586602DC7}"/>
    <cellStyle name="Normal 12 3 6 3 3" xfId="26602" xr:uid="{FB6649EA-BB08-46AC-BD9F-E2D1F3D58412}"/>
    <cellStyle name="Normal 12 3 6 4" xfId="12259" xr:uid="{5FD18C08-843F-48B4-8961-E9C6B6395F7E}"/>
    <cellStyle name="Normal 12 3 6 5" xfId="22385" xr:uid="{8287CEFF-ED32-4078-9323-FF8FF2058A42}"/>
    <cellStyle name="Normal 12 3 7" xfId="3288" xr:uid="{C7E1C257-B674-47ED-8A93-4B35A47C4B00}"/>
    <cellStyle name="Normal 12 3 7 2" xfId="7567" xr:uid="{9562F5AC-2A50-446E-9E61-2884A224EC1D}"/>
    <cellStyle name="Normal 12 3 7 2 2" xfId="16889" xr:uid="{8FAD1940-08A1-4BEC-B8AA-424F8C578B77}"/>
    <cellStyle name="Normal 12 3 7 2 3" xfId="27015" xr:uid="{91662D03-C3C8-494F-8499-42252F26961A}"/>
    <cellStyle name="Normal 12 3 7 3" xfId="12672" xr:uid="{ABB00596-2D50-4B9E-ABC0-5BEF5E32C52B}"/>
    <cellStyle name="Normal 12 3 7 4" xfId="22798" xr:uid="{1D85EDF9-7CF2-4978-B059-82F42BC41D85}"/>
    <cellStyle name="Normal 12 3 8" xfId="5501" xr:uid="{5DC3C28E-858A-4533-B2EF-1C1D233DF339}"/>
    <cellStyle name="Normal 12 3 8 2" xfId="14823" xr:uid="{2125E902-D0E7-4C45-A4A0-57D007BF9910}"/>
    <cellStyle name="Normal 12 3 8 3" xfId="24949" xr:uid="{D71AFAF2-9982-41A0-ADAF-08FF549D31DA}"/>
    <cellStyle name="Normal 12 3 9" xfId="9703" xr:uid="{E18ACFAC-5F40-4E9E-9877-6BFFDCBA9F68}"/>
    <cellStyle name="Normal 12 3 9 2" xfId="19024" xr:uid="{110012B7-3B02-4E47-8ED2-86A4C2F702D0}"/>
    <cellStyle name="Normal 12 3 9 3" xfId="29150" xr:uid="{667A4896-805B-48EE-BF49-1A0A260C93B6}"/>
    <cellStyle name="Normal 12 4" xfId="268" xr:uid="{00000000-0005-0000-0000-0000D1010000}"/>
    <cellStyle name="Normal 12 4 10" xfId="10608" xr:uid="{85AE0179-C8D7-43AF-95BF-7250E2DB93A3}"/>
    <cellStyle name="Normal 12 4 11" xfId="19905" xr:uid="{15DF0B92-7ACF-4F49-90FB-1517D4C39328}"/>
    <cellStyle name="Normal 12 4 12" xfId="20734" xr:uid="{3B431068-DF41-4C73-889E-13C5874F632A}"/>
    <cellStyle name="Normal 12 4 2" xfId="775" xr:uid="{00000000-0005-0000-0000-0000D2010000}"/>
    <cellStyle name="Normal 12 4 2 2" xfId="3844" xr:uid="{23441A77-2493-4AB5-871B-ADB9020D1183}"/>
    <cellStyle name="Normal 12 4 2 2 2" xfId="8062" xr:uid="{842E5EB7-470C-4915-809D-4F0E99E3AF13}"/>
    <cellStyle name="Normal 12 4 2 2 2 2" xfId="17384" xr:uid="{A905C292-F27B-460C-BFE9-40001BA9CE1A}"/>
    <cellStyle name="Normal 12 4 2 2 2 3" xfId="27510" xr:uid="{7F727824-7570-45A9-9DE0-D0DC41F18E46}"/>
    <cellStyle name="Normal 12 4 2 2 3" xfId="13167" xr:uid="{4BC87EA3-2A8F-46A2-958C-B87ACB9BC9AB}"/>
    <cellStyle name="Normal 12 4 2 2 4" xfId="23293" xr:uid="{3AF2A8B5-1A7F-4D28-B0CB-7E5A293FD1BA}"/>
    <cellStyle name="Normal 12 4 2 3" xfId="5917" xr:uid="{825CD9A1-F5A3-4935-A0B4-8ED28A1E947C}"/>
    <cellStyle name="Normal 12 4 2 3 2" xfId="15239" xr:uid="{9726103F-F61F-45B4-8180-04EF075D4E58}"/>
    <cellStyle name="Normal 12 4 2 3 3" xfId="25365" xr:uid="{C1692AA5-F2DD-4350-A3CB-83BD94F2799C}"/>
    <cellStyle name="Normal 12 4 2 4" xfId="10232" xr:uid="{355B8542-0148-468A-8020-D1F189277041}"/>
    <cellStyle name="Normal 12 4 2 4 2" xfId="19543" xr:uid="{A57A24D8-D6DD-4711-8FE2-D301646367DB}"/>
    <cellStyle name="Normal 12 4 2 4 3" xfId="29669" xr:uid="{F84D1BD7-F22A-49E6-8D30-664C398EC118}"/>
    <cellStyle name="Normal 12 4 2 5" xfId="1614" xr:uid="{27AE8160-6096-4E3B-A93F-B60A0EEDCED9}"/>
    <cellStyle name="Normal 12 4 2 6" xfId="11022" xr:uid="{39BB754D-D9DE-43D8-AF53-55E64B825F1E}"/>
    <cellStyle name="Normal 12 4 2 7" xfId="20321" xr:uid="{195F488C-0621-4BEF-95F9-1B87F3168D19}"/>
    <cellStyle name="Normal 12 4 2 8" xfId="21148" xr:uid="{EDB787F6-7BC3-48CE-B598-C272D7A38B6A}"/>
    <cellStyle name="Normal 12 4 3" xfId="2028" xr:uid="{4F295E17-891D-4E6F-8324-C15838DA4952}"/>
    <cellStyle name="Normal 12 4 3 2" xfId="4257" xr:uid="{24B828A2-FDF0-48E2-830E-125A85600AF8}"/>
    <cellStyle name="Normal 12 4 3 2 2" xfId="8475" xr:uid="{B7239874-21D4-48E1-A8FD-322C350B7C52}"/>
    <cellStyle name="Normal 12 4 3 2 2 2" xfId="17797" xr:uid="{94CCA700-8B16-4474-A1C9-56F6CE57DB0F}"/>
    <cellStyle name="Normal 12 4 3 2 2 3" xfId="27923" xr:uid="{3073E2A5-951C-4419-9098-F9083F573C8E}"/>
    <cellStyle name="Normal 12 4 3 2 3" xfId="13580" xr:uid="{7AA23165-8807-4F1E-ACE1-BE9E9400728F}"/>
    <cellStyle name="Normal 12 4 3 2 4" xfId="23706" xr:uid="{FA125ABF-15D8-4BB5-9472-4148DE364B4C}"/>
    <cellStyle name="Normal 12 4 3 3" xfId="6330" xr:uid="{61E88964-9B1E-4740-BC81-92AE337B697A}"/>
    <cellStyle name="Normal 12 4 3 3 2" xfId="15652" xr:uid="{55B93B55-BC13-4A96-9921-4E9B3A9BA536}"/>
    <cellStyle name="Normal 12 4 3 3 3" xfId="25778" xr:uid="{7DDBF24C-978F-4C8B-BE94-C998563B8299}"/>
    <cellStyle name="Normal 12 4 3 4" xfId="11435" xr:uid="{D99D25AB-F046-4052-8388-FD7B36BCBB29}"/>
    <cellStyle name="Normal 12 4 3 5" xfId="21561" xr:uid="{67BA1728-82E0-4228-B02C-7B05CA543EEE}"/>
    <cellStyle name="Normal 12 4 4" xfId="2441" xr:uid="{842A881F-BF0C-44BE-B663-955CB8A36FCD}"/>
    <cellStyle name="Normal 12 4 4 2" xfId="4670" xr:uid="{09E0CC88-A5F6-4C13-8911-4EA54459B3DE}"/>
    <cellStyle name="Normal 12 4 4 2 2" xfId="8888" xr:uid="{43F56124-4909-47B9-A7AE-DD8A698C6A00}"/>
    <cellStyle name="Normal 12 4 4 2 2 2" xfId="18210" xr:uid="{D1EE9367-C287-41D2-8AAA-B459ED6D8BC9}"/>
    <cellStyle name="Normal 12 4 4 2 2 3" xfId="28336" xr:uid="{5223C590-2AE6-4AC6-848D-1593384874D0}"/>
    <cellStyle name="Normal 12 4 4 2 3" xfId="13993" xr:uid="{4E86CC4C-7A7D-4127-947B-BFFE4289EE63}"/>
    <cellStyle name="Normal 12 4 4 2 4" xfId="24119" xr:uid="{B5CE4651-7AB0-40ED-B75D-95F205F6CC16}"/>
    <cellStyle name="Normal 12 4 4 3" xfId="6743" xr:uid="{689E5843-2AC6-4880-9D07-7BD3C2ED6958}"/>
    <cellStyle name="Normal 12 4 4 3 2" xfId="16065" xr:uid="{F33219C4-7013-4F3D-B504-87311AF21036}"/>
    <cellStyle name="Normal 12 4 4 3 3" xfId="26191" xr:uid="{5801C988-26DA-479B-B65C-C51B50EFE10A}"/>
    <cellStyle name="Normal 12 4 4 4" xfId="11848" xr:uid="{41F774FF-6CC9-413B-B065-D46D10697CCF}"/>
    <cellStyle name="Normal 12 4 4 5" xfId="21974" xr:uid="{6E22093F-DEF1-451C-B31A-19B0E3E8FCAC}"/>
    <cellStyle name="Normal 12 4 5" xfId="2854" xr:uid="{27DC302C-1AB5-4237-91CA-60EA64E39685}"/>
    <cellStyle name="Normal 12 4 5 2" xfId="5083" xr:uid="{405B17B7-7E46-402F-8520-1E72391EFC58}"/>
    <cellStyle name="Normal 12 4 5 2 2" xfId="9301" xr:uid="{EFE1D454-43B0-4D14-A45D-C818ABB7D54C}"/>
    <cellStyle name="Normal 12 4 5 2 2 2" xfId="18623" xr:uid="{CDEF0086-11A1-469C-B2C9-8D6EB6E5B564}"/>
    <cellStyle name="Normal 12 4 5 2 2 3" xfId="28749" xr:uid="{9D6193D1-0CFC-44CC-8778-2AE778F34A9D}"/>
    <cellStyle name="Normal 12 4 5 2 3" xfId="14406" xr:uid="{F91ACB12-499E-47B2-8F24-0BE3F2A3EFEF}"/>
    <cellStyle name="Normal 12 4 5 2 4" xfId="24532" xr:uid="{930D776B-D65E-49BD-A3C6-6BD383E2F891}"/>
    <cellStyle name="Normal 12 4 5 3" xfId="7156" xr:uid="{251AF761-D077-40B2-8170-C6ACF1217266}"/>
    <cellStyle name="Normal 12 4 5 3 2" xfId="16478" xr:uid="{2274159B-D446-4C89-BCAF-B3A0C80DDF8B}"/>
    <cellStyle name="Normal 12 4 5 3 3" xfId="26604" xr:uid="{278133C9-8806-4E67-AFE0-8DC808E4B1AA}"/>
    <cellStyle name="Normal 12 4 5 4" xfId="12261" xr:uid="{96705C6E-BC96-4340-8D0C-396DF1CF13FD}"/>
    <cellStyle name="Normal 12 4 5 5" xfId="22387" xr:uid="{71F29F5B-4D1C-440F-ACC6-8A25326EB8AC}"/>
    <cellStyle name="Normal 12 4 6" xfId="3290" xr:uid="{6EBB305F-D30F-4C69-AED5-9DEA88527190}"/>
    <cellStyle name="Normal 12 4 6 2" xfId="7569" xr:uid="{03B69A30-C043-4DBE-AA57-58A7196D2681}"/>
    <cellStyle name="Normal 12 4 6 2 2" xfId="16891" xr:uid="{06701FF7-1F09-410F-A58D-808B95AB972A}"/>
    <cellStyle name="Normal 12 4 6 2 3" xfId="27017" xr:uid="{ECFF5EE2-F0CB-412E-B720-258CE5AD7931}"/>
    <cellStyle name="Normal 12 4 6 3" xfId="12674" xr:uid="{7D0CF5A4-8E84-4C62-B50C-7F28314FE12A}"/>
    <cellStyle name="Normal 12 4 6 4" xfId="22800" xr:uid="{73A8E55E-CEFC-4B94-8B2C-C1497CDA35BD}"/>
    <cellStyle name="Normal 12 4 7" xfId="5503" xr:uid="{F6093B5A-4943-4B54-844A-ADC7B1C4CCD4}"/>
    <cellStyle name="Normal 12 4 7 2" xfId="14825" xr:uid="{DA42B400-71BB-4C7C-A25A-AC0BA3D62B82}"/>
    <cellStyle name="Normal 12 4 7 3" xfId="24951" xr:uid="{D50A445C-8367-4309-AA15-76C63F696CCE}"/>
    <cellStyle name="Normal 12 4 8" xfId="9807" xr:uid="{E9D4959B-8829-4A22-BD45-9306521A5612}"/>
    <cellStyle name="Normal 12 4 8 2" xfId="19128" xr:uid="{77DD3A13-5343-447F-A379-18C96083AFE9}"/>
    <cellStyle name="Normal 12 4 8 3" xfId="29254" xr:uid="{C8F05B23-BFDE-44C7-8404-2664549BF2F7}"/>
    <cellStyle name="Normal 12 4 9" xfId="1199" xr:uid="{D9CCE8C1-A93A-45B7-B2DF-E077506A7CE9}"/>
    <cellStyle name="Normal 12 5" xfId="269" xr:uid="{00000000-0005-0000-0000-0000D3010000}"/>
    <cellStyle name="Normal 12 5 2" xfId="10409" xr:uid="{A4D8CA26-F37A-4B1D-B85C-0D5175D530AA}"/>
    <cellStyle name="Normal 12 5 2 2" xfId="19720" xr:uid="{66992439-BEC4-4098-81DF-F8C2B75B7133}"/>
    <cellStyle name="Normal 12 5 2 3" xfId="29846" xr:uid="{D4A8DF62-EC16-4EF7-A8D5-06C19768121A}"/>
    <cellStyle name="Normal 12 5 3" xfId="10416" xr:uid="{13E5C6B2-D86C-40CF-B302-F2D60C7D49C5}"/>
    <cellStyle name="Normal 12 5 4" xfId="9986" xr:uid="{E4BE034C-0C69-4401-9323-ECD3419A780D}"/>
    <cellStyle name="Normal 12 5 4 2" xfId="19305" xr:uid="{79C67A3C-485D-4E29-8083-7BB7E1EFB3DA}"/>
    <cellStyle name="Normal 12 5 4 3" xfId="29431" xr:uid="{39B9B378-42D1-4A0F-A296-7515D629F0A0}"/>
    <cellStyle name="Normal 12 6" xfId="768" xr:uid="{00000000-0005-0000-0000-0000D4010000}"/>
    <cellStyle name="Normal 12 6 2" xfId="3837" xr:uid="{63576C97-8AFC-4593-9319-DE877ED3620C}"/>
    <cellStyle name="Normal 12 6 2 2" xfId="8055" xr:uid="{C4EB120D-F7AB-416B-8F63-051BC4A99A54}"/>
    <cellStyle name="Normal 12 6 2 2 2" xfId="17377" xr:uid="{DD144B68-BD71-48C6-813C-050617E2265F}"/>
    <cellStyle name="Normal 12 6 2 2 3" xfId="27503" xr:uid="{C7DE6D61-AF5E-48D5-A465-B0652909813A}"/>
    <cellStyle name="Normal 12 6 2 3" xfId="13160" xr:uid="{979FE613-0F76-43AA-B3B9-93F9A84CBB28}"/>
    <cellStyle name="Normal 12 6 2 4" xfId="23286" xr:uid="{31EC4661-4E11-42F5-B404-FE9379C96164}"/>
    <cellStyle name="Normal 12 6 3" xfId="5910" xr:uid="{677D7246-77FD-4BA2-9BA8-422372AA4BA2}"/>
    <cellStyle name="Normal 12 6 3 2" xfId="15232" xr:uid="{2D8BF030-4430-4F63-85E2-9AAB796FC55B}"/>
    <cellStyle name="Normal 12 6 3 3" xfId="25358" xr:uid="{FBF71C94-5F65-4DD6-A3A7-C5F4D1D0E31C}"/>
    <cellStyle name="Normal 12 6 4" xfId="10024" xr:uid="{5C3DD068-1C4F-4659-BD07-2E7055F98C04}"/>
    <cellStyle name="Normal 12 6 4 2" xfId="19336" xr:uid="{7154A42B-C98A-4759-831D-66E501620AE2}"/>
    <cellStyle name="Normal 12 6 4 3" xfId="29462" xr:uid="{9C33B8E3-F49B-447A-9EC4-BEF412574A85}"/>
    <cellStyle name="Normal 12 6 5" xfId="1607" xr:uid="{A1E7939A-2906-40DD-A5D8-5F7562CCF0B5}"/>
    <cellStyle name="Normal 12 6 6" xfId="11015" xr:uid="{D6D10587-604F-434F-932E-51509B67C811}"/>
    <cellStyle name="Normal 12 6 7" xfId="20314" xr:uid="{93286FDB-F359-4092-95CE-4E3D15517190}"/>
    <cellStyle name="Normal 12 6 8" xfId="21141" xr:uid="{F2F8FB79-9DEC-4393-BDE0-CE076ED8B302}"/>
    <cellStyle name="Normal 12 7" xfId="2021" xr:uid="{3D9829BC-5902-4AD3-BD2E-151652E33990}"/>
    <cellStyle name="Normal 12 7 2" xfId="4250" xr:uid="{7446CAB5-4FA5-4CDA-9F7A-3A10864D071F}"/>
    <cellStyle name="Normal 12 7 2 2" xfId="8468" xr:uid="{2C1FDE2F-65A5-4781-9CD4-853B790C6452}"/>
    <cellStyle name="Normal 12 7 2 2 2" xfId="17790" xr:uid="{ABC8DB6F-507F-48D4-AFA5-13167397452A}"/>
    <cellStyle name="Normal 12 7 2 2 3" xfId="27916" xr:uid="{B986A0F0-91EA-405D-8AC6-21EF5F4C8EA8}"/>
    <cellStyle name="Normal 12 7 2 3" xfId="13573" xr:uid="{D766BF1B-5EE4-4B8C-B85D-D7DE37959D2D}"/>
    <cellStyle name="Normal 12 7 2 4" xfId="23699" xr:uid="{DDA3EF56-B1B7-45B5-A40F-3CF168534C57}"/>
    <cellStyle name="Normal 12 7 3" xfId="6323" xr:uid="{F6962B19-D147-44AF-97D8-606A41B6380C}"/>
    <cellStyle name="Normal 12 7 3 2" xfId="15645" xr:uid="{389A131F-A4F8-4128-86CA-13A0BB920B80}"/>
    <cellStyle name="Normal 12 7 3 3" xfId="25771" xr:uid="{3803AA03-433C-478C-A66D-F483F35A1DA5}"/>
    <cellStyle name="Normal 12 7 4" xfId="11428" xr:uid="{FC30D8E5-E5E5-4132-A086-C803D031771C}"/>
    <cellStyle name="Normal 12 7 5" xfId="21554" xr:uid="{5B9DC1E8-6E0A-4054-A7BB-7C0746BB3D0C}"/>
    <cellStyle name="Normal 12 8" xfId="2434" xr:uid="{F93158A1-4D48-4AB8-A27E-70DA423718EE}"/>
    <cellStyle name="Normal 12 8 2" xfId="4663" xr:uid="{AE3CA182-D1B4-4006-A93B-7FBE99A7DCEC}"/>
    <cellStyle name="Normal 12 8 2 2" xfId="8881" xr:uid="{01AA666B-CA23-4C73-99B6-2BBE25DFE130}"/>
    <cellStyle name="Normal 12 8 2 2 2" xfId="18203" xr:uid="{5E4BC90B-CB34-464E-A940-327400066ACE}"/>
    <cellStyle name="Normal 12 8 2 2 3" xfId="28329" xr:uid="{DA3F0729-1BC9-4BAC-8694-357539E306EE}"/>
    <cellStyle name="Normal 12 8 2 3" xfId="13986" xr:uid="{18DC59F5-C20F-43EE-9744-D62D56A8D566}"/>
    <cellStyle name="Normal 12 8 2 4" xfId="24112" xr:uid="{BE2162B8-BBFA-41E4-B72D-47A7F302924D}"/>
    <cellStyle name="Normal 12 8 3" xfId="6736" xr:uid="{920E916E-CEE8-4E9B-B3A9-84809EEC93B3}"/>
    <cellStyle name="Normal 12 8 3 2" xfId="16058" xr:uid="{C289C650-65DE-40E7-B5E1-04BDADC45999}"/>
    <cellStyle name="Normal 12 8 3 3" xfId="26184" xr:uid="{0B1E89C4-52E2-4082-9D49-732D5B56DDFD}"/>
    <cellStyle name="Normal 12 8 4" xfId="11841" xr:uid="{2586F7EB-D2BE-40BE-9C08-2DBAF893E90E}"/>
    <cellStyle name="Normal 12 8 5" xfId="21967" xr:uid="{B3D0BF47-21AE-487A-87B9-817D5FCE0942}"/>
    <cellStyle name="Normal 12 9" xfId="2847" xr:uid="{E4DA5DA2-A679-47FB-999C-2CD58B32AEF1}"/>
    <cellStyle name="Normal 12 9 2" xfId="5076" xr:uid="{2C756BC0-4573-4F7A-9C35-0BB2804CC9A9}"/>
    <cellStyle name="Normal 12 9 2 2" xfId="9294" xr:uid="{436792B4-6EA1-4942-BF79-5F31AFFBD205}"/>
    <cellStyle name="Normal 12 9 2 2 2" xfId="18616" xr:uid="{5726B44D-7D96-43AE-B48E-EDDDD6D37016}"/>
    <cellStyle name="Normal 12 9 2 2 3" xfId="28742" xr:uid="{32A013F7-DD75-4FB1-B793-A0E1A5273401}"/>
    <cellStyle name="Normal 12 9 2 3" xfId="14399" xr:uid="{03DC6D25-A245-4C38-8432-AA1FBBD4AE2A}"/>
    <cellStyle name="Normal 12 9 2 4" xfId="24525" xr:uid="{B86BCD2B-07DE-4720-978B-7E07E3432F9A}"/>
    <cellStyle name="Normal 12 9 3" xfId="7149" xr:uid="{FBEE7ADA-7659-4E22-BCD0-20A47C620774}"/>
    <cellStyle name="Normal 12 9 3 2" xfId="16471" xr:uid="{1DA38CF2-F742-44BC-A667-2CD89414B6BF}"/>
    <cellStyle name="Normal 12 9 3 3" xfId="26597" xr:uid="{4E0F5E5C-F3D4-45B0-9594-7664D4123107}"/>
    <cellStyle name="Normal 12 9 4" xfId="12254" xr:uid="{0E795D05-3372-470D-8752-B9E6B49BFCA2}"/>
    <cellStyle name="Normal 12 9 5" xfId="22380" xr:uid="{7BB13957-EC54-4B60-93EC-D20DF40BB1A3}"/>
    <cellStyle name="Normal 13" xfId="270" xr:uid="{00000000-0005-0000-0000-0000D5010000}"/>
    <cellStyle name="Normal 13 2" xfId="271" xr:uid="{00000000-0005-0000-0000-0000D6010000}"/>
    <cellStyle name="Normal 14" xfId="272" xr:uid="{00000000-0005-0000-0000-0000D7010000}"/>
    <cellStyle name="Normal 14 10" xfId="10609" xr:uid="{C6AAC13E-2E9C-4ABD-B444-F3CFC610DA30}"/>
    <cellStyle name="Normal 14 11" xfId="19906" xr:uid="{15EFC642-91B2-4CFC-9461-2B69AB4AEAF1}"/>
    <cellStyle name="Normal 14 12" xfId="20735" xr:uid="{B529E6DB-C1D5-465D-95F9-6242639FDA97}"/>
    <cellStyle name="Normal 14 2" xfId="776" xr:uid="{00000000-0005-0000-0000-0000D8010000}"/>
    <cellStyle name="Normal 14 2 2" xfId="3845" xr:uid="{102BE6AD-D6D9-43D1-822A-775AA8F8D298}"/>
    <cellStyle name="Normal 14 2 2 2" xfId="8063" xr:uid="{E02FB81B-A313-48CE-89F2-F72487020887}"/>
    <cellStyle name="Normal 14 2 2 2 2" xfId="17385" xr:uid="{79293B48-AD70-4C46-8D14-D4D061B534B2}"/>
    <cellStyle name="Normal 14 2 2 2 3" xfId="27511" xr:uid="{DC60BF06-7224-417E-8B39-8BC6E229162B}"/>
    <cellStyle name="Normal 14 2 2 3" xfId="13168" xr:uid="{F6E240C5-EC5A-4BA7-BB6E-A142830253A7}"/>
    <cellStyle name="Normal 14 2 2 4" xfId="23294" xr:uid="{11E18451-1144-4DC9-9C02-C8992BBB368F}"/>
    <cellStyle name="Normal 14 2 3" xfId="5918" xr:uid="{068915FD-5CBD-47D0-A8D6-4B4A1FF7A74C}"/>
    <cellStyle name="Normal 14 2 3 2" xfId="15240" xr:uid="{16FC3755-188A-43F6-89A1-F7286EA58D1F}"/>
    <cellStyle name="Normal 14 2 3 3" xfId="25366" xr:uid="{478C633A-611C-4C53-9171-393129DC3900}"/>
    <cellStyle name="Normal 14 2 4" xfId="10201" xr:uid="{9E897F7A-7705-4310-967B-AA60FD18CE03}"/>
    <cellStyle name="Normal 14 2 4 2" xfId="19512" xr:uid="{4626BE1F-C923-4F5A-9E98-6DF28DDFF6CA}"/>
    <cellStyle name="Normal 14 2 4 3" xfId="29638" xr:uid="{B6B7B5DB-2518-4016-9BE0-6C03384DD878}"/>
    <cellStyle name="Normal 14 2 5" xfId="1615" xr:uid="{84B793AA-1ECE-43CD-A4AE-1F336B76FFDB}"/>
    <cellStyle name="Normal 14 2 6" xfId="11023" xr:uid="{79DD7D31-1E9F-4E12-BD65-704410C4197E}"/>
    <cellStyle name="Normal 14 2 7" xfId="20322" xr:uid="{70595549-A478-4C60-9F4A-8A2412C04428}"/>
    <cellStyle name="Normal 14 2 8" xfId="21149" xr:uid="{AE316E20-A533-4FF7-A4DC-4CE56A0940FC}"/>
    <cellStyle name="Normal 14 3" xfId="2029" xr:uid="{57632A3E-B708-4603-96F9-C99CCE95EF58}"/>
    <cellStyle name="Normal 14 3 2" xfId="4258" xr:uid="{693CDB08-DBDF-4B5B-98D9-56D81165DEDA}"/>
    <cellStyle name="Normal 14 3 2 2" xfId="8476" xr:uid="{608C9B7F-A0CD-4170-B929-01FDC418C655}"/>
    <cellStyle name="Normal 14 3 2 2 2" xfId="17798" xr:uid="{787C20E1-C82C-4E34-9171-9D1D89118E56}"/>
    <cellStyle name="Normal 14 3 2 2 3" xfId="27924" xr:uid="{962E1E19-DC27-44CE-B4CB-FAB871E3D11E}"/>
    <cellStyle name="Normal 14 3 2 3" xfId="13581" xr:uid="{B3554ECB-A93A-4F27-BE31-7C3971DC29D4}"/>
    <cellStyle name="Normal 14 3 2 4" xfId="23707" xr:uid="{6723B93A-8F8D-43F9-95FB-A24CA4A58042}"/>
    <cellStyle name="Normal 14 3 3" xfId="6331" xr:uid="{4C9D1846-7360-4D28-83DE-4A3674434B03}"/>
    <cellStyle name="Normal 14 3 3 2" xfId="15653" xr:uid="{CD7718F2-1600-48F0-9040-8C5B395822B6}"/>
    <cellStyle name="Normal 14 3 3 3" xfId="25779" xr:uid="{EA310A4E-2985-4E48-82BF-56A628F2A526}"/>
    <cellStyle name="Normal 14 3 4" xfId="11436" xr:uid="{31D7AC1F-7BE1-43FB-B4E5-85519D554FE5}"/>
    <cellStyle name="Normal 14 3 5" xfId="21562" xr:uid="{5A8533AE-5370-4B57-A491-E7C7A13B8F17}"/>
    <cellStyle name="Normal 14 4" xfId="2442" xr:uid="{6047FA39-C29B-4A52-9EBE-79DE7725C9A0}"/>
    <cellStyle name="Normal 14 4 2" xfId="4671" xr:uid="{4C3E0F15-4694-47FF-806F-9D6B4A6844B6}"/>
    <cellStyle name="Normal 14 4 2 2" xfId="8889" xr:uid="{7BD05E12-A273-46AB-A1A7-E9CC79E75958}"/>
    <cellStyle name="Normal 14 4 2 2 2" xfId="18211" xr:uid="{37B0F10C-D57C-4627-80AC-0A2F35E01679}"/>
    <cellStyle name="Normal 14 4 2 2 3" xfId="28337" xr:uid="{CC414DA4-41DE-41AD-85D6-FB1F90B215BC}"/>
    <cellStyle name="Normal 14 4 2 3" xfId="13994" xr:uid="{C77BA323-3CCE-4E1D-BE03-A9680AD03B96}"/>
    <cellStyle name="Normal 14 4 2 4" xfId="24120" xr:uid="{1ECF39E8-0BCB-4685-A8B3-4BE1783F7D60}"/>
    <cellStyle name="Normal 14 4 3" xfId="6744" xr:uid="{037DAD49-5A9B-4631-B3E5-5F9E2589BCEB}"/>
    <cellStyle name="Normal 14 4 3 2" xfId="16066" xr:uid="{04844EE3-7DB8-4BDB-AB40-39086604BD3A}"/>
    <cellStyle name="Normal 14 4 3 3" xfId="26192" xr:uid="{0A47F1AD-CA47-4348-B2C2-E636AB6D18AB}"/>
    <cellStyle name="Normal 14 4 4" xfId="11849" xr:uid="{4B149471-18A4-4910-BC86-66358D5C5813}"/>
    <cellStyle name="Normal 14 4 5" xfId="21975" xr:uid="{179C0673-4752-47B5-9EB3-E7C05C4D5038}"/>
    <cellStyle name="Normal 14 5" xfId="2855" xr:uid="{3666D0EF-3DD2-4FE4-B85F-1B116EBE2AA2}"/>
    <cellStyle name="Normal 14 5 2" xfId="5084" xr:uid="{C884A241-62A7-43FF-88FA-6CB5B94B0613}"/>
    <cellStyle name="Normal 14 5 2 2" xfId="9302" xr:uid="{0F8D9B91-DC61-4098-8760-925E27E4B44C}"/>
    <cellStyle name="Normal 14 5 2 2 2" xfId="18624" xr:uid="{A82DB44E-F1D2-4F4B-8926-F28C998389B6}"/>
    <cellStyle name="Normal 14 5 2 2 3" xfId="28750" xr:uid="{B2EB874C-87ED-4618-AA61-F13817C7CD96}"/>
    <cellStyle name="Normal 14 5 2 3" xfId="14407" xr:uid="{D73811E8-8799-4509-B2A8-8D4712F8FE87}"/>
    <cellStyle name="Normal 14 5 2 4" xfId="24533" xr:uid="{DCDBC01C-CEDA-447C-B2D8-5AAE152C2660}"/>
    <cellStyle name="Normal 14 5 3" xfId="7157" xr:uid="{7DF11AD1-F72E-4FA0-8950-732AE459D0F4}"/>
    <cellStyle name="Normal 14 5 3 2" xfId="16479" xr:uid="{ECCF3F08-5273-4847-9571-A4FA08A5D30E}"/>
    <cellStyle name="Normal 14 5 3 3" xfId="26605" xr:uid="{9531AD3C-18AA-4702-A368-E9D5D3373629}"/>
    <cellStyle name="Normal 14 5 4" xfId="12262" xr:uid="{CD1BEB94-1F98-42B1-8045-71C629867D62}"/>
    <cellStyle name="Normal 14 5 5" xfId="22388" xr:uid="{EC283B98-EBEA-49E1-9711-FB219FF4E6A8}"/>
    <cellStyle name="Normal 14 6" xfId="3291" xr:uid="{3554B757-52D1-468E-ABA0-9AB272FEAE95}"/>
    <cellStyle name="Normal 14 6 2" xfId="7570" xr:uid="{994F9053-E111-46F5-9E0B-D07BC1D357D5}"/>
    <cellStyle name="Normal 14 6 2 2" xfId="16892" xr:uid="{0CA445B7-D782-4C06-BD6D-B4C8041926C8}"/>
    <cellStyle name="Normal 14 6 2 3" xfId="27018" xr:uid="{725D346A-7CBC-4764-9C68-E75AE00645CD}"/>
    <cellStyle name="Normal 14 6 3" xfId="12675" xr:uid="{812A43C0-145F-4B4C-9B6A-5C5A9B07AC86}"/>
    <cellStyle name="Normal 14 6 4" xfId="22801" xr:uid="{29CC14C6-C101-401E-8418-AE7318CDCEC3}"/>
    <cellStyle name="Normal 14 7" xfId="5504" xr:uid="{E0224CA4-AF5F-416E-901A-C429059A25FA}"/>
    <cellStyle name="Normal 14 7 2" xfId="14826" xr:uid="{65BA8D49-C386-40A1-9AE4-BAAD76AE3C18}"/>
    <cellStyle name="Normal 14 7 3" xfId="24952" xr:uid="{A7348D49-4427-43DE-A2A8-BA4B3E746CEE}"/>
    <cellStyle name="Normal 14 8" xfId="9776" xr:uid="{7094211B-471E-4D59-B8C7-4C04C6C6EF9F}"/>
    <cellStyle name="Normal 14 8 2" xfId="19097" xr:uid="{6F6A0F4F-C198-4CE3-8EE8-F00C8C8641D3}"/>
    <cellStyle name="Normal 14 8 3" xfId="29223" xr:uid="{07C8212E-0665-4A0D-A582-44FDD13FDAAA}"/>
    <cellStyle name="Normal 14 9" xfId="1200" xr:uid="{D6611394-AA88-4841-9854-D36C5D0A602D}"/>
    <cellStyle name="Normal 15" xfId="575" xr:uid="{00000000-0005-0000-0000-0000D9010000}"/>
    <cellStyle name="Normal 15 2" xfId="10408" xr:uid="{BB5A553D-3C67-45EF-9588-5D4997D13FBD}"/>
    <cellStyle name="Normal 15 2 2" xfId="19719" xr:uid="{9172F8A0-A1CB-479B-AF0C-CB953E7E69F9}"/>
    <cellStyle name="Normal 15 2 3" xfId="29845" xr:uid="{894C2F99-D9A7-4F34-85C4-0053856E264C}"/>
    <cellStyle name="Normal 15 3" xfId="9985" xr:uid="{0CCEB6AC-77F1-4635-BA22-384AF39535E2}"/>
    <cellStyle name="Normal 15 3 2" xfId="19304" xr:uid="{02A87577-D87B-460E-A55D-89026BB80F60}"/>
    <cellStyle name="Normal 15 3 3" xfId="29430" xr:uid="{A1946A32-30DF-4CAF-8EE9-995BC9A70E0B}"/>
    <cellStyle name="Normal 15 4" xfId="5330" xr:uid="{A73E7003-9C16-4432-BC40-3BB2C5F1568F}"/>
    <cellStyle name="Normal 15 5" xfId="14652" xr:uid="{A33739F0-F9E6-4103-B73C-F4444ABB5F6F}"/>
    <cellStyle name="Normal 15 6" xfId="20151" xr:uid="{293F62A8-E8A8-49EF-A6AE-A424F805BFFE}"/>
    <cellStyle name="Normal 15 7" xfId="24778" xr:uid="{281829E6-FC76-4E0D-850C-6627C44826A6}"/>
    <cellStyle name="Normal 16" xfId="1031" xr:uid="{71555299-3AAE-4757-82DA-EA32672CBCC0}"/>
    <cellStyle name="Normal 16 2" xfId="9547" xr:uid="{1E7AD126-FC88-449D-AD8A-FD382FFCE489}"/>
    <cellStyle name="Normal 16 2 2" xfId="18869" xr:uid="{F9A0AFA1-14F2-4CE7-925B-21E9146F00FC}"/>
    <cellStyle name="Normal 16 2 3" xfId="28995" xr:uid="{5F4204EA-6A70-47B2-8420-03AB8B89092E}"/>
    <cellStyle name="Normal 16 3" xfId="9550" xr:uid="{18C42C41-F652-4EA0-A614-D6361CA66038}"/>
    <cellStyle name="Normal 16 3 2" xfId="9553" xr:uid="{C36700A5-EF5C-49A2-ACCC-86A5283146C7}"/>
    <cellStyle name="Normal 16 3 2 2" xfId="9556" xr:uid="{BE9B097A-7E38-40A9-AF8C-E1CF841003EF}"/>
    <cellStyle name="Normal 16 3 2 2 2" xfId="9560" xr:uid="{0873FD9E-6A24-46A2-BF21-CDC93C3CCC14}"/>
    <cellStyle name="Normal 16 3 2 2 2 2" xfId="9563" xr:uid="{3F74BA0B-195E-4D7C-819F-C2D2FE72A4C3}"/>
    <cellStyle name="Normal 16 3 2 2 2 2 2" xfId="9566" xr:uid="{6168FAF2-13E0-4C21-9629-145DE67CB575}"/>
    <cellStyle name="Normal 16 3 2 2 2 2 2 2" xfId="18888" xr:uid="{85416B25-5B86-4A03-ACD9-4BB9EFF9809A}"/>
    <cellStyle name="Normal 16 3 2 2 2 2 2 3" xfId="29014" xr:uid="{195F114E-C89A-4C7B-AB67-55CFB8370A58}"/>
    <cellStyle name="Normal 16 3 2 2 2 2 3" xfId="18885" xr:uid="{D0824544-71A6-41E8-938E-39CBDC5AB93C}"/>
    <cellStyle name="Normal 16 3 2 2 2 2 4" xfId="29011" xr:uid="{88000324-725C-4AB3-BB55-D254A2FD821C}"/>
    <cellStyle name="Normal 16 3 2 2 2 3" xfId="18882" xr:uid="{C4259E53-0FD3-4422-BB77-4215D4C98DF4}"/>
    <cellStyle name="Normal 16 3 2 2 2 4" xfId="29008" xr:uid="{EA0007D8-BFA5-49A3-AA3B-42B2337AD52F}"/>
    <cellStyle name="Normal 16 3 2 2 3" xfId="18878" xr:uid="{ACA3506D-5158-465D-8E74-76A3EC521CC9}"/>
    <cellStyle name="Normal 16 3 2 2 4" xfId="29004" xr:uid="{0C8AC7C0-5703-48F3-A082-47BB08E892AE}"/>
    <cellStyle name="Normal 16 3 2 3" xfId="18875" xr:uid="{C40F7D29-E415-4BE7-BF27-6A9733592CAA}"/>
    <cellStyle name="Normal 16 3 2 4" xfId="29001" xr:uid="{F62495B7-BE46-4ED6-AD75-7E8F23ED6E3C}"/>
    <cellStyle name="Normal 16 3 3" xfId="18872" xr:uid="{B87ECE14-1120-46B5-BB0E-3B55418B36B1}"/>
    <cellStyle name="Normal 16 3 4" xfId="28998" xr:uid="{7798C0C7-7C33-4C31-B156-96BBA0211422}"/>
    <cellStyle name="Normal 16 4" xfId="10440" xr:uid="{AFFF4116-D941-47B4-B24B-0173892BCF7B}"/>
    <cellStyle name="Normal 16 5" xfId="5333" xr:uid="{2E9F1251-A310-4D98-AB4F-ADF7A9C9E6A9}"/>
    <cellStyle name="Normal 16 6" xfId="14655" xr:uid="{CC4E1B0F-C35C-44B4-9FFD-C0DE3093417B}"/>
    <cellStyle name="Normal 16 7" xfId="24781" xr:uid="{1A793783-F9FC-4586-AC3F-58B9E263C414}"/>
    <cellStyle name="Normal 17" xfId="9559" xr:uid="{1A865492-DCB5-40BF-BB9D-91010B3C5EEA}"/>
    <cellStyle name="Normal 17 2" xfId="9987" xr:uid="{70F4A7D1-4BBE-4128-9BFE-3713C0820236}"/>
    <cellStyle name="Normal 17 3" xfId="9984" xr:uid="{56350D74-87C8-431D-8F5C-BB2B728E4D9F}"/>
    <cellStyle name="Normal 17 4" xfId="18881" xr:uid="{67D231C9-E1F6-4D5A-AF54-65F853C382F5}"/>
    <cellStyle name="Normal 17 5" xfId="29007" xr:uid="{2A0537BF-CDE8-43D7-91A2-CBA164769C8B}"/>
    <cellStyle name="Normal 18" xfId="9983" xr:uid="{7B7F33BD-F45F-44A0-8848-5FF047D1D8B9}"/>
    <cellStyle name="Normal 19" xfId="9569" xr:uid="{22272A81-4254-4757-82D4-D0419D8C4492}"/>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2 3 2" xfId="10432" xr:uid="{A0F710E6-3AD5-490B-9BB0-BEDA757F6343}"/>
    <cellStyle name="Normal 2 2 3 3" xfId="9989" xr:uid="{70E4790E-B245-4860-8BFE-A5E095EDA6E4}"/>
    <cellStyle name="Normal 2 3" xfId="279" xr:uid="{00000000-0005-0000-0000-0000E2010000}"/>
    <cellStyle name="Normal 2 3 2" xfId="280" xr:uid="{00000000-0005-0000-0000-0000E3010000}"/>
    <cellStyle name="Normal 2 4" xfId="281" xr:uid="{00000000-0005-0000-0000-0000E4010000}"/>
    <cellStyle name="Normal 2 4 10" xfId="9578" xr:uid="{962FEF6E-E682-4EFD-A403-E38C9DD88E15}"/>
    <cellStyle name="Normal 2 4 10 2" xfId="18899" xr:uid="{12D17E1C-E563-4B8E-9A01-97D089A8DDF3}"/>
    <cellStyle name="Normal 2 4 10 3" xfId="29025" xr:uid="{7284653D-1432-4D07-8797-0CEBC1C61AA6}"/>
    <cellStyle name="Normal 2 4 2" xfId="282" xr:uid="{00000000-0005-0000-0000-0000E5010000}"/>
    <cellStyle name="Normal 2 4 2 10" xfId="2856" xr:uid="{8A39BA0A-BB8E-4B8D-8EF5-C76109E9A431}"/>
    <cellStyle name="Normal 2 4 2 10 2" xfId="5085" xr:uid="{0ABED901-698F-47F5-812B-BFC14A8CE61C}"/>
    <cellStyle name="Normal 2 4 2 10 2 2" xfId="9303" xr:uid="{024F515F-15F6-4573-878F-215F9FC4AC66}"/>
    <cellStyle name="Normal 2 4 2 10 2 2 2" xfId="18625" xr:uid="{59354C67-7CB6-4362-8ED6-43B59BC83270}"/>
    <cellStyle name="Normal 2 4 2 10 2 2 3" xfId="28751" xr:uid="{B567971F-3DFD-4B42-AE60-42A922D0E16C}"/>
    <cellStyle name="Normal 2 4 2 10 2 3" xfId="14408" xr:uid="{1B2032E2-52DB-44C4-8562-93BDE5928389}"/>
    <cellStyle name="Normal 2 4 2 10 2 4" xfId="24534" xr:uid="{1A051AAD-7EB9-4688-AC8B-F07AEAB244A1}"/>
    <cellStyle name="Normal 2 4 2 10 3" xfId="7158" xr:uid="{D004A185-EDA3-40DB-B18A-3CF9EB2AC744}"/>
    <cellStyle name="Normal 2 4 2 10 3 2" xfId="16480" xr:uid="{4AB3DAE6-D599-4189-A085-E9CED56D6A34}"/>
    <cellStyle name="Normal 2 4 2 10 3 3" xfId="26606" xr:uid="{8D1A3285-BDBB-4565-A90A-9C5FF1086F41}"/>
    <cellStyle name="Normal 2 4 2 10 4" xfId="12263" xr:uid="{C3DFE669-34FE-4F85-BAFF-3B82209C627A}"/>
    <cellStyle name="Normal 2 4 2 10 5" xfId="22389" xr:uid="{71FFD740-3868-470C-AD3D-FEE9CC1E2E57}"/>
    <cellStyle name="Normal 2 4 2 11" xfId="3292" xr:uid="{0E90371D-F5D7-4557-94C5-631C2C9A29DA}"/>
    <cellStyle name="Normal 2 4 2 11 2" xfId="7571" xr:uid="{768E7CDB-789B-4879-9EC5-0776919EE897}"/>
    <cellStyle name="Normal 2 4 2 11 2 2" xfId="16893" xr:uid="{C1E69C5C-637D-4C99-8699-A33061FBBBB9}"/>
    <cellStyle name="Normal 2 4 2 11 2 3" xfId="27019" xr:uid="{046ED463-4E45-428D-8F9F-D355449F8F85}"/>
    <cellStyle name="Normal 2 4 2 11 3" xfId="12676" xr:uid="{6127F531-C25C-415D-A4D7-A08B8EACFE49}"/>
    <cellStyle name="Normal 2 4 2 11 4" xfId="22802" xr:uid="{C34D2DD9-DB5B-42CB-9CA0-71B88ECF7786}"/>
    <cellStyle name="Normal 2 4 2 12" xfId="5505" xr:uid="{47BF9DFB-1846-4644-943C-BE55F2A1F6DB}"/>
    <cellStyle name="Normal 2 4 2 12 2" xfId="14827" xr:uid="{C7B157BE-7910-403E-8220-7ECFAF742869}"/>
    <cellStyle name="Normal 2 4 2 12 3" xfId="24953" xr:uid="{FEC5351C-5E0B-473A-B774-1BAD64908F5B}"/>
    <cellStyle name="Normal 2 4 2 13" xfId="9587" xr:uid="{1B97F31E-62CA-4441-8851-4BEAB0B4720C}"/>
    <cellStyle name="Normal 2 4 2 13 2" xfId="18908" xr:uid="{17C8285F-8A36-4CE8-902A-478C85B4CFEF}"/>
    <cellStyle name="Normal 2 4 2 13 3" xfId="29034" xr:uid="{6DE29C35-1F1F-46BC-AF0E-6A029A010E80}"/>
    <cellStyle name="Normal 2 4 2 14" xfId="1201" xr:uid="{98F03C39-D381-44A6-8AD9-34886C693B70}"/>
    <cellStyle name="Normal 2 4 2 15" xfId="10610" xr:uid="{35BA4065-4D42-4FC9-837D-834F60E5664E}"/>
    <cellStyle name="Normal 2 4 2 16" xfId="19907" xr:uid="{19FE01B0-6893-49AA-A98B-D94C05C35379}"/>
    <cellStyle name="Normal 2 4 2 17" xfId="20736" xr:uid="{E78277EB-5CD4-4128-B67C-03343FDED77B}"/>
    <cellStyle name="Normal 2 4 2 2" xfId="283" xr:uid="{00000000-0005-0000-0000-0000E6010000}"/>
    <cellStyle name="Normal 2 4 2 3" xfId="284" xr:uid="{00000000-0005-0000-0000-0000E7010000}"/>
    <cellStyle name="Normal 2 4 2 3 10" xfId="5506" xr:uid="{F12E6636-AD1A-4EE6-8E03-4AC95A87822D}"/>
    <cellStyle name="Normal 2 4 2 3 10 2" xfId="14828" xr:uid="{6DDDE61C-F327-40A2-8C4C-82F699AAD29D}"/>
    <cellStyle name="Normal 2 4 2 3 10 3" xfId="24954" xr:uid="{1E06A1D3-7F9F-4FC3-8FFB-99495AA014B5}"/>
    <cellStyle name="Normal 2 4 2 3 11" xfId="9618" xr:uid="{8E2F0796-F26A-404F-B2B9-46B1B752BDC4}"/>
    <cellStyle name="Normal 2 4 2 3 11 2" xfId="18939" xr:uid="{14091C52-C3C4-4B10-8805-354D086FAD61}"/>
    <cellStyle name="Normal 2 4 2 3 11 3" xfId="29065" xr:uid="{31596414-2856-47FD-B35D-67C03933A5AD}"/>
    <cellStyle name="Normal 2 4 2 3 12" xfId="1202" xr:uid="{BA8F7722-0DD6-4114-BDAF-78D6D473B548}"/>
    <cellStyle name="Normal 2 4 2 3 13" xfId="10611" xr:uid="{E937D1FA-569A-4477-8FF5-93733086D149}"/>
    <cellStyle name="Normal 2 4 2 3 14" xfId="19908" xr:uid="{4328349A-B8BD-4AB7-8235-F068761D63B9}"/>
    <cellStyle name="Normal 2 4 2 3 15" xfId="20737" xr:uid="{17296966-E8F6-4160-AE9C-4FABC1334489}"/>
    <cellStyle name="Normal 2 4 2 3 2" xfId="285" xr:uid="{00000000-0005-0000-0000-0000E8010000}"/>
    <cellStyle name="Normal 2 4 2 3 2 10" xfId="9643" xr:uid="{A7C88879-F038-4D29-9CA5-D81E9306CE12}"/>
    <cellStyle name="Normal 2 4 2 3 2 10 2" xfId="18964" xr:uid="{FDA298CB-AB2B-4915-946C-8335E41ADDFF}"/>
    <cellStyle name="Normal 2 4 2 3 2 10 3" xfId="29090" xr:uid="{555A2328-0457-45BC-8735-A8A980C849FB}"/>
    <cellStyle name="Normal 2 4 2 3 2 11" xfId="1203" xr:uid="{AE3E0F79-10D0-478E-A60F-D8E15CA52582}"/>
    <cellStyle name="Normal 2 4 2 3 2 12" xfId="10612" xr:uid="{B792FE50-FAFC-42C8-A55F-46AA972DC441}"/>
    <cellStyle name="Normal 2 4 2 3 2 13" xfId="19909" xr:uid="{63C834D2-5181-469C-97F4-B9470ED7D33C}"/>
    <cellStyle name="Normal 2 4 2 3 2 14" xfId="20738" xr:uid="{582955F6-F440-40D1-8888-2F6F006ED109}"/>
    <cellStyle name="Normal 2 4 2 3 2 2" xfId="286" xr:uid="{00000000-0005-0000-0000-0000E9010000}"/>
    <cellStyle name="Normal 2 4 2 3 2 2 10" xfId="1204" xr:uid="{58108F6D-6C46-4C70-BDAE-FCA012921C57}"/>
    <cellStyle name="Normal 2 4 2 3 2 2 11" xfId="10613" xr:uid="{1C93B77C-365F-47AA-9176-DF2C60E60BE3}"/>
    <cellStyle name="Normal 2 4 2 3 2 2 12" xfId="19910" xr:uid="{466258FD-DA29-41FB-8507-E010C7FC558A}"/>
    <cellStyle name="Normal 2 4 2 3 2 2 13" xfId="20739" xr:uid="{CBA15631-867D-4D05-AD87-480BB7585966}"/>
    <cellStyle name="Normal 2 4 2 3 2 2 2" xfId="287" xr:uid="{00000000-0005-0000-0000-0000EA010000}"/>
    <cellStyle name="Normal 2 4 2 3 2 2 2 10" xfId="10614" xr:uid="{273421CA-F963-40F8-AAE5-F3F29D0E59EB}"/>
    <cellStyle name="Normal 2 4 2 3 2 2 2 11" xfId="19911" xr:uid="{06C3B4F6-5CF1-497F-BED7-B88B63F0DD64}"/>
    <cellStyle name="Normal 2 4 2 3 2 2 2 12" xfId="20740" xr:uid="{D207F2A6-2765-42F2-AC39-DCC78F6997B2}"/>
    <cellStyle name="Normal 2 4 2 3 2 2 2 2" xfId="783" xr:uid="{00000000-0005-0000-0000-0000EB010000}"/>
    <cellStyle name="Normal 2 4 2 3 2 2 2 2 2" xfId="3850" xr:uid="{FD002296-63C6-4AB1-BB13-26B089C491E2}"/>
    <cellStyle name="Normal 2 4 2 3 2 2 2 2 2 2" xfId="8068" xr:uid="{36351946-7E71-4FB8-9484-2CB318584B3B}"/>
    <cellStyle name="Normal 2 4 2 3 2 2 2 2 2 2 2" xfId="17390" xr:uid="{B41E46D5-0626-4303-B727-96E35DC8F3EB}"/>
    <cellStyle name="Normal 2 4 2 3 2 2 2 2 2 2 3" xfId="27516" xr:uid="{E27EEF2D-1C14-4E5F-BD52-5AE45F41E94F}"/>
    <cellStyle name="Normal 2 4 2 3 2 2 2 2 2 3" xfId="13173" xr:uid="{6DC7DE66-8612-4F3D-A710-C550AEDD6E5A}"/>
    <cellStyle name="Normal 2 4 2 3 2 2 2 2 2 4" xfId="23299" xr:uid="{1E45386E-A47C-4B73-937E-0A50DF2BD86A}"/>
    <cellStyle name="Normal 2 4 2 3 2 2 2 2 3" xfId="5923" xr:uid="{95234F79-650D-409A-B7C0-9AE2865C1B8F}"/>
    <cellStyle name="Normal 2 4 2 3 2 2 2 2 3 2" xfId="15245" xr:uid="{B3B3CCF4-FC90-422D-9861-08D942DB8E32}"/>
    <cellStyle name="Normal 2 4 2 3 2 2 2 2 3 3" xfId="25371" xr:uid="{4F5232FB-B26C-4D01-9AFD-A730FF1F0F4C}"/>
    <cellStyle name="Normal 2 4 2 3 2 2 2 2 4" xfId="10378" xr:uid="{3DA16A5C-CFBE-4117-9FD6-129496584C32}"/>
    <cellStyle name="Normal 2 4 2 3 2 2 2 2 4 2" xfId="19689" xr:uid="{70531222-CEA2-4781-BAA3-0B4697D238AE}"/>
    <cellStyle name="Normal 2 4 2 3 2 2 2 2 4 3" xfId="29815" xr:uid="{5ED01B18-5AF9-4AD5-9F65-A38123697D9B}"/>
    <cellStyle name="Normal 2 4 2 3 2 2 2 2 5" xfId="1621" xr:uid="{CF0C1E2B-40CF-4FAF-8A5C-C81BEB0B5038}"/>
    <cellStyle name="Normal 2 4 2 3 2 2 2 2 6" xfId="11028" xr:uid="{0C2D5D1A-6F5D-48ED-A8EC-EB7E4FEF4B22}"/>
    <cellStyle name="Normal 2 4 2 3 2 2 2 2 7" xfId="20327" xr:uid="{957C8C15-9DB6-4A52-9C76-2588AEEA8C69}"/>
    <cellStyle name="Normal 2 4 2 3 2 2 2 2 8" xfId="21154" xr:uid="{EABD68D4-94D5-493E-B584-58DD3822CE13}"/>
    <cellStyle name="Normal 2 4 2 3 2 2 2 3" xfId="2034" xr:uid="{C7DA9743-03D5-4BB3-898D-BA24DC23E68E}"/>
    <cellStyle name="Normal 2 4 2 3 2 2 2 3 2" xfId="4263" xr:uid="{2E551D6B-A3C3-4CB9-A062-5B1431DEEA3F}"/>
    <cellStyle name="Normal 2 4 2 3 2 2 2 3 2 2" xfId="8481" xr:uid="{505AA1B3-8863-4B6F-9F2D-C77BA984DE5C}"/>
    <cellStyle name="Normal 2 4 2 3 2 2 2 3 2 2 2" xfId="17803" xr:uid="{31131C43-73F6-43D2-A0F5-D3869BD55B52}"/>
    <cellStyle name="Normal 2 4 2 3 2 2 2 3 2 2 3" xfId="27929" xr:uid="{DD8C1A39-7D40-49BD-B6B4-F877794BABD8}"/>
    <cellStyle name="Normal 2 4 2 3 2 2 2 3 2 3" xfId="13586" xr:uid="{8F94E5E2-0009-4B05-99A1-A504B00DAD23}"/>
    <cellStyle name="Normal 2 4 2 3 2 2 2 3 2 4" xfId="23712" xr:uid="{1643EE88-2E88-4D06-A3FF-13156E38B657}"/>
    <cellStyle name="Normal 2 4 2 3 2 2 2 3 3" xfId="6336" xr:uid="{395A6C71-434E-4249-83EF-498EBF0B8FFB}"/>
    <cellStyle name="Normal 2 4 2 3 2 2 2 3 3 2" xfId="15658" xr:uid="{1CC6C778-2122-4D9C-8DA7-8F4BB82E5DB5}"/>
    <cellStyle name="Normal 2 4 2 3 2 2 2 3 3 3" xfId="25784" xr:uid="{E6B957E6-22F6-4415-BF5B-A4CDA219D1F6}"/>
    <cellStyle name="Normal 2 4 2 3 2 2 2 3 4" xfId="11441" xr:uid="{F55F3D72-591C-493D-82D1-752ED2CF4BC3}"/>
    <cellStyle name="Normal 2 4 2 3 2 2 2 3 5" xfId="21567" xr:uid="{F316B9D4-2D40-42ED-9DAF-4EEE79933496}"/>
    <cellStyle name="Normal 2 4 2 3 2 2 2 4" xfId="2447" xr:uid="{0D3EC7B6-E959-4A42-A061-9399917A81A7}"/>
    <cellStyle name="Normal 2 4 2 3 2 2 2 4 2" xfId="4676" xr:uid="{B0945019-BD64-44E9-8DF7-8ADC4AE206A7}"/>
    <cellStyle name="Normal 2 4 2 3 2 2 2 4 2 2" xfId="8894" xr:uid="{D39ED8EF-5ED0-4F76-8E76-E6B1F015D86B}"/>
    <cellStyle name="Normal 2 4 2 3 2 2 2 4 2 2 2" xfId="18216" xr:uid="{E9D7918A-7531-4170-8DD5-AB7CDEDC2517}"/>
    <cellStyle name="Normal 2 4 2 3 2 2 2 4 2 2 3" xfId="28342" xr:uid="{BF30A340-0C9B-41A8-8321-67545D988406}"/>
    <cellStyle name="Normal 2 4 2 3 2 2 2 4 2 3" xfId="13999" xr:uid="{03C962B0-1E40-48A7-AC2E-48B0E817F80E}"/>
    <cellStyle name="Normal 2 4 2 3 2 2 2 4 2 4" xfId="24125" xr:uid="{7DCDC791-D2B1-4848-94C4-4DAC2BDF3BE1}"/>
    <cellStyle name="Normal 2 4 2 3 2 2 2 4 3" xfId="6749" xr:uid="{8CE37E9C-3B35-409A-AD92-786384C18001}"/>
    <cellStyle name="Normal 2 4 2 3 2 2 2 4 3 2" xfId="16071" xr:uid="{4D1D9C40-B001-40E5-8F10-FE834C1246B0}"/>
    <cellStyle name="Normal 2 4 2 3 2 2 2 4 3 3" xfId="26197" xr:uid="{BAD99906-AB0B-46FA-BFB0-5A1CB29A09D6}"/>
    <cellStyle name="Normal 2 4 2 3 2 2 2 4 4" xfId="11854" xr:uid="{F96B701E-A62D-4A8B-8F8B-ADDCBD5FE0EF}"/>
    <cellStyle name="Normal 2 4 2 3 2 2 2 4 5" xfId="21980" xr:uid="{BD4BE41B-C9DD-49D6-9385-2CF8AD92476A}"/>
    <cellStyle name="Normal 2 4 2 3 2 2 2 5" xfId="2860" xr:uid="{17BEB94D-1FD9-4928-AE84-83652196BE9A}"/>
    <cellStyle name="Normal 2 4 2 3 2 2 2 5 2" xfId="5089" xr:uid="{A194CB64-8999-4640-B618-03995FBBDC77}"/>
    <cellStyle name="Normal 2 4 2 3 2 2 2 5 2 2" xfId="9307" xr:uid="{0FA8C426-DD08-4050-866D-310A6F8EEEB2}"/>
    <cellStyle name="Normal 2 4 2 3 2 2 2 5 2 2 2" xfId="18629" xr:uid="{C8F8C901-276F-4DF1-9D23-ABE9ACC4473B}"/>
    <cellStyle name="Normal 2 4 2 3 2 2 2 5 2 2 3" xfId="28755" xr:uid="{D9955BCE-675E-4CE8-88BB-39E351B2015B}"/>
    <cellStyle name="Normal 2 4 2 3 2 2 2 5 2 3" xfId="14412" xr:uid="{468E4FBB-9EFE-47CB-BD09-C8E47AB355B0}"/>
    <cellStyle name="Normal 2 4 2 3 2 2 2 5 2 4" xfId="24538" xr:uid="{835B7194-6E10-4230-BB7B-9B979239CB75}"/>
    <cellStyle name="Normal 2 4 2 3 2 2 2 5 3" xfId="7162" xr:uid="{2397E220-2B58-4001-AC36-F83F170DACD7}"/>
    <cellStyle name="Normal 2 4 2 3 2 2 2 5 3 2" xfId="16484" xr:uid="{D0403CB1-22EF-4E84-B482-3660F995CAC1}"/>
    <cellStyle name="Normal 2 4 2 3 2 2 2 5 3 3" xfId="26610" xr:uid="{FAAE6721-F106-452E-9148-666898F5A514}"/>
    <cellStyle name="Normal 2 4 2 3 2 2 2 5 4" xfId="12267" xr:uid="{7E1E1AC7-FB07-43C7-8748-0A69ACDBBAE6}"/>
    <cellStyle name="Normal 2 4 2 3 2 2 2 5 5" xfId="22393" xr:uid="{CBD678AF-693F-49B7-A86A-4629A92055AF}"/>
    <cellStyle name="Normal 2 4 2 3 2 2 2 6" xfId="3296" xr:uid="{7E4F82AD-7AB1-4F40-8FAA-7A1E2082E412}"/>
    <cellStyle name="Normal 2 4 2 3 2 2 2 6 2" xfId="7575" xr:uid="{583990D4-8148-4124-B2E9-4DFC3B687112}"/>
    <cellStyle name="Normal 2 4 2 3 2 2 2 6 2 2" xfId="16897" xr:uid="{62D5480E-1145-41D4-84C8-3913F150F0E8}"/>
    <cellStyle name="Normal 2 4 2 3 2 2 2 6 2 3" xfId="27023" xr:uid="{CB5D42EA-1C96-425C-98DF-F41B779C8921}"/>
    <cellStyle name="Normal 2 4 2 3 2 2 2 6 3" xfId="12680" xr:uid="{C835BA3B-DD78-4641-9A3E-68B433FE19F2}"/>
    <cellStyle name="Normal 2 4 2 3 2 2 2 6 4" xfId="22806" xr:uid="{C78E95EB-291D-42CB-9DB7-49AB61964029}"/>
    <cellStyle name="Normal 2 4 2 3 2 2 2 7" xfId="5509" xr:uid="{86653339-1A61-46F6-A248-D197038EBE2B}"/>
    <cellStyle name="Normal 2 4 2 3 2 2 2 7 2" xfId="14831" xr:uid="{08E3F6FB-CAF2-42E5-8F2D-9CCE9871C0BB}"/>
    <cellStyle name="Normal 2 4 2 3 2 2 2 7 3" xfId="24957" xr:uid="{96143171-3A1B-4718-BE3D-A5429AB8FCBB}"/>
    <cellStyle name="Normal 2 4 2 3 2 2 2 8" xfId="9953" xr:uid="{FD6DFA06-E8EA-4280-AFE1-5D16361F6FAF}"/>
    <cellStyle name="Normal 2 4 2 3 2 2 2 8 2" xfId="19274" xr:uid="{EFDCB728-420E-4350-9207-C46468B1B358}"/>
    <cellStyle name="Normal 2 4 2 3 2 2 2 8 3" xfId="29400" xr:uid="{6AC2B343-2B4E-4D90-953B-D46F3A951A80}"/>
    <cellStyle name="Normal 2 4 2 3 2 2 2 9" xfId="1205" xr:uid="{59761169-9B6F-4A10-A361-F61A2125226B}"/>
    <cellStyle name="Normal 2 4 2 3 2 2 3" xfId="782" xr:uid="{00000000-0005-0000-0000-0000EC010000}"/>
    <cellStyle name="Normal 2 4 2 3 2 2 3 2" xfId="3849" xr:uid="{4B6E8BD1-CA4E-4CE4-8703-1B769E8B0A05}"/>
    <cellStyle name="Normal 2 4 2 3 2 2 3 2 2" xfId="8067" xr:uid="{5AAA7544-8239-4D22-8DA0-A5A74F6B735C}"/>
    <cellStyle name="Normal 2 4 2 3 2 2 3 2 2 2" xfId="17389" xr:uid="{FA60E2B4-8DA5-400A-8647-A8A8BD056C07}"/>
    <cellStyle name="Normal 2 4 2 3 2 2 3 2 2 3" xfId="27515" xr:uid="{F32E549F-2ACB-4C31-8873-2B6189481A21}"/>
    <cellStyle name="Normal 2 4 2 3 2 2 3 2 3" xfId="13172" xr:uid="{5125D327-779C-4E79-8589-1F90595F89B1}"/>
    <cellStyle name="Normal 2 4 2 3 2 2 3 2 4" xfId="23298" xr:uid="{03554078-BC68-4D36-8675-A317F24E1A85}"/>
    <cellStyle name="Normal 2 4 2 3 2 2 3 3" xfId="5922" xr:uid="{E499AAB0-4C6D-4A7C-A4D7-F94F1A8FD45E}"/>
    <cellStyle name="Normal 2 4 2 3 2 2 3 3 2" xfId="15244" xr:uid="{89E08575-361F-4F2D-A2FF-6F07E08FD353}"/>
    <cellStyle name="Normal 2 4 2 3 2 2 3 3 3" xfId="25370" xr:uid="{D32F6D3E-7C73-45BA-AC10-75205B8FD9B4}"/>
    <cellStyle name="Normal 2 4 2 3 2 2 3 4" xfId="10171" xr:uid="{D8F2B286-5584-476B-B54D-47AB0FC57CAE}"/>
    <cellStyle name="Normal 2 4 2 3 2 2 3 4 2" xfId="19482" xr:uid="{749F0FE6-224F-49D7-B5D3-ADA4D471A18B}"/>
    <cellStyle name="Normal 2 4 2 3 2 2 3 4 3" xfId="29608" xr:uid="{BF134741-7F5B-40C2-8A3F-E969D8EE0D03}"/>
    <cellStyle name="Normal 2 4 2 3 2 2 3 5" xfId="1620" xr:uid="{759DD786-34B3-45D2-AE5B-0AEFB3F29CDC}"/>
    <cellStyle name="Normal 2 4 2 3 2 2 3 6" xfId="11027" xr:uid="{BA185BE8-0E71-4CE3-A10C-2822A2957568}"/>
    <cellStyle name="Normal 2 4 2 3 2 2 3 7" xfId="20326" xr:uid="{62FCF38A-55FB-4F40-A719-6BAD1683EF4C}"/>
    <cellStyle name="Normal 2 4 2 3 2 2 3 8" xfId="21153" xr:uid="{3816DC47-B8C9-4C5A-8875-A2E5008A60CF}"/>
    <cellStyle name="Normal 2 4 2 3 2 2 4" xfId="2033" xr:uid="{3FDC7160-5185-485E-88CC-4095E825E537}"/>
    <cellStyle name="Normal 2 4 2 3 2 2 4 2" xfId="4262" xr:uid="{481CD355-8C6E-48A1-B3C5-07B050125162}"/>
    <cellStyle name="Normal 2 4 2 3 2 2 4 2 2" xfId="8480" xr:uid="{0238D780-AF81-4482-BAF4-B335EBCFECDF}"/>
    <cellStyle name="Normal 2 4 2 3 2 2 4 2 2 2" xfId="17802" xr:uid="{1438E280-F47D-495D-BE89-D45721B46E82}"/>
    <cellStyle name="Normal 2 4 2 3 2 2 4 2 2 3" xfId="27928" xr:uid="{CC676E76-63E1-495C-9805-BB28584EAF67}"/>
    <cellStyle name="Normal 2 4 2 3 2 2 4 2 3" xfId="13585" xr:uid="{F83457E8-2B78-4549-9B73-D5915D79A11A}"/>
    <cellStyle name="Normal 2 4 2 3 2 2 4 2 4" xfId="23711" xr:uid="{EC8C297C-5748-4610-BC6B-EB608A9471DE}"/>
    <cellStyle name="Normal 2 4 2 3 2 2 4 3" xfId="6335" xr:uid="{56264213-7AD1-4933-B6DF-EB1D614D6995}"/>
    <cellStyle name="Normal 2 4 2 3 2 2 4 3 2" xfId="15657" xr:uid="{7A00EEF9-0A5C-4238-BABE-16D0C9D9D841}"/>
    <cellStyle name="Normal 2 4 2 3 2 2 4 3 3" xfId="25783" xr:uid="{0425E2F2-1A52-421A-9962-74D0C69F88EA}"/>
    <cellStyle name="Normal 2 4 2 3 2 2 4 4" xfId="11440" xr:uid="{51EEEC29-824F-4E7C-B3B4-E36D66143CA6}"/>
    <cellStyle name="Normal 2 4 2 3 2 2 4 5" xfId="21566" xr:uid="{D88E20C8-618B-4C65-8C0E-DCEAB06FAF4F}"/>
    <cellStyle name="Normal 2 4 2 3 2 2 5" xfId="2446" xr:uid="{B10C7E62-548F-4A06-8F27-022DFC8FAC8A}"/>
    <cellStyle name="Normal 2 4 2 3 2 2 5 2" xfId="4675" xr:uid="{8F971C5B-6E7E-47BB-B0C1-44D78CB6DD50}"/>
    <cellStyle name="Normal 2 4 2 3 2 2 5 2 2" xfId="8893" xr:uid="{9FFFF923-D68C-4152-89DA-25C70201BDA0}"/>
    <cellStyle name="Normal 2 4 2 3 2 2 5 2 2 2" xfId="18215" xr:uid="{F280882F-458A-49D7-8D6B-504445E1A1AD}"/>
    <cellStyle name="Normal 2 4 2 3 2 2 5 2 2 3" xfId="28341" xr:uid="{2A45FBB9-9814-48CA-8670-A5DB97B3DE5A}"/>
    <cellStyle name="Normal 2 4 2 3 2 2 5 2 3" xfId="13998" xr:uid="{AA76B78D-7DCA-4B5E-ACAF-27B50187911A}"/>
    <cellStyle name="Normal 2 4 2 3 2 2 5 2 4" xfId="24124" xr:uid="{8CF92F94-31A7-466E-8741-8DCECD92EAAC}"/>
    <cellStyle name="Normal 2 4 2 3 2 2 5 3" xfId="6748" xr:uid="{C4D64C76-61FF-4969-A780-7E9D6C9F7BCF}"/>
    <cellStyle name="Normal 2 4 2 3 2 2 5 3 2" xfId="16070" xr:uid="{1F7F3749-0407-4CF2-856A-594696D6EEC1}"/>
    <cellStyle name="Normal 2 4 2 3 2 2 5 3 3" xfId="26196" xr:uid="{4153047C-11B4-4FE4-B6B3-AFFC34CB358A}"/>
    <cellStyle name="Normal 2 4 2 3 2 2 5 4" xfId="11853" xr:uid="{95BAFC09-3A94-4DEE-BE65-CAF1A44D6353}"/>
    <cellStyle name="Normal 2 4 2 3 2 2 5 5" xfId="21979" xr:uid="{9F782558-002D-443B-939E-95FAC995440B}"/>
    <cellStyle name="Normal 2 4 2 3 2 2 6" xfId="2859" xr:uid="{68D57EBC-A866-4FDD-B181-F72B4C99BC5C}"/>
    <cellStyle name="Normal 2 4 2 3 2 2 6 2" xfId="5088" xr:uid="{A980E055-4BBB-425D-9AE8-57FC7A8F3A85}"/>
    <cellStyle name="Normal 2 4 2 3 2 2 6 2 2" xfId="9306" xr:uid="{5A9B853F-BAFD-485D-8384-C87E79CE4E75}"/>
    <cellStyle name="Normal 2 4 2 3 2 2 6 2 2 2" xfId="18628" xr:uid="{403D8062-313D-4929-9401-D55FB91817F6}"/>
    <cellStyle name="Normal 2 4 2 3 2 2 6 2 2 3" xfId="28754" xr:uid="{32A688D2-CCEE-47DB-8E46-A378E7F9524F}"/>
    <cellStyle name="Normal 2 4 2 3 2 2 6 2 3" xfId="14411" xr:uid="{6FD2B365-C178-45E1-8A77-1B92372F8161}"/>
    <cellStyle name="Normal 2 4 2 3 2 2 6 2 4" xfId="24537" xr:uid="{CC51CF71-348D-4CCF-9D7D-9BDDF8C77DA4}"/>
    <cellStyle name="Normal 2 4 2 3 2 2 6 3" xfId="7161" xr:uid="{F3D805F1-0FFE-4A3C-AA81-F5CF4B3CD73E}"/>
    <cellStyle name="Normal 2 4 2 3 2 2 6 3 2" xfId="16483" xr:uid="{FF7DAE3F-2BA9-4242-B4DF-7E4431460AAE}"/>
    <cellStyle name="Normal 2 4 2 3 2 2 6 3 3" xfId="26609" xr:uid="{CB4EB131-CD05-4E66-B45C-ED6F338C92F0}"/>
    <cellStyle name="Normal 2 4 2 3 2 2 6 4" xfId="12266" xr:uid="{05C4C1F2-A05D-4D14-B46D-9D5892ABF238}"/>
    <cellStyle name="Normal 2 4 2 3 2 2 6 5" xfId="22392" xr:uid="{BEE5973D-35B5-483E-A667-6FF4EC96F6DC}"/>
    <cellStyle name="Normal 2 4 2 3 2 2 7" xfId="3295" xr:uid="{1244AB59-36EE-45F0-BCB6-5C30FB21357D}"/>
    <cellStyle name="Normal 2 4 2 3 2 2 7 2" xfId="7574" xr:uid="{8AEA100C-F709-4660-B29B-E9A76F6D7577}"/>
    <cellStyle name="Normal 2 4 2 3 2 2 7 2 2" xfId="16896" xr:uid="{5A3A0B7E-8B2A-46E5-BC5A-45984A3120B5}"/>
    <cellStyle name="Normal 2 4 2 3 2 2 7 2 3" xfId="27022" xr:uid="{24583C43-5165-4C25-8B95-B145AA7B8A52}"/>
    <cellStyle name="Normal 2 4 2 3 2 2 7 3" xfId="12679" xr:uid="{B1CA4846-C169-44F2-A4FB-A9BBAC7857D3}"/>
    <cellStyle name="Normal 2 4 2 3 2 2 7 4" xfId="22805" xr:uid="{B422CA35-983D-4E28-8766-45F2596ED985}"/>
    <cellStyle name="Normal 2 4 2 3 2 2 8" xfId="5508" xr:uid="{139D2975-F449-4693-842B-E816DFB2CC82}"/>
    <cellStyle name="Normal 2 4 2 3 2 2 8 2" xfId="14830" xr:uid="{DE773843-401A-4930-B4C2-55A64FE3AC60}"/>
    <cellStyle name="Normal 2 4 2 3 2 2 8 3" xfId="24956" xr:uid="{E4ADECCC-AECB-4DB1-980F-5D56841E3588}"/>
    <cellStyle name="Normal 2 4 2 3 2 2 9" xfId="9746" xr:uid="{35A6FD6A-C8F6-4466-973B-AFD016B6912E}"/>
    <cellStyle name="Normal 2 4 2 3 2 2 9 2" xfId="19067" xr:uid="{864A0160-B584-4098-B0C4-9786F1BF01BF}"/>
    <cellStyle name="Normal 2 4 2 3 2 2 9 3" xfId="29193" xr:uid="{3895CE94-4B2E-4C66-BB34-8ADDD1BDBB19}"/>
    <cellStyle name="Normal 2 4 2 3 2 3" xfId="288" xr:uid="{00000000-0005-0000-0000-0000ED010000}"/>
    <cellStyle name="Normal 2 4 2 3 2 3 10" xfId="10615" xr:uid="{11BC6DC7-6FD6-4CE2-9955-548FE89F15CF}"/>
    <cellStyle name="Normal 2 4 2 3 2 3 11" xfId="19912" xr:uid="{1437D53D-DBF3-4220-81BC-98C092760322}"/>
    <cellStyle name="Normal 2 4 2 3 2 3 12" xfId="20741" xr:uid="{7473D202-5C8D-4E09-8D55-72106651415C}"/>
    <cellStyle name="Normal 2 4 2 3 2 3 2" xfId="784" xr:uid="{00000000-0005-0000-0000-0000EE010000}"/>
    <cellStyle name="Normal 2 4 2 3 2 3 2 2" xfId="3851" xr:uid="{9A93FB13-7802-45EE-9C3C-AD8D8963B248}"/>
    <cellStyle name="Normal 2 4 2 3 2 3 2 2 2" xfId="8069" xr:uid="{628B7E75-AB8E-48A5-910B-06175DC5311C}"/>
    <cellStyle name="Normal 2 4 2 3 2 3 2 2 2 2" xfId="17391" xr:uid="{9D104C6E-DBEA-4EB6-B22B-D8455BB7707D}"/>
    <cellStyle name="Normal 2 4 2 3 2 3 2 2 2 3" xfId="27517" xr:uid="{763DE374-64D2-4699-A9C8-AF52F575D9C6}"/>
    <cellStyle name="Normal 2 4 2 3 2 3 2 2 3" xfId="13174" xr:uid="{37306265-A8FE-499A-AD8B-43E2E30DCC27}"/>
    <cellStyle name="Normal 2 4 2 3 2 3 2 2 4" xfId="23300" xr:uid="{893CDF5C-BFC3-4A2D-8142-A08D63897319}"/>
    <cellStyle name="Normal 2 4 2 3 2 3 2 3" xfId="5924" xr:uid="{6BD8E5AB-8519-4FE2-BF1A-A5D4A65BE6DD}"/>
    <cellStyle name="Normal 2 4 2 3 2 3 2 3 2" xfId="15246" xr:uid="{A3E4AD0B-897D-4F9C-9B68-C63C57719BB0}"/>
    <cellStyle name="Normal 2 4 2 3 2 3 2 3 3" xfId="25372" xr:uid="{5086AB40-4C98-4AA8-B64C-EC8E1B8EE029}"/>
    <cellStyle name="Normal 2 4 2 3 2 3 2 4" xfId="10275" xr:uid="{5774FBE9-563E-4ED3-B8B6-274618DAE365}"/>
    <cellStyle name="Normal 2 4 2 3 2 3 2 4 2" xfId="19586" xr:uid="{F5BE551F-DB58-43D4-905D-2D7165BE1B53}"/>
    <cellStyle name="Normal 2 4 2 3 2 3 2 4 3" xfId="29712" xr:uid="{EF29CF37-19CC-41FF-B900-6AFBEA94C7FC}"/>
    <cellStyle name="Normal 2 4 2 3 2 3 2 5" xfId="1622" xr:uid="{65DD153F-9BA3-490B-99E7-F1FC963FCF90}"/>
    <cellStyle name="Normal 2 4 2 3 2 3 2 6" xfId="11029" xr:uid="{35A62C28-C922-4BC1-91C0-E215A500A46A}"/>
    <cellStyle name="Normal 2 4 2 3 2 3 2 7" xfId="20328" xr:uid="{AF080962-6BCF-420C-8999-29F3260159BE}"/>
    <cellStyle name="Normal 2 4 2 3 2 3 2 8" xfId="21155" xr:uid="{DE0F8DAB-D588-4D74-BA50-188F44971A4C}"/>
    <cellStyle name="Normal 2 4 2 3 2 3 3" xfId="2035" xr:uid="{3BC17C5A-889E-4850-A270-1B4A3211A2C2}"/>
    <cellStyle name="Normal 2 4 2 3 2 3 3 2" xfId="4264" xr:uid="{90818739-2B3E-485B-8837-9DDE07B65F71}"/>
    <cellStyle name="Normal 2 4 2 3 2 3 3 2 2" xfId="8482" xr:uid="{9FA2DFDA-2EAB-4683-AFF1-0AB35263CF60}"/>
    <cellStyle name="Normal 2 4 2 3 2 3 3 2 2 2" xfId="17804" xr:uid="{474A1AFB-54A3-4EA9-8F9E-8BFD467006D3}"/>
    <cellStyle name="Normal 2 4 2 3 2 3 3 2 2 3" xfId="27930" xr:uid="{9AB183F0-1D17-4C51-8B50-6CB81525D3EA}"/>
    <cellStyle name="Normal 2 4 2 3 2 3 3 2 3" xfId="13587" xr:uid="{B3F6FDE6-F7A9-4E4F-A7C1-539DDF265560}"/>
    <cellStyle name="Normal 2 4 2 3 2 3 3 2 4" xfId="23713" xr:uid="{269229EC-97C3-4A17-B6B8-9357C21ACCC1}"/>
    <cellStyle name="Normal 2 4 2 3 2 3 3 3" xfId="6337" xr:uid="{188ECCAA-79A9-4967-A40F-57A5348A3F7B}"/>
    <cellStyle name="Normal 2 4 2 3 2 3 3 3 2" xfId="15659" xr:uid="{88F0D4FD-3A68-4FE2-87A2-12EBBE5BF230}"/>
    <cellStyle name="Normal 2 4 2 3 2 3 3 3 3" xfId="25785" xr:uid="{ADB26D00-3F69-4AB2-B292-F473C453BAE8}"/>
    <cellStyle name="Normal 2 4 2 3 2 3 3 4" xfId="11442" xr:uid="{A7DA4858-61C2-4655-97D3-BA858BA7E0F3}"/>
    <cellStyle name="Normal 2 4 2 3 2 3 3 5" xfId="21568" xr:uid="{8AFC98B4-685F-46D2-8BCB-9DEC7D3888A5}"/>
    <cellStyle name="Normal 2 4 2 3 2 3 4" xfId="2448" xr:uid="{263DE689-FAAD-4E54-8376-FC9A7283387D}"/>
    <cellStyle name="Normal 2 4 2 3 2 3 4 2" xfId="4677" xr:uid="{A6049383-8AB0-4C33-B6EB-C71B6194A689}"/>
    <cellStyle name="Normal 2 4 2 3 2 3 4 2 2" xfId="8895" xr:uid="{7048C8EF-570D-4490-A568-D3B197103BD2}"/>
    <cellStyle name="Normal 2 4 2 3 2 3 4 2 2 2" xfId="18217" xr:uid="{3EDF5E0B-DBF1-4257-8362-4F2F6AD82401}"/>
    <cellStyle name="Normal 2 4 2 3 2 3 4 2 2 3" xfId="28343" xr:uid="{F38D28E6-A3EB-489D-AABC-51457692744D}"/>
    <cellStyle name="Normal 2 4 2 3 2 3 4 2 3" xfId="14000" xr:uid="{BA63EEDE-F69B-497B-8E1C-70F71BC881CB}"/>
    <cellStyle name="Normal 2 4 2 3 2 3 4 2 4" xfId="24126" xr:uid="{EC0ED185-A684-4766-AE9E-FC1F59558A37}"/>
    <cellStyle name="Normal 2 4 2 3 2 3 4 3" xfId="6750" xr:uid="{5C1B9ED8-A771-4815-8A87-35E703C5468F}"/>
    <cellStyle name="Normal 2 4 2 3 2 3 4 3 2" xfId="16072" xr:uid="{BEBC8B44-82F8-4BFA-B23F-435187F43121}"/>
    <cellStyle name="Normal 2 4 2 3 2 3 4 3 3" xfId="26198" xr:uid="{58A37A64-29FC-48DB-87EF-99521A6C0188}"/>
    <cellStyle name="Normal 2 4 2 3 2 3 4 4" xfId="11855" xr:uid="{ADC0F44B-1F0E-4BE9-B1D0-C8165F4DC23F}"/>
    <cellStyle name="Normal 2 4 2 3 2 3 4 5" xfId="21981" xr:uid="{2F15F1A2-E466-4F92-9240-8BAD0708F987}"/>
    <cellStyle name="Normal 2 4 2 3 2 3 5" xfId="2861" xr:uid="{E1A219D8-2343-4326-9400-00B86844E2A5}"/>
    <cellStyle name="Normal 2 4 2 3 2 3 5 2" xfId="5090" xr:uid="{D8065F20-4458-4B68-9E6D-E224583F2922}"/>
    <cellStyle name="Normal 2 4 2 3 2 3 5 2 2" xfId="9308" xr:uid="{337888F9-6907-41D7-84BF-2C8F20222C07}"/>
    <cellStyle name="Normal 2 4 2 3 2 3 5 2 2 2" xfId="18630" xr:uid="{E43439B6-7946-47FF-86E9-EFA394085772}"/>
    <cellStyle name="Normal 2 4 2 3 2 3 5 2 2 3" xfId="28756" xr:uid="{A2B47C10-6FB8-44EF-AEF2-BFF57DDDE464}"/>
    <cellStyle name="Normal 2 4 2 3 2 3 5 2 3" xfId="14413" xr:uid="{79BAB311-68DD-40BE-9E44-F7CBDF305E53}"/>
    <cellStyle name="Normal 2 4 2 3 2 3 5 2 4" xfId="24539" xr:uid="{E7E0A30B-BE54-4DCF-AA68-9563B90BAE20}"/>
    <cellStyle name="Normal 2 4 2 3 2 3 5 3" xfId="7163" xr:uid="{447150E3-2D34-4071-A491-718276733A6F}"/>
    <cellStyle name="Normal 2 4 2 3 2 3 5 3 2" xfId="16485" xr:uid="{1D3D8509-C094-48A4-959F-C165BCAC9787}"/>
    <cellStyle name="Normal 2 4 2 3 2 3 5 3 3" xfId="26611" xr:uid="{1CAEA192-802B-44BB-849A-85E210A49160}"/>
    <cellStyle name="Normal 2 4 2 3 2 3 5 4" xfId="12268" xr:uid="{A09C0B25-5DC6-4CF6-919A-05A25D9523EC}"/>
    <cellStyle name="Normal 2 4 2 3 2 3 5 5" xfId="22394" xr:uid="{5B47DBBD-0470-42E3-9624-295722B882E1}"/>
    <cellStyle name="Normal 2 4 2 3 2 3 6" xfId="3297" xr:uid="{96E716F0-59FA-4B38-A9E3-1D5C5CAF0B1A}"/>
    <cellStyle name="Normal 2 4 2 3 2 3 6 2" xfId="7576" xr:uid="{C86A523D-C4EB-47E8-B4AC-06347B00DEF9}"/>
    <cellStyle name="Normal 2 4 2 3 2 3 6 2 2" xfId="16898" xr:uid="{8ECE1B28-7C2C-4FA0-9359-B5C39EADA145}"/>
    <cellStyle name="Normal 2 4 2 3 2 3 6 2 3" xfId="27024" xr:uid="{30EA664E-67AD-4F17-93CC-4A06F44870E2}"/>
    <cellStyle name="Normal 2 4 2 3 2 3 6 3" xfId="12681" xr:uid="{3A21B66D-43A7-4D67-A56B-EF75B3027AF3}"/>
    <cellStyle name="Normal 2 4 2 3 2 3 6 4" xfId="22807" xr:uid="{1A652578-1730-44D7-BD87-6C038620DE72}"/>
    <cellStyle name="Normal 2 4 2 3 2 3 7" xfId="5510" xr:uid="{F12CFA4F-5A7E-461A-BA98-384047DB36E4}"/>
    <cellStyle name="Normal 2 4 2 3 2 3 7 2" xfId="14832" xr:uid="{E07066D0-265D-4AAA-B5DE-EC1C22628D0A}"/>
    <cellStyle name="Normal 2 4 2 3 2 3 7 3" xfId="24958" xr:uid="{126C5815-E68B-44FD-A268-70CEABC5CBD9}"/>
    <cellStyle name="Normal 2 4 2 3 2 3 8" xfId="9850" xr:uid="{B7CB02BB-6D67-4F27-86FE-B7E27F91C48C}"/>
    <cellStyle name="Normal 2 4 2 3 2 3 8 2" xfId="19171" xr:uid="{35335A4B-7059-4272-B8AA-80E0B88DFD18}"/>
    <cellStyle name="Normal 2 4 2 3 2 3 8 3" xfId="29297" xr:uid="{21CA06DA-F942-487E-991C-11DC97A8AC93}"/>
    <cellStyle name="Normal 2 4 2 3 2 3 9" xfId="1206" xr:uid="{1B957404-6174-483A-9688-63E7614D7DA3}"/>
    <cellStyle name="Normal 2 4 2 3 2 4" xfId="781" xr:uid="{00000000-0005-0000-0000-0000EF010000}"/>
    <cellStyle name="Normal 2 4 2 3 2 4 2" xfId="3848" xr:uid="{C486836A-F98A-45A5-AB08-D693124E668D}"/>
    <cellStyle name="Normal 2 4 2 3 2 4 2 2" xfId="8066" xr:uid="{96CAB5A3-3257-4A48-B2DA-5D949E601328}"/>
    <cellStyle name="Normal 2 4 2 3 2 4 2 2 2" xfId="17388" xr:uid="{C67B2BE5-3745-45F0-BC6C-BD1598A6318E}"/>
    <cellStyle name="Normal 2 4 2 3 2 4 2 2 3" xfId="27514" xr:uid="{C025BE9E-CB81-4FCD-9EF8-0DBD843181BB}"/>
    <cellStyle name="Normal 2 4 2 3 2 4 2 3" xfId="13171" xr:uid="{78855E35-BBC8-42D2-99DD-B851D2912B57}"/>
    <cellStyle name="Normal 2 4 2 3 2 4 2 4" xfId="23297" xr:uid="{F0639918-69E2-4742-9883-74C0C86256AD}"/>
    <cellStyle name="Normal 2 4 2 3 2 4 3" xfId="5921" xr:uid="{BB7B1945-95F2-48EC-9C53-4202652B38FD}"/>
    <cellStyle name="Normal 2 4 2 3 2 4 3 2" xfId="15243" xr:uid="{DA5844AF-CF4A-4F93-BAA4-EB2921E50BCD}"/>
    <cellStyle name="Normal 2 4 2 3 2 4 3 3" xfId="25369" xr:uid="{62DA3371-8E61-41C8-AF70-8EA07EC70A45}"/>
    <cellStyle name="Normal 2 4 2 3 2 4 4" xfId="10068" xr:uid="{F7BE7C49-23B6-4F04-9230-B7E9EC86A9AE}"/>
    <cellStyle name="Normal 2 4 2 3 2 4 4 2" xfId="19379" xr:uid="{60958C26-9305-4420-8DA9-2052D82E1CFE}"/>
    <cellStyle name="Normal 2 4 2 3 2 4 4 3" xfId="29505" xr:uid="{0280269E-7E59-4D55-86AF-B1CB1F6505D1}"/>
    <cellStyle name="Normal 2 4 2 3 2 4 5" xfId="1619" xr:uid="{F0472395-77F5-4DB0-B0CD-52AC5DCCC944}"/>
    <cellStyle name="Normal 2 4 2 3 2 4 6" xfId="11026" xr:uid="{6873762E-29BE-4399-8E03-56AAF66FB675}"/>
    <cellStyle name="Normal 2 4 2 3 2 4 7" xfId="20325" xr:uid="{13FBBF88-4641-4354-8282-73C8A16294A9}"/>
    <cellStyle name="Normal 2 4 2 3 2 4 8" xfId="21152" xr:uid="{084E2088-556D-4A78-84E6-B4FA38B8B031}"/>
    <cellStyle name="Normal 2 4 2 3 2 5" xfId="2032" xr:uid="{B92FA4FA-D7E4-42AD-8C3C-3CBF4173BFAB}"/>
    <cellStyle name="Normal 2 4 2 3 2 5 2" xfId="4261" xr:uid="{FBBB0ACD-D251-4CE5-905C-5BAFFC2AEB78}"/>
    <cellStyle name="Normal 2 4 2 3 2 5 2 2" xfId="8479" xr:uid="{4037035F-D8D0-4A33-877D-0FAAE9B0FACD}"/>
    <cellStyle name="Normal 2 4 2 3 2 5 2 2 2" xfId="17801" xr:uid="{B9A0E772-C8A1-4DF8-B2A0-A760EE12BBE5}"/>
    <cellStyle name="Normal 2 4 2 3 2 5 2 2 3" xfId="27927" xr:uid="{39E806AB-A5BD-4D0C-A775-69C6CCC991D3}"/>
    <cellStyle name="Normal 2 4 2 3 2 5 2 3" xfId="13584" xr:uid="{A0A09862-6376-465D-A103-523045F6186F}"/>
    <cellStyle name="Normal 2 4 2 3 2 5 2 4" xfId="23710" xr:uid="{1A44FADA-4468-4D9B-B7A5-537E9F95C8CB}"/>
    <cellStyle name="Normal 2 4 2 3 2 5 3" xfId="6334" xr:uid="{23397D93-F5C9-47C0-B042-E7A2E3DB4FBA}"/>
    <cellStyle name="Normal 2 4 2 3 2 5 3 2" xfId="15656" xr:uid="{19E78683-C71D-4719-9A9C-0E01A36AFE6F}"/>
    <cellStyle name="Normal 2 4 2 3 2 5 3 3" xfId="25782" xr:uid="{16AAA725-476A-4A3C-B691-24CE502A07AE}"/>
    <cellStyle name="Normal 2 4 2 3 2 5 4" xfId="11439" xr:uid="{247EA632-9D78-4961-9DA5-F5D3D33A71A8}"/>
    <cellStyle name="Normal 2 4 2 3 2 5 5" xfId="21565" xr:uid="{C40EB4C5-EAEC-4B0C-97A4-498CB24D034E}"/>
    <cellStyle name="Normal 2 4 2 3 2 6" xfId="2445" xr:uid="{5E277E80-0FD5-4E39-9314-479DBAB89103}"/>
    <cellStyle name="Normal 2 4 2 3 2 6 2" xfId="4674" xr:uid="{64380E7B-D689-4E03-A971-5A8FB21779E4}"/>
    <cellStyle name="Normal 2 4 2 3 2 6 2 2" xfId="8892" xr:uid="{2A995F69-40A9-49FF-A435-6592B26FB825}"/>
    <cellStyle name="Normal 2 4 2 3 2 6 2 2 2" xfId="18214" xr:uid="{1ECB4CF4-E530-493D-AF52-8561CEABCBD7}"/>
    <cellStyle name="Normal 2 4 2 3 2 6 2 2 3" xfId="28340" xr:uid="{C0919AF8-6CA7-4EB4-A691-9ADE1AB585F9}"/>
    <cellStyle name="Normal 2 4 2 3 2 6 2 3" xfId="13997" xr:uid="{320ABEFA-0BEB-4469-B7DC-37086AC76B70}"/>
    <cellStyle name="Normal 2 4 2 3 2 6 2 4" xfId="24123" xr:uid="{0EB3C250-E367-4D0C-BA0A-7BF34C69DE9B}"/>
    <cellStyle name="Normal 2 4 2 3 2 6 3" xfId="6747" xr:uid="{3011D5CF-91E4-4C2F-9BDA-87A6852EAE56}"/>
    <cellStyle name="Normal 2 4 2 3 2 6 3 2" xfId="16069" xr:uid="{10BE2972-46EB-4E33-A8DA-F535E369DD50}"/>
    <cellStyle name="Normal 2 4 2 3 2 6 3 3" xfId="26195" xr:uid="{AB4DB92D-E881-42A4-80A6-7A0D424E5A51}"/>
    <cellStyle name="Normal 2 4 2 3 2 6 4" xfId="11852" xr:uid="{FD825AF7-D3D1-406E-A992-3404AA27C413}"/>
    <cellStyle name="Normal 2 4 2 3 2 6 5" xfId="21978" xr:uid="{055DEC94-7539-44AC-BDD0-DBDB1A77878A}"/>
    <cellStyle name="Normal 2 4 2 3 2 7" xfId="2858" xr:uid="{A493BA3D-0182-46D0-8EAD-36D24E61A24F}"/>
    <cellStyle name="Normal 2 4 2 3 2 7 2" xfId="5087" xr:uid="{E7342D06-7B88-49A3-B5AF-F6F0659993A2}"/>
    <cellStyle name="Normal 2 4 2 3 2 7 2 2" xfId="9305" xr:uid="{7E19787B-1A44-40F1-B4A4-09FA4F575D7D}"/>
    <cellStyle name="Normal 2 4 2 3 2 7 2 2 2" xfId="18627" xr:uid="{58DEF5DF-3913-4D8C-8803-55691A8773B9}"/>
    <cellStyle name="Normal 2 4 2 3 2 7 2 2 3" xfId="28753" xr:uid="{59844B62-8DBA-4720-91B0-AD566935965B}"/>
    <cellStyle name="Normal 2 4 2 3 2 7 2 3" xfId="14410" xr:uid="{7FFB4C81-84D3-40BC-BFAC-616CAAE47B3A}"/>
    <cellStyle name="Normal 2 4 2 3 2 7 2 4" xfId="24536" xr:uid="{EE6B62CE-4F25-4061-8F73-74DE168CA20B}"/>
    <cellStyle name="Normal 2 4 2 3 2 7 3" xfId="7160" xr:uid="{E11EA68B-4DB0-45A9-B8EC-89A7C7CCDE56}"/>
    <cellStyle name="Normal 2 4 2 3 2 7 3 2" xfId="16482" xr:uid="{9294E7DA-7840-40EA-BDD1-A59793985D98}"/>
    <cellStyle name="Normal 2 4 2 3 2 7 3 3" xfId="26608" xr:uid="{E2F0AB6F-FCD8-448E-A12A-F4FA38EA72BB}"/>
    <cellStyle name="Normal 2 4 2 3 2 7 4" xfId="12265" xr:uid="{D0770CF1-0562-4980-BA30-D6FAD1582704}"/>
    <cellStyle name="Normal 2 4 2 3 2 7 5" xfId="22391" xr:uid="{7DF10D7D-B6E1-4D7F-92DE-B65F074563FB}"/>
    <cellStyle name="Normal 2 4 2 3 2 8" xfId="3294" xr:uid="{C4DEB9DB-BA61-4FB1-9DC7-79E5CDDF4078}"/>
    <cellStyle name="Normal 2 4 2 3 2 8 2" xfId="7573" xr:uid="{D93AB000-F737-4D5F-8D02-61785BCC8EC7}"/>
    <cellStyle name="Normal 2 4 2 3 2 8 2 2" xfId="16895" xr:uid="{8E74D133-6E95-40A8-B821-D2602E93AA63}"/>
    <cellStyle name="Normal 2 4 2 3 2 8 2 3" xfId="27021" xr:uid="{B3DE9B3C-293E-4656-BA69-087D82D8758C}"/>
    <cellStyle name="Normal 2 4 2 3 2 8 3" xfId="12678" xr:uid="{FF5D01D9-3685-42D1-8669-CB2EAD7CD153}"/>
    <cellStyle name="Normal 2 4 2 3 2 8 4" xfId="22804" xr:uid="{5E141B64-47C5-42BF-8226-A802E57AD745}"/>
    <cellStyle name="Normal 2 4 2 3 2 9" xfId="5507" xr:uid="{E941F692-EE60-4274-B674-F6E6E826BEC9}"/>
    <cellStyle name="Normal 2 4 2 3 2 9 2" xfId="14829" xr:uid="{2BBD91E3-13A5-4871-9B26-5541FAF8E4C9}"/>
    <cellStyle name="Normal 2 4 2 3 2 9 3" xfId="24955" xr:uid="{B2AEF34F-BF44-44A3-8B46-15C73D45F822}"/>
    <cellStyle name="Normal 2 4 2 3 3" xfId="289" xr:uid="{00000000-0005-0000-0000-0000F0010000}"/>
    <cellStyle name="Normal 2 4 2 3 3 10" xfId="1207" xr:uid="{B20D5505-CF3B-4CB3-A7D3-90E04A817B1F}"/>
    <cellStyle name="Normal 2 4 2 3 3 11" xfId="10616" xr:uid="{553592BF-2BA2-4FE4-9148-6DF6F65EA658}"/>
    <cellStyle name="Normal 2 4 2 3 3 12" xfId="19913" xr:uid="{CF602FA1-EA5D-4427-B46B-A9617512ECA4}"/>
    <cellStyle name="Normal 2 4 2 3 3 13" xfId="20742" xr:uid="{B7E0BD15-69E3-40F2-B6A9-19AB7B03D7A4}"/>
    <cellStyle name="Normal 2 4 2 3 3 2" xfId="290" xr:uid="{00000000-0005-0000-0000-0000F1010000}"/>
    <cellStyle name="Normal 2 4 2 3 3 2 10" xfId="10617" xr:uid="{8FEFE14D-3946-4B18-AD51-77E98F6C09F9}"/>
    <cellStyle name="Normal 2 4 2 3 3 2 11" xfId="19914" xr:uid="{A7EC6E35-1E2C-44C1-AD9C-DFCF1E346BA3}"/>
    <cellStyle name="Normal 2 4 2 3 3 2 12" xfId="20743" xr:uid="{46260C8C-CF63-4F95-8D2B-E166CC776E72}"/>
    <cellStyle name="Normal 2 4 2 3 3 2 2" xfId="786" xr:uid="{00000000-0005-0000-0000-0000F2010000}"/>
    <cellStyle name="Normal 2 4 2 3 3 2 2 2" xfId="3853" xr:uid="{604664CB-31ED-4362-A1B4-C8E5EF54455A}"/>
    <cellStyle name="Normal 2 4 2 3 3 2 2 2 2" xfId="8071" xr:uid="{33DF837F-1A67-40A5-AF2A-0B1E1A82B1B0}"/>
    <cellStyle name="Normal 2 4 2 3 3 2 2 2 2 2" xfId="17393" xr:uid="{21018CA1-42C5-4E30-9568-7FB48AE624D6}"/>
    <cellStyle name="Normal 2 4 2 3 3 2 2 2 2 3" xfId="27519" xr:uid="{8D6A8AD2-AC61-490F-AEC1-A5654015F04B}"/>
    <cellStyle name="Normal 2 4 2 3 3 2 2 2 3" xfId="13176" xr:uid="{06B05407-0ADF-40CA-9817-2E97798B1E08}"/>
    <cellStyle name="Normal 2 4 2 3 3 2 2 2 4" xfId="23302" xr:uid="{7AC36A5E-B949-4748-9920-ED51690DBF26}"/>
    <cellStyle name="Normal 2 4 2 3 3 2 2 3" xfId="5926" xr:uid="{72A11C52-3A59-439F-B23E-EEC59D75D11C}"/>
    <cellStyle name="Normal 2 4 2 3 3 2 2 3 2" xfId="15248" xr:uid="{A1F388A1-B824-424C-828D-95CF849618D0}"/>
    <cellStyle name="Normal 2 4 2 3 3 2 2 3 3" xfId="25374" xr:uid="{AF4D28A9-B186-49BB-9C18-42720701352C}"/>
    <cellStyle name="Normal 2 4 2 3 3 2 2 4" xfId="10353" xr:uid="{592A9158-47C3-48CE-9343-AE6D86B997E9}"/>
    <cellStyle name="Normal 2 4 2 3 3 2 2 4 2" xfId="19664" xr:uid="{B86D4C72-11CF-4634-BF4E-91698466A061}"/>
    <cellStyle name="Normal 2 4 2 3 3 2 2 4 3" xfId="29790" xr:uid="{DE7AAB81-446E-4B05-AEB2-B786B33FF72E}"/>
    <cellStyle name="Normal 2 4 2 3 3 2 2 5" xfId="1624" xr:uid="{E168A679-957C-442C-8DCB-932031B57C73}"/>
    <cellStyle name="Normal 2 4 2 3 3 2 2 6" xfId="11031" xr:uid="{8C918D23-10F9-4539-B8B5-342E78346A5D}"/>
    <cellStyle name="Normal 2 4 2 3 3 2 2 7" xfId="20330" xr:uid="{EAA49299-9190-40DC-84D9-7FC540F9155F}"/>
    <cellStyle name="Normal 2 4 2 3 3 2 2 8" xfId="21157" xr:uid="{87AEED61-1221-432A-A873-1848B9968EB7}"/>
    <cellStyle name="Normal 2 4 2 3 3 2 3" xfId="2037" xr:uid="{76E5A18A-04E4-46DA-BE9D-F86E88D80C05}"/>
    <cellStyle name="Normal 2 4 2 3 3 2 3 2" xfId="4266" xr:uid="{AFA0392B-1A53-429A-8D9E-97136D34F5EB}"/>
    <cellStyle name="Normal 2 4 2 3 3 2 3 2 2" xfId="8484" xr:uid="{C9C6E98D-5747-4084-A69F-0BFF22E837D6}"/>
    <cellStyle name="Normal 2 4 2 3 3 2 3 2 2 2" xfId="17806" xr:uid="{54098BB8-73DA-4770-B034-576F8EB977B4}"/>
    <cellStyle name="Normal 2 4 2 3 3 2 3 2 2 3" xfId="27932" xr:uid="{77B852D8-74BB-49D0-B2FB-246B41CDBCB5}"/>
    <cellStyle name="Normal 2 4 2 3 3 2 3 2 3" xfId="13589" xr:uid="{7D00D76F-44BA-4875-B9F0-651E38E97596}"/>
    <cellStyle name="Normal 2 4 2 3 3 2 3 2 4" xfId="23715" xr:uid="{3B3FDFEC-6332-4E38-B64A-1E0FA3BFF210}"/>
    <cellStyle name="Normal 2 4 2 3 3 2 3 3" xfId="6339" xr:uid="{28EC6B5F-6F84-4371-A047-E66F3EC63801}"/>
    <cellStyle name="Normal 2 4 2 3 3 2 3 3 2" xfId="15661" xr:uid="{2E6D624F-F5DA-400B-8D42-76CED873A2BA}"/>
    <cellStyle name="Normal 2 4 2 3 3 2 3 3 3" xfId="25787" xr:uid="{093B36E9-4BE3-486E-A780-957FDD061B48}"/>
    <cellStyle name="Normal 2 4 2 3 3 2 3 4" xfId="11444" xr:uid="{C954DD48-9E47-4BD6-8191-2BB9A896259D}"/>
    <cellStyle name="Normal 2 4 2 3 3 2 3 5" xfId="21570" xr:uid="{872C5BC7-30A6-4A9F-A15A-1DB0F23D9250}"/>
    <cellStyle name="Normal 2 4 2 3 3 2 4" xfId="2450" xr:uid="{C3576112-9FBB-4F48-BB80-0E4D087BB5EF}"/>
    <cellStyle name="Normal 2 4 2 3 3 2 4 2" xfId="4679" xr:uid="{A281E78E-DC4D-4A0E-85C4-FCBDC11FA599}"/>
    <cellStyle name="Normal 2 4 2 3 3 2 4 2 2" xfId="8897" xr:uid="{DA2E1482-0886-4CAF-81AE-0AE8AD36B5B3}"/>
    <cellStyle name="Normal 2 4 2 3 3 2 4 2 2 2" xfId="18219" xr:uid="{40CCBC65-2461-4391-83CE-1F2C88C5A96C}"/>
    <cellStyle name="Normal 2 4 2 3 3 2 4 2 2 3" xfId="28345" xr:uid="{DAC703D4-856D-411C-9510-5AF1FDA5544D}"/>
    <cellStyle name="Normal 2 4 2 3 3 2 4 2 3" xfId="14002" xr:uid="{06C1DF1E-5AD7-47E2-972C-59B48A9E3149}"/>
    <cellStyle name="Normal 2 4 2 3 3 2 4 2 4" xfId="24128" xr:uid="{ED30FA49-33F2-4143-8546-846331A5891C}"/>
    <cellStyle name="Normal 2 4 2 3 3 2 4 3" xfId="6752" xr:uid="{E31E11E2-9E8F-44D1-B873-159EEB056665}"/>
    <cellStyle name="Normal 2 4 2 3 3 2 4 3 2" xfId="16074" xr:uid="{26F9AA2C-CDF2-461D-94C7-2263E1FC800E}"/>
    <cellStyle name="Normal 2 4 2 3 3 2 4 3 3" xfId="26200" xr:uid="{42B3480E-AB5F-49C4-BA22-C1A8F0DA550A}"/>
    <cellStyle name="Normal 2 4 2 3 3 2 4 4" xfId="11857" xr:uid="{284800EE-284E-47C9-AC89-44EA37CDBC23}"/>
    <cellStyle name="Normal 2 4 2 3 3 2 4 5" xfId="21983" xr:uid="{FB66AB18-1DCF-4E7F-BD52-98F54A2D4285}"/>
    <cellStyle name="Normal 2 4 2 3 3 2 5" xfId="2863" xr:uid="{DB5EAB66-D791-4637-8C20-D3C895B66384}"/>
    <cellStyle name="Normal 2 4 2 3 3 2 5 2" xfId="5092" xr:uid="{7A409EE1-E9E4-4273-A746-09FAB58862C8}"/>
    <cellStyle name="Normal 2 4 2 3 3 2 5 2 2" xfId="9310" xr:uid="{39177621-7AEA-4701-B155-F142DF93676E}"/>
    <cellStyle name="Normal 2 4 2 3 3 2 5 2 2 2" xfId="18632" xr:uid="{3361ECA6-B81B-484F-8ABF-493D6D3A562A}"/>
    <cellStyle name="Normal 2 4 2 3 3 2 5 2 2 3" xfId="28758" xr:uid="{4FFEB9E6-080C-4000-9A58-4B1EA95B38C5}"/>
    <cellStyle name="Normal 2 4 2 3 3 2 5 2 3" xfId="14415" xr:uid="{FD2FBA93-E716-4DC6-B7A9-E87E9A92B71C}"/>
    <cellStyle name="Normal 2 4 2 3 3 2 5 2 4" xfId="24541" xr:uid="{A8054C61-A43F-42CF-952C-2147425D8018}"/>
    <cellStyle name="Normal 2 4 2 3 3 2 5 3" xfId="7165" xr:uid="{A963A093-79F7-40F0-A595-2B28843F47DF}"/>
    <cellStyle name="Normal 2 4 2 3 3 2 5 3 2" xfId="16487" xr:uid="{8D0FCE45-7A73-4FF9-8DA1-D7CBB883BA7E}"/>
    <cellStyle name="Normal 2 4 2 3 3 2 5 3 3" xfId="26613" xr:uid="{6BD5AB55-D778-41F0-9889-4D99AF200A0C}"/>
    <cellStyle name="Normal 2 4 2 3 3 2 5 4" xfId="12270" xr:uid="{B5FDCD14-9F8E-47F4-ADA9-D1BD72FEB6E0}"/>
    <cellStyle name="Normal 2 4 2 3 3 2 5 5" xfId="22396" xr:uid="{23DEB911-716B-49A7-8080-E5212F089CE9}"/>
    <cellStyle name="Normal 2 4 2 3 3 2 6" xfId="3299" xr:uid="{DD914F20-3D69-4E07-9CF4-96713B033235}"/>
    <cellStyle name="Normal 2 4 2 3 3 2 6 2" xfId="7578" xr:uid="{89D6F14A-17CE-4BA0-A786-A90E622BCEB9}"/>
    <cellStyle name="Normal 2 4 2 3 3 2 6 2 2" xfId="16900" xr:uid="{F0E7B5D8-C69A-4529-916E-65814B5A9825}"/>
    <cellStyle name="Normal 2 4 2 3 3 2 6 2 3" xfId="27026" xr:uid="{3E8EF348-FB96-49E2-A06A-0BD83D90316F}"/>
    <cellStyle name="Normal 2 4 2 3 3 2 6 3" xfId="12683" xr:uid="{AF4EEC4F-99E8-4649-89E5-1BA2F31BDEFD}"/>
    <cellStyle name="Normal 2 4 2 3 3 2 6 4" xfId="22809" xr:uid="{239A2DE8-6A75-4816-A035-5CBF8AE44B6D}"/>
    <cellStyle name="Normal 2 4 2 3 3 2 7" xfId="5512" xr:uid="{EDAB1FB9-EF7B-4082-AAF4-25CE2EDE696B}"/>
    <cellStyle name="Normal 2 4 2 3 3 2 7 2" xfId="14834" xr:uid="{68E93437-E57B-4C6B-8E18-8E9478B632D2}"/>
    <cellStyle name="Normal 2 4 2 3 3 2 7 3" xfId="24960" xr:uid="{4294C1BB-A840-42F2-AFD4-0FE934F50F29}"/>
    <cellStyle name="Normal 2 4 2 3 3 2 8" xfId="9928" xr:uid="{3CC538AA-6801-4735-BA0D-60C124E1BC1E}"/>
    <cellStyle name="Normal 2 4 2 3 3 2 8 2" xfId="19249" xr:uid="{2155A5E4-ACB5-411D-AAEE-D77604CFEC1E}"/>
    <cellStyle name="Normal 2 4 2 3 3 2 8 3" xfId="29375" xr:uid="{FFD276F4-3231-4050-8FDB-6923E3FAD511}"/>
    <cellStyle name="Normal 2 4 2 3 3 2 9" xfId="1208" xr:uid="{E96C977C-2C5B-474C-BD42-324DAC5B0C7F}"/>
    <cellStyle name="Normal 2 4 2 3 3 3" xfId="785" xr:uid="{00000000-0005-0000-0000-0000F3010000}"/>
    <cellStyle name="Normal 2 4 2 3 3 3 2" xfId="3852" xr:uid="{0578B48B-23F3-4BE2-92E9-104D2431DD3A}"/>
    <cellStyle name="Normal 2 4 2 3 3 3 2 2" xfId="8070" xr:uid="{35B27EB4-E12A-4172-B8C2-6693FF1EB096}"/>
    <cellStyle name="Normal 2 4 2 3 3 3 2 2 2" xfId="17392" xr:uid="{71B26EA3-3429-4776-ABBA-E6843A26261B}"/>
    <cellStyle name="Normal 2 4 2 3 3 3 2 2 3" xfId="27518" xr:uid="{C7BD6522-59AA-49B5-9D5F-3DAF362B01CF}"/>
    <cellStyle name="Normal 2 4 2 3 3 3 2 3" xfId="13175" xr:uid="{ADBED30B-C43F-4956-9145-9DA637BB0061}"/>
    <cellStyle name="Normal 2 4 2 3 3 3 2 4" xfId="23301" xr:uid="{59BA62AF-03F0-4804-BBB4-360858EDDD39}"/>
    <cellStyle name="Normal 2 4 2 3 3 3 3" xfId="5925" xr:uid="{26AA5BA1-AB28-4BD9-BFBD-AA28EFA6200F}"/>
    <cellStyle name="Normal 2 4 2 3 3 3 3 2" xfId="15247" xr:uid="{79989742-695B-43F1-B4F9-E012A02EF710}"/>
    <cellStyle name="Normal 2 4 2 3 3 3 3 3" xfId="25373" xr:uid="{40837DF8-5F45-4ECD-BD49-556DF7B09A23}"/>
    <cellStyle name="Normal 2 4 2 3 3 3 4" xfId="10146" xr:uid="{C51377D4-58A8-4C56-AB38-59FC9C3830E4}"/>
    <cellStyle name="Normal 2 4 2 3 3 3 4 2" xfId="19457" xr:uid="{15E1DE58-36B6-471A-9DC5-2EA8BACA7D50}"/>
    <cellStyle name="Normal 2 4 2 3 3 3 4 3" xfId="29583" xr:uid="{683C6B2B-A42A-4F14-85EC-839DEC461E59}"/>
    <cellStyle name="Normal 2 4 2 3 3 3 5" xfId="1623" xr:uid="{7BC5B114-5D27-4816-AFD9-4B3405D8C504}"/>
    <cellStyle name="Normal 2 4 2 3 3 3 6" xfId="11030" xr:uid="{5F2666D0-43BD-41DB-9D8E-E99C2DCE1FDA}"/>
    <cellStyle name="Normal 2 4 2 3 3 3 7" xfId="20329" xr:uid="{A0FB6040-FA01-4A4B-9715-594ED7BD1514}"/>
    <cellStyle name="Normal 2 4 2 3 3 3 8" xfId="21156" xr:uid="{806268E2-A053-401F-A184-17E833D0482A}"/>
    <cellStyle name="Normal 2 4 2 3 3 4" xfId="2036" xr:uid="{643A1F00-A031-4488-9814-D236DC29C98C}"/>
    <cellStyle name="Normal 2 4 2 3 3 4 2" xfId="4265" xr:uid="{C6C7D173-7B2C-43FD-8656-FC1A070F86AB}"/>
    <cellStyle name="Normal 2 4 2 3 3 4 2 2" xfId="8483" xr:uid="{15551569-F624-4A5D-B3BC-05F7C82C4FE1}"/>
    <cellStyle name="Normal 2 4 2 3 3 4 2 2 2" xfId="17805" xr:uid="{0D495273-4468-449D-9329-E3DF252E94F5}"/>
    <cellStyle name="Normal 2 4 2 3 3 4 2 2 3" xfId="27931" xr:uid="{4B0D421F-B8A5-45A6-B985-0E8F9E4D0B84}"/>
    <cellStyle name="Normal 2 4 2 3 3 4 2 3" xfId="13588" xr:uid="{54EDFD26-2560-4E9C-82B5-C577952008E7}"/>
    <cellStyle name="Normal 2 4 2 3 3 4 2 4" xfId="23714" xr:uid="{6268DF7F-51E5-4D70-B3B8-59317E8CC71E}"/>
    <cellStyle name="Normal 2 4 2 3 3 4 3" xfId="6338" xr:uid="{D5EC9BFB-6E4E-45E5-8E09-4B960AD4AFC8}"/>
    <cellStyle name="Normal 2 4 2 3 3 4 3 2" xfId="15660" xr:uid="{F17BDE29-DA8E-4AAE-8C1B-A878F911DA8C}"/>
    <cellStyle name="Normal 2 4 2 3 3 4 3 3" xfId="25786" xr:uid="{3595A433-4429-4546-9CE4-1613D0BB13C2}"/>
    <cellStyle name="Normal 2 4 2 3 3 4 4" xfId="11443" xr:uid="{F8C09AEE-DA3B-41C3-B71F-831F11CE0F4D}"/>
    <cellStyle name="Normal 2 4 2 3 3 4 5" xfId="21569" xr:uid="{63AD99AD-008A-4F0A-A84E-DDCE0305A45C}"/>
    <cellStyle name="Normal 2 4 2 3 3 5" xfId="2449" xr:uid="{21E767FB-45AD-430A-81AC-23452E9B0DA4}"/>
    <cellStyle name="Normal 2 4 2 3 3 5 2" xfId="4678" xr:uid="{2BCF5178-7032-4EA5-AA23-1A385E9F247A}"/>
    <cellStyle name="Normal 2 4 2 3 3 5 2 2" xfId="8896" xr:uid="{2BF18A6C-D9E6-4F60-926A-50DFA392F9A6}"/>
    <cellStyle name="Normal 2 4 2 3 3 5 2 2 2" xfId="18218" xr:uid="{A82A3620-6FC5-455C-BDD2-82413E1FF162}"/>
    <cellStyle name="Normal 2 4 2 3 3 5 2 2 3" xfId="28344" xr:uid="{2140F389-2053-45F0-A799-DB57F5B53BC2}"/>
    <cellStyle name="Normal 2 4 2 3 3 5 2 3" xfId="14001" xr:uid="{2DCEDAA3-20A1-4345-B29A-B7ADCF1E6FA0}"/>
    <cellStyle name="Normal 2 4 2 3 3 5 2 4" xfId="24127" xr:uid="{CE6A58D8-3D39-4216-A6EA-8BA0AA9D557D}"/>
    <cellStyle name="Normal 2 4 2 3 3 5 3" xfId="6751" xr:uid="{F03A5D08-26AD-4203-BF65-F841E3ED7AAF}"/>
    <cellStyle name="Normal 2 4 2 3 3 5 3 2" xfId="16073" xr:uid="{819932D4-C3DE-4250-8A35-47E57F02823F}"/>
    <cellStyle name="Normal 2 4 2 3 3 5 3 3" xfId="26199" xr:uid="{1BAA95A3-AC2C-4F9E-805A-D58EDCFC7186}"/>
    <cellStyle name="Normal 2 4 2 3 3 5 4" xfId="11856" xr:uid="{61F66FAC-ABE0-4037-9398-ACB44C4942D9}"/>
    <cellStyle name="Normal 2 4 2 3 3 5 5" xfId="21982" xr:uid="{AB0658BA-6644-42EE-AD5F-C658D0B07626}"/>
    <cellStyle name="Normal 2 4 2 3 3 6" xfId="2862" xr:uid="{9A1D86AA-C935-406C-8458-5A9510BF3EB6}"/>
    <cellStyle name="Normal 2 4 2 3 3 6 2" xfId="5091" xr:uid="{A13FABE6-7E7B-4D80-8117-1534BCCEC88E}"/>
    <cellStyle name="Normal 2 4 2 3 3 6 2 2" xfId="9309" xr:uid="{838EAC31-A2F8-4A27-B3FB-4A868AC4C864}"/>
    <cellStyle name="Normal 2 4 2 3 3 6 2 2 2" xfId="18631" xr:uid="{BF933E94-8D7D-43DC-B34E-5AF3C4F1E57F}"/>
    <cellStyle name="Normal 2 4 2 3 3 6 2 2 3" xfId="28757" xr:uid="{EB39627C-B0BD-4DAD-8D23-765BC34C3F22}"/>
    <cellStyle name="Normal 2 4 2 3 3 6 2 3" xfId="14414" xr:uid="{C53E4CC8-AE2B-497D-B449-DA6EA3111CD3}"/>
    <cellStyle name="Normal 2 4 2 3 3 6 2 4" xfId="24540" xr:uid="{8D59083E-4FD8-4EAC-8A63-AD56045F6B71}"/>
    <cellStyle name="Normal 2 4 2 3 3 6 3" xfId="7164" xr:uid="{662FB289-3698-43F5-BF6E-D9B3FC06B209}"/>
    <cellStyle name="Normal 2 4 2 3 3 6 3 2" xfId="16486" xr:uid="{6E442F3C-8C75-4436-800E-38AFE442943F}"/>
    <cellStyle name="Normal 2 4 2 3 3 6 3 3" xfId="26612" xr:uid="{86AF92E4-08EF-4482-9934-46346D3D9C27}"/>
    <cellStyle name="Normal 2 4 2 3 3 6 4" xfId="12269" xr:uid="{A25A06C1-0100-48A9-B4AF-D10DE6489453}"/>
    <cellStyle name="Normal 2 4 2 3 3 6 5" xfId="22395" xr:uid="{2B0FDF68-2331-459A-9B3A-9076D3DECB9A}"/>
    <cellStyle name="Normal 2 4 2 3 3 7" xfId="3298" xr:uid="{91F00D55-39CF-4B57-9DEB-4F62601228BA}"/>
    <cellStyle name="Normal 2 4 2 3 3 7 2" xfId="7577" xr:uid="{C880F8F1-9D6C-4551-99C4-66F1401AE69B}"/>
    <cellStyle name="Normal 2 4 2 3 3 7 2 2" xfId="16899" xr:uid="{FDB6D65B-EC90-45D7-9B8A-AFC2EC44CE6B}"/>
    <cellStyle name="Normal 2 4 2 3 3 7 2 3" xfId="27025" xr:uid="{A86DADCD-E884-47E5-93DD-7E3BFCEF9672}"/>
    <cellStyle name="Normal 2 4 2 3 3 7 3" xfId="12682" xr:uid="{F77D58DE-F9D2-40AC-BC29-B1867189E77F}"/>
    <cellStyle name="Normal 2 4 2 3 3 7 4" xfId="22808" xr:uid="{15FF9B4D-1700-48AB-83E0-4E426AFA209D}"/>
    <cellStyle name="Normal 2 4 2 3 3 8" xfId="5511" xr:uid="{51E785CC-5AFF-44E9-A6ED-79828FC11309}"/>
    <cellStyle name="Normal 2 4 2 3 3 8 2" xfId="14833" xr:uid="{27E58650-C207-437D-89CD-E987264DEB2A}"/>
    <cellStyle name="Normal 2 4 2 3 3 8 3" xfId="24959" xr:uid="{0307A326-D70D-43A0-8463-493CAC10D3EE}"/>
    <cellStyle name="Normal 2 4 2 3 3 9" xfId="9721" xr:uid="{54A7C464-891B-480A-AD3D-047AA94765D0}"/>
    <cellStyle name="Normal 2 4 2 3 3 9 2" xfId="19042" xr:uid="{C38312D1-F511-4F7B-86D8-FB3AB8A7893E}"/>
    <cellStyle name="Normal 2 4 2 3 3 9 3" xfId="29168" xr:uid="{C773DAEB-1816-45ED-8CF9-0EE0D3F8F5C2}"/>
    <cellStyle name="Normal 2 4 2 3 4" xfId="291" xr:uid="{00000000-0005-0000-0000-0000F4010000}"/>
    <cellStyle name="Normal 2 4 2 3 4 10" xfId="10618" xr:uid="{D907862E-862B-495D-95F6-CDFA271DB57F}"/>
    <cellStyle name="Normal 2 4 2 3 4 11" xfId="19915" xr:uid="{3A5A75A4-1A3C-4F0D-8E1B-CEA6B0D3833E}"/>
    <cellStyle name="Normal 2 4 2 3 4 12" xfId="20744" xr:uid="{8463618C-93A1-4A16-BE8B-345BAF17961D}"/>
    <cellStyle name="Normal 2 4 2 3 4 2" xfId="787" xr:uid="{00000000-0005-0000-0000-0000F5010000}"/>
    <cellStyle name="Normal 2 4 2 3 4 2 2" xfId="3854" xr:uid="{8F29E06F-2B17-47B5-BB38-9AE68BD375ED}"/>
    <cellStyle name="Normal 2 4 2 3 4 2 2 2" xfId="8072" xr:uid="{98F5AC32-B638-4EEE-8458-37D08BD3AC12}"/>
    <cellStyle name="Normal 2 4 2 3 4 2 2 2 2" xfId="17394" xr:uid="{E51B2745-9E1F-467E-84A8-2CA30097FEEE}"/>
    <cellStyle name="Normal 2 4 2 3 4 2 2 2 3" xfId="27520" xr:uid="{9974C3D0-3BEB-469C-9AD1-BE9000FAC70C}"/>
    <cellStyle name="Normal 2 4 2 3 4 2 2 3" xfId="13177" xr:uid="{5DB66512-60AC-4F99-8236-2CEB9CBCF3B8}"/>
    <cellStyle name="Normal 2 4 2 3 4 2 2 4" xfId="23303" xr:uid="{F5EB7802-8FC9-4F25-A38E-9CC9AB62C775}"/>
    <cellStyle name="Normal 2 4 2 3 4 2 3" xfId="5927" xr:uid="{AD32DA77-0477-4C7F-BA71-C14978548CEC}"/>
    <cellStyle name="Normal 2 4 2 3 4 2 3 2" xfId="15249" xr:uid="{84139BA6-E129-40AB-86FB-C3CF39E95AF7}"/>
    <cellStyle name="Normal 2 4 2 3 4 2 3 3" xfId="25375" xr:uid="{ACA0E34B-253C-4E69-96DE-C012398817E8}"/>
    <cellStyle name="Normal 2 4 2 3 4 2 4" xfId="10250" xr:uid="{ADD9A9B3-7595-43C2-AA8A-CCE1B78C94D5}"/>
    <cellStyle name="Normal 2 4 2 3 4 2 4 2" xfId="19561" xr:uid="{BE1D028E-B22F-40E2-AE17-D7A0012905D8}"/>
    <cellStyle name="Normal 2 4 2 3 4 2 4 3" xfId="29687" xr:uid="{370DB52E-0937-4511-A821-ABE2FC009497}"/>
    <cellStyle name="Normal 2 4 2 3 4 2 5" xfId="1625" xr:uid="{B542A500-82B6-48A1-B2EF-0CCDA0E258E5}"/>
    <cellStyle name="Normal 2 4 2 3 4 2 6" xfId="11032" xr:uid="{2FD9CDE6-D4F9-47E8-A290-01821A8A53F5}"/>
    <cellStyle name="Normal 2 4 2 3 4 2 7" xfId="20331" xr:uid="{43552D5A-5729-42B3-9514-1D57DA475D9E}"/>
    <cellStyle name="Normal 2 4 2 3 4 2 8" xfId="21158" xr:uid="{35496AD0-CF2A-4F80-9E31-9569260DF9C3}"/>
    <cellStyle name="Normal 2 4 2 3 4 3" xfId="2038" xr:uid="{98906AEF-201B-423B-A590-2845D0D97E1E}"/>
    <cellStyle name="Normal 2 4 2 3 4 3 2" xfId="4267" xr:uid="{93A28708-83AD-4035-AF2A-0153CF0CB898}"/>
    <cellStyle name="Normal 2 4 2 3 4 3 2 2" xfId="8485" xr:uid="{0BC3ADB1-5395-4DD9-9B54-3828CEE3C43E}"/>
    <cellStyle name="Normal 2 4 2 3 4 3 2 2 2" xfId="17807" xr:uid="{4A65363D-2BB8-46F3-8AEB-B5236D757D7D}"/>
    <cellStyle name="Normal 2 4 2 3 4 3 2 2 3" xfId="27933" xr:uid="{343F0C91-1C5E-4385-A4F6-B9386997BA2B}"/>
    <cellStyle name="Normal 2 4 2 3 4 3 2 3" xfId="13590" xr:uid="{0166B2EA-577D-448E-8C5F-4648E45E7899}"/>
    <cellStyle name="Normal 2 4 2 3 4 3 2 4" xfId="23716" xr:uid="{D71415F0-1CAA-4B4D-A9D5-16B83228C561}"/>
    <cellStyle name="Normal 2 4 2 3 4 3 3" xfId="6340" xr:uid="{8E1220B5-EAE0-40E0-A9A9-510B6E0A54A4}"/>
    <cellStyle name="Normal 2 4 2 3 4 3 3 2" xfId="15662" xr:uid="{EA63263F-A898-4195-A978-777BA39A87E5}"/>
    <cellStyle name="Normal 2 4 2 3 4 3 3 3" xfId="25788" xr:uid="{1AA7D53A-6F68-44CE-8D25-C6E193907FA9}"/>
    <cellStyle name="Normal 2 4 2 3 4 3 4" xfId="11445" xr:uid="{5122BE65-922E-480E-A74E-E4FDA613ACAF}"/>
    <cellStyle name="Normal 2 4 2 3 4 3 5" xfId="21571" xr:uid="{8D4E3B41-861C-4C06-AC80-CC9E54BC5E14}"/>
    <cellStyle name="Normal 2 4 2 3 4 4" xfId="2451" xr:uid="{58ACDCFC-DF91-4E64-AB39-6C60ABE65E8C}"/>
    <cellStyle name="Normal 2 4 2 3 4 4 2" xfId="4680" xr:uid="{BE9BDE4E-F9F4-4F2F-9963-0855B19506C0}"/>
    <cellStyle name="Normal 2 4 2 3 4 4 2 2" xfId="8898" xr:uid="{2BFB7AB1-EFEF-4E13-8665-56460CEA9BB6}"/>
    <cellStyle name="Normal 2 4 2 3 4 4 2 2 2" xfId="18220" xr:uid="{F9974810-F260-4C83-AB33-1C48241DDCAE}"/>
    <cellStyle name="Normal 2 4 2 3 4 4 2 2 3" xfId="28346" xr:uid="{B2671B28-091A-484C-826C-BBBEE1A553BC}"/>
    <cellStyle name="Normal 2 4 2 3 4 4 2 3" xfId="14003" xr:uid="{FEA1D383-5CD1-4143-B3C9-A2D7C6A5E0C0}"/>
    <cellStyle name="Normal 2 4 2 3 4 4 2 4" xfId="24129" xr:uid="{DF8596D4-4A53-4064-B4F4-5C4ADF6B37E2}"/>
    <cellStyle name="Normal 2 4 2 3 4 4 3" xfId="6753" xr:uid="{B55A9EAE-0C0F-4580-B859-2B3806364FC1}"/>
    <cellStyle name="Normal 2 4 2 3 4 4 3 2" xfId="16075" xr:uid="{515500F6-5D28-485D-A58E-1C96AE297432}"/>
    <cellStyle name="Normal 2 4 2 3 4 4 3 3" xfId="26201" xr:uid="{37DCF168-6FE9-472D-A522-A072E23DEFAB}"/>
    <cellStyle name="Normal 2 4 2 3 4 4 4" xfId="11858" xr:uid="{D7166852-8F93-4912-9CFE-DE6A8CD16C51}"/>
    <cellStyle name="Normal 2 4 2 3 4 4 5" xfId="21984" xr:uid="{3243F841-988E-4DE8-97EC-A4064C6130D9}"/>
    <cellStyle name="Normal 2 4 2 3 4 5" xfId="2864" xr:uid="{0512BF83-AED2-4D80-B905-C2455D083AA8}"/>
    <cellStyle name="Normal 2 4 2 3 4 5 2" xfId="5093" xr:uid="{6D4ADCAE-8160-4C6A-86CC-3E5C7EC4D775}"/>
    <cellStyle name="Normal 2 4 2 3 4 5 2 2" xfId="9311" xr:uid="{EA874904-9FDE-486C-9166-EC95D2C8CEE4}"/>
    <cellStyle name="Normal 2 4 2 3 4 5 2 2 2" xfId="18633" xr:uid="{54A8E9A1-1D64-4FA1-8BF5-A9C9B2731C89}"/>
    <cellStyle name="Normal 2 4 2 3 4 5 2 2 3" xfId="28759" xr:uid="{0A0E6D7E-0A6F-45A4-9DE3-D13B241B761D}"/>
    <cellStyle name="Normal 2 4 2 3 4 5 2 3" xfId="14416" xr:uid="{FA0AC6DA-9AED-4DB9-9982-20D3BCC2EFC2}"/>
    <cellStyle name="Normal 2 4 2 3 4 5 2 4" xfId="24542" xr:uid="{D3C025EB-A2F4-4C81-95CD-844B9FD5128A}"/>
    <cellStyle name="Normal 2 4 2 3 4 5 3" xfId="7166" xr:uid="{37CB245A-DFF5-46A0-9656-1995A4F0227F}"/>
    <cellStyle name="Normal 2 4 2 3 4 5 3 2" xfId="16488" xr:uid="{0C2D33EE-A419-407E-B614-6FE2226FDB2C}"/>
    <cellStyle name="Normal 2 4 2 3 4 5 3 3" xfId="26614" xr:uid="{04C10353-769C-4403-826B-96A39681E66C}"/>
    <cellStyle name="Normal 2 4 2 3 4 5 4" xfId="12271" xr:uid="{A6EF4A77-2951-446E-916A-2A82BB239969}"/>
    <cellStyle name="Normal 2 4 2 3 4 5 5" xfId="22397" xr:uid="{833E5361-D7C7-4E62-AA6E-26CFE45D1BC9}"/>
    <cellStyle name="Normal 2 4 2 3 4 6" xfId="3300" xr:uid="{58B199FF-032D-4352-A7C3-40C73D282C16}"/>
    <cellStyle name="Normal 2 4 2 3 4 6 2" xfId="7579" xr:uid="{189156D5-9F09-4587-B376-0BA55BC529CE}"/>
    <cellStyle name="Normal 2 4 2 3 4 6 2 2" xfId="16901" xr:uid="{C820D0D9-E739-4A62-9BF6-A4D8B877E1EC}"/>
    <cellStyle name="Normal 2 4 2 3 4 6 2 3" xfId="27027" xr:uid="{E08C616E-94E3-40AA-8CEA-411D99CDC753}"/>
    <cellStyle name="Normal 2 4 2 3 4 6 3" xfId="12684" xr:uid="{FE1612D1-5E8F-40F6-829E-BA9CBBA96E5B}"/>
    <cellStyle name="Normal 2 4 2 3 4 6 4" xfId="22810" xr:uid="{36EE346D-8DED-4360-83B3-E5B982A8F1DC}"/>
    <cellStyle name="Normal 2 4 2 3 4 7" xfId="5513" xr:uid="{18341BB7-9355-433E-9E6B-6A31D8915A59}"/>
    <cellStyle name="Normal 2 4 2 3 4 7 2" xfId="14835" xr:uid="{AD6EB2C3-B457-4AA9-B44A-AC3B5DB77AE4}"/>
    <cellStyle name="Normal 2 4 2 3 4 7 3" xfId="24961" xr:uid="{5AF20E31-20FA-4E3D-86E3-F7CB73C561B8}"/>
    <cellStyle name="Normal 2 4 2 3 4 8" xfId="9825" xr:uid="{1C8300DA-A989-4AB0-8C6D-D9C5D9CB26D8}"/>
    <cellStyle name="Normal 2 4 2 3 4 8 2" xfId="19146" xr:uid="{C7D3E496-6F39-489F-8771-0687517D2EA9}"/>
    <cellStyle name="Normal 2 4 2 3 4 8 3" xfId="29272" xr:uid="{75786019-A2BA-4B22-A229-9625C64F7D14}"/>
    <cellStyle name="Normal 2 4 2 3 4 9" xfId="1209" xr:uid="{BC96D34A-A1C7-40A7-ACE1-036B6553435F}"/>
    <cellStyle name="Normal 2 4 2 3 5" xfId="780" xr:uid="{00000000-0005-0000-0000-0000F6010000}"/>
    <cellStyle name="Normal 2 4 2 3 5 2" xfId="3847" xr:uid="{0557D2CB-D22A-4A8C-BFD7-3CC734E74EA3}"/>
    <cellStyle name="Normal 2 4 2 3 5 2 2" xfId="8065" xr:uid="{88112A2B-D17F-4667-B319-81AC3B257A55}"/>
    <cellStyle name="Normal 2 4 2 3 5 2 2 2" xfId="17387" xr:uid="{AD39DA0C-0C9B-461D-A511-4F38DB06FB6E}"/>
    <cellStyle name="Normal 2 4 2 3 5 2 2 3" xfId="27513" xr:uid="{1939DCFA-0E46-493C-A4E9-E51BCCB1CCCB}"/>
    <cellStyle name="Normal 2 4 2 3 5 2 3" xfId="13170" xr:uid="{8ECB36E4-6DC9-481A-AA28-239E0AB89968}"/>
    <cellStyle name="Normal 2 4 2 3 5 2 4" xfId="23296" xr:uid="{FA1FE96A-9DE3-467E-B48F-5B02799536AF}"/>
    <cellStyle name="Normal 2 4 2 3 5 3" xfId="5920" xr:uid="{1958F995-784F-4DF8-968D-CD90F64F04DA}"/>
    <cellStyle name="Normal 2 4 2 3 5 3 2" xfId="15242" xr:uid="{AA233E5D-C3A1-4E1F-A117-404C319C8953}"/>
    <cellStyle name="Normal 2 4 2 3 5 3 3" xfId="25368" xr:uid="{ABD0B2E6-6E66-4D52-A945-9459E8A35800}"/>
    <cellStyle name="Normal 2 4 2 3 5 4" xfId="10042" xr:uid="{11908BB6-3584-412F-A527-32ED110102C2}"/>
    <cellStyle name="Normal 2 4 2 3 5 4 2" xfId="19354" xr:uid="{373815C5-488C-4F89-B1AB-C63043328296}"/>
    <cellStyle name="Normal 2 4 2 3 5 4 3" xfId="29480" xr:uid="{D74BE01E-BA1E-47B2-8B94-6022B753FFC4}"/>
    <cellStyle name="Normal 2 4 2 3 5 5" xfId="1618" xr:uid="{6C42AF9A-AFB0-4D0F-9919-4DEB7A8B9A40}"/>
    <cellStyle name="Normal 2 4 2 3 5 6" xfId="11025" xr:uid="{6F03ADF4-DA41-42F1-A51C-69BCEFB41A02}"/>
    <cellStyle name="Normal 2 4 2 3 5 7" xfId="20324" xr:uid="{2439EBCA-F60D-4F66-986F-C96923F06891}"/>
    <cellStyle name="Normal 2 4 2 3 5 8" xfId="21151" xr:uid="{EFA09D3A-801C-45B9-B203-5E52F123F282}"/>
    <cellStyle name="Normal 2 4 2 3 6" xfId="2031" xr:uid="{C4B188C3-CCFA-4B89-B528-0B1B9A7FC527}"/>
    <cellStyle name="Normal 2 4 2 3 6 2" xfId="4260" xr:uid="{BC152476-9E0C-4BFF-AA98-B901E14FBCD6}"/>
    <cellStyle name="Normal 2 4 2 3 6 2 2" xfId="8478" xr:uid="{DD1220B1-0427-403F-9A7D-96B36D244210}"/>
    <cellStyle name="Normal 2 4 2 3 6 2 2 2" xfId="17800" xr:uid="{BF3FFCA4-8BF8-4086-A95C-E0CBE88460FC}"/>
    <cellStyle name="Normal 2 4 2 3 6 2 2 3" xfId="27926" xr:uid="{A4832B09-3BBF-4DDD-8582-8D2D880CFE5C}"/>
    <cellStyle name="Normal 2 4 2 3 6 2 3" xfId="13583" xr:uid="{3FC107CD-AD84-4AA8-8D66-FD19040E9E3F}"/>
    <cellStyle name="Normal 2 4 2 3 6 2 4" xfId="23709" xr:uid="{E4C8589F-2BC5-4671-9A8E-C5F337FE0F9D}"/>
    <cellStyle name="Normal 2 4 2 3 6 3" xfId="6333" xr:uid="{5F515BC2-C0F4-48FF-9BB5-7E5A9B7E6900}"/>
    <cellStyle name="Normal 2 4 2 3 6 3 2" xfId="15655" xr:uid="{4FF2E145-8299-4C0E-AFD0-C16CC3941DB8}"/>
    <cellStyle name="Normal 2 4 2 3 6 3 3" xfId="25781" xr:uid="{3099DF84-3871-4845-A6A2-834C084BE8A0}"/>
    <cellStyle name="Normal 2 4 2 3 6 4" xfId="11438" xr:uid="{2214CAB2-5BD3-449A-8273-CD370FE33E45}"/>
    <cellStyle name="Normal 2 4 2 3 6 5" xfId="21564" xr:uid="{88C0D6A5-DEF5-44D5-B56B-9C8613F87015}"/>
    <cellStyle name="Normal 2 4 2 3 7" xfId="2444" xr:uid="{37A4CBC9-2B25-4455-8767-975FA25B3332}"/>
    <cellStyle name="Normal 2 4 2 3 7 2" xfId="4673" xr:uid="{D9DB59B3-BEB0-4582-AA56-734305624DEF}"/>
    <cellStyle name="Normal 2 4 2 3 7 2 2" xfId="8891" xr:uid="{C614BA70-1BA4-4E71-8B39-B4D14172B29F}"/>
    <cellStyle name="Normal 2 4 2 3 7 2 2 2" xfId="18213" xr:uid="{F300EBDD-D332-4ABF-B632-A2C296DC3235}"/>
    <cellStyle name="Normal 2 4 2 3 7 2 2 3" xfId="28339" xr:uid="{2A9F4A89-6184-4221-9B5A-4A6A28D164F5}"/>
    <cellStyle name="Normal 2 4 2 3 7 2 3" xfId="13996" xr:uid="{E42EE56C-0321-411C-B48A-C1E995DB7D04}"/>
    <cellStyle name="Normal 2 4 2 3 7 2 4" xfId="24122" xr:uid="{D7F8844D-1F93-428D-AFE8-8A58BF7A39DA}"/>
    <cellStyle name="Normal 2 4 2 3 7 3" xfId="6746" xr:uid="{73E535AC-5EE7-46DF-98D1-4F8BE99E8C18}"/>
    <cellStyle name="Normal 2 4 2 3 7 3 2" xfId="16068" xr:uid="{43978790-33C5-4EA6-B21F-F3F74AED9E3D}"/>
    <cellStyle name="Normal 2 4 2 3 7 3 3" xfId="26194" xr:uid="{7909665A-5ED9-4C6D-9E0C-5712C541C90E}"/>
    <cellStyle name="Normal 2 4 2 3 7 4" xfId="11851" xr:uid="{CDB66E03-CEE2-402A-89D6-391519B69752}"/>
    <cellStyle name="Normal 2 4 2 3 7 5" xfId="21977" xr:uid="{87C6055E-F706-4076-B01F-E165F9608EFF}"/>
    <cellStyle name="Normal 2 4 2 3 8" xfId="2857" xr:uid="{04763142-847A-4621-9986-08103AEE4391}"/>
    <cellStyle name="Normal 2 4 2 3 8 2" xfId="5086" xr:uid="{439B529F-9ADA-419C-8884-D7804D95F912}"/>
    <cellStyle name="Normal 2 4 2 3 8 2 2" xfId="9304" xr:uid="{8EE8C5A7-900F-4543-A8AE-AF7E62C993EB}"/>
    <cellStyle name="Normal 2 4 2 3 8 2 2 2" xfId="18626" xr:uid="{A8E9D962-4A09-4748-8E53-4BDC79C08E99}"/>
    <cellStyle name="Normal 2 4 2 3 8 2 2 3" xfId="28752" xr:uid="{8B7D0912-75A1-43FC-8E7D-ACE9EFD1C2E6}"/>
    <cellStyle name="Normal 2 4 2 3 8 2 3" xfId="14409" xr:uid="{08E734E5-0C5A-457F-94E9-69E24E9B6C46}"/>
    <cellStyle name="Normal 2 4 2 3 8 2 4" xfId="24535" xr:uid="{BCBB6CF4-8555-49C6-872B-CEEF8270A7C4}"/>
    <cellStyle name="Normal 2 4 2 3 8 3" xfId="7159" xr:uid="{70DDA5CE-0869-4D64-8405-163BEB978454}"/>
    <cellStyle name="Normal 2 4 2 3 8 3 2" xfId="16481" xr:uid="{497B9ABD-3B89-4AD5-A47A-EEC9E289FF40}"/>
    <cellStyle name="Normal 2 4 2 3 8 3 3" xfId="26607" xr:uid="{3DED1DAE-6C18-439C-BA51-7EBF85C834F7}"/>
    <cellStyle name="Normal 2 4 2 3 8 4" xfId="12264" xr:uid="{B23E9457-CB44-4AF3-B2AE-2D559FE8E7CD}"/>
    <cellStyle name="Normal 2 4 2 3 8 5" xfId="22390" xr:uid="{15789AFD-DB21-4F8C-B9FF-DD36E5AC957E}"/>
    <cellStyle name="Normal 2 4 2 3 9" xfId="3293" xr:uid="{F4809CDC-95BB-42B2-A3FE-21C2707FFB15}"/>
    <cellStyle name="Normal 2 4 2 3 9 2" xfId="7572" xr:uid="{3DAD83E9-9818-4194-B047-3ACD81B1797C}"/>
    <cellStyle name="Normal 2 4 2 3 9 2 2" xfId="16894" xr:uid="{78880ABD-67E8-4D5C-A4AD-CC6E6C01547D}"/>
    <cellStyle name="Normal 2 4 2 3 9 2 3" xfId="27020" xr:uid="{114F107B-DF99-4CE4-876B-B07FE7B4BE19}"/>
    <cellStyle name="Normal 2 4 2 3 9 3" xfId="12677" xr:uid="{3E95AD0F-4621-4FBA-B8ED-5E0EC5C7600A}"/>
    <cellStyle name="Normal 2 4 2 3 9 4" xfId="22803" xr:uid="{9543C121-6201-4885-9AB5-62A7A919806D}"/>
    <cellStyle name="Normal 2 4 2 4" xfId="292" xr:uid="{00000000-0005-0000-0000-0000F7010000}"/>
    <cellStyle name="Normal 2 4 2 4 10" xfId="9642" xr:uid="{07C43AC3-ABC5-42B2-AE35-CA7E713B30AD}"/>
    <cellStyle name="Normal 2 4 2 4 10 2" xfId="18963" xr:uid="{18A03676-D48E-4DBC-BBD4-D52A9E1C5D78}"/>
    <cellStyle name="Normal 2 4 2 4 10 3" xfId="29089" xr:uid="{5B2EF074-56B2-4B40-B6D3-7D75E0AAF4C4}"/>
    <cellStyle name="Normal 2 4 2 4 11" xfId="1210" xr:uid="{399CF561-1087-4082-B710-C253D74B542B}"/>
    <cellStyle name="Normal 2 4 2 4 12" xfId="10619" xr:uid="{7C9D23A9-53D9-4D8A-9576-6ECB4A9A7701}"/>
    <cellStyle name="Normal 2 4 2 4 13" xfId="19916" xr:uid="{44E55E80-01A0-4069-B5D6-CEE7E66C72EE}"/>
    <cellStyle name="Normal 2 4 2 4 14" xfId="20745" xr:uid="{DACECE18-CAD7-4D77-BA81-8FEF2E315130}"/>
    <cellStyle name="Normal 2 4 2 4 2" xfId="293" xr:uid="{00000000-0005-0000-0000-0000F8010000}"/>
    <cellStyle name="Normal 2 4 2 4 2 10" xfId="1211" xr:uid="{651BE147-A22B-4672-8B13-52001B76B9D1}"/>
    <cellStyle name="Normal 2 4 2 4 2 11" xfId="10620" xr:uid="{60C5AAC9-CB01-4D88-B88E-75A51C372CDD}"/>
    <cellStyle name="Normal 2 4 2 4 2 12" xfId="19917" xr:uid="{840EC699-F8B3-4000-83AE-56E194027540}"/>
    <cellStyle name="Normal 2 4 2 4 2 13" xfId="20746" xr:uid="{0365B766-5CE8-4EB1-B0BE-32C9776F51CA}"/>
    <cellStyle name="Normal 2 4 2 4 2 2" xfId="294" xr:uid="{00000000-0005-0000-0000-0000F9010000}"/>
    <cellStyle name="Normal 2 4 2 4 2 2 10" xfId="10621" xr:uid="{17CD2949-3FAE-4538-9FCA-9ADF90C3CA28}"/>
    <cellStyle name="Normal 2 4 2 4 2 2 11" xfId="19918" xr:uid="{97066620-F5DE-479C-81D8-ED8B00986993}"/>
    <cellStyle name="Normal 2 4 2 4 2 2 12" xfId="20747" xr:uid="{6D1F2FDC-544D-42BE-8E45-6336B2EF7415}"/>
    <cellStyle name="Normal 2 4 2 4 2 2 2" xfId="790" xr:uid="{00000000-0005-0000-0000-0000FA010000}"/>
    <cellStyle name="Normal 2 4 2 4 2 2 2 2" xfId="3857" xr:uid="{FC0F2854-22B9-43B5-812B-B6F2D8EC5815}"/>
    <cellStyle name="Normal 2 4 2 4 2 2 2 2 2" xfId="8075" xr:uid="{C2910315-A9C4-4B57-AD12-FE25E70A050B}"/>
    <cellStyle name="Normal 2 4 2 4 2 2 2 2 2 2" xfId="17397" xr:uid="{0C9F81F8-9BCD-4B06-825A-C50080A870BD}"/>
    <cellStyle name="Normal 2 4 2 4 2 2 2 2 2 3" xfId="27523" xr:uid="{7AB27EDD-4188-4197-BBC0-D3B6CC81ED9D}"/>
    <cellStyle name="Normal 2 4 2 4 2 2 2 2 3" xfId="13180" xr:uid="{7BAF65FF-C24E-474B-87B0-48AC15DFD573}"/>
    <cellStyle name="Normal 2 4 2 4 2 2 2 2 4" xfId="23306" xr:uid="{DF327E3D-4FDB-4A4E-9750-78F4D9903E18}"/>
    <cellStyle name="Normal 2 4 2 4 2 2 2 3" xfId="5930" xr:uid="{3B44870D-8221-41E5-8664-ED2B54E2359E}"/>
    <cellStyle name="Normal 2 4 2 4 2 2 2 3 2" xfId="15252" xr:uid="{949A21A4-A09B-47C4-8CAE-CEE7A4D60C27}"/>
    <cellStyle name="Normal 2 4 2 4 2 2 2 3 3" xfId="25378" xr:uid="{772565F1-D4DC-4202-9539-48EC52E23B1D}"/>
    <cellStyle name="Normal 2 4 2 4 2 2 2 4" xfId="10377" xr:uid="{0E9E698D-DDD7-4A79-AEBC-10071EC4BF02}"/>
    <cellStyle name="Normal 2 4 2 4 2 2 2 4 2" xfId="19688" xr:uid="{64D9106E-B82B-4933-9703-A17CDA3E6F9C}"/>
    <cellStyle name="Normal 2 4 2 4 2 2 2 4 3" xfId="29814" xr:uid="{9181605B-BBE9-4C5F-9403-7C4AB09C6AF6}"/>
    <cellStyle name="Normal 2 4 2 4 2 2 2 5" xfId="1628" xr:uid="{6094862F-C2CD-4F36-8145-03082F47FA4D}"/>
    <cellStyle name="Normal 2 4 2 4 2 2 2 6" xfId="11035" xr:uid="{120E18F1-097E-4BFC-8C66-4B3F8C1F5093}"/>
    <cellStyle name="Normal 2 4 2 4 2 2 2 7" xfId="20334" xr:uid="{0FC2CF05-FF9D-4C36-A3B8-C20A190A56B9}"/>
    <cellStyle name="Normal 2 4 2 4 2 2 2 8" xfId="21161" xr:uid="{89951B18-F72A-4C0A-92B2-F106FD1C579F}"/>
    <cellStyle name="Normal 2 4 2 4 2 2 3" xfId="2041" xr:uid="{1951497C-C8F4-49E1-B524-C8856226AC3F}"/>
    <cellStyle name="Normal 2 4 2 4 2 2 3 2" xfId="4270" xr:uid="{5D81EACF-B280-4DE6-9E9F-14321121966A}"/>
    <cellStyle name="Normal 2 4 2 4 2 2 3 2 2" xfId="8488" xr:uid="{7F5353AA-035B-4AB6-B88E-7A27AC63FDED}"/>
    <cellStyle name="Normal 2 4 2 4 2 2 3 2 2 2" xfId="17810" xr:uid="{F2583B11-52F2-4EC4-A212-651F89DBCD3A}"/>
    <cellStyle name="Normal 2 4 2 4 2 2 3 2 2 3" xfId="27936" xr:uid="{43F73074-714D-4B1B-B249-8958CDADCF38}"/>
    <cellStyle name="Normal 2 4 2 4 2 2 3 2 3" xfId="13593" xr:uid="{EE824718-24B1-4AE5-8360-B82E57EB6E71}"/>
    <cellStyle name="Normal 2 4 2 4 2 2 3 2 4" xfId="23719" xr:uid="{B2494262-FE5F-4EE4-9FD4-29F662150253}"/>
    <cellStyle name="Normal 2 4 2 4 2 2 3 3" xfId="6343" xr:uid="{F86AC9D4-1E16-455F-8176-A921BC05AD47}"/>
    <cellStyle name="Normal 2 4 2 4 2 2 3 3 2" xfId="15665" xr:uid="{FC0603F9-A05B-47F7-97EB-D0FE9221E879}"/>
    <cellStyle name="Normal 2 4 2 4 2 2 3 3 3" xfId="25791" xr:uid="{CC3C279B-DB38-420D-9C3A-973424F7E108}"/>
    <cellStyle name="Normal 2 4 2 4 2 2 3 4" xfId="11448" xr:uid="{7EF24994-F0B1-4954-9DC7-D52C17C7BCA2}"/>
    <cellStyle name="Normal 2 4 2 4 2 2 3 5" xfId="21574" xr:uid="{B5CE416A-E4BB-4BBC-B3FF-0CDAD104EACC}"/>
    <cellStyle name="Normal 2 4 2 4 2 2 4" xfId="2454" xr:uid="{96253564-180D-4D4B-B5B4-84B3CD9F2005}"/>
    <cellStyle name="Normal 2 4 2 4 2 2 4 2" xfId="4683" xr:uid="{6894353C-189B-4077-BDD8-2C53BC245792}"/>
    <cellStyle name="Normal 2 4 2 4 2 2 4 2 2" xfId="8901" xr:uid="{F278299C-6384-4AF6-B3CC-7E6545102181}"/>
    <cellStyle name="Normal 2 4 2 4 2 2 4 2 2 2" xfId="18223" xr:uid="{DE6D9002-ED62-419B-B191-92A669C2E8A8}"/>
    <cellStyle name="Normal 2 4 2 4 2 2 4 2 2 3" xfId="28349" xr:uid="{6213443F-F3C4-4344-9786-750FAFE80852}"/>
    <cellStyle name="Normal 2 4 2 4 2 2 4 2 3" xfId="14006" xr:uid="{9F90ECBB-3367-487B-B167-7B9056B18E78}"/>
    <cellStyle name="Normal 2 4 2 4 2 2 4 2 4" xfId="24132" xr:uid="{8BBA7F36-08EC-4118-932D-E28EE7BD6A89}"/>
    <cellStyle name="Normal 2 4 2 4 2 2 4 3" xfId="6756" xr:uid="{9883AAF9-F029-4C2B-B403-FFCF313BC63F}"/>
    <cellStyle name="Normal 2 4 2 4 2 2 4 3 2" xfId="16078" xr:uid="{30429593-20EC-44D9-B126-04EE897D0B7B}"/>
    <cellStyle name="Normal 2 4 2 4 2 2 4 3 3" xfId="26204" xr:uid="{F9BE0977-BE0A-4560-97CD-24D5F5A8EAEB}"/>
    <cellStyle name="Normal 2 4 2 4 2 2 4 4" xfId="11861" xr:uid="{B0410405-603A-49F7-BC36-865CE41D3DF1}"/>
    <cellStyle name="Normal 2 4 2 4 2 2 4 5" xfId="21987" xr:uid="{76D1E7F1-D219-4F90-920F-40BA2B5B77FE}"/>
    <cellStyle name="Normal 2 4 2 4 2 2 5" xfId="2867" xr:uid="{14052649-A90B-4EDD-B07C-5CB24BB2871E}"/>
    <cellStyle name="Normal 2 4 2 4 2 2 5 2" xfId="5096" xr:uid="{276D1082-9036-4679-AC66-FD32A3D501C3}"/>
    <cellStyle name="Normal 2 4 2 4 2 2 5 2 2" xfId="9314" xr:uid="{0E602CEC-F91D-4FF9-AA75-D3CD9C07407D}"/>
    <cellStyle name="Normal 2 4 2 4 2 2 5 2 2 2" xfId="18636" xr:uid="{944453CB-46D6-495C-B22E-2F5B3495E2D2}"/>
    <cellStyle name="Normal 2 4 2 4 2 2 5 2 2 3" xfId="28762" xr:uid="{398F9CA0-DECC-487A-95C7-5E0545E8DFD8}"/>
    <cellStyle name="Normal 2 4 2 4 2 2 5 2 3" xfId="14419" xr:uid="{7F148ED9-CA1C-434D-984E-F8D22F066DC9}"/>
    <cellStyle name="Normal 2 4 2 4 2 2 5 2 4" xfId="24545" xr:uid="{83F5D674-7AB0-4B6C-A5E6-D10C40C710DC}"/>
    <cellStyle name="Normal 2 4 2 4 2 2 5 3" xfId="7169" xr:uid="{9C22A0E4-F540-4C9F-94C1-99AED092A6A9}"/>
    <cellStyle name="Normal 2 4 2 4 2 2 5 3 2" xfId="16491" xr:uid="{62DE18A3-AFCA-4BF5-9B7D-D602E80AE97B}"/>
    <cellStyle name="Normal 2 4 2 4 2 2 5 3 3" xfId="26617" xr:uid="{1FA3DE3D-8E5E-4922-B2D6-863D20B82EEB}"/>
    <cellStyle name="Normal 2 4 2 4 2 2 5 4" xfId="12274" xr:uid="{82029B9C-2961-40C4-995E-CCBF551916D2}"/>
    <cellStyle name="Normal 2 4 2 4 2 2 5 5" xfId="22400" xr:uid="{0818FC1C-D0AB-463D-B28B-7274A8FC0072}"/>
    <cellStyle name="Normal 2 4 2 4 2 2 6" xfId="3303" xr:uid="{72FE4249-B5C9-4F6F-B247-9AE356974DCE}"/>
    <cellStyle name="Normal 2 4 2 4 2 2 6 2" xfId="7582" xr:uid="{07D5E6F0-FB5D-476F-860A-76D6E39D286A}"/>
    <cellStyle name="Normal 2 4 2 4 2 2 6 2 2" xfId="16904" xr:uid="{06958F32-293B-4154-A915-9D6F4BCE2B29}"/>
    <cellStyle name="Normal 2 4 2 4 2 2 6 2 3" xfId="27030" xr:uid="{072B806D-6755-479F-8019-0FC473973C3F}"/>
    <cellStyle name="Normal 2 4 2 4 2 2 6 3" xfId="12687" xr:uid="{048E3396-AD5A-4470-8F63-7289D80F9D51}"/>
    <cellStyle name="Normal 2 4 2 4 2 2 6 4" xfId="22813" xr:uid="{774AB609-0CD7-488A-A366-2B5A115242E3}"/>
    <cellStyle name="Normal 2 4 2 4 2 2 7" xfId="5516" xr:uid="{5A6EEB0C-03C3-418E-9A23-8489E6CE83C6}"/>
    <cellStyle name="Normal 2 4 2 4 2 2 7 2" xfId="14838" xr:uid="{EB09ABEF-0E36-473D-BD26-7C1C2055EA0F}"/>
    <cellStyle name="Normal 2 4 2 4 2 2 7 3" xfId="24964" xr:uid="{177E7E8F-4A1B-4CD2-953F-702111EB0B06}"/>
    <cellStyle name="Normal 2 4 2 4 2 2 8" xfId="9952" xr:uid="{7754BFBD-18CF-4C96-A73B-F725DB8B27C4}"/>
    <cellStyle name="Normal 2 4 2 4 2 2 8 2" xfId="19273" xr:uid="{B213BD51-72B2-4CD5-A4FD-7ED7937A166B}"/>
    <cellStyle name="Normal 2 4 2 4 2 2 8 3" xfId="29399" xr:uid="{A1946CA7-A103-482B-9E28-C5209E252ABF}"/>
    <cellStyle name="Normal 2 4 2 4 2 2 9" xfId="1212" xr:uid="{358FAD86-7FCC-4195-886B-F3F76C8AADC7}"/>
    <cellStyle name="Normal 2 4 2 4 2 3" xfId="789" xr:uid="{00000000-0005-0000-0000-0000FB010000}"/>
    <cellStyle name="Normal 2 4 2 4 2 3 2" xfId="3856" xr:uid="{213F05DF-0E01-4063-84AD-4E60CB9CEB62}"/>
    <cellStyle name="Normal 2 4 2 4 2 3 2 2" xfId="8074" xr:uid="{CD2EDA7E-B736-4D41-A258-C770BC04B4AC}"/>
    <cellStyle name="Normal 2 4 2 4 2 3 2 2 2" xfId="17396" xr:uid="{0B2B9230-1E87-4625-B90B-8D63096391E5}"/>
    <cellStyle name="Normal 2 4 2 4 2 3 2 2 3" xfId="27522" xr:uid="{554A9C58-962C-49CE-9875-405149F09D98}"/>
    <cellStyle name="Normal 2 4 2 4 2 3 2 3" xfId="13179" xr:uid="{E4C1C226-1CD8-4205-A79E-C3E031BCDA39}"/>
    <cellStyle name="Normal 2 4 2 4 2 3 2 4" xfId="23305" xr:uid="{51152043-B760-4BE9-8B11-229217A7BE2A}"/>
    <cellStyle name="Normal 2 4 2 4 2 3 3" xfId="5929" xr:uid="{237D5C10-F25A-4AB9-B46B-B94BDA3050D1}"/>
    <cellStyle name="Normal 2 4 2 4 2 3 3 2" xfId="15251" xr:uid="{EEFDC3D1-896D-417A-9460-4005FE3F6077}"/>
    <cellStyle name="Normal 2 4 2 4 2 3 3 3" xfId="25377" xr:uid="{E64A81CC-9408-4300-85CB-902A19B4D0E4}"/>
    <cellStyle name="Normal 2 4 2 4 2 3 4" xfId="10170" xr:uid="{11198E87-A769-40DF-AFB9-9810719A50EB}"/>
    <cellStyle name="Normal 2 4 2 4 2 3 4 2" xfId="19481" xr:uid="{D80434F0-429B-4C9D-A80D-711E4644B792}"/>
    <cellStyle name="Normal 2 4 2 4 2 3 4 3" xfId="29607" xr:uid="{4C19F60E-20CE-4AFC-BC8A-F636102012F0}"/>
    <cellStyle name="Normal 2 4 2 4 2 3 5" xfId="1627" xr:uid="{0835D63A-BC13-4012-8684-D14C88DCD8D2}"/>
    <cellStyle name="Normal 2 4 2 4 2 3 6" xfId="11034" xr:uid="{BABF692B-EAAB-45DF-AA7B-375725D56FA0}"/>
    <cellStyle name="Normal 2 4 2 4 2 3 7" xfId="20333" xr:uid="{06ECCAD0-E096-448D-9C2D-D52E0DEA6206}"/>
    <cellStyle name="Normal 2 4 2 4 2 3 8" xfId="21160" xr:uid="{3201AA10-2B2B-47BF-842B-AC7B0F5CE7A1}"/>
    <cellStyle name="Normal 2 4 2 4 2 4" xfId="2040" xr:uid="{4E21F001-2461-4249-BB67-A7FF0F19A125}"/>
    <cellStyle name="Normal 2 4 2 4 2 4 2" xfId="4269" xr:uid="{0880D17B-5799-4073-A188-C717CB1B15E2}"/>
    <cellStyle name="Normal 2 4 2 4 2 4 2 2" xfId="8487" xr:uid="{3E4D1336-ECBA-43F2-890D-C01E8C664281}"/>
    <cellStyle name="Normal 2 4 2 4 2 4 2 2 2" xfId="17809" xr:uid="{B27A9B24-7743-42CA-B137-0F9ACBDC39FA}"/>
    <cellStyle name="Normal 2 4 2 4 2 4 2 2 3" xfId="27935" xr:uid="{CD43AB52-6AAC-423C-93DF-2BA897C85950}"/>
    <cellStyle name="Normal 2 4 2 4 2 4 2 3" xfId="13592" xr:uid="{28CA7729-A96C-45B1-AD4E-1FB880CA4BC9}"/>
    <cellStyle name="Normal 2 4 2 4 2 4 2 4" xfId="23718" xr:uid="{B79A67B1-DA4C-4571-A663-BE90BB6908AD}"/>
    <cellStyle name="Normal 2 4 2 4 2 4 3" xfId="6342" xr:uid="{01BA41B6-84CA-46F9-A513-26390C9C0279}"/>
    <cellStyle name="Normal 2 4 2 4 2 4 3 2" xfId="15664" xr:uid="{74A5656F-2C88-4882-B935-94A54B8B5421}"/>
    <cellStyle name="Normal 2 4 2 4 2 4 3 3" xfId="25790" xr:uid="{DD9FC537-91BD-4F9D-A97E-83C2DFB7BD0D}"/>
    <cellStyle name="Normal 2 4 2 4 2 4 4" xfId="11447" xr:uid="{6ABF447F-FC96-40ED-9473-1A52904AA157}"/>
    <cellStyle name="Normal 2 4 2 4 2 4 5" xfId="21573" xr:uid="{2EB02027-2FE3-408D-A7D5-6DAA55357A36}"/>
    <cellStyle name="Normal 2 4 2 4 2 5" xfId="2453" xr:uid="{31981B5A-49BE-4A59-95CA-167FF9B9424D}"/>
    <cellStyle name="Normal 2 4 2 4 2 5 2" xfId="4682" xr:uid="{F4865B07-0A32-4749-8744-538D31B1F849}"/>
    <cellStyle name="Normal 2 4 2 4 2 5 2 2" xfId="8900" xr:uid="{DA5BB645-2BD3-4666-8A38-2C68E836E09B}"/>
    <cellStyle name="Normal 2 4 2 4 2 5 2 2 2" xfId="18222" xr:uid="{787C3DEC-1378-4DDC-851B-CB1C613E669E}"/>
    <cellStyle name="Normal 2 4 2 4 2 5 2 2 3" xfId="28348" xr:uid="{7F12A71B-57D1-4B8A-8A41-5EECB00D7901}"/>
    <cellStyle name="Normal 2 4 2 4 2 5 2 3" xfId="14005" xr:uid="{F8DE14D2-781E-4A49-AB8F-BE838AD8BE31}"/>
    <cellStyle name="Normal 2 4 2 4 2 5 2 4" xfId="24131" xr:uid="{6E0A1EB3-4B8C-4A2D-A302-A50E857C8104}"/>
    <cellStyle name="Normal 2 4 2 4 2 5 3" xfId="6755" xr:uid="{0260BD57-EB63-4D21-8774-00859D031409}"/>
    <cellStyle name="Normal 2 4 2 4 2 5 3 2" xfId="16077" xr:uid="{E714A8AB-8238-4B6E-AD97-C2B2BC389ADD}"/>
    <cellStyle name="Normal 2 4 2 4 2 5 3 3" xfId="26203" xr:uid="{1B7F87FA-9025-4C1E-8144-5939010CCB37}"/>
    <cellStyle name="Normal 2 4 2 4 2 5 4" xfId="11860" xr:uid="{4AFF3C30-7A4A-4E49-8086-A80C8A20866F}"/>
    <cellStyle name="Normal 2 4 2 4 2 5 5" xfId="21986" xr:uid="{772AB088-4EBC-4A9C-9B94-25F8B8FA7A79}"/>
    <cellStyle name="Normal 2 4 2 4 2 6" xfId="2866" xr:uid="{0212FD34-5962-4B64-8F2A-BB19C36547BC}"/>
    <cellStyle name="Normal 2 4 2 4 2 6 2" xfId="5095" xr:uid="{6F74073A-F9C4-46C0-931D-DF5517528C2D}"/>
    <cellStyle name="Normal 2 4 2 4 2 6 2 2" xfId="9313" xr:uid="{75BF10D1-DC46-48CA-9095-F3AFC5884174}"/>
    <cellStyle name="Normal 2 4 2 4 2 6 2 2 2" xfId="18635" xr:uid="{03E079C7-F905-4FE1-8BB9-A6714AC5FE86}"/>
    <cellStyle name="Normal 2 4 2 4 2 6 2 2 3" xfId="28761" xr:uid="{25B93600-FFE2-43D5-80FE-6AEA3367C400}"/>
    <cellStyle name="Normal 2 4 2 4 2 6 2 3" xfId="14418" xr:uid="{A79EC7A9-14EA-4D33-B93A-3648C3B8CA08}"/>
    <cellStyle name="Normal 2 4 2 4 2 6 2 4" xfId="24544" xr:uid="{74340812-44DE-4FF9-8A9F-6A9E5B1B9849}"/>
    <cellStyle name="Normal 2 4 2 4 2 6 3" xfId="7168" xr:uid="{EB992019-5242-4E22-B452-51ECD0A8E18B}"/>
    <cellStyle name="Normal 2 4 2 4 2 6 3 2" xfId="16490" xr:uid="{440544CC-F6BC-496D-B644-07F01402B80A}"/>
    <cellStyle name="Normal 2 4 2 4 2 6 3 3" xfId="26616" xr:uid="{FC17852D-BD2B-435F-87E9-3BDBA6C1BA5A}"/>
    <cellStyle name="Normal 2 4 2 4 2 6 4" xfId="12273" xr:uid="{289E6D21-629F-4BBF-8BF4-B1B79CFEC065}"/>
    <cellStyle name="Normal 2 4 2 4 2 6 5" xfId="22399" xr:uid="{F3150A7D-D0DE-4DD5-9F54-847C184CF605}"/>
    <cellStyle name="Normal 2 4 2 4 2 7" xfId="3302" xr:uid="{13168991-F96B-4C90-BBB5-CEDDFA2D204A}"/>
    <cellStyle name="Normal 2 4 2 4 2 7 2" xfId="7581" xr:uid="{7ABD2CD9-164E-4E4D-B1CB-1A02F0A6DEFB}"/>
    <cellStyle name="Normal 2 4 2 4 2 7 2 2" xfId="16903" xr:uid="{21289EAE-25E4-4814-8724-BAD0B0E1E9F0}"/>
    <cellStyle name="Normal 2 4 2 4 2 7 2 3" xfId="27029" xr:uid="{C718764D-4A49-4227-B912-E850D32049E1}"/>
    <cellStyle name="Normal 2 4 2 4 2 7 3" xfId="12686" xr:uid="{A613FB2B-8DA1-4F59-B8C5-B9CC0B6269E5}"/>
    <cellStyle name="Normal 2 4 2 4 2 7 4" xfId="22812" xr:uid="{C03CD7A5-7177-4F10-86F2-C74A9350A14F}"/>
    <cellStyle name="Normal 2 4 2 4 2 8" xfId="5515" xr:uid="{D3941918-ADF7-4625-B097-B3DAE7216323}"/>
    <cellStyle name="Normal 2 4 2 4 2 8 2" xfId="14837" xr:uid="{2FD709FC-73E5-4368-9608-5991964F2E49}"/>
    <cellStyle name="Normal 2 4 2 4 2 8 3" xfId="24963" xr:uid="{702E182A-473F-4698-B0E6-2EF7B6DE0DD4}"/>
    <cellStyle name="Normal 2 4 2 4 2 9" xfId="9745" xr:uid="{ACFB05EC-DECB-43AB-8B25-8352734DCE03}"/>
    <cellStyle name="Normal 2 4 2 4 2 9 2" xfId="19066" xr:uid="{367DD715-BD4A-4BC2-98AF-9D947B05C9F8}"/>
    <cellStyle name="Normal 2 4 2 4 2 9 3" xfId="29192" xr:uid="{F525349A-AF24-4E95-A9F3-36B26174580B}"/>
    <cellStyle name="Normal 2 4 2 4 3" xfId="295" xr:uid="{00000000-0005-0000-0000-0000FC010000}"/>
    <cellStyle name="Normal 2 4 2 4 3 10" xfId="10622" xr:uid="{47FE4BB6-2A58-4162-A7CC-EDA20CDFA2FD}"/>
    <cellStyle name="Normal 2 4 2 4 3 11" xfId="19919" xr:uid="{9A8BF873-87D8-4099-9FE6-670A17235F9F}"/>
    <cellStyle name="Normal 2 4 2 4 3 12" xfId="20748" xr:uid="{F3617F09-587A-42DF-994D-6156E997E875}"/>
    <cellStyle name="Normal 2 4 2 4 3 2" xfId="791" xr:uid="{00000000-0005-0000-0000-0000FD010000}"/>
    <cellStyle name="Normal 2 4 2 4 3 2 2" xfId="3858" xr:uid="{9BD94DDB-8D46-449B-9DE0-4B9129C14FD9}"/>
    <cellStyle name="Normal 2 4 2 4 3 2 2 2" xfId="8076" xr:uid="{2DE3E1EA-E010-438C-A113-FA1295376406}"/>
    <cellStyle name="Normal 2 4 2 4 3 2 2 2 2" xfId="17398" xr:uid="{3CADFFF7-4FCA-466D-98E9-5FC761284DAB}"/>
    <cellStyle name="Normal 2 4 2 4 3 2 2 2 3" xfId="27524" xr:uid="{1423A2D5-90A9-4D81-BB44-9A7BA9342353}"/>
    <cellStyle name="Normal 2 4 2 4 3 2 2 3" xfId="13181" xr:uid="{B72A783C-703C-4BBC-912C-264CC5D04420}"/>
    <cellStyle name="Normal 2 4 2 4 3 2 2 4" xfId="23307" xr:uid="{B6B73348-1241-4BC3-AA80-0DD483A1756F}"/>
    <cellStyle name="Normal 2 4 2 4 3 2 3" xfId="5931" xr:uid="{EFF68846-9FC7-4547-966F-FFE82A42F732}"/>
    <cellStyle name="Normal 2 4 2 4 3 2 3 2" xfId="15253" xr:uid="{758F36B2-DE6E-4038-9997-FD3993B65EEB}"/>
    <cellStyle name="Normal 2 4 2 4 3 2 3 3" xfId="25379" xr:uid="{EEFCD6C8-2950-44AD-A8BD-ED73A702288A}"/>
    <cellStyle name="Normal 2 4 2 4 3 2 4" xfId="10274" xr:uid="{7433F5A7-481D-47BD-A1CA-69934BBDD143}"/>
    <cellStyle name="Normal 2 4 2 4 3 2 4 2" xfId="19585" xr:uid="{3A52CFD4-3F38-4F6D-A1D8-C7DBA1BDD7C3}"/>
    <cellStyle name="Normal 2 4 2 4 3 2 4 3" xfId="29711" xr:uid="{0325E643-0A49-4A9D-B2C1-D05DA52FC246}"/>
    <cellStyle name="Normal 2 4 2 4 3 2 5" xfId="1629" xr:uid="{9847E5C5-75D4-4A99-810D-01AA2AF63613}"/>
    <cellStyle name="Normal 2 4 2 4 3 2 6" xfId="11036" xr:uid="{E367013F-56B8-4EB2-BAA8-133D61FEEA8A}"/>
    <cellStyle name="Normal 2 4 2 4 3 2 7" xfId="20335" xr:uid="{BABE5226-23BE-4B0C-8882-82B844B0528C}"/>
    <cellStyle name="Normal 2 4 2 4 3 2 8" xfId="21162" xr:uid="{85B3B09D-136E-498A-922E-55B05E193496}"/>
    <cellStyle name="Normal 2 4 2 4 3 3" xfId="2042" xr:uid="{C3C0F5E2-D1EE-45BA-90F2-305B2344FE55}"/>
    <cellStyle name="Normal 2 4 2 4 3 3 2" xfId="4271" xr:uid="{8A81CE84-F467-4069-BC02-C63833468475}"/>
    <cellStyle name="Normal 2 4 2 4 3 3 2 2" xfId="8489" xr:uid="{A0F755FC-991D-4703-B47F-DE4FFE07C68A}"/>
    <cellStyle name="Normal 2 4 2 4 3 3 2 2 2" xfId="17811" xr:uid="{E5435D61-4CEE-4DDD-B0AB-6B370CC71C8D}"/>
    <cellStyle name="Normal 2 4 2 4 3 3 2 2 3" xfId="27937" xr:uid="{95FDF0A5-D78F-433D-8277-EAF42542A3E9}"/>
    <cellStyle name="Normal 2 4 2 4 3 3 2 3" xfId="13594" xr:uid="{C6431644-87D7-4974-BCE5-E58470175823}"/>
    <cellStyle name="Normal 2 4 2 4 3 3 2 4" xfId="23720" xr:uid="{D478C81A-8F68-4736-8A21-9E3112BCB382}"/>
    <cellStyle name="Normal 2 4 2 4 3 3 3" xfId="6344" xr:uid="{D815C4DF-348F-4760-B484-1BDE14EFDE91}"/>
    <cellStyle name="Normal 2 4 2 4 3 3 3 2" xfId="15666" xr:uid="{B79A9E4B-893C-43AA-A356-E6042082FE55}"/>
    <cellStyle name="Normal 2 4 2 4 3 3 3 3" xfId="25792" xr:uid="{FAEC2C13-27F3-479E-BC69-151AF1DEAB99}"/>
    <cellStyle name="Normal 2 4 2 4 3 3 4" xfId="11449" xr:uid="{6E078576-3643-420A-9099-A229B7B8D451}"/>
    <cellStyle name="Normal 2 4 2 4 3 3 5" xfId="21575" xr:uid="{1B479566-B667-4796-8449-B1B310EB8A53}"/>
    <cellStyle name="Normal 2 4 2 4 3 4" xfId="2455" xr:uid="{E82AF291-458F-46D8-BB1E-68D877DF5656}"/>
    <cellStyle name="Normal 2 4 2 4 3 4 2" xfId="4684" xr:uid="{732B6414-9E73-4902-81DD-88BE620A2FD4}"/>
    <cellStyle name="Normal 2 4 2 4 3 4 2 2" xfId="8902" xr:uid="{58C22332-C6D6-4695-8816-4F569333DF3F}"/>
    <cellStyle name="Normal 2 4 2 4 3 4 2 2 2" xfId="18224" xr:uid="{6E484B84-3649-4831-9C2F-DE5DC5D62CD6}"/>
    <cellStyle name="Normal 2 4 2 4 3 4 2 2 3" xfId="28350" xr:uid="{401ECF2B-7C29-41DC-A19D-5CCF3FA29025}"/>
    <cellStyle name="Normal 2 4 2 4 3 4 2 3" xfId="14007" xr:uid="{83CD0668-F217-4985-A48C-86BF738ADD46}"/>
    <cellStyle name="Normal 2 4 2 4 3 4 2 4" xfId="24133" xr:uid="{611C0085-9DCB-46F4-9D44-DFB73ECD3B26}"/>
    <cellStyle name="Normal 2 4 2 4 3 4 3" xfId="6757" xr:uid="{A4BECD6E-4274-4D64-93DE-429D87C20DA1}"/>
    <cellStyle name="Normal 2 4 2 4 3 4 3 2" xfId="16079" xr:uid="{1744A93D-BD75-4946-B3D2-C8CAD447EFB3}"/>
    <cellStyle name="Normal 2 4 2 4 3 4 3 3" xfId="26205" xr:uid="{6C55D854-2B78-4C92-9C0F-5F4525D53080}"/>
    <cellStyle name="Normal 2 4 2 4 3 4 4" xfId="11862" xr:uid="{1EBD86DD-623E-4D85-AA5D-84D4535BBADF}"/>
    <cellStyle name="Normal 2 4 2 4 3 4 5" xfId="21988" xr:uid="{82485D52-7E75-4F4A-A0AB-07BC5C681E9B}"/>
    <cellStyle name="Normal 2 4 2 4 3 5" xfId="2868" xr:uid="{4DC372C0-2F7B-4D7B-9C3B-10DD3457C905}"/>
    <cellStyle name="Normal 2 4 2 4 3 5 2" xfId="5097" xr:uid="{C9EF8CBE-DA6D-46AC-A4C8-CCB822AA358D}"/>
    <cellStyle name="Normal 2 4 2 4 3 5 2 2" xfId="9315" xr:uid="{0157117E-D17D-4DB3-9FF3-0C5AD986CC86}"/>
    <cellStyle name="Normal 2 4 2 4 3 5 2 2 2" xfId="18637" xr:uid="{5C5079F7-05AB-4F0B-9475-458089B2C59F}"/>
    <cellStyle name="Normal 2 4 2 4 3 5 2 2 3" xfId="28763" xr:uid="{4F9D1F35-30E2-4804-BB0F-D27165F15714}"/>
    <cellStyle name="Normal 2 4 2 4 3 5 2 3" xfId="14420" xr:uid="{3E29091D-9CCF-4463-BAD8-A529F6028370}"/>
    <cellStyle name="Normal 2 4 2 4 3 5 2 4" xfId="24546" xr:uid="{97F5CB9B-BA4D-43BE-85C2-5B45F358696A}"/>
    <cellStyle name="Normal 2 4 2 4 3 5 3" xfId="7170" xr:uid="{AC759893-1632-4D68-9487-794447C41193}"/>
    <cellStyle name="Normal 2 4 2 4 3 5 3 2" xfId="16492" xr:uid="{EC852F9B-8139-4821-BCC8-3A7874E27E11}"/>
    <cellStyle name="Normal 2 4 2 4 3 5 3 3" xfId="26618" xr:uid="{BF14CB6C-9523-419B-BD38-A4D54E7E7760}"/>
    <cellStyle name="Normal 2 4 2 4 3 5 4" xfId="12275" xr:uid="{758F0F6F-C419-4EAA-9069-0AE938B37C84}"/>
    <cellStyle name="Normal 2 4 2 4 3 5 5" xfId="22401" xr:uid="{7BF23DA3-32AA-46A6-B390-760D475FDF07}"/>
    <cellStyle name="Normal 2 4 2 4 3 6" xfId="3304" xr:uid="{E524E4F9-56F7-46D9-89E6-EEDAD0CC92F3}"/>
    <cellStyle name="Normal 2 4 2 4 3 6 2" xfId="7583" xr:uid="{B0E7F40D-6C66-4D34-8CA9-29D50D3DC2A8}"/>
    <cellStyle name="Normal 2 4 2 4 3 6 2 2" xfId="16905" xr:uid="{11F224D9-C0DC-499D-A2E5-9DC61B0E7069}"/>
    <cellStyle name="Normal 2 4 2 4 3 6 2 3" xfId="27031" xr:uid="{75C983B9-8D7F-49A3-ABEB-460DC0093840}"/>
    <cellStyle name="Normal 2 4 2 4 3 6 3" xfId="12688" xr:uid="{F85BE8A8-DA70-4337-A08C-12EAB1A8F9B6}"/>
    <cellStyle name="Normal 2 4 2 4 3 6 4" xfId="22814" xr:uid="{A3C57976-1533-4E19-89D8-A7AA47FB153B}"/>
    <cellStyle name="Normal 2 4 2 4 3 7" xfId="5517" xr:uid="{6749407C-D4E9-45E3-99E4-46E5160A44A3}"/>
    <cellStyle name="Normal 2 4 2 4 3 7 2" xfId="14839" xr:uid="{76351D2E-B6C1-451E-81E8-5F690719E64B}"/>
    <cellStyle name="Normal 2 4 2 4 3 7 3" xfId="24965" xr:uid="{192638F5-E498-46AC-ADF2-304D22907955}"/>
    <cellStyle name="Normal 2 4 2 4 3 8" xfId="9849" xr:uid="{B4A4347A-FFFE-4F58-85B0-77BC54C5B820}"/>
    <cellStyle name="Normal 2 4 2 4 3 8 2" xfId="19170" xr:uid="{141208FD-05DD-4B0D-9CFA-3EA110492919}"/>
    <cellStyle name="Normal 2 4 2 4 3 8 3" xfId="29296" xr:uid="{E0BFFDFD-C4FE-462D-AF2E-C104AD9A4C51}"/>
    <cellStyle name="Normal 2 4 2 4 3 9" xfId="1213" xr:uid="{67C6DA11-8051-4F6A-AE6E-F91E2109F709}"/>
    <cellStyle name="Normal 2 4 2 4 4" xfId="788" xr:uid="{00000000-0005-0000-0000-0000FE010000}"/>
    <cellStyle name="Normal 2 4 2 4 4 2" xfId="3855" xr:uid="{7E351262-D376-4797-ABC9-E581409A6AFA}"/>
    <cellStyle name="Normal 2 4 2 4 4 2 2" xfId="8073" xr:uid="{619254B1-EBC9-456B-8BD5-D80A5F1D512E}"/>
    <cellStyle name="Normal 2 4 2 4 4 2 2 2" xfId="17395" xr:uid="{B3E64AFE-8A65-48C6-BFC2-85891B06FFE3}"/>
    <cellStyle name="Normal 2 4 2 4 4 2 2 3" xfId="27521" xr:uid="{121299D8-C414-4EC8-B90E-5A1D8B1AE2C9}"/>
    <cellStyle name="Normal 2 4 2 4 4 2 3" xfId="13178" xr:uid="{888FF9E0-3454-4AB5-94E1-8D11C301F04B}"/>
    <cellStyle name="Normal 2 4 2 4 4 2 4" xfId="23304" xr:uid="{8615AA01-4362-4980-AE46-506DB4C5A131}"/>
    <cellStyle name="Normal 2 4 2 4 4 3" xfId="5928" xr:uid="{BE4E8431-BB67-4118-BE19-1892AB6329E3}"/>
    <cellStyle name="Normal 2 4 2 4 4 3 2" xfId="15250" xr:uid="{0B6C6AF1-5BA6-4F5A-87DD-C91FA86D7DFC}"/>
    <cellStyle name="Normal 2 4 2 4 4 3 3" xfId="25376" xr:uid="{A3869E2C-800D-4F8B-8F21-567C877849A9}"/>
    <cellStyle name="Normal 2 4 2 4 4 4" xfId="10067" xr:uid="{7339338C-4EA7-40F1-AF32-645B6A5222A0}"/>
    <cellStyle name="Normal 2 4 2 4 4 4 2" xfId="19378" xr:uid="{9997DBDC-9D55-4687-9D6E-56F8374BAD66}"/>
    <cellStyle name="Normal 2 4 2 4 4 4 3" xfId="29504" xr:uid="{EF235626-9B89-4ACE-A28E-68D2068D24A1}"/>
    <cellStyle name="Normal 2 4 2 4 4 5" xfId="1626" xr:uid="{C4BC1926-6312-4017-8440-2477C9B02257}"/>
    <cellStyle name="Normal 2 4 2 4 4 6" xfId="11033" xr:uid="{B9D889EF-CDB9-405B-8A5A-F35D14C4A1AA}"/>
    <cellStyle name="Normal 2 4 2 4 4 7" xfId="20332" xr:uid="{2B6033CF-A377-4FAA-BAF7-13135CE4A411}"/>
    <cellStyle name="Normal 2 4 2 4 4 8" xfId="21159" xr:uid="{C1A5BB9D-C8B9-4E31-8A5C-9E60B9F75D3F}"/>
    <cellStyle name="Normal 2 4 2 4 5" xfId="2039" xr:uid="{290E7BC8-50F5-4001-9BB0-9FB31FCEABE3}"/>
    <cellStyle name="Normal 2 4 2 4 5 2" xfId="4268" xr:uid="{C6EEA44A-83D7-4374-AB60-1B2B5631CE41}"/>
    <cellStyle name="Normal 2 4 2 4 5 2 2" xfId="8486" xr:uid="{62C7DADD-04AF-46E0-803C-A7D4F050F2BB}"/>
    <cellStyle name="Normal 2 4 2 4 5 2 2 2" xfId="17808" xr:uid="{6FB2CA6C-7156-459C-BF16-870638F1B602}"/>
    <cellStyle name="Normal 2 4 2 4 5 2 2 3" xfId="27934" xr:uid="{0ACFB71E-E72A-4ADD-A6DE-126F1095E5B1}"/>
    <cellStyle name="Normal 2 4 2 4 5 2 3" xfId="13591" xr:uid="{E03DD880-7849-4133-A696-EEDEA3D739E4}"/>
    <cellStyle name="Normal 2 4 2 4 5 2 4" xfId="23717" xr:uid="{028D7C03-DA2E-4B33-A98A-7D7FF081B226}"/>
    <cellStyle name="Normal 2 4 2 4 5 3" xfId="6341" xr:uid="{BC84EDF0-5E64-4BA3-836A-30C1AFA4400B}"/>
    <cellStyle name="Normal 2 4 2 4 5 3 2" xfId="15663" xr:uid="{6320AC99-E5BA-49EB-BDB5-4EF47BA76EE6}"/>
    <cellStyle name="Normal 2 4 2 4 5 3 3" xfId="25789" xr:uid="{473F966D-E1B9-45CD-A7F1-0607F955DC06}"/>
    <cellStyle name="Normal 2 4 2 4 5 4" xfId="11446" xr:uid="{C30E1D06-ECF9-47FD-AB84-0733CD81576E}"/>
    <cellStyle name="Normal 2 4 2 4 5 5" xfId="21572" xr:uid="{05A5F9E5-FDC4-42FF-83D2-B1B380F07D7C}"/>
    <cellStyle name="Normal 2 4 2 4 6" xfId="2452" xr:uid="{47230411-6D04-4438-A900-1FFC1C371A15}"/>
    <cellStyle name="Normal 2 4 2 4 6 2" xfId="4681" xr:uid="{5885725F-1CB3-4F8D-A1D2-AD4AD6B5BA22}"/>
    <cellStyle name="Normal 2 4 2 4 6 2 2" xfId="8899" xr:uid="{24DBCDA8-98D4-4F81-8B7B-3972E9FC2083}"/>
    <cellStyle name="Normal 2 4 2 4 6 2 2 2" xfId="18221" xr:uid="{C299BDDD-CEE0-494E-B66B-499D6A72CCE8}"/>
    <cellStyle name="Normal 2 4 2 4 6 2 2 3" xfId="28347" xr:uid="{0ACEFA0D-11A5-4F7C-9D9D-A62707C067C9}"/>
    <cellStyle name="Normal 2 4 2 4 6 2 3" xfId="14004" xr:uid="{19F7CAD1-3BC8-408B-B0C2-25625FC5B33A}"/>
    <cellStyle name="Normal 2 4 2 4 6 2 4" xfId="24130" xr:uid="{75E67592-6305-458F-9694-C94C84C01AD3}"/>
    <cellStyle name="Normal 2 4 2 4 6 3" xfId="6754" xr:uid="{BFE8DA28-1217-45A2-A882-9E6EFBAA5A45}"/>
    <cellStyle name="Normal 2 4 2 4 6 3 2" xfId="16076" xr:uid="{306D87FC-64CC-4EB8-8325-7F231A5DC479}"/>
    <cellStyle name="Normal 2 4 2 4 6 3 3" xfId="26202" xr:uid="{EB9DFF08-1462-4FDE-9F8B-A54C57CDFFF7}"/>
    <cellStyle name="Normal 2 4 2 4 6 4" xfId="11859" xr:uid="{59A4BCF3-0F9D-4904-A553-230310495360}"/>
    <cellStyle name="Normal 2 4 2 4 6 5" xfId="21985" xr:uid="{C174DF08-BF9C-4B1E-A8A5-EE44ACC8EC75}"/>
    <cellStyle name="Normal 2 4 2 4 7" xfId="2865" xr:uid="{65CDD911-C1C0-4F51-9D15-6DB5EE2C38CF}"/>
    <cellStyle name="Normal 2 4 2 4 7 2" xfId="5094" xr:uid="{01A9D724-56B9-4042-9260-8E09F83F16B1}"/>
    <cellStyle name="Normal 2 4 2 4 7 2 2" xfId="9312" xr:uid="{6854BC6E-AC06-4930-8CDB-9298128D4CE3}"/>
    <cellStyle name="Normal 2 4 2 4 7 2 2 2" xfId="18634" xr:uid="{A6167AAB-D333-4D94-A62C-B8F5B2C74BD6}"/>
    <cellStyle name="Normal 2 4 2 4 7 2 2 3" xfId="28760" xr:uid="{FB1E3012-A3A1-418B-9716-D1E65029DFAE}"/>
    <cellStyle name="Normal 2 4 2 4 7 2 3" xfId="14417" xr:uid="{87B92365-EDEC-4EE4-86C5-48A561A4610F}"/>
    <cellStyle name="Normal 2 4 2 4 7 2 4" xfId="24543" xr:uid="{17D731AF-6724-4E29-8EA3-DED6F26C6C6C}"/>
    <cellStyle name="Normal 2 4 2 4 7 3" xfId="7167" xr:uid="{ADC90E92-D55C-4720-AB64-9ED398F3484F}"/>
    <cellStyle name="Normal 2 4 2 4 7 3 2" xfId="16489" xr:uid="{5F364028-A9AA-4364-AC56-1F6D62FCDD1F}"/>
    <cellStyle name="Normal 2 4 2 4 7 3 3" xfId="26615" xr:uid="{7F1AFB5C-BF80-493A-B048-F0FAB27ED4B6}"/>
    <cellStyle name="Normal 2 4 2 4 7 4" xfId="12272" xr:uid="{56276BB5-1303-4150-B60B-EB7D927DACE0}"/>
    <cellStyle name="Normal 2 4 2 4 7 5" xfId="22398" xr:uid="{E6E87008-5B19-480A-BBD3-FA23AEC57967}"/>
    <cellStyle name="Normal 2 4 2 4 8" xfId="3301" xr:uid="{9282192D-5C54-4ED3-A47A-67550A016B87}"/>
    <cellStyle name="Normal 2 4 2 4 8 2" xfId="7580" xr:uid="{DBD472E9-A207-4972-A706-67C3CF402513}"/>
    <cellStyle name="Normal 2 4 2 4 8 2 2" xfId="16902" xr:uid="{51C38426-7730-437C-93C3-0DD96FDC93DE}"/>
    <cellStyle name="Normal 2 4 2 4 8 2 3" xfId="27028" xr:uid="{BCF7A20E-DAF9-4CFD-9D0D-F472B39951CE}"/>
    <cellStyle name="Normal 2 4 2 4 8 3" xfId="12685" xr:uid="{7A1A1A58-0921-48EF-9E7D-1868C710EE9D}"/>
    <cellStyle name="Normal 2 4 2 4 8 4" xfId="22811" xr:uid="{44BE054F-7BCA-4C99-81B5-B097A241C516}"/>
    <cellStyle name="Normal 2 4 2 4 9" xfId="5514" xr:uid="{50065223-BA66-4D9B-A0A4-09A095D0EC0F}"/>
    <cellStyle name="Normal 2 4 2 4 9 2" xfId="14836" xr:uid="{FE1F1E1F-2385-4F80-8F44-FD811B8CDD85}"/>
    <cellStyle name="Normal 2 4 2 4 9 3" xfId="24962" xr:uid="{7C9D057A-4C8F-4763-A322-7AD751F62A32}"/>
    <cellStyle name="Normal 2 4 2 5" xfId="296" xr:uid="{00000000-0005-0000-0000-0000FF010000}"/>
    <cellStyle name="Normal 2 4 2 5 10" xfId="1214" xr:uid="{D34E196C-82B4-487A-9B11-484AEB9042E3}"/>
    <cellStyle name="Normal 2 4 2 5 11" xfId="10623" xr:uid="{6250B8F2-64C3-4414-B5F5-C9E73DB1ACD0}"/>
    <cellStyle name="Normal 2 4 2 5 12" xfId="19920" xr:uid="{51755B96-16AD-4791-9671-40EFE09F0119}"/>
    <cellStyle name="Normal 2 4 2 5 13" xfId="20749" xr:uid="{911DCFE9-4118-4B95-A2F8-D75A401B3C85}"/>
    <cellStyle name="Normal 2 4 2 5 2" xfId="297" xr:uid="{00000000-0005-0000-0000-000000020000}"/>
    <cellStyle name="Normal 2 4 2 5 2 10" xfId="10624" xr:uid="{27AE560B-93C2-4378-87A7-FB89E4ACC049}"/>
    <cellStyle name="Normal 2 4 2 5 2 11" xfId="19921" xr:uid="{66B836BF-4436-4507-A2CD-D73C02822913}"/>
    <cellStyle name="Normal 2 4 2 5 2 12" xfId="20750" xr:uid="{1CE1EC76-D800-4499-B966-5CACDC5D3C75}"/>
    <cellStyle name="Normal 2 4 2 5 2 2" xfId="793" xr:uid="{00000000-0005-0000-0000-000001020000}"/>
    <cellStyle name="Normal 2 4 2 5 2 2 2" xfId="3860" xr:uid="{71EBA47B-4BAE-42BC-AA11-037E1C5B5078}"/>
    <cellStyle name="Normal 2 4 2 5 2 2 2 2" xfId="8078" xr:uid="{70DA82F4-1CE8-4FA8-AC7B-271CA6C30974}"/>
    <cellStyle name="Normal 2 4 2 5 2 2 2 2 2" xfId="17400" xr:uid="{ECFAD0A2-B629-427F-AC04-9891C0911531}"/>
    <cellStyle name="Normal 2 4 2 5 2 2 2 2 3" xfId="27526" xr:uid="{9E16B623-E591-4EF9-8AC8-590264DC0663}"/>
    <cellStyle name="Normal 2 4 2 5 2 2 2 3" xfId="13183" xr:uid="{9BB432B4-3D31-447D-9CEF-A8DF7B7CCCBB}"/>
    <cellStyle name="Normal 2 4 2 5 2 2 2 4" xfId="23309" xr:uid="{5E6CCCBF-1010-475F-9910-EF7BE7C31ACB}"/>
    <cellStyle name="Normal 2 4 2 5 2 2 3" xfId="5933" xr:uid="{870D25A4-B975-4C12-B730-E5F3CC61A65E}"/>
    <cellStyle name="Normal 2 4 2 5 2 2 3 2" xfId="15255" xr:uid="{04313E17-3BCA-4A37-867A-86024F5B05E2}"/>
    <cellStyle name="Normal 2 4 2 5 2 2 3 3" xfId="25381" xr:uid="{1FF04BEF-8055-49CE-897C-1A67EF8E92EA}"/>
    <cellStyle name="Normal 2 4 2 5 2 2 4" xfId="10322" xr:uid="{5731CA25-C274-4134-B084-D06AEBFCB9C5}"/>
    <cellStyle name="Normal 2 4 2 5 2 2 4 2" xfId="19633" xr:uid="{7120B601-9C9A-4980-8907-B1435B2FC7E7}"/>
    <cellStyle name="Normal 2 4 2 5 2 2 4 3" xfId="29759" xr:uid="{B62204C5-59CD-4EA2-883F-F1615A184716}"/>
    <cellStyle name="Normal 2 4 2 5 2 2 5" xfId="1631" xr:uid="{C5D37107-F596-4CD5-AFB4-20A676F34531}"/>
    <cellStyle name="Normal 2 4 2 5 2 2 6" xfId="11038" xr:uid="{3693DCC4-894B-4733-B665-1C737B8365BE}"/>
    <cellStyle name="Normal 2 4 2 5 2 2 7" xfId="20337" xr:uid="{402EE793-6F10-4B5E-B8DA-948CB2354B39}"/>
    <cellStyle name="Normal 2 4 2 5 2 2 8" xfId="21164" xr:uid="{A043B73E-A2C4-40A4-BCC4-512E8515252D}"/>
    <cellStyle name="Normal 2 4 2 5 2 3" xfId="2044" xr:uid="{79648C19-1617-463B-89FB-BE87969199F5}"/>
    <cellStyle name="Normal 2 4 2 5 2 3 2" xfId="4273" xr:uid="{BA2ADB17-BADF-48D0-9C07-662F15CE6E48}"/>
    <cellStyle name="Normal 2 4 2 5 2 3 2 2" xfId="8491" xr:uid="{93D6AE21-B6EF-4215-9211-DAD0B319839E}"/>
    <cellStyle name="Normal 2 4 2 5 2 3 2 2 2" xfId="17813" xr:uid="{0DFD6626-E916-428B-B8F7-9EE90DA82BE8}"/>
    <cellStyle name="Normal 2 4 2 5 2 3 2 2 3" xfId="27939" xr:uid="{D0DFA45A-C646-4409-8AFF-6BEF896C2291}"/>
    <cellStyle name="Normal 2 4 2 5 2 3 2 3" xfId="13596" xr:uid="{A3751957-33E4-49C0-9E0C-38FAE53AFCB8}"/>
    <cellStyle name="Normal 2 4 2 5 2 3 2 4" xfId="23722" xr:uid="{DB63F54B-AEFC-4747-B018-CE5BD15868F0}"/>
    <cellStyle name="Normal 2 4 2 5 2 3 3" xfId="6346" xr:uid="{618CE2D3-5290-474E-81A5-54C7DA8C2EF4}"/>
    <cellStyle name="Normal 2 4 2 5 2 3 3 2" xfId="15668" xr:uid="{DD59E6F4-0A42-4A3E-AFBB-0419D2E3F6E9}"/>
    <cellStyle name="Normal 2 4 2 5 2 3 3 3" xfId="25794" xr:uid="{6EB5AD66-74B6-450F-AD4A-5F8C6D82C5CF}"/>
    <cellStyle name="Normal 2 4 2 5 2 3 4" xfId="11451" xr:uid="{B2CF4218-41B4-446F-A2B2-C27729E1BD68}"/>
    <cellStyle name="Normal 2 4 2 5 2 3 5" xfId="21577" xr:uid="{44BEB6F5-2045-4E75-8482-6D98CEAC7118}"/>
    <cellStyle name="Normal 2 4 2 5 2 4" xfId="2457" xr:uid="{BA20F730-5A2D-4A7E-80A8-A91477151BFC}"/>
    <cellStyle name="Normal 2 4 2 5 2 4 2" xfId="4686" xr:uid="{5FB84E65-D9CA-4140-9757-D4100826508C}"/>
    <cellStyle name="Normal 2 4 2 5 2 4 2 2" xfId="8904" xr:uid="{13618CEA-6477-485B-A87D-84D7B10D3F24}"/>
    <cellStyle name="Normal 2 4 2 5 2 4 2 2 2" xfId="18226" xr:uid="{BA8498EE-1521-43BF-9D56-C00550FF5122}"/>
    <cellStyle name="Normal 2 4 2 5 2 4 2 2 3" xfId="28352" xr:uid="{44BA3F5D-90BF-4374-8406-4AC8071C003F}"/>
    <cellStyle name="Normal 2 4 2 5 2 4 2 3" xfId="14009" xr:uid="{ADA04C37-D85E-4D67-B985-D907BC326BA6}"/>
    <cellStyle name="Normal 2 4 2 5 2 4 2 4" xfId="24135" xr:uid="{99A7EFCD-8BCB-4979-98F2-21C24ABEB435}"/>
    <cellStyle name="Normal 2 4 2 5 2 4 3" xfId="6759" xr:uid="{B8383070-42F5-44BE-B4D2-8A3A0CED11BC}"/>
    <cellStyle name="Normal 2 4 2 5 2 4 3 2" xfId="16081" xr:uid="{F3419424-0181-45CC-80C3-0A133994C907}"/>
    <cellStyle name="Normal 2 4 2 5 2 4 3 3" xfId="26207" xr:uid="{CD2710AA-653B-4EBD-96DD-7DCBE826E712}"/>
    <cellStyle name="Normal 2 4 2 5 2 4 4" xfId="11864" xr:uid="{D6969874-B3EF-475B-8638-31EE31402427}"/>
    <cellStyle name="Normal 2 4 2 5 2 4 5" xfId="21990" xr:uid="{FA313691-E7D4-4C17-B5D6-E61D73BE69D1}"/>
    <cellStyle name="Normal 2 4 2 5 2 5" xfId="2870" xr:uid="{51827903-CB2A-4E02-8658-37A78DF1AA90}"/>
    <cellStyle name="Normal 2 4 2 5 2 5 2" xfId="5099" xr:uid="{AABD88A4-686C-4847-B7D9-99C86557F15D}"/>
    <cellStyle name="Normal 2 4 2 5 2 5 2 2" xfId="9317" xr:uid="{3CC4B733-C997-4259-ABA9-07558D988BC2}"/>
    <cellStyle name="Normal 2 4 2 5 2 5 2 2 2" xfId="18639" xr:uid="{CE3418BE-5027-43FF-9FE5-05187B8846E3}"/>
    <cellStyle name="Normal 2 4 2 5 2 5 2 2 3" xfId="28765" xr:uid="{E5C8E757-6941-4E36-8F23-F87F291BFDFE}"/>
    <cellStyle name="Normal 2 4 2 5 2 5 2 3" xfId="14422" xr:uid="{18B385E9-BC09-4B44-99C0-E4732F457944}"/>
    <cellStyle name="Normal 2 4 2 5 2 5 2 4" xfId="24548" xr:uid="{6E258645-D455-4037-82E1-561C20423649}"/>
    <cellStyle name="Normal 2 4 2 5 2 5 3" xfId="7172" xr:uid="{3DB2ACCE-821D-4B29-89D6-C4A330ED2B07}"/>
    <cellStyle name="Normal 2 4 2 5 2 5 3 2" xfId="16494" xr:uid="{F7F15F11-3890-4E2C-BEE1-5FE4839393E3}"/>
    <cellStyle name="Normal 2 4 2 5 2 5 3 3" xfId="26620" xr:uid="{FB583575-483B-47A5-B479-E503D91D5924}"/>
    <cellStyle name="Normal 2 4 2 5 2 5 4" xfId="12277" xr:uid="{5330D2E5-C414-4904-8618-3148F148A2C3}"/>
    <cellStyle name="Normal 2 4 2 5 2 5 5" xfId="22403" xr:uid="{5E0DDC88-AE92-44BC-9E56-454039DB12CB}"/>
    <cellStyle name="Normal 2 4 2 5 2 6" xfId="3306" xr:uid="{2CF30565-3131-4332-B52C-DE67CC2B7F17}"/>
    <cellStyle name="Normal 2 4 2 5 2 6 2" xfId="7585" xr:uid="{5EBCCB17-6395-4EC7-9CBA-0CFA8C237DE0}"/>
    <cellStyle name="Normal 2 4 2 5 2 6 2 2" xfId="16907" xr:uid="{FC586A71-B81F-41D8-9925-E31D1F4DF8CA}"/>
    <cellStyle name="Normal 2 4 2 5 2 6 2 3" xfId="27033" xr:uid="{C954C550-7256-4C93-865C-95911502794D}"/>
    <cellStyle name="Normal 2 4 2 5 2 6 3" xfId="12690" xr:uid="{BCCAFE72-14F8-41A5-93C0-DF982525AC17}"/>
    <cellStyle name="Normal 2 4 2 5 2 6 4" xfId="22816" xr:uid="{41141CB2-9BE2-4A1A-8567-B0E2054F2C12}"/>
    <cellStyle name="Normal 2 4 2 5 2 7" xfId="5519" xr:uid="{D25F2D53-9779-4D36-8EA8-2369858D9C7F}"/>
    <cellStyle name="Normal 2 4 2 5 2 7 2" xfId="14841" xr:uid="{67F7361C-35BA-4A1B-AC7C-B029169B8999}"/>
    <cellStyle name="Normal 2 4 2 5 2 7 3" xfId="24967" xr:uid="{DB26FD81-F1D1-4578-BC21-614B2A55B160}"/>
    <cellStyle name="Normal 2 4 2 5 2 8" xfId="9897" xr:uid="{7CC11B46-7EC1-4923-A653-0DDB74ED1119}"/>
    <cellStyle name="Normal 2 4 2 5 2 8 2" xfId="19218" xr:uid="{029BF364-54EC-49B7-823B-393BAEE7EB2C}"/>
    <cellStyle name="Normal 2 4 2 5 2 8 3" xfId="29344" xr:uid="{4F57DDD3-9124-4BF9-8507-0B5CEC418091}"/>
    <cellStyle name="Normal 2 4 2 5 2 9" xfId="1215" xr:uid="{2B48BA89-2016-4EDA-AA3F-A5A4F1ABB97B}"/>
    <cellStyle name="Normal 2 4 2 5 3" xfId="792" xr:uid="{00000000-0005-0000-0000-000002020000}"/>
    <cellStyle name="Normal 2 4 2 5 3 2" xfId="3859" xr:uid="{19E211A2-9279-4CAA-89D9-309D53B039F1}"/>
    <cellStyle name="Normal 2 4 2 5 3 2 2" xfId="8077" xr:uid="{E55D754A-26B1-40E1-8D15-7950D84107ED}"/>
    <cellStyle name="Normal 2 4 2 5 3 2 2 2" xfId="17399" xr:uid="{EC893174-5337-42F2-AF47-9F90879372AB}"/>
    <cellStyle name="Normal 2 4 2 5 3 2 2 3" xfId="27525" xr:uid="{10A7D671-2531-4069-9518-14CB3EA9EB2E}"/>
    <cellStyle name="Normal 2 4 2 5 3 2 3" xfId="13182" xr:uid="{DD38A5DD-B3CE-4FDE-9BCB-D194BF7F81FA}"/>
    <cellStyle name="Normal 2 4 2 5 3 2 4" xfId="23308" xr:uid="{9472FE76-4ED8-451E-B280-1EFE5CA50769}"/>
    <cellStyle name="Normal 2 4 2 5 3 3" xfId="5932" xr:uid="{C1795A83-3155-4389-8BBA-100CE2975279}"/>
    <cellStyle name="Normal 2 4 2 5 3 3 2" xfId="15254" xr:uid="{925B134A-D7F9-4C22-B653-F88E2CFC74CD}"/>
    <cellStyle name="Normal 2 4 2 5 3 3 3" xfId="25380" xr:uid="{46A4AA02-8F25-4E52-94A4-BCCBA075DDC8}"/>
    <cellStyle name="Normal 2 4 2 5 3 4" xfId="10115" xr:uid="{72CE3751-7488-4550-A846-6422878414A1}"/>
    <cellStyle name="Normal 2 4 2 5 3 4 2" xfId="19426" xr:uid="{0EEA2422-716C-45FE-9EB1-77B086D26C08}"/>
    <cellStyle name="Normal 2 4 2 5 3 4 3" xfId="29552" xr:uid="{14DDE6A5-74F2-40EA-BD31-0B56C905D312}"/>
    <cellStyle name="Normal 2 4 2 5 3 5" xfId="1630" xr:uid="{7A4B72A6-8012-4BD3-AB09-6E525A7F4CE1}"/>
    <cellStyle name="Normal 2 4 2 5 3 6" xfId="11037" xr:uid="{CEC1DD51-3CDE-45B8-8FEF-F5CB2892AE66}"/>
    <cellStyle name="Normal 2 4 2 5 3 7" xfId="20336" xr:uid="{7F56A83F-5794-4816-A46D-BE42A959A98E}"/>
    <cellStyle name="Normal 2 4 2 5 3 8" xfId="21163" xr:uid="{C0083D58-9CEB-49FD-B4B7-DF7BCC600A5E}"/>
    <cellStyle name="Normal 2 4 2 5 4" xfId="2043" xr:uid="{D74F15BD-A939-43FE-97EA-1A13F51E4AD9}"/>
    <cellStyle name="Normal 2 4 2 5 4 2" xfId="4272" xr:uid="{27FDEC27-E305-4050-BB4B-A294AC98F4FE}"/>
    <cellStyle name="Normal 2 4 2 5 4 2 2" xfId="8490" xr:uid="{2DAE1DC7-9FD8-4A72-AA08-ECF7309D2664}"/>
    <cellStyle name="Normal 2 4 2 5 4 2 2 2" xfId="17812" xr:uid="{10145136-D6C7-44FD-9AE0-7E07480CA727}"/>
    <cellStyle name="Normal 2 4 2 5 4 2 2 3" xfId="27938" xr:uid="{8AAAFF51-EE34-4B91-A469-9C2D772D6C2B}"/>
    <cellStyle name="Normal 2 4 2 5 4 2 3" xfId="13595" xr:uid="{94578A67-E153-4185-B98C-998EB474927A}"/>
    <cellStyle name="Normal 2 4 2 5 4 2 4" xfId="23721" xr:uid="{C075EB94-A272-472E-9B01-BFE42641E1FC}"/>
    <cellStyle name="Normal 2 4 2 5 4 3" xfId="6345" xr:uid="{B28249C6-3036-4111-8178-C2F323F2DD88}"/>
    <cellStyle name="Normal 2 4 2 5 4 3 2" xfId="15667" xr:uid="{1BE0C53B-2B1C-4FD1-A5AA-DA41790D2832}"/>
    <cellStyle name="Normal 2 4 2 5 4 3 3" xfId="25793" xr:uid="{A82038BD-E142-4BF6-8EA7-5B07B525CB11}"/>
    <cellStyle name="Normal 2 4 2 5 4 4" xfId="11450" xr:uid="{A07D7FF6-7C16-44C6-BE16-388AB4EFB49C}"/>
    <cellStyle name="Normal 2 4 2 5 4 5" xfId="21576" xr:uid="{911351DD-D5D0-45F7-BED0-32DE0E1F27D8}"/>
    <cellStyle name="Normal 2 4 2 5 5" xfId="2456" xr:uid="{4EF726F9-A215-468D-B060-9684124C277D}"/>
    <cellStyle name="Normal 2 4 2 5 5 2" xfId="4685" xr:uid="{C6B428D7-C559-4E64-8240-C40920704126}"/>
    <cellStyle name="Normal 2 4 2 5 5 2 2" xfId="8903" xr:uid="{637E429C-C53B-4B25-9284-3DC205CB0989}"/>
    <cellStyle name="Normal 2 4 2 5 5 2 2 2" xfId="18225" xr:uid="{077A4B42-4BC8-4962-B409-73B43358A2F0}"/>
    <cellStyle name="Normal 2 4 2 5 5 2 2 3" xfId="28351" xr:uid="{2CFEF848-E145-4D65-9FA4-F526CF827D91}"/>
    <cellStyle name="Normal 2 4 2 5 5 2 3" xfId="14008" xr:uid="{20D45599-CE34-4159-89B7-F15018A9BD82}"/>
    <cellStyle name="Normal 2 4 2 5 5 2 4" xfId="24134" xr:uid="{7208C789-1C75-4BEA-8041-807B434D68D1}"/>
    <cellStyle name="Normal 2 4 2 5 5 3" xfId="6758" xr:uid="{118DFF44-A6D2-4FE7-936C-8C04C5F2192E}"/>
    <cellStyle name="Normal 2 4 2 5 5 3 2" xfId="16080" xr:uid="{59F85FE6-FB10-4921-8FB1-853B54CA6856}"/>
    <cellStyle name="Normal 2 4 2 5 5 3 3" xfId="26206" xr:uid="{FE44D59F-C186-4893-9F3B-2EB8DEC2902F}"/>
    <cellStyle name="Normal 2 4 2 5 5 4" xfId="11863" xr:uid="{BC51B230-8DC8-4E3C-BF59-C25C72335816}"/>
    <cellStyle name="Normal 2 4 2 5 5 5" xfId="21989" xr:uid="{33DDFC33-437C-48D6-A5E0-D240AA6F5A45}"/>
    <cellStyle name="Normal 2 4 2 5 6" xfId="2869" xr:uid="{911396FC-48EC-46C5-B3CA-8B07482F33A1}"/>
    <cellStyle name="Normal 2 4 2 5 6 2" xfId="5098" xr:uid="{88FB7E57-A0BC-4B33-B51F-DDFE6218B75B}"/>
    <cellStyle name="Normal 2 4 2 5 6 2 2" xfId="9316" xr:uid="{ED28F83D-3FFA-45A6-9545-65BF380C74B9}"/>
    <cellStyle name="Normal 2 4 2 5 6 2 2 2" xfId="18638" xr:uid="{0FFFCFEB-A9AA-480C-B939-C39BE133200B}"/>
    <cellStyle name="Normal 2 4 2 5 6 2 2 3" xfId="28764" xr:uid="{9DE9BF8D-CC27-4CA9-AC79-6801C7E48C10}"/>
    <cellStyle name="Normal 2 4 2 5 6 2 3" xfId="14421" xr:uid="{1F0607FF-D17A-41DA-BFEB-F18B19F8F7C8}"/>
    <cellStyle name="Normal 2 4 2 5 6 2 4" xfId="24547" xr:uid="{5FAA1067-ACBD-41BD-9106-7AEB88EF9768}"/>
    <cellStyle name="Normal 2 4 2 5 6 3" xfId="7171" xr:uid="{63BA35A1-876A-4BD5-92F5-824CA3609A3A}"/>
    <cellStyle name="Normal 2 4 2 5 6 3 2" xfId="16493" xr:uid="{88C15477-E3F3-44FB-8544-042BF31030F7}"/>
    <cellStyle name="Normal 2 4 2 5 6 3 3" xfId="26619" xr:uid="{1D40E855-D911-476D-8E39-B781A299217D}"/>
    <cellStyle name="Normal 2 4 2 5 6 4" xfId="12276" xr:uid="{37E22107-64A3-47FC-B206-53693ADE5442}"/>
    <cellStyle name="Normal 2 4 2 5 6 5" xfId="22402" xr:uid="{D7B0D72B-911B-4468-8297-50209D3B7966}"/>
    <cellStyle name="Normal 2 4 2 5 7" xfId="3305" xr:uid="{1C5FCF8C-2CE0-4181-A604-80B6494A7E9B}"/>
    <cellStyle name="Normal 2 4 2 5 7 2" xfId="7584" xr:uid="{98AF7F78-63E3-4BC3-AD89-231B678EFAE9}"/>
    <cellStyle name="Normal 2 4 2 5 7 2 2" xfId="16906" xr:uid="{92A07D18-DE5A-4325-B7DE-34E68AAA9734}"/>
    <cellStyle name="Normal 2 4 2 5 7 2 3" xfId="27032" xr:uid="{51B2E6F0-BCBD-47EF-900F-B045E3BC9F20}"/>
    <cellStyle name="Normal 2 4 2 5 7 3" xfId="12689" xr:uid="{B8AC88BA-68D7-4F7F-A829-240DF61A9CAD}"/>
    <cellStyle name="Normal 2 4 2 5 7 4" xfId="22815" xr:uid="{ED79E915-11CE-4943-8796-2B842054D325}"/>
    <cellStyle name="Normal 2 4 2 5 8" xfId="5518" xr:uid="{F3DC7078-D6AA-4872-909E-9CFA7A31C3FD}"/>
    <cellStyle name="Normal 2 4 2 5 8 2" xfId="14840" xr:uid="{7053C923-FF08-4953-949B-B5A7DF146488}"/>
    <cellStyle name="Normal 2 4 2 5 8 3" xfId="24966" xr:uid="{81FF0ABB-ED88-472A-8A50-07ACD34E97D0}"/>
    <cellStyle name="Normal 2 4 2 5 9" xfId="9690" xr:uid="{A409A7D6-7E31-4815-94A3-8FA0DAF867C1}"/>
    <cellStyle name="Normal 2 4 2 5 9 2" xfId="19011" xr:uid="{8E7C94A0-11D0-4AC4-B98E-242D9119E77C}"/>
    <cellStyle name="Normal 2 4 2 5 9 3" xfId="29137" xr:uid="{8DBC36A2-50C4-46AA-A294-0CB5E1533557}"/>
    <cellStyle name="Normal 2 4 2 6" xfId="298" xr:uid="{00000000-0005-0000-0000-000003020000}"/>
    <cellStyle name="Normal 2 4 2 6 10" xfId="10625" xr:uid="{0D91BAA9-101E-4097-A7D8-56AA300CE282}"/>
    <cellStyle name="Normal 2 4 2 6 11" xfId="19922" xr:uid="{6F59141C-8B1A-476D-8DD4-EA8FCD0C4308}"/>
    <cellStyle name="Normal 2 4 2 6 12" xfId="20751" xr:uid="{23E25524-2F3D-4058-A96F-82471AE12E4B}"/>
    <cellStyle name="Normal 2 4 2 6 2" xfId="794" xr:uid="{00000000-0005-0000-0000-000004020000}"/>
    <cellStyle name="Normal 2 4 2 6 2 2" xfId="3861" xr:uid="{5F8E8827-2CA1-4F5C-A6B7-977D659E97F2}"/>
    <cellStyle name="Normal 2 4 2 6 2 2 2" xfId="8079" xr:uid="{39D91D5F-391E-401D-AF52-AD84395F0FF1}"/>
    <cellStyle name="Normal 2 4 2 6 2 2 2 2" xfId="17401" xr:uid="{D1055A02-477E-49E7-964F-39C3E3B4C1B8}"/>
    <cellStyle name="Normal 2 4 2 6 2 2 2 3" xfId="27527" xr:uid="{F458F028-DDB8-4E87-B092-EE200FF686F8}"/>
    <cellStyle name="Normal 2 4 2 6 2 2 3" xfId="13184" xr:uid="{DBE0C0E6-B9CA-4915-9D7C-AC580CAC85EF}"/>
    <cellStyle name="Normal 2 4 2 6 2 2 4" xfId="23310" xr:uid="{0C0C2530-50E0-414B-98B4-5A0EF1654FC9}"/>
    <cellStyle name="Normal 2 4 2 6 2 3" xfId="5934" xr:uid="{A3C99B43-B068-434F-9B90-317282A53543}"/>
    <cellStyle name="Normal 2 4 2 6 2 3 2" xfId="15256" xr:uid="{8BF92B28-69B1-477C-BD9C-516FDF118C72}"/>
    <cellStyle name="Normal 2 4 2 6 2 3 3" xfId="25382" xr:uid="{447BE6E2-A0D3-408F-8DFF-47C1778D06D4}"/>
    <cellStyle name="Normal 2 4 2 6 2 4" xfId="10231" xr:uid="{7D11F1B7-B8E7-4552-8689-6FD7AEF0EDB5}"/>
    <cellStyle name="Normal 2 4 2 6 2 4 2" xfId="19542" xr:uid="{C17A7458-EE6B-49D0-BC78-51A6452D2954}"/>
    <cellStyle name="Normal 2 4 2 6 2 4 3" xfId="29668" xr:uid="{30A1F4BA-9AC3-41F0-94F6-64B3FE7002C9}"/>
    <cellStyle name="Normal 2 4 2 6 2 5" xfId="1632" xr:uid="{3B9EC6EB-E853-4AB4-A961-24A8A5EF9F1C}"/>
    <cellStyle name="Normal 2 4 2 6 2 6" xfId="11039" xr:uid="{2376AA9F-FDCC-4076-89C9-2635D3D44467}"/>
    <cellStyle name="Normal 2 4 2 6 2 7" xfId="20338" xr:uid="{7DE06069-B184-468D-AAD4-AB5A6CE1FD00}"/>
    <cellStyle name="Normal 2 4 2 6 2 8" xfId="21165" xr:uid="{71B9B8A9-A221-426F-8A0E-D125F3A7A45A}"/>
    <cellStyle name="Normal 2 4 2 6 3" xfId="2045" xr:uid="{2C75A0C3-61DA-495D-8737-AD70A7FC5C31}"/>
    <cellStyle name="Normal 2 4 2 6 3 2" xfId="4274" xr:uid="{9D53E471-CEF2-4188-9770-E11A89EC03EC}"/>
    <cellStyle name="Normal 2 4 2 6 3 2 2" xfId="8492" xr:uid="{8FE6B0AE-D65C-4641-81AC-3838EF207108}"/>
    <cellStyle name="Normal 2 4 2 6 3 2 2 2" xfId="17814" xr:uid="{F22EDF5A-73BC-4192-959C-AF96BFD33EAF}"/>
    <cellStyle name="Normal 2 4 2 6 3 2 2 3" xfId="27940" xr:uid="{440587E2-75C1-4F41-8784-AF24AE587277}"/>
    <cellStyle name="Normal 2 4 2 6 3 2 3" xfId="13597" xr:uid="{67075403-4E5C-4188-89CD-F848A1E06EF3}"/>
    <cellStyle name="Normal 2 4 2 6 3 2 4" xfId="23723" xr:uid="{676E7EF3-F7D9-4CEA-8B10-CE47DD041253}"/>
    <cellStyle name="Normal 2 4 2 6 3 3" xfId="6347" xr:uid="{E03D2B43-966E-4393-8E5C-A0E7E371D6BF}"/>
    <cellStyle name="Normal 2 4 2 6 3 3 2" xfId="15669" xr:uid="{8122A1DE-F689-41C8-952E-27651CAB37AF}"/>
    <cellStyle name="Normal 2 4 2 6 3 3 3" xfId="25795" xr:uid="{C7715BBC-F1F4-468B-B94F-465C11DA4883}"/>
    <cellStyle name="Normal 2 4 2 6 3 4" xfId="11452" xr:uid="{231BF218-4DD7-487A-9403-96BA35446137}"/>
    <cellStyle name="Normal 2 4 2 6 3 5" xfId="21578" xr:uid="{4F7F6A25-DD3C-4AF9-A7A6-E4DCD925F215}"/>
    <cellStyle name="Normal 2 4 2 6 4" xfId="2458" xr:uid="{6D50468B-6A8B-4C69-8F6C-31507766CA90}"/>
    <cellStyle name="Normal 2 4 2 6 4 2" xfId="4687" xr:uid="{D0161D18-19AA-4382-A6A3-F847AA378DFF}"/>
    <cellStyle name="Normal 2 4 2 6 4 2 2" xfId="8905" xr:uid="{7ECBFD53-FEB6-43B0-9DD4-53F9A303E1BC}"/>
    <cellStyle name="Normal 2 4 2 6 4 2 2 2" xfId="18227" xr:uid="{B4E95229-1B70-4949-AB9F-AD12147B9368}"/>
    <cellStyle name="Normal 2 4 2 6 4 2 2 3" xfId="28353" xr:uid="{50B3932D-67EE-40AC-8A6F-491ACDFD3B1D}"/>
    <cellStyle name="Normal 2 4 2 6 4 2 3" xfId="14010" xr:uid="{D878D442-58D6-4EE6-B297-E80401EE17DF}"/>
    <cellStyle name="Normal 2 4 2 6 4 2 4" xfId="24136" xr:uid="{2782A280-C6DF-4F0F-89FB-5F2DF3912487}"/>
    <cellStyle name="Normal 2 4 2 6 4 3" xfId="6760" xr:uid="{CFC9F870-E9EC-4FEC-903D-BB9FD0CC7510}"/>
    <cellStyle name="Normal 2 4 2 6 4 3 2" xfId="16082" xr:uid="{92D84BEE-8A0C-4139-A15B-511C8C240440}"/>
    <cellStyle name="Normal 2 4 2 6 4 3 3" xfId="26208" xr:uid="{5BE84671-04E1-4652-BEE8-BE3236299873}"/>
    <cellStyle name="Normal 2 4 2 6 4 4" xfId="11865" xr:uid="{5968534A-299C-4562-9BE7-26FE8B00987D}"/>
    <cellStyle name="Normal 2 4 2 6 4 5" xfId="21991" xr:uid="{8BF43738-A7AC-4195-882D-0882073A2EED}"/>
    <cellStyle name="Normal 2 4 2 6 5" xfId="2871" xr:uid="{1ACF59DB-FF09-4C19-9D57-9E77ED77B24F}"/>
    <cellStyle name="Normal 2 4 2 6 5 2" xfId="5100" xr:uid="{563B7BE7-C0E2-4810-9247-F75523BF4593}"/>
    <cellStyle name="Normal 2 4 2 6 5 2 2" xfId="9318" xr:uid="{180126C4-7A60-4A20-A455-3F8A787270E8}"/>
    <cellStyle name="Normal 2 4 2 6 5 2 2 2" xfId="18640" xr:uid="{45174DF9-01DC-4312-9535-20D8398159CD}"/>
    <cellStyle name="Normal 2 4 2 6 5 2 2 3" xfId="28766" xr:uid="{B1D0BC71-5370-4D78-885F-C735108F3297}"/>
    <cellStyle name="Normal 2 4 2 6 5 2 3" xfId="14423" xr:uid="{43BFC7ED-46F7-4483-8975-AFA57242FA6B}"/>
    <cellStyle name="Normal 2 4 2 6 5 2 4" xfId="24549" xr:uid="{0A7E9398-CA9F-45A7-8E34-9A0D9278718B}"/>
    <cellStyle name="Normal 2 4 2 6 5 3" xfId="7173" xr:uid="{DF233887-93FA-41CA-A353-97B94E41A2B2}"/>
    <cellStyle name="Normal 2 4 2 6 5 3 2" xfId="16495" xr:uid="{75EFEA73-30F3-44B2-AE5B-305A290F4B1F}"/>
    <cellStyle name="Normal 2 4 2 6 5 3 3" xfId="26621" xr:uid="{3645FB17-A560-4B22-B9ED-54288D33DF64}"/>
    <cellStyle name="Normal 2 4 2 6 5 4" xfId="12278" xr:uid="{5BB9877B-5959-49DF-96C8-2E136409343E}"/>
    <cellStyle name="Normal 2 4 2 6 5 5" xfId="22404" xr:uid="{12A0F95A-645B-4BB0-A870-CB10DF9B7520}"/>
    <cellStyle name="Normal 2 4 2 6 6" xfId="3307" xr:uid="{280C2D2B-953C-44C4-86BC-1DECC82E2D0E}"/>
    <cellStyle name="Normal 2 4 2 6 6 2" xfId="7586" xr:uid="{68057F7D-8419-481D-91C6-4CC31C838C66}"/>
    <cellStyle name="Normal 2 4 2 6 6 2 2" xfId="16908" xr:uid="{7735F09D-655C-41CA-800E-0061DF409D4B}"/>
    <cellStyle name="Normal 2 4 2 6 6 2 3" xfId="27034" xr:uid="{085335A8-08B6-46C1-ACD5-56E8F89068A9}"/>
    <cellStyle name="Normal 2 4 2 6 6 3" xfId="12691" xr:uid="{C96DB90E-2B73-45F1-9DA5-39601A087D72}"/>
    <cellStyle name="Normal 2 4 2 6 6 4" xfId="22817" xr:uid="{BB1A67AC-9E4B-4725-9485-E5222BC96777}"/>
    <cellStyle name="Normal 2 4 2 6 7" xfId="5520" xr:uid="{57F2BC07-7C86-4636-BFD4-DE2BC69216A9}"/>
    <cellStyle name="Normal 2 4 2 6 7 2" xfId="14842" xr:uid="{42D0806A-A41E-4FBE-A37A-F5F70AF9A4A5}"/>
    <cellStyle name="Normal 2 4 2 6 7 3" xfId="24968" xr:uid="{28048B4E-AF9C-438F-9B27-76DE1910DA19}"/>
    <cellStyle name="Normal 2 4 2 6 8" xfId="9806" xr:uid="{653E4E9B-0C27-47AB-8EAD-942E4D18CF33}"/>
    <cellStyle name="Normal 2 4 2 6 8 2" xfId="19127" xr:uid="{20487460-BFE7-4C6F-A60E-79BDE899B2A0}"/>
    <cellStyle name="Normal 2 4 2 6 8 3" xfId="29253" xr:uid="{0826B490-6641-4D02-9343-560D43FE2E25}"/>
    <cellStyle name="Normal 2 4 2 6 9" xfId="1216" xr:uid="{530E911B-F2BA-46A8-9A02-B0F30C46F8DE}"/>
    <cellStyle name="Normal 2 4 2 7" xfId="779" xr:uid="{00000000-0005-0000-0000-000005020000}"/>
    <cellStyle name="Normal 2 4 2 7 2" xfId="3846" xr:uid="{25408BF5-9E41-477B-B35F-99C4E35B28C7}"/>
    <cellStyle name="Normal 2 4 2 7 2 2" xfId="8064" xr:uid="{6EA8B0D8-38C8-4331-88C6-C24C51E486E3}"/>
    <cellStyle name="Normal 2 4 2 7 2 2 2" xfId="17386" xr:uid="{2EA7C38A-D4A5-4781-9ADF-F406E2427F05}"/>
    <cellStyle name="Normal 2 4 2 7 2 2 3" xfId="27512" xr:uid="{79D8E985-C5A8-40E2-BEF6-F4F0C03FD3CD}"/>
    <cellStyle name="Normal 2 4 2 7 2 3" xfId="13169" xr:uid="{B43810C6-22D4-4244-BEF1-FD0463238078}"/>
    <cellStyle name="Normal 2 4 2 7 2 4" xfId="23295" xr:uid="{9B885683-2A20-4B60-BEFF-1A3B04824221}"/>
    <cellStyle name="Normal 2 4 2 7 3" xfId="5919" xr:uid="{475839D8-67C1-4B16-824E-214F53E0F996}"/>
    <cellStyle name="Normal 2 4 2 7 3 2" xfId="15241" xr:uid="{51FDFE99-0C01-4903-9311-D507CB1189E6}"/>
    <cellStyle name="Normal 2 4 2 7 3 3" xfId="25367" xr:uid="{06ACDB33-A847-4598-84DC-BC1718301725}"/>
    <cellStyle name="Normal 2 4 2 7 4" xfId="10009" xr:uid="{1343F66D-5C0F-4419-89FB-0541FE738030}"/>
    <cellStyle name="Normal 2 4 2 7 4 2" xfId="19323" xr:uid="{825F0DD0-83F6-449B-A712-822DBF836FE9}"/>
    <cellStyle name="Normal 2 4 2 7 4 3" xfId="29449" xr:uid="{F2329571-61B0-48F8-8C88-A8412782C144}"/>
    <cellStyle name="Normal 2 4 2 7 5" xfId="1617" xr:uid="{2BBCB32C-B253-4865-9819-5DB36A0C4A67}"/>
    <cellStyle name="Normal 2 4 2 7 6" xfId="11024" xr:uid="{43506AAD-FDCE-4DB3-8095-6D30CC1FE82F}"/>
    <cellStyle name="Normal 2 4 2 7 7" xfId="20323" xr:uid="{FC67516B-0729-43AB-9C01-052EE102D1C7}"/>
    <cellStyle name="Normal 2 4 2 7 8" xfId="21150" xr:uid="{13C8ABD4-5222-46E3-8757-0850AE158428}"/>
    <cellStyle name="Normal 2 4 2 8" xfId="2030" xr:uid="{0F783A6B-9ADF-41C7-A30E-52F7D08B698F}"/>
    <cellStyle name="Normal 2 4 2 8 2" xfId="4259" xr:uid="{F5088B17-98B7-4AF3-8107-958D7F0AE1F6}"/>
    <cellStyle name="Normal 2 4 2 8 2 2" xfId="8477" xr:uid="{905F6AD5-CFBF-4ADE-B9DE-4F53421CC4C3}"/>
    <cellStyle name="Normal 2 4 2 8 2 2 2" xfId="17799" xr:uid="{1AEF1C6F-B1B9-44DC-9A9D-47FA2C5D6152}"/>
    <cellStyle name="Normal 2 4 2 8 2 2 3" xfId="27925" xr:uid="{F3076B1A-FE9F-46C5-85D4-7E8D06018266}"/>
    <cellStyle name="Normal 2 4 2 8 2 3" xfId="13582" xr:uid="{EAD1935F-D2C5-4660-920F-BE65668374E4}"/>
    <cellStyle name="Normal 2 4 2 8 2 4" xfId="23708" xr:uid="{9CBB09B8-FE38-418F-8B79-100E00129844}"/>
    <cellStyle name="Normal 2 4 2 8 3" xfId="6332" xr:uid="{143AF6FE-EB4C-4692-822D-D6C42D6BBC7B}"/>
    <cellStyle name="Normal 2 4 2 8 3 2" xfId="15654" xr:uid="{2DBDAF66-1E49-42FA-9F1B-02C7BD67473A}"/>
    <cellStyle name="Normal 2 4 2 8 3 3" xfId="25780" xr:uid="{CFF6B45A-FA92-4562-BEF8-F2B6BD333A62}"/>
    <cellStyle name="Normal 2 4 2 8 4" xfId="11437" xr:uid="{7FC9E9F3-2CB2-481E-BCE3-D4931E729C73}"/>
    <cellStyle name="Normal 2 4 2 8 5" xfId="21563" xr:uid="{66DDEB92-5451-4754-931D-F0F1B02826B3}"/>
    <cellStyle name="Normal 2 4 2 9" xfId="2443" xr:uid="{8E3AE7A6-7414-4CD8-8B6B-28F8BC3D4B84}"/>
    <cellStyle name="Normal 2 4 2 9 2" xfId="4672" xr:uid="{7054B012-6AC3-4683-BF6C-3F72F428064D}"/>
    <cellStyle name="Normal 2 4 2 9 2 2" xfId="8890" xr:uid="{77EA1790-9517-42BA-AC5A-2E687B4F1953}"/>
    <cellStyle name="Normal 2 4 2 9 2 2 2" xfId="18212" xr:uid="{3C2F6BC3-AD14-4C6B-AB6C-815A0954B0B6}"/>
    <cellStyle name="Normal 2 4 2 9 2 2 3" xfId="28338" xr:uid="{C1C880C6-3A7B-4BDC-B280-3A0370EB51EC}"/>
    <cellStyle name="Normal 2 4 2 9 2 3" xfId="13995" xr:uid="{B74CB463-5F3A-4489-978D-FAD468158AEA}"/>
    <cellStyle name="Normal 2 4 2 9 2 4" xfId="24121" xr:uid="{3955BB1C-58F0-43F9-80F4-058E3CEBA8E4}"/>
    <cellStyle name="Normal 2 4 2 9 3" xfId="6745" xr:uid="{EE762141-6B6C-4278-B1F2-8ED7CD37C8F6}"/>
    <cellStyle name="Normal 2 4 2 9 3 2" xfId="16067" xr:uid="{53E69C2F-F754-45F7-9850-1CF28F3ACFBC}"/>
    <cellStyle name="Normal 2 4 2 9 3 3" xfId="26193" xr:uid="{039ACC7C-FC0F-41E1-AE4D-84328026A173}"/>
    <cellStyle name="Normal 2 4 2 9 4" xfId="11850" xr:uid="{D0A43007-5867-4963-AB3A-51397D28388D}"/>
    <cellStyle name="Normal 2 4 2 9 5" xfId="21976" xr:uid="{B5D62D76-EC6D-40A7-A512-EF78D4FC9189}"/>
    <cellStyle name="Normal 2 4 3" xfId="299" xr:uid="{00000000-0005-0000-0000-000006020000}"/>
    <cellStyle name="Normal 2 4 3 10" xfId="1217" xr:uid="{D156107A-03C7-4588-BF08-4F95E282258A}"/>
    <cellStyle name="Normal 2 4 3 11" xfId="10626" xr:uid="{4B7361BF-53AD-4241-8BC6-FF2A229260C7}"/>
    <cellStyle name="Normal 2 4 3 12" xfId="19923" xr:uid="{4284CCEA-3F30-41E2-9748-730BBCD6F337}"/>
    <cellStyle name="Normal 2 4 3 13" xfId="20752" xr:uid="{E4E21E72-73B5-4661-8C14-4B1F44AD0231}"/>
    <cellStyle name="Normal 2 4 3 2" xfId="300" xr:uid="{00000000-0005-0000-0000-000007020000}"/>
    <cellStyle name="Normal 2 4 3 3" xfId="301" xr:uid="{00000000-0005-0000-0000-000008020000}"/>
    <cellStyle name="Normal 2 4 3 3 10" xfId="9644" xr:uid="{600DB105-16BF-4EB3-BFB8-03B2D2D059C4}"/>
    <cellStyle name="Normal 2 4 3 3 10 2" xfId="18965" xr:uid="{67446172-6776-496E-9AE4-C8260231CDF0}"/>
    <cellStyle name="Normal 2 4 3 3 10 3" xfId="29091" xr:uid="{F13A03AD-4CCE-4037-B3A7-6A819EDF58C5}"/>
    <cellStyle name="Normal 2 4 3 3 11" xfId="1218" xr:uid="{B979EA32-A73C-4E95-9CEC-70C555A93432}"/>
    <cellStyle name="Normal 2 4 3 3 12" xfId="10627" xr:uid="{FAF411C4-8896-42B8-BEF2-FEA5C32EA624}"/>
    <cellStyle name="Normal 2 4 3 3 13" xfId="19924" xr:uid="{60F7C6BD-BEE7-40DF-9C8A-EF4CBB472D27}"/>
    <cellStyle name="Normal 2 4 3 3 14" xfId="20753" xr:uid="{0DCB81AD-6E68-4ACB-9630-E54D752FA09F}"/>
    <cellStyle name="Normal 2 4 3 3 2" xfId="302" xr:uid="{00000000-0005-0000-0000-000009020000}"/>
    <cellStyle name="Normal 2 4 3 3 2 10" xfId="1219" xr:uid="{37E4B1BA-6618-4B91-8B59-6D2099D4411F}"/>
    <cellStyle name="Normal 2 4 3 3 2 11" xfId="10628" xr:uid="{14AA0C01-CBC6-47A3-A889-CDECD43570D7}"/>
    <cellStyle name="Normal 2 4 3 3 2 12" xfId="19925" xr:uid="{76F43A02-21CE-4C0B-9F06-CD741A32D67F}"/>
    <cellStyle name="Normal 2 4 3 3 2 13" xfId="20754" xr:uid="{F0C05AF8-863E-49CD-9775-821E21BB0402}"/>
    <cellStyle name="Normal 2 4 3 3 2 2" xfId="303" xr:uid="{00000000-0005-0000-0000-00000A020000}"/>
    <cellStyle name="Normal 2 4 3 3 2 2 10" xfId="10629" xr:uid="{993FF425-6EB8-46BF-B04F-6EBF5989F87C}"/>
    <cellStyle name="Normal 2 4 3 3 2 2 11" xfId="19926" xr:uid="{F002AE54-B235-4D81-BB1D-60A4FBEB19D2}"/>
    <cellStyle name="Normal 2 4 3 3 2 2 12" xfId="20755" xr:uid="{ED38BA9B-C2A6-4343-8A07-A319C808F763}"/>
    <cellStyle name="Normal 2 4 3 3 2 2 2" xfId="798" xr:uid="{00000000-0005-0000-0000-00000B020000}"/>
    <cellStyle name="Normal 2 4 3 3 2 2 2 2" xfId="3865" xr:uid="{EB5FA6D6-4E1E-4FCE-8A25-1D2DC4A49538}"/>
    <cellStyle name="Normal 2 4 3 3 2 2 2 2 2" xfId="8083" xr:uid="{941DD4D5-6E75-4F77-B0A9-78B842D21F01}"/>
    <cellStyle name="Normal 2 4 3 3 2 2 2 2 2 2" xfId="17405" xr:uid="{A31F4209-7B7B-47B7-96C3-D65347B05B46}"/>
    <cellStyle name="Normal 2 4 3 3 2 2 2 2 2 3" xfId="27531" xr:uid="{EC8E7635-EA19-4EB6-A06B-9462EA8E3A31}"/>
    <cellStyle name="Normal 2 4 3 3 2 2 2 2 3" xfId="13188" xr:uid="{3F58D88C-A73D-4FDE-A377-0F5F65835C25}"/>
    <cellStyle name="Normal 2 4 3 3 2 2 2 2 4" xfId="23314" xr:uid="{0DF62A75-1853-4D76-9DA6-6950CEBD62DC}"/>
    <cellStyle name="Normal 2 4 3 3 2 2 2 3" xfId="5938" xr:uid="{89E78477-502A-4E34-829E-454E886F01CA}"/>
    <cellStyle name="Normal 2 4 3 3 2 2 2 3 2" xfId="15260" xr:uid="{7FB0A70A-27FE-4689-A855-DC3591DE9ED9}"/>
    <cellStyle name="Normal 2 4 3 3 2 2 2 3 3" xfId="25386" xr:uid="{828FDC90-5B2D-42FB-84C5-293F02DAED5D}"/>
    <cellStyle name="Normal 2 4 3 3 2 2 2 4" xfId="10379" xr:uid="{B8174A86-49E4-4354-B2C0-832D241B328A}"/>
    <cellStyle name="Normal 2 4 3 3 2 2 2 4 2" xfId="19690" xr:uid="{E84E3B56-800B-4F20-B017-FBF2559D0925}"/>
    <cellStyle name="Normal 2 4 3 3 2 2 2 4 3" xfId="29816" xr:uid="{FD8299F3-320C-4DCC-AF87-469A64559BC2}"/>
    <cellStyle name="Normal 2 4 3 3 2 2 2 5" xfId="1636" xr:uid="{1AA30111-1950-4317-BA5F-05C1BFE238E9}"/>
    <cellStyle name="Normal 2 4 3 3 2 2 2 6" xfId="11043" xr:uid="{788C3E4A-1FEE-406F-9F7D-1652B6C41CF4}"/>
    <cellStyle name="Normal 2 4 3 3 2 2 2 7" xfId="20342" xr:uid="{490708C3-EE79-45C9-841C-0FDD3C3FEA18}"/>
    <cellStyle name="Normal 2 4 3 3 2 2 2 8" xfId="21169" xr:uid="{B1CFD19F-0B87-49CF-82DF-6A399EE7565C}"/>
    <cellStyle name="Normal 2 4 3 3 2 2 3" xfId="2049" xr:uid="{5B5F56F7-499E-41CD-A54E-98A2E8527A0B}"/>
    <cellStyle name="Normal 2 4 3 3 2 2 3 2" xfId="4278" xr:uid="{2DA972D7-D659-4AC7-93E9-2F72D172307B}"/>
    <cellStyle name="Normal 2 4 3 3 2 2 3 2 2" xfId="8496" xr:uid="{EE57B1A4-8A53-42D3-A26B-DF2BF2FEE311}"/>
    <cellStyle name="Normal 2 4 3 3 2 2 3 2 2 2" xfId="17818" xr:uid="{9C2E73E1-BE5D-4F2D-93F0-F73EC89AEFEA}"/>
    <cellStyle name="Normal 2 4 3 3 2 2 3 2 2 3" xfId="27944" xr:uid="{E71B78B0-64D6-4491-B0E7-3B0DB76FBA71}"/>
    <cellStyle name="Normal 2 4 3 3 2 2 3 2 3" xfId="13601" xr:uid="{3E31AD61-1C12-4C24-BEE3-1A18242BABAA}"/>
    <cellStyle name="Normal 2 4 3 3 2 2 3 2 4" xfId="23727" xr:uid="{AD253A6A-3340-4B89-9C17-C3CE1871C08E}"/>
    <cellStyle name="Normal 2 4 3 3 2 2 3 3" xfId="6351" xr:uid="{0F92AC5C-60BB-4BA7-9728-6B350034769C}"/>
    <cellStyle name="Normal 2 4 3 3 2 2 3 3 2" xfId="15673" xr:uid="{3BFC1F39-4A31-445C-9DD7-BC364CA54427}"/>
    <cellStyle name="Normal 2 4 3 3 2 2 3 3 3" xfId="25799" xr:uid="{D7A0CC50-9FCD-468C-9777-EE41D26DB1C6}"/>
    <cellStyle name="Normal 2 4 3 3 2 2 3 4" xfId="11456" xr:uid="{26BEE007-B502-4515-B987-F97DEA37FEAB}"/>
    <cellStyle name="Normal 2 4 3 3 2 2 3 5" xfId="21582" xr:uid="{F2028F06-2AB8-41D5-B038-6BD9716953AF}"/>
    <cellStyle name="Normal 2 4 3 3 2 2 4" xfId="2462" xr:uid="{03FAF717-846E-46AC-9331-AA391DFC7326}"/>
    <cellStyle name="Normal 2 4 3 3 2 2 4 2" xfId="4691" xr:uid="{92EE4F09-2FC8-471A-8812-166C563BBF83}"/>
    <cellStyle name="Normal 2 4 3 3 2 2 4 2 2" xfId="8909" xr:uid="{4DDF73F8-01E2-44C7-AFA7-B094E259730E}"/>
    <cellStyle name="Normal 2 4 3 3 2 2 4 2 2 2" xfId="18231" xr:uid="{3D2BA1DB-7636-4856-809D-EDC9BC3F8524}"/>
    <cellStyle name="Normal 2 4 3 3 2 2 4 2 2 3" xfId="28357" xr:uid="{5CB88CD0-BFC1-4E1B-81AB-02692E046EF6}"/>
    <cellStyle name="Normal 2 4 3 3 2 2 4 2 3" xfId="14014" xr:uid="{70C22C11-30D9-4017-BFD3-6980BD1F1875}"/>
    <cellStyle name="Normal 2 4 3 3 2 2 4 2 4" xfId="24140" xr:uid="{36591C4A-DF4E-45C7-848A-C8A2E291B084}"/>
    <cellStyle name="Normal 2 4 3 3 2 2 4 3" xfId="6764" xr:uid="{F7EF0CFB-54AD-4C29-A3BA-EDCE02BB6C0A}"/>
    <cellStyle name="Normal 2 4 3 3 2 2 4 3 2" xfId="16086" xr:uid="{F839006E-A3CA-4DEE-816D-4B9A226E6290}"/>
    <cellStyle name="Normal 2 4 3 3 2 2 4 3 3" xfId="26212" xr:uid="{B74E980E-872C-4E48-8578-2FE884CA6DC4}"/>
    <cellStyle name="Normal 2 4 3 3 2 2 4 4" xfId="11869" xr:uid="{E0798B04-EB8C-441F-ABB0-8580DBEEDBFB}"/>
    <cellStyle name="Normal 2 4 3 3 2 2 4 5" xfId="21995" xr:uid="{922D5B85-ADB9-4288-B16B-AE9171B595FF}"/>
    <cellStyle name="Normal 2 4 3 3 2 2 5" xfId="2875" xr:uid="{53751C75-E39C-4BF7-9110-CBBE792531D7}"/>
    <cellStyle name="Normal 2 4 3 3 2 2 5 2" xfId="5104" xr:uid="{C50F055B-7593-44DF-8888-781083E16B3C}"/>
    <cellStyle name="Normal 2 4 3 3 2 2 5 2 2" xfId="9322" xr:uid="{1F8265B5-3720-4162-9C58-28D8567BC182}"/>
    <cellStyle name="Normal 2 4 3 3 2 2 5 2 2 2" xfId="18644" xr:uid="{E1874501-DC94-48C2-A692-4C21BA588722}"/>
    <cellStyle name="Normal 2 4 3 3 2 2 5 2 2 3" xfId="28770" xr:uid="{6AE7D0B8-66E4-46F4-9A6D-359F0B50BA10}"/>
    <cellStyle name="Normal 2 4 3 3 2 2 5 2 3" xfId="14427" xr:uid="{FF54A4C1-8C81-4882-B7F2-94CC8A3A509B}"/>
    <cellStyle name="Normal 2 4 3 3 2 2 5 2 4" xfId="24553" xr:uid="{E7D03DD9-0357-4D11-B349-5DFEB7ED2B6F}"/>
    <cellStyle name="Normal 2 4 3 3 2 2 5 3" xfId="7177" xr:uid="{160226B5-C337-4C04-8B50-866C97DFDF86}"/>
    <cellStyle name="Normal 2 4 3 3 2 2 5 3 2" xfId="16499" xr:uid="{F0E4C372-9E66-4476-8F09-A31C2F8D554E}"/>
    <cellStyle name="Normal 2 4 3 3 2 2 5 3 3" xfId="26625" xr:uid="{AF75BAB9-AC63-4A95-BE3B-070AF5964975}"/>
    <cellStyle name="Normal 2 4 3 3 2 2 5 4" xfId="12282" xr:uid="{E6873D82-E087-4359-9F28-991E28CC41F5}"/>
    <cellStyle name="Normal 2 4 3 3 2 2 5 5" xfId="22408" xr:uid="{22C2C245-6AD5-48E4-9B96-A3A2A1089112}"/>
    <cellStyle name="Normal 2 4 3 3 2 2 6" xfId="3311" xr:uid="{5E98B279-B8D3-4F27-90C6-9FD5C357F5E4}"/>
    <cellStyle name="Normal 2 4 3 3 2 2 6 2" xfId="7590" xr:uid="{A1074D1A-7883-42E4-BC8F-7B0800184C90}"/>
    <cellStyle name="Normal 2 4 3 3 2 2 6 2 2" xfId="16912" xr:uid="{0C6C0EF2-6135-4187-B956-69139A09CBA3}"/>
    <cellStyle name="Normal 2 4 3 3 2 2 6 2 3" xfId="27038" xr:uid="{BAD184D9-387F-4400-92C9-763B86B756ED}"/>
    <cellStyle name="Normal 2 4 3 3 2 2 6 3" xfId="12695" xr:uid="{81FA183E-8B76-4B27-AA3F-B7D11BCC46E1}"/>
    <cellStyle name="Normal 2 4 3 3 2 2 6 4" xfId="22821" xr:uid="{5F9987D7-10EB-4DAB-970B-9C37F6BC77A7}"/>
    <cellStyle name="Normal 2 4 3 3 2 2 7" xfId="5524" xr:uid="{63F03DD8-15F4-4C9E-8233-401B00809BC7}"/>
    <cellStyle name="Normal 2 4 3 3 2 2 7 2" xfId="14846" xr:uid="{2EBCEB9B-8532-4080-A0C4-2F7251FB2A75}"/>
    <cellStyle name="Normal 2 4 3 3 2 2 7 3" xfId="24972" xr:uid="{9AFAA2B2-7C8C-42E1-9535-7119A24E0047}"/>
    <cellStyle name="Normal 2 4 3 3 2 2 8" xfId="9954" xr:uid="{76BCB7B1-1F9A-41F9-BBB3-05C919504076}"/>
    <cellStyle name="Normal 2 4 3 3 2 2 8 2" xfId="19275" xr:uid="{C769147B-50D1-4D96-92A5-959198405B76}"/>
    <cellStyle name="Normal 2 4 3 3 2 2 8 3" xfId="29401" xr:uid="{F6E175A9-113E-4CC5-B164-5EB6F220AE3A}"/>
    <cellStyle name="Normal 2 4 3 3 2 2 9" xfId="1220" xr:uid="{DAD46260-8986-4892-B489-0EC438F63281}"/>
    <cellStyle name="Normal 2 4 3 3 2 3" xfId="797" xr:uid="{00000000-0005-0000-0000-00000C020000}"/>
    <cellStyle name="Normal 2 4 3 3 2 3 2" xfId="3864" xr:uid="{53416827-4D56-4761-9153-3E00DFE51794}"/>
    <cellStyle name="Normal 2 4 3 3 2 3 2 2" xfId="8082" xr:uid="{544A7110-4031-4D3D-8283-8985B916B925}"/>
    <cellStyle name="Normal 2 4 3 3 2 3 2 2 2" xfId="17404" xr:uid="{F606778E-0CEC-436E-8FBE-B44A8D45EC19}"/>
    <cellStyle name="Normal 2 4 3 3 2 3 2 2 3" xfId="27530" xr:uid="{F9424AEE-6A6C-4498-AB22-E4CB126AE1F3}"/>
    <cellStyle name="Normal 2 4 3 3 2 3 2 3" xfId="13187" xr:uid="{CEDEAC79-F317-4145-A2BE-459A1F06767B}"/>
    <cellStyle name="Normal 2 4 3 3 2 3 2 4" xfId="23313" xr:uid="{5489ECC2-836A-48D5-BA4A-4534904FA9F1}"/>
    <cellStyle name="Normal 2 4 3 3 2 3 3" xfId="5937" xr:uid="{E64ECCCC-F416-4D39-B494-621727530C6C}"/>
    <cellStyle name="Normal 2 4 3 3 2 3 3 2" xfId="15259" xr:uid="{B45035EF-F26E-48CD-A9A3-D635E76D9009}"/>
    <cellStyle name="Normal 2 4 3 3 2 3 3 3" xfId="25385" xr:uid="{E474CA56-DF44-4EF6-9E6D-2C60611A6F55}"/>
    <cellStyle name="Normal 2 4 3 3 2 3 4" xfId="10172" xr:uid="{177DDBFB-DF19-474C-8F25-918C01046136}"/>
    <cellStyle name="Normal 2 4 3 3 2 3 4 2" xfId="19483" xr:uid="{B88AC7FD-E4B6-44F0-881A-2898A37FA460}"/>
    <cellStyle name="Normal 2 4 3 3 2 3 4 3" xfId="29609" xr:uid="{B3E7D27E-1F77-446E-B6A8-092621AEE2E0}"/>
    <cellStyle name="Normal 2 4 3 3 2 3 5" xfId="1635" xr:uid="{F1ECECCA-94D7-4C67-8F22-0DAE72096B40}"/>
    <cellStyle name="Normal 2 4 3 3 2 3 6" xfId="11042" xr:uid="{2B0F4038-37AE-4230-BCCE-1D1DB17A339D}"/>
    <cellStyle name="Normal 2 4 3 3 2 3 7" xfId="20341" xr:uid="{1912E63C-18C8-4323-9DC5-8D60EB6509D6}"/>
    <cellStyle name="Normal 2 4 3 3 2 3 8" xfId="21168" xr:uid="{2A20EAD1-952F-4CE5-BFCC-941020CF0360}"/>
    <cellStyle name="Normal 2 4 3 3 2 4" xfId="2048" xr:uid="{C677CB22-D68C-4FAE-AE0F-CBB075E61AEA}"/>
    <cellStyle name="Normal 2 4 3 3 2 4 2" xfId="4277" xr:uid="{32F8C8B9-5410-43A9-88BC-296540C26995}"/>
    <cellStyle name="Normal 2 4 3 3 2 4 2 2" xfId="8495" xr:uid="{73BE2620-317C-484D-8390-02B86C23E0F0}"/>
    <cellStyle name="Normal 2 4 3 3 2 4 2 2 2" xfId="17817" xr:uid="{5A4D9E3C-D993-4D27-93BA-CE0DA6531EB9}"/>
    <cellStyle name="Normal 2 4 3 3 2 4 2 2 3" xfId="27943" xr:uid="{09D6D670-20F7-485E-81E1-81A25B63B067}"/>
    <cellStyle name="Normal 2 4 3 3 2 4 2 3" xfId="13600" xr:uid="{FCD42A3C-ABC0-4E91-A780-37D5074A39C3}"/>
    <cellStyle name="Normal 2 4 3 3 2 4 2 4" xfId="23726" xr:uid="{435FC8DB-4CFE-4C8A-8907-7000C1181AD9}"/>
    <cellStyle name="Normal 2 4 3 3 2 4 3" xfId="6350" xr:uid="{25599592-7A47-429C-8DD1-6B17E22AFD24}"/>
    <cellStyle name="Normal 2 4 3 3 2 4 3 2" xfId="15672" xr:uid="{D44F9D00-1449-478A-A408-1E2E9B089721}"/>
    <cellStyle name="Normal 2 4 3 3 2 4 3 3" xfId="25798" xr:uid="{828662A3-E11B-4115-B359-4441F9822C7E}"/>
    <cellStyle name="Normal 2 4 3 3 2 4 4" xfId="11455" xr:uid="{20E092E3-1586-4D6F-99FE-28DDF1D518F9}"/>
    <cellStyle name="Normal 2 4 3 3 2 4 5" xfId="21581" xr:uid="{7BAB5022-53E1-46D9-8FF8-625A6495F585}"/>
    <cellStyle name="Normal 2 4 3 3 2 5" xfId="2461" xr:uid="{C963728A-A84B-4669-B407-F17FC19FAE27}"/>
    <cellStyle name="Normal 2 4 3 3 2 5 2" xfId="4690" xr:uid="{834E2883-DEF3-44B1-8C99-F05D0CFB89AB}"/>
    <cellStyle name="Normal 2 4 3 3 2 5 2 2" xfId="8908" xr:uid="{5B8C2D99-6D85-4509-B828-550A2269356C}"/>
    <cellStyle name="Normal 2 4 3 3 2 5 2 2 2" xfId="18230" xr:uid="{269D936C-8CB4-48C4-B1B4-F3A384129937}"/>
    <cellStyle name="Normal 2 4 3 3 2 5 2 2 3" xfId="28356" xr:uid="{5F013700-3F42-4924-8E38-1C06ADE0F96B}"/>
    <cellStyle name="Normal 2 4 3 3 2 5 2 3" xfId="14013" xr:uid="{B2114AD5-ADCB-4A02-90A7-F1CD95888B29}"/>
    <cellStyle name="Normal 2 4 3 3 2 5 2 4" xfId="24139" xr:uid="{2E3895D4-DDFC-4F46-B41D-AB4A038179A1}"/>
    <cellStyle name="Normal 2 4 3 3 2 5 3" xfId="6763" xr:uid="{762EDD5D-2C13-4C0A-B45F-58BA927A165D}"/>
    <cellStyle name="Normal 2 4 3 3 2 5 3 2" xfId="16085" xr:uid="{F959AF8A-B15E-4C18-9EC9-031EF9775953}"/>
    <cellStyle name="Normal 2 4 3 3 2 5 3 3" xfId="26211" xr:uid="{34FEA79F-3538-4336-9877-9702ABA088F0}"/>
    <cellStyle name="Normal 2 4 3 3 2 5 4" xfId="11868" xr:uid="{CAFD985D-4995-4865-89DD-648E210BA923}"/>
    <cellStyle name="Normal 2 4 3 3 2 5 5" xfId="21994" xr:uid="{F8E3964C-91A2-4B10-A2F0-02FA01BEC644}"/>
    <cellStyle name="Normal 2 4 3 3 2 6" xfId="2874" xr:uid="{E2807608-DD94-4BF7-92F1-0ABF632C6050}"/>
    <cellStyle name="Normal 2 4 3 3 2 6 2" xfId="5103" xr:uid="{FFAE49F4-5B7F-476C-AE63-E3E7DDD1DD64}"/>
    <cellStyle name="Normal 2 4 3 3 2 6 2 2" xfId="9321" xr:uid="{2707D94E-11B5-422E-A7C7-18C4B33696A5}"/>
    <cellStyle name="Normal 2 4 3 3 2 6 2 2 2" xfId="18643" xr:uid="{17CA0B94-5636-4AA3-90B2-6973C9B66EED}"/>
    <cellStyle name="Normal 2 4 3 3 2 6 2 2 3" xfId="28769" xr:uid="{93BB8785-0FF7-4C1B-8537-B6CD4E53EAB8}"/>
    <cellStyle name="Normal 2 4 3 3 2 6 2 3" xfId="14426" xr:uid="{489EAB25-D9ED-4C37-BB61-5790363ACAAB}"/>
    <cellStyle name="Normal 2 4 3 3 2 6 2 4" xfId="24552" xr:uid="{FCAE4BE4-29C0-4EE3-A411-D8063A888D20}"/>
    <cellStyle name="Normal 2 4 3 3 2 6 3" xfId="7176" xr:uid="{25D0165D-19C5-4958-94F8-440FD23513E6}"/>
    <cellStyle name="Normal 2 4 3 3 2 6 3 2" xfId="16498" xr:uid="{C50A32C7-ECC6-42DA-AE94-BE71490E4729}"/>
    <cellStyle name="Normal 2 4 3 3 2 6 3 3" xfId="26624" xr:uid="{B5FD38CE-F841-4F4E-B565-FA009DCC7800}"/>
    <cellStyle name="Normal 2 4 3 3 2 6 4" xfId="12281" xr:uid="{E069B2FC-3B30-4BDF-A0A5-47598B17E131}"/>
    <cellStyle name="Normal 2 4 3 3 2 6 5" xfId="22407" xr:uid="{E2F63BFA-D25A-4375-AA42-48BC750161C5}"/>
    <cellStyle name="Normal 2 4 3 3 2 7" xfId="3310" xr:uid="{C0032F09-7DDC-41EA-880B-A66CD3B00C86}"/>
    <cellStyle name="Normal 2 4 3 3 2 7 2" xfId="7589" xr:uid="{C0276512-0A66-4E52-A2A1-8B86FFAF1113}"/>
    <cellStyle name="Normal 2 4 3 3 2 7 2 2" xfId="16911" xr:uid="{98291098-C55E-4719-B73E-2C7A9A97882C}"/>
    <cellStyle name="Normal 2 4 3 3 2 7 2 3" xfId="27037" xr:uid="{2ABBABE3-F94F-43A2-B13B-7E4B27BB71F1}"/>
    <cellStyle name="Normal 2 4 3 3 2 7 3" xfId="12694" xr:uid="{81CA4837-CDA9-4F45-9285-E455356A5B50}"/>
    <cellStyle name="Normal 2 4 3 3 2 7 4" xfId="22820" xr:uid="{9AE38D25-EE51-4318-8BAA-B165F0B13D72}"/>
    <cellStyle name="Normal 2 4 3 3 2 8" xfId="5523" xr:uid="{2CBEF1B8-EB12-49AC-8561-AF0F545D1E58}"/>
    <cellStyle name="Normal 2 4 3 3 2 8 2" xfId="14845" xr:uid="{D7F86BE4-EF18-4587-95F0-2BFC23A8E0AF}"/>
    <cellStyle name="Normal 2 4 3 3 2 8 3" xfId="24971" xr:uid="{7657C33F-6C08-4C78-A5E9-CF20A1EFBAC4}"/>
    <cellStyle name="Normal 2 4 3 3 2 9" xfId="9747" xr:uid="{E7B8C6C1-E489-4630-AFAE-2E34BEA2DDB8}"/>
    <cellStyle name="Normal 2 4 3 3 2 9 2" xfId="19068" xr:uid="{6FB6960D-AD14-427E-9CD5-F988EEF8AEE6}"/>
    <cellStyle name="Normal 2 4 3 3 2 9 3" xfId="29194" xr:uid="{19FA05E3-7CD0-4F82-ABAA-9FFC3D3F2642}"/>
    <cellStyle name="Normal 2 4 3 3 3" xfId="304" xr:uid="{00000000-0005-0000-0000-00000D020000}"/>
    <cellStyle name="Normal 2 4 3 3 3 10" xfId="10630" xr:uid="{5CBD7879-428F-489F-97FA-199F4CC6B920}"/>
    <cellStyle name="Normal 2 4 3 3 3 11" xfId="19927" xr:uid="{305B1100-D5E8-4817-9E9A-42BFA6920946}"/>
    <cellStyle name="Normal 2 4 3 3 3 12" xfId="20756" xr:uid="{ED13C66C-14C3-4CA1-928E-BACBF819796A}"/>
    <cellStyle name="Normal 2 4 3 3 3 2" xfId="799" xr:uid="{00000000-0005-0000-0000-00000E020000}"/>
    <cellStyle name="Normal 2 4 3 3 3 2 2" xfId="3866" xr:uid="{71D5BB69-2222-4107-9A02-9592B57E0ABD}"/>
    <cellStyle name="Normal 2 4 3 3 3 2 2 2" xfId="8084" xr:uid="{D4417BD9-882B-4B08-AC22-481EE7DAE63A}"/>
    <cellStyle name="Normal 2 4 3 3 3 2 2 2 2" xfId="17406" xr:uid="{6731476F-BDB9-478F-AF15-FB3C39E22FB6}"/>
    <cellStyle name="Normal 2 4 3 3 3 2 2 2 3" xfId="27532" xr:uid="{1272FC7A-7A28-4A1D-A34C-B4F130373578}"/>
    <cellStyle name="Normal 2 4 3 3 3 2 2 3" xfId="13189" xr:uid="{A20CE556-1BF5-491C-A14A-38A446943C91}"/>
    <cellStyle name="Normal 2 4 3 3 3 2 2 4" xfId="23315" xr:uid="{EEC9334C-8946-4208-8409-EDBA3F972272}"/>
    <cellStyle name="Normal 2 4 3 3 3 2 3" xfId="5939" xr:uid="{9B598486-8C4A-4BED-97A8-6862E3F73C1A}"/>
    <cellStyle name="Normal 2 4 3 3 3 2 3 2" xfId="15261" xr:uid="{1969B748-EB81-4DFB-972B-BA1229756B37}"/>
    <cellStyle name="Normal 2 4 3 3 3 2 3 3" xfId="25387" xr:uid="{A34A297F-548D-454E-9A69-44EC99FC6776}"/>
    <cellStyle name="Normal 2 4 3 3 3 2 4" xfId="10276" xr:uid="{75AAD94B-7648-4B3F-8B4A-20F109C87AE5}"/>
    <cellStyle name="Normal 2 4 3 3 3 2 4 2" xfId="19587" xr:uid="{171A0FDE-16F2-4831-8B36-3A7BBAAD86BB}"/>
    <cellStyle name="Normal 2 4 3 3 3 2 4 3" xfId="29713" xr:uid="{A8609819-D6DE-4CEC-961D-F079C076E315}"/>
    <cellStyle name="Normal 2 4 3 3 3 2 5" xfId="1637" xr:uid="{502709BD-8BC8-41B7-9877-766F6504F6C2}"/>
    <cellStyle name="Normal 2 4 3 3 3 2 6" xfId="11044" xr:uid="{C080248F-C200-4361-9EE6-35730980283F}"/>
    <cellStyle name="Normal 2 4 3 3 3 2 7" xfId="20343" xr:uid="{B95F498C-A375-4E94-9A9A-51591C83B78D}"/>
    <cellStyle name="Normal 2 4 3 3 3 2 8" xfId="21170" xr:uid="{054BACD1-3107-43C6-A132-B2E39F294DA6}"/>
    <cellStyle name="Normal 2 4 3 3 3 3" xfId="2050" xr:uid="{F5F4A722-EEFA-4BC5-A270-4F0F9FD71D1E}"/>
    <cellStyle name="Normal 2 4 3 3 3 3 2" xfId="4279" xr:uid="{1301BDF7-B6EF-44D0-9A75-341529F81A2D}"/>
    <cellStyle name="Normal 2 4 3 3 3 3 2 2" xfId="8497" xr:uid="{1B2A2648-A118-4F3A-845C-A4860A325EF7}"/>
    <cellStyle name="Normal 2 4 3 3 3 3 2 2 2" xfId="17819" xr:uid="{E15A9FDA-75F0-4E98-ACE5-A5672E2C021E}"/>
    <cellStyle name="Normal 2 4 3 3 3 3 2 2 3" xfId="27945" xr:uid="{EF872830-CE95-4B3E-B80D-6ADC894B729D}"/>
    <cellStyle name="Normal 2 4 3 3 3 3 2 3" xfId="13602" xr:uid="{B3CE3B30-9765-4236-93A4-B268303FAC9E}"/>
    <cellStyle name="Normal 2 4 3 3 3 3 2 4" xfId="23728" xr:uid="{1D5FFE63-441B-4F17-9BB3-76426D551205}"/>
    <cellStyle name="Normal 2 4 3 3 3 3 3" xfId="6352" xr:uid="{B48049FA-7AFE-421D-B18A-98A5D67B3E4C}"/>
    <cellStyle name="Normal 2 4 3 3 3 3 3 2" xfId="15674" xr:uid="{2F688598-4338-4D30-B249-7F46D098B7B7}"/>
    <cellStyle name="Normal 2 4 3 3 3 3 3 3" xfId="25800" xr:uid="{37A25A98-4B97-42B2-82A1-21E676264E65}"/>
    <cellStyle name="Normal 2 4 3 3 3 3 4" xfId="11457" xr:uid="{978F8061-C8EE-4FE2-8FF5-D14CA92F82A6}"/>
    <cellStyle name="Normal 2 4 3 3 3 3 5" xfId="21583" xr:uid="{B095F418-053F-4F53-A097-7079412153C4}"/>
    <cellStyle name="Normal 2 4 3 3 3 4" xfId="2463" xr:uid="{F6C329AF-C23A-49A4-AC15-E37C1DD64C34}"/>
    <cellStyle name="Normal 2 4 3 3 3 4 2" xfId="4692" xr:uid="{987BC2AA-0476-4143-8A31-CCD3B499130C}"/>
    <cellStyle name="Normal 2 4 3 3 3 4 2 2" xfId="8910" xr:uid="{FCC5CB17-6B2F-46D0-8C3C-A9CA1AAA950B}"/>
    <cellStyle name="Normal 2 4 3 3 3 4 2 2 2" xfId="18232" xr:uid="{7261396F-0FFF-4F4E-8B72-33574C5706AB}"/>
    <cellStyle name="Normal 2 4 3 3 3 4 2 2 3" xfId="28358" xr:uid="{BD10D972-0C1D-4A31-B256-8EF1A99C50A7}"/>
    <cellStyle name="Normal 2 4 3 3 3 4 2 3" xfId="14015" xr:uid="{EE6BFD18-A983-405E-B91C-975A4D0C8199}"/>
    <cellStyle name="Normal 2 4 3 3 3 4 2 4" xfId="24141" xr:uid="{0298A28F-965F-4A9B-8E30-9B728CB65A76}"/>
    <cellStyle name="Normal 2 4 3 3 3 4 3" xfId="6765" xr:uid="{3BDFDBC3-ED57-45B0-9C71-55B326648899}"/>
    <cellStyle name="Normal 2 4 3 3 3 4 3 2" xfId="16087" xr:uid="{52DE2ADE-3C62-4F36-8734-94412CD07E83}"/>
    <cellStyle name="Normal 2 4 3 3 3 4 3 3" xfId="26213" xr:uid="{BE1A1CC2-D719-4F8A-B0D3-D11AD1E4B7AF}"/>
    <cellStyle name="Normal 2 4 3 3 3 4 4" xfId="11870" xr:uid="{FFB74ABD-F663-447E-90D5-A061F002E143}"/>
    <cellStyle name="Normal 2 4 3 3 3 4 5" xfId="21996" xr:uid="{3C51EBAC-724D-4C3D-9355-0D66FB4BCCD6}"/>
    <cellStyle name="Normal 2 4 3 3 3 5" xfId="2876" xr:uid="{B79209AD-5343-49B3-A8EC-C12616435D86}"/>
    <cellStyle name="Normal 2 4 3 3 3 5 2" xfId="5105" xr:uid="{0B1EB7F9-5835-41DE-B314-37E7E2254098}"/>
    <cellStyle name="Normal 2 4 3 3 3 5 2 2" xfId="9323" xr:uid="{1C8A576F-D3B2-48CB-8B69-39E7A0E85E54}"/>
    <cellStyle name="Normal 2 4 3 3 3 5 2 2 2" xfId="18645" xr:uid="{2CFE62BC-5D92-416F-845D-30E081D15D0C}"/>
    <cellStyle name="Normal 2 4 3 3 3 5 2 2 3" xfId="28771" xr:uid="{423A5DBB-1054-4857-B941-DE7C64539500}"/>
    <cellStyle name="Normal 2 4 3 3 3 5 2 3" xfId="14428" xr:uid="{56FCB787-E980-4556-9067-187318C6FDEF}"/>
    <cellStyle name="Normal 2 4 3 3 3 5 2 4" xfId="24554" xr:uid="{BD9C7C60-C397-41CD-9253-F7982EEDE31B}"/>
    <cellStyle name="Normal 2 4 3 3 3 5 3" xfId="7178" xr:uid="{6FE299FF-5288-414F-95D7-91208D70FEA3}"/>
    <cellStyle name="Normal 2 4 3 3 3 5 3 2" xfId="16500" xr:uid="{839157D5-B914-45DC-8C23-EBA657EBDC62}"/>
    <cellStyle name="Normal 2 4 3 3 3 5 3 3" xfId="26626" xr:uid="{6B234338-19D3-4931-8656-A5D656BBE1F3}"/>
    <cellStyle name="Normal 2 4 3 3 3 5 4" xfId="12283" xr:uid="{0D4D6AF1-C3FE-4B7B-9268-5596B6C0E126}"/>
    <cellStyle name="Normal 2 4 3 3 3 5 5" xfId="22409" xr:uid="{7FA8238D-324D-4FC6-953B-1714C1E6D1DE}"/>
    <cellStyle name="Normal 2 4 3 3 3 6" xfId="3312" xr:uid="{BAC9B78B-66A3-4C5F-A006-FF4FCA4EA097}"/>
    <cellStyle name="Normal 2 4 3 3 3 6 2" xfId="7591" xr:uid="{F4FB47B0-F22C-4A6F-ADC8-1664ED29515A}"/>
    <cellStyle name="Normal 2 4 3 3 3 6 2 2" xfId="16913" xr:uid="{AF8DBA61-D4B6-4173-9A51-0ADA0635E739}"/>
    <cellStyle name="Normal 2 4 3 3 3 6 2 3" xfId="27039" xr:uid="{40381B77-0203-426C-8CF1-17C05C080BE1}"/>
    <cellStyle name="Normal 2 4 3 3 3 6 3" xfId="12696" xr:uid="{2E224F13-21D6-4F07-A0C7-90F24F2FADDC}"/>
    <cellStyle name="Normal 2 4 3 3 3 6 4" xfId="22822" xr:uid="{0BFA32D9-1AFC-4F22-9311-57E5EBD9A799}"/>
    <cellStyle name="Normal 2 4 3 3 3 7" xfId="5525" xr:uid="{F1706CD5-70B7-40A2-B239-EFF5BA7D41CB}"/>
    <cellStyle name="Normal 2 4 3 3 3 7 2" xfId="14847" xr:uid="{61C2125E-CE15-407B-A072-8C683F6467E6}"/>
    <cellStyle name="Normal 2 4 3 3 3 7 3" xfId="24973" xr:uid="{0D3058FD-7A4C-489E-AA82-5906EA031F96}"/>
    <cellStyle name="Normal 2 4 3 3 3 8" xfId="9851" xr:uid="{A8C29029-F846-4A26-80C6-BD4ED870D2AF}"/>
    <cellStyle name="Normal 2 4 3 3 3 8 2" xfId="19172" xr:uid="{45581D5E-B1C5-4BC5-8B51-87AB0B576284}"/>
    <cellStyle name="Normal 2 4 3 3 3 8 3" xfId="29298" xr:uid="{A6D2B330-57E4-43BD-908D-B59977449C56}"/>
    <cellStyle name="Normal 2 4 3 3 3 9" xfId="1221" xr:uid="{A4D081F1-9D14-4ACD-A0A8-B4F5B7D50BC9}"/>
    <cellStyle name="Normal 2 4 3 3 4" xfId="796" xr:uid="{00000000-0005-0000-0000-00000F020000}"/>
    <cellStyle name="Normal 2 4 3 3 4 2" xfId="3863" xr:uid="{3F8D60BD-ADF2-4C43-913E-4991AF6673FD}"/>
    <cellStyle name="Normal 2 4 3 3 4 2 2" xfId="8081" xr:uid="{E98F052C-C04D-4497-88A1-E477AC33EF27}"/>
    <cellStyle name="Normal 2 4 3 3 4 2 2 2" xfId="17403" xr:uid="{3D67673B-7F17-44A7-936B-4D4C98215773}"/>
    <cellStyle name="Normal 2 4 3 3 4 2 2 3" xfId="27529" xr:uid="{9CF4D903-54B1-4FCB-BED8-00D150D03620}"/>
    <cellStyle name="Normal 2 4 3 3 4 2 3" xfId="13186" xr:uid="{FFD90CD4-2012-4CCD-8F7C-8EC1E9DF828F}"/>
    <cellStyle name="Normal 2 4 3 3 4 2 4" xfId="23312" xr:uid="{B441A216-70C7-41E2-8784-589C9A8FB155}"/>
    <cellStyle name="Normal 2 4 3 3 4 3" xfId="5936" xr:uid="{9DAB3873-C347-480B-814B-C44442AFAFC8}"/>
    <cellStyle name="Normal 2 4 3 3 4 3 2" xfId="15258" xr:uid="{E0D0F138-BC32-4E8D-9C74-A32C7970959C}"/>
    <cellStyle name="Normal 2 4 3 3 4 3 3" xfId="25384" xr:uid="{DED17D0C-2EE9-45F2-A8D1-99CCC66FBE77}"/>
    <cellStyle name="Normal 2 4 3 3 4 4" xfId="10069" xr:uid="{6F82A3AD-0E1C-4453-9F0D-FFF08CA8F34A}"/>
    <cellStyle name="Normal 2 4 3 3 4 4 2" xfId="19380" xr:uid="{1F56AF1D-1B33-40CE-8633-49A726DE0028}"/>
    <cellStyle name="Normal 2 4 3 3 4 4 3" xfId="29506" xr:uid="{FC534420-BE41-4D8E-BB14-5B147D5D2D14}"/>
    <cellStyle name="Normal 2 4 3 3 4 5" xfId="1634" xr:uid="{9C9BDB79-A2A7-4F9D-9E56-40E11CC6B3EC}"/>
    <cellStyle name="Normal 2 4 3 3 4 6" xfId="11041" xr:uid="{739EB1BF-92F3-4E8D-B4EE-E276CA154CCA}"/>
    <cellStyle name="Normal 2 4 3 3 4 7" xfId="20340" xr:uid="{E722CDC7-91C4-49D7-8A66-4699C4DA17A9}"/>
    <cellStyle name="Normal 2 4 3 3 4 8" xfId="21167" xr:uid="{3FA3D2DF-3C49-4EF8-A115-C001B7D985B2}"/>
    <cellStyle name="Normal 2 4 3 3 5" xfId="2047" xr:uid="{F95C9FE6-A98E-419C-AE42-6B1B28103A8F}"/>
    <cellStyle name="Normal 2 4 3 3 5 2" xfId="4276" xr:uid="{8BF9359D-D782-49FD-ABB8-5101D59E97BC}"/>
    <cellStyle name="Normal 2 4 3 3 5 2 2" xfId="8494" xr:uid="{8658F87B-3D87-4AEB-B0E7-05E9E2EB2508}"/>
    <cellStyle name="Normal 2 4 3 3 5 2 2 2" xfId="17816" xr:uid="{0045C6D5-AE98-4768-8FF7-DEFDDBDF6346}"/>
    <cellStyle name="Normal 2 4 3 3 5 2 2 3" xfId="27942" xr:uid="{CD5E4A02-9D73-4FD4-98AF-5646FBBBF8DB}"/>
    <cellStyle name="Normal 2 4 3 3 5 2 3" xfId="13599" xr:uid="{2DA1EDFD-5C5C-410C-8EBC-5CF62321E203}"/>
    <cellStyle name="Normal 2 4 3 3 5 2 4" xfId="23725" xr:uid="{AFDDF061-C96A-4419-AF62-DFBBD602F153}"/>
    <cellStyle name="Normal 2 4 3 3 5 3" xfId="6349" xr:uid="{A728A575-B2FA-46EE-90DC-DD1B8B54A96E}"/>
    <cellStyle name="Normal 2 4 3 3 5 3 2" xfId="15671" xr:uid="{2AF6C122-2130-4D93-8BC8-7BA9A0823A39}"/>
    <cellStyle name="Normal 2 4 3 3 5 3 3" xfId="25797" xr:uid="{C6D2F29B-D55B-491C-95EA-C57CD230B50D}"/>
    <cellStyle name="Normal 2 4 3 3 5 4" xfId="11454" xr:uid="{4EC9A95E-2FCB-4999-A8EF-EB7712A85F83}"/>
    <cellStyle name="Normal 2 4 3 3 5 5" xfId="21580" xr:uid="{832F7B26-9656-4614-AF51-673D3AB2C0BD}"/>
    <cellStyle name="Normal 2 4 3 3 6" xfId="2460" xr:uid="{8916247F-6D8A-48CB-89CF-4FC0DE546A7F}"/>
    <cellStyle name="Normal 2 4 3 3 6 2" xfId="4689" xr:uid="{873A48EA-28B8-41B9-AC0C-DA49B61DD0A1}"/>
    <cellStyle name="Normal 2 4 3 3 6 2 2" xfId="8907" xr:uid="{8E970B53-6C06-4563-AF7B-8A52C072F4BE}"/>
    <cellStyle name="Normal 2 4 3 3 6 2 2 2" xfId="18229" xr:uid="{A7F6603E-C888-42B6-89BB-5807D88F46D9}"/>
    <cellStyle name="Normal 2 4 3 3 6 2 2 3" xfId="28355" xr:uid="{D32999FC-DB0C-4AA7-AED6-7A1535B7E6D3}"/>
    <cellStyle name="Normal 2 4 3 3 6 2 3" xfId="14012" xr:uid="{3330C0E1-1BF8-4CEF-9ED9-39FAA597229A}"/>
    <cellStyle name="Normal 2 4 3 3 6 2 4" xfId="24138" xr:uid="{433D0AC7-538F-4432-8741-A1F5F42AC4AC}"/>
    <cellStyle name="Normal 2 4 3 3 6 3" xfId="6762" xr:uid="{862279F5-F097-4A61-87AC-F09165C22939}"/>
    <cellStyle name="Normal 2 4 3 3 6 3 2" xfId="16084" xr:uid="{199F0142-B20A-45FA-A2EF-7FD7E541DBC1}"/>
    <cellStyle name="Normal 2 4 3 3 6 3 3" xfId="26210" xr:uid="{08E97958-25D1-4C2F-B3C4-49A25E1A9BBF}"/>
    <cellStyle name="Normal 2 4 3 3 6 4" xfId="11867" xr:uid="{EA777553-7FAD-4DF4-8EF5-0BD274FDAE5F}"/>
    <cellStyle name="Normal 2 4 3 3 6 5" xfId="21993" xr:uid="{6D7160AC-7B6B-492F-A7A5-73343AE2BCC6}"/>
    <cellStyle name="Normal 2 4 3 3 7" xfId="2873" xr:uid="{0E73DE59-C8C7-45DC-8E5F-C0AA89086ED1}"/>
    <cellStyle name="Normal 2 4 3 3 7 2" xfId="5102" xr:uid="{FEC42533-5AFD-4817-ABF3-C1B80B2022BE}"/>
    <cellStyle name="Normal 2 4 3 3 7 2 2" xfId="9320" xr:uid="{255E4359-44B5-438C-AFE8-5EA399206EB3}"/>
    <cellStyle name="Normal 2 4 3 3 7 2 2 2" xfId="18642" xr:uid="{F85355D6-AF30-4D91-BC0A-59B00C4F805E}"/>
    <cellStyle name="Normal 2 4 3 3 7 2 2 3" xfId="28768" xr:uid="{9E754EB7-CEEE-4B85-AF34-0E5C1605B55F}"/>
    <cellStyle name="Normal 2 4 3 3 7 2 3" xfId="14425" xr:uid="{515D4327-F970-4DED-9F09-A65DFE1F7505}"/>
    <cellStyle name="Normal 2 4 3 3 7 2 4" xfId="24551" xr:uid="{8BEC59F8-537C-4B26-A395-C01C6ED402C8}"/>
    <cellStyle name="Normal 2 4 3 3 7 3" xfId="7175" xr:uid="{5BBC296F-0073-47F6-AF1C-EDD0B313C6F6}"/>
    <cellStyle name="Normal 2 4 3 3 7 3 2" xfId="16497" xr:uid="{9A7F2233-F51E-4998-86F9-4B059629BB2F}"/>
    <cellStyle name="Normal 2 4 3 3 7 3 3" xfId="26623" xr:uid="{5139679D-91DF-45C2-968E-32B7FD4A08F6}"/>
    <cellStyle name="Normal 2 4 3 3 7 4" xfId="12280" xr:uid="{820F4A3D-C457-4FDF-BBD3-D8C2A9D803A6}"/>
    <cellStyle name="Normal 2 4 3 3 7 5" xfId="22406" xr:uid="{869C358A-98CA-47DB-AB82-6F1ABBF4BF3A}"/>
    <cellStyle name="Normal 2 4 3 3 8" xfId="3309" xr:uid="{E9BA9FBD-7801-48AB-91C7-56C5CED53E63}"/>
    <cellStyle name="Normal 2 4 3 3 8 2" xfId="7588" xr:uid="{4062C535-1E29-43AD-92EC-05335018CF81}"/>
    <cellStyle name="Normal 2 4 3 3 8 2 2" xfId="16910" xr:uid="{C964C29F-281B-4EA9-9A3A-90220588478D}"/>
    <cellStyle name="Normal 2 4 3 3 8 2 3" xfId="27036" xr:uid="{BF646522-1BF4-40F7-9446-BE4C4555A394}"/>
    <cellStyle name="Normal 2 4 3 3 8 3" xfId="12693" xr:uid="{6A3AD5F2-E031-4ECB-A931-0A3BBC69DE84}"/>
    <cellStyle name="Normal 2 4 3 3 8 4" xfId="22819" xr:uid="{15996676-C181-490D-854D-B10106ECF79C}"/>
    <cellStyle name="Normal 2 4 3 3 9" xfId="5522" xr:uid="{E4DA5401-65F6-4AE1-AC80-4829FFFAF3DA}"/>
    <cellStyle name="Normal 2 4 3 3 9 2" xfId="14844" xr:uid="{317A14AC-308F-4AB2-9038-76C347656C01}"/>
    <cellStyle name="Normal 2 4 3 3 9 3" xfId="24970" xr:uid="{73C8AF34-8466-4D69-8323-7875E7BF459B}"/>
    <cellStyle name="Normal 2 4 3 4" xfId="795" xr:uid="{00000000-0005-0000-0000-000010020000}"/>
    <cellStyle name="Normal 2 4 3 4 2" xfId="3862" xr:uid="{8A32B7A6-4EF9-4F67-A38D-0797E0E61059}"/>
    <cellStyle name="Normal 2 4 3 4 2 2" xfId="8080" xr:uid="{6EBF5A3B-B407-4445-9563-168786519863}"/>
    <cellStyle name="Normal 2 4 3 4 2 2 2" xfId="17402" xr:uid="{0420BD9D-BF31-4E44-9A90-DE39AE30DD76}"/>
    <cellStyle name="Normal 2 4 3 4 2 2 3" xfId="27528" xr:uid="{13A82E6A-9553-4AD1-947A-EA8797B07D20}"/>
    <cellStyle name="Normal 2 4 3 4 2 3" xfId="13185" xr:uid="{BF1877C0-FD9B-46F5-9AC0-41B9EECC5552}"/>
    <cellStyle name="Normal 2 4 3 4 2 4" xfId="23311" xr:uid="{481D1048-210C-4755-8B4E-F7400DA71E72}"/>
    <cellStyle name="Normal 2 4 3 4 3" xfId="5935" xr:uid="{1B522099-2AD7-48E7-998D-57566A951279}"/>
    <cellStyle name="Normal 2 4 3 4 3 2" xfId="15257" xr:uid="{869DB49D-33E3-41BB-BB1C-EA2B07301CF7}"/>
    <cellStyle name="Normal 2 4 3 4 3 3" xfId="25383" xr:uid="{C430B9D1-5B57-4471-AC1A-329BBDEF855D}"/>
    <cellStyle name="Normal 2 4 3 4 4" xfId="10433" xr:uid="{D4587EC3-4D86-4C60-A383-06C3800374B7}"/>
    <cellStyle name="Normal 2 4 3 4 4 2" xfId="19732" xr:uid="{D4F1B858-3489-4276-84BE-5906D26DDE5B}"/>
    <cellStyle name="Normal 2 4 3 4 4 3" xfId="29858" xr:uid="{946990B6-EDC9-4CD5-B450-86A08A840FF5}"/>
    <cellStyle name="Normal 2 4 3 4 5" xfId="1633" xr:uid="{C0324E17-D9CC-4B50-B5EA-22239D9EEAD9}"/>
    <cellStyle name="Normal 2 4 3 4 6" xfId="11040" xr:uid="{CE6DFD14-2E93-41F9-92C9-DBB0B442A02D}"/>
    <cellStyle name="Normal 2 4 3 4 7" xfId="20339" xr:uid="{174F85DA-823F-4804-A50F-43C084EA127F}"/>
    <cellStyle name="Normal 2 4 3 4 8" xfId="21166" xr:uid="{A4D2AA8D-C4E8-4E0A-922D-DF353ED36180}"/>
    <cellStyle name="Normal 2 4 3 5" xfId="2046" xr:uid="{25A58C73-F1BF-4263-827A-39952BFE5BD5}"/>
    <cellStyle name="Normal 2 4 3 5 2" xfId="4275" xr:uid="{EE733D6D-783B-4C69-8E81-0F51E6765BB6}"/>
    <cellStyle name="Normal 2 4 3 5 2 2" xfId="8493" xr:uid="{E8BED2AF-889B-4F05-90A1-DE08F8ED6151}"/>
    <cellStyle name="Normal 2 4 3 5 2 2 2" xfId="17815" xr:uid="{ADB39DFC-4CD6-448B-BF0F-45C19F142EB3}"/>
    <cellStyle name="Normal 2 4 3 5 2 2 3" xfId="27941" xr:uid="{190EB67D-7B77-44E3-BF24-6AAC8B3E62AC}"/>
    <cellStyle name="Normal 2 4 3 5 2 3" xfId="13598" xr:uid="{71BF0A28-B84B-4211-B719-0D1BD8413F83}"/>
    <cellStyle name="Normal 2 4 3 5 2 4" xfId="23724" xr:uid="{B1A4595B-A0AF-4C58-A6DA-734A392FDE47}"/>
    <cellStyle name="Normal 2 4 3 5 3" xfId="6348" xr:uid="{41CA012B-8D50-482A-A8BC-890CFF983CF6}"/>
    <cellStyle name="Normal 2 4 3 5 3 2" xfId="15670" xr:uid="{42068B9E-02DB-4732-8A79-502B836242F1}"/>
    <cellStyle name="Normal 2 4 3 5 3 3" xfId="25796" xr:uid="{40B8FD7F-0059-4E0D-BFB6-30B8C520B9D7}"/>
    <cellStyle name="Normal 2 4 3 5 4" xfId="11453" xr:uid="{D96ECC06-2FAB-4183-A746-A7D8900E403F}"/>
    <cellStyle name="Normal 2 4 3 5 5" xfId="21579" xr:uid="{7037CEDD-F59C-488A-B4D0-40C824FE82E8}"/>
    <cellStyle name="Normal 2 4 3 6" xfId="2459" xr:uid="{2C613934-40A1-4775-91E6-686804C7408E}"/>
    <cellStyle name="Normal 2 4 3 6 2" xfId="4688" xr:uid="{15B9B614-8540-44CF-8E85-847BDF94633D}"/>
    <cellStyle name="Normal 2 4 3 6 2 2" xfId="8906" xr:uid="{DC02FC3A-CDF1-4A6F-9FAF-C90E6671377E}"/>
    <cellStyle name="Normal 2 4 3 6 2 2 2" xfId="18228" xr:uid="{14618F8D-6DDF-4ECC-A736-F75B19C2CD43}"/>
    <cellStyle name="Normal 2 4 3 6 2 2 3" xfId="28354" xr:uid="{B4907427-191C-4E66-9F96-AFB4B65A71ED}"/>
    <cellStyle name="Normal 2 4 3 6 2 3" xfId="14011" xr:uid="{32EB2D20-78C3-4F92-9518-15E5F79FAC47}"/>
    <cellStyle name="Normal 2 4 3 6 2 4" xfId="24137" xr:uid="{E5057D79-A6C9-4DF8-838F-AE77F28059C6}"/>
    <cellStyle name="Normal 2 4 3 6 3" xfId="6761" xr:uid="{67A907B0-153E-48BC-BFF7-6F0A9B15112F}"/>
    <cellStyle name="Normal 2 4 3 6 3 2" xfId="16083" xr:uid="{31F51AF5-0105-498B-8A95-B3E3B76AB137}"/>
    <cellStyle name="Normal 2 4 3 6 3 3" xfId="26209" xr:uid="{EF38339D-A581-4473-9896-DA760DBFF252}"/>
    <cellStyle name="Normal 2 4 3 6 4" xfId="11866" xr:uid="{01F778DA-82DC-425D-9E3A-FBE47A2A7929}"/>
    <cellStyle name="Normal 2 4 3 6 5" xfId="21992" xr:uid="{B44A45A7-F5EA-4C50-8E4E-197565D5F5A6}"/>
    <cellStyle name="Normal 2 4 3 7" xfId="2872" xr:uid="{FC9BE4F8-DD47-4377-B299-344FABDA341A}"/>
    <cellStyle name="Normal 2 4 3 7 2" xfId="5101" xr:uid="{2D4D87A7-D356-4544-9859-C7A0A2F97FAE}"/>
    <cellStyle name="Normal 2 4 3 7 2 2" xfId="9319" xr:uid="{C28F7A18-65DB-4ED5-BD63-18918A370036}"/>
    <cellStyle name="Normal 2 4 3 7 2 2 2" xfId="18641" xr:uid="{6C74D3EF-E873-41B8-88D2-340C90DDB3C3}"/>
    <cellStyle name="Normal 2 4 3 7 2 2 3" xfId="28767" xr:uid="{8A4BC6D4-EF21-447F-BC29-5FFCAB37AE07}"/>
    <cellStyle name="Normal 2 4 3 7 2 3" xfId="14424" xr:uid="{43DB5589-75DB-4C5C-9E04-6E63D9FB49DF}"/>
    <cellStyle name="Normal 2 4 3 7 2 4" xfId="24550" xr:uid="{D0377BD9-2953-4D2D-A69D-4579A705D76A}"/>
    <cellStyle name="Normal 2 4 3 7 3" xfId="7174" xr:uid="{E3652215-9B6C-40B7-8F5C-4B911B9A9547}"/>
    <cellStyle name="Normal 2 4 3 7 3 2" xfId="16496" xr:uid="{144DE13C-4E1B-4DEC-AC35-6201CD9FE336}"/>
    <cellStyle name="Normal 2 4 3 7 3 3" xfId="26622" xr:uid="{B16FFE42-2E77-4172-BFD5-7E6B836A199E}"/>
    <cellStyle name="Normal 2 4 3 7 4" xfId="12279" xr:uid="{4DFEACB5-7CA1-4C88-8800-35B2B2E172A8}"/>
    <cellStyle name="Normal 2 4 3 7 5" xfId="22405" xr:uid="{482B93FA-EB71-46A7-92F0-4204A5238727}"/>
    <cellStyle name="Normal 2 4 3 8" xfId="3308" xr:uid="{434BCC3F-4A43-4406-954C-7427372C9935}"/>
    <cellStyle name="Normal 2 4 3 8 2" xfId="7587" xr:uid="{F9855883-8483-4F31-8C82-13523CBE9713}"/>
    <cellStyle name="Normal 2 4 3 8 2 2" xfId="16909" xr:uid="{0C8F6396-66B7-4BCD-B5BF-8E596747C870}"/>
    <cellStyle name="Normal 2 4 3 8 2 3" xfId="27035" xr:uid="{97156E16-8157-4C04-A162-12B169C576B9}"/>
    <cellStyle name="Normal 2 4 3 8 3" xfId="12692" xr:uid="{E307C1DB-DEDF-4589-A5AD-674D0B98E59D}"/>
    <cellStyle name="Normal 2 4 3 8 4" xfId="22818" xr:uid="{DD310B34-BFFE-4BA3-941A-9A5CA42F5BB3}"/>
    <cellStyle name="Normal 2 4 3 9" xfId="5521" xr:uid="{C4378780-553B-44C1-AD29-1908C9A70DC8}"/>
    <cellStyle name="Normal 2 4 3 9 2" xfId="14843" xr:uid="{BE417585-24D6-4AF5-9F66-C3167A498A9B}"/>
    <cellStyle name="Normal 2 4 3 9 3" xfId="24969" xr:uid="{969291B0-4ACE-4686-9CAA-F3E08989FF67}"/>
    <cellStyle name="Normal 2 4 4" xfId="305" xr:uid="{00000000-0005-0000-0000-000011020000}"/>
    <cellStyle name="Normal 2 4 5" xfId="306" xr:uid="{00000000-0005-0000-0000-000012020000}"/>
    <cellStyle name="Normal 2 4 5 10" xfId="5526" xr:uid="{A009618A-028E-4B96-8D0C-D68DE0CF5F9F}"/>
    <cellStyle name="Normal 2 4 5 10 2" xfId="14848" xr:uid="{4F4D921F-A9F4-46CB-A3F5-45612C1E5651}"/>
    <cellStyle name="Normal 2 4 5 10 3" xfId="24974" xr:uid="{65E02CCB-999B-4F9A-B866-5B68191D3682}"/>
    <cellStyle name="Normal 2 4 5 11" xfId="9610" xr:uid="{8EEE9B63-77EE-4F3E-B370-606182306FD9}"/>
    <cellStyle name="Normal 2 4 5 11 2" xfId="18931" xr:uid="{3A354989-4796-4613-9CEF-45FEE4C747F8}"/>
    <cellStyle name="Normal 2 4 5 11 3" xfId="29057" xr:uid="{5500686F-B75A-4810-90BE-2E88B8EBB8F9}"/>
    <cellStyle name="Normal 2 4 5 12" xfId="1222" xr:uid="{DC38BC58-4130-4EBD-AF91-5AA700D2F737}"/>
    <cellStyle name="Normal 2 4 5 13" xfId="10631" xr:uid="{B31C5DD3-822C-4EEB-B52E-A13DD8713486}"/>
    <cellStyle name="Normal 2 4 5 14" xfId="19928" xr:uid="{1085FB23-5069-42E5-AE2C-7562B9E5B643}"/>
    <cellStyle name="Normal 2 4 5 15" xfId="20757" xr:uid="{18DEE425-9FF3-43E7-BBA7-3420A538E64F}"/>
    <cellStyle name="Normal 2 4 5 2" xfId="307" xr:uid="{00000000-0005-0000-0000-000013020000}"/>
    <cellStyle name="Normal 2 4 5 2 10" xfId="9645" xr:uid="{767E1ECE-CFA9-41B6-A66B-DCE9E23ED9A7}"/>
    <cellStyle name="Normal 2 4 5 2 10 2" xfId="18966" xr:uid="{16EA006F-E026-4449-8C53-BDA8D5D15F33}"/>
    <cellStyle name="Normal 2 4 5 2 10 3" xfId="29092" xr:uid="{33887983-23E9-463B-9915-01068C532813}"/>
    <cellStyle name="Normal 2 4 5 2 11" xfId="1223" xr:uid="{33E0FC49-7F6F-48D1-870D-C3F19E5B2073}"/>
    <cellStyle name="Normal 2 4 5 2 12" xfId="10632" xr:uid="{4EEE0144-243B-4820-B118-098F0E1A0E88}"/>
    <cellStyle name="Normal 2 4 5 2 13" xfId="19929" xr:uid="{1B2FC245-9A81-47FC-8CF2-F170719309AA}"/>
    <cellStyle name="Normal 2 4 5 2 14" xfId="20758" xr:uid="{FF96BB00-B5CF-420D-B080-BA1176D798BC}"/>
    <cellStyle name="Normal 2 4 5 2 2" xfId="308" xr:uid="{00000000-0005-0000-0000-000014020000}"/>
    <cellStyle name="Normal 2 4 5 2 2 10" xfId="1224" xr:uid="{48289B1A-FF4E-41B8-84C8-1094B5F846D2}"/>
    <cellStyle name="Normal 2 4 5 2 2 11" xfId="10633" xr:uid="{B3474316-397E-4CAB-9BA8-1CC7DECAA0EE}"/>
    <cellStyle name="Normal 2 4 5 2 2 12" xfId="19930" xr:uid="{2E2FC573-AB62-4E39-A404-E431FFB04A73}"/>
    <cellStyle name="Normal 2 4 5 2 2 13" xfId="20759" xr:uid="{63428C91-295F-45AB-B86A-3A799A2884A5}"/>
    <cellStyle name="Normal 2 4 5 2 2 2" xfId="309" xr:uid="{00000000-0005-0000-0000-000015020000}"/>
    <cellStyle name="Normal 2 4 5 2 2 2 10" xfId="10634" xr:uid="{A7A29324-76B9-4307-A5A8-A1FC62F2512B}"/>
    <cellStyle name="Normal 2 4 5 2 2 2 11" xfId="19931" xr:uid="{EF636467-3B17-4E6B-B06D-8642CE289F03}"/>
    <cellStyle name="Normal 2 4 5 2 2 2 12" xfId="20760" xr:uid="{661120D9-FCE2-4DAD-9C35-46096B705901}"/>
    <cellStyle name="Normal 2 4 5 2 2 2 2" xfId="803" xr:uid="{00000000-0005-0000-0000-000016020000}"/>
    <cellStyle name="Normal 2 4 5 2 2 2 2 2" xfId="3870" xr:uid="{FF26EA0B-382F-4244-8CB8-D6E6E1A6B710}"/>
    <cellStyle name="Normal 2 4 5 2 2 2 2 2 2" xfId="8088" xr:uid="{31B195FA-C649-4423-BA14-09F0789B32C1}"/>
    <cellStyle name="Normal 2 4 5 2 2 2 2 2 2 2" xfId="17410" xr:uid="{39830173-10EE-413B-B0BB-D154ABC0E14A}"/>
    <cellStyle name="Normal 2 4 5 2 2 2 2 2 2 3" xfId="27536" xr:uid="{99765AFC-1376-40E4-8E1F-ED77DC65C1E9}"/>
    <cellStyle name="Normal 2 4 5 2 2 2 2 2 3" xfId="13193" xr:uid="{E9167F5D-1948-4B70-8041-93465D1C5197}"/>
    <cellStyle name="Normal 2 4 5 2 2 2 2 2 4" xfId="23319" xr:uid="{5CD3CC5E-B32F-4309-8411-AE0179AA20AA}"/>
    <cellStyle name="Normal 2 4 5 2 2 2 2 3" xfId="5943" xr:uid="{F75C5336-3419-4C26-BA69-50EC86A2BE01}"/>
    <cellStyle name="Normal 2 4 5 2 2 2 2 3 2" xfId="15265" xr:uid="{F1A314AC-45D7-4C21-A41A-C9484AAEB6DC}"/>
    <cellStyle name="Normal 2 4 5 2 2 2 2 3 3" xfId="25391" xr:uid="{889A115B-42B3-4530-9D58-895721F05FB0}"/>
    <cellStyle name="Normal 2 4 5 2 2 2 2 4" xfId="10380" xr:uid="{C38B1FE3-6369-4510-B155-4CEE2D561387}"/>
    <cellStyle name="Normal 2 4 5 2 2 2 2 4 2" xfId="19691" xr:uid="{1335B2DF-2E91-4BB6-B17D-9DD74BD8848C}"/>
    <cellStyle name="Normal 2 4 5 2 2 2 2 4 3" xfId="29817" xr:uid="{B64F3AE0-E0AC-4C3C-ADE6-5F11738BBA23}"/>
    <cellStyle name="Normal 2 4 5 2 2 2 2 5" xfId="1641" xr:uid="{077D937E-5430-48F5-AD2B-B2675FF832CC}"/>
    <cellStyle name="Normal 2 4 5 2 2 2 2 6" xfId="11048" xr:uid="{C0A5A3D4-F36C-4082-A018-92E60DBCD6CC}"/>
    <cellStyle name="Normal 2 4 5 2 2 2 2 7" xfId="20347" xr:uid="{E1D0BAC6-7FB6-45EE-BC28-ECE35C7C72E0}"/>
    <cellStyle name="Normal 2 4 5 2 2 2 2 8" xfId="21174" xr:uid="{9A2C624C-EF25-474D-A7FB-87500AC766C5}"/>
    <cellStyle name="Normal 2 4 5 2 2 2 3" xfId="2054" xr:uid="{9CFF4BAD-58E9-4B1B-9F78-31300695D872}"/>
    <cellStyle name="Normal 2 4 5 2 2 2 3 2" xfId="4283" xr:uid="{25E62582-B3A8-4844-B18D-47DDF29D4BF8}"/>
    <cellStyle name="Normal 2 4 5 2 2 2 3 2 2" xfId="8501" xr:uid="{117E1B35-A7B2-4F89-9DAD-2F5E8E6EFA1B}"/>
    <cellStyle name="Normal 2 4 5 2 2 2 3 2 2 2" xfId="17823" xr:uid="{7EEB300C-7EC3-405C-AD62-78194BB643AE}"/>
    <cellStyle name="Normal 2 4 5 2 2 2 3 2 2 3" xfId="27949" xr:uid="{2A199F4D-C36F-4E81-80ED-A081CF57DF79}"/>
    <cellStyle name="Normal 2 4 5 2 2 2 3 2 3" xfId="13606" xr:uid="{C8176AAA-A623-405D-B764-69CAA75A9D53}"/>
    <cellStyle name="Normal 2 4 5 2 2 2 3 2 4" xfId="23732" xr:uid="{79628FA3-5CA7-49C6-8BE9-6DD89EA1452F}"/>
    <cellStyle name="Normal 2 4 5 2 2 2 3 3" xfId="6356" xr:uid="{75401039-4CBD-4E10-A16E-7E29772DAF9D}"/>
    <cellStyle name="Normal 2 4 5 2 2 2 3 3 2" xfId="15678" xr:uid="{21FB9CFD-19B6-4FF5-A440-516D6B16B723}"/>
    <cellStyle name="Normal 2 4 5 2 2 2 3 3 3" xfId="25804" xr:uid="{B81DE7DB-0C7C-4694-A723-5ABCFB04B225}"/>
    <cellStyle name="Normal 2 4 5 2 2 2 3 4" xfId="11461" xr:uid="{F5EEC10E-61F0-4AAF-AA44-C17527AC98F1}"/>
    <cellStyle name="Normal 2 4 5 2 2 2 3 5" xfId="21587" xr:uid="{A659D10A-9833-498B-AB27-CF7E629F25E9}"/>
    <cellStyle name="Normal 2 4 5 2 2 2 4" xfId="2467" xr:uid="{0D63EB00-473F-4416-9BBD-1956C94F42B4}"/>
    <cellStyle name="Normal 2 4 5 2 2 2 4 2" xfId="4696" xr:uid="{FB7D94A8-920B-4A2B-B1A8-507BD66D816B}"/>
    <cellStyle name="Normal 2 4 5 2 2 2 4 2 2" xfId="8914" xr:uid="{9CC172BC-EC89-467D-9F93-59F0BC1B96BE}"/>
    <cellStyle name="Normal 2 4 5 2 2 2 4 2 2 2" xfId="18236" xr:uid="{6A534123-A1B9-4C0F-90DC-071F5BEC2557}"/>
    <cellStyle name="Normal 2 4 5 2 2 2 4 2 2 3" xfId="28362" xr:uid="{1BE3847D-710D-4753-80CA-29FEFF4C15E8}"/>
    <cellStyle name="Normal 2 4 5 2 2 2 4 2 3" xfId="14019" xr:uid="{3782BE04-3789-4969-A889-ED3422B4B8AB}"/>
    <cellStyle name="Normal 2 4 5 2 2 2 4 2 4" xfId="24145" xr:uid="{2F2C6169-FEA9-4A83-8AA5-68198B305A91}"/>
    <cellStyle name="Normal 2 4 5 2 2 2 4 3" xfId="6769" xr:uid="{602A7365-1C77-4548-82B5-C75F7B4C6020}"/>
    <cellStyle name="Normal 2 4 5 2 2 2 4 3 2" xfId="16091" xr:uid="{679C75C1-28BA-4CE9-99FE-684D0114B0E8}"/>
    <cellStyle name="Normal 2 4 5 2 2 2 4 3 3" xfId="26217" xr:uid="{D875CAE0-7C32-46D4-B176-A18BB9F134B6}"/>
    <cellStyle name="Normal 2 4 5 2 2 2 4 4" xfId="11874" xr:uid="{30DED98E-4CAB-45AB-AE22-88557C6EFCD6}"/>
    <cellStyle name="Normal 2 4 5 2 2 2 4 5" xfId="22000" xr:uid="{36659D45-F764-4A02-BC49-1BEC443B3094}"/>
    <cellStyle name="Normal 2 4 5 2 2 2 5" xfId="2880" xr:uid="{0297BCD2-B29C-46A9-972C-92F593CACBB7}"/>
    <cellStyle name="Normal 2 4 5 2 2 2 5 2" xfId="5109" xr:uid="{CE5A1847-3C56-4EF9-A705-87DE7A6138DF}"/>
    <cellStyle name="Normal 2 4 5 2 2 2 5 2 2" xfId="9327" xr:uid="{D727B02D-E85E-43BF-96BE-25CAD8CDE65C}"/>
    <cellStyle name="Normal 2 4 5 2 2 2 5 2 2 2" xfId="18649" xr:uid="{0EF789F6-50C3-4930-988E-263A843B6C10}"/>
    <cellStyle name="Normal 2 4 5 2 2 2 5 2 2 3" xfId="28775" xr:uid="{6F10F1E3-6769-41FB-B9E1-88D6808AD433}"/>
    <cellStyle name="Normal 2 4 5 2 2 2 5 2 3" xfId="14432" xr:uid="{96978475-6499-4138-9F15-F684A77184F9}"/>
    <cellStyle name="Normal 2 4 5 2 2 2 5 2 4" xfId="24558" xr:uid="{F395B518-6F49-43E7-8A49-36129853B9AB}"/>
    <cellStyle name="Normal 2 4 5 2 2 2 5 3" xfId="7182" xr:uid="{C3FDE34B-0A17-4ED6-996D-77511B2D229D}"/>
    <cellStyle name="Normal 2 4 5 2 2 2 5 3 2" xfId="16504" xr:uid="{4959E299-0251-4671-9E42-6207D60BC0BF}"/>
    <cellStyle name="Normal 2 4 5 2 2 2 5 3 3" xfId="26630" xr:uid="{6DB028DE-696E-4A48-BE34-80E852304F56}"/>
    <cellStyle name="Normal 2 4 5 2 2 2 5 4" xfId="12287" xr:uid="{BFA90C06-4A0B-4530-92F8-75913BAC0FA6}"/>
    <cellStyle name="Normal 2 4 5 2 2 2 5 5" xfId="22413" xr:uid="{293A324C-6327-441C-940B-4422F4EF0EC8}"/>
    <cellStyle name="Normal 2 4 5 2 2 2 6" xfId="3316" xr:uid="{0A22EB71-D8CF-45B5-854B-F09F44AA2491}"/>
    <cellStyle name="Normal 2 4 5 2 2 2 6 2" xfId="7595" xr:uid="{839A3E55-357E-4608-A439-F480EBB175B3}"/>
    <cellStyle name="Normal 2 4 5 2 2 2 6 2 2" xfId="16917" xr:uid="{F78486C6-CDA9-4060-8520-C35A00EDCBFD}"/>
    <cellStyle name="Normal 2 4 5 2 2 2 6 2 3" xfId="27043" xr:uid="{E3B1E19F-07EE-4956-BD6E-B92C8C230815}"/>
    <cellStyle name="Normal 2 4 5 2 2 2 6 3" xfId="12700" xr:uid="{7C4CFC03-9898-4813-B9CD-F3D1CFD374C9}"/>
    <cellStyle name="Normal 2 4 5 2 2 2 6 4" xfId="22826" xr:uid="{765040E7-F76A-4E98-8E02-693BDC1892C7}"/>
    <cellStyle name="Normal 2 4 5 2 2 2 7" xfId="5529" xr:uid="{E363F067-0713-4D86-B0E0-E7D4DBBDAEA1}"/>
    <cellStyle name="Normal 2 4 5 2 2 2 7 2" xfId="14851" xr:uid="{6E8F38FA-BDB0-4C8D-A212-8D4D8B59AAEE}"/>
    <cellStyle name="Normal 2 4 5 2 2 2 7 3" xfId="24977" xr:uid="{AF4A78B1-B00C-48B4-8F6D-B7657112AC62}"/>
    <cellStyle name="Normal 2 4 5 2 2 2 8" xfId="9955" xr:uid="{BBAAE550-B06A-45F3-9F8F-22268E5BBC11}"/>
    <cellStyle name="Normal 2 4 5 2 2 2 8 2" xfId="19276" xr:uid="{0B21E954-95E5-453F-9066-3F564515A99C}"/>
    <cellStyle name="Normal 2 4 5 2 2 2 8 3" xfId="29402" xr:uid="{21B3D7A6-6646-40F6-B4EF-E4941C47DDF7}"/>
    <cellStyle name="Normal 2 4 5 2 2 2 9" xfId="1225" xr:uid="{D54D3670-5930-47EE-AAC3-30FDED80B727}"/>
    <cellStyle name="Normal 2 4 5 2 2 3" xfId="802" xr:uid="{00000000-0005-0000-0000-000017020000}"/>
    <cellStyle name="Normal 2 4 5 2 2 3 2" xfId="3869" xr:uid="{25B44F50-7759-4D57-8064-0D8B5CBF74D2}"/>
    <cellStyle name="Normal 2 4 5 2 2 3 2 2" xfId="8087" xr:uid="{7F9A5344-0A72-4641-A266-B4E3D85878EB}"/>
    <cellStyle name="Normal 2 4 5 2 2 3 2 2 2" xfId="17409" xr:uid="{F6FFEAE2-90C2-40AE-BA32-6F33A5F61A65}"/>
    <cellStyle name="Normal 2 4 5 2 2 3 2 2 3" xfId="27535" xr:uid="{E6BD0258-190B-4A25-92BF-ABA3F0D039BA}"/>
    <cellStyle name="Normal 2 4 5 2 2 3 2 3" xfId="13192" xr:uid="{D7440721-C487-4731-A790-F89A2234A7ED}"/>
    <cellStyle name="Normal 2 4 5 2 2 3 2 4" xfId="23318" xr:uid="{AB485279-FF94-4434-8E67-09161959850E}"/>
    <cellStyle name="Normal 2 4 5 2 2 3 3" xfId="5942" xr:uid="{17C4DBCA-8B76-422C-9EC5-C9BD2F40321C}"/>
    <cellStyle name="Normal 2 4 5 2 2 3 3 2" xfId="15264" xr:uid="{710490EB-DADC-4233-B4C4-51B3FAF15A83}"/>
    <cellStyle name="Normal 2 4 5 2 2 3 3 3" xfId="25390" xr:uid="{9BD13C28-9679-4575-8C12-7AAEBEB98847}"/>
    <cellStyle name="Normal 2 4 5 2 2 3 4" xfId="10173" xr:uid="{C03807C9-C0C8-4C12-AA1F-27060850DA05}"/>
    <cellStyle name="Normal 2 4 5 2 2 3 4 2" xfId="19484" xr:uid="{F39C2E85-85C6-468D-B81D-2AC953183B14}"/>
    <cellStyle name="Normal 2 4 5 2 2 3 4 3" xfId="29610" xr:uid="{44A4C918-391C-4693-976C-6ED10C3B67DD}"/>
    <cellStyle name="Normal 2 4 5 2 2 3 5" xfId="1640" xr:uid="{94147102-9781-44D2-9C7C-7C1409F962E0}"/>
    <cellStyle name="Normal 2 4 5 2 2 3 6" xfId="11047" xr:uid="{73D689AB-9449-4E62-86A0-65D28A971C76}"/>
    <cellStyle name="Normal 2 4 5 2 2 3 7" xfId="20346" xr:uid="{C8A137F1-F8C7-4371-8647-F7C32D0170ED}"/>
    <cellStyle name="Normal 2 4 5 2 2 3 8" xfId="21173" xr:uid="{C27B1C13-DC01-4EE0-985D-AD02E41BC668}"/>
    <cellStyle name="Normal 2 4 5 2 2 4" xfId="2053" xr:uid="{534B0396-2DF1-4199-869B-7D3B99D0519A}"/>
    <cellStyle name="Normal 2 4 5 2 2 4 2" xfId="4282" xr:uid="{04E6319D-0675-4B51-8C5B-657FD5621806}"/>
    <cellStyle name="Normal 2 4 5 2 2 4 2 2" xfId="8500" xr:uid="{400602E1-A577-4EA5-BA8A-D3ED870D63C9}"/>
    <cellStyle name="Normal 2 4 5 2 2 4 2 2 2" xfId="17822" xr:uid="{C79DCC06-991F-4831-9FE3-0A109B83643B}"/>
    <cellStyle name="Normal 2 4 5 2 2 4 2 2 3" xfId="27948" xr:uid="{DF44816D-D07C-46F6-9489-67509CB0A353}"/>
    <cellStyle name="Normal 2 4 5 2 2 4 2 3" xfId="13605" xr:uid="{1217AB10-0ADF-4A82-8372-5B8FECE66F16}"/>
    <cellStyle name="Normal 2 4 5 2 2 4 2 4" xfId="23731" xr:uid="{2582CA89-75B2-4F60-80BD-3A1A49AD2D09}"/>
    <cellStyle name="Normal 2 4 5 2 2 4 3" xfId="6355" xr:uid="{83A8E290-4328-4D7B-8B0F-2C6657CA176D}"/>
    <cellStyle name="Normal 2 4 5 2 2 4 3 2" xfId="15677" xr:uid="{C1AB8141-1B6A-4CDB-884C-9718F3FC1E5A}"/>
    <cellStyle name="Normal 2 4 5 2 2 4 3 3" xfId="25803" xr:uid="{8C49F918-8A96-4018-B97D-09BDB294516B}"/>
    <cellStyle name="Normal 2 4 5 2 2 4 4" xfId="11460" xr:uid="{9B0AE3D8-A803-4F6E-8D3D-6EDC0526EA5D}"/>
    <cellStyle name="Normal 2 4 5 2 2 4 5" xfId="21586" xr:uid="{618575F8-18BF-4988-9EBB-72D458D7BD7C}"/>
    <cellStyle name="Normal 2 4 5 2 2 5" xfId="2466" xr:uid="{E84DD332-A935-4679-A788-F81CA6F99F8E}"/>
    <cellStyle name="Normal 2 4 5 2 2 5 2" xfId="4695" xr:uid="{89726E32-D7CA-4273-A239-6D3A76C8475B}"/>
    <cellStyle name="Normal 2 4 5 2 2 5 2 2" xfId="8913" xr:uid="{F0DCAA92-0ECD-4814-8512-04E17EC08FE6}"/>
    <cellStyle name="Normal 2 4 5 2 2 5 2 2 2" xfId="18235" xr:uid="{00D032D0-198F-4811-93F4-D3DDDA431A8A}"/>
    <cellStyle name="Normal 2 4 5 2 2 5 2 2 3" xfId="28361" xr:uid="{2C5BE3FB-10ED-4B05-B0C6-B7FCACEF14A6}"/>
    <cellStyle name="Normal 2 4 5 2 2 5 2 3" xfId="14018" xr:uid="{B7C805A2-75CD-4AB7-BB5C-12A774F948BB}"/>
    <cellStyle name="Normal 2 4 5 2 2 5 2 4" xfId="24144" xr:uid="{96778E63-04E3-4B60-8866-90AA9DC3665C}"/>
    <cellStyle name="Normal 2 4 5 2 2 5 3" xfId="6768" xr:uid="{3846C0E5-B9BD-4810-93B0-D7682A7FC9D1}"/>
    <cellStyle name="Normal 2 4 5 2 2 5 3 2" xfId="16090" xr:uid="{A35A2933-10BC-4E07-83BE-66FCC9F4D2A1}"/>
    <cellStyle name="Normal 2 4 5 2 2 5 3 3" xfId="26216" xr:uid="{DFE1740E-9AFD-492B-9838-5EEE83B79439}"/>
    <cellStyle name="Normal 2 4 5 2 2 5 4" xfId="11873" xr:uid="{1BBD3846-8C66-46D7-A364-6977E0EAFEB9}"/>
    <cellStyle name="Normal 2 4 5 2 2 5 5" xfId="21999" xr:uid="{2DC4FE01-4CE0-4F2F-AFDC-51C6CB69E4CB}"/>
    <cellStyle name="Normal 2 4 5 2 2 6" xfId="2879" xr:uid="{EA67A318-2D62-465E-B0E2-A8BB36584A3C}"/>
    <cellStyle name="Normal 2 4 5 2 2 6 2" xfId="5108" xr:uid="{672CF346-4D62-413A-8D7A-217BDC6C4073}"/>
    <cellStyle name="Normal 2 4 5 2 2 6 2 2" xfId="9326" xr:uid="{6C923406-BA95-4AB2-9A43-D4F1ED25C5BB}"/>
    <cellStyle name="Normal 2 4 5 2 2 6 2 2 2" xfId="18648" xr:uid="{44EFD4D2-CEE3-4C97-8F31-D84D22E1C3E1}"/>
    <cellStyle name="Normal 2 4 5 2 2 6 2 2 3" xfId="28774" xr:uid="{81E1D4F6-3A27-4131-A435-A84334C9092F}"/>
    <cellStyle name="Normal 2 4 5 2 2 6 2 3" xfId="14431" xr:uid="{20E435BB-49BA-4C2B-AF1C-E37AB8C0903E}"/>
    <cellStyle name="Normal 2 4 5 2 2 6 2 4" xfId="24557" xr:uid="{787C9D7E-6A20-4BC1-8A1C-57606127BBFD}"/>
    <cellStyle name="Normal 2 4 5 2 2 6 3" xfId="7181" xr:uid="{7ABFE642-0C50-4261-886C-59924D81A547}"/>
    <cellStyle name="Normal 2 4 5 2 2 6 3 2" xfId="16503" xr:uid="{A8664EC4-E260-4D58-B670-FD7AD283DEDB}"/>
    <cellStyle name="Normal 2 4 5 2 2 6 3 3" xfId="26629" xr:uid="{597B27DB-FA96-4C6E-80D3-406A43110298}"/>
    <cellStyle name="Normal 2 4 5 2 2 6 4" xfId="12286" xr:uid="{E346E02B-EAAF-499F-9188-57FCA4692884}"/>
    <cellStyle name="Normal 2 4 5 2 2 6 5" xfId="22412" xr:uid="{73005EFA-DBA1-47FA-8A04-1DA08B505AE6}"/>
    <cellStyle name="Normal 2 4 5 2 2 7" xfId="3315" xr:uid="{BBDDB0F7-0ADB-4F3A-BFD7-FCEF04FBB468}"/>
    <cellStyle name="Normal 2 4 5 2 2 7 2" xfId="7594" xr:uid="{71AF3EEE-4950-44C1-BE7E-85366CA0E1BE}"/>
    <cellStyle name="Normal 2 4 5 2 2 7 2 2" xfId="16916" xr:uid="{28C14095-521E-4F5D-9815-D55CE14D8E14}"/>
    <cellStyle name="Normal 2 4 5 2 2 7 2 3" xfId="27042" xr:uid="{4AD2CB33-84F4-4A98-BD0D-40E37C902101}"/>
    <cellStyle name="Normal 2 4 5 2 2 7 3" xfId="12699" xr:uid="{E81C7A07-A814-4449-BB95-24086968AF50}"/>
    <cellStyle name="Normal 2 4 5 2 2 7 4" xfId="22825" xr:uid="{26D1C55E-3E1B-4E04-9E9F-1404C7CC5238}"/>
    <cellStyle name="Normal 2 4 5 2 2 8" xfId="5528" xr:uid="{A7BAD355-249D-4C2D-9936-F83A9249A0C3}"/>
    <cellStyle name="Normal 2 4 5 2 2 8 2" xfId="14850" xr:uid="{E1FC4754-ADF9-4D86-AEDC-BD6B5F762611}"/>
    <cellStyle name="Normal 2 4 5 2 2 8 3" xfId="24976" xr:uid="{8011BEA7-D65E-4FC6-A652-807E24B10117}"/>
    <cellStyle name="Normal 2 4 5 2 2 9" xfId="9748" xr:uid="{C82CB1A9-FFF9-4CE8-B2A6-5FC6E599B176}"/>
    <cellStyle name="Normal 2 4 5 2 2 9 2" xfId="19069" xr:uid="{0A6B016F-968F-4191-9F45-9B9B5345FE16}"/>
    <cellStyle name="Normal 2 4 5 2 2 9 3" xfId="29195" xr:uid="{A7640BD5-5BB9-4EB4-A7FF-35F4DE6615CC}"/>
    <cellStyle name="Normal 2 4 5 2 3" xfId="310" xr:uid="{00000000-0005-0000-0000-000018020000}"/>
    <cellStyle name="Normal 2 4 5 2 3 10" xfId="10635" xr:uid="{9B6C7DE7-C41A-4558-A204-5EF6EECD8BBB}"/>
    <cellStyle name="Normal 2 4 5 2 3 11" xfId="19932" xr:uid="{4390176D-5DFF-4AD6-B45D-BFA590CAB325}"/>
    <cellStyle name="Normal 2 4 5 2 3 12" xfId="20761" xr:uid="{FD0A26E4-3944-4AEF-B817-0D969706FCAD}"/>
    <cellStyle name="Normal 2 4 5 2 3 2" xfId="804" xr:uid="{00000000-0005-0000-0000-000019020000}"/>
    <cellStyle name="Normal 2 4 5 2 3 2 2" xfId="3871" xr:uid="{A24940D7-AE37-4689-B307-F13FC0343D34}"/>
    <cellStyle name="Normal 2 4 5 2 3 2 2 2" xfId="8089" xr:uid="{8A5A581E-6FC2-414A-9D69-6220B96F8012}"/>
    <cellStyle name="Normal 2 4 5 2 3 2 2 2 2" xfId="17411" xr:uid="{7B7323A6-6C0A-4A16-9BAF-F33DFA833A3D}"/>
    <cellStyle name="Normal 2 4 5 2 3 2 2 2 3" xfId="27537" xr:uid="{2D7BA072-0C1C-496C-B47D-C8C04154DBF7}"/>
    <cellStyle name="Normal 2 4 5 2 3 2 2 3" xfId="13194" xr:uid="{73925950-4EC1-4286-8863-1400925295C7}"/>
    <cellStyle name="Normal 2 4 5 2 3 2 2 4" xfId="23320" xr:uid="{3E108035-726E-48E8-968B-1D4F7F187904}"/>
    <cellStyle name="Normal 2 4 5 2 3 2 3" xfId="5944" xr:uid="{F78A9232-282C-42B7-BD87-1016202E02D8}"/>
    <cellStyle name="Normal 2 4 5 2 3 2 3 2" xfId="15266" xr:uid="{B24E3859-5DC3-4ECC-ACBD-F552DA9D6F8D}"/>
    <cellStyle name="Normal 2 4 5 2 3 2 3 3" xfId="25392" xr:uid="{BB85FFB7-CE27-411C-8832-31A752772A8A}"/>
    <cellStyle name="Normal 2 4 5 2 3 2 4" xfId="10277" xr:uid="{EAEE64E8-C3DC-4ABB-844F-7871F3248FF4}"/>
    <cellStyle name="Normal 2 4 5 2 3 2 4 2" xfId="19588" xr:uid="{2F0818C6-5E73-45BF-9260-E35EF3604C24}"/>
    <cellStyle name="Normal 2 4 5 2 3 2 4 3" xfId="29714" xr:uid="{C9AD22E1-6A31-4C71-A482-6836CDF8F351}"/>
    <cellStyle name="Normal 2 4 5 2 3 2 5" xfId="1642" xr:uid="{02CEA043-340A-4177-94DC-DDC8AF9D3513}"/>
    <cellStyle name="Normal 2 4 5 2 3 2 6" xfId="11049" xr:uid="{2C833E63-7015-4817-A2B9-EEC5970FF190}"/>
    <cellStyle name="Normal 2 4 5 2 3 2 7" xfId="20348" xr:uid="{F9B8859A-D1C4-47DC-B207-89A2E1D933DA}"/>
    <cellStyle name="Normal 2 4 5 2 3 2 8" xfId="21175" xr:uid="{2AF0CA25-AA2B-4BAC-A30A-D2FC81A2BA9A}"/>
    <cellStyle name="Normal 2 4 5 2 3 3" xfId="2055" xr:uid="{03E8B6CD-BD22-48AB-B969-7E2AFE8C94BC}"/>
    <cellStyle name="Normal 2 4 5 2 3 3 2" xfId="4284" xr:uid="{A4759EF7-8A7B-41A5-92DC-0652D2F61A90}"/>
    <cellStyle name="Normal 2 4 5 2 3 3 2 2" xfId="8502" xr:uid="{8247B1D9-BDD4-4CF4-A5DA-EA4E1761E18D}"/>
    <cellStyle name="Normal 2 4 5 2 3 3 2 2 2" xfId="17824" xr:uid="{35D8A0C2-B036-45A5-BD98-C962EED0345C}"/>
    <cellStyle name="Normal 2 4 5 2 3 3 2 2 3" xfId="27950" xr:uid="{40A02212-B14A-4B37-B179-AEEAFB231918}"/>
    <cellStyle name="Normal 2 4 5 2 3 3 2 3" xfId="13607" xr:uid="{289ACDEC-795A-47A1-8B0B-B6B050230467}"/>
    <cellStyle name="Normal 2 4 5 2 3 3 2 4" xfId="23733" xr:uid="{9AE560A6-D901-42ED-9CB2-9832F5B206CD}"/>
    <cellStyle name="Normal 2 4 5 2 3 3 3" xfId="6357" xr:uid="{37683B8D-5966-4EC2-A9A1-379A961DE492}"/>
    <cellStyle name="Normal 2 4 5 2 3 3 3 2" xfId="15679" xr:uid="{3556C090-8D01-41FD-A5B3-B8E9799F0AFA}"/>
    <cellStyle name="Normal 2 4 5 2 3 3 3 3" xfId="25805" xr:uid="{7B67801F-AEF8-4B9E-B1D8-CBDB85939BBA}"/>
    <cellStyle name="Normal 2 4 5 2 3 3 4" xfId="11462" xr:uid="{8DED1CFD-AE61-43C0-8350-02138D3DCAD8}"/>
    <cellStyle name="Normal 2 4 5 2 3 3 5" xfId="21588" xr:uid="{E0D0DF3A-4905-46C3-A020-30360AB6A178}"/>
    <cellStyle name="Normal 2 4 5 2 3 4" xfId="2468" xr:uid="{83F8A5A6-2730-4C63-80FE-76C4416BCFDE}"/>
    <cellStyle name="Normal 2 4 5 2 3 4 2" xfId="4697" xr:uid="{1387F7D0-EC11-42CB-A7C4-CC54041FD365}"/>
    <cellStyle name="Normal 2 4 5 2 3 4 2 2" xfId="8915" xr:uid="{692DEAF2-BC6F-42D2-98EA-FC1162CF4D0D}"/>
    <cellStyle name="Normal 2 4 5 2 3 4 2 2 2" xfId="18237" xr:uid="{74EE0DB1-DF81-45AB-8954-2293AEB2151B}"/>
    <cellStyle name="Normal 2 4 5 2 3 4 2 2 3" xfId="28363" xr:uid="{741B14C3-8716-49F6-B3B6-C6F8C51E5AF9}"/>
    <cellStyle name="Normal 2 4 5 2 3 4 2 3" xfId="14020" xr:uid="{FC0B6A90-F450-45F1-A927-18361192579C}"/>
    <cellStyle name="Normal 2 4 5 2 3 4 2 4" xfId="24146" xr:uid="{815F7875-E10F-45F2-883D-18B5F338535D}"/>
    <cellStyle name="Normal 2 4 5 2 3 4 3" xfId="6770" xr:uid="{786A6792-02AC-4ED8-A0D4-3A0CD1D5F9B9}"/>
    <cellStyle name="Normal 2 4 5 2 3 4 3 2" xfId="16092" xr:uid="{4A6263BA-FBF9-4B69-9A3D-D1FE8843F90A}"/>
    <cellStyle name="Normal 2 4 5 2 3 4 3 3" xfId="26218" xr:uid="{E4E2388E-0355-448F-9952-9A59D5C98E77}"/>
    <cellStyle name="Normal 2 4 5 2 3 4 4" xfId="11875" xr:uid="{1CB926F2-5340-4BC2-875B-E1DC2D145B2B}"/>
    <cellStyle name="Normal 2 4 5 2 3 4 5" xfId="22001" xr:uid="{35EBBD9F-359C-44BB-9950-B488421F9EE6}"/>
    <cellStyle name="Normal 2 4 5 2 3 5" xfId="2881" xr:uid="{468F735B-FA5D-4728-9EF0-9A43B81B3DFB}"/>
    <cellStyle name="Normal 2 4 5 2 3 5 2" xfId="5110" xr:uid="{FD9FF133-8CDE-45EC-BF3D-EE9CE8833325}"/>
    <cellStyle name="Normal 2 4 5 2 3 5 2 2" xfId="9328" xr:uid="{73BCFD58-C026-4605-85D1-4238A2618F1C}"/>
    <cellStyle name="Normal 2 4 5 2 3 5 2 2 2" xfId="18650" xr:uid="{93820FAF-03E9-4167-8E8F-85C9E4B7BADB}"/>
    <cellStyle name="Normal 2 4 5 2 3 5 2 2 3" xfId="28776" xr:uid="{FADF254B-AD46-4E0D-A0BB-4E24D212E1BC}"/>
    <cellStyle name="Normal 2 4 5 2 3 5 2 3" xfId="14433" xr:uid="{643ADFDA-C9EE-4C22-94D5-1B5DDD7B4F06}"/>
    <cellStyle name="Normal 2 4 5 2 3 5 2 4" xfId="24559" xr:uid="{673C3242-91DB-4741-9005-1F08038F006A}"/>
    <cellStyle name="Normal 2 4 5 2 3 5 3" xfId="7183" xr:uid="{82BD4D8B-406B-42E5-8447-69105A17C395}"/>
    <cellStyle name="Normal 2 4 5 2 3 5 3 2" xfId="16505" xr:uid="{A5F4A93B-65EF-4BC8-87C4-977D50596CFF}"/>
    <cellStyle name="Normal 2 4 5 2 3 5 3 3" xfId="26631" xr:uid="{0ABC4091-094E-44B1-AF75-31A194CE997F}"/>
    <cellStyle name="Normal 2 4 5 2 3 5 4" xfId="12288" xr:uid="{5DCC8E2F-4D94-461B-806F-9D2312D443A1}"/>
    <cellStyle name="Normal 2 4 5 2 3 5 5" xfId="22414" xr:uid="{D03A5F47-2A19-481A-8C4D-3D8B1618326F}"/>
    <cellStyle name="Normal 2 4 5 2 3 6" xfId="3317" xr:uid="{5A78D085-1691-4420-A37C-0B396973A7EF}"/>
    <cellStyle name="Normal 2 4 5 2 3 6 2" xfId="7596" xr:uid="{478AA296-4FF2-468A-A248-DB0F28F9044C}"/>
    <cellStyle name="Normal 2 4 5 2 3 6 2 2" xfId="16918" xr:uid="{A246EA7C-B1FA-4E83-842E-2187C4F74865}"/>
    <cellStyle name="Normal 2 4 5 2 3 6 2 3" xfId="27044" xr:uid="{A5E441AA-B727-4CE6-B7CC-2A23EF3913C7}"/>
    <cellStyle name="Normal 2 4 5 2 3 6 3" xfId="12701" xr:uid="{82B4D884-9213-445B-8D6F-35F518A1A3AB}"/>
    <cellStyle name="Normal 2 4 5 2 3 6 4" xfId="22827" xr:uid="{E0B5B782-22C7-40E0-A7AB-D391AC7920A1}"/>
    <cellStyle name="Normal 2 4 5 2 3 7" xfId="5530" xr:uid="{0E8AAA00-BD6A-40EB-AEBD-9F3E3FC05DD7}"/>
    <cellStyle name="Normal 2 4 5 2 3 7 2" xfId="14852" xr:uid="{B03727EC-F317-46B7-ADA0-1B973C48D590}"/>
    <cellStyle name="Normal 2 4 5 2 3 7 3" xfId="24978" xr:uid="{34A536D3-FB9E-45A4-BE77-02C744179D28}"/>
    <cellStyle name="Normal 2 4 5 2 3 8" xfId="9852" xr:uid="{5C36A52E-9C04-40BE-845F-7079FBFAF7E3}"/>
    <cellStyle name="Normal 2 4 5 2 3 8 2" xfId="19173" xr:uid="{472C8414-C742-4E0C-928A-C8D792491F75}"/>
    <cellStyle name="Normal 2 4 5 2 3 8 3" xfId="29299" xr:uid="{4F8D8E7D-1319-435B-9E84-C3247E6B4BD5}"/>
    <cellStyle name="Normal 2 4 5 2 3 9" xfId="1226" xr:uid="{925C4921-9BCD-4102-8C07-89856CFEC198}"/>
    <cellStyle name="Normal 2 4 5 2 4" xfId="801" xr:uid="{00000000-0005-0000-0000-00001A020000}"/>
    <cellStyle name="Normal 2 4 5 2 4 2" xfId="3868" xr:uid="{857D4F21-7610-4635-AC2A-8E11B40D1B82}"/>
    <cellStyle name="Normal 2 4 5 2 4 2 2" xfId="8086" xr:uid="{997C566E-0D17-409C-8A9B-66CC02AAECE3}"/>
    <cellStyle name="Normal 2 4 5 2 4 2 2 2" xfId="17408" xr:uid="{D3C606C4-0302-4510-BAC9-4D18B4BDAAFE}"/>
    <cellStyle name="Normal 2 4 5 2 4 2 2 3" xfId="27534" xr:uid="{268E7BFC-783D-49B0-ADD0-01DA81C99313}"/>
    <cellStyle name="Normal 2 4 5 2 4 2 3" xfId="13191" xr:uid="{407749CA-E934-4BB6-AD5D-81755B534E72}"/>
    <cellStyle name="Normal 2 4 5 2 4 2 4" xfId="23317" xr:uid="{C247B811-4D29-4107-BFEE-47A78B5E96AE}"/>
    <cellStyle name="Normal 2 4 5 2 4 3" xfId="5941" xr:uid="{D1181C66-E5A5-4B40-B455-CFB559B911F4}"/>
    <cellStyle name="Normal 2 4 5 2 4 3 2" xfId="15263" xr:uid="{CE2785A1-E310-4855-B33B-76BE55BBD50E}"/>
    <cellStyle name="Normal 2 4 5 2 4 3 3" xfId="25389" xr:uid="{306A374F-48B2-4A83-9BA2-A5382B367266}"/>
    <cellStyle name="Normal 2 4 5 2 4 4" xfId="10070" xr:uid="{BBD0BCD4-9FA0-4E15-8AD2-4F1615C4AB0B}"/>
    <cellStyle name="Normal 2 4 5 2 4 4 2" xfId="19381" xr:uid="{B724CCA9-E776-48F3-BA94-790C068E71F4}"/>
    <cellStyle name="Normal 2 4 5 2 4 4 3" xfId="29507" xr:uid="{8D844233-3917-4321-944E-1AED32F9EA2A}"/>
    <cellStyle name="Normal 2 4 5 2 4 5" xfId="1639" xr:uid="{625E407F-4ACF-4D3F-AFCC-441E075DC953}"/>
    <cellStyle name="Normal 2 4 5 2 4 6" xfId="11046" xr:uid="{497C9325-C630-4647-BEFC-7AF041E5A2FA}"/>
    <cellStyle name="Normal 2 4 5 2 4 7" xfId="20345" xr:uid="{3FFE1B5F-499E-420F-A66A-39192ACEBF6F}"/>
    <cellStyle name="Normal 2 4 5 2 4 8" xfId="21172" xr:uid="{46E62503-4173-4564-B475-13C541216780}"/>
    <cellStyle name="Normal 2 4 5 2 5" xfId="2052" xr:uid="{B706AAC1-CD6A-40B4-85FE-48678FC66257}"/>
    <cellStyle name="Normal 2 4 5 2 5 2" xfId="4281" xr:uid="{B354FC63-02CA-42F3-84DE-3299F5B82057}"/>
    <cellStyle name="Normal 2 4 5 2 5 2 2" xfId="8499" xr:uid="{D58685F5-56CA-4A73-8FF8-851EDC986BBA}"/>
    <cellStyle name="Normal 2 4 5 2 5 2 2 2" xfId="17821" xr:uid="{55D94F5B-3408-4D91-AAE4-DED9C40E9EAD}"/>
    <cellStyle name="Normal 2 4 5 2 5 2 2 3" xfId="27947" xr:uid="{BDC85BA4-4FDE-4142-8F2B-4CCF323A7805}"/>
    <cellStyle name="Normal 2 4 5 2 5 2 3" xfId="13604" xr:uid="{2B0C0B8F-B528-4389-9CA8-9084477B9F52}"/>
    <cellStyle name="Normal 2 4 5 2 5 2 4" xfId="23730" xr:uid="{34151EAB-6F4A-44B3-B714-FBE2770CD81F}"/>
    <cellStyle name="Normal 2 4 5 2 5 3" xfId="6354" xr:uid="{3D56C299-6A1A-420C-BF93-F469B9C0F585}"/>
    <cellStyle name="Normal 2 4 5 2 5 3 2" xfId="15676" xr:uid="{74CF48C9-B238-424A-9127-F8DCA5547655}"/>
    <cellStyle name="Normal 2 4 5 2 5 3 3" xfId="25802" xr:uid="{CE2FF797-6591-4426-B4E5-C50F9FDE414A}"/>
    <cellStyle name="Normal 2 4 5 2 5 4" xfId="11459" xr:uid="{AC9A4D5E-276F-44BF-8043-A8F78B3D034A}"/>
    <cellStyle name="Normal 2 4 5 2 5 5" xfId="21585" xr:uid="{33BB3A4C-D819-4039-8040-E21790107628}"/>
    <cellStyle name="Normal 2 4 5 2 6" xfId="2465" xr:uid="{99A42DAC-305E-4267-A793-41C2F067DC54}"/>
    <cellStyle name="Normal 2 4 5 2 6 2" xfId="4694" xr:uid="{B87A4F6E-8BBD-4F25-A2E1-DD8E51A9137A}"/>
    <cellStyle name="Normal 2 4 5 2 6 2 2" xfId="8912" xr:uid="{BF7E6284-F8EF-46EB-A9DD-B221B8FDB1C1}"/>
    <cellStyle name="Normal 2 4 5 2 6 2 2 2" xfId="18234" xr:uid="{CBCC229C-B762-40C1-BDDD-2494398722CE}"/>
    <cellStyle name="Normal 2 4 5 2 6 2 2 3" xfId="28360" xr:uid="{C000DD81-8297-448B-B47A-CD012A31C4BB}"/>
    <cellStyle name="Normal 2 4 5 2 6 2 3" xfId="14017" xr:uid="{F86BA66E-CEDD-491C-BC6D-1B83441D6B02}"/>
    <cellStyle name="Normal 2 4 5 2 6 2 4" xfId="24143" xr:uid="{683A47AA-4185-460F-A11B-6D2BAA849604}"/>
    <cellStyle name="Normal 2 4 5 2 6 3" xfId="6767" xr:uid="{D010BD5D-23E6-4766-B6F4-FE358582974B}"/>
    <cellStyle name="Normal 2 4 5 2 6 3 2" xfId="16089" xr:uid="{E2D029A3-6861-469F-8F30-921E57BE1576}"/>
    <cellStyle name="Normal 2 4 5 2 6 3 3" xfId="26215" xr:uid="{41085E44-C7AF-4C89-A6F2-2D6DEBD534C5}"/>
    <cellStyle name="Normal 2 4 5 2 6 4" xfId="11872" xr:uid="{B241F078-BBC2-4721-8EA9-88888C97935C}"/>
    <cellStyle name="Normal 2 4 5 2 6 5" xfId="21998" xr:uid="{70F2C8B0-6D44-45E6-BAEC-C4F270551E50}"/>
    <cellStyle name="Normal 2 4 5 2 7" xfId="2878" xr:uid="{AACD2F2E-26DD-4A02-88EF-1A44EAFCD6B0}"/>
    <cellStyle name="Normal 2 4 5 2 7 2" xfId="5107" xr:uid="{18CD39F9-11AD-4D48-8256-0B81D69E2919}"/>
    <cellStyle name="Normal 2 4 5 2 7 2 2" xfId="9325" xr:uid="{4467DD07-10D7-4A4E-9A81-90F4AE9B0F42}"/>
    <cellStyle name="Normal 2 4 5 2 7 2 2 2" xfId="18647" xr:uid="{4B812251-5E01-4828-9028-CF97753F7C09}"/>
    <cellStyle name="Normal 2 4 5 2 7 2 2 3" xfId="28773" xr:uid="{80A3B01E-04EF-4374-A8E3-29A6C9F25C2A}"/>
    <cellStyle name="Normal 2 4 5 2 7 2 3" xfId="14430" xr:uid="{F0A12335-3DF7-4863-9FEF-B956DE819EDE}"/>
    <cellStyle name="Normal 2 4 5 2 7 2 4" xfId="24556" xr:uid="{10A9149B-9371-4FEB-9200-575F7F706D4E}"/>
    <cellStyle name="Normal 2 4 5 2 7 3" xfId="7180" xr:uid="{54A6FE3B-7CAD-4B83-88C3-A36E73E27353}"/>
    <cellStyle name="Normal 2 4 5 2 7 3 2" xfId="16502" xr:uid="{2333C132-14FC-434C-9320-7531F835670E}"/>
    <cellStyle name="Normal 2 4 5 2 7 3 3" xfId="26628" xr:uid="{A90ECAD0-3E6B-403C-969E-E4186955687E}"/>
    <cellStyle name="Normal 2 4 5 2 7 4" xfId="12285" xr:uid="{642F4394-AF4B-4517-8F29-A3C48DB7B1FB}"/>
    <cellStyle name="Normal 2 4 5 2 7 5" xfId="22411" xr:uid="{3B394AE0-98C6-44A3-B48D-C1CF04875144}"/>
    <cellStyle name="Normal 2 4 5 2 8" xfId="3314" xr:uid="{67364A1C-373D-4E38-B58A-1D60F4F00F48}"/>
    <cellStyle name="Normal 2 4 5 2 8 2" xfId="7593" xr:uid="{17C7881C-9738-4104-8BDF-0C6116B36B31}"/>
    <cellStyle name="Normal 2 4 5 2 8 2 2" xfId="16915" xr:uid="{BD5BF6B1-561D-4F8F-82C3-24127C0CA444}"/>
    <cellStyle name="Normal 2 4 5 2 8 2 3" xfId="27041" xr:uid="{5B95B523-68A5-4A46-AB3C-1738957EF2DE}"/>
    <cellStyle name="Normal 2 4 5 2 8 3" xfId="12698" xr:uid="{1286EC94-26A0-4802-8A55-03D3FD139D0A}"/>
    <cellStyle name="Normal 2 4 5 2 8 4" xfId="22824" xr:uid="{F4D24E66-E9CF-49D6-9B6A-93F667216539}"/>
    <cellStyle name="Normal 2 4 5 2 9" xfId="5527" xr:uid="{890166AE-B059-47C2-A853-FCA33EE00208}"/>
    <cellStyle name="Normal 2 4 5 2 9 2" xfId="14849" xr:uid="{3773F1A1-C3AC-4149-ABC9-1D37D3FAE7AD}"/>
    <cellStyle name="Normal 2 4 5 2 9 3" xfId="24975" xr:uid="{1B195024-CB36-41C4-81A1-432FD7A9BE9A}"/>
    <cellStyle name="Normal 2 4 5 3" xfId="311" xr:uid="{00000000-0005-0000-0000-00001B020000}"/>
    <cellStyle name="Normal 2 4 5 3 10" xfId="1227" xr:uid="{8DD69E2B-C9E0-41AF-A6C6-2243B232F60D}"/>
    <cellStyle name="Normal 2 4 5 3 11" xfId="10636" xr:uid="{719C79B5-5B3F-408A-B2F9-000237A632A6}"/>
    <cellStyle name="Normal 2 4 5 3 12" xfId="19933" xr:uid="{AAD7A399-9E4C-46CF-8A0B-2362C6C410CA}"/>
    <cellStyle name="Normal 2 4 5 3 13" xfId="20762" xr:uid="{2E377351-2CA1-48BD-9491-D5A111676976}"/>
    <cellStyle name="Normal 2 4 5 3 2" xfId="312" xr:uid="{00000000-0005-0000-0000-00001C020000}"/>
    <cellStyle name="Normal 2 4 5 3 2 10" xfId="10637" xr:uid="{7B26170F-4A9A-4733-B2C0-B457EDF0B231}"/>
    <cellStyle name="Normal 2 4 5 3 2 11" xfId="19934" xr:uid="{2366A2F5-C799-477D-9A8B-2EDB7A3FA7C7}"/>
    <cellStyle name="Normal 2 4 5 3 2 12" xfId="20763" xr:uid="{E2EDAEBA-0D0D-466E-82DA-F5305B789C76}"/>
    <cellStyle name="Normal 2 4 5 3 2 2" xfId="806" xr:uid="{00000000-0005-0000-0000-00001D020000}"/>
    <cellStyle name="Normal 2 4 5 3 2 2 2" xfId="3873" xr:uid="{79750EC4-A743-452F-AA83-E9E50E6ABB8D}"/>
    <cellStyle name="Normal 2 4 5 3 2 2 2 2" xfId="8091" xr:uid="{EE1C305B-2AE0-4728-AFAB-9C464CCFF98D}"/>
    <cellStyle name="Normal 2 4 5 3 2 2 2 2 2" xfId="17413" xr:uid="{E5CE3835-3464-4E7F-A921-285DC8F12CDE}"/>
    <cellStyle name="Normal 2 4 5 3 2 2 2 2 3" xfId="27539" xr:uid="{F2A5EEAD-50B2-4F7F-891C-19C822F43BC9}"/>
    <cellStyle name="Normal 2 4 5 3 2 2 2 3" xfId="13196" xr:uid="{8481F8A1-2857-4EE9-A5BE-7DA63B5D2173}"/>
    <cellStyle name="Normal 2 4 5 3 2 2 2 4" xfId="23322" xr:uid="{E7ABDD58-C47A-430A-B264-CF1F1AD7AE0A}"/>
    <cellStyle name="Normal 2 4 5 3 2 2 3" xfId="5946" xr:uid="{D55888C2-C843-4C9F-9F77-88400E15343A}"/>
    <cellStyle name="Normal 2 4 5 3 2 2 3 2" xfId="15268" xr:uid="{3270D36F-957A-486A-8CD1-9D03A2E81C15}"/>
    <cellStyle name="Normal 2 4 5 3 2 2 3 3" xfId="25394" xr:uid="{F88054B2-7511-44AF-85BD-EDB08E196D0B}"/>
    <cellStyle name="Normal 2 4 5 3 2 2 4" xfId="10345" xr:uid="{DEA7AE2C-8179-48AF-9909-43DAA3F72727}"/>
    <cellStyle name="Normal 2 4 5 3 2 2 4 2" xfId="19656" xr:uid="{B622BC3A-13EC-4BF9-9BA2-54634FCF21EB}"/>
    <cellStyle name="Normal 2 4 5 3 2 2 4 3" xfId="29782" xr:uid="{584B8536-B041-41FC-92A2-EF8CE04AB320}"/>
    <cellStyle name="Normal 2 4 5 3 2 2 5" xfId="1644" xr:uid="{B8F0E915-2DAB-466D-8F82-E4E275FEF57B}"/>
    <cellStyle name="Normal 2 4 5 3 2 2 6" xfId="11051" xr:uid="{240A06F7-2879-4236-9843-5D2F8EDD236E}"/>
    <cellStyle name="Normal 2 4 5 3 2 2 7" xfId="20350" xr:uid="{F46F52BE-3DAC-43B9-9B8C-9F5D2192B75A}"/>
    <cellStyle name="Normal 2 4 5 3 2 2 8" xfId="21177" xr:uid="{2A8B43F3-AA1D-4BB4-A7F4-8562EF779573}"/>
    <cellStyle name="Normal 2 4 5 3 2 3" xfId="2057" xr:uid="{8CEF4A25-125C-453A-8242-CC3A9B37C850}"/>
    <cellStyle name="Normal 2 4 5 3 2 3 2" xfId="4286" xr:uid="{78FE0FB5-0CD9-490C-B46E-D662B22A01A6}"/>
    <cellStyle name="Normal 2 4 5 3 2 3 2 2" xfId="8504" xr:uid="{60DFE5E4-CADC-4081-880E-FCC8C19DD998}"/>
    <cellStyle name="Normal 2 4 5 3 2 3 2 2 2" xfId="17826" xr:uid="{6953A522-0FBB-4B25-AE2F-F500B90221C3}"/>
    <cellStyle name="Normal 2 4 5 3 2 3 2 2 3" xfId="27952" xr:uid="{78917CEA-0631-4D9F-B77B-268F1AFF14C1}"/>
    <cellStyle name="Normal 2 4 5 3 2 3 2 3" xfId="13609" xr:uid="{3AF22E3F-86F5-4C0B-963A-33FD708CF78C}"/>
    <cellStyle name="Normal 2 4 5 3 2 3 2 4" xfId="23735" xr:uid="{40A39764-B568-4782-BF23-9F77504D3735}"/>
    <cellStyle name="Normal 2 4 5 3 2 3 3" xfId="6359" xr:uid="{78D8F5AE-DFB8-4065-80B6-4C071CB934C8}"/>
    <cellStyle name="Normal 2 4 5 3 2 3 3 2" xfId="15681" xr:uid="{970DD8FD-B598-46F4-8098-314BC91F512A}"/>
    <cellStyle name="Normal 2 4 5 3 2 3 3 3" xfId="25807" xr:uid="{E8044DE0-1B2A-4820-BAF2-642ADC0A2D81}"/>
    <cellStyle name="Normal 2 4 5 3 2 3 4" xfId="11464" xr:uid="{1173ADA9-D7C1-4B67-9945-5A028FFABC01}"/>
    <cellStyle name="Normal 2 4 5 3 2 3 5" xfId="21590" xr:uid="{DF9BC44D-E8B9-4625-A2A0-D4FA61D59219}"/>
    <cellStyle name="Normal 2 4 5 3 2 4" xfId="2470" xr:uid="{BFF96857-1BC4-485F-AE96-3E99A60F6EA4}"/>
    <cellStyle name="Normal 2 4 5 3 2 4 2" xfId="4699" xr:uid="{9CC2DABA-F1C0-45C8-8801-80E9225BCBA8}"/>
    <cellStyle name="Normal 2 4 5 3 2 4 2 2" xfId="8917" xr:uid="{4682E1B3-D22F-47D6-80FA-70B7CFF29E19}"/>
    <cellStyle name="Normal 2 4 5 3 2 4 2 2 2" xfId="18239" xr:uid="{B30579AE-CD13-4728-8F5C-4643913A58C6}"/>
    <cellStyle name="Normal 2 4 5 3 2 4 2 2 3" xfId="28365" xr:uid="{B6AA9161-7A30-4AB1-B526-6D6DCEEACF97}"/>
    <cellStyle name="Normal 2 4 5 3 2 4 2 3" xfId="14022" xr:uid="{41BFFA64-A02C-4A28-9A30-DDFE31D47B63}"/>
    <cellStyle name="Normal 2 4 5 3 2 4 2 4" xfId="24148" xr:uid="{7144B17D-7330-4D8B-B734-62F9376AB096}"/>
    <cellStyle name="Normal 2 4 5 3 2 4 3" xfId="6772" xr:uid="{EFF3ECB1-2637-499A-8839-2263E3481C7D}"/>
    <cellStyle name="Normal 2 4 5 3 2 4 3 2" xfId="16094" xr:uid="{7C93D9EA-D97B-47C4-9B5F-FE7A2DA05442}"/>
    <cellStyle name="Normal 2 4 5 3 2 4 3 3" xfId="26220" xr:uid="{35F3235D-6CAA-4835-97F1-3E92C5300203}"/>
    <cellStyle name="Normal 2 4 5 3 2 4 4" xfId="11877" xr:uid="{7479D2F0-2156-4ABD-960D-82340967473B}"/>
    <cellStyle name="Normal 2 4 5 3 2 4 5" xfId="22003" xr:uid="{1E02E512-BE41-4392-8F97-772B2A496DF2}"/>
    <cellStyle name="Normal 2 4 5 3 2 5" xfId="2883" xr:uid="{013FA2E9-712E-474E-8302-828C04D124CC}"/>
    <cellStyle name="Normal 2 4 5 3 2 5 2" xfId="5112" xr:uid="{3323C6EE-23FC-45D8-8F4D-C814C89A51AB}"/>
    <cellStyle name="Normal 2 4 5 3 2 5 2 2" xfId="9330" xr:uid="{149CE653-5135-4842-AF25-F4954AA89B5C}"/>
    <cellStyle name="Normal 2 4 5 3 2 5 2 2 2" xfId="18652" xr:uid="{E77DC684-F7D9-4DB7-BF29-871D1CF9DA35}"/>
    <cellStyle name="Normal 2 4 5 3 2 5 2 2 3" xfId="28778" xr:uid="{25A3D659-0BC2-4EB7-A62D-77B1D29FC6BB}"/>
    <cellStyle name="Normal 2 4 5 3 2 5 2 3" xfId="14435" xr:uid="{54787495-0F95-4D13-9197-8FCA23239BEE}"/>
    <cellStyle name="Normal 2 4 5 3 2 5 2 4" xfId="24561" xr:uid="{56349BA1-C4FB-4CD2-AB24-C58C5975A390}"/>
    <cellStyle name="Normal 2 4 5 3 2 5 3" xfId="7185" xr:uid="{60FBD574-C006-4D20-81FF-9A5CC34BCF37}"/>
    <cellStyle name="Normal 2 4 5 3 2 5 3 2" xfId="16507" xr:uid="{AD4B4F3E-94FA-4D88-BB30-C2CB872753E9}"/>
    <cellStyle name="Normal 2 4 5 3 2 5 3 3" xfId="26633" xr:uid="{24DE036B-6585-49AE-8020-30EB05FD8D5F}"/>
    <cellStyle name="Normal 2 4 5 3 2 5 4" xfId="12290" xr:uid="{97B7C114-56F8-434C-8C8F-1227F3995EE9}"/>
    <cellStyle name="Normal 2 4 5 3 2 5 5" xfId="22416" xr:uid="{338D8F64-F605-4937-A81F-5B4A53AA646C}"/>
    <cellStyle name="Normal 2 4 5 3 2 6" xfId="3319" xr:uid="{5F3BF27A-A029-4032-8518-3BA6C776822E}"/>
    <cellStyle name="Normal 2 4 5 3 2 6 2" xfId="7598" xr:uid="{79542309-7A8A-4292-893F-D1E967C55566}"/>
    <cellStyle name="Normal 2 4 5 3 2 6 2 2" xfId="16920" xr:uid="{E482ACE5-420A-4A50-8919-198E313C1C2E}"/>
    <cellStyle name="Normal 2 4 5 3 2 6 2 3" xfId="27046" xr:uid="{89B127D6-53BB-4B67-B8CA-5BBA48294A49}"/>
    <cellStyle name="Normal 2 4 5 3 2 6 3" xfId="12703" xr:uid="{A41EADFE-EAF6-4DC5-83DC-0353653E16A3}"/>
    <cellStyle name="Normal 2 4 5 3 2 6 4" xfId="22829" xr:uid="{9B9AE6BA-BE5F-480D-89A8-EF946FE5FA14}"/>
    <cellStyle name="Normal 2 4 5 3 2 7" xfId="5532" xr:uid="{529724F7-5A24-4721-B1D4-962C4B21243D}"/>
    <cellStyle name="Normal 2 4 5 3 2 7 2" xfId="14854" xr:uid="{02F14782-6B4F-4DE4-9FA7-FB19EDA5B022}"/>
    <cellStyle name="Normal 2 4 5 3 2 7 3" xfId="24980" xr:uid="{EDEBC1E0-79CE-4B32-A6A9-83894986B6A5}"/>
    <cellStyle name="Normal 2 4 5 3 2 8" xfId="9920" xr:uid="{595C9127-1553-40CF-94E9-9021411D07F1}"/>
    <cellStyle name="Normal 2 4 5 3 2 8 2" xfId="19241" xr:uid="{0C700369-9AA8-4042-85BE-505B6A431B78}"/>
    <cellStyle name="Normal 2 4 5 3 2 8 3" xfId="29367" xr:uid="{BD2EFC55-B8E5-498B-826F-3833FF171AE9}"/>
    <cellStyle name="Normal 2 4 5 3 2 9" xfId="1228" xr:uid="{084FC2DE-8A2B-424C-8E99-905A51E5BCF9}"/>
    <cellStyle name="Normal 2 4 5 3 3" xfId="805" xr:uid="{00000000-0005-0000-0000-00001E020000}"/>
    <cellStyle name="Normal 2 4 5 3 3 2" xfId="3872" xr:uid="{19D3D1D9-2149-445E-B2E8-9A3A58B68DE1}"/>
    <cellStyle name="Normal 2 4 5 3 3 2 2" xfId="8090" xr:uid="{3A8C2251-CDCD-491F-B479-27BB01B45898}"/>
    <cellStyle name="Normal 2 4 5 3 3 2 2 2" xfId="17412" xr:uid="{07098A4E-7374-4AEB-9856-2CA09B0017C6}"/>
    <cellStyle name="Normal 2 4 5 3 3 2 2 3" xfId="27538" xr:uid="{70B76198-05AE-4A6E-A099-DD59FE21B38C}"/>
    <cellStyle name="Normal 2 4 5 3 3 2 3" xfId="13195" xr:uid="{FCAEB8A0-D846-4A63-83F6-61C13711F34D}"/>
    <cellStyle name="Normal 2 4 5 3 3 2 4" xfId="23321" xr:uid="{106922AF-7591-4D14-A04E-C148C335FC1A}"/>
    <cellStyle name="Normal 2 4 5 3 3 3" xfId="5945" xr:uid="{C42B8C4F-B78F-439E-9AFD-E5E21CD91FD0}"/>
    <cellStyle name="Normal 2 4 5 3 3 3 2" xfId="15267" xr:uid="{B8321D67-EC72-4091-B800-63D73DA37426}"/>
    <cellStyle name="Normal 2 4 5 3 3 3 3" xfId="25393" xr:uid="{FA8D74A8-EBF4-43CD-BC3E-845025129643}"/>
    <cellStyle name="Normal 2 4 5 3 3 4" xfId="10138" xr:uid="{B99F0181-A8F6-44B4-A890-4891B5FAB045}"/>
    <cellStyle name="Normal 2 4 5 3 3 4 2" xfId="19449" xr:uid="{FA64D54A-CC71-4218-9132-7FF1C4761DCB}"/>
    <cellStyle name="Normal 2 4 5 3 3 4 3" xfId="29575" xr:uid="{B213AD70-9B09-43B1-8EB6-860D956897D6}"/>
    <cellStyle name="Normal 2 4 5 3 3 5" xfId="1643" xr:uid="{35816379-B396-4A5D-B603-1E965FBA1340}"/>
    <cellStyle name="Normal 2 4 5 3 3 6" xfId="11050" xr:uid="{9CEC34DD-6948-41C5-9396-E63AF91B0C83}"/>
    <cellStyle name="Normal 2 4 5 3 3 7" xfId="20349" xr:uid="{06C93970-FED0-4FD6-9262-8E83CF62C4AF}"/>
    <cellStyle name="Normal 2 4 5 3 3 8" xfId="21176" xr:uid="{E835873A-2649-4790-9032-282E7A690444}"/>
    <cellStyle name="Normal 2 4 5 3 4" xfId="2056" xr:uid="{A4725CE0-FCD4-48C8-8267-A5BCBC8B9048}"/>
    <cellStyle name="Normal 2 4 5 3 4 2" xfId="4285" xr:uid="{55E6A0CA-999A-47B1-B1E4-489014163E3F}"/>
    <cellStyle name="Normal 2 4 5 3 4 2 2" xfId="8503" xr:uid="{AB6F1C21-4961-475E-9A3A-0374154A1B76}"/>
    <cellStyle name="Normal 2 4 5 3 4 2 2 2" xfId="17825" xr:uid="{C14ED573-D6BA-43C6-B8BD-6C6855002720}"/>
    <cellStyle name="Normal 2 4 5 3 4 2 2 3" xfId="27951" xr:uid="{25F01184-072C-4B5E-960E-5E81A7E04BDD}"/>
    <cellStyle name="Normal 2 4 5 3 4 2 3" xfId="13608" xr:uid="{A575E0AE-F70B-469D-BF6D-8FDC954CC261}"/>
    <cellStyle name="Normal 2 4 5 3 4 2 4" xfId="23734" xr:uid="{25F048A3-4529-410D-A41D-D08A2EFCFF92}"/>
    <cellStyle name="Normal 2 4 5 3 4 3" xfId="6358" xr:uid="{56AB93BC-7614-44E3-9724-EEA7CBDE3BFE}"/>
    <cellStyle name="Normal 2 4 5 3 4 3 2" xfId="15680" xr:uid="{DA1B4CB8-C66A-4A7A-80F9-15B75666C080}"/>
    <cellStyle name="Normal 2 4 5 3 4 3 3" xfId="25806" xr:uid="{98937BE2-B28E-4777-ABE8-45FD503F5BB9}"/>
    <cellStyle name="Normal 2 4 5 3 4 4" xfId="11463" xr:uid="{A2CE70F3-A606-4A79-A534-CDAC78E9C86F}"/>
    <cellStyle name="Normal 2 4 5 3 4 5" xfId="21589" xr:uid="{7D028F8E-A3AF-4903-8225-CC8A9073D75F}"/>
    <cellStyle name="Normal 2 4 5 3 5" xfId="2469" xr:uid="{D7EA2BF3-7EEA-4113-96E5-1D33D0619107}"/>
    <cellStyle name="Normal 2 4 5 3 5 2" xfId="4698" xr:uid="{5D8C65DC-55E2-411E-BD27-A058944F17FE}"/>
    <cellStyle name="Normal 2 4 5 3 5 2 2" xfId="8916" xr:uid="{D521F2A8-216A-4004-8F51-2F1789ADE33E}"/>
    <cellStyle name="Normal 2 4 5 3 5 2 2 2" xfId="18238" xr:uid="{88D67B8B-7A5B-4757-AAD4-ACD772569803}"/>
    <cellStyle name="Normal 2 4 5 3 5 2 2 3" xfId="28364" xr:uid="{AAE8A2DF-9157-4FA1-844E-0CE0E2602DF9}"/>
    <cellStyle name="Normal 2 4 5 3 5 2 3" xfId="14021" xr:uid="{CC6FAEBD-8455-4343-ACFC-6F8F187BEF04}"/>
    <cellStyle name="Normal 2 4 5 3 5 2 4" xfId="24147" xr:uid="{E1F37692-6EDB-4698-9C7D-7D369F50DB4C}"/>
    <cellStyle name="Normal 2 4 5 3 5 3" xfId="6771" xr:uid="{3A1E6BE2-BEB8-42A8-B1AE-5B2A24F72EA9}"/>
    <cellStyle name="Normal 2 4 5 3 5 3 2" xfId="16093" xr:uid="{0C68561B-8AD0-418B-845E-7A8570817AB9}"/>
    <cellStyle name="Normal 2 4 5 3 5 3 3" xfId="26219" xr:uid="{373FDB8E-4A2B-4989-A94E-BFBB5D45BA6B}"/>
    <cellStyle name="Normal 2 4 5 3 5 4" xfId="11876" xr:uid="{E5F64548-1700-42CE-9AF7-7032BAF725BA}"/>
    <cellStyle name="Normal 2 4 5 3 5 5" xfId="22002" xr:uid="{67A1D380-D373-4921-A85D-9D940691DE9B}"/>
    <cellStyle name="Normal 2 4 5 3 6" xfId="2882" xr:uid="{8F180657-D17D-4F57-9FDF-0B59C3C65086}"/>
    <cellStyle name="Normal 2 4 5 3 6 2" xfId="5111" xr:uid="{5C796CC4-1A2B-4FB3-A7C8-D11AAE98C8CE}"/>
    <cellStyle name="Normal 2 4 5 3 6 2 2" xfId="9329" xr:uid="{D4C72E10-3D4F-43D8-A38C-BCFFE303D4B7}"/>
    <cellStyle name="Normal 2 4 5 3 6 2 2 2" xfId="18651" xr:uid="{AD7EAFC8-5374-4AC9-B102-D0ABC19E8608}"/>
    <cellStyle name="Normal 2 4 5 3 6 2 2 3" xfId="28777" xr:uid="{6817F787-61F0-4107-A836-1D8EE4F719AD}"/>
    <cellStyle name="Normal 2 4 5 3 6 2 3" xfId="14434" xr:uid="{45B9D1C2-D7A3-4B26-AC7E-F350DA9750F5}"/>
    <cellStyle name="Normal 2 4 5 3 6 2 4" xfId="24560" xr:uid="{CBFBF587-4190-4003-BB99-39E47A62D7BB}"/>
    <cellStyle name="Normal 2 4 5 3 6 3" xfId="7184" xr:uid="{F8821145-56F7-480C-B89E-4484AAE55A7D}"/>
    <cellStyle name="Normal 2 4 5 3 6 3 2" xfId="16506" xr:uid="{5E3B89D9-3893-4520-89CC-134D1B8CF172}"/>
    <cellStyle name="Normal 2 4 5 3 6 3 3" xfId="26632" xr:uid="{85E279D5-03AA-49E9-BB74-7CE7A7801FD9}"/>
    <cellStyle name="Normal 2 4 5 3 6 4" xfId="12289" xr:uid="{E6B9C8EA-4631-455A-921B-6ABA3209BB6A}"/>
    <cellStyle name="Normal 2 4 5 3 6 5" xfId="22415" xr:uid="{BBBF59F0-D7BB-4316-8468-161CAA335EC1}"/>
    <cellStyle name="Normal 2 4 5 3 7" xfId="3318" xr:uid="{5561E878-BDD3-46CC-8C18-DCCE8DAB1957}"/>
    <cellStyle name="Normal 2 4 5 3 7 2" xfId="7597" xr:uid="{B858A19C-630E-4DDF-A0BD-E992DA64974A}"/>
    <cellStyle name="Normal 2 4 5 3 7 2 2" xfId="16919" xr:uid="{E8186282-87BA-406E-9789-45FA7C142582}"/>
    <cellStyle name="Normal 2 4 5 3 7 2 3" xfId="27045" xr:uid="{222ABD27-A810-41F1-91FB-AE1837CC9E85}"/>
    <cellStyle name="Normal 2 4 5 3 7 3" xfId="12702" xr:uid="{AB57FC8B-B92A-4232-934D-A04B85E728D1}"/>
    <cellStyle name="Normal 2 4 5 3 7 4" xfId="22828" xr:uid="{564ED89C-4099-4717-855A-2E85946228FC}"/>
    <cellStyle name="Normal 2 4 5 3 8" xfId="5531" xr:uid="{A4C810C8-A696-4A2E-A475-31531D002A81}"/>
    <cellStyle name="Normal 2 4 5 3 8 2" xfId="14853" xr:uid="{0718E939-B412-46D1-877F-42E9CC9D6D4A}"/>
    <cellStyle name="Normal 2 4 5 3 8 3" xfId="24979" xr:uid="{E06A461A-1C16-41DB-8AEF-EDDC257D2D82}"/>
    <cellStyle name="Normal 2 4 5 3 9" xfId="9713" xr:uid="{CF8A06FE-6809-493D-88ED-C85314891FA5}"/>
    <cellStyle name="Normal 2 4 5 3 9 2" xfId="19034" xr:uid="{8011051B-00BC-48C0-BB48-C5CF6B7A7909}"/>
    <cellStyle name="Normal 2 4 5 3 9 3" xfId="29160" xr:uid="{B0518808-81D9-4122-8394-AF58C9AAB05C}"/>
    <cellStyle name="Normal 2 4 5 4" xfId="313" xr:uid="{00000000-0005-0000-0000-00001F020000}"/>
    <cellStyle name="Normal 2 4 5 4 10" xfId="10638" xr:uid="{B4E303BB-46DB-4233-9E82-73C4BB342359}"/>
    <cellStyle name="Normal 2 4 5 4 11" xfId="19935" xr:uid="{33043E39-FC70-4933-8D75-D4DCF0E5640E}"/>
    <cellStyle name="Normal 2 4 5 4 12" xfId="20764" xr:uid="{E796CF0D-CBAB-4978-80C4-D0C63685B1AF}"/>
    <cellStyle name="Normal 2 4 5 4 2" xfId="807" xr:uid="{00000000-0005-0000-0000-000020020000}"/>
    <cellStyle name="Normal 2 4 5 4 2 2" xfId="3874" xr:uid="{E940FDF8-8682-42BD-B8EE-BE2DC86E4C88}"/>
    <cellStyle name="Normal 2 4 5 4 2 2 2" xfId="8092" xr:uid="{FCC9A365-3F09-4624-9D5B-1B1CEDC9C553}"/>
    <cellStyle name="Normal 2 4 5 4 2 2 2 2" xfId="17414" xr:uid="{9BF394FC-6EB7-49B6-8C54-97ED9C8DCE41}"/>
    <cellStyle name="Normal 2 4 5 4 2 2 2 3" xfId="27540" xr:uid="{F7C79D42-EF20-4D1F-9574-18F0FAAAB359}"/>
    <cellStyle name="Normal 2 4 5 4 2 2 3" xfId="13197" xr:uid="{24C67F12-92B9-4BA7-A021-335A0A62691F}"/>
    <cellStyle name="Normal 2 4 5 4 2 2 4" xfId="23323" xr:uid="{F7A32022-8F54-4B12-9360-37C064622F27}"/>
    <cellStyle name="Normal 2 4 5 4 2 3" xfId="5947" xr:uid="{EF07B58B-4196-4527-8A03-ACEE4D2405A1}"/>
    <cellStyle name="Normal 2 4 5 4 2 3 2" xfId="15269" xr:uid="{CC3894D6-4EC8-44D2-8251-F02E5784A5F8}"/>
    <cellStyle name="Normal 2 4 5 4 2 3 3" xfId="25395" xr:uid="{3D0A7FAA-8A04-4AB0-A8B9-FB217DDAE170}"/>
    <cellStyle name="Normal 2 4 5 4 2 4" xfId="10242" xr:uid="{7EFCD893-AB60-45F3-ACF1-86FFC65694FB}"/>
    <cellStyle name="Normal 2 4 5 4 2 4 2" xfId="19553" xr:uid="{5FFE0629-4F05-409E-BC44-DCDFC651A862}"/>
    <cellStyle name="Normal 2 4 5 4 2 4 3" xfId="29679" xr:uid="{4169E08B-8417-4A5B-8CB1-30EA721B6DF3}"/>
    <cellStyle name="Normal 2 4 5 4 2 5" xfId="1645" xr:uid="{2E4FAE8D-34DC-4D06-96B4-6EBDEEA6FA7B}"/>
    <cellStyle name="Normal 2 4 5 4 2 6" xfId="11052" xr:uid="{4A07BD83-D238-48D5-AC16-2D7403845F27}"/>
    <cellStyle name="Normal 2 4 5 4 2 7" xfId="20351" xr:uid="{F6E8A3E8-82AC-4ECE-842D-BE2482EE3F81}"/>
    <cellStyle name="Normal 2 4 5 4 2 8" xfId="21178" xr:uid="{0E2A11A8-43F7-4892-984A-1348E8CCCFE9}"/>
    <cellStyle name="Normal 2 4 5 4 3" xfId="2058" xr:uid="{E438898F-B128-4D1C-924F-B6CF4710CF53}"/>
    <cellStyle name="Normal 2 4 5 4 3 2" xfId="4287" xr:uid="{22A7A07D-EA00-4389-A6E9-724E67661FF3}"/>
    <cellStyle name="Normal 2 4 5 4 3 2 2" xfId="8505" xr:uid="{B701E602-4308-45A8-83AD-295149700856}"/>
    <cellStyle name="Normal 2 4 5 4 3 2 2 2" xfId="17827" xr:uid="{932A87D8-E0E4-49F3-A367-F76C57B20AE6}"/>
    <cellStyle name="Normal 2 4 5 4 3 2 2 3" xfId="27953" xr:uid="{8073B231-C9C3-4698-AFE5-D393ADBBCAF4}"/>
    <cellStyle name="Normal 2 4 5 4 3 2 3" xfId="13610" xr:uid="{CC293A70-7CCB-4DB2-B5BC-489A952269BA}"/>
    <cellStyle name="Normal 2 4 5 4 3 2 4" xfId="23736" xr:uid="{78A14A5E-7498-4C42-BD96-E15CCF78E40A}"/>
    <cellStyle name="Normal 2 4 5 4 3 3" xfId="6360" xr:uid="{D46C9859-F8A7-46BC-8908-4185142A454A}"/>
    <cellStyle name="Normal 2 4 5 4 3 3 2" xfId="15682" xr:uid="{5A5EB777-25BA-4417-A567-FC8E25BFDC6B}"/>
    <cellStyle name="Normal 2 4 5 4 3 3 3" xfId="25808" xr:uid="{8C381655-6DBF-48B1-822B-4A6B30FF2AF1}"/>
    <cellStyle name="Normal 2 4 5 4 3 4" xfId="11465" xr:uid="{753AC944-7A58-49BA-8CEA-1B99E0ED40B3}"/>
    <cellStyle name="Normal 2 4 5 4 3 5" xfId="21591" xr:uid="{EC1D0D2D-C546-469F-BDC5-B8E78F650311}"/>
    <cellStyle name="Normal 2 4 5 4 4" xfId="2471" xr:uid="{8392E891-08DF-48B7-9CD7-29D69174B37B}"/>
    <cellStyle name="Normal 2 4 5 4 4 2" xfId="4700" xr:uid="{1A34E6C0-5FEE-4674-8470-1B5ADFB67BD8}"/>
    <cellStyle name="Normal 2 4 5 4 4 2 2" xfId="8918" xr:uid="{0CFD2C07-1333-4E4F-8B27-1BB91413A103}"/>
    <cellStyle name="Normal 2 4 5 4 4 2 2 2" xfId="18240" xr:uid="{DCCB0691-292E-4948-A2F4-0A970B8EA2B7}"/>
    <cellStyle name="Normal 2 4 5 4 4 2 2 3" xfId="28366" xr:uid="{12FB5661-BE17-4E73-B039-ED0EAEE9740F}"/>
    <cellStyle name="Normal 2 4 5 4 4 2 3" xfId="14023" xr:uid="{04F3B65A-2B57-42FC-A860-EAF4F8C8278D}"/>
    <cellStyle name="Normal 2 4 5 4 4 2 4" xfId="24149" xr:uid="{C83B5B5A-5F01-49BA-A2D3-5748644B4C3D}"/>
    <cellStyle name="Normal 2 4 5 4 4 3" xfId="6773" xr:uid="{BAF685F2-BAA0-42DE-B08C-8FB7FB729DCF}"/>
    <cellStyle name="Normal 2 4 5 4 4 3 2" xfId="16095" xr:uid="{5CF888DF-816B-470F-BE49-30F4C2EE9680}"/>
    <cellStyle name="Normal 2 4 5 4 4 3 3" xfId="26221" xr:uid="{894732E3-ED39-4325-982D-C87581022689}"/>
    <cellStyle name="Normal 2 4 5 4 4 4" xfId="11878" xr:uid="{22C2123B-CBC4-450D-8029-D48CC7EB59DA}"/>
    <cellStyle name="Normal 2 4 5 4 4 5" xfId="22004" xr:uid="{804CA7BF-477F-4470-8706-62DEE5B9B10E}"/>
    <cellStyle name="Normal 2 4 5 4 5" xfId="2884" xr:uid="{C70F6825-FB1B-4193-8639-F2728273A220}"/>
    <cellStyle name="Normal 2 4 5 4 5 2" xfId="5113" xr:uid="{CC16044D-CF68-4C75-A187-E146F1CB79CC}"/>
    <cellStyle name="Normal 2 4 5 4 5 2 2" xfId="9331" xr:uid="{EF0A7B6F-58CC-4804-8775-2DA7CC4297C7}"/>
    <cellStyle name="Normal 2 4 5 4 5 2 2 2" xfId="18653" xr:uid="{8BA228EA-7910-4C19-B6E9-C9DB8869BE8F}"/>
    <cellStyle name="Normal 2 4 5 4 5 2 2 3" xfId="28779" xr:uid="{BDDAAF73-2F7A-44A0-B884-C769C2614E19}"/>
    <cellStyle name="Normal 2 4 5 4 5 2 3" xfId="14436" xr:uid="{21DF4074-5349-48E2-8D8F-1E53195060EE}"/>
    <cellStyle name="Normal 2 4 5 4 5 2 4" xfId="24562" xr:uid="{F45C3387-B181-4153-82D9-3C17CEB8F1D0}"/>
    <cellStyle name="Normal 2 4 5 4 5 3" xfId="7186" xr:uid="{A9F7AC9B-737D-4C10-8766-AFA1A9828D09}"/>
    <cellStyle name="Normal 2 4 5 4 5 3 2" xfId="16508" xr:uid="{50787043-75C8-4710-A7DE-D216574441D2}"/>
    <cellStyle name="Normal 2 4 5 4 5 3 3" xfId="26634" xr:uid="{C7840581-A04F-4FEF-B533-730717DF1410}"/>
    <cellStyle name="Normal 2 4 5 4 5 4" xfId="12291" xr:uid="{F271CED2-FEDD-41F3-8A91-9713FFCD18A9}"/>
    <cellStyle name="Normal 2 4 5 4 5 5" xfId="22417" xr:uid="{8AB8BB8F-A2FB-4463-ACF1-822851162CC6}"/>
    <cellStyle name="Normal 2 4 5 4 6" xfId="3320" xr:uid="{1EC25AA8-E7DF-48BA-AF88-CF73D1572C08}"/>
    <cellStyle name="Normal 2 4 5 4 6 2" xfId="7599" xr:uid="{0F27E403-9860-46BC-BE67-0BD0AF3CC8A0}"/>
    <cellStyle name="Normal 2 4 5 4 6 2 2" xfId="16921" xr:uid="{D428082B-6EC0-4731-A797-FC4AD32AC50E}"/>
    <cellStyle name="Normal 2 4 5 4 6 2 3" xfId="27047" xr:uid="{EBFE6CA7-783F-43D7-8C95-BD0A745102D9}"/>
    <cellStyle name="Normal 2 4 5 4 6 3" xfId="12704" xr:uid="{0E141889-AB07-444F-86C4-89E31914AA6E}"/>
    <cellStyle name="Normal 2 4 5 4 6 4" xfId="22830" xr:uid="{A0583F14-26A0-4F16-8F68-D50BFA1DC7FF}"/>
    <cellStyle name="Normal 2 4 5 4 7" xfId="5533" xr:uid="{40F8EEDA-27A1-4FED-BDED-73D6C83E95B1}"/>
    <cellStyle name="Normal 2 4 5 4 7 2" xfId="14855" xr:uid="{6A3D702B-1C7E-4EAF-8030-C3DF803D20BB}"/>
    <cellStyle name="Normal 2 4 5 4 7 3" xfId="24981" xr:uid="{6D51821A-8D10-4853-8D84-E8DB8B6D50DD}"/>
    <cellStyle name="Normal 2 4 5 4 8" xfId="9817" xr:uid="{E339773C-6EE7-44F1-920C-0654483F6B24}"/>
    <cellStyle name="Normal 2 4 5 4 8 2" xfId="19138" xr:uid="{3ADFA50F-144E-4075-B28E-2D905F662DF1}"/>
    <cellStyle name="Normal 2 4 5 4 8 3" xfId="29264" xr:uid="{BF721F0B-5D34-4615-B197-E94BC2E71451}"/>
    <cellStyle name="Normal 2 4 5 4 9" xfId="1229" xr:uid="{8284E974-FB26-4C3A-8510-5BCFAD7D9A9C}"/>
    <cellStyle name="Normal 2 4 5 5" xfId="800" xr:uid="{00000000-0005-0000-0000-000021020000}"/>
    <cellStyle name="Normal 2 4 5 5 2" xfId="3867" xr:uid="{539C97AA-F1F3-4EB1-A69C-EE1CA4154E29}"/>
    <cellStyle name="Normal 2 4 5 5 2 2" xfId="8085" xr:uid="{A19C96A6-AF24-46FD-9CE6-F4814013A955}"/>
    <cellStyle name="Normal 2 4 5 5 2 2 2" xfId="17407" xr:uid="{C1B2788C-E1E4-49FF-92BE-752A3423128B}"/>
    <cellStyle name="Normal 2 4 5 5 2 2 3" xfId="27533" xr:uid="{D9DED703-B87B-4B2C-A36C-EFD703384E5C}"/>
    <cellStyle name="Normal 2 4 5 5 2 3" xfId="13190" xr:uid="{D26AB2FA-8D08-4B8D-B512-64DD9C7D03F0}"/>
    <cellStyle name="Normal 2 4 5 5 2 4" xfId="23316" xr:uid="{2A53A2C5-1CF3-4C6C-848D-A0BA61962DD5}"/>
    <cellStyle name="Normal 2 4 5 5 3" xfId="5940" xr:uid="{7957F142-AE7C-4D8A-A97B-4EF765F76D40}"/>
    <cellStyle name="Normal 2 4 5 5 3 2" xfId="15262" xr:uid="{6B1D2CC5-E440-45C9-B3DE-D63156E33070}"/>
    <cellStyle name="Normal 2 4 5 5 3 3" xfId="25388" xr:uid="{8FECAE9C-4157-4454-8872-72E34F95B495}"/>
    <cellStyle name="Normal 2 4 5 5 4" xfId="10034" xr:uid="{C1B1A95F-1491-4E30-857E-0484946B7CCB}"/>
    <cellStyle name="Normal 2 4 5 5 4 2" xfId="19346" xr:uid="{F4B8398E-A3CF-48F8-A95A-1CB277989773}"/>
    <cellStyle name="Normal 2 4 5 5 4 3" xfId="29472" xr:uid="{D3096DC0-4DEF-40FC-AE5F-3C93A401113E}"/>
    <cellStyle name="Normal 2 4 5 5 5" xfId="1638" xr:uid="{A83508C7-D3D7-45F4-BF47-7D78E680E75C}"/>
    <cellStyle name="Normal 2 4 5 5 6" xfId="11045" xr:uid="{3428E8B9-45C4-4ED8-809A-F70BBB1E2EF2}"/>
    <cellStyle name="Normal 2 4 5 5 7" xfId="20344" xr:uid="{18FAAA6C-C874-476D-89C4-E85050ED01ED}"/>
    <cellStyle name="Normal 2 4 5 5 8" xfId="21171" xr:uid="{0F0AD0DA-393E-4769-844C-1C4C3C27F538}"/>
    <cellStyle name="Normal 2 4 5 6" xfId="2051" xr:uid="{73DF9AFE-4CA1-4F9E-98D1-9C02226AE9C0}"/>
    <cellStyle name="Normal 2 4 5 6 2" xfId="4280" xr:uid="{BB274A29-041E-4ACD-85A3-2304795DC915}"/>
    <cellStyle name="Normal 2 4 5 6 2 2" xfId="8498" xr:uid="{BB9BC042-5978-47FF-BC48-5EDF7AB84B44}"/>
    <cellStyle name="Normal 2 4 5 6 2 2 2" xfId="17820" xr:uid="{D9E8515B-6445-4319-AFCA-6AC43733C540}"/>
    <cellStyle name="Normal 2 4 5 6 2 2 3" xfId="27946" xr:uid="{8DE2B338-4E28-400C-BF6E-B0D1F9F028AD}"/>
    <cellStyle name="Normal 2 4 5 6 2 3" xfId="13603" xr:uid="{97DCE776-1227-41E7-AC59-83BF51101452}"/>
    <cellStyle name="Normal 2 4 5 6 2 4" xfId="23729" xr:uid="{47477F95-9B34-4910-8DE3-CB94CE8D6211}"/>
    <cellStyle name="Normal 2 4 5 6 3" xfId="6353" xr:uid="{EC86B108-8663-4E2F-AAD8-29191D13F1D8}"/>
    <cellStyle name="Normal 2 4 5 6 3 2" xfId="15675" xr:uid="{610CC1E2-42F1-49EE-AA71-482D153171B2}"/>
    <cellStyle name="Normal 2 4 5 6 3 3" xfId="25801" xr:uid="{D72ED944-8A26-4CAC-9B6A-6927BD10D3E0}"/>
    <cellStyle name="Normal 2 4 5 6 4" xfId="11458" xr:uid="{ABDEDD70-080B-452F-A4A9-E22074F23E4B}"/>
    <cellStyle name="Normal 2 4 5 6 5" xfId="21584" xr:uid="{0D30102B-3EA3-46A3-BF7D-8904892583C7}"/>
    <cellStyle name="Normal 2 4 5 7" xfId="2464" xr:uid="{41E32D8B-592C-4FAD-938C-A9CD460CC42F}"/>
    <cellStyle name="Normal 2 4 5 7 2" xfId="4693" xr:uid="{F52ADF7D-980A-4E10-92A3-B45E72F97BEE}"/>
    <cellStyle name="Normal 2 4 5 7 2 2" xfId="8911" xr:uid="{425B6F5D-418F-4A66-BAC1-BB89CD41E3C5}"/>
    <cellStyle name="Normal 2 4 5 7 2 2 2" xfId="18233" xr:uid="{1CCC4F52-9615-48CF-B918-2EB2AE77FEBB}"/>
    <cellStyle name="Normal 2 4 5 7 2 2 3" xfId="28359" xr:uid="{B7D56C4A-9135-4D6D-9CF4-23F1CBAF4345}"/>
    <cellStyle name="Normal 2 4 5 7 2 3" xfId="14016" xr:uid="{C7DBC554-7A6C-456E-8AB6-C5AB7DB19D4E}"/>
    <cellStyle name="Normal 2 4 5 7 2 4" xfId="24142" xr:uid="{3244CA94-0B56-449E-BB49-677CABD2BB58}"/>
    <cellStyle name="Normal 2 4 5 7 3" xfId="6766" xr:uid="{6759F25F-AEDA-48FD-8054-3FAAFFC41DDE}"/>
    <cellStyle name="Normal 2 4 5 7 3 2" xfId="16088" xr:uid="{152629C9-9F34-46F1-A668-6B58B2A833FF}"/>
    <cellStyle name="Normal 2 4 5 7 3 3" xfId="26214" xr:uid="{19197EB7-FD17-414F-B87C-41CF57D7BA65}"/>
    <cellStyle name="Normal 2 4 5 7 4" xfId="11871" xr:uid="{452BD3AC-F5C2-447C-8415-90FA2982C5BF}"/>
    <cellStyle name="Normal 2 4 5 7 5" xfId="21997" xr:uid="{2B0EEEFF-49C4-41AA-B8D0-0B3D62E46038}"/>
    <cellStyle name="Normal 2 4 5 8" xfId="2877" xr:uid="{0E516CF4-A783-4A24-A4ED-A02090E05568}"/>
    <cellStyle name="Normal 2 4 5 8 2" xfId="5106" xr:uid="{EE29958E-58D1-4E8F-BE65-A345D0076E1C}"/>
    <cellStyle name="Normal 2 4 5 8 2 2" xfId="9324" xr:uid="{2A9D6073-F414-410D-8C3C-A21AF4B01906}"/>
    <cellStyle name="Normal 2 4 5 8 2 2 2" xfId="18646" xr:uid="{9D0CBC4B-BA47-470E-84F7-58C2346CF09F}"/>
    <cellStyle name="Normal 2 4 5 8 2 2 3" xfId="28772" xr:uid="{6DB16A88-7BAD-4BE2-A597-6C8752147A2F}"/>
    <cellStyle name="Normal 2 4 5 8 2 3" xfId="14429" xr:uid="{C7863590-F86E-4F1D-8FF5-4DCDEC50DA74}"/>
    <cellStyle name="Normal 2 4 5 8 2 4" xfId="24555" xr:uid="{7E23DDCD-852D-4488-A88A-7E477814BEF2}"/>
    <cellStyle name="Normal 2 4 5 8 3" xfId="7179" xr:uid="{02C833DF-2FEB-4C61-ABEB-BD804EB096FE}"/>
    <cellStyle name="Normal 2 4 5 8 3 2" xfId="16501" xr:uid="{60C10A94-2A91-4969-9A84-9B51436CDF71}"/>
    <cellStyle name="Normal 2 4 5 8 3 3" xfId="26627" xr:uid="{6C0F2BE4-116D-4847-AACB-8DE12EEB61AD}"/>
    <cellStyle name="Normal 2 4 5 8 4" xfId="12284" xr:uid="{24E03853-4327-4ECB-832C-933D43D69BFB}"/>
    <cellStyle name="Normal 2 4 5 8 5" xfId="22410" xr:uid="{DA671AFE-8998-487E-833A-943E73CA2131}"/>
    <cellStyle name="Normal 2 4 5 9" xfId="3313" xr:uid="{5C2E0726-0DF3-42D2-A9BF-1FA40B4ECB4B}"/>
    <cellStyle name="Normal 2 4 5 9 2" xfId="7592" xr:uid="{921A8D29-86E3-42E9-8765-AA2DDDEBB857}"/>
    <cellStyle name="Normal 2 4 5 9 2 2" xfId="16914" xr:uid="{3D80341F-DD2D-44E2-AB3C-D4CCCCD46CE0}"/>
    <cellStyle name="Normal 2 4 5 9 2 3" xfId="27040" xr:uid="{56DAC036-8756-4DE1-92C0-D443F8589967}"/>
    <cellStyle name="Normal 2 4 5 9 3" xfId="12697" xr:uid="{6ADAB0C1-5AD4-4AF4-8097-8620F1BBC847}"/>
    <cellStyle name="Normal 2 4 5 9 4" xfId="22823" xr:uid="{AECAB8CC-38A0-4446-9353-2B9F8C9B6FCF}"/>
    <cellStyle name="Normal 2 4 6" xfId="314" xr:uid="{00000000-0005-0000-0000-000022020000}"/>
    <cellStyle name="Normal 2 4 7" xfId="315" xr:uid="{00000000-0005-0000-0000-000023020000}"/>
    <cellStyle name="Normal 2 4 7 10" xfId="1230" xr:uid="{2CDD6AC3-5E27-46CA-BBDD-012B07D8EA17}"/>
    <cellStyle name="Normal 2 4 7 11" xfId="10639" xr:uid="{7F634501-2B69-4244-98A5-94E08DA7E43C}"/>
    <cellStyle name="Normal 2 4 7 12" xfId="19936" xr:uid="{EE7CE2EC-D5DB-4A25-A760-A4E19BF3DEF6}"/>
    <cellStyle name="Normal 2 4 7 13" xfId="20765" xr:uid="{320C871B-230F-42E6-B724-E47A34B09E58}"/>
    <cellStyle name="Normal 2 4 7 2" xfId="316" xr:uid="{00000000-0005-0000-0000-000024020000}"/>
    <cellStyle name="Normal 2 4 7 2 10" xfId="10640" xr:uid="{BC0F2CDF-D3DD-4621-816D-EDA14331141E}"/>
    <cellStyle name="Normal 2 4 7 2 11" xfId="19937" xr:uid="{6C4E7E57-BDC2-4F08-AD26-4448FE43B7F5}"/>
    <cellStyle name="Normal 2 4 7 2 12" xfId="20766" xr:uid="{727E963A-68EA-48F5-B4AE-5557D207DBD4}"/>
    <cellStyle name="Normal 2 4 7 2 2" xfId="809" xr:uid="{00000000-0005-0000-0000-000025020000}"/>
    <cellStyle name="Normal 2 4 7 2 2 2" xfId="3876" xr:uid="{8AB2CC58-6261-44F3-BA68-69DCDBE2FDD1}"/>
    <cellStyle name="Normal 2 4 7 2 2 2 2" xfId="8094" xr:uid="{0E7D4F3E-8A15-4EF9-9758-450AB713F590}"/>
    <cellStyle name="Normal 2 4 7 2 2 2 2 2" xfId="17416" xr:uid="{3E34D034-FB61-4C78-A09F-4C504E4C825A}"/>
    <cellStyle name="Normal 2 4 7 2 2 2 2 3" xfId="27542" xr:uid="{9EE7F8AF-0D75-4449-AFAE-7D5BCA3095F6}"/>
    <cellStyle name="Normal 2 4 7 2 2 2 3" xfId="13199" xr:uid="{FFD5214D-2BA6-48C6-86B9-5F6034730563}"/>
    <cellStyle name="Normal 2 4 7 2 2 2 4" xfId="23325" xr:uid="{99AA6AB3-0843-4272-AA15-5C6CAE84EECD}"/>
    <cellStyle name="Normal 2 4 7 2 2 3" xfId="5949" xr:uid="{E4ABC1DF-2ED8-41D9-936C-A584799AA0FC}"/>
    <cellStyle name="Normal 2 4 7 2 2 3 2" xfId="15271" xr:uid="{18773A9E-3FFD-435D-A0BF-12785A543977}"/>
    <cellStyle name="Normal 2 4 7 2 2 3 3" xfId="25397" xr:uid="{3D5827CB-8235-4B7B-897F-2C03B2CD61B2}"/>
    <cellStyle name="Normal 2 4 7 2 2 4" xfId="10313" xr:uid="{61A3747C-EC9D-4EBA-8538-4BD9B0748E1E}"/>
    <cellStyle name="Normal 2 4 7 2 2 4 2" xfId="19624" xr:uid="{111E903E-3220-438E-88A6-FAB2D50A0054}"/>
    <cellStyle name="Normal 2 4 7 2 2 4 3" xfId="29750" xr:uid="{52782DE1-57F1-4A87-B35D-A37DBAF3AFDD}"/>
    <cellStyle name="Normal 2 4 7 2 2 5" xfId="1647" xr:uid="{8DFA9781-106B-4D7A-8D09-E7D98590F1A2}"/>
    <cellStyle name="Normal 2 4 7 2 2 6" xfId="11054" xr:uid="{C1ECEE62-F136-4B8A-BEEB-F8F6416B4E8A}"/>
    <cellStyle name="Normal 2 4 7 2 2 7" xfId="20353" xr:uid="{E6B67ED0-A15F-49AC-81B7-A9AC0F84A78E}"/>
    <cellStyle name="Normal 2 4 7 2 2 8" xfId="21180" xr:uid="{2160DD8A-31B7-4AC6-97CC-FB59C00AA81E}"/>
    <cellStyle name="Normal 2 4 7 2 3" xfId="2060" xr:uid="{8F076EE9-331B-4E4A-9DC3-29D49D461309}"/>
    <cellStyle name="Normal 2 4 7 2 3 2" xfId="4289" xr:uid="{735A31EC-666E-49A1-8372-3FACDC1E86F8}"/>
    <cellStyle name="Normal 2 4 7 2 3 2 2" xfId="8507" xr:uid="{11AF3030-B687-49F6-AD25-A31D836D72C1}"/>
    <cellStyle name="Normal 2 4 7 2 3 2 2 2" xfId="17829" xr:uid="{426960B5-51F9-446D-ABDB-43597230EECE}"/>
    <cellStyle name="Normal 2 4 7 2 3 2 2 3" xfId="27955" xr:uid="{36992639-277A-4BF6-AB0D-1472FA8F7B5A}"/>
    <cellStyle name="Normal 2 4 7 2 3 2 3" xfId="13612" xr:uid="{0804B2EF-ED46-4691-BF06-7349D43C7638}"/>
    <cellStyle name="Normal 2 4 7 2 3 2 4" xfId="23738" xr:uid="{83BD880B-A3EE-4786-B80C-AF3DA15CE6A7}"/>
    <cellStyle name="Normal 2 4 7 2 3 3" xfId="6362" xr:uid="{7423956C-39C4-44A4-A777-ED2D480E310B}"/>
    <cellStyle name="Normal 2 4 7 2 3 3 2" xfId="15684" xr:uid="{D7FFCA9A-66AA-450B-8EC4-3565986A23F1}"/>
    <cellStyle name="Normal 2 4 7 2 3 3 3" xfId="25810" xr:uid="{9B29DC82-D1B5-4995-BE5A-698D21B25A84}"/>
    <cellStyle name="Normal 2 4 7 2 3 4" xfId="11467" xr:uid="{9DC8A57C-0229-4A0B-B6DE-9A2F88B59E38}"/>
    <cellStyle name="Normal 2 4 7 2 3 5" xfId="21593" xr:uid="{2DD20DD3-7155-4807-BEAC-5E6E19CAC3EF}"/>
    <cellStyle name="Normal 2 4 7 2 4" xfId="2473" xr:uid="{5F52AE74-3DCF-4860-9FAD-48676331DF10}"/>
    <cellStyle name="Normal 2 4 7 2 4 2" xfId="4702" xr:uid="{2E834E82-0C14-44BF-BCBD-49E83106EE40}"/>
    <cellStyle name="Normal 2 4 7 2 4 2 2" xfId="8920" xr:uid="{32460548-8D94-4C30-880C-35E0FCEA9CED}"/>
    <cellStyle name="Normal 2 4 7 2 4 2 2 2" xfId="18242" xr:uid="{8F4DCFEC-C0C0-4DAC-A5CC-74F05049B409}"/>
    <cellStyle name="Normal 2 4 7 2 4 2 2 3" xfId="28368" xr:uid="{8C3F5375-F84A-4159-AEF7-C221940B35C5}"/>
    <cellStyle name="Normal 2 4 7 2 4 2 3" xfId="14025" xr:uid="{64FFF20E-D6DF-47D1-B2F2-DF442E6C1C9F}"/>
    <cellStyle name="Normal 2 4 7 2 4 2 4" xfId="24151" xr:uid="{1C7D71C8-260A-43B3-B612-06681D4207DB}"/>
    <cellStyle name="Normal 2 4 7 2 4 3" xfId="6775" xr:uid="{C52E7DBE-73AB-4ADB-8831-5B8852560823}"/>
    <cellStyle name="Normal 2 4 7 2 4 3 2" xfId="16097" xr:uid="{1284E602-E583-497D-AC58-8B9C72DB9964}"/>
    <cellStyle name="Normal 2 4 7 2 4 3 3" xfId="26223" xr:uid="{66F792B1-1530-438F-9FA4-95788957BF90}"/>
    <cellStyle name="Normal 2 4 7 2 4 4" xfId="11880" xr:uid="{1B95BE8B-8A19-4BEF-A140-9D4A6965F056}"/>
    <cellStyle name="Normal 2 4 7 2 4 5" xfId="22006" xr:uid="{201C0842-4984-4EC4-87B8-457BC8ACD312}"/>
    <cellStyle name="Normal 2 4 7 2 5" xfId="2886" xr:uid="{B67E0752-E99F-4933-826C-E8BB3F3FC4D4}"/>
    <cellStyle name="Normal 2 4 7 2 5 2" xfId="5115" xr:uid="{1C6490E0-850C-429D-8D4C-FF365967E985}"/>
    <cellStyle name="Normal 2 4 7 2 5 2 2" xfId="9333" xr:uid="{E1171A82-088D-49EB-8395-35A625E216DE}"/>
    <cellStyle name="Normal 2 4 7 2 5 2 2 2" xfId="18655" xr:uid="{AF738CD5-CFB2-406D-BAFE-90EDCF1E22C0}"/>
    <cellStyle name="Normal 2 4 7 2 5 2 2 3" xfId="28781" xr:uid="{0DB18216-1349-4BC5-BCAF-2918B7EF2511}"/>
    <cellStyle name="Normal 2 4 7 2 5 2 3" xfId="14438" xr:uid="{1CE7B9AE-9417-47A0-9EEE-5B9C65AF11D0}"/>
    <cellStyle name="Normal 2 4 7 2 5 2 4" xfId="24564" xr:uid="{19BF3540-715D-4F28-9388-02FBB68EE391}"/>
    <cellStyle name="Normal 2 4 7 2 5 3" xfId="7188" xr:uid="{19BEE9AE-9A01-45AD-AEFE-67994C49832D}"/>
    <cellStyle name="Normal 2 4 7 2 5 3 2" xfId="16510" xr:uid="{AF7432B5-95A5-4E84-B83F-F4BA5AFB3AAA}"/>
    <cellStyle name="Normal 2 4 7 2 5 3 3" xfId="26636" xr:uid="{C4AC82D3-2D17-47F4-9ADF-A13B0C7999BE}"/>
    <cellStyle name="Normal 2 4 7 2 5 4" xfId="12293" xr:uid="{F646C99E-6BBD-4B1E-8501-07CCE0694BB1}"/>
    <cellStyle name="Normal 2 4 7 2 5 5" xfId="22419" xr:uid="{95CB6D97-8A65-4A03-BE9E-E6BBE34E4A99}"/>
    <cellStyle name="Normal 2 4 7 2 6" xfId="3322" xr:uid="{13B2601A-5CFF-4255-91B0-E139D4DE970A}"/>
    <cellStyle name="Normal 2 4 7 2 6 2" xfId="7601" xr:uid="{955DAAF7-31C9-4D14-A431-69EC645F134E}"/>
    <cellStyle name="Normal 2 4 7 2 6 2 2" xfId="16923" xr:uid="{076751D4-0B38-473B-8D5B-B97F31D23159}"/>
    <cellStyle name="Normal 2 4 7 2 6 2 3" xfId="27049" xr:uid="{9417A657-20D9-4DF5-B4AF-A3095CCDEC98}"/>
    <cellStyle name="Normal 2 4 7 2 6 3" xfId="12706" xr:uid="{4989430A-CB17-4885-B75B-DC9C34721B6A}"/>
    <cellStyle name="Normal 2 4 7 2 6 4" xfId="22832" xr:uid="{D5A27FC8-891E-47F2-81F0-92C60553688E}"/>
    <cellStyle name="Normal 2 4 7 2 7" xfId="5535" xr:uid="{629AC802-BC5F-4995-B77B-8B2737B2BE59}"/>
    <cellStyle name="Normal 2 4 7 2 7 2" xfId="14857" xr:uid="{D0B3897B-F853-4EDE-A0E4-AB4EB0861CF6}"/>
    <cellStyle name="Normal 2 4 7 2 7 3" xfId="24983" xr:uid="{30B86441-469D-4A9A-8339-BA2023B4AA07}"/>
    <cellStyle name="Normal 2 4 7 2 8" xfId="9888" xr:uid="{8E64C486-AF13-42D4-AB8A-034C8E6B1E9D}"/>
    <cellStyle name="Normal 2 4 7 2 8 2" xfId="19209" xr:uid="{A4AA0E93-C995-4240-A77A-FFC1D5B90358}"/>
    <cellStyle name="Normal 2 4 7 2 8 3" xfId="29335" xr:uid="{FF2CC1D9-73AB-4162-A36D-C297DDF14B7D}"/>
    <cellStyle name="Normal 2 4 7 2 9" xfId="1231" xr:uid="{0EACF62A-8C87-4625-A7E6-2900AB507523}"/>
    <cellStyle name="Normal 2 4 7 3" xfId="808" xr:uid="{00000000-0005-0000-0000-000026020000}"/>
    <cellStyle name="Normal 2 4 7 3 2" xfId="3875" xr:uid="{0F4838B7-D6C6-42D6-BD52-9C2E143D3B68}"/>
    <cellStyle name="Normal 2 4 7 3 2 2" xfId="8093" xr:uid="{B4754450-1B14-401F-B62A-555320110591}"/>
    <cellStyle name="Normal 2 4 7 3 2 2 2" xfId="17415" xr:uid="{C1BCDCDE-F949-4106-B544-0F4CC89EDB1C}"/>
    <cellStyle name="Normal 2 4 7 3 2 2 3" xfId="27541" xr:uid="{5DBCE952-2ED5-43ED-B671-F095B3075EE9}"/>
    <cellStyle name="Normal 2 4 7 3 2 3" xfId="13198" xr:uid="{138C1272-8123-4333-8706-D4FEFA01C31E}"/>
    <cellStyle name="Normal 2 4 7 3 2 4" xfId="23324" xr:uid="{D9F14B5B-BFDD-4FC1-BB4D-418F08A49BE6}"/>
    <cellStyle name="Normal 2 4 7 3 3" xfId="5948" xr:uid="{4492D976-0A85-473E-A191-C096995D2277}"/>
    <cellStyle name="Normal 2 4 7 3 3 2" xfId="15270" xr:uid="{48F1080B-771C-4DFB-A812-F17E74C95078}"/>
    <cellStyle name="Normal 2 4 7 3 3 3" xfId="25396" xr:uid="{27451A43-6017-4BD2-A2FF-258A7D837125}"/>
    <cellStyle name="Normal 2 4 7 3 4" xfId="10106" xr:uid="{09022CAD-4738-4FA4-9A8D-23EC2AB45D48}"/>
    <cellStyle name="Normal 2 4 7 3 4 2" xfId="19417" xr:uid="{63A1C538-DDAA-4641-BA14-18FE230365B6}"/>
    <cellStyle name="Normal 2 4 7 3 4 3" xfId="29543" xr:uid="{FAD5E249-3603-4B1E-A51F-5C7D6550AE23}"/>
    <cellStyle name="Normal 2 4 7 3 5" xfId="1646" xr:uid="{2DAB4E51-C234-4C89-9B4D-2933F51A52B3}"/>
    <cellStyle name="Normal 2 4 7 3 6" xfId="11053" xr:uid="{D51D56CD-9FEA-48D8-8440-863AFEE70659}"/>
    <cellStyle name="Normal 2 4 7 3 7" xfId="20352" xr:uid="{15649025-ED92-4B71-8185-8CB85F7EDAEA}"/>
    <cellStyle name="Normal 2 4 7 3 8" xfId="21179" xr:uid="{47AAA0AF-7DD9-478E-A8AA-B5EF97A9486B}"/>
    <cellStyle name="Normal 2 4 7 4" xfId="2059" xr:uid="{AD16CC9F-2160-4FCE-8DFC-EA6E25E85443}"/>
    <cellStyle name="Normal 2 4 7 4 2" xfId="4288" xr:uid="{A7611836-DC7A-48A5-890A-2D401F0E8D33}"/>
    <cellStyle name="Normal 2 4 7 4 2 2" xfId="8506" xr:uid="{B6831AE8-68DA-48BC-9724-3FACBC626522}"/>
    <cellStyle name="Normal 2 4 7 4 2 2 2" xfId="17828" xr:uid="{2B55EE18-6F06-4BB9-9040-745B19459957}"/>
    <cellStyle name="Normal 2 4 7 4 2 2 3" xfId="27954" xr:uid="{4A648EF4-8C30-45DD-B9BA-21F0551845EF}"/>
    <cellStyle name="Normal 2 4 7 4 2 3" xfId="13611" xr:uid="{39804A24-F76C-4AA6-B10A-2C82C3E24677}"/>
    <cellStyle name="Normal 2 4 7 4 2 4" xfId="23737" xr:uid="{B434AE52-FEB8-458E-9FA1-80D81F68A233}"/>
    <cellStyle name="Normal 2 4 7 4 3" xfId="6361" xr:uid="{828A1827-43FF-40B3-AAF3-5906BF2BC3B5}"/>
    <cellStyle name="Normal 2 4 7 4 3 2" xfId="15683" xr:uid="{19ECB255-8D04-46BF-89B3-4CE0D7102BB9}"/>
    <cellStyle name="Normal 2 4 7 4 3 3" xfId="25809" xr:uid="{AFF6A3D1-BCFC-4783-84AA-E3AB6D449E90}"/>
    <cellStyle name="Normal 2 4 7 4 4" xfId="11466" xr:uid="{57ED3876-BDDC-435D-A0E8-ABA99B3530B9}"/>
    <cellStyle name="Normal 2 4 7 4 5" xfId="21592" xr:uid="{867B72E2-1A11-4FCD-A294-0ADD9AE6BAC5}"/>
    <cellStyle name="Normal 2 4 7 5" xfId="2472" xr:uid="{0B5FD184-15C1-4F7A-BB04-307357B4C71B}"/>
    <cellStyle name="Normal 2 4 7 5 2" xfId="4701" xr:uid="{0D5E76B8-609F-470B-B572-C0F6E70D213F}"/>
    <cellStyle name="Normal 2 4 7 5 2 2" xfId="8919" xr:uid="{E8CDA700-3514-41F5-9F96-718528615A71}"/>
    <cellStyle name="Normal 2 4 7 5 2 2 2" xfId="18241" xr:uid="{60342BBE-BD93-4825-A709-DD03DEBFDC4B}"/>
    <cellStyle name="Normal 2 4 7 5 2 2 3" xfId="28367" xr:uid="{2D016AAE-857A-4CA0-AF14-73C79AA125E3}"/>
    <cellStyle name="Normal 2 4 7 5 2 3" xfId="14024" xr:uid="{A6EB7D95-DAC7-44AC-B2CF-630AFE8831BC}"/>
    <cellStyle name="Normal 2 4 7 5 2 4" xfId="24150" xr:uid="{095FDE60-4975-4322-ABE5-CC8B35D17935}"/>
    <cellStyle name="Normal 2 4 7 5 3" xfId="6774" xr:uid="{CEE7A464-A655-4A0D-97DA-2CCC2AC5C733}"/>
    <cellStyle name="Normal 2 4 7 5 3 2" xfId="16096" xr:uid="{23CFAEC2-3B11-4EE8-9B08-C735FB613C88}"/>
    <cellStyle name="Normal 2 4 7 5 3 3" xfId="26222" xr:uid="{1BD8C0DE-334A-430B-971D-16F486B040B1}"/>
    <cellStyle name="Normal 2 4 7 5 4" xfId="11879" xr:uid="{1410014F-B1BA-4E2A-ABD2-69DD851FE9FC}"/>
    <cellStyle name="Normal 2 4 7 5 5" xfId="22005" xr:uid="{047C459C-072C-4D8D-8CE8-B2AE457724B8}"/>
    <cellStyle name="Normal 2 4 7 6" xfId="2885" xr:uid="{5CD2A1EF-AC88-495E-B939-560C5B66B9DA}"/>
    <cellStyle name="Normal 2 4 7 6 2" xfId="5114" xr:uid="{B60F42A3-94EC-4A02-B8FB-F7335E53011F}"/>
    <cellStyle name="Normal 2 4 7 6 2 2" xfId="9332" xr:uid="{342553AB-B2FF-491B-96AB-5D529AB5560F}"/>
    <cellStyle name="Normal 2 4 7 6 2 2 2" xfId="18654" xr:uid="{BD1F9617-78AA-48F0-8454-726FA0940CC9}"/>
    <cellStyle name="Normal 2 4 7 6 2 2 3" xfId="28780" xr:uid="{743A1F69-096E-4814-9341-5F645C0DB8F9}"/>
    <cellStyle name="Normal 2 4 7 6 2 3" xfId="14437" xr:uid="{C204FD0A-F06C-41AE-A6C4-EF866C0B4FB4}"/>
    <cellStyle name="Normal 2 4 7 6 2 4" xfId="24563" xr:uid="{1B61B527-A1B7-459A-B6F8-29FC78A35EAE}"/>
    <cellStyle name="Normal 2 4 7 6 3" xfId="7187" xr:uid="{4B8A512C-D99C-4002-AF74-AE471C2350FF}"/>
    <cellStyle name="Normal 2 4 7 6 3 2" xfId="16509" xr:uid="{A4911883-4C85-4CE7-8121-CA881E4DDE57}"/>
    <cellStyle name="Normal 2 4 7 6 3 3" xfId="26635" xr:uid="{3AA56801-5DC0-467C-BEF9-581B8A429C3C}"/>
    <cellStyle name="Normal 2 4 7 6 4" xfId="12292" xr:uid="{13BC3B5D-BA14-41BD-8BC5-398839EFDB3A}"/>
    <cellStyle name="Normal 2 4 7 6 5" xfId="22418" xr:uid="{90ECE645-56BB-457C-87EC-8CF674A012D3}"/>
    <cellStyle name="Normal 2 4 7 7" xfId="3321" xr:uid="{F2609B2B-7C53-44B2-AE9C-82601C386893}"/>
    <cellStyle name="Normal 2 4 7 7 2" xfId="7600" xr:uid="{38B5F197-1442-47F4-90A9-9A4610B47D4C}"/>
    <cellStyle name="Normal 2 4 7 7 2 2" xfId="16922" xr:uid="{1731C51B-C51A-4AA7-9D25-CE54A8521934}"/>
    <cellStyle name="Normal 2 4 7 7 2 3" xfId="27048" xr:uid="{7DE43874-E5DF-4984-8E03-1C2F9914E01C}"/>
    <cellStyle name="Normal 2 4 7 7 3" xfId="12705" xr:uid="{E49D7853-8F89-4AD0-B8F4-32756E2A8F5B}"/>
    <cellStyle name="Normal 2 4 7 7 4" xfId="22831" xr:uid="{E58563A0-F538-4696-A01C-F529B1A22A75}"/>
    <cellStyle name="Normal 2 4 7 8" xfId="5534" xr:uid="{FA1092A7-5EF1-4F7B-868B-D6EB892978C3}"/>
    <cellStyle name="Normal 2 4 7 8 2" xfId="14856" xr:uid="{27BACE3D-5B25-4243-AB6E-56667C43A07E}"/>
    <cellStyle name="Normal 2 4 7 8 3" xfId="24982" xr:uid="{68AB2872-E332-4444-8A9D-F2FC6760F3A0}"/>
    <cellStyle name="Normal 2 4 7 9" xfId="9681" xr:uid="{B160AADC-ECD3-495E-B4C5-EC6E5E1AAD82}"/>
    <cellStyle name="Normal 2 4 7 9 2" xfId="19002" xr:uid="{7B1AA782-C138-426D-B616-EB0D52456BD4}"/>
    <cellStyle name="Normal 2 4 7 9 3" xfId="29128" xr:uid="{019BB5D2-09C1-4EC1-B458-F7FEDE37CE9B}"/>
    <cellStyle name="Normal 2 4 8" xfId="317" xr:uid="{00000000-0005-0000-0000-000027020000}"/>
    <cellStyle name="Normal 2 4 8 10" xfId="10641" xr:uid="{F97A80FA-63BB-40C4-B98D-6C8CDC653828}"/>
    <cellStyle name="Normal 2 4 8 11" xfId="19938" xr:uid="{3A78F4D5-B165-4467-A6B6-51AEDFFDE10B}"/>
    <cellStyle name="Normal 2 4 8 12" xfId="20767" xr:uid="{1A05C5BE-8651-4D93-BECE-829B7ECC3BB2}"/>
    <cellStyle name="Normal 2 4 8 2" xfId="810" xr:uid="{00000000-0005-0000-0000-000028020000}"/>
    <cellStyle name="Normal 2 4 8 2 2" xfId="3877" xr:uid="{FBE618D3-2C03-4BDC-A914-C5246F735375}"/>
    <cellStyle name="Normal 2 4 8 2 2 2" xfId="8095" xr:uid="{1CC0AFAC-22AF-4131-8C0C-4681A84BEEE8}"/>
    <cellStyle name="Normal 2 4 8 2 2 2 2" xfId="17417" xr:uid="{2A6BD262-C8C2-463E-93EE-50707953BCB7}"/>
    <cellStyle name="Normal 2 4 8 2 2 2 3" xfId="27543" xr:uid="{1CBDA6F3-9B46-44E2-944C-AEDFC49F1799}"/>
    <cellStyle name="Normal 2 4 8 2 2 3" xfId="13200" xr:uid="{6B293B9D-44D0-47CA-B2F5-9C9194A71C26}"/>
    <cellStyle name="Normal 2 4 8 2 2 4" xfId="23326" xr:uid="{B8D8F80D-C7C7-48DE-8AB7-BEFA21D16245}"/>
    <cellStyle name="Normal 2 4 8 2 3" xfId="5950" xr:uid="{2041152A-A4B2-48AC-8445-A30743C73D1E}"/>
    <cellStyle name="Normal 2 4 8 2 3 2" xfId="15272" xr:uid="{ACEBE5A5-44AF-427B-8B0A-4461AF587DB5}"/>
    <cellStyle name="Normal 2 4 8 2 3 3" xfId="25398" xr:uid="{194C6A9F-A777-439D-803B-5827E726F0DB}"/>
    <cellStyle name="Normal 2 4 8 2 4" xfId="10222" xr:uid="{A91F4D4B-62A4-4D6C-9C25-3BFD4B94FE8A}"/>
    <cellStyle name="Normal 2 4 8 2 4 2" xfId="19533" xr:uid="{B301B4FD-BEA5-43A4-9740-C92B0479F2D9}"/>
    <cellStyle name="Normal 2 4 8 2 4 3" xfId="29659" xr:uid="{8BCD0018-141C-4754-ADED-EDC03276B29B}"/>
    <cellStyle name="Normal 2 4 8 2 5" xfId="1648" xr:uid="{A3C57F59-9DFD-4E87-B117-5A83F7C0FF1E}"/>
    <cellStyle name="Normal 2 4 8 2 6" xfId="11055" xr:uid="{49AF2AC2-7488-4148-BA8F-E120BC43E7CD}"/>
    <cellStyle name="Normal 2 4 8 2 7" xfId="20354" xr:uid="{1F14D0DA-F545-4B3A-958C-A4FAD3660DD1}"/>
    <cellStyle name="Normal 2 4 8 2 8" xfId="21181" xr:uid="{DFF3B48D-0D06-41DD-BBEE-7DBC331D0563}"/>
    <cellStyle name="Normal 2 4 8 3" xfId="2061" xr:uid="{F93F6B18-A17D-457F-9926-9C3F35C327A2}"/>
    <cellStyle name="Normal 2 4 8 3 2" xfId="4290" xr:uid="{313ECCB0-4358-4251-8F50-470817FF8F06}"/>
    <cellStyle name="Normal 2 4 8 3 2 2" xfId="8508" xr:uid="{8E2C0996-8B56-4B34-B3C0-A673A8915658}"/>
    <cellStyle name="Normal 2 4 8 3 2 2 2" xfId="17830" xr:uid="{DDDB2F44-2581-4E5E-A3C3-1EA8590E1FD4}"/>
    <cellStyle name="Normal 2 4 8 3 2 2 3" xfId="27956" xr:uid="{6364F44F-2E3B-4B55-901F-4B77A8696622}"/>
    <cellStyle name="Normal 2 4 8 3 2 3" xfId="13613" xr:uid="{945FDE43-6F38-43FA-88D3-2880BE02381C}"/>
    <cellStyle name="Normal 2 4 8 3 2 4" xfId="23739" xr:uid="{1B2776D2-325E-4D08-AAD1-44C4CE5D0E90}"/>
    <cellStyle name="Normal 2 4 8 3 3" xfId="6363" xr:uid="{FA9BDEF5-C726-4144-944E-63096DCA1388}"/>
    <cellStyle name="Normal 2 4 8 3 3 2" xfId="15685" xr:uid="{6EC3C87A-575A-4588-A1C4-01F3190854D7}"/>
    <cellStyle name="Normal 2 4 8 3 3 3" xfId="25811" xr:uid="{2714EF67-C34E-4C79-8B0B-74119DF89408}"/>
    <cellStyle name="Normal 2 4 8 3 4" xfId="11468" xr:uid="{1BF80C77-B166-4AD6-83D4-7C1D708133FA}"/>
    <cellStyle name="Normal 2 4 8 3 5" xfId="21594" xr:uid="{0B3AEBAB-1F50-4E95-BEF2-FCE63A11C497}"/>
    <cellStyle name="Normal 2 4 8 4" xfId="2474" xr:uid="{6AF6D3AA-202E-457F-9900-5AEF9C91A268}"/>
    <cellStyle name="Normal 2 4 8 4 2" xfId="4703" xr:uid="{845ADA59-D7A1-4A10-8D46-E773B9EF6F88}"/>
    <cellStyle name="Normal 2 4 8 4 2 2" xfId="8921" xr:uid="{1FBC6FC7-377F-4492-B509-558D584DB571}"/>
    <cellStyle name="Normal 2 4 8 4 2 2 2" xfId="18243" xr:uid="{9F4A3620-4333-4B7F-B27E-BD8E133578CA}"/>
    <cellStyle name="Normal 2 4 8 4 2 2 3" xfId="28369" xr:uid="{901C3BA9-CCFF-444D-9BB2-5B19D3B7B3F2}"/>
    <cellStyle name="Normal 2 4 8 4 2 3" xfId="14026" xr:uid="{BC45EAC5-B598-4D7A-BBC9-CAB579376BF0}"/>
    <cellStyle name="Normal 2 4 8 4 2 4" xfId="24152" xr:uid="{F64856E7-2FF6-460A-B863-18276DE0B798}"/>
    <cellStyle name="Normal 2 4 8 4 3" xfId="6776" xr:uid="{83BC9819-3D7F-4C5C-8F1C-8B82CA13378D}"/>
    <cellStyle name="Normal 2 4 8 4 3 2" xfId="16098" xr:uid="{1D610A3B-819B-49AB-9CD8-2317530CA751}"/>
    <cellStyle name="Normal 2 4 8 4 3 3" xfId="26224" xr:uid="{FD90932F-03F5-40DD-AE3A-19921BF1B145}"/>
    <cellStyle name="Normal 2 4 8 4 4" xfId="11881" xr:uid="{21FF9F5B-8D30-4FDC-B0A8-F930803AC2C0}"/>
    <cellStyle name="Normal 2 4 8 4 5" xfId="22007" xr:uid="{1CC959CA-8F38-4DAA-9643-DC7D0C5C6C7E}"/>
    <cellStyle name="Normal 2 4 8 5" xfId="2887" xr:uid="{26ED906A-521B-4A02-A253-D937D2E80F8B}"/>
    <cellStyle name="Normal 2 4 8 5 2" xfId="5116" xr:uid="{F9BF0710-AFCB-425B-B9AC-93B22FBEDBA7}"/>
    <cellStyle name="Normal 2 4 8 5 2 2" xfId="9334" xr:uid="{83742872-D461-4F54-B4FC-DCDF59039B84}"/>
    <cellStyle name="Normal 2 4 8 5 2 2 2" xfId="18656" xr:uid="{CEED6D16-7EE6-49B7-8CD9-EDF06561CF5F}"/>
    <cellStyle name="Normal 2 4 8 5 2 2 3" xfId="28782" xr:uid="{33EC9F5C-D298-4C72-8ED0-831543DA6785}"/>
    <cellStyle name="Normal 2 4 8 5 2 3" xfId="14439" xr:uid="{06C0BDB7-C653-40C9-B814-E6B38279E2E2}"/>
    <cellStyle name="Normal 2 4 8 5 2 4" xfId="24565" xr:uid="{63A0CFA1-A379-4173-9E9E-507AA7B926B9}"/>
    <cellStyle name="Normal 2 4 8 5 3" xfId="7189" xr:uid="{264BA7E2-1D67-4CCD-A12C-33B4A7EDED15}"/>
    <cellStyle name="Normal 2 4 8 5 3 2" xfId="16511" xr:uid="{8E82F5A7-01FB-4ABA-80A9-DEE771E0B7E7}"/>
    <cellStyle name="Normal 2 4 8 5 3 3" xfId="26637" xr:uid="{2A0CC073-A134-4143-A18D-99996A7430E0}"/>
    <cellStyle name="Normal 2 4 8 5 4" xfId="12294" xr:uid="{9AC2B1DA-6A1E-48B8-98DD-117798037013}"/>
    <cellStyle name="Normal 2 4 8 5 5" xfId="22420" xr:uid="{57B9AF75-4B98-42CB-B142-A12983D0660C}"/>
    <cellStyle name="Normal 2 4 8 6" xfId="3323" xr:uid="{2A5DC971-1B1D-489D-B1E8-9B1022379A7B}"/>
    <cellStyle name="Normal 2 4 8 6 2" xfId="7602" xr:uid="{4A01CBDB-3488-4A19-8313-440C6E2F08D5}"/>
    <cellStyle name="Normal 2 4 8 6 2 2" xfId="16924" xr:uid="{86D2BD18-4C5B-44D6-A827-6BFA33221093}"/>
    <cellStyle name="Normal 2 4 8 6 2 3" xfId="27050" xr:uid="{EB4E1C9B-E1DC-460E-AF5B-B745C9E98871}"/>
    <cellStyle name="Normal 2 4 8 6 3" xfId="12707" xr:uid="{75134934-5E30-4CC8-A95D-74E8FEA336FE}"/>
    <cellStyle name="Normal 2 4 8 6 4" xfId="22833" xr:uid="{00EE076D-E12C-449A-8938-02CAB4DBA1F5}"/>
    <cellStyle name="Normal 2 4 8 7" xfId="5536" xr:uid="{DE1F757A-D5F4-4772-BFAD-E85C76253C4E}"/>
    <cellStyle name="Normal 2 4 8 7 2" xfId="14858" xr:uid="{E6C5F04D-5A93-456E-B8E0-1C966C201199}"/>
    <cellStyle name="Normal 2 4 8 7 3" xfId="24984" xr:uid="{33713B0D-8800-4FCE-B679-D86ED2C56D7C}"/>
    <cellStyle name="Normal 2 4 8 8" xfId="9797" xr:uid="{F015CD8D-D8CA-4F81-983D-A8D78DCBF530}"/>
    <cellStyle name="Normal 2 4 8 8 2" xfId="19118" xr:uid="{89B4AE34-6110-4CAA-B298-5AF9BC49615F}"/>
    <cellStyle name="Normal 2 4 8 8 3" xfId="29244" xr:uid="{5382D149-EE04-418C-A47B-0CBF08A01CD6}"/>
    <cellStyle name="Normal 2 4 8 9" xfId="1232" xr:uid="{C9838365-5630-4008-B99E-FF098B517F5C}"/>
    <cellStyle name="Normal 2 4 9" xfId="10000" xr:uid="{123B6FAF-EE30-4823-841B-8E2994BCBB77}"/>
    <cellStyle name="Normal 2 4 9 2" xfId="19314" xr:uid="{BB2A3B9E-131C-4DD9-8753-56D00683BF4C}"/>
    <cellStyle name="Normal 2 4 9 3" xfId="29440" xr:uid="{778BDA2D-8DED-4FC3-8CAA-3B00C200591F}"/>
    <cellStyle name="Normal 2 5" xfId="318" xr:uid="{00000000-0005-0000-0000-000029020000}"/>
    <cellStyle name="Normal 2 5 10" xfId="5537" xr:uid="{6269F37F-A0F2-4C08-9478-B2CE2DD02C5B}"/>
    <cellStyle name="Normal 2 5 10 2" xfId="14859" xr:uid="{B8337457-BC32-46FB-B4C5-6C60C45C1B3D}"/>
    <cellStyle name="Normal 2 5 10 3" xfId="24985" xr:uid="{76F2E353-AF9D-41C7-844F-5D5C4D5DFCF3}"/>
    <cellStyle name="Normal 2 5 11" xfId="1233" xr:uid="{D7ECAB4C-BE5C-4B76-8FD1-25CD87731D32}"/>
    <cellStyle name="Normal 2 5 12" xfId="10642" xr:uid="{19720901-6D10-4E0D-A059-61405B1E8920}"/>
    <cellStyle name="Normal 2 5 13" xfId="19939" xr:uid="{9694FAD2-E8D5-4B1C-B2A2-C4C0D889939C}"/>
    <cellStyle name="Normal 2 5 14" xfId="20768" xr:uid="{3CEB427F-B441-468E-9BAA-D30D1208A8E6}"/>
    <cellStyle name="Normal 2 5 2" xfId="319" xr:uid="{00000000-0005-0000-0000-00002A020000}"/>
    <cellStyle name="Normal 2 5 3" xfId="320" xr:uid="{00000000-0005-0000-0000-00002B020000}"/>
    <cellStyle name="Normal 2 5 4" xfId="321" xr:uid="{00000000-0005-0000-0000-00002C020000}"/>
    <cellStyle name="Normal 2 5 4 10" xfId="9646" xr:uid="{10944B9F-75FB-4758-B573-2B552418DFE2}"/>
    <cellStyle name="Normal 2 5 4 10 2" xfId="18967" xr:uid="{529D5A14-70A8-4362-832B-74501BCB1A20}"/>
    <cellStyle name="Normal 2 5 4 10 3" xfId="29093" xr:uid="{6C3B16C5-A908-4552-9DB6-43101E6B9901}"/>
    <cellStyle name="Normal 2 5 4 11" xfId="1234" xr:uid="{64AFBAAC-0877-4965-824A-B92B2F83C070}"/>
    <cellStyle name="Normal 2 5 4 12" xfId="10643" xr:uid="{CC184632-68C0-4612-8C6A-CAF0E91BA966}"/>
    <cellStyle name="Normal 2 5 4 13" xfId="19940" xr:uid="{752FD6B3-81D8-4043-9D3A-BB80C49B34FF}"/>
    <cellStyle name="Normal 2 5 4 14" xfId="20769" xr:uid="{56C75C99-72A5-4F3F-9580-C72629A1A62E}"/>
    <cellStyle name="Normal 2 5 4 2" xfId="322" xr:uid="{00000000-0005-0000-0000-00002D020000}"/>
    <cellStyle name="Normal 2 5 4 2 10" xfId="1235" xr:uid="{AF21BCA5-C6A7-4FC5-9738-ADD0023D26DD}"/>
    <cellStyle name="Normal 2 5 4 2 11" xfId="10644" xr:uid="{6FC08A8D-D0CA-4BCB-A9D6-9A3F7488D4B7}"/>
    <cellStyle name="Normal 2 5 4 2 12" xfId="19941" xr:uid="{10E4C1F7-6C0D-43A5-9D51-E7407F7682B2}"/>
    <cellStyle name="Normal 2 5 4 2 13" xfId="20770" xr:uid="{E9A15D7A-805A-4126-8EAC-D4F945B21099}"/>
    <cellStyle name="Normal 2 5 4 2 2" xfId="323" xr:uid="{00000000-0005-0000-0000-00002E020000}"/>
    <cellStyle name="Normal 2 5 4 2 2 10" xfId="10645" xr:uid="{8CAD71D6-AE3B-49F5-BAA6-610ACADB8100}"/>
    <cellStyle name="Normal 2 5 4 2 2 11" xfId="19942" xr:uid="{597A2CC7-1267-447A-8C33-ECC7C6377538}"/>
    <cellStyle name="Normal 2 5 4 2 2 12" xfId="20771" xr:uid="{7570AFF6-EF75-43AB-B858-76CDB7D24684}"/>
    <cellStyle name="Normal 2 5 4 2 2 2" xfId="814" xr:uid="{00000000-0005-0000-0000-00002F020000}"/>
    <cellStyle name="Normal 2 5 4 2 2 2 2" xfId="3881" xr:uid="{139B6A22-8363-4EEE-9757-3901C7DC4CCE}"/>
    <cellStyle name="Normal 2 5 4 2 2 2 2 2" xfId="8099" xr:uid="{DB7DDD4A-5747-4F17-B3F6-7DA86A08D294}"/>
    <cellStyle name="Normal 2 5 4 2 2 2 2 2 2" xfId="17421" xr:uid="{8421BFD2-A018-44B8-BBC5-3B85005406CA}"/>
    <cellStyle name="Normal 2 5 4 2 2 2 2 2 3" xfId="27547" xr:uid="{0653A17A-9D16-4245-A639-87A373C8C011}"/>
    <cellStyle name="Normal 2 5 4 2 2 2 2 3" xfId="13204" xr:uid="{73500CEF-1489-4036-98C4-4EF2D789817D}"/>
    <cellStyle name="Normal 2 5 4 2 2 2 2 4" xfId="23330" xr:uid="{C3BA63EF-07FB-4C74-A651-F5D0C560F94D}"/>
    <cellStyle name="Normal 2 5 4 2 2 2 3" xfId="5954" xr:uid="{D59053F9-BE89-4C26-91AB-D36B81388FA9}"/>
    <cellStyle name="Normal 2 5 4 2 2 2 3 2" xfId="15276" xr:uid="{E44BF251-2A73-40A3-A562-C375FA829693}"/>
    <cellStyle name="Normal 2 5 4 2 2 2 3 3" xfId="25402" xr:uid="{89659612-9AAD-4F95-8839-4A7607E64A8A}"/>
    <cellStyle name="Normal 2 5 4 2 2 2 4" xfId="10381" xr:uid="{A8E90334-F0E6-42EB-B033-A11FED3EC343}"/>
    <cellStyle name="Normal 2 5 4 2 2 2 4 2" xfId="19692" xr:uid="{254151C7-1913-4DDF-8DDE-DEAD97EDDD4B}"/>
    <cellStyle name="Normal 2 5 4 2 2 2 4 3" xfId="29818" xr:uid="{AD434113-B718-45D3-A273-CF6B8B7D4999}"/>
    <cellStyle name="Normal 2 5 4 2 2 2 5" xfId="1652" xr:uid="{6894B1C6-D029-4EE4-98BF-7972FF61F82D}"/>
    <cellStyle name="Normal 2 5 4 2 2 2 6" xfId="11059" xr:uid="{74C98DF7-FDB9-4E02-8D92-AB66E10CD6B6}"/>
    <cellStyle name="Normal 2 5 4 2 2 2 7" xfId="20358" xr:uid="{AD486D44-5287-4339-8B8E-4194C9BE8F78}"/>
    <cellStyle name="Normal 2 5 4 2 2 2 8" xfId="21185" xr:uid="{FFC86C45-8909-4299-8CAC-1A04BDCC2980}"/>
    <cellStyle name="Normal 2 5 4 2 2 3" xfId="2065" xr:uid="{383BB96B-CE85-43E7-958C-8AA01B6AA7E7}"/>
    <cellStyle name="Normal 2 5 4 2 2 3 2" xfId="4294" xr:uid="{74469122-7EBB-4689-BBC4-A6A1A996C851}"/>
    <cellStyle name="Normal 2 5 4 2 2 3 2 2" xfId="8512" xr:uid="{B62B9E25-FE91-4693-85DE-24A881E5B22F}"/>
    <cellStyle name="Normal 2 5 4 2 2 3 2 2 2" xfId="17834" xr:uid="{1769D72B-1F5A-4344-9422-411D3CE66AAE}"/>
    <cellStyle name="Normal 2 5 4 2 2 3 2 2 3" xfId="27960" xr:uid="{A287EFE0-65F8-4E3D-9895-E22212DBC5C3}"/>
    <cellStyle name="Normal 2 5 4 2 2 3 2 3" xfId="13617" xr:uid="{38EF648D-3204-4CB9-B2B4-42EFBCEA0C6C}"/>
    <cellStyle name="Normal 2 5 4 2 2 3 2 4" xfId="23743" xr:uid="{5AEE02D9-0D54-45D6-943C-9BF26A7D4D5F}"/>
    <cellStyle name="Normal 2 5 4 2 2 3 3" xfId="6367" xr:uid="{9AB99358-1CC9-497E-9512-03FA2B9E91A0}"/>
    <cellStyle name="Normal 2 5 4 2 2 3 3 2" xfId="15689" xr:uid="{D495CD5F-DFD6-44E1-B1B8-DD530EB00B1B}"/>
    <cellStyle name="Normal 2 5 4 2 2 3 3 3" xfId="25815" xr:uid="{76608EB3-B618-4275-97D8-5163BF9909ED}"/>
    <cellStyle name="Normal 2 5 4 2 2 3 4" xfId="11472" xr:uid="{E7C7D3FA-0065-4A92-82B0-2E5519C6B244}"/>
    <cellStyle name="Normal 2 5 4 2 2 3 5" xfId="21598" xr:uid="{5C9D8A3D-C6F4-4BDD-8822-003C6F756F79}"/>
    <cellStyle name="Normal 2 5 4 2 2 4" xfId="2478" xr:uid="{3A9C1530-5777-4E5A-8A03-472C79C429B5}"/>
    <cellStyle name="Normal 2 5 4 2 2 4 2" xfId="4707" xr:uid="{1C56B5AD-A5CB-4DCB-8540-77AC9AAEE9EF}"/>
    <cellStyle name="Normal 2 5 4 2 2 4 2 2" xfId="8925" xr:uid="{345C4732-A959-4783-B7B4-F81325072E69}"/>
    <cellStyle name="Normal 2 5 4 2 2 4 2 2 2" xfId="18247" xr:uid="{1CD40AD5-7B52-4B61-883A-FD80737CA384}"/>
    <cellStyle name="Normal 2 5 4 2 2 4 2 2 3" xfId="28373" xr:uid="{C55F84CA-1557-446C-84BE-711A329B0651}"/>
    <cellStyle name="Normal 2 5 4 2 2 4 2 3" xfId="14030" xr:uid="{82AED52B-8B9D-4976-BC37-3064E558378F}"/>
    <cellStyle name="Normal 2 5 4 2 2 4 2 4" xfId="24156" xr:uid="{CE8A12DC-8E21-4201-A4FD-C2A0DF4CF164}"/>
    <cellStyle name="Normal 2 5 4 2 2 4 3" xfId="6780" xr:uid="{AE99D7FB-8FBB-4B65-BC14-CEA5C5FE8E0D}"/>
    <cellStyle name="Normal 2 5 4 2 2 4 3 2" xfId="16102" xr:uid="{32432408-B388-4167-8A5E-5F5E2ECD414A}"/>
    <cellStyle name="Normal 2 5 4 2 2 4 3 3" xfId="26228" xr:uid="{D2E68A28-1F50-4745-BDEF-34963E4547A5}"/>
    <cellStyle name="Normal 2 5 4 2 2 4 4" xfId="11885" xr:uid="{203CDBA7-9739-405E-8BAF-DF894FB11728}"/>
    <cellStyle name="Normal 2 5 4 2 2 4 5" xfId="22011" xr:uid="{933A6769-ED2A-412E-B054-FC36E45D4511}"/>
    <cellStyle name="Normal 2 5 4 2 2 5" xfId="2891" xr:uid="{9EF1ABDE-13F0-408C-8F41-39FFB9EDB657}"/>
    <cellStyle name="Normal 2 5 4 2 2 5 2" xfId="5120" xr:uid="{2BF8F99D-E3F6-4191-8020-6C2AF0469D48}"/>
    <cellStyle name="Normal 2 5 4 2 2 5 2 2" xfId="9338" xr:uid="{155F6606-0384-4E98-87AB-38D7E3E005FD}"/>
    <cellStyle name="Normal 2 5 4 2 2 5 2 2 2" xfId="18660" xr:uid="{299D7D1C-983A-4553-9590-A46FE54A8BCD}"/>
    <cellStyle name="Normal 2 5 4 2 2 5 2 2 3" xfId="28786" xr:uid="{D9CDB813-8DDB-4F7F-9B56-6C3D9BEE054F}"/>
    <cellStyle name="Normal 2 5 4 2 2 5 2 3" xfId="14443" xr:uid="{84F12B26-7D2B-40E0-A078-EDCEBC17BA09}"/>
    <cellStyle name="Normal 2 5 4 2 2 5 2 4" xfId="24569" xr:uid="{6D768463-4218-40D9-97FC-A3B0F9CC799E}"/>
    <cellStyle name="Normal 2 5 4 2 2 5 3" xfId="7193" xr:uid="{5F77BE3F-1CEA-4BF1-B205-7287135DF7E2}"/>
    <cellStyle name="Normal 2 5 4 2 2 5 3 2" xfId="16515" xr:uid="{BA0294E2-DF15-49B7-A005-A9118E6BF36E}"/>
    <cellStyle name="Normal 2 5 4 2 2 5 3 3" xfId="26641" xr:uid="{C12AF5DC-755C-44A5-944C-B915C78BA3DE}"/>
    <cellStyle name="Normal 2 5 4 2 2 5 4" xfId="12298" xr:uid="{3D4AC9D3-5CFF-4A01-A75A-A5B4ECB9B1AA}"/>
    <cellStyle name="Normal 2 5 4 2 2 5 5" xfId="22424" xr:uid="{DE9E2F34-AD99-44DF-98F8-A5C6F0CAD8EC}"/>
    <cellStyle name="Normal 2 5 4 2 2 6" xfId="3327" xr:uid="{7C005BE2-274F-4BD7-9E20-B663B8311C52}"/>
    <cellStyle name="Normal 2 5 4 2 2 6 2" xfId="7606" xr:uid="{8EF70C4C-FC51-468D-9C6D-E7A3B85A7162}"/>
    <cellStyle name="Normal 2 5 4 2 2 6 2 2" xfId="16928" xr:uid="{30ED236D-205B-4DB0-8842-23C703E1BAEB}"/>
    <cellStyle name="Normal 2 5 4 2 2 6 2 3" xfId="27054" xr:uid="{DCE9E166-F0F2-4A76-ABFB-5A3C9A7644F8}"/>
    <cellStyle name="Normal 2 5 4 2 2 6 3" xfId="12711" xr:uid="{CD10DF51-C729-4D9E-B631-24DC50617D4C}"/>
    <cellStyle name="Normal 2 5 4 2 2 6 4" xfId="22837" xr:uid="{1A2F4DAF-8E0D-40FE-850B-683D28DF0FAC}"/>
    <cellStyle name="Normal 2 5 4 2 2 7" xfId="5540" xr:uid="{CD43F6E2-09B6-4326-A3E4-F5752705D7C7}"/>
    <cellStyle name="Normal 2 5 4 2 2 7 2" xfId="14862" xr:uid="{9436FC64-CCFE-46BF-911B-F72A804ECAD3}"/>
    <cellStyle name="Normal 2 5 4 2 2 7 3" xfId="24988" xr:uid="{9735F483-79EC-47CA-A15F-810B730AC065}"/>
    <cellStyle name="Normal 2 5 4 2 2 8" xfId="9956" xr:uid="{21C73193-E137-46E0-914F-17EA62364062}"/>
    <cellStyle name="Normal 2 5 4 2 2 8 2" xfId="19277" xr:uid="{AE1469E9-912E-4B33-8E5F-BAF202F41202}"/>
    <cellStyle name="Normal 2 5 4 2 2 8 3" xfId="29403" xr:uid="{51C5A243-E580-4A91-B93B-13C065AA96FE}"/>
    <cellStyle name="Normal 2 5 4 2 2 9" xfId="1236" xr:uid="{DF863BE6-6CB8-47C2-95A5-22A9E10FBB62}"/>
    <cellStyle name="Normal 2 5 4 2 3" xfId="813" xr:uid="{00000000-0005-0000-0000-000030020000}"/>
    <cellStyle name="Normal 2 5 4 2 3 2" xfId="3880" xr:uid="{7696E488-94FC-4604-A392-4019326F49E2}"/>
    <cellStyle name="Normal 2 5 4 2 3 2 2" xfId="8098" xr:uid="{13C78973-3A12-4671-8BC9-E5F5829A3DE0}"/>
    <cellStyle name="Normal 2 5 4 2 3 2 2 2" xfId="17420" xr:uid="{94EB9F7A-3416-471B-A1E1-DB53448ABD05}"/>
    <cellStyle name="Normal 2 5 4 2 3 2 2 3" xfId="27546" xr:uid="{CB0076F6-79B8-4A00-A6A6-B8A20D76A94F}"/>
    <cellStyle name="Normal 2 5 4 2 3 2 3" xfId="13203" xr:uid="{255F592A-9D73-4D0B-8A37-24FA11BE8903}"/>
    <cellStyle name="Normal 2 5 4 2 3 2 4" xfId="23329" xr:uid="{EC23D1E7-DA05-474A-B246-CCA0C29C0A3F}"/>
    <cellStyle name="Normal 2 5 4 2 3 3" xfId="5953" xr:uid="{8866E27D-26CB-4440-8448-656B286B931E}"/>
    <cellStyle name="Normal 2 5 4 2 3 3 2" xfId="15275" xr:uid="{E670335E-E517-4787-B116-CE900814D1CB}"/>
    <cellStyle name="Normal 2 5 4 2 3 3 3" xfId="25401" xr:uid="{D4D1E116-5026-46E5-90F5-7B044875B309}"/>
    <cellStyle name="Normal 2 5 4 2 3 4" xfId="10174" xr:uid="{301E02A9-2A6C-40FA-A3C3-96A86CC89598}"/>
    <cellStyle name="Normal 2 5 4 2 3 4 2" xfId="19485" xr:uid="{C5D8ECBD-AA71-42CA-B0C1-9C89FB0C4F3F}"/>
    <cellStyle name="Normal 2 5 4 2 3 4 3" xfId="29611" xr:uid="{CBA39197-B4A4-4148-9433-B0E1C3940BAF}"/>
    <cellStyle name="Normal 2 5 4 2 3 5" xfId="1651" xr:uid="{92A25957-565B-4FBC-A72C-8950446E3068}"/>
    <cellStyle name="Normal 2 5 4 2 3 6" xfId="11058" xr:uid="{40C6140E-73E7-40D1-95AA-BC443E9927A3}"/>
    <cellStyle name="Normal 2 5 4 2 3 7" xfId="20357" xr:uid="{EACC5F4B-6126-408E-95E6-E0B02E27C23F}"/>
    <cellStyle name="Normal 2 5 4 2 3 8" xfId="21184" xr:uid="{246330C0-C789-4B34-B71F-7AA2B99CB87E}"/>
    <cellStyle name="Normal 2 5 4 2 4" xfId="2064" xr:uid="{930E1F95-BA0D-437A-853E-0769129C7A49}"/>
    <cellStyle name="Normal 2 5 4 2 4 2" xfId="4293" xr:uid="{086E8A5F-1EAD-4190-A48B-B118AC881F5A}"/>
    <cellStyle name="Normal 2 5 4 2 4 2 2" xfId="8511" xr:uid="{5CD360E1-0C60-4C18-B2E9-2E1B9C29693E}"/>
    <cellStyle name="Normal 2 5 4 2 4 2 2 2" xfId="17833" xr:uid="{70B9D282-F7A1-42B9-AC27-F5374AFD29AD}"/>
    <cellStyle name="Normal 2 5 4 2 4 2 2 3" xfId="27959" xr:uid="{813FBD08-F041-4646-BD72-6C756F88B439}"/>
    <cellStyle name="Normal 2 5 4 2 4 2 3" xfId="13616" xr:uid="{9B940D94-FCAF-437B-82BB-F82EBB9D0A6B}"/>
    <cellStyle name="Normal 2 5 4 2 4 2 4" xfId="23742" xr:uid="{B52A1A51-434C-40F9-BFD1-CC46CE0CB665}"/>
    <cellStyle name="Normal 2 5 4 2 4 3" xfId="6366" xr:uid="{F4A8E1B4-E7A5-49BC-8BB9-256BBB1EAEDF}"/>
    <cellStyle name="Normal 2 5 4 2 4 3 2" xfId="15688" xr:uid="{7F1DC109-B3B3-4B83-814E-8FBF7C535DD0}"/>
    <cellStyle name="Normal 2 5 4 2 4 3 3" xfId="25814" xr:uid="{C07B4D0B-5E68-4F5A-9F31-D2ABCA244B0F}"/>
    <cellStyle name="Normal 2 5 4 2 4 4" xfId="11471" xr:uid="{2E12D45A-A022-4D65-8710-9DABC0F388C8}"/>
    <cellStyle name="Normal 2 5 4 2 4 5" xfId="21597" xr:uid="{95B0EF82-7CF5-4C1D-8309-AA2E45940FDF}"/>
    <cellStyle name="Normal 2 5 4 2 5" xfId="2477" xr:uid="{3A2C0EAA-5228-41D1-802E-6CB8E2EAD1D2}"/>
    <cellStyle name="Normal 2 5 4 2 5 2" xfId="4706" xr:uid="{B7B0C647-B6F0-47CB-969A-CBF8D9A51137}"/>
    <cellStyle name="Normal 2 5 4 2 5 2 2" xfId="8924" xr:uid="{0DEC4691-E9DA-4379-B9D8-76709A3A8E77}"/>
    <cellStyle name="Normal 2 5 4 2 5 2 2 2" xfId="18246" xr:uid="{AD261B5C-5DFC-46C6-984B-668EA8D10B44}"/>
    <cellStyle name="Normal 2 5 4 2 5 2 2 3" xfId="28372" xr:uid="{55626780-16E2-4E9E-874A-3DCB9BE207E1}"/>
    <cellStyle name="Normal 2 5 4 2 5 2 3" xfId="14029" xr:uid="{E2F74F3B-362E-4AFA-A97C-29512ECEB4F8}"/>
    <cellStyle name="Normal 2 5 4 2 5 2 4" xfId="24155" xr:uid="{A2862B71-D9D7-409F-9670-834C2E3AC45E}"/>
    <cellStyle name="Normal 2 5 4 2 5 3" xfId="6779" xr:uid="{15CC302E-DAA2-46C6-A15A-506552D92494}"/>
    <cellStyle name="Normal 2 5 4 2 5 3 2" xfId="16101" xr:uid="{984659F6-3819-4692-BCE5-8AF495253CC3}"/>
    <cellStyle name="Normal 2 5 4 2 5 3 3" xfId="26227" xr:uid="{A792D907-437A-4A4C-8616-99DC69AF6F57}"/>
    <cellStyle name="Normal 2 5 4 2 5 4" xfId="11884" xr:uid="{2C377EE5-D148-4826-86A8-4C8C4E549119}"/>
    <cellStyle name="Normal 2 5 4 2 5 5" xfId="22010" xr:uid="{2277D988-674B-4CE9-83B1-39E218AF5359}"/>
    <cellStyle name="Normal 2 5 4 2 6" xfId="2890" xr:uid="{E156E9CC-96A5-48CA-8808-14B20B773E6A}"/>
    <cellStyle name="Normal 2 5 4 2 6 2" xfId="5119" xr:uid="{9A5CF954-D40F-4358-819A-FF7A9E2550BF}"/>
    <cellStyle name="Normal 2 5 4 2 6 2 2" xfId="9337" xr:uid="{0E9DD9DF-3BDF-48C0-AC8A-A965349EBF97}"/>
    <cellStyle name="Normal 2 5 4 2 6 2 2 2" xfId="18659" xr:uid="{D1321E83-D95C-445E-A569-E75687134FD0}"/>
    <cellStyle name="Normal 2 5 4 2 6 2 2 3" xfId="28785" xr:uid="{2245B189-F406-4151-BCD0-C2F69A8EC6C4}"/>
    <cellStyle name="Normal 2 5 4 2 6 2 3" xfId="14442" xr:uid="{5C2A8F97-B248-405D-8F10-AB24329DBC3A}"/>
    <cellStyle name="Normal 2 5 4 2 6 2 4" xfId="24568" xr:uid="{1BC9D1D2-C231-49BE-A47A-468F08787913}"/>
    <cellStyle name="Normal 2 5 4 2 6 3" xfId="7192" xr:uid="{5C12A246-9F82-46BC-814D-A34794E4F2BC}"/>
    <cellStyle name="Normal 2 5 4 2 6 3 2" xfId="16514" xr:uid="{07E7450C-7DB9-4B52-B412-81BB1C134556}"/>
    <cellStyle name="Normal 2 5 4 2 6 3 3" xfId="26640" xr:uid="{C194302D-99BE-4358-87EC-4553BF589F7D}"/>
    <cellStyle name="Normal 2 5 4 2 6 4" xfId="12297" xr:uid="{4872018B-12D1-47BE-8A41-9828818D869D}"/>
    <cellStyle name="Normal 2 5 4 2 6 5" xfId="22423" xr:uid="{65A906F2-B879-4B08-ABFC-9F60828BEB86}"/>
    <cellStyle name="Normal 2 5 4 2 7" xfId="3326" xr:uid="{CA65B8F0-2B20-4678-8FE8-B0AC492D45D1}"/>
    <cellStyle name="Normal 2 5 4 2 7 2" xfId="7605" xr:uid="{E3D7C58F-7212-46BD-8A2D-AAFC8B947715}"/>
    <cellStyle name="Normal 2 5 4 2 7 2 2" xfId="16927" xr:uid="{CB0D25F2-85FC-43E0-A648-E2BB68A34C86}"/>
    <cellStyle name="Normal 2 5 4 2 7 2 3" xfId="27053" xr:uid="{0CF6A0B5-08AB-4D85-BEB5-ABE7A1FA2DFA}"/>
    <cellStyle name="Normal 2 5 4 2 7 3" xfId="12710" xr:uid="{B41DEFA1-723E-49BA-A137-9E8D7DFD1433}"/>
    <cellStyle name="Normal 2 5 4 2 7 4" xfId="22836" xr:uid="{C25EA3EE-A6FB-4902-BD67-5208F0A258E6}"/>
    <cellStyle name="Normal 2 5 4 2 8" xfId="5539" xr:uid="{8E755E41-0C50-4330-AFB3-F7973112E2B5}"/>
    <cellStyle name="Normal 2 5 4 2 8 2" xfId="14861" xr:uid="{D4AC8B48-1354-49E0-B0A3-1E722E8E6200}"/>
    <cellStyle name="Normal 2 5 4 2 8 3" xfId="24987" xr:uid="{0BDE2517-D306-4490-AF81-4ACD97AA4652}"/>
    <cellStyle name="Normal 2 5 4 2 9" xfId="9749" xr:uid="{93EDFD0E-110C-43A8-9826-A70B30BA5ACB}"/>
    <cellStyle name="Normal 2 5 4 2 9 2" xfId="19070" xr:uid="{C816A2A3-08D1-4AED-9202-50BF3DF1FD9A}"/>
    <cellStyle name="Normal 2 5 4 2 9 3" xfId="29196" xr:uid="{02FA46DD-D517-4E66-BB99-E90AA6EA4DE8}"/>
    <cellStyle name="Normal 2 5 4 3" xfId="324" xr:uid="{00000000-0005-0000-0000-000031020000}"/>
    <cellStyle name="Normal 2 5 4 3 10" xfId="10646" xr:uid="{28A1CC98-25AB-4428-A802-4AEAA144FBF4}"/>
    <cellStyle name="Normal 2 5 4 3 11" xfId="19943" xr:uid="{15DEEA94-3C6F-4CA7-93C7-704318FCF346}"/>
    <cellStyle name="Normal 2 5 4 3 12" xfId="20772" xr:uid="{3A18912A-1414-452B-8570-6821958EACB3}"/>
    <cellStyle name="Normal 2 5 4 3 2" xfId="815" xr:uid="{00000000-0005-0000-0000-000032020000}"/>
    <cellStyle name="Normal 2 5 4 3 2 2" xfId="3882" xr:uid="{76C92227-D257-4745-A9E1-125ACC0522D9}"/>
    <cellStyle name="Normal 2 5 4 3 2 2 2" xfId="8100" xr:uid="{3F0334E3-5746-407F-B4C7-C58865A4EC1D}"/>
    <cellStyle name="Normal 2 5 4 3 2 2 2 2" xfId="17422" xr:uid="{D86305A3-A69B-4484-A593-0B9C6DA5D7AE}"/>
    <cellStyle name="Normal 2 5 4 3 2 2 2 3" xfId="27548" xr:uid="{364496CF-C080-412B-991A-2DCABBAE6DEF}"/>
    <cellStyle name="Normal 2 5 4 3 2 2 3" xfId="13205" xr:uid="{2B959BBD-9AB6-4D84-8B76-99D22475ED83}"/>
    <cellStyle name="Normal 2 5 4 3 2 2 4" xfId="23331" xr:uid="{BB895D04-22BC-417B-986B-A7F51F754402}"/>
    <cellStyle name="Normal 2 5 4 3 2 3" xfId="5955" xr:uid="{7BFF8AA7-762D-4792-A845-D8494D286A2D}"/>
    <cellStyle name="Normal 2 5 4 3 2 3 2" xfId="15277" xr:uid="{1DE3176B-401F-40B4-9021-A6FDF8164146}"/>
    <cellStyle name="Normal 2 5 4 3 2 3 3" xfId="25403" xr:uid="{E1619A27-B764-4954-8538-661F2B38933B}"/>
    <cellStyle name="Normal 2 5 4 3 2 4" xfId="10278" xr:uid="{290EAEDB-82CE-4EC1-8E53-5FF95B709F02}"/>
    <cellStyle name="Normal 2 5 4 3 2 4 2" xfId="19589" xr:uid="{2119DD43-2443-4818-BEE6-E772024578C1}"/>
    <cellStyle name="Normal 2 5 4 3 2 4 3" xfId="29715" xr:uid="{FF67F6DC-FE7F-4F80-9244-7D057BA87A3F}"/>
    <cellStyle name="Normal 2 5 4 3 2 5" xfId="1653" xr:uid="{CB626D03-3E1C-43C2-BF2D-CD1970CCB2FB}"/>
    <cellStyle name="Normal 2 5 4 3 2 6" xfId="11060" xr:uid="{6505B8F5-D2EB-4063-881E-347845C9F3F5}"/>
    <cellStyle name="Normal 2 5 4 3 2 7" xfId="20359" xr:uid="{FADC7F60-26C9-4A02-83E6-13AB7843D88C}"/>
    <cellStyle name="Normal 2 5 4 3 2 8" xfId="21186" xr:uid="{BCF41446-A6B8-4DD9-8FE3-919F3E6F9632}"/>
    <cellStyle name="Normal 2 5 4 3 3" xfId="2066" xr:uid="{CFB3C01C-8019-4418-A1F6-866197FCE4D1}"/>
    <cellStyle name="Normal 2 5 4 3 3 2" xfId="4295" xr:uid="{3E2C426D-BFC0-4BA3-B329-B079C59147CD}"/>
    <cellStyle name="Normal 2 5 4 3 3 2 2" xfId="8513" xr:uid="{029CD0D9-82ED-4495-A0C9-0E3E738A6F3B}"/>
    <cellStyle name="Normal 2 5 4 3 3 2 2 2" xfId="17835" xr:uid="{69A03FAC-A2E6-4E36-ACED-EBF79119BAD8}"/>
    <cellStyle name="Normal 2 5 4 3 3 2 2 3" xfId="27961" xr:uid="{3608826B-C19D-4F2A-BBE8-F98BDA95C4F6}"/>
    <cellStyle name="Normal 2 5 4 3 3 2 3" xfId="13618" xr:uid="{1241E3BF-6BC3-4BEC-8F29-DF67D9D50D3E}"/>
    <cellStyle name="Normal 2 5 4 3 3 2 4" xfId="23744" xr:uid="{E6599FBB-0466-4ECC-A496-8B98FF6B9EB0}"/>
    <cellStyle name="Normal 2 5 4 3 3 3" xfId="6368" xr:uid="{F188F921-24D5-4A83-B727-CB96D4AA5EE7}"/>
    <cellStyle name="Normal 2 5 4 3 3 3 2" xfId="15690" xr:uid="{80FC1E24-E115-43D0-9CD3-DD31A7FDA10C}"/>
    <cellStyle name="Normal 2 5 4 3 3 3 3" xfId="25816" xr:uid="{9EA20CE3-4BB1-4924-BD65-694F3BF62432}"/>
    <cellStyle name="Normal 2 5 4 3 3 4" xfId="11473" xr:uid="{8228D270-32B0-4662-AF6D-50462EEF2DB3}"/>
    <cellStyle name="Normal 2 5 4 3 3 5" xfId="21599" xr:uid="{F6F91B11-88BF-4A2D-A250-1093D0D553FA}"/>
    <cellStyle name="Normal 2 5 4 3 4" xfId="2479" xr:uid="{F3178204-87C5-4534-9E6C-4260944A0EB4}"/>
    <cellStyle name="Normal 2 5 4 3 4 2" xfId="4708" xr:uid="{31138068-592D-49B1-B108-DD3F9D29A8CF}"/>
    <cellStyle name="Normal 2 5 4 3 4 2 2" xfId="8926" xr:uid="{0C8CC5ED-F627-4DD8-92E8-148DAE85E7A2}"/>
    <cellStyle name="Normal 2 5 4 3 4 2 2 2" xfId="18248" xr:uid="{D8C413A1-7FF9-475F-83E5-C1E3C707DA86}"/>
    <cellStyle name="Normal 2 5 4 3 4 2 2 3" xfId="28374" xr:uid="{EDF40E72-1FA5-4D11-86CC-0F94534EAB52}"/>
    <cellStyle name="Normal 2 5 4 3 4 2 3" xfId="14031" xr:uid="{0DBA86D5-0CFA-4EBC-8070-F94CFAC1188C}"/>
    <cellStyle name="Normal 2 5 4 3 4 2 4" xfId="24157" xr:uid="{1ACD50DF-900A-42B6-B885-A150EC22DB0E}"/>
    <cellStyle name="Normal 2 5 4 3 4 3" xfId="6781" xr:uid="{FB3478BF-96B4-45D9-AEA1-D3BB07954005}"/>
    <cellStyle name="Normal 2 5 4 3 4 3 2" xfId="16103" xr:uid="{BD320A07-B3E5-42FB-BA09-FCBED6E70932}"/>
    <cellStyle name="Normal 2 5 4 3 4 3 3" xfId="26229" xr:uid="{88A83D28-1702-4CAD-84F8-966D8F5520E4}"/>
    <cellStyle name="Normal 2 5 4 3 4 4" xfId="11886" xr:uid="{FECCE73D-F3D7-4EA1-B674-003682A9C92B}"/>
    <cellStyle name="Normal 2 5 4 3 4 5" xfId="22012" xr:uid="{4F633703-67C4-4582-B59C-CBA30BB872BD}"/>
    <cellStyle name="Normal 2 5 4 3 5" xfId="2892" xr:uid="{37CFFF0C-7C42-422A-99F1-28CB6B47B426}"/>
    <cellStyle name="Normal 2 5 4 3 5 2" xfId="5121" xr:uid="{769590B7-40E4-4F29-A18F-0CA1AD198196}"/>
    <cellStyle name="Normal 2 5 4 3 5 2 2" xfId="9339" xr:uid="{0475DDB6-A236-4C6B-969C-52883F57738E}"/>
    <cellStyle name="Normal 2 5 4 3 5 2 2 2" xfId="18661" xr:uid="{624F9CF8-E12A-4E26-9651-DC89F020ED16}"/>
    <cellStyle name="Normal 2 5 4 3 5 2 2 3" xfId="28787" xr:uid="{38D088BC-EB2A-46E6-8027-BA6118E89B5E}"/>
    <cellStyle name="Normal 2 5 4 3 5 2 3" xfId="14444" xr:uid="{7F593088-1D3B-403B-8CE5-9784E803FF8B}"/>
    <cellStyle name="Normal 2 5 4 3 5 2 4" xfId="24570" xr:uid="{4612C6F6-F02A-4934-A201-4492E7131EA8}"/>
    <cellStyle name="Normal 2 5 4 3 5 3" xfId="7194" xr:uid="{50008809-F5EC-438A-8677-26E4E16C321E}"/>
    <cellStyle name="Normal 2 5 4 3 5 3 2" xfId="16516" xr:uid="{1936178D-DAC8-419E-980F-172CE823FF08}"/>
    <cellStyle name="Normal 2 5 4 3 5 3 3" xfId="26642" xr:uid="{197B26D3-C328-4057-B730-12BC135E7250}"/>
    <cellStyle name="Normal 2 5 4 3 5 4" xfId="12299" xr:uid="{1DB0005C-1E65-4E4F-A9C4-7D9CA238EBB8}"/>
    <cellStyle name="Normal 2 5 4 3 5 5" xfId="22425" xr:uid="{AA5EA5E6-D187-47EF-9C62-CFA0A47861BD}"/>
    <cellStyle name="Normal 2 5 4 3 6" xfId="3328" xr:uid="{BC29160B-01DD-40A3-84D0-BEC66E4A880C}"/>
    <cellStyle name="Normal 2 5 4 3 6 2" xfId="7607" xr:uid="{D20E94F7-F1E0-4EDB-AFE0-F495C77AC8C5}"/>
    <cellStyle name="Normal 2 5 4 3 6 2 2" xfId="16929" xr:uid="{B5BADA24-0482-45EF-8A86-5F1538214054}"/>
    <cellStyle name="Normal 2 5 4 3 6 2 3" xfId="27055" xr:uid="{9C34BA2F-1CF1-4C2F-AABC-E0BEA858A663}"/>
    <cellStyle name="Normal 2 5 4 3 6 3" xfId="12712" xr:uid="{1B7322A8-FEB3-4BE5-9240-70DF2B72A253}"/>
    <cellStyle name="Normal 2 5 4 3 6 4" xfId="22838" xr:uid="{6AD3EB53-AD14-4429-9965-A5AB99936960}"/>
    <cellStyle name="Normal 2 5 4 3 7" xfId="5541" xr:uid="{0CD0D453-C7FE-4237-BEC8-47FD9657D229}"/>
    <cellStyle name="Normal 2 5 4 3 7 2" xfId="14863" xr:uid="{725FBCEC-9D98-441C-B776-161D34DF219D}"/>
    <cellStyle name="Normal 2 5 4 3 7 3" xfId="24989" xr:uid="{53C2B15E-C25C-4293-B38C-63834F9E74BD}"/>
    <cellStyle name="Normal 2 5 4 3 8" xfId="9853" xr:uid="{6D1CA934-A12C-4D51-96E4-C6EA4501CDAF}"/>
    <cellStyle name="Normal 2 5 4 3 8 2" xfId="19174" xr:uid="{A7054276-3441-41F4-858F-5895A52BDB0C}"/>
    <cellStyle name="Normal 2 5 4 3 8 3" xfId="29300" xr:uid="{F237A31A-AD5B-4717-8ED7-E142C79E5FB3}"/>
    <cellStyle name="Normal 2 5 4 3 9" xfId="1237" xr:uid="{098DE798-13E5-4F51-B482-527B31278438}"/>
    <cellStyle name="Normal 2 5 4 4" xfId="812" xr:uid="{00000000-0005-0000-0000-000033020000}"/>
    <cellStyle name="Normal 2 5 4 4 2" xfId="3879" xr:uid="{679EA71C-7597-46B1-9B0D-9200B4774C08}"/>
    <cellStyle name="Normal 2 5 4 4 2 2" xfId="8097" xr:uid="{542AEF2A-F0D2-4905-AEEE-E0C276599B17}"/>
    <cellStyle name="Normal 2 5 4 4 2 2 2" xfId="17419" xr:uid="{0F9D9D29-FD2B-4037-ADD9-F3DD3A7CC36C}"/>
    <cellStyle name="Normal 2 5 4 4 2 2 3" xfId="27545" xr:uid="{137764E8-0232-4033-B397-71E67801AFBF}"/>
    <cellStyle name="Normal 2 5 4 4 2 3" xfId="13202" xr:uid="{ACAF5A8E-D45C-4910-954E-44EE6095008A}"/>
    <cellStyle name="Normal 2 5 4 4 2 4" xfId="23328" xr:uid="{7D41267B-8CB3-4C53-8DA4-9D3F928AF910}"/>
    <cellStyle name="Normal 2 5 4 4 3" xfId="5952" xr:uid="{2F40A3F2-C3AE-4C86-8988-B10B337AD796}"/>
    <cellStyle name="Normal 2 5 4 4 3 2" xfId="15274" xr:uid="{92B56254-9EEE-4BF2-82E9-30A757425B15}"/>
    <cellStyle name="Normal 2 5 4 4 3 3" xfId="25400" xr:uid="{73F409BC-46F5-48C8-90D9-DC5FA2F43614}"/>
    <cellStyle name="Normal 2 5 4 4 4" xfId="10071" xr:uid="{4F699151-2CF3-4302-A93D-BCF1B11AFD93}"/>
    <cellStyle name="Normal 2 5 4 4 4 2" xfId="19382" xr:uid="{021CBEA7-2EC6-458D-A487-44924D21EE16}"/>
    <cellStyle name="Normal 2 5 4 4 4 3" xfId="29508" xr:uid="{C7F95C61-3C1A-4BCD-B657-6C058F68374E}"/>
    <cellStyle name="Normal 2 5 4 4 5" xfId="1650" xr:uid="{2A28AF1B-69EE-41A6-BF71-D97A869A66C8}"/>
    <cellStyle name="Normal 2 5 4 4 6" xfId="11057" xr:uid="{353D33E7-FDB8-4B48-9FEA-E0E36E9057F6}"/>
    <cellStyle name="Normal 2 5 4 4 7" xfId="20356" xr:uid="{49E4544E-F228-41A2-B899-B7AF2714AA31}"/>
    <cellStyle name="Normal 2 5 4 4 8" xfId="21183" xr:uid="{0F67A04C-6D30-495B-BC16-551B459B6013}"/>
    <cellStyle name="Normal 2 5 4 5" xfId="2063" xr:uid="{F4685C0E-3626-4ACD-8CEC-4FC9196EE9A6}"/>
    <cellStyle name="Normal 2 5 4 5 2" xfId="4292" xr:uid="{D5E7323A-1099-47CC-B6E7-DFCE7568D6F0}"/>
    <cellStyle name="Normal 2 5 4 5 2 2" xfId="8510" xr:uid="{5013DAE2-2294-4BFB-8262-93A3D8698413}"/>
    <cellStyle name="Normal 2 5 4 5 2 2 2" xfId="17832" xr:uid="{45893B38-A7BB-42BA-9C7C-0A468AC4DBD5}"/>
    <cellStyle name="Normal 2 5 4 5 2 2 3" xfId="27958" xr:uid="{25BE65BA-68E1-45FF-9949-A812E4D2F1A6}"/>
    <cellStyle name="Normal 2 5 4 5 2 3" xfId="13615" xr:uid="{14A74A1E-54C1-4212-AE24-C0D1A84CB3CC}"/>
    <cellStyle name="Normal 2 5 4 5 2 4" xfId="23741" xr:uid="{332CBE49-7116-426C-9443-FEE77A959D34}"/>
    <cellStyle name="Normal 2 5 4 5 3" xfId="6365" xr:uid="{17DC4739-A491-4356-930E-EAF87053706E}"/>
    <cellStyle name="Normal 2 5 4 5 3 2" xfId="15687" xr:uid="{D49795A6-6E30-45AC-B667-C522920E2729}"/>
    <cellStyle name="Normal 2 5 4 5 3 3" xfId="25813" xr:uid="{15A21AB2-2E4C-41A0-9CB2-47283A481865}"/>
    <cellStyle name="Normal 2 5 4 5 4" xfId="11470" xr:uid="{73E40834-1691-45E1-BF98-3BAAD167D20F}"/>
    <cellStyle name="Normal 2 5 4 5 5" xfId="21596" xr:uid="{47ADB104-6335-485A-84AC-E2EDB4407CF3}"/>
    <cellStyle name="Normal 2 5 4 6" xfId="2476" xr:uid="{CFAE5D85-A6B5-44DC-AD8F-69341A856003}"/>
    <cellStyle name="Normal 2 5 4 6 2" xfId="4705" xr:uid="{B7160ABD-0D5A-4A04-81D6-B8BC3824FFD7}"/>
    <cellStyle name="Normal 2 5 4 6 2 2" xfId="8923" xr:uid="{D6AA6012-0D8C-44F8-BB1B-0E67433BB662}"/>
    <cellStyle name="Normal 2 5 4 6 2 2 2" xfId="18245" xr:uid="{70D65FE9-4E7E-43BB-B883-42DB42862A3D}"/>
    <cellStyle name="Normal 2 5 4 6 2 2 3" xfId="28371" xr:uid="{287739D5-FE1A-4CA1-976B-160460D53548}"/>
    <cellStyle name="Normal 2 5 4 6 2 3" xfId="14028" xr:uid="{B7F308D8-1A1D-488E-8140-5FE960046EFF}"/>
    <cellStyle name="Normal 2 5 4 6 2 4" xfId="24154" xr:uid="{4107C357-DFFA-4F4C-B89F-7705D6374B39}"/>
    <cellStyle name="Normal 2 5 4 6 3" xfId="6778" xr:uid="{62377058-3E2A-4A22-8C84-3824B198CCB3}"/>
    <cellStyle name="Normal 2 5 4 6 3 2" xfId="16100" xr:uid="{BA9391DA-487C-4D4C-BC61-5C133E748B22}"/>
    <cellStyle name="Normal 2 5 4 6 3 3" xfId="26226" xr:uid="{F58943F3-8734-4D44-BD26-91EA5E88B519}"/>
    <cellStyle name="Normal 2 5 4 6 4" xfId="11883" xr:uid="{83DF8BAD-5DD0-461A-8DC3-287DEB486B01}"/>
    <cellStyle name="Normal 2 5 4 6 5" xfId="22009" xr:uid="{CC4233AF-FE57-44B4-83BE-FC344EA94E2A}"/>
    <cellStyle name="Normal 2 5 4 7" xfId="2889" xr:uid="{E71AC32B-C11E-48CC-94EF-80EA30BF169A}"/>
    <cellStyle name="Normal 2 5 4 7 2" xfId="5118" xr:uid="{13FFBF4E-7716-4DCE-A168-9791C0C1E2B6}"/>
    <cellStyle name="Normal 2 5 4 7 2 2" xfId="9336" xr:uid="{E86C008F-9FFC-4FC0-A1BB-9FC5CC8D7903}"/>
    <cellStyle name="Normal 2 5 4 7 2 2 2" xfId="18658" xr:uid="{0565246B-5394-41E0-83AB-BD2F4DFD57FD}"/>
    <cellStyle name="Normal 2 5 4 7 2 2 3" xfId="28784" xr:uid="{E76F15E0-2195-4E32-AF29-A007C3CDA8E1}"/>
    <cellStyle name="Normal 2 5 4 7 2 3" xfId="14441" xr:uid="{61BB90CF-39BF-4010-94A3-29E2E31393CC}"/>
    <cellStyle name="Normal 2 5 4 7 2 4" xfId="24567" xr:uid="{0421E472-0C3C-4F78-BD75-EE57D8B5058D}"/>
    <cellStyle name="Normal 2 5 4 7 3" xfId="7191" xr:uid="{8464BBDF-B6D6-4BD1-894E-7E339B9BD505}"/>
    <cellStyle name="Normal 2 5 4 7 3 2" xfId="16513" xr:uid="{EC67BCB6-B82C-4F42-A2E3-5A331FEA295E}"/>
    <cellStyle name="Normal 2 5 4 7 3 3" xfId="26639" xr:uid="{CBAA87F3-0786-48B3-9437-E46EE49C98BB}"/>
    <cellStyle name="Normal 2 5 4 7 4" xfId="12296" xr:uid="{49DF57AF-2C39-4C90-A87D-BCE0F213AAC5}"/>
    <cellStyle name="Normal 2 5 4 7 5" xfId="22422" xr:uid="{1FAFCDB2-01E4-40F2-B1B4-955311E62221}"/>
    <cellStyle name="Normal 2 5 4 8" xfId="3325" xr:uid="{95A46FE9-C858-4DA3-9BE3-84CCFA694C01}"/>
    <cellStyle name="Normal 2 5 4 8 2" xfId="7604" xr:uid="{F2E687C7-6E2A-4143-AB86-77D706FC9A77}"/>
    <cellStyle name="Normal 2 5 4 8 2 2" xfId="16926" xr:uid="{E646AD4E-C1B1-44DB-9701-A919BB3EE89C}"/>
    <cellStyle name="Normal 2 5 4 8 2 3" xfId="27052" xr:uid="{EDA92DC5-FC9D-4A1F-9514-949B322218EE}"/>
    <cellStyle name="Normal 2 5 4 8 3" xfId="12709" xr:uid="{D0B6CB95-AB35-4B01-BA47-7322CA22809C}"/>
    <cellStyle name="Normal 2 5 4 8 4" xfId="22835" xr:uid="{73C4434A-7F60-49C4-A9E6-8F7D47C7E388}"/>
    <cellStyle name="Normal 2 5 4 9" xfId="5538" xr:uid="{D6CF53D3-506C-43CF-B69A-7A654CF229CC}"/>
    <cellStyle name="Normal 2 5 4 9 2" xfId="14860" xr:uid="{1A98DF1F-9D46-4BA2-9A6F-3EF6DEF50E11}"/>
    <cellStyle name="Normal 2 5 4 9 3" xfId="24986" xr:uid="{E5435508-E34F-44FE-B698-C95BCCC13A63}"/>
    <cellStyle name="Normal 2 5 5" xfId="811" xr:uid="{00000000-0005-0000-0000-000034020000}"/>
    <cellStyle name="Normal 2 5 5 2" xfId="3878" xr:uid="{DECFA893-E4DB-4BB6-BB4A-D90B5750235E}"/>
    <cellStyle name="Normal 2 5 5 2 2" xfId="8096" xr:uid="{8FADDBCA-4647-4BF8-8FE8-131D48307F59}"/>
    <cellStyle name="Normal 2 5 5 2 2 2" xfId="17418" xr:uid="{369E5BD3-958F-45C3-AA43-6D7209206E85}"/>
    <cellStyle name="Normal 2 5 5 2 2 3" xfId="27544" xr:uid="{0BEAC1D5-127D-4A9A-AD66-56B12E18C534}"/>
    <cellStyle name="Normal 2 5 5 2 3" xfId="13201" xr:uid="{852DED16-5341-4506-AB97-70E45072E023}"/>
    <cellStyle name="Normal 2 5 5 2 4" xfId="23327" xr:uid="{B7D6B19F-38F5-4761-B009-7D2E3E097434}"/>
    <cellStyle name="Normal 2 5 5 3" xfId="5951" xr:uid="{7BBF1E26-88D7-4E2C-9C75-4B2355A68700}"/>
    <cellStyle name="Normal 2 5 5 3 2" xfId="15273" xr:uid="{4270C6B1-C4D2-4AF5-8DEE-6EB8FE403DCF}"/>
    <cellStyle name="Normal 2 5 5 3 3" xfId="25399" xr:uid="{BD388351-A40B-4D2E-8522-F0CEC819FEB6}"/>
    <cellStyle name="Normal 2 5 5 4" xfId="10434" xr:uid="{3EDFCB71-F661-4FE7-8A2B-21291CB549DC}"/>
    <cellStyle name="Normal 2 5 5 4 2" xfId="19733" xr:uid="{983CBB59-068D-431D-8FAB-9EB261DD8020}"/>
    <cellStyle name="Normal 2 5 5 4 3" xfId="29859" xr:uid="{6F781891-4AB2-417A-BA84-BB9AEFBBE2E0}"/>
    <cellStyle name="Normal 2 5 5 5" xfId="1649" xr:uid="{8ECD993A-F71A-419C-B50E-6DED53F00011}"/>
    <cellStyle name="Normal 2 5 5 6" xfId="11056" xr:uid="{B9615A52-A3BA-4521-BACC-8B2F0F10FB25}"/>
    <cellStyle name="Normal 2 5 5 7" xfId="20355" xr:uid="{CFEF0BB2-4903-45F1-96F9-CBE91D88374D}"/>
    <cellStyle name="Normal 2 5 5 8" xfId="21182" xr:uid="{482B737D-C2FC-40B6-B710-7A0719861A12}"/>
    <cellStyle name="Normal 2 5 6" xfId="2062" xr:uid="{846C9469-4A9A-421D-BC6B-7A0BE3706586}"/>
    <cellStyle name="Normal 2 5 6 2" xfId="4291" xr:uid="{C5606267-2111-4436-BF3F-4ACBA47131D2}"/>
    <cellStyle name="Normal 2 5 6 2 2" xfId="8509" xr:uid="{1F44B08B-CE3A-42AB-969A-DB48E0AC5EFA}"/>
    <cellStyle name="Normal 2 5 6 2 2 2" xfId="17831" xr:uid="{942DD5DD-8ED0-48C1-ADD8-BCBB6C87E6E7}"/>
    <cellStyle name="Normal 2 5 6 2 2 3" xfId="27957" xr:uid="{08147506-2940-4865-BFD9-9C86399ED282}"/>
    <cellStyle name="Normal 2 5 6 2 3" xfId="13614" xr:uid="{ACB6A03D-0759-41A5-BB67-E68E9A00C8A1}"/>
    <cellStyle name="Normal 2 5 6 2 4" xfId="23740" xr:uid="{CBDBD2CB-42AB-4662-9E6D-F4F22E39EF42}"/>
    <cellStyle name="Normal 2 5 6 3" xfId="6364" xr:uid="{2D684B14-26FA-45F1-8539-98AC32B32CA6}"/>
    <cellStyle name="Normal 2 5 6 3 2" xfId="15686" xr:uid="{BB9CA7E0-4B76-47FB-9EEA-2307F8F9781D}"/>
    <cellStyle name="Normal 2 5 6 3 3" xfId="25812" xr:uid="{DCCAC111-E0B2-42FD-872F-57C0BBE467E9}"/>
    <cellStyle name="Normal 2 5 6 4" xfId="11469" xr:uid="{1FE3C8C6-5B29-45EB-A2D1-B7831FCBAA73}"/>
    <cellStyle name="Normal 2 5 6 5" xfId="21595" xr:uid="{8AA87975-A0FF-4408-A607-FA51B1D692CD}"/>
    <cellStyle name="Normal 2 5 7" xfId="2475" xr:uid="{EAFB9C15-EA3D-46FA-AA6B-5F4B7CD9054E}"/>
    <cellStyle name="Normal 2 5 7 2" xfId="4704" xr:uid="{05389BE0-EF32-4114-8062-DB26B7E4E236}"/>
    <cellStyle name="Normal 2 5 7 2 2" xfId="8922" xr:uid="{BF5848DA-E02B-4A73-8979-2474921040A0}"/>
    <cellStyle name="Normal 2 5 7 2 2 2" xfId="18244" xr:uid="{A9CDC85D-8AD6-4DF0-9BFF-8EC4D9519BD6}"/>
    <cellStyle name="Normal 2 5 7 2 2 3" xfId="28370" xr:uid="{6E799C3D-CEB9-428B-A8D8-AD270C702728}"/>
    <cellStyle name="Normal 2 5 7 2 3" xfId="14027" xr:uid="{7A1BBD13-F84E-48DB-889D-8AF768B94956}"/>
    <cellStyle name="Normal 2 5 7 2 4" xfId="24153" xr:uid="{140D35F2-A81E-49BB-960C-668FD428EBE7}"/>
    <cellStyle name="Normal 2 5 7 3" xfId="6777" xr:uid="{B03503DD-0FF4-4C03-811A-80B335A33BC2}"/>
    <cellStyle name="Normal 2 5 7 3 2" xfId="16099" xr:uid="{DBBA0172-9BCC-4C34-8BC8-E7267F5E5CD8}"/>
    <cellStyle name="Normal 2 5 7 3 3" xfId="26225" xr:uid="{7C4E8BC9-5B58-4F7F-A68C-C050362DE4DD}"/>
    <cellStyle name="Normal 2 5 7 4" xfId="11882" xr:uid="{9434DEE3-D973-49EB-91DC-858D5139D3D2}"/>
    <cellStyle name="Normal 2 5 7 5" xfId="22008" xr:uid="{13C4BEAE-7F4E-4ECF-9A02-AE861794B353}"/>
    <cellStyle name="Normal 2 5 8" xfId="2888" xr:uid="{1096045A-AAB8-4C1D-9583-CB7A274F7BC0}"/>
    <cellStyle name="Normal 2 5 8 2" xfId="5117" xr:uid="{9E5053A8-5222-4328-8FD5-BC12575165A1}"/>
    <cellStyle name="Normal 2 5 8 2 2" xfId="9335" xr:uid="{9DE724BB-4CE4-46AD-B563-4D74E5203558}"/>
    <cellStyle name="Normal 2 5 8 2 2 2" xfId="18657" xr:uid="{A1EB591E-1D40-4C42-B1A1-0D52C4827C9D}"/>
    <cellStyle name="Normal 2 5 8 2 2 3" xfId="28783" xr:uid="{B6877C6B-1BEB-4CC6-91C7-6FA0B3AC5792}"/>
    <cellStyle name="Normal 2 5 8 2 3" xfId="14440" xr:uid="{8445DB0C-8CA0-4DEC-A627-0651BF4EEC13}"/>
    <cellStyle name="Normal 2 5 8 2 4" xfId="24566" xr:uid="{57B29A38-719D-4099-AE75-1B0CBF875764}"/>
    <cellStyle name="Normal 2 5 8 3" xfId="7190" xr:uid="{ED267EC5-14C2-42A3-A559-6E951729FAE4}"/>
    <cellStyle name="Normal 2 5 8 3 2" xfId="16512" xr:uid="{5027D588-7A04-4678-80FE-540DCCB9C483}"/>
    <cellStyle name="Normal 2 5 8 3 3" xfId="26638" xr:uid="{7C23C03D-5767-44DB-9927-04CD91BA7A0B}"/>
    <cellStyle name="Normal 2 5 8 4" xfId="12295" xr:uid="{18315215-57BD-43E2-8674-34270ADD4DFE}"/>
    <cellStyle name="Normal 2 5 8 5" xfId="22421" xr:uid="{938EB3D2-5C33-4E9D-8DE4-E54358BFFF4B}"/>
    <cellStyle name="Normal 2 5 9" xfId="3324" xr:uid="{A6E69C5E-2B05-45A6-BCCF-6B86F54F579E}"/>
    <cellStyle name="Normal 2 5 9 2" xfId="7603" xr:uid="{C26EB32A-71DD-40A4-9CA0-67A6D9B8136E}"/>
    <cellStyle name="Normal 2 5 9 2 2" xfId="16925" xr:uid="{455FD145-F98D-4F4D-9F6D-B1D620838713}"/>
    <cellStyle name="Normal 2 5 9 2 3" xfId="27051" xr:uid="{6F6E6FB8-37A5-4161-9AAD-15DDE358012F}"/>
    <cellStyle name="Normal 2 5 9 3" xfId="12708" xr:uid="{ED02998C-D29D-4D2E-AEC2-CA68A34F9FE9}"/>
    <cellStyle name="Normal 2 5 9 4" xfId="22834" xr:uid="{ECC1D558-A272-406E-9E49-194148BB1AAA}"/>
    <cellStyle name="Normal 2 6" xfId="325" xr:uid="{00000000-0005-0000-0000-000035020000}"/>
    <cellStyle name="Normal 2 7" xfId="1616" xr:uid="{53A4D305-4B2F-4904-A0A2-2112E7B97644}"/>
    <cellStyle name="Normal 2 7 2" xfId="10410" xr:uid="{50DC3AC9-A4D9-4B29-87BB-54C13CF8E5D9}"/>
    <cellStyle name="Normal 2 7 3" xfId="9988" xr:uid="{37D3565F-7783-4EBE-93AE-5E34C00144EE}"/>
    <cellStyle name="Normal 2 8" xfId="574" xr:uid="{00000000-0005-0000-0000-000036020000}"/>
    <cellStyle name="Normal 2 8 2" xfId="10420" xr:uid="{7FDAAE88-28B8-4EE5-9714-FE926CBFEE97}"/>
    <cellStyle name="Normal 25" xfId="9990" xr:uid="{4027AE1A-CB8E-40A5-B535-E1F12ACAEB24}"/>
    <cellStyle name="Normal 25 3" xfId="9991" xr:uid="{F0B6DF4C-0B5B-4D09-B3BC-33BC6C22F6A3}"/>
    <cellStyle name="Normal 25 3 2" xfId="10411" xr:uid="{6D0CB7C7-A08B-4590-9139-89B030028D0A}"/>
    <cellStyle name="Normal 3" xfId="326" xr:uid="{00000000-0005-0000-0000-000037020000}"/>
    <cellStyle name="Normal 3 2" xfId="327" xr:uid="{00000000-0005-0000-0000-000038020000}"/>
    <cellStyle name="Normal 3 2 10" xfId="1238" xr:uid="{C8BE38DF-BEBB-4416-B859-83427C47E616}"/>
    <cellStyle name="Normal 3 2 11" xfId="10647" xr:uid="{E91954D4-27F2-4E43-BC9A-8A1F148FB8B6}"/>
    <cellStyle name="Normal 3 2 12" xfId="19944" xr:uid="{D89658FD-D537-4F74-BB6B-0B7A3D44559C}"/>
    <cellStyle name="Normal 3 2 13" xfId="20773" xr:uid="{F1F22FC5-B001-4F26-A827-EBF28A8BA36D}"/>
    <cellStyle name="Normal 3 2 2" xfId="328" xr:uid="{00000000-0005-0000-0000-000039020000}"/>
    <cellStyle name="Normal 3 2 2 2" xfId="818" xr:uid="{00000000-0005-0000-0000-00003A020000}"/>
    <cellStyle name="Normal 3 2 3" xfId="329" xr:uid="{00000000-0005-0000-0000-00003B020000}"/>
    <cellStyle name="Normal 3 2 3 10" xfId="9647" xr:uid="{1251C6D5-84A4-4C30-9C7F-3D904F7B3728}"/>
    <cellStyle name="Normal 3 2 3 10 2" xfId="18968" xr:uid="{6565B576-7D3F-43C5-A623-A278252BE13C}"/>
    <cellStyle name="Normal 3 2 3 10 3" xfId="29094" xr:uid="{C1273FA5-37CA-4862-9DD6-554514BC38EF}"/>
    <cellStyle name="Normal 3 2 3 11" xfId="1239" xr:uid="{2AFD077D-5015-48AE-99F8-A267657F0180}"/>
    <cellStyle name="Normal 3 2 3 12" xfId="10648" xr:uid="{AD18929E-E271-4D2F-84D0-41071348E3C9}"/>
    <cellStyle name="Normal 3 2 3 13" xfId="19945" xr:uid="{8AA5A28D-040B-4B95-B0D5-4AF1E6EE24B7}"/>
    <cellStyle name="Normal 3 2 3 14" xfId="20774" xr:uid="{65065650-7420-49D0-8C90-FE29B6D0EED8}"/>
    <cellStyle name="Normal 3 2 3 2" xfId="330" xr:uid="{00000000-0005-0000-0000-00003C020000}"/>
    <cellStyle name="Normal 3 2 3 2 10" xfId="1240" xr:uid="{91BB5899-32FB-44AF-A880-F1BAE9CF8B40}"/>
    <cellStyle name="Normal 3 2 3 2 11" xfId="10649" xr:uid="{69AD577D-9A2D-4D75-956A-0B969B0F7354}"/>
    <cellStyle name="Normal 3 2 3 2 12" xfId="19946" xr:uid="{A15E30F4-C973-465B-953C-111F21A73A5F}"/>
    <cellStyle name="Normal 3 2 3 2 13" xfId="20775" xr:uid="{410036A4-49BD-4E16-A7BB-9777E5FFFBAE}"/>
    <cellStyle name="Normal 3 2 3 2 2" xfId="331" xr:uid="{00000000-0005-0000-0000-00003D020000}"/>
    <cellStyle name="Normal 3 2 3 2 2 10" xfId="10650" xr:uid="{B89D9E96-A14E-4BA4-A12D-B6B7DD61D234}"/>
    <cellStyle name="Normal 3 2 3 2 2 11" xfId="19947" xr:uid="{EA21D135-3054-49D1-BD39-C9CC15972EC5}"/>
    <cellStyle name="Normal 3 2 3 2 2 12" xfId="20776" xr:uid="{14C83979-1568-442D-A07C-813433D289C2}"/>
    <cellStyle name="Normal 3 2 3 2 2 2" xfId="821" xr:uid="{00000000-0005-0000-0000-00003E020000}"/>
    <cellStyle name="Normal 3 2 3 2 2 2 2" xfId="3886" xr:uid="{D19ECA9B-3F3D-4BDA-A46E-D7E02F23166B}"/>
    <cellStyle name="Normal 3 2 3 2 2 2 2 2" xfId="8104" xr:uid="{34A9278D-7369-4136-988B-2753B9FA32F1}"/>
    <cellStyle name="Normal 3 2 3 2 2 2 2 2 2" xfId="17426" xr:uid="{AA439F6A-B235-485C-8335-B202ECB6533B}"/>
    <cellStyle name="Normal 3 2 3 2 2 2 2 2 3" xfId="27552" xr:uid="{0F378EA7-61CB-4BDA-89E9-8ABABFA921EF}"/>
    <cellStyle name="Normal 3 2 3 2 2 2 2 3" xfId="13209" xr:uid="{D193B379-8E42-4834-9D56-BD40FEB481AA}"/>
    <cellStyle name="Normal 3 2 3 2 2 2 2 4" xfId="23335" xr:uid="{9123B415-68D3-4763-8749-97565729442C}"/>
    <cellStyle name="Normal 3 2 3 2 2 2 3" xfId="5959" xr:uid="{3CC0BCED-0674-4D5E-AD9B-4D87AD1F7C7C}"/>
    <cellStyle name="Normal 3 2 3 2 2 2 3 2" xfId="15281" xr:uid="{19EC71EA-023E-44A4-8BCA-30EE1E340A29}"/>
    <cellStyle name="Normal 3 2 3 2 2 2 3 3" xfId="25407" xr:uid="{AE9FA982-8010-418C-A05D-9BCE7F0CBC98}"/>
    <cellStyle name="Normal 3 2 3 2 2 2 4" xfId="10382" xr:uid="{45393C94-AC7A-4DFE-A8BE-93EE3451F7AE}"/>
    <cellStyle name="Normal 3 2 3 2 2 2 4 2" xfId="19693" xr:uid="{ADE1FB0C-45D8-4327-B5A2-931A6DD7C7DC}"/>
    <cellStyle name="Normal 3 2 3 2 2 2 4 3" xfId="29819" xr:uid="{4E99B5AF-3D91-46A0-BCD6-C443876F6BAE}"/>
    <cellStyle name="Normal 3 2 3 2 2 2 5" xfId="1657" xr:uid="{45FF5A6E-2E74-49B2-995A-5C9FAEB16DB5}"/>
    <cellStyle name="Normal 3 2 3 2 2 2 6" xfId="11064" xr:uid="{145BD921-D031-4DBE-A1A4-11D3D3BCCC82}"/>
    <cellStyle name="Normal 3 2 3 2 2 2 7" xfId="20363" xr:uid="{FEBC9FC7-FFCF-485C-8780-5B04873B15FF}"/>
    <cellStyle name="Normal 3 2 3 2 2 2 8" xfId="21190" xr:uid="{2D627D96-9AE1-4942-B3FC-22BAF7EF948C}"/>
    <cellStyle name="Normal 3 2 3 2 2 3" xfId="2070" xr:uid="{37B1F84B-16ED-47C4-A1E2-E614C6C35BC0}"/>
    <cellStyle name="Normal 3 2 3 2 2 3 2" xfId="4299" xr:uid="{C76DB100-F265-45D5-8F05-5E2DE2A0CFE8}"/>
    <cellStyle name="Normal 3 2 3 2 2 3 2 2" xfId="8517" xr:uid="{652E60F0-93FC-4C7B-AC96-7576B8D6530B}"/>
    <cellStyle name="Normal 3 2 3 2 2 3 2 2 2" xfId="17839" xr:uid="{53E71677-CC97-4419-9DDC-C04C61ACB9FC}"/>
    <cellStyle name="Normal 3 2 3 2 2 3 2 2 3" xfId="27965" xr:uid="{55CB2C1D-48EB-4EF7-809D-F6079078F63D}"/>
    <cellStyle name="Normal 3 2 3 2 2 3 2 3" xfId="13622" xr:uid="{095BFACC-6563-42F6-9199-114D0143B15F}"/>
    <cellStyle name="Normal 3 2 3 2 2 3 2 4" xfId="23748" xr:uid="{A21FC31A-582A-4F92-A4B1-9F67ADE83A57}"/>
    <cellStyle name="Normal 3 2 3 2 2 3 3" xfId="6372" xr:uid="{C2456452-5D21-44C3-AF5C-489274FFB464}"/>
    <cellStyle name="Normal 3 2 3 2 2 3 3 2" xfId="15694" xr:uid="{23229230-75C9-45B4-A4DD-34138D2AD0CB}"/>
    <cellStyle name="Normal 3 2 3 2 2 3 3 3" xfId="25820" xr:uid="{E8A4446E-F330-44A9-B745-79D543D0AB94}"/>
    <cellStyle name="Normal 3 2 3 2 2 3 4" xfId="11477" xr:uid="{FF31326D-8FB0-460C-ACCA-B17F3664F8AA}"/>
    <cellStyle name="Normal 3 2 3 2 2 3 5" xfId="21603" xr:uid="{F2AF1A93-D573-48A2-8133-04F2E18DE6D3}"/>
    <cellStyle name="Normal 3 2 3 2 2 4" xfId="2483" xr:uid="{9C36FD7E-1666-45E7-BEFA-76EAA8BDCF21}"/>
    <cellStyle name="Normal 3 2 3 2 2 4 2" xfId="4712" xr:uid="{7D8F635A-B477-4846-9BF6-3A2A348BBE13}"/>
    <cellStyle name="Normal 3 2 3 2 2 4 2 2" xfId="8930" xr:uid="{FCCC9A38-7B87-4CFB-9046-0DDC71BC3259}"/>
    <cellStyle name="Normal 3 2 3 2 2 4 2 2 2" xfId="18252" xr:uid="{26F60799-7A1E-4930-A3FC-F3F4141BAABD}"/>
    <cellStyle name="Normal 3 2 3 2 2 4 2 2 3" xfId="28378" xr:uid="{7095CC1B-D302-42EB-A3E5-59824E10483E}"/>
    <cellStyle name="Normal 3 2 3 2 2 4 2 3" xfId="14035" xr:uid="{8E46F14D-01C2-448B-886E-D910F1628AE1}"/>
    <cellStyle name="Normal 3 2 3 2 2 4 2 4" xfId="24161" xr:uid="{C42065DF-66B0-404A-B90F-56805F89231D}"/>
    <cellStyle name="Normal 3 2 3 2 2 4 3" xfId="6785" xr:uid="{0DED603B-0D98-4942-A21B-D62A0EC980BB}"/>
    <cellStyle name="Normal 3 2 3 2 2 4 3 2" xfId="16107" xr:uid="{A9739536-8A7B-4A46-AC95-75DDE906B4BF}"/>
    <cellStyle name="Normal 3 2 3 2 2 4 3 3" xfId="26233" xr:uid="{6AB62424-674C-47B8-A9B3-54D362D4B544}"/>
    <cellStyle name="Normal 3 2 3 2 2 4 4" xfId="11890" xr:uid="{DA6CC269-D02B-4F56-B4DE-A0FCA86E7148}"/>
    <cellStyle name="Normal 3 2 3 2 2 4 5" xfId="22016" xr:uid="{547A6056-E8E7-4479-B21D-F9BA210A5EE3}"/>
    <cellStyle name="Normal 3 2 3 2 2 5" xfId="2896" xr:uid="{31E0E475-C737-4E03-9B87-DCB0DA75FB49}"/>
    <cellStyle name="Normal 3 2 3 2 2 5 2" xfId="5125" xr:uid="{99C4ABCA-0587-4874-BA33-88D540FE1577}"/>
    <cellStyle name="Normal 3 2 3 2 2 5 2 2" xfId="9343" xr:uid="{1CC5421B-E71C-4030-A325-05A50D4139D7}"/>
    <cellStyle name="Normal 3 2 3 2 2 5 2 2 2" xfId="18665" xr:uid="{274D35E0-51A1-49E4-B408-65F113631F77}"/>
    <cellStyle name="Normal 3 2 3 2 2 5 2 2 3" xfId="28791" xr:uid="{6EC0C81A-8290-4493-A4ED-8CC7213BB9D2}"/>
    <cellStyle name="Normal 3 2 3 2 2 5 2 3" xfId="14448" xr:uid="{195BE221-7DB6-45EB-A379-A6F544867CB1}"/>
    <cellStyle name="Normal 3 2 3 2 2 5 2 4" xfId="24574" xr:uid="{D123AB77-A845-48E7-AA3F-E5BF23DFC6A6}"/>
    <cellStyle name="Normal 3 2 3 2 2 5 3" xfId="7198" xr:uid="{DD8D5F24-9CDC-484E-9441-59301BDAEC3A}"/>
    <cellStyle name="Normal 3 2 3 2 2 5 3 2" xfId="16520" xr:uid="{3B99E780-F115-4612-9431-2E19B42BA707}"/>
    <cellStyle name="Normal 3 2 3 2 2 5 3 3" xfId="26646" xr:uid="{B142D665-DCC8-45A9-8D5F-22BAE40FF157}"/>
    <cellStyle name="Normal 3 2 3 2 2 5 4" xfId="12303" xr:uid="{90B72272-1117-4AE0-9310-9AD19E9A2CF0}"/>
    <cellStyle name="Normal 3 2 3 2 2 5 5" xfId="22429" xr:uid="{9E4267B2-CBFD-4095-83B4-94561589B03D}"/>
    <cellStyle name="Normal 3 2 3 2 2 6" xfId="3332" xr:uid="{2DEE8417-35A3-41B5-A593-05CE131E45F7}"/>
    <cellStyle name="Normal 3 2 3 2 2 6 2" xfId="7611" xr:uid="{2913E9E1-8FBB-4B87-A9D9-934F397EAEE3}"/>
    <cellStyle name="Normal 3 2 3 2 2 6 2 2" xfId="16933" xr:uid="{B4F1EC64-2A4E-4E92-8635-C5F54FCC0CF0}"/>
    <cellStyle name="Normal 3 2 3 2 2 6 2 3" xfId="27059" xr:uid="{1ECE29CF-57BF-46AB-87F2-1F9913AF1857}"/>
    <cellStyle name="Normal 3 2 3 2 2 6 3" xfId="12716" xr:uid="{5BF609FF-66AD-4CAD-90D1-4A46AEA07FB9}"/>
    <cellStyle name="Normal 3 2 3 2 2 6 4" xfId="22842" xr:uid="{ED73EC54-9FE3-4218-A728-9FE258FDFFB1}"/>
    <cellStyle name="Normal 3 2 3 2 2 7" xfId="5545" xr:uid="{B16C392E-ED56-48B9-A539-91BD6061279E}"/>
    <cellStyle name="Normal 3 2 3 2 2 7 2" xfId="14867" xr:uid="{2CFB9A24-C2D7-420B-B2AB-75CEE894B77B}"/>
    <cellStyle name="Normal 3 2 3 2 2 7 3" xfId="24993" xr:uid="{42EF093E-F259-470B-8B87-17F0CD714635}"/>
    <cellStyle name="Normal 3 2 3 2 2 8" xfId="9957" xr:uid="{B19048C6-7006-4C6C-A270-19F42FDA502E}"/>
    <cellStyle name="Normal 3 2 3 2 2 8 2" xfId="19278" xr:uid="{57CDA8B0-CB87-4DBD-913D-0146741AF5F2}"/>
    <cellStyle name="Normal 3 2 3 2 2 8 3" xfId="29404" xr:uid="{1B98EA4E-250E-4D25-84A9-4DFD54CB3E6A}"/>
    <cellStyle name="Normal 3 2 3 2 2 9" xfId="1241" xr:uid="{20CA1AFC-5433-483C-9DB6-77DD146927FC}"/>
    <cellStyle name="Normal 3 2 3 2 3" xfId="820" xr:uid="{00000000-0005-0000-0000-00003F020000}"/>
    <cellStyle name="Normal 3 2 3 2 3 2" xfId="3885" xr:uid="{DB2F16D1-1F95-4E1D-B1F5-C23455C6E5DC}"/>
    <cellStyle name="Normal 3 2 3 2 3 2 2" xfId="8103" xr:uid="{64F3A8DE-40E0-483F-896B-3D227A0025BB}"/>
    <cellStyle name="Normal 3 2 3 2 3 2 2 2" xfId="17425" xr:uid="{6C9CE354-0840-40B6-8DB7-2841806B4FAF}"/>
    <cellStyle name="Normal 3 2 3 2 3 2 2 3" xfId="27551" xr:uid="{CE8F67D2-5FF4-4768-A669-BFAE131AD8C4}"/>
    <cellStyle name="Normal 3 2 3 2 3 2 3" xfId="13208" xr:uid="{A17C2169-97B8-405C-BE63-1246577B108A}"/>
    <cellStyle name="Normal 3 2 3 2 3 2 4" xfId="23334" xr:uid="{AF3C289C-3055-47CA-9069-7D1DA63A1B43}"/>
    <cellStyle name="Normal 3 2 3 2 3 3" xfId="5958" xr:uid="{E65ACE96-2910-4581-BAD4-9A1EAAA82FD3}"/>
    <cellStyle name="Normal 3 2 3 2 3 3 2" xfId="15280" xr:uid="{16A989EF-9478-4566-B835-79D26A81D31B}"/>
    <cellStyle name="Normal 3 2 3 2 3 3 3" xfId="25406" xr:uid="{0BA77137-F258-48FA-AFBF-5658F7E16E52}"/>
    <cellStyle name="Normal 3 2 3 2 3 4" xfId="10175" xr:uid="{54C60B41-F0F9-4178-9F8A-92097BEB7AFC}"/>
    <cellStyle name="Normal 3 2 3 2 3 4 2" xfId="19486" xr:uid="{F01E5B3F-C14C-40D5-A17A-02C22D4AD5AD}"/>
    <cellStyle name="Normal 3 2 3 2 3 4 3" xfId="29612" xr:uid="{DE2E1342-A312-4CFC-943B-B37D8E2493B2}"/>
    <cellStyle name="Normal 3 2 3 2 3 5" xfId="1656" xr:uid="{1727A07B-6E2C-4C37-870A-9F7509DAE22F}"/>
    <cellStyle name="Normal 3 2 3 2 3 6" xfId="11063" xr:uid="{15D191CE-B160-453B-8457-B906EC04D124}"/>
    <cellStyle name="Normal 3 2 3 2 3 7" xfId="20362" xr:uid="{06EAD997-452D-4D32-ABF7-2E37263BF8B2}"/>
    <cellStyle name="Normal 3 2 3 2 3 8" xfId="21189" xr:uid="{F5532154-44F0-4A4C-9DD7-BB837EE442F2}"/>
    <cellStyle name="Normal 3 2 3 2 4" xfId="2069" xr:uid="{2877522B-E1B8-415D-A60F-DCE62CF13421}"/>
    <cellStyle name="Normal 3 2 3 2 4 2" xfId="4298" xr:uid="{C563309C-EFD3-4583-8A78-B48FB7C14EA6}"/>
    <cellStyle name="Normal 3 2 3 2 4 2 2" xfId="8516" xr:uid="{AD97A7D2-3512-4160-9D93-08E86D047507}"/>
    <cellStyle name="Normal 3 2 3 2 4 2 2 2" xfId="17838" xr:uid="{12D53724-57F6-4874-8CA4-436D4A28F147}"/>
    <cellStyle name="Normal 3 2 3 2 4 2 2 3" xfId="27964" xr:uid="{69F7E018-4D4E-4E60-A432-67A40323B7D3}"/>
    <cellStyle name="Normal 3 2 3 2 4 2 3" xfId="13621" xr:uid="{F21D593D-C0D7-4AA1-9AB5-031E1850ED77}"/>
    <cellStyle name="Normal 3 2 3 2 4 2 4" xfId="23747" xr:uid="{76C4FE75-9D9D-4D85-B76F-CF59B6EFB249}"/>
    <cellStyle name="Normal 3 2 3 2 4 3" xfId="6371" xr:uid="{7941498D-4165-4D44-A121-E29187CC1083}"/>
    <cellStyle name="Normal 3 2 3 2 4 3 2" xfId="15693" xr:uid="{5F853B5A-D28D-4790-A1ED-0A627BDF2489}"/>
    <cellStyle name="Normal 3 2 3 2 4 3 3" xfId="25819" xr:uid="{9A0F5961-13EC-4F65-9D58-9AA572DABB4D}"/>
    <cellStyle name="Normal 3 2 3 2 4 4" xfId="11476" xr:uid="{1CBC203F-3FC6-498A-B831-F71CA206F38A}"/>
    <cellStyle name="Normal 3 2 3 2 4 5" xfId="21602" xr:uid="{3D56EEB0-4980-4D7A-B169-B1B4EA706848}"/>
    <cellStyle name="Normal 3 2 3 2 5" xfId="2482" xr:uid="{737B53B8-CF3E-4B31-926D-BF3E2E12DFE3}"/>
    <cellStyle name="Normal 3 2 3 2 5 2" xfId="4711" xr:uid="{0449DF55-CBC0-4315-9303-FB534C3FC168}"/>
    <cellStyle name="Normal 3 2 3 2 5 2 2" xfId="8929" xr:uid="{12328B7E-842A-4FEC-AA5E-2E82985E3A67}"/>
    <cellStyle name="Normal 3 2 3 2 5 2 2 2" xfId="18251" xr:uid="{25376532-258B-4521-B5A9-2D28E949C1B7}"/>
    <cellStyle name="Normal 3 2 3 2 5 2 2 3" xfId="28377" xr:uid="{FBE92F8D-7194-42EB-B6C0-BCEFD6FB8369}"/>
    <cellStyle name="Normal 3 2 3 2 5 2 3" xfId="14034" xr:uid="{BF491570-0A57-4CB4-9256-5AF88C5463F7}"/>
    <cellStyle name="Normal 3 2 3 2 5 2 4" xfId="24160" xr:uid="{54E06010-4502-46C1-982F-21A6E16FB4B4}"/>
    <cellStyle name="Normal 3 2 3 2 5 3" xfId="6784" xr:uid="{E84DEB03-3FC6-44E4-872F-21BBC48F66A8}"/>
    <cellStyle name="Normal 3 2 3 2 5 3 2" xfId="16106" xr:uid="{4B5EE6AD-E195-499D-854B-EA05713600E0}"/>
    <cellStyle name="Normal 3 2 3 2 5 3 3" xfId="26232" xr:uid="{178AEA27-016B-4DE5-AEDB-498852144A1D}"/>
    <cellStyle name="Normal 3 2 3 2 5 4" xfId="11889" xr:uid="{B4228413-0CCD-4C3B-8FE3-82ED5F23ED38}"/>
    <cellStyle name="Normal 3 2 3 2 5 5" xfId="22015" xr:uid="{CA4C8533-4DB9-4A52-9907-32C12FB67C2F}"/>
    <cellStyle name="Normal 3 2 3 2 6" xfId="2895" xr:uid="{4CCA4C10-937B-429B-ADF2-1D484BEC28C7}"/>
    <cellStyle name="Normal 3 2 3 2 6 2" xfId="5124" xr:uid="{22AE7E4D-DB91-4954-8A86-40546CD484A2}"/>
    <cellStyle name="Normal 3 2 3 2 6 2 2" xfId="9342" xr:uid="{47839C21-1853-49D6-8CFC-45020C566252}"/>
    <cellStyle name="Normal 3 2 3 2 6 2 2 2" xfId="18664" xr:uid="{ACC72E43-CDD9-4938-9FA3-A6CD72542E60}"/>
    <cellStyle name="Normal 3 2 3 2 6 2 2 3" xfId="28790" xr:uid="{B516389D-B26C-49FC-A79D-C4CE78639C63}"/>
    <cellStyle name="Normal 3 2 3 2 6 2 3" xfId="14447" xr:uid="{6D951979-5F9C-4582-940F-4496FCC8D863}"/>
    <cellStyle name="Normal 3 2 3 2 6 2 4" xfId="24573" xr:uid="{D04F9D4E-236A-42F8-A97F-16CDD9A5039B}"/>
    <cellStyle name="Normal 3 2 3 2 6 3" xfId="7197" xr:uid="{3E0FA3FD-014B-40B4-AD69-506D3D71FE89}"/>
    <cellStyle name="Normal 3 2 3 2 6 3 2" xfId="16519" xr:uid="{F07F290E-4A89-4F54-B933-32DB4EC26F80}"/>
    <cellStyle name="Normal 3 2 3 2 6 3 3" xfId="26645" xr:uid="{CCBA702E-1FAA-4B8A-943B-C34E0FC8051F}"/>
    <cellStyle name="Normal 3 2 3 2 6 4" xfId="12302" xr:uid="{8098A2C4-2212-4C38-9BC6-9CFBB0A21847}"/>
    <cellStyle name="Normal 3 2 3 2 6 5" xfId="22428" xr:uid="{F64BC90A-4212-4B18-8032-11BB7DE47620}"/>
    <cellStyle name="Normal 3 2 3 2 7" xfId="3331" xr:uid="{5518387C-56B8-48FC-9194-7E5DE2484BAC}"/>
    <cellStyle name="Normal 3 2 3 2 7 2" xfId="7610" xr:uid="{2B744C24-C87E-48F3-BBA9-8E2F8ED52BC8}"/>
    <cellStyle name="Normal 3 2 3 2 7 2 2" xfId="16932" xr:uid="{991045AA-D467-4872-BEB8-285E1C91DA55}"/>
    <cellStyle name="Normal 3 2 3 2 7 2 3" xfId="27058" xr:uid="{0ED97C3A-4BE0-4CF6-9F28-B848334C43E1}"/>
    <cellStyle name="Normal 3 2 3 2 7 3" xfId="12715" xr:uid="{4BC26CCC-49C4-48F1-881A-4ADF4A75BCBF}"/>
    <cellStyle name="Normal 3 2 3 2 7 4" xfId="22841" xr:uid="{72CA988B-3394-421F-982D-880E8E368C6F}"/>
    <cellStyle name="Normal 3 2 3 2 8" xfId="5544" xr:uid="{1AF75B97-6410-4918-A43E-BA7F7C1BC381}"/>
    <cellStyle name="Normal 3 2 3 2 8 2" xfId="14866" xr:uid="{6EDCCDD7-9A60-4815-A554-76692C7DE348}"/>
    <cellStyle name="Normal 3 2 3 2 8 3" xfId="24992" xr:uid="{8CED0614-9F95-4A95-96A7-FC8A2764285C}"/>
    <cellStyle name="Normal 3 2 3 2 9" xfId="9750" xr:uid="{AFE08114-F0A0-4F14-A287-56013576BF85}"/>
    <cellStyle name="Normal 3 2 3 2 9 2" xfId="19071" xr:uid="{C5C480DC-0A10-40DA-8557-41CCB1FC382D}"/>
    <cellStyle name="Normal 3 2 3 2 9 3" xfId="29197" xr:uid="{72B1561F-BE38-4963-AEB5-70DE68073C82}"/>
    <cellStyle name="Normal 3 2 3 3" xfId="332" xr:uid="{00000000-0005-0000-0000-000040020000}"/>
    <cellStyle name="Normal 3 2 3 3 10" xfId="10651" xr:uid="{6C681FAC-569F-4E20-868D-0A0E2035BB63}"/>
    <cellStyle name="Normal 3 2 3 3 11" xfId="19948" xr:uid="{BD28B2B4-0AB5-43B7-8472-344C4FD6F51B}"/>
    <cellStyle name="Normal 3 2 3 3 12" xfId="20777" xr:uid="{2AFF5EB1-0FB9-4BF2-98D4-49415C67E151}"/>
    <cellStyle name="Normal 3 2 3 3 2" xfId="822" xr:uid="{00000000-0005-0000-0000-000041020000}"/>
    <cellStyle name="Normal 3 2 3 3 2 2" xfId="3887" xr:uid="{35EB8D9C-5430-47CE-BBD9-EFB9D95A7DE3}"/>
    <cellStyle name="Normal 3 2 3 3 2 2 2" xfId="8105" xr:uid="{464EEDF0-A82F-4E61-BE73-6266571B33D7}"/>
    <cellStyle name="Normal 3 2 3 3 2 2 2 2" xfId="17427" xr:uid="{8627DB0B-6D50-402B-ABF3-FC31EE25F24E}"/>
    <cellStyle name="Normal 3 2 3 3 2 2 2 3" xfId="27553" xr:uid="{62C6F4F9-B8AE-446E-B9E6-438364CC2F97}"/>
    <cellStyle name="Normal 3 2 3 3 2 2 3" xfId="13210" xr:uid="{ACC05CC1-EBA0-48A7-8578-E770BBC6DEDB}"/>
    <cellStyle name="Normal 3 2 3 3 2 2 4" xfId="23336" xr:uid="{3ABE97B3-1C5E-416B-994C-42C33E9DC331}"/>
    <cellStyle name="Normal 3 2 3 3 2 3" xfId="5960" xr:uid="{50B07D9A-437C-40FB-AEB5-069A862D3C60}"/>
    <cellStyle name="Normal 3 2 3 3 2 3 2" xfId="15282" xr:uid="{03422B98-BD6E-4E3A-AFE2-110FBBF7E27B}"/>
    <cellStyle name="Normal 3 2 3 3 2 3 3" xfId="25408" xr:uid="{3BBC99FD-FACF-4D3C-AD36-6A695CC3C35F}"/>
    <cellStyle name="Normal 3 2 3 3 2 4" xfId="10279" xr:uid="{7E6E525C-4352-4DAA-8975-13CCB7AF5E56}"/>
    <cellStyle name="Normal 3 2 3 3 2 4 2" xfId="19590" xr:uid="{0E4EF1F1-38F4-4529-B494-B9D8F4396491}"/>
    <cellStyle name="Normal 3 2 3 3 2 4 3" xfId="29716" xr:uid="{7E5760C9-8F17-4D2B-9869-CCB008147C48}"/>
    <cellStyle name="Normal 3 2 3 3 2 5" xfId="1658" xr:uid="{AFA88CC1-516A-4F0D-A97E-770F1DB1444A}"/>
    <cellStyle name="Normal 3 2 3 3 2 6" xfId="11065" xr:uid="{8779F70E-75F1-41C8-8D44-93F4E8A2809F}"/>
    <cellStyle name="Normal 3 2 3 3 2 7" xfId="20364" xr:uid="{927C60F1-2D5E-42EF-9035-0A4456BAFCE9}"/>
    <cellStyle name="Normal 3 2 3 3 2 8" xfId="21191" xr:uid="{00AC161B-0B00-4737-B5FB-FAE3480D666C}"/>
    <cellStyle name="Normal 3 2 3 3 3" xfId="2071" xr:uid="{DEA08520-531E-42DD-B46F-058079AF2EA8}"/>
    <cellStyle name="Normal 3 2 3 3 3 2" xfId="4300" xr:uid="{D60F0B0C-405F-4107-80F4-A128124CCBA2}"/>
    <cellStyle name="Normal 3 2 3 3 3 2 2" xfId="8518" xr:uid="{00B4ADC0-34F9-443D-A4F3-796A77C6C2C6}"/>
    <cellStyle name="Normal 3 2 3 3 3 2 2 2" xfId="17840" xr:uid="{BE2A54CA-2912-4420-8419-DB8D7B20710D}"/>
    <cellStyle name="Normal 3 2 3 3 3 2 2 3" xfId="27966" xr:uid="{652E6C07-97F5-4659-8C58-7E38DF3F347A}"/>
    <cellStyle name="Normal 3 2 3 3 3 2 3" xfId="13623" xr:uid="{B82743EE-A9F9-4CBE-957E-CBBFA4E8B65B}"/>
    <cellStyle name="Normal 3 2 3 3 3 2 4" xfId="23749" xr:uid="{63A6EDA2-E6A8-4892-98BA-026B279BD80E}"/>
    <cellStyle name="Normal 3 2 3 3 3 3" xfId="6373" xr:uid="{A516ED22-214B-44B1-8220-1AB47E84D6CD}"/>
    <cellStyle name="Normal 3 2 3 3 3 3 2" xfId="15695" xr:uid="{0BBC0BE6-F254-4417-AB63-94BA513415CA}"/>
    <cellStyle name="Normal 3 2 3 3 3 3 3" xfId="25821" xr:uid="{52A4D850-1CA3-453D-9C14-6EECFE29ECF8}"/>
    <cellStyle name="Normal 3 2 3 3 3 4" xfId="11478" xr:uid="{6C14BDC1-33C8-4221-AE62-903E3293F23D}"/>
    <cellStyle name="Normal 3 2 3 3 3 5" xfId="21604" xr:uid="{F9F32526-418C-4B3E-AAC5-0F3ED2A1276D}"/>
    <cellStyle name="Normal 3 2 3 3 4" xfId="2484" xr:uid="{CA0AF562-8F42-4A09-92DB-B7F4FF288C35}"/>
    <cellStyle name="Normal 3 2 3 3 4 2" xfId="4713" xr:uid="{F0778124-ADED-422E-BFF0-CBFBA6D362B4}"/>
    <cellStyle name="Normal 3 2 3 3 4 2 2" xfId="8931" xr:uid="{CA80D6B4-58F4-4309-8E06-76400A2A6F93}"/>
    <cellStyle name="Normal 3 2 3 3 4 2 2 2" xfId="18253" xr:uid="{235FF308-913E-48CE-97FD-CD8BC889B7B7}"/>
    <cellStyle name="Normal 3 2 3 3 4 2 2 3" xfId="28379" xr:uid="{715A9714-46ED-4B78-9B02-D5CF65EB4BAD}"/>
    <cellStyle name="Normal 3 2 3 3 4 2 3" xfId="14036" xr:uid="{EF0B3B57-48B6-4749-AE32-3DD63706B9B2}"/>
    <cellStyle name="Normal 3 2 3 3 4 2 4" xfId="24162" xr:uid="{EEF76332-552B-4A34-BA06-CF2AC460070A}"/>
    <cellStyle name="Normal 3 2 3 3 4 3" xfId="6786" xr:uid="{43243CB5-BCA0-41AF-8A45-DC2D49302915}"/>
    <cellStyle name="Normal 3 2 3 3 4 3 2" xfId="16108" xr:uid="{7A65A837-BA33-4EC7-9C6C-3ADE00E73E08}"/>
    <cellStyle name="Normal 3 2 3 3 4 3 3" xfId="26234" xr:uid="{4C455991-2446-4B6E-BDC6-2F4AE2E5F09C}"/>
    <cellStyle name="Normal 3 2 3 3 4 4" xfId="11891" xr:uid="{3DA7002C-A8E2-4BD2-8B54-BBF51B9732E8}"/>
    <cellStyle name="Normal 3 2 3 3 4 5" xfId="22017" xr:uid="{AAFE8860-F6DF-48FB-9B40-CBBA2772B6A2}"/>
    <cellStyle name="Normal 3 2 3 3 5" xfId="2897" xr:uid="{FA02BD7D-FF0E-4610-98F4-D2F9A0E5ED72}"/>
    <cellStyle name="Normal 3 2 3 3 5 2" xfId="5126" xr:uid="{B2AD0505-4F08-479B-BBBE-837D557CD92A}"/>
    <cellStyle name="Normal 3 2 3 3 5 2 2" xfId="9344" xr:uid="{749CB566-362E-46DE-96D5-0208ED302608}"/>
    <cellStyle name="Normal 3 2 3 3 5 2 2 2" xfId="18666" xr:uid="{AF828786-89D1-4F47-AE82-56AFC8D26EBD}"/>
    <cellStyle name="Normal 3 2 3 3 5 2 2 3" xfId="28792" xr:uid="{C4452B0A-EF52-486B-A6A6-DA294F973926}"/>
    <cellStyle name="Normal 3 2 3 3 5 2 3" xfId="14449" xr:uid="{EE4B0080-B53F-47BA-ADB5-994BE5B9F14E}"/>
    <cellStyle name="Normal 3 2 3 3 5 2 4" xfId="24575" xr:uid="{5E1FEA1C-57A3-456F-8672-9A9A135BB189}"/>
    <cellStyle name="Normal 3 2 3 3 5 3" xfId="7199" xr:uid="{769DBA6C-9C95-4E47-903C-EA0EBDD0821A}"/>
    <cellStyle name="Normal 3 2 3 3 5 3 2" xfId="16521" xr:uid="{4DAE0975-EBCF-4E5E-9C25-9A4A8569825A}"/>
    <cellStyle name="Normal 3 2 3 3 5 3 3" xfId="26647" xr:uid="{2DE11942-334D-4766-9C55-DA7F945C1D28}"/>
    <cellStyle name="Normal 3 2 3 3 5 4" xfId="12304" xr:uid="{D6C69D5D-72BF-4766-93A3-C8ABBFC1054D}"/>
    <cellStyle name="Normal 3 2 3 3 5 5" xfId="22430" xr:uid="{37733B14-B1F5-4242-8721-923434D4A2C0}"/>
    <cellStyle name="Normal 3 2 3 3 6" xfId="3333" xr:uid="{1AF8354D-E921-46C9-AE35-1108143978A2}"/>
    <cellStyle name="Normal 3 2 3 3 6 2" xfId="7612" xr:uid="{403AFD60-FC31-4C57-8BEC-31867EAC4B4F}"/>
    <cellStyle name="Normal 3 2 3 3 6 2 2" xfId="16934" xr:uid="{A4DC2B8C-CDB1-4358-9138-9F1ECAD83490}"/>
    <cellStyle name="Normal 3 2 3 3 6 2 3" xfId="27060" xr:uid="{B8C15FFB-F140-455D-851D-ADE78006B0C7}"/>
    <cellStyle name="Normal 3 2 3 3 6 3" xfId="12717" xr:uid="{A57DE5B5-2437-4D9B-9BA3-E53B1726C5C1}"/>
    <cellStyle name="Normal 3 2 3 3 6 4" xfId="22843" xr:uid="{42BB1946-C70C-487A-9F83-3EAAF45DBA0C}"/>
    <cellStyle name="Normal 3 2 3 3 7" xfId="5546" xr:uid="{4E3516ED-6D85-4EB1-8CAD-CF15093E7955}"/>
    <cellStyle name="Normal 3 2 3 3 7 2" xfId="14868" xr:uid="{1CE677D4-B884-4364-9076-930379375BE2}"/>
    <cellStyle name="Normal 3 2 3 3 7 3" xfId="24994" xr:uid="{46B737A7-9FDB-482F-96C0-007BF17AE33F}"/>
    <cellStyle name="Normal 3 2 3 3 8" xfId="9854" xr:uid="{1CC98A15-A3F2-4129-A7F3-8FF6D4B575FE}"/>
    <cellStyle name="Normal 3 2 3 3 8 2" xfId="19175" xr:uid="{D7CED984-9DB0-4586-ACEB-F6970F658FD8}"/>
    <cellStyle name="Normal 3 2 3 3 8 3" xfId="29301" xr:uid="{9539180E-52D1-4E56-A514-5610116F3BDF}"/>
    <cellStyle name="Normal 3 2 3 3 9" xfId="1242" xr:uid="{19E853A8-E03C-4989-8573-3E1421D922E0}"/>
    <cellStyle name="Normal 3 2 3 4" xfId="819" xr:uid="{00000000-0005-0000-0000-000042020000}"/>
    <cellStyle name="Normal 3 2 3 4 2" xfId="3884" xr:uid="{E38A58F3-B90F-4BC8-99FD-EA523153D55D}"/>
    <cellStyle name="Normal 3 2 3 4 2 2" xfId="8102" xr:uid="{9CA0C13B-61CA-4C3F-A802-6EFDF6987EC4}"/>
    <cellStyle name="Normal 3 2 3 4 2 2 2" xfId="17424" xr:uid="{C1D8D432-C1D2-49B2-BDDF-705473037ED4}"/>
    <cellStyle name="Normal 3 2 3 4 2 2 3" xfId="27550" xr:uid="{9F214CD2-D0DC-4658-919B-4B745C34A17A}"/>
    <cellStyle name="Normal 3 2 3 4 2 3" xfId="13207" xr:uid="{062A8560-AB01-4F0D-9372-B45860DABBA3}"/>
    <cellStyle name="Normal 3 2 3 4 2 4" xfId="23333" xr:uid="{101C5DFF-2BD6-4941-ABD4-37EB88CBEAB6}"/>
    <cellStyle name="Normal 3 2 3 4 3" xfId="5957" xr:uid="{4597501E-251C-46BA-9526-C54F67E0451D}"/>
    <cellStyle name="Normal 3 2 3 4 3 2" xfId="15279" xr:uid="{CF442A4F-3C83-4423-8711-C1A3A3D50128}"/>
    <cellStyle name="Normal 3 2 3 4 3 3" xfId="25405" xr:uid="{2C62E841-C9A0-4D0F-8CB3-7E33F81634CE}"/>
    <cellStyle name="Normal 3 2 3 4 4" xfId="10072" xr:uid="{85C53136-0C84-42C0-8B60-3C0B32515E07}"/>
    <cellStyle name="Normal 3 2 3 4 4 2" xfId="19383" xr:uid="{DBDC54CF-1232-4586-80CD-D368BE39BCC3}"/>
    <cellStyle name="Normal 3 2 3 4 4 3" xfId="29509" xr:uid="{FEACDCCF-4659-43E5-BC9C-B0A9ADDFD88A}"/>
    <cellStyle name="Normal 3 2 3 4 5" xfId="1655" xr:uid="{E4799318-BF80-4FBE-B19C-1246275D87AE}"/>
    <cellStyle name="Normal 3 2 3 4 6" xfId="11062" xr:uid="{C40E034F-A28F-4AF5-87B3-147E129FAED0}"/>
    <cellStyle name="Normal 3 2 3 4 7" xfId="20361" xr:uid="{3DAA7566-705A-45B9-9699-4115BAFC9104}"/>
    <cellStyle name="Normal 3 2 3 4 8" xfId="21188" xr:uid="{B5671D65-005C-497F-A506-3FEFC7EBC735}"/>
    <cellStyle name="Normal 3 2 3 5" xfId="2068" xr:uid="{28D2B2A4-E5DD-4D98-AC78-7280C1513A25}"/>
    <cellStyle name="Normal 3 2 3 5 2" xfId="4297" xr:uid="{948400AB-55F3-4A10-ABC6-7C37AB256DE1}"/>
    <cellStyle name="Normal 3 2 3 5 2 2" xfId="8515" xr:uid="{260FCB77-5161-4315-98DD-29B32AF68AD8}"/>
    <cellStyle name="Normal 3 2 3 5 2 2 2" xfId="17837" xr:uid="{3DC886C9-35EA-4C91-9279-1FE1767740D2}"/>
    <cellStyle name="Normal 3 2 3 5 2 2 3" xfId="27963" xr:uid="{E9BAE389-02B4-4923-A3A5-79F8B4E7CBF7}"/>
    <cellStyle name="Normal 3 2 3 5 2 3" xfId="13620" xr:uid="{69C6C076-1DB8-404A-918C-4576CCD601A5}"/>
    <cellStyle name="Normal 3 2 3 5 2 4" xfId="23746" xr:uid="{0E532073-401F-43A6-A118-9B711CA98A3C}"/>
    <cellStyle name="Normal 3 2 3 5 3" xfId="6370" xr:uid="{59B9CBD5-1880-4122-8304-45DFC497A16E}"/>
    <cellStyle name="Normal 3 2 3 5 3 2" xfId="15692" xr:uid="{D70A81FA-4F07-470F-8725-9E8847764309}"/>
    <cellStyle name="Normal 3 2 3 5 3 3" xfId="25818" xr:uid="{A73B26E1-132F-4C3B-B824-E52113B4B47C}"/>
    <cellStyle name="Normal 3 2 3 5 4" xfId="11475" xr:uid="{C7566F88-0295-41F5-9AF0-7E323C85181A}"/>
    <cellStyle name="Normal 3 2 3 5 5" xfId="21601" xr:uid="{12E7A6C6-4BF9-42B1-8B4E-FE34CCC57CCE}"/>
    <cellStyle name="Normal 3 2 3 6" xfId="2481" xr:uid="{0432D97B-DC7E-4E43-A92B-9407EAB6A2FB}"/>
    <cellStyle name="Normal 3 2 3 6 2" xfId="4710" xr:uid="{9BE94816-A0A1-47F3-A376-6EA187C00AB9}"/>
    <cellStyle name="Normal 3 2 3 6 2 2" xfId="8928" xr:uid="{7C9BB920-0DBD-4A4B-B143-B75B5E64BF12}"/>
    <cellStyle name="Normal 3 2 3 6 2 2 2" xfId="18250" xr:uid="{3F3C2740-591C-47DC-8B75-7387B1156EBA}"/>
    <cellStyle name="Normal 3 2 3 6 2 2 3" xfId="28376" xr:uid="{3FED936E-8006-4336-9F7C-3CA0B4A7ED00}"/>
    <cellStyle name="Normal 3 2 3 6 2 3" xfId="14033" xr:uid="{F65FA09A-1AB9-454C-871D-16C0A1D150D6}"/>
    <cellStyle name="Normal 3 2 3 6 2 4" xfId="24159" xr:uid="{0E7FEAB2-D325-4755-822D-DAB6A4BA89FC}"/>
    <cellStyle name="Normal 3 2 3 6 3" xfId="6783" xr:uid="{ECA1E8E9-E247-47AF-8AB2-C3DE6866430F}"/>
    <cellStyle name="Normal 3 2 3 6 3 2" xfId="16105" xr:uid="{DA026C36-7372-4A1E-9F77-8C626BB56749}"/>
    <cellStyle name="Normal 3 2 3 6 3 3" xfId="26231" xr:uid="{35CD1F78-BF75-42BC-AA47-9F89D4507BD3}"/>
    <cellStyle name="Normal 3 2 3 6 4" xfId="11888" xr:uid="{3764A622-5161-448F-95B6-09BB66BF1C43}"/>
    <cellStyle name="Normal 3 2 3 6 5" xfId="22014" xr:uid="{9360BB80-0FD0-4F1F-87F3-03CC345AE978}"/>
    <cellStyle name="Normal 3 2 3 7" xfId="2894" xr:uid="{89EE2120-13EC-41F5-9AF3-10DD362D4E9B}"/>
    <cellStyle name="Normal 3 2 3 7 2" xfId="5123" xr:uid="{FC5BABD6-5400-4395-BE72-BA08AEBE9B44}"/>
    <cellStyle name="Normal 3 2 3 7 2 2" xfId="9341" xr:uid="{CFEDFCE5-B269-439F-A984-F8D608D1D8F6}"/>
    <cellStyle name="Normal 3 2 3 7 2 2 2" xfId="18663" xr:uid="{FC955F9F-90C3-4BC2-93BD-FA26E27F5BA6}"/>
    <cellStyle name="Normal 3 2 3 7 2 2 3" xfId="28789" xr:uid="{A535CCD5-B980-430E-BD84-29953B70F836}"/>
    <cellStyle name="Normal 3 2 3 7 2 3" xfId="14446" xr:uid="{BC3C4344-EA56-4231-BC6A-98E2207EF36A}"/>
    <cellStyle name="Normal 3 2 3 7 2 4" xfId="24572" xr:uid="{CD35621F-A3F7-48BF-94F1-05FDAEBF3CED}"/>
    <cellStyle name="Normal 3 2 3 7 3" xfId="7196" xr:uid="{DB9FCF1F-2E8B-4786-8141-087BC53013CF}"/>
    <cellStyle name="Normal 3 2 3 7 3 2" xfId="16518" xr:uid="{19A41D3D-F634-4B22-AC11-8BA4D080F2AD}"/>
    <cellStyle name="Normal 3 2 3 7 3 3" xfId="26644" xr:uid="{B427C469-F3A4-48C7-8A41-DB934AE38692}"/>
    <cellStyle name="Normal 3 2 3 7 4" xfId="12301" xr:uid="{0D5060DA-CACE-4DFD-B212-2F0E884C4EF4}"/>
    <cellStyle name="Normal 3 2 3 7 5" xfId="22427" xr:uid="{68C02B1C-88BE-4EE2-97B9-1137DF410C3F}"/>
    <cellStyle name="Normal 3 2 3 8" xfId="3330" xr:uid="{1443A428-3737-4941-83AC-BA816983EBAD}"/>
    <cellStyle name="Normal 3 2 3 8 2" xfId="7609" xr:uid="{C09C8BB7-BA07-45C5-8BA4-6889FFF3A0FB}"/>
    <cellStyle name="Normal 3 2 3 8 2 2" xfId="16931" xr:uid="{CD58A706-4F74-467D-8E65-7123531A0779}"/>
    <cellStyle name="Normal 3 2 3 8 2 3" xfId="27057" xr:uid="{55A45FC7-C83F-4BEB-8E5A-3056F025782A}"/>
    <cellStyle name="Normal 3 2 3 8 3" xfId="12714" xr:uid="{6F416BD9-5B4A-449F-8605-D20E206303C0}"/>
    <cellStyle name="Normal 3 2 3 8 4" xfId="22840" xr:uid="{E7DABAEE-EFE7-4317-A732-0DF24E92CBE9}"/>
    <cellStyle name="Normal 3 2 3 9" xfId="5543" xr:uid="{96BAD759-6408-4BD4-822B-4608A9F02C18}"/>
    <cellStyle name="Normal 3 2 3 9 2" xfId="14865" xr:uid="{D54C92D0-A155-44DC-ADAB-EC2B235D6933}"/>
    <cellStyle name="Normal 3 2 3 9 3" xfId="24991" xr:uid="{B350A2CC-79DA-4FDC-AF23-28E23B45906B}"/>
    <cellStyle name="Normal 3 2 4" xfId="817" xr:uid="{00000000-0005-0000-0000-000043020000}"/>
    <cellStyle name="Normal 3 2 4 2" xfId="3883" xr:uid="{4A460495-09C9-47B2-A8E1-412616DE2811}"/>
    <cellStyle name="Normal 3 2 4 2 2" xfId="8101" xr:uid="{E53BD32D-2490-405C-BBEA-3D958F800988}"/>
    <cellStyle name="Normal 3 2 4 2 2 2" xfId="17423" xr:uid="{192CA0C3-97A7-4ED2-87C5-AFE2EE60E818}"/>
    <cellStyle name="Normal 3 2 4 2 2 3" xfId="27549" xr:uid="{B59880CE-80AB-452E-8F71-170854A0B282}"/>
    <cellStyle name="Normal 3 2 4 2 3" xfId="13206" xr:uid="{B262FCF6-88BB-48AD-BE7E-8AD4C0F7E49F}"/>
    <cellStyle name="Normal 3 2 4 2 4" xfId="23332" xr:uid="{51685253-6D57-4292-A050-42E7E7F9C2F1}"/>
    <cellStyle name="Normal 3 2 4 3" xfId="5956" xr:uid="{9626FAE6-BBBC-4747-9A1D-25A42052802E}"/>
    <cellStyle name="Normal 3 2 4 3 2" xfId="15278" xr:uid="{B820E3C9-E212-472D-BDE9-7F0085E024F8}"/>
    <cellStyle name="Normal 3 2 4 3 3" xfId="25404" xr:uid="{9109E142-CA9D-45F8-B63F-BFF797336EEC}"/>
    <cellStyle name="Normal 3 2 4 4" xfId="10435" xr:uid="{F6C28CBF-1DE0-431B-AC0E-A05961529730}"/>
    <cellStyle name="Normal 3 2 4 4 2" xfId="19734" xr:uid="{E21AEF5C-68D9-4DCA-A768-590D596185C4}"/>
    <cellStyle name="Normal 3 2 4 4 3" xfId="29860" xr:uid="{98BDD72B-F950-485E-BC09-06A8A97FA6C9}"/>
    <cellStyle name="Normal 3 2 4 5" xfId="1654" xr:uid="{A7F5CD0B-8F37-41E0-8315-ABD568F5C65E}"/>
    <cellStyle name="Normal 3 2 4 6" xfId="11061" xr:uid="{77418B02-A501-417B-B655-30B8BE2C9DB3}"/>
    <cellStyle name="Normal 3 2 4 7" xfId="20360" xr:uid="{968EA0C6-AFE8-4B87-A9CC-CD11470695FD}"/>
    <cellStyle name="Normal 3 2 4 8" xfId="21187" xr:uid="{62AB2C1E-E1B6-4552-B7EC-06D3C57E74CB}"/>
    <cellStyle name="Normal 3 2 5" xfId="2067" xr:uid="{35898063-D804-414A-8490-5C6C72AD0193}"/>
    <cellStyle name="Normal 3 2 5 2" xfId="4296" xr:uid="{8AD89D98-6369-44CC-BB19-BFCC23F46131}"/>
    <cellStyle name="Normal 3 2 5 2 2" xfId="8514" xr:uid="{C43BC758-BA8F-4C9B-8D18-17757D41548C}"/>
    <cellStyle name="Normal 3 2 5 2 2 2" xfId="17836" xr:uid="{D13E2E76-E5D0-462A-9524-C4507FD4E412}"/>
    <cellStyle name="Normal 3 2 5 2 2 3" xfId="27962" xr:uid="{BA6442C5-BE37-452D-9BD5-5C22D3184305}"/>
    <cellStyle name="Normal 3 2 5 2 3" xfId="13619" xr:uid="{16C12FD3-510D-421F-B0A0-AA188BB7CA13}"/>
    <cellStyle name="Normal 3 2 5 2 4" xfId="23745" xr:uid="{00D082CD-FC23-494D-B723-6AE194630DF0}"/>
    <cellStyle name="Normal 3 2 5 3" xfId="6369" xr:uid="{5B887E27-CE1B-41D6-B1B6-A578369129BD}"/>
    <cellStyle name="Normal 3 2 5 3 2" xfId="15691" xr:uid="{4E901092-1A69-4274-8F9A-FD25D674B13A}"/>
    <cellStyle name="Normal 3 2 5 3 3" xfId="25817" xr:uid="{A129DC99-486B-4F50-AD57-57B900B46177}"/>
    <cellStyle name="Normal 3 2 5 4" xfId="11474" xr:uid="{E071758F-3073-4373-9C10-6BED8D7EF007}"/>
    <cellStyle name="Normal 3 2 5 5" xfId="21600" xr:uid="{037819F5-5AEA-450F-BC98-B52EF8E51BCE}"/>
    <cellStyle name="Normal 3 2 6" xfId="2480" xr:uid="{0A5E4716-CFB3-4FBE-8CAA-F29639F66E9F}"/>
    <cellStyle name="Normal 3 2 6 2" xfId="4709" xr:uid="{224E710D-A763-423A-9430-B44A1BFC991A}"/>
    <cellStyle name="Normal 3 2 6 2 2" xfId="8927" xr:uid="{3DF5BF0F-1048-4BAD-9964-AB58AA7D8090}"/>
    <cellStyle name="Normal 3 2 6 2 2 2" xfId="18249" xr:uid="{8A296FB9-D9C0-4FA5-A089-4817BF317C03}"/>
    <cellStyle name="Normal 3 2 6 2 2 3" xfId="28375" xr:uid="{07DBA32E-7596-40E6-ADE3-1318D56D23BC}"/>
    <cellStyle name="Normal 3 2 6 2 3" xfId="14032" xr:uid="{5541A853-A012-43B2-A112-FEAC0A843FB2}"/>
    <cellStyle name="Normal 3 2 6 2 4" xfId="24158" xr:uid="{51B18E6C-6373-4C22-826B-24DC448B31FA}"/>
    <cellStyle name="Normal 3 2 6 3" xfId="6782" xr:uid="{E6DEABF8-46C2-4981-8BF5-BA9143D2B55D}"/>
    <cellStyle name="Normal 3 2 6 3 2" xfId="16104" xr:uid="{73231F57-1E67-4742-9224-11B6EBBBB92B}"/>
    <cellStyle name="Normal 3 2 6 3 3" xfId="26230" xr:uid="{332AEA8E-B5D3-4D32-88C8-9BE5CEC68D31}"/>
    <cellStyle name="Normal 3 2 6 4" xfId="11887" xr:uid="{B7DE0008-58F3-4FD6-8676-27F323955764}"/>
    <cellStyle name="Normal 3 2 6 5" xfId="22013" xr:uid="{1860483C-AB87-44C0-B1EB-3DE35E9BE927}"/>
    <cellStyle name="Normal 3 2 7" xfId="2893" xr:uid="{55434BBB-19EA-491B-B66D-3E65BAD7D6D4}"/>
    <cellStyle name="Normal 3 2 7 2" xfId="5122" xr:uid="{EAF2475F-A7AF-481A-AB5B-74ED0792319C}"/>
    <cellStyle name="Normal 3 2 7 2 2" xfId="9340" xr:uid="{870AC9B2-2715-4F72-85A6-FF9E6C2F4DB5}"/>
    <cellStyle name="Normal 3 2 7 2 2 2" xfId="18662" xr:uid="{238A1F93-8F3D-4D29-A824-8D185B3CE4D9}"/>
    <cellStyle name="Normal 3 2 7 2 2 3" xfId="28788" xr:uid="{836E6D66-F759-41C8-A1C8-DEEC54377B52}"/>
    <cellStyle name="Normal 3 2 7 2 3" xfId="14445" xr:uid="{7BDACC5B-FEB3-4E1E-9711-2A0300E59204}"/>
    <cellStyle name="Normal 3 2 7 2 4" xfId="24571" xr:uid="{1AE51794-5649-4CF5-8BDA-38C9F5CB71CE}"/>
    <cellStyle name="Normal 3 2 7 3" xfId="7195" xr:uid="{076CAA85-3579-4DCC-82D0-FF8A3DDD3DD1}"/>
    <cellStyle name="Normal 3 2 7 3 2" xfId="16517" xr:uid="{E0AFD342-AF09-4E04-A43C-1DE6DFEDD2C4}"/>
    <cellStyle name="Normal 3 2 7 3 3" xfId="26643" xr:uid="{426624CF-B7BC-4F39-8658-EA8067DED4A6}"/>
    <cellStyle name="Normal 3 2 7 4" xfId="12300" xr:uid="{728CC100-4C31-4971-91B0-EE5ECF9DDA76}"/>
    <cellStyle name="Normal 3 2 7 5" xfId="22426" xr:uid="{2DB213DE-47FC-49C2-93B2-7F39C01EA8F3}"/>
    <cellStyle name="Normal 3 2 8" xfId="3329" xr:uid="{298BCCCD-0B7E-4DED-A03E-0F1836809990}"/>
    <cellStyle name="Normal 3 2 8 2" xfId="7608" xr:uid="{9E04219B-870A-4207-A66E-6344486490B6}"/>
    <cellStyle name="Normal 3 2 8 2 2" xfId="16930" xr:uid="{18EBF15C-11D0-4822-8341-23E26523AAE5}"/>
    <cellStyle name="Normal 3 2 8 2 3" xfId="27056" xr:uid="{F03971D6-C3BA-408E-BE92-E89F307B5CAF}"/>
    <cellStyle name="Normal 3 2 8 3" xfId="12713" xr:uid="{F07CD4B5-EBDA-479A-8DA0-585C2A86ABF0}"/>
    <cellStyle name="Normal 3 2 8 4" xfId="22839" xr:uid="{153277E3-F825-4978-A2BC-22EC06E16FC4}"/>
    <cellStyle name="Normal 3 2 9" xfId="5542" xr:uid="{57699EDE-683A-428F-8666-72AC613B8296}"/>
    <cellStyle name="Normal 3 2 9 2" xfId="14864" xr:uid="{C95B4FBB-1C88-4944-9DA4-9DA5FEE6AE08}"/>
    <cellStyle name="Normal 3 2 9 3" xfId="24990" xr:uid="{F08767D5-9206-4A70-B58C-0A9634539BB7}"/>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10" xfId="9570" xr:uid="{94189734-4C86-47CA-A2CC-47BD89389912}"/>
    <cellStyle name="Normal 4 10 2" xfId="18891" xr:uid="{25F6FD82-2217-45F9-B625-29C8F9FF2000}"/>
    <cellStyle name="Normal 4 10 3" xfId="29017" xr:uid="{6D117C4F-E30F-4835-8B5B-4E4C9972BE8C}"/>
    <cellStyle name="Normal 4 11" xfId="1243" xr:uid="{CC9F1F97-67DE-4052-ADC5-193B161D3C05}"/>
    <cellStyle name="Normal 4 12" xfId="10652" xr:uid="{AD73E67C-21A7-45E0-81BC-C690F5E2A64F}"/>
    <cellStyle name="Normal 4 13" xfId="20778" xr:uid="{755F671F-F2FA-4037-AF14-CA12C1A64BC8}"/>
    <cellStyle name="Normal 4 2" xfId="339" xr:uid="{00000000-0005-0000-0000-00004B020000}"/>
    <cellStyle name="Normal 4 2 2" xfId="340" xr:uid="{00000000-0005-0000-0000-00004C020000}"/>
    <cellStyle name="Normal 4 2 2 10" xfId="2898" xr:uid="{E5FF7E48-8821-4374-B5F7-41E0E17D9225}"/>
    <cellStyle name="Normal 4 2 2 10 2" xfId="5127" xr:uid="{8EE83579-1C38-4E88-B86A-D9A8E9D3EB5F}"/>
    <cellStyle name="Normal 4 2 2 10 2 2" xfId="9345" xr:uid="{B2DEAE33-B241-48A9-8280-E990038434EB}"/>
    <cellStyle name="Normal 4 2 2 10 2 2 2" xfId="18667" xr:uid="{A02707DF-157B-4C1D-98F3-9E6CBDEC39D6}"/>
    <cellStyle name="Normal 4 2 2 10 2 2 3" xfId="28793" xr:uid="{34E74A29-DA83-44EB-8AA6-440CEA51C112}"/>
    <cellStyle name="Normal 4 2 2 10 2 3" xfId="14450" xr:uid="{615BF21B-42FE-4BA7-92FD-68AE1A5207B2}"/>
    <cellStyle name="Normal 4 2 2 10 2 4" xfId="24576" xr:uid="{501E3CC1-D679-4973-9EEA-1BF301597189}"/>
    <cellStyle name="Normal 4 2 2 10 3" xfId="7200" xr:uid="{604F73D8-5AFD-4B74-B821-0A4CF938CC87}"/>
    <cellStyle name="Normal 4 2 2 10 3 2" xfId="16522" xr:uid="{18448135-7E54-4BCA-9325-50331475750F}"/>
    <cellStyle name="Normal 4 2 2 10 3 3" xfId="26648" xr:uid="{6FECA596-FDE5-48B3-9A82-AF6EC08E1C2E}"/>
    <cellStyle name="Normal 4 2 2 10 4" xfId="12305" xr:uid="{8593C4CE-F73D-41C8-84C6-C391C7E86E3C}"/>
    <cellStyle name="Normal 4 2 2 10 5" xfId="22431" xr:uid="{FADEEB51-648C-451E-BD83-47C282087F3B}"/>
    <cellStyle name="Normal 4 2 2 11" xfId="3334" xr:uid="{4E755253-5B59-424D-A445-8D9F504DFD79}"/>
    <cellStyle name="Normal 4 2 2 11 2" xfId="7613" xr:uid="{10DB4788-0C83-412E-8F07-DA4A4ACB2E53}"/>
    <cellStyle name="Normal 4 2 2 11 2 2" xfId="16935" xr:uid="{8D324368-17D6-4C29-AE9E-5CE5CAB3A0AD}"/>
    <cellStyle name="Normal 4 2 2 11 2 3" xfId="27061" xr:uid="{75BB9628-F3A7-44A2-AEF4-51BF68FFA408}"/>
    <cellStyle name="Normal 4 2 2 11 3" xfId="12718" xr:uid="{007DFBA2-E0D2-4A9E-BABA-690A9C4286EF}"/>
    <cellStyle name="Normal 4 2 2 11 4" xfId="22844" xr:uid="{3FFF624E-D36D-446E-9678-B3C16EB7D409}"/>
    <cellStyle name="Normal 4 2 2 12" xfId="5548" xr:uid="{0C5DDB70-772D-45BD-860C-4BFA4C3DF277}"/>
    <cellStyle name="Normal 4 2 2 12 2" xfId="14870" xr:uid="{D73D80D8-0B5A-4DBB-A4DF-7888A502D643}"/>
    <cellStyle name="Normal 4 2 2 12 3" xfId="24996" xr:uid="{1FA3B152-9393-4E03-89CA-779FDF326C64}"/>
    <cellStyle name="Normal 4 2 2 13" xfId="9582" xr:uid="{B555833B-BACD-4DEE-AE1A-7BE024B2871F}"/>
    <cellStyle name="Normal 4 2 2 13 2" xfId="18903" xr:uid="{FE531169-D523-499D-AE06-02459E13CF47}"/>
    <cellStyle name="Normal 4 2 2 13 3" xfId="29029" xr:uid="{1024D035-0740-44EE-9D9C-0BBF1851ED2A}"/>
    <cellStyle name="Normal 4 2 2 14" xfId="1244" xr:uid="{886B8D41-2D6A-4A8A-8B68-500E918FFC11}"/>
    <cellStyle name="Normal 4 2 2 15" xfId="10653" xr:uid="{1BB3D292-2637-4AF1-9D2C-990CB99F735E}"/>
    <cellStyle name="Normal 4 2 2 16" xfId="19949" xr:uid="{1434EF84-655D-49CA-AA1B-E5FA1390129C}"/>
    <cellStyle name="Normal 4 2 2 17" xfId="20779" xr:uid="{EBFC6234-85BC-46D1-8DB3-AEAC107582F8}"/>
    <cellStyle name="Normal 4 2 2 2" xfId="341" xr:uid="{00000000-0005-0000-0000-00004D020000}"/>
    <cellStyle name="Normal 4 2 2 3" xfId="342" xr:uid="{00000000-0005-0000-0000-00004E020000}"/>
    <cellStyle name="Normal 4 2 2 3 10" xfId="5549" xr:uid="{1D83BA75-643B-41A7-9039-5178B346DE2A}"/>
    <cellStyle name="Normal 4 2 2 3 10 2" xfId="14871" xr:uid="{0F08A150-B4D7-4A4A-A74A-FCA8C880FB78}"/>
    <cellStyle name="Normal 4 2 2 3 10 3" xfId="24997" xr:uid="{068D28AA-6950-438F-A32A-6ABD048A015E}"/>
    <cellStyle name="Normal 4 2 2 3 11" xfId="9614" xr:uid="{5EDC36E1-73F8-4CC3-85D5-2C86EBF054A5}"/>
    <cellStyle name="Normal 4 2 2 3 11 2" xfId="18935" xr:uid="{84ABED25-29EC-4BED-869A-31E5B916CDDF}"/>
    <cellStyle name="Normal 4 2 2 3 11 3" xfId="29061" xr:uid="{78ECD3D2-7DC0-41BC-8D5C-19880075271F}"/>
    <cellStyle name="Normal 4 2 2 3 12" xfId="1245" xr:uid="{C3BD522C-BB59-4380-B72E-13E656C5F753}"/>
    <cellStyle name="Normal 4 2 2 3 13" xfId="10654" xr:uid="{BA826EAF-446F-4BF2-9125-042FC0459BD4}"/>
    <cellStyle name="Normal 4 2 2 3 14" xfId="19950" xr:uid="{6F55F023-FD31-458E-BC58-7917F6873656}"/>
    <cellStyle name="Normal 4 2 2 3 15" xfId="20780" xr:uid="{38BC4A55-4E3D-4375-B7E5-BFB9B2128448}"/>
    <cellStyle name="Normal 4 2 2 3 2" xfId="343" xr:uid="{00000000-0005-0000-0000-00004F020000}"/>
    <cellStyle name="Normal 4 2 2 3 2 10" xfId="9649" xr:uid="{392FF7BF-21ED-4FBE-9452-96B637CB6A98}"/>
    <cellStyle name="Normal 4 2 2 3 2 10 2" xfId="18970" xr:uid="{12D50AF9-0E08-4532-B060-8516AF4C7D36}"/>
    <cellStyle name="Normal 4 2 2 3 2 10 3" xfId="29096" xr:uid="{CF37071E-215A-46A0-9373-BBC91FBB0761}"/>
    <cellStyle name="Normal 4 2 2 3 2 11" xfId="1246" xr:uid="{91781E94-C639-4ADD-9BE0-8CD1A4DD43E9}"/>
    <cellStyle name="Normal 4 2 2 3 2 12" xfId="10655" xr:uid="{01F65176-F4A9-4E4F-972C-68BBE217473F}"/>
    <cellStyle name="Normal 4 2 2 3 2 13" xfId="19951" xr:uid="{AD6C6881-71B8-427D-96A4-1D7E17D4B48D}"/>
    <cellStyle name="Normal 4 2 2 3 2 14" xfId="20781" xr:uid="{0E2E9322-7FB9-4608-B612-1C3857E1498B}"/>
    <cellStyle name="Normal 4 2 2 3 2 2" xfId="344" xr:uid="{00000000-0005-0000-0000-000050020000}"/>
    <cellStyle name="Normal 4 2 2 3 2 2 10" xfId="1247" xr:uid="{1E0B700E-0422-41B9-9BBA-AABCEE17C59B}"/>
    <cellStyle name="Normal 4 2 2 3 2 2 11" xfId="10656" xr:uid="{85BA3234-A284-4C9F-B9C0-2D868D6AF7F7}"/>
    <cellStyle name="Normal 4 2 2 3 2 2 12" xfId="19952" xr:uid="{8B709B66-1707-4644-88EE-40B7972CCA8E}"/>
    <cellStyle name="Normal 4 2 2 3 2 2 13" xfId="20782" xr:uid="{8E2D78F6-9F95-4E37-BBFA-C6D77ED201F0}"/>
    <cellStyle name="Normal 4 2 2 3 2 2 2" xfId="345" xr:uid="{00000000-0005-0000-0000-000051020000}"/>
    <cellStyle name="Normal 4 2 2 3 2 2 2 10" xfId="10657" xr:uid="{AC6FA8F6-B840-48F6-B8B4-EC328C0C2F61}"/>
    <cellStyle name="Normal 4 2 2 3 2 2 2 11" xfId="19953" xr:uid="{20B5162F-DFF4-4D07-BDDA-D74FF7DE4745}"/>
    <cellStyle name="Normal 4 2 2 3 2 2 2 12" xfId="20783" xr:uid="{7BC4D0A8-5D15-46BD-81BF-9F763AFFF712}"/>
    <cellStyle name="Normal 4 2 2 3 2 2 2 2" xfId="827" xr:uid="{00000000-0005-0000-0000-000052020000}"/>
    <cellStyle name="Normal 4 2 2 3 2 2 2 2 2" xfId="3892" xr:uid="{AF6C9BA1-95CD-456E-B9AC-A00F7C1ACE61}"/>
    <cellStyle name="Normal 4 2 2 3 2 2 2 2 2 2" xfId="8110" xr:uid="{CF296F0F-9EBE-4A9E-BC19-7F74C05DCA34}"/>
    <cellStyle name="Normal 4 2 2 3 2 2 2 2 2 2 2" xfId="17432" xr:uid="{CC1F7310-A8F1-4B2E-9DF6-33331A7F8493}"/>
    <cellStyle name="Normal 4 2 2 3 2 2 2 2 2 2 3" xfId="27558" xr:uid="{75D7AD0A-DE39-4291-8DF5-B3F3F2BF8135}"/>
    <cellStyle name="Normal 4 2 2 3 2 2 2 2 2 3" xfId="13215" xr:uid="{4FC1F038-05A9-4431-BE59-4712A6534FDB}"/>
    <cellStyle name="Normal 4 2 2 3 2 2 2 2 2 4" xfId="23341" xr:uid="{7B1A9A18-6CB9-4A95-AA3D-E5D70EB45A37}"/>
    <cellStyle name="Normal 4 2 2 3 2 2 2 2 3" xfId="5965" xr:uid="{9399EA0A-0A67-45BE-A223-F9E8AD79380F}"/>
    <cellStyle name="Normal 4 2 2 3 2 2 2 2 3 2" xfId="15287" xr:uid="{FC9F80CC-5C23-4A2E-B9D9-B5B12FF5F775}"/>
    <cellStyle name="Normal 4 2 2 3 2 2 2 2 3 3" xfId="25413" xr:uid="{DD774926-DF81-48D4-9720-5CD7DC74892B}"/>
    <cellStyle name="Normal 4 2 2 3 2 2 2 2 4" xfId="10384" xr:uid="{10A469DA-A336-4E4F-9EE0-3CE39B623FBD}"/>
    <cellStyle name="Normal 4 2 2 3 2 2 2 2 4 2" xfId="19695" xr:uid="{A48D9D0D-3536-4C56-9A61-D01321316607}"/>
    <cellStyle name="Normal 4 2 2 3 2 2 2 2 4 3" xfId="29821" xr:uid="{0D7B04B5-FA1F-4C7E-B2E7-E9860B76299B}"/>
    <cellStyle name="Normal 4 2 2 3 2 2 2 2 5" xfId="1663" xr:uid="{922FF10D-2578-43F6-B229-399F2FDA1EE9}"/>
    <cellStyle name="Normal 4 2 2 3 2 2 2 2 6" xfId="11070" xr:uid="{588B416B-5B62-4151-9013-C9545F68A99D}"/>
    <cellStyle name="Normal 4 2 2 3 2 2 2 2 7" xfId="20369" xr:uid="{A8FE59E1-D136-4800-AE32-ACCA4F3D9C7C}"/>
    <cellStyle name="Normal 4 2 2 3 2 2 2 2 8" xfId="21196" xr:uid="{74D56F48-FA50-426C-BE72-E7DC9AFC78B6}"/>
    <cellStyle name="Normal 4 2 2 3 2 2 2 3" xfId="2076" xr:uid="{ECB90CDB-8EA5-433B-A7D6-3E5C4BF42E31}"/>
    <cellStyle name="Normal 4 2 2 3 2 2 2 3 2" xfId="4305" xr:uid="{10133C10-F6F2-403B-A8AB-9C919A3BF34E}"/>
    <cellStyle name="Normal 4 2 2 3 2 2 2 3 2 2" xfId="8523" xr:uid="{FDCE5D40-C665-46E6-A07A-D19E5DE170A4}"/>
    <cellStyle name="Normal 4 2 2 3 2 2 2 3 2 2 2" xfId="17845" xr:uid="{7EE2208A-70EA-455E-A9A0-30C6DC58A7E6}"/>
    <cellStyle name="Normal 4 2 2 3 2 2 2 3 2 2 3" xfId="27971" xr:uid="{4C6EA4C6-D387-4A2B-A591-90197273EBC0}"/>
    <cellStyle name="Normal 4 2 2 3 2 2 2 3 2 3" xfId="13628" xr:uid="{2942D0C8-478C-4E8A-8F29-A2BB9ECF47D4}"/>
    <cellStyle name="Normal 4 2 2 3 2 2 2 3 2 4" xfId="23754" xr:uid="{EFE1C8CD-0A4D-4DC3-93BF-97516BC01DEF}"/>
    <cellStyle name="Normal 4 2 2 3 2 2 2 3 3" xfId="6378" xr:uid="{EF6EF95F-9B39-47B7-92A4-B2C7F994A522}"/>
    <cellStyle name="Normal 4 2 2 3 2 2 2 3 3 2" xfId="15700" xr:uid="{DFFCB1A9-595F-4333-BF2D-E4925B132BF1}"/>
    <cellStyle name="Normal 4 2 2 3 2 2 2 3 3 3" xfId="25826" xr:uid="{0D8CAB19-EEAD-4941-8AF1-FAAAE32F0A05}"/>
    <cellStyle name="Normal 4 2 2 3 2 2 2 3 4" xfId="11483" xr:uid="{51301B8F-145F-4E71-89E2-DAE76634E2ED}"/>
    <cellStyle name="Normal 4 2 2 3 2 2 2 3 5" xfId="21609" xr:uid="{834163D4-8DE6-4BD8-842A-BD3E598D8177}"/>
    <cellStyle name="Normal 4 2 2 3 2 2 2 4" xfId="2489" xr:uid="{8EFA4848-60F1-4F77-A23F-2E55340B391B}"/>
    <cellStyle name="Normal 4 2 2 3 2 2 2 4 2" xfId="4718" xr:uid="{80A9311D-CB29-4D77-A148-389C3F164D06}"/>
    <cellStyle name="Normal 4 2 2 3 2 2 2 4 2 2" xfId="8936" xr:uid="{F166C8A3-EBD7-4D4B-907E-27401E8557B2}"/>
    <cellStyle name="Normal 4 2 2 3 2 2 2 4 2 2 2" xfId="18258" xr:uid="{54A10C8F-2D52-48DF-8974-8E4159D9E650}"/>
    <cellStyle name="Normal 4 2 2 3 2 2 2 4 2 2 3" xfId="28384" xr:uid="{15B4E772-92A4-458B-829B-A31231E05081}"/>
    <cellStyle name="Normal 4 2 2 3 2 2 2 4 2 3" xfId="14041" xr:uid="{1D8D1E31-F66B-438F-9EAB-36ACCD1609B6}"/>
    <cellStyle name="Normal 4 2 2 3 2 2 2 4 2 4" xfId="24167" xr:uid="{D958B7A1-4FA3-4742-B324-683800C01A36}"/>
    <cellStyle name="Normal 4 2 2 3 2 2 2 4 3" xfId="6791" xr:uid="{C55A3072-7F3F-4F01-9E88-F3E7AD96B308}"/>
    <cellStyle name="Normal 4 2 2 3 2 2 2 4 3 2" xfId="16113" xr:uid="{B11A010B-174F-43A4-9F58-9D2FE390B6F9}"/>
    <cellStyle name="Normal 4 2 2 3 2 2 2 4 3 3" xfId="26239" xr:uid="{DFA277E3-17EB-437D-A61B-F92B8265A07F}"/>
    <cellStyle name="Normal 4 2 2 3 2 2 2 4 4" xfId="11896" xr:uid="{1440311E-69DE-4473-97D6-4E9B0BDBD1FD}"/>
    <cellStyle name="Normal 4 2 2 3 2 2 2 4 5" xfId="22022" xr:uid="{1C0D5444-4CBD-4135-9D4F-402463D0BE26}"/>
    <cellStyle name="Normal 4 2 2 3 2 2 2 5" xfId="2902" xr:uid="{E7138C92-89FC-4323-A990-97B008F5A826}"/>
    <cellStyle name="Normal 4 2 2 3 2 2 2 5 2" xfId="5131" xr:uid="{405DBFEC-1339-4292-897F-7DECC63F5D86}"/>
    <cellStyle name="Normal 4 2 2 3 2 2 2 5 2 2" xfId="9349" xr:uid="{4D7FD9C2-AC14-4885-A5D7-764CCFA09B17}"/>
    <cellStyle name="Normal 4 2 2 3 2 2 2 5 2 2 2" xfId="18671" xr:uid="{7CCDA7FD-E453-4494-9948-8808650C3E66}"/>
    <cellStyle name="Normal 4 2 2 3 2 2 2 5 2 2 3" xfId="28797" xr:uid="{95A48C0B-5AFE-4CB5-B1D8-3C20B5F41268}"/>
    <cellStyle name="Normal 4 2 2 3 2 2 2 5 2 3" xfId="14454" xr:uid="{E8D3A650-787F-4D64-BCAF-C596DDA0EFB0}"/>
    <cellStyle name="Normal 4 2 2 3 2 2 2 5 2 4" xfId="24580" xr:uid="{4BF0B806-6316-44EF-8AAD-ED4CF90FAA27}"/>
    <cellStyle name="Normal 4 2 2 3 2 2 2 5 3" xfId="7204" xr:uid="{27697960-C68C-4C2E-9CA4-2F8C0228B56B}"/>
    <cellStyle name="Normal 4 2 2 3 2 2 2 5 3 2" xfId="16526" xr:uid="{9D7B03D1-4CD1-4257-84F2-91A6187AC44B}"/>
    <cellStyle name="Normal 4 2 2 3 2 2 2 5 3 3" xfId="26652" xr:uid="{E8FD4ECD-548B-44A1-BC71-47D2519125D1}"/>
    <cellStyle name="Normal 4 2 2 3 2 2 2 5 4" xfId="12309" xr:uid="{9B4D2842-513D-4F1D-8281-2EEE124999A5}"/>
    <cellStyle name="Normal 4 2 2 3 2 2 2 5 5" xfId="22435" xr:uid="{4B6AF134-031E-4759-8B14-769F7F1A2CC4}"/>
    <cellStyle name="Normal 4 2 2 3 2 2 2 6" xfId="3338" xr:uid="{A8D7037B-71B2-40E2-9713-AE79116514F8}"/>
    <cellStyle name="Normal 4 2 2 3 2 2 2 6 2" xfId="7617" xr:uid="{4AC43231-6D92-4537-B819-BEEC45C53291}"/>
    <cellStyle name="Normal 4 2 2 3 2 2 2 6 2 2" xfId="16939" xr:uid="{3D7B4E28-5AB0-4734-AC24-46C38168AE48}"/>
    <cellStyle name="Normal 4 2 2 3 2 2 2 6 2 3" xfId="27065" xr:uid="{DD3A83C4-8FA7-41E5-8242-5A2CAC3369C1}"/>
    <cellStyle name="Normal 4 2 2 3 2 2 2 6 3" xfId="12722" xr:uid="{7E2B399D-7F37-472D-9CB8-7D78B933FA92}"/>
    <cellStyle name="Normal 4 2 2 3 2 2 2 6 4" xfId="22848" xr:uid="{F170D578-E919-49F8-B0C6-7F62819CF33E}"/>
    <cellStyle name="Normal 4 2 2 3 2 2 2 7" xfId="5552" xr:uid="{07B8DDFC-5A18-4397-A57D-50F1EEAF8A21}"/>
    <cellStyle name="Normal 4 2 2 3 2 2 2 7 2" xfId="14874" xr:uid="{417DA379-FEC8-4E36-8BA0-66666191633F}"/>
    <cellStyle name="Normal 4 2 2 3 2 2 2 7 3" xfId="25000" xr:uid="{E552CF53-E5F6-42E0-9AFC-112EE37078A5}"/>
    <cellStyle name="Normal 4 2 2 3 2 2 2 8" xfId="9959" xr:uid="{C41CE8B8-67BB-45B5-BEEA-6709173988B7}"/>
    <cellStyle name="Normal 4 2 2 3 2 2 2 8 2" xfId="19280" xr:uid="{7B297D64-565C-4E5A-AF7F-A08477355C24}"/>
    <cellStyle name="Normal 4 2 2 3 2 2 2 8 3" xfId="29406" xr:uid="{E4DC8C76-20B6-4172-8B63-D76929765459}"/>
    <cellStyle name="Normal 4 2 2 3 2 2 2 9" xfId="1248" xr:uid="{9F0023EE-1586-4F67-B61B-C7797C895CE2}"/>
    <cellStyle name="Normal 4 2 2 3 2 2 3" xfId="826" xr:uid="{00000000-0005-0000-0000-000053020000}"/>
    <cellStyle name="Normal 4 2 2 3 2 2 3 2" xfId="3891" xr:uid="{37C8DE15-6F3A-4934-8BB1-33F563EC60D5}"/>
    <cellStyle name="Normal 4 2 2 3 2 2 3 2 2" xfId="8109" xr:uid="{77FA511A-BC07-449B-8346-070B31BAAB12}"/>
    <cellStyle name="Normal 4 2 2 3 2 2 3 2 2 2" xfId="17431" xr:uid="{D1942680-852D-44A1-8A9B-C42348AF81DA}"/>
    <cellStyle name="Normal 4 2 2 3 2 2 3 2 2 3" xfId="27557" xr:uid="{66592485-EEA6-4EAA-B88C-A2924270634B}"/>
    <cellStyle name="Normal 4 2 2 3 2 2 3 2 3" xfId="13214" xr:uid="{8266DBF9-2572-433A-BEE7-B140FD3AFD7C}"/>
    <cellStyle name="Normal 4 2 2 3 2 2 3 2 4" xfId="23340" xr:uid="{51562C31-1904-44C1-89C9-D7DA37D83DF6}"/>
    <cellStyle name="Normal 4 2 2 3 2 2 3 3" xfId="5964" xr:uid="{4541C0E7-D208-48B2-9490-D30474AAFEC6}"/>
    <cellStyle name="Normal 4 2 2 3 2 2 3 3 2" xfId="15286" xr:uid="{E2F3BF15-3652-478A-8124-700CAD030133}"/>
    <cellStyle name="Normal 4 2 2 3 2 2 3 3 3" xfId="25412" xr:uid="{A04041A3-30F5-4903-9B4B-9364BC3939CF}"/>
    <cellStyle name="Normal 4 2 2 3 2 2 3 4" xfId="10177" xr:uid="{972A3D5E-9FBC-47D2-BB97-E5395DF1419F}"/>
    <cellStyle name="Normal 4 2 2 3 2 2 3 4 2" xfId="19488" xr:uid="{7E90E7A1-937A-4D62-84DA-87809008C1F4}"/>
    <cellStyle name="Normal 4 2 2 3 2 2 3 4 3" xfId="29614" xr:uid="{366A62F9-D21D-4A02-B70B-7E34D838C506}"/>
    <cellStyle name="Normal 4 2 2 3 2 2 3 5" xfId="1662" xr:uid="{E0655EEB-E9DD-41DF-8A17-EB8E1EA19AE9}"/>
    <cellStyle name="Normal 4 2 2 3 2 2 3 6" xfId="11069" xr:uid="{B6C486BD-2BD9-47F3-90E7-E9102BB77EEC}"/>
    <cellStyle name="Normal 4 2 2 3 2 2 3 7" xfId="20368" xr:uid="{AE5361B6-7AA4-4F28-AF12-57B8EF8BF5F4}"/>
    <cellStyle name="Normal 4 2 2 3 2 2 3 8" xfId="21195" xr:uid="{7A94F615-E1B8-4675-98F1-76DE2D001E9B}"/>
    <cellStyle name="Normal 4 2 2 3 2 2 4" xfId="2075" xr:uid="{BB42C0E3-063B-4268-A3A2-9A5AE272D0FB}"/>
    <cellStyle name="Normal 4 2 2 3 2 2 4 2" xfId="4304" xr:uid="{11B78E4B-2EAB-4E10-BC9F-7229EB8FF88D}"/>
    <cellStyle name="Normal 4 2 2 3 2 2 4 2 2" xfId="8522" xr:uid="{28FDDEF6-685F-400B-9B9C-1FA999F2E3A6}"/>
    <cellStyle name="Normal 4 2 2 3 2 2 4 2 2 2" xfId="17844" xr:uid="{8EFF6F69-D373-4B19-A2BB-962456024C65}"/>
    <cellStyle name="Normal 4 2 2 3 2 2 4 2 2 3" xfId="27970" xr:uid="{4D515EB1-950F-4A1A-BFFC-182B39E48B1A}"/>
    <cellStyle name="Normal 4 2 2 3 2 2 4 2 3" xfId="13627" xr:uid="{AA2083DA-811E-40FA-AD9F-5F6A4284BB6C}"/>
    <cellStyle name="Normal 4 2 2 3 2 2 4 2 4" xfId="23753" xr:uid="{D3198D08-2BF0-471C-B196-8D201AFB2570}"/>
    <cellStyle name="Normal 4 2 2 3 2 2 4 3" xfId="6377" xr:uid="{60F738D2-16BF-4CEF-847D-D98B53477158}"/>
    <cellStyle name="Normal 4 2 2 3 2 2 4 3 2" xfId="15699" xr:uid="{938B9BC9-C07D-463E-A3CA-B5CDB786B2E7}"/>
    <cellStyle name="Normal 4 2 2 3 2 2 4 3 3" xfId="25825" xr:uid="{B73B5965-B6AD-4C13-86E2-925651CDDB67}"/>
    <cellStyle name="Normal 4 2 2 3 2 2 4 4" xfId="11482" xr:uid="{37C1B8CE-563F-4721-A8E9-612C6A929A1D}"/>
    <cellStyle name="Normal 4 2 2 3 2 2 4 5" xfId="21608" xr:uid="{CB5A4B47-BACD-46A0-A5F5-55738A88E63C}"/>
    <cellStyle name="Normal 4 2 2 3 2 2 5" xfId="2488" xr:uid="{E5B19EC0-DDBB-45F4-A4FD-7E3341DD22E9}"/>
    <cellStyle name="Normal 4 2 2 3 2 2 5 2" xfId="4717" xr:uid="{665BE471-9DD3-4EF8-8458-1CE8D1F059C5}"/>
    <cellStyle name="Normal 4 2 2 3 2 2 5 2 2" xfId="8935" xr:uid="{C6925EDA-9E9B-449C-9965-B797FA97D46D}"/>
    <cellStyle name="Normal 4 2 2 3 2 2 5 2 2 2" xfId="18257" xr:uid="{C924992C-2287-4483-B941-65D2AB951408}"/>
    <cellStyle name="Normal 4 2 2 3 2 2 5 2 2 3" xfId="28383" xr:uid="{48D8AD75-98CC-4DE0-9B0A-659B31FC4564}"/>
    <cellStyle name="Normal 4 2 2 3 2 2 5 2 3" xfId="14040" xr:uid="{E5FA9A40-1D6D-4E6F-A648-F67C4C7AE915}"/>
    <cellStyle name="Normal 4 2 2 3 2 2 5 2 4" xfId="24166" xr:uid="{3B95C27F-5590-4261-BC27-450FEFD0636F}"/>
    <cellStyle name="Normal 4 2 2 3 2 2 5 3" xfId="6790" xr:uid="{22D8D18C-2632-4362-B699-57B1A968EAF4}"/>
    <cellStyle name="Normal 4 2 2 3 2 2 5 3 2" xfId="16112" xr:uid="{67770701-CB0D-4271-AAD2-82563D165E32}"/>
    <cellStyle name="Normal 4 2 2 3 2 2 5 3 3" xfId="26238" xr:uid="{A50D370A-7590-4B67-9743-17BE0C4A192F}"/>
    <cellStyle name="Normal 4 2 2 3 2 2 5 4" xfId="11895" xr:uid="{767FE8F1-D236-4788-8834-949D51E22981}"/>
    <cellStyle name="Normal 4 2 2 3 2 2 5 5" xfId="22021" xr:uid="{6EDAF399-C46F-405B-8840-925734EECAB9}"/>
    <cellStyle name="Normal 4 2 2 3 2 2 6" xfId="2901" xr:uid="{67551EE8-D921-4B89-A8CC-C004CFD4A11B}"/>
    <cellStyle name="Normal 4 2 2 3 2 2 6 2" xfId="5130" xr:uid="{D28ED871-2957-494C-A060-4B8212621DD7}"/>
    <cellStyle name="Normal 4 2 2 3 2 2 6 2 2" xfId="9348" xr:uid="{67BCE413-AE39-4EA7-9F80-06ABF9FF2A76}"/>
    <cellStyle name="Normal 4 2 2 3 2 2 6 2 2 2" xfId="18670" xr:uid="{2C9B9AA5-2C1A-4268-8090-83C75DB166D2}"/>
    <cellStyle name="Normal 4 2 2 3 2 2 6 2 2 3" xfId="28796" xr:uid="{586B83C8-865E-450A-B731-A2C1D436FF4E}"/>
    <cellStyle name="Normal 4 2 2 3 2 2 6 2 3" xfId="14453" xr:uid="{0232E217-E789-4A1D-9CB5-D729350364EE}"/>
    <cellStyle name="Normal 4 2 2 3 2 2 6 2 4" xfId="24579" xr:uid="{811E4879-CDA7-46AF-94E1-9D9B6EBF15BB}"/>
    <cellStyle name="Normal 4 2 2 3 2 2 6 3" xfId="7203" xr:uid="{836D9778-F568-40F6-92BD-8DE42125683F}"/>
    <cellStyle name="Normal 4 2 2 3 2 2 6 3 2" xfId="16525" xr:uid="{04BAFBFC-EECD-4EAC-8AFB-58045CCC6186}"/>
    <cellStyle name="Normal 4 2 2 3 2 2 6 3 3" xfId="26651" xr:uid="{67FC262E-706C-4681-9A15-759DC828150C}"/>
    <cellStyle name="Normal 4 2 2 3 2 2 6 4" xfId="12308" xr:uid="{673F2A6C-D72B-4951-95F6-77F60F53EB66}"/>
    <cellStyle name="Normal 4 2 2 3 2 2 6 5" xfId="22434" xr:uid="{9B188850-5BC0-4FD4-AB56-A8F17ED0DF97}"/>
    <cellStyle name="Normal 4 2 2 3 2 2 7" xfId="3337" xr:uid="{254A5EC7-2593-477A-81AE-FCE3068934B4}"/>
    <cellStyle name="Normal 4 2 2 3 2 2 7 2" xfId="7616" xr:uid="{17AE93FE-29F4-45F8-8DFB-46C7AC21AB53}"/>
    <cellStyle name="Normal 4 2 2 3 2 2 7 2 2" xfId="16938" xr:uid="{3B1D4E1D-C831-462D-B400-EF16875F1B53}"/>
    <cellStyle name="Normal 4 2 2 3 2 2 7 2 3" xfId="27064" xr:uid="{D39FB308-92BC-4797-958B-E6D7E3467B64}"/>
    <cellStyle name="Normal 4 2 2 3 2 2 7 3" xfId="12721" xr:uid="{3D1C1ED1-385C-4A91-8539-7CFA4865D809}"/>
    <cellStyle name="Normal 4 2 2 3 2 2 7 4" xfId="22847" xr:uid="{5AAB2ABA-5841-41A5-9F9E-8FEE7842FB63}"/>
    <cellStyle name="Normal 4 2 2 3 2 2 8" xfId="5551" xr:uid="{6D1CBF89-B69F-4C33-88BC-740F7E604784}"/>
    <cellStyle name="Normal 4 2 2 3 2 2 8 2" xfId="14873" xr:uid="{AB407CC8-5EA9-449E-B4C1-FAA758274CBE}"/>
    <cellStyle name="Normal 4 2 2 3 2 2 8 3" xfId="24999" xr:uid="{AEE1AEC9-CA74-495F-9825-F55AC07342BD}"/>
    <cellStyle name="Normal 4 2 2 3 2 2 9" xfId="9752" xr:uid="{484078F0-7D36-4D89-9FDC-8B5E7008B36B}"/>
    <cellStyle name="Normal 4 2 2 3 2 2 9 2" xfId="19073" xr:uid="{303B4015-E6D5-4E20-8CC3-FFFFDCA7C384}"/>
    <cellStyle name="Normal 4 2 2 3 2 2 9 3" xfId="29199" xr:uid="{D59CA642-5DD6-4FDE-B6DD-B7FDF45683D7}"/>
    <cellStyle name="Normal 4 2 2 3 2 3" xfId="346" xr:uid="{00000000-0005-0000-0000-000054020000}"/>
    <cellStyle name="Normal 4 2 2 3 2 3 10" xfId="10658" xr:uid="{5C7ED4C2-8945-4C45-8018-9A046373B3D4}"/>
    <cellStyle name="Normal 4 2 2 3 2 3 11" xfId="19954" xr:uid="{D8F8F66D-DFAC-420B-91E9-CDDA5C57A24E}"/>
    <cellStyle name="Normal 4 2 2 3 2 3 12" xfId="20784" xr:uid="{35CB5B05-B365-43E2-855A-BDABEB0D8071}"/>
    <cellStyle name="Normal 4 2 2 3 2 3 2" xfId="828" xr:uid="{00000000-0005-0000-0000-000055020000}"/>
    <cellStyle name="Normal 4 2 2 3 2 3 2 2" xfId="3893" xr:uid="{E9EA6162-BF6B-48DD-9865-35CB4CB28E5B}"/>
    <cellStyle name="Normal 4 2 2 3 2 3 2 2 2" xfId="8111" xr:uid="{B6B1A1E6-0540-4543-B6C9-C82A2F33F856}"/>
    <cellStyle name="Normal 4 2 2 3 2 3 2 2 2 2" xfId="17433" xr:uid="{B3C29FBF-10CB-4ACA-A7DB-4CB76B8BE988}"/>
    <cellStyle name="Normal 4 2 2 3 2 3 2 2 2 3" xfId="27559" xr:uid="{39A5CF49-E138-4FC0-94EF-2EDF59D0D6C4}"/>
    <cellStyle name="Normal 4 2 2 3 2 3 2 2 3" xfId="13216" xr:uid="{1AD5FB28-7005-405B-8006-805E4C756653}"/>
    <cellStyle name="Normal 4 2 2 3 2 3 2 2 4" xfId="23342" xr:uid="{8AF052D8-D46F-4613-BF9E-9931F5CD9456}"/>
    <cellStyle name="Normal 4 2 2 3 2 3 2 3" xfId="5966" xr:uid="{D9E4D8C5-C124-454C-80BA-82DB76B70F05}"/>
    <cellStyle name="Normal 4 2 2 3 2 3 2 3 2" xfId="15288" xr:uid="{A7AF768E-5E32-41B5-AB49-B2468D58F13C}"/>
    <cellStyle name="Normal 4 2 2 3 2 3 2 3 3" xfId="25414" xr:uid="{DDE90778-22E3-45DF-BE80-8969F7D4EE86}"/>
    <cellStyle name="Normal 4 2 2 3 2 3 2 4" xfId="10281" xr:uid="{697891A3-FAFD-426C-B0DB-5D8A36CF6C83}"/>
    <cellStyle name="Normal 4 2 2 3 2 3 2 4 2" xfId="19592" xr:uid="{6C17A27B-5A5C-44E8-9728-0CFA46748EC9}"/>
    <cellStyle name="Normal 4 2 2 3 2 3 2 4 3" xfId="29718" xr:uid="{109D1A04-F17B-4114-97A2-392713C9A0B6}"/>
    <cellStyle name="Normal 4 2 2 3 2 3 2 5" xfId="1664" xr:uid="{269E5777-770F-455B-9802-B80A78E2A74B}"/>
    <cellStyle name="Normal 4 2 2 3 2 3 2 6" xfId="11071" xr:uid="{759D1F53-10D2-40C2-A579-5ED3C3A443D0}"/>
    <cellStyle name="Normal 4 2 2 3 2 3 2 7" xfId="20370" xr:uid="{5A120FA1-E551-4693-895D-BA834C1AAF38}"/>
    <cellStyle name="Normal 4 2 2 3 2 3 2 8" xfId="21197" xr:uid="{531FC2FA-0F40-4A3E-ACBD-C618A349D7E3}"/>
    <cellStyle name="Normal 4 2 2 3 2 3 3" xfId="2077" xr:uid="{0593BE20-D212-4557-9B2C-0468C458FCA9}"/>
    <cellStyle name="Normal 4 2 2 3 2 3 3 2" xfId="4306" xr:uid="{1A9F88ED-92AD-474D-AA8B-F282E0C1E3D9}"/>
    <cellStyle name="Normal 4 2 2 3 2 3 3 2 2" xfId="8524" xr:uid="{250DB2E0-B7AA-4D63-9E0F-AF4D7DACD419}"/>
    <cellStyle name="Normal 4 2 2 3 2 3 3 2 2 2" xfId="17846" xr:uid="{2574BA7A-5ABF-4477-A2B4-C932AD8956D2}"/>
    <cellStyle name="Normal 4 2 2 3 2 3 3 2 2 3" xfId="27972" xr:uid="{E159B26A-DD19-4081-87C3-6A181E564C1A}"/>
    <cellStyle name="Normal 4 2 2 3 2 3 3 2 3" xfId="13629" xr:uid="{75114492-818C-41A0-90A2-14F51AB0F17E}"/>
    <cellStyle name="Normal 4 2 2 3 2 3 3 2 4" xfId="23755" xr:uid="{8FBEDBAD-D955-41D9-A699-5430FB3DFDB3}"/>
    <cellStyle name="Normal 4 2 2 3 2 3 3 3" xfId="6379" xr:uid="{87CBB64C-DB5B-4622-87B2-7627BAFCA97F}"/>
    <cellStyle name="Normal 4 2 2 3 2 3 3 3 2" xfId="15701" xr:uid="{EB1591EF-91F4-41DA-9818-F25FEB755AF5}"/>
    <cellStyle name="Normal 4 2 2 3 2 3 3 3 3" xfId="25827" xr:uid="{2F861CA7-11D9-4203-9CB0-DB5D4E5549F3}"/>
    <cellStyle name="Normal 4 2 2 3 2 3 3 4" xfId="11484" xr:uid="{9F382DB8-A5ED-495D-8E8E-A8E45683ED92}"/>
    <cellStyle name="Normal 4 2 2 3 2 3 3 5" xfId="21610" xr:uid="{7C027850-11FC-4B6C-BEAC-74D4360CD8F6}"/>
    <cellStyle name="Normal 4 2 2 3 2 3 4" xfId="2490" xr:uid="{A05D5119-692C-42CE-9D01-CBFEAC8C38CD}"/>
    <cellStyle name="Normal 4 2 2 3 2 3 4 2" xfId="4719" xr:uid="{DCF02300-4753-457E-9DAF-8BAB9B088643}"/>
    <cellStyle name="Normal 4 2 2 3 2 3 4 2 2" xfId="8937" xr:uid="{A3A69097-0564-42FE-967A-FF03CF4ED0D5}"/>
    <cellStyle name="Normal 4 2 2 3 2 3 4 2 2 2" xfId="18259" xr:uid="{B4080949-6BD4-4FDB-8FBC-53253C7FDE3B}"/>
    <cellStyle name="Normal 4 2 2 3 2 3 4 2 2 3" xfId="28385" xr:uid="{52CC5447-3254-46F0-9FA1-FC5A98B73910}"/>
    <cellStyle name="Normal 4 2 2 3 2 3 4 2 3" xfId="14042" xr:uid="{AE18D549-4F62-4E3B-B474-A73675C6EF80}"/>
    <cellStyle name="Normal 4 2 2 3 2 3 4 2 4" xfId="24168" xr:uid="{4D4AA45D-3782-4883-9E89-8E9E52C46748}"/>
    <cellStyle name="Normal 4 2 2 3 2 3 4 3" xfId="6792" xr:uid="{A7B9E548-BC59-4971-83A8-C5AA959CE60C}"/>
    <cellStyle name="Normal 4 2 2 3 2 3 4 3 2" xfId="16114" xr:uid="{761D1B77-4E77-4AE1-8986-5C1255428A76}"/>
    <cellStyle name="Normal 4 2 2 3 2 3 4 3 3" xfId="26240" xr:uid="{82DB858F-D677-42A8-A5CD-F6282C4FFCED}"/>
    <cellStyle name="Normal 4 2 2 3 2 3 4 4" xfId="11897" xr:uid="{3FB0A7C6-C90A-4249-8F57-93096FDC8853}"/>
    <cellStyle name="Normal 4 2 2 3 2 3 4 5" xfId="22023" xr:uid="{97468C31-CF63-450A-ACBA-FB8ABCE9BDB9}"/>
    <cellStyle name="Normal 4 2 2 3 2 3 5" xfId="2903" xr:uid="{B4B2DD52-E2FA-43E8-8308-2DB78C5C2BBE}"/>
    <cellStyle name="Normal 4 2 2 3 2 3 5 2" xfId="5132" xr:uid="{A31C6D89-BB22-4314-A717-0040A630E210}"/>
    <cellStyle name="Normal 4 2 2 3 2 3 5 2 2" xfId="9350" xr:uid="{101B34A8-0827-4FC6-9867-21D6558D8D89}"/>
    <cellStyle name="Normal 4 2 2 3 2 3 5 2 2 2" xfId="18672" xr:uid="{2C07D3E0-4A49-4077-A6DC-2C305E6237A1}"/>
    <cellStyle name="Normal 4 2 2 3 2 3 5 2 2 3" xfId="28798" xr:uid="{037A3681-29CA-4096-8BAE-F15DCE6C0970}"/>
    <cellStyle name="Normal 4 2 2 3 2 3 5 2 3" xfId="14455" xr:uid="{7C3DE0F0-C128-48E8-8286-99491BA51B11}"/>
    <cellStyle name="Normal 4 2 2 3 2 3 5 2 4" xfId="24581" xr:uid="{4C807DAB-8F8F-4779-9714-4F5A88617848}"/>
    <cellStyle name="Normal 4 2 2 3 2 3 5 3" xfId="7205" xr:uid="{1E28C117-3F58-4D85-A70B-3298A81112C0}"/>
    <cellStyle name="Normal 4 2 2 3 2 3 5 3 2" xfId="16527" xr:uid="{CBFC27F2-07DF-4398-A5D9-2F0FC1521198}"/>
    <cellStyle name="Normal 4 2 2 3 2 3 5 3 3" xfId="26653" xr:uid="{D5268FCA-D37E-4250-90F4-808AA17F2316}"/>
    <cellStyle name="Normal 4 2 2 3 2 3 5 4" xfId="12310" xr:uid="{C4E8A243-9FBD-4510-821D-A79E544412DE}"/>
    <cellStyle name="Normal 4 2 2 3 2 3 5 5" xfId="22436" xr:uid="{11AB1F03-3FBB-4653-B2BA-72A8E1D2DEE6}"/>
    <cellStyle name="Normal 4 2 2 3 2 3 6" xfId="3339" xr:uid="{46A49F53-D450-4879-864E-8AB6885413A9}"/>
    <cellStyle name="Normal 4 2 2 3 2 3 6 2" xfId="7618" xr:uid="{F5D4FBA4-B1DC-48D9-93AC-D31107FBF0B7}"/>
    <cellStyle name="Normal 4 2 2 3 2 3 6 2 2" xfId="16940" xr:uid="{828729B2-E5F7-44D4-B9E6-813FAF27406F}"/>
    <cellStyle name="Normal 4 2 2 3 2 3 6 2 3" xfId="27066" xr:uid="{6B8EE9F6-77A3-4C5F-8E48-79B48238EAE4}"/>
    <cellStyle name="Normal 4 2 2 3 2 3 6 3" xfId="12723" xr:uid="{56F7820D-FE0A-4E41-BD82-720BC93C840C}"/>
    <cellStyle name="Normal 4 2 2 3 2 3 6 4" xfId="22849" xr:uid="{1FC4DDF9-A586-44D4-A0CE-F2C3E2045B84}"/>
    <cellStyle name="Normal 4 2 2 3 2 3 7" xfId="5553" xr:uid="{D5041D77-6561-4708-8DE8-F85C3291FD6A}"/>
    <cellStyle name="Normal 4 2 2 3 2 3 7 2" xfId="14875" xr:uid="{79879AFF-A21F-4BF8-9A1F-A94AF4F0F9CE}"/>
    <cellStyle name="Normal 4 2 2 3 2 3 7 3" xfId="25001" xr:uid="{F0A14749-A348-487C-BEC3-CCDC625A5811}"/>
    <cellStyle name="Normal 4 2 2 3 2 3 8" xfId="9856" xr:uid="{F48AE74F-6829-44F5-80C8-55AD941CA44E}"/>
    <cellStyle name="Normal 4 2 2 3 2 3 8 2" xfId="19177" xr:uid="{6BB6EF2E-E3D8-4112-8416-B2B9FA8C9B2E}"/>
    <cellStyle name="Normal 4 2 2 3 2 3 8 3" xfId="29303" xr:uid="{D95C0CA8-BE70-4389-A211-AA2059DCF0EC}"/>
    <cellStyle name="Normal 4 2 2 3 2 3 9" xfId="1249" xr:uid="{FECA3ABB-3366-4AA8-ADE0-9616B4BF9F89}"/>
    <cellStyle name="Normal 4 2 2 3 2 4" xfId="825" xr:uid="{00000000-0005-0000-0000-000056020000}"/>
    <cellStyle name="Normal 4 2 2 3 2 4 2" xfId="3890" xr:uid="{9C674974-C168-41C1-9919-C9CCE3CC2912}"/>
    <cellStyle name="Normal 4 2 2 3 2 4 2 2" xfId="8108" xr:uid="{DF54E352-A717-4466-9E4B-EC953CF01C6D}"/>
    <cellStyle name="Normal 4 2 2 3 2 4 2 2 2" xfId="17430" xr:uid="{A8C5D4E3-ECBC-4996-A587-C63E58240182}"/>
    <cellStyle name="Normal 4 2 2 3 2 4 2 2 3" xfId="27556" xr:uid="{007D3B49-710E-4D09-B9E4-626FC22C8B9B}"/>
    <cellStyle name="Normal 4 2 2 3 2 4 2 3" xfId="13213" xr:uid="{A60B4FFD-2D3C-4B97-9CD9-32C211275ECD}"/>
    <cellStyle name="Normal 4 2 2 3 2 4 2 4" xfId="23339" xr:uid="{C2A1324D-8241-43ED-BE6D-34639703FBE6}"/>
    <cellStyle name="Normal 4 2 2 3 2 4 3" xfId="5963" xr:uid="{28E2CF93-F4F6-4B1C-8B77-E8991330106F}"/>
    <cellStyle name="Normal 4 2 2 3 2 4 3 2" xfId="15285" xr:uid="{62639B1F-6B5C-4304-8760-6B19557F21C5}"/>
    <cellStyle name="Normal 4 2 2 3 2 4 3 3" xfId="25411" xr:uid="{1CC550FE-0653-42D3-B954-84D8AF086FF1}"/>
    <cellStyle name="Normal 4 2 2 3 2 4 4" xfId="10074" xr:uid="{D2CE755B-1DFD-4515-8CCF-E8206807BFD5}"/>
    <cellStyle name="Normal 4 2 2 3 2 4 4 2" xfId="19385" xr:uid="{BC213FC8-C2BD-4B72-930D-606C15DE6E5E}"/>
    <cellStyle name="Normal 4 2 2 3 2 4 4 3" xfId="29511" xr:uid="{93FAF70E-1C55-436F-A537-E7A7464973A6}"/>
    <cellStyle name="Normal 4 2 2 3 2 4 5" xfId="1661" xr:uid="{569C6BF2-50D2-42F7-947A-81661E27E955}"/>
    <cellStyle name="Normal 4 2 2 3 2 4 6" xfId="11068" xr:uid="{831523E4-6C11-4D94-8FFC-ABADE7FD9E0B}"/>
    <cellStyle name="Normal 4 2 2 3 2 4 7" xfId="20367" xr:uid="{EC8B5CBA-CD93-4B1B-BFA1-DCA89CEEDA4A}"/>
    <cellStyle name="Normal 4 2 2 3 2 4 8" xfId="21194" xr:uid="{6F1EC521-5924-40F0-B09E-A76E8D06E89C}"/>
    <cellStyle name="Normal 4 2 2 3 2 5" xfId="2074" xr:uid="{BDB47B5B-B827-4B67-89F7-A4D495B5FA26}"/>
    <cellStyle name="Normal 4 2 2 3 2 5 2" xfId="4303" xr:uid="{5B5F2E8D-18B3-473A-BD7E-6991EEB746A4}"/>
    <cellStyle name="Normal 4 2 2 3 2 5 2 2" xfId="8521" xr:uid="{7FC949CF-7A69-4161-A693-D5B2B71398B7}"/>
    <cellStyle name="Normal 4 2 2 3 2 5 2 2 2" xfId="17843" xr:uid="{D6BC9D3A-D20C-453F-BE53-8708F1ADE15B}"/>
    <cellStyle name="Normal 4 2 2 3 2 5 2 2 3" xfId="27969" xr:uid="{05FC24B1-37F3-4D23-B27F-D56246129537}"/>
    <cellStyle name="Normal 4 2 2 3 2 5 2 3" xfId="13626" xr:uid="{C8805158-EB43-4271-A2B2-42734C36771E}"/>
    <cellStyle name="Normal 4 2 2 3 2 5 2 4" xfId="23752" xr:uid="{1EDF2D00-C834-4ED3-94FE-1408504DBA3C}"/>
    <cellStyle name="Normal 4 2 2 3 2 5 3" xfId="6376" xr:uid="{C1C6C848-2D83-4B25-9E33-E780E3A07A46}"/>
    <cellStyle name="Normal 4 2 2 3 2 5 3 2" xfId="15698" xr:uid="{30B47A69-5394-486B-A6D0-B4A559A57B57}"/>
    <cellStyle name="Normal 4 2 2 3 2 5 3 3" xfId="25824" xr:uid="{28B5F46F-6C04-4648-967D-46F666D858F1}"/>
    <cellStyle name="Normal 4 2 2 3 2 5 4" xfId="11481" xr:uid="{636B4E35-6BAB-48D1-95C1-0B457AB5388B}"/>
    <cellStyle name="Normal 4 2 2 3 2 5 5" xfId="21607" xr:uid="{D47527F1-BDFB-412B-8018-C51AB0ADFCD6}"/>
    <cellStyle name="Normal 4 2 2 3 2 6" xfId="2487" xr:uid="{BFB7E78A-342C-4A0C-9120-B2BA512C5F46}"/>
    <cellStyle name="Normal 4 2 2 3 2 6 2" xfId="4716" xr:uid="{4DCF2C9C-0558-4C23-8A78-E286CC5F45CE}"/>
    <cellStyle name="Normal 4 2 2 3 2 6 2 2" xfId="8934" xr:uid="{B60AB721-84D9-4B09-A2D4-76B67518ECA0}"/>
    <cellStyle name="Normal 4 2 2 3 2 6 2 2 2" xfId="18256" xr:uid="{81EC10F7-726E-4FB7-8B25-99388EF1730D}"/>
    <cellStyle name="Normal 4 2 2 3 2 6 2 2 3" xfId="28382" xr:uid="{66B488B5-66E6-4462-91A2-E5FA9988570E}"/>
    <cellStyle name="Normal 4 2 2 3 2 6 2 3" xfId="14039" xr:uid="{292015D6-FB63-4B61-AAF2-EF9C6E8CDB99}"/>
    <cellStyle name="Normal 4 2 2 3 2 6 2 4" xfId="24165" xr:uid="{67F1B2D2-560D-444A-9E39-DF140827ED26}"/>
    <cellStyle name="Normal 4 2 2 3 2 6 3" xfId="6789" xr:uid="{7456270B-B956-4550-B97B-F99D8C20F2A5}"/>
    <cellStyle name="Normal 4 2 2 3 2 6 3 2" xfId="16111" xr:uid="{15854A4C-7B7C-4BC0-9D4D-3C8EE0D6E979}"/>
    <cellStyle name="Normal 4 2 2 3 2 6 3 3" xfId="26237" xr:uid="{53C98EE1-6190-4416-8A1D-9B9818A644F9}"/>
    <cellStyle name="Normal 4 2 2 3 2 6 4" xfId="11894" xr:uid="{AFC033B3-32A4-491F-9C6D-1CD4739DCC6B}"/>
    <cellStyle name="Normal 4 2 2 3 2 6 5" xfId="22020" xr:uid="{0F4AF8FF-D147-48DC-AB7A-932297644F08}"/>
    <cellStyle name="Normal 4 2 2 3 2 7" xfId="2900" xr:uid="{7F720A11-756F-410F-93AF-EE72CF80092A}"/>
    <cellStyle name="Normal 4 2 2 3 2 7 2" xfId="5129" xr:uid="{5920ADA0-15AA-4C6F-9CD1-EF8658B948F6}"/>
    <cellStyle name="Normal 4 2 2 3 2 7 2 2" xfId="9347" xr:uid="{A1CC759C-A771-4861-86D8-49148C653B53}"/>
    <cellStyle name="Normal 4 2 2 3 2 7 2 2 2" xfId="18669" xr:uid="{6D628D88-C0C8-4617-A497-169BC483DABD}"/>
    <cellStyle name="Normal 4 2 2 3 2 7 2 2 3" xfId="28795" xr:uid="{2EB662E3-3A95-454C-87BA-A87A6CE1A1FF}"/>
    <cellStyle name="Normal 4 2 2 3 2 7 2 3" xfId="14452" xr:uid="{F3D47D6B-C485-49B9-B157-4022D4D7EEF3}"/>
    <cellStyle name="Normal 4 2 2 3 2 7 2 4" xfId="24578" xr:uid="{9735184F-99FC-4D6B-88F6-ACE18A4A8ECC}"/>
    <cellStyle name="Normal 4 2 2 3 2 7 3" xfId="7202" xr:uid="{FB81AF91-2CFD-4DD5-8F66-0956427BB476}"/>
    <cellStyle name="Normal 4 2 2 3 2 7 3 2" xfId="16524" xr:uid="{1E817FF0-6912-480C-9DD8-FE744CA4779C}"/>
    <cellStyle name="Normal 4 2 2 3 2 7 3 3" xfId="26650" xr:uid="{4FAE08DB-3295-4891-96C3-591E209F3B79}"/>
    <cellStyle name="Normal 4 2 2 3 2 7 4" xfId="12307" xr:uid="{4EE810EE-F123-4B09-9F62-0C26259BFC81}"/>
    <cellStyle name="Normal 4 2 2 3 2 7 5" xfId="22433" xr:uid="{202B0234-2388-4370-999B-2DC733E080C6}"/>
    <cellStyle name="Normal 4 2 2 3 2 8" xfId="3336" xr:uid="{1612C9BA-1033-44DB-A7E0-FB4A05C04352}"/>
    <cellStyle name="Normal 4 2 2 3 2 8 2" xfId="7615" xr:uid="{6FA35E93-DEA4-494B-BFF1-4AF74BB1B574}"/>
    <cellStyle name="Normal 4 2 2 3 2 8 2 2" xfId="16937" xr:uid="{187749A9-BE6B-4C22-866E-0F270098EAD3}"/>
    <cellStyle name="Normal 4 2 2 3 2 8 2 3" xfId="27063" xr:uid="{AB4745D5-C5BA-4CF5-AB09-CF1D3B33A524}"/>
    <cellStyle name="Normal 4 2 2 3 2 8 3" xfId="12720" xr:uid="{12ED8C82-6CCD-4D8C-93A1-66A441AC10FA}"/>
    <cellStyle name="Normal 4 2 2 3 2 8 4" xfId="22846" xr:uid="{68B748BB-AF22-49D0-B47F-7A7717A20299}"/>
    <cellStyle name="Normal 4 2 2 3 2 9" xfId="5550" xr:uid="{F9505745-1470-497A-ACB1-80532D2C50A2}"/>
    <cellStyle name="Normal 4 2 2 3 2 9 2" xfId="14872" xr:uid="{1A7885B0-64A3-4E1B-890F-D16F4879E41E}"/>
    <cellStyle name="Normal 4 2 2 3 2 9 3" xfId="24998" xr:uid="{B67F91CB-4461-464E-B2E0-4990BBBC5E4A}"/>
    <cellStyle name="Normal 4 2 2 3 3" xfId="347" xr:uid="{00000000-0005-0000-0000-000057020000}"/>
    <cellStyle name="Normal 4 2 2 3 3 10" xfId="1250" xr:uid="{F6707748-A0B3-4DB8-8E2D-72D0FEDD40C3}"/>
    <cellStyle name="Normal 4 2 2 3 3 11" xfId="10659" xr:uid="{680E03A2-01A0-4B30-9C62-B95D8F706C9E}"/>
    <cellStyle name="Normal 4 2 2 3 3 12" xfId="19955" xr:uid="{043A4845-D30E-4BB6-BC3C-8FF91A38143E}"/>
    <cellStyle name="Normal 4 2 2 3 3 13" xfId="20785" xr:uid="{470D8E8B-C0B8-4C1C-B1A1-85CD3F283E30}"/>
    <cellStyle name="Normal 4 2 2 3 3 2" xfId="348" xr:uid="{00000000-0005-0000-0000-000058020000}"/>
    <cellStyle name="Normal 4 2 2 3 3 2 10" xfId="10660" xr:uid="{26F0E6B5-42A1-4FAD-9F43-B5263F12C56E}"/>
    <cellStyle name="Normal 4 2 2 3 3 2 11" xfId="19956" xr:uid="{BFE7DCCF-3B48-46A5-B91D-8D6B3F5166A2}"/>
    <cellStyle name="Normal 4 2 2 3 3 2 12" xfId="20786" xr:uid="{658B84C7-6CBF-4CC2-8C42-538815B38130}"/>
    <cellStyle name="Normal 4 2 2 3 3 2 2" xfId="830" xr:uid="{00000000-0005-0000-0000-000059020000}"/>
    <cellStyle name="Normal 4 2 2 3 3 2 2 2" xfId="3895" xr:uid="{1A9BB818-2393-4330-A319-575DE0473E96}"/>
    <cellStyle name="Normal 4 2 2 3 3 2 2 2 2" xfId="8113" xr:uid="{9940A51B-595F-424F-893D-D261D1B4BF5A}"/>
    <cellStyle name="Normal 4 2 2 3 3 2 2 2 2 2" xfId="17435" xr:uid="{8BEE7222-1E25-4653-B1F6-40A1C87E3166}"/>
    <cellStyle name="Normal 4 2 2 3 3 2 2 2 2 3" xfId="27561" xr:uid="{3A3CF2DE-F648-4BC2-9BB6-9EC9D538E349}"/>
    <cellStyle name="Normal 4 2 2 3 3 2 2 2 3" xfId="13218" xr:uid="{CBC33E25-7BF4-46D6-B75B-A9C3D46DF0E6}"/>
    <cellStyle name="Normal 4 2 2 3 3 2 2 2 4" xfId="23344" xr:uid="{F58ED5B4-422D-4524-A52C-43D4F7BD782F}"/>
    <cellStyle name="Normal 4 2 2 3 3 2 2 3" xfId="5968" xr:uid="{EDB2094E-A1A5-49A6-A324-58754BF5F0F7}"/>
    <cellStyle name="Normal 4 2 2 3 3 2 2 3 2" xfId="15290" xr:uid="{727E9DD2-9204-47F1-9519-25C4FEBCBB3A}"/>
    <cellStyle name="Normal 4 2 2 3 3 2 2 3 3" xfId="25416" xr:uid="{2DF5B0C5-ABC5-47D8-B7D9-1FA7C7196E4A}"/>
    <cellStyle name="Normal 4 2 2 3 3 2 2 4" xfId="10349" xr:uid="{BE60F810-A932-46E0-8C3F-E3B8000C89BE}"/>
    <cellStyle name="Normal 4 2 2 3 3 2 2 4 2" xfId="19660" xr:uid="{4AA5AD09-AC80-4FE2-8878-25D36B3F713E}"/>
    <cellStyle name="Normal 4 2 2 3 3 2 2 4 3" xfId="29786" xr:uid="{5CD9475F-74E1-4FC9-ACEB-C9A15E111DF0}"/>
    <cellStyle name="Normal 4 2 2 3 3 2 2 5" xfId="1666" xr:uid="{A3F9ED0F-EDA4-4335-A394-6B4C83BBFCD2}"/>
    <cellStyle name="Normal 4 2 2 3 3 2 2 6" xfId="11073" xr:uid="{D03A543F-BE2F-4D3B-9A85-022C4347642C}"/>
    <cellStyle name="Normal 4 2 2 3 3 2 2 7" xfId="20372" xr:uid="{47B87F7C-C216-44C4-BA61-90B2F566F2C7}"/>
    <cellStyle name="Normal 4 2 2 3 3 2 2 8" xfId="21199" xr:uid="{741655F2-86E9-41E0-A796-2A9C25960DA7}"/>
    <cellStyle name="Normal 4 2 2 3 3 2 3" xfId="2079" xr:uid="{FAA5832E-F9C8-42B3-9BCF-83B2D937F597}"/>
    <cellStyle name="Normal 4 2 2 3 3 2 3 2" xfId="4308" xr:uid="{797F218A-5CE9-4DB4-926E-014721FD1027}"/>
    <cellStyle name="Normal 4 2 2 3 3 2 3 2 2" xfId="8526" xr:uid="{9C74D2C3-0381-44AA-9D91-E719D2694DC3}"/>
    <cellStyle name="Normal 4 2 2 3 3 2 3 2 2 2" xfId="17848" xr:uid="{6A2471E1-9ED6-476C-9983-5F480269EF36}"/>
    <cellStyle name="Normal 4 2 2 3 3 2 3 2 2 3" xfId="27974" xr:uid="{6E8B1785-BB8A-46A6-BF5F-3B1C83A4BA22}"/>
    <cellStyle name="Normal 4 2 2 3 3 2 3 2 3" xfId="13631" xr:uid="{1B9428ED-8DFE-4868-977C-AEE29D991AAB}"/>
    <cellStyle name="Normal 4 2 2 3 3 2 3 2 4" xfId="23757" xr:uid="{315848B9-C53B-4675-B8C7-849B445E7FFD}"/>
    <cellStyle name="Normal 4 2 2 3 3 2 3 3" xfId="6381" xr:uid="{0C9D1906-563E-4549-91CD-0C69B822E038}"/>
    <cellStyle name="Normal 4 2 2 3 3 2 3 3 2" xfId="15703" xr:uid="{1EA8BBE0-7B28-436B-AC98-4CAC22849972}"/>
    <cellStyle name="Normal 4 2 2 3 3 2 3 3 3" xfId="25829" xr:uid="{954DF687-29E4-487D-8759-15E46522802E}"/>
    <cellStyle name="Normal 4 2 2 3 3 2 3 4" xfId="11486" xr:uid="{E2CF89B4-7B17-45CF-9A2E-5BE5205B6F57}"/>
    <cellStyle name="Normal 4 2 2 3 3 2 3 5" xfId="21612" xr:uid="{F88D60AA-F35B-4D85-A561-235D93BA4EF5}"/>
    <cellStyle name="Normal 4 2 2 3 3 2 4" xfId="2492" xr:uid="{4B491F26-4F0A-4B17-B3A9-3B76E6ED0EAC}"/>
    <cellStyle name="Normal 4 2 2 3 3 2 4 2" xfId="4721" xr:uid="{81CFB44B-4B2A-40BE-994C-FF403B7AFC8C}"/>
    <cellStyle name="Normal 4 2 2 3 3 2 4 2 2" xfId="8939" xr:uid="{EEDC9750-EDC7-4568-8984-F697BB222BC1}"/>
    <cellStyle name="Normal 4 2 2 3 3 2 4 2 2 2" xfId="18261" xr:uid="{D268847E-4EE7-4C67-945E-8DF4FDEC9C60}"/>
    <cellStyle name="Normal 4 2 2 3 3 2 4 2 2 3" xfId="28387" xr:uid="{01DC7FB2-0930-4D3D-8BA2-936C663A193E}"/>
    <cellStyle name="Normal 4 2 2 3 3 2 4 2 3" xfId="14044" xr:uid="{A01CB64D-5F88-467E-8C25-32C0743494D3}"/>
    <cellStyle name="Normal 4 2 2 3 3 2 4 2 4" xfId="24170" xr:uid="{A39346BA-FD49-4D9F-AA99-0A3A04A9F31F}"/>
    <cellStyle name="Normal 4 2 2 3 3 2 4 3" xfId="6794" xr:uid="{A2C829B0-2C94-4C1D-AE05-A331207B046E}"/>
    <cellStyle name="Normal 4 2 2 3 3 2 4 3 2" xfId="16116" xr:uid="{5A8E1690-FB4F-4358-9168-FC1BAF20289F}"/>
    <cellStyle name="Normal 4 2 2 3 3 2 4 3 3" xfId="26242" xr:uid="{2034376E-FA8F-4030-9B32-378C89030B22}"/>
    <cellStyle name="Normal 4 2 2 3 3 2 4 4" xfId="11899" xr:uid="{2A11C511-3455-47DA-886F-C3D8AB584C9D}"/>
    <cellStyle name="Normal 4 2 2 3 3 2 4 5" xfId="22025" xr:uid="{38703758-B449-4DB9-869A-8636680F4E62}"/>
    <cellStyle name="Normal 4 2 2 3 3 2 5" xfId="2905" xr:uid="{D19FBD61-385A-4637-9466-9CF245C40AD1}"/>
    <cellStyle name="Normal 4 2 2 3 3 2 5 2" xfId="5134" xr:uid="{614E9BC9-5122-470C-8831-21CE8ABA7D86}"/>
    <cellStyle name="Normal 4 2 2 3 3 2 5 2 2" xfId="9352" xr:uid="{C181C177-7CFB-4038-8088-DBBA543A19B9}"/>
    <cellStyle name="Normal 4 2 2 3 3 2 5 2 2 2" xfId="18674" xr:uid="{8EABA6BD-1DB9-41CA-8769-0016EFC0B29C}"/>
    <cellStyle name="Normal 4 2 2 3 3 2 5 2 2 3" xfId="28800" xr:uid="{06EEEB11-D70B-4E9E-9404-C618F7216E6A}"/>
    <cellStyle name="Normal 4 2 2 3 3 2 5 2 3" xfId="14457" xr:uid="{A0C55690-1C5F-486B-A42E-09ED9443AE30}"/>
    <cellStyle name="Normal 4 2 2 3 3 2 5 2 4" xfId="24583" xr:uid="{38F3566A-5739-4E41-AD31-5EAFA92A75A3}"/>
    <cellStyle name="Normal 4 2 2 3 3 2 5 3" xfId="7207" xr:uid="{050DE91F-3979-48D4-9F9D-D2EF7DF75294}"/>
    <cellStyle name="Normal 4 2 2 3 3 2 5 3 2" xfId="16529" xr:uid="{E8C4DF20-44DB-40F9-8ADC-45C93B0F2DEF}"/>
    <cellStyle name="Normal 4 2 2 3 3 2 5 3 3" xfId="26655" xr:uid="{BA15C524-EDAD-4429-AA43-E733B12D8DC0}"/>
    <cellStyle name="Normal 4 2 2 3 3 2 5 4" xfId="12312" xr:uid="{CEBCFF39-E603-425F-BDBC-E7FD3C80DCD4}"/>
    <cellStyle name="Normal 4 2 2 3 3 2 5 5" xfId="22438" xr:uid="{298C87E3-895C-4F79-AC14-CB8AB0A7CF4C}"/>
    <cellStyle name="Normal 4 2 2 3 3 2 6" xfId="3341" xr:uid="{E1B61B98-BEBE-4A7E-995B-CEC7AB9FF0C1}"/>
    <cellStyle name="Normal 4 2 2 3 3 2 6 2" xfId="7620" xr:uid="{E133A307-7C81-4C81-BD28-ECF32F0B7DFD}"/>
    <cellStyle name="Normal 4 2 2 3 3 2 6 2 2" xfId="16942" xr:uid="{91646036-5612-439F-927B-B4646B871152}"/>
    <cellStyle name="Normal 4 2 2 3 3 2 6 2 3" xfId="27068" xr:uid="{2316303A-1ABE-4AAA-AAAA-C7F982F27986}"/>
    <cellStyle name="Normal 4 2 2 3 3 2 6 3" xfId="12725" xr:uid="{C2DD1177-12A8-43A9-B9D8-C15021519EFD}"/>
    <cellStyle name="Normal 4 2 2 3 3 2 6 4" xfId="22851" xr:uid="{88EAE4E5-3F27-4C22-8E1A-CFCC018ECD10}"/>
    <cellStyle name="Normal 4 2 2 3 3 2 7" xfId="5555" xr:uid="{EDDBAA9A-1156-4336-8FB0-ADD9A175019B}"/>
    <cellStyle name="Normal 4 2 2 3 3 2 7 2" xfId="14877" xr:uid="{BAB0E195-6A0F-46DB-BD36-E9150479B1DC}"/>
    <cellStyle name="Normal 4 2 2 3 3 2 7 3" xfId="25003" xr:uid="{7CAA7CA6-5388-4753-B6A6-5D032EF04F56}"/>
    <cellStyle name="Normal 4 2 2 3 3 2 8" xfId="9924" xr:uid="{48A69A9A-B431-410E-8810-B16792029C9F}"/>
    <cellStyle name="Normal 4 2 2 3 3 2 8 2" xfId="19245" xr:uid="{99919CA5-E641-429D-AF0F-06882E63BBBC}"/>
    <cellStyle name="Normal 4 2 2 3 3 2 8 3" xfId="29371" xr:uid="{D15B7A6A-4E1B-48AB-A7B2-092D3525D0E5}"/>
    <cellStyle name="Normal 4 2 2 3 3 2 9" xfId="1251" xr:uid="{33B4A4EC-6AC6-46DF-ADF8-6D32746082A8}"/>
    <cellStyle name="Normal 4 2 2 3 3 3" xfId="829" xr:uid="{00000000-0005-0000-0000-00005A020000}"/>
    <cellStyle name="Normal 4 2 2 3 3 3 2" xfId="3894" xr:uid="{8346298F-F577-4B65-AF3D-9BB199504C33}"/>
    <cellStyle name="Normal 4 2 2 3 3 3 2 2" xfId="8112" xr:uid="{0BEDCC27-063A-4783-BCF6-9EF9ACCDEF70}"/>
    <cellStyle name="Normal 4 2 2 3 3 3 2 2 2" xfId="17434" xr:uid="{F70C4E70-CE35-4B06-8CFF-4BFB1F8F2B00}"/>
    <cellStyle name="Normal 4 2 2 3 3 3 2 2 3" xfId="27560" xr:uid="{8FD55C43-D823-4201-ADE8-31F77CEE0BA9}"/>
    <cellStyle name="Normal 4 2 2 3 3 3 2 3" xfId="13217" xr:uid="{91F252F9-0901-43AA-9A21-B6C6858D8DAF}"/>
    <cellStyle name="Normal 4 2 2 3 3 3 2 4" xfId="23343" xr:uid="{C1C0A44D-48C5-410B-A0D9-A0E1C91622B1}"/>
    <cellStyle name="Normal 4 2 2 3 3 3 3" xfId="5967" xr:uid="{6013CB92-040F-4C3E-998E-B13DD3BFBBAD}"/>
    <cellStyle name="Normal 4 2 2 3 3 3 3 2" xfId="15289" xr:uid="{DAEC74C6-CC7F-4F33-9C04-D05634417C92}"/>
    <cellStyle name="Normal 4 2 2 3 3 3 3 3" xfId="25415" xr:uid="{526D998B-A4CB-4395-9F64-1B7AAEF9584A}"/>
    <cellStyle name="Normal 4 2 2 3 3 3 4" xfId="10142" xr:uid="{6A2E92B0-0F18-4AC8-9E29-8803D69ED62D}"/>
    <cellStyle name="Normal 4 2 2 3 3 3 4 2" xfId="19453" xr:uid="{88214FDE-5145-4023-8313-F22198796512}"/>
    <cellStyle name="Normal 4 2 2 3 3 3 4 3" xfId="29579" xr:uid="{2FB601DE-934A-4426-ABA5-09C44ACA7E73}"/>
    <cellStyle name="Normal 4 2 2 3 3 3 5" xfId="1665" xr:uid="{3B5D07BA-2D8C-47FD-BDC8-AC1FCCA055AA}"/>
    <cellStyle name="Normal 4 2 2 3 3 3 6" xfId="11072" xr:uid="{467B776D-59D5-4426-89CE-F91536520B51}"/>
    <cellStyle name="Normal 4 2 2 3 3 3 7" xfId="20371" xr:uid="{91DD1023-434A-402D-944B-8C9C3CDDCA9E}"/>
    <cellStyle name="Normal 4 2 2 3 3 3 8" xfId="21198" xr:uid="{AC8FF23F-9371-45A4-9BAE-3ABFD9165AE2}"/>
    <cellStyle name="Normal 4 2 2 3 3 4" xfId="2078" xr:uid="{0FE83106-44B2-4792-B4C3-F5867737BA65}"/>
    <cellStyle name="Normal 4 2 2 3 3 4 2" xfId="4307" xr:uid="{A6B135C9-2556-477F-B658-3432F8CC74AF}"/>
    <cellStyle name="Normal 4 2 2 3 3 4 2 2" xfId="8525" xr:uid="{E5015DBE-3C9F-49A7-AE23-EA28164FB8A0}"/>
    <cellStyle name="Normal 4 2 2 3 3 4 2 2 2" xfId="17847" xr:uid="{805B6727-3A81-4613-A970-4C04CFB65618}"/>
    <cellStyle name="Normal 4 2 2 3 3 4 2 2 3" xfId="27973" xr:uid="{EF005E0F-F4FD-493F-9A2A-E96C7B921350}"/>
    <cellStyle name="Normal 4 2 2 3 3 4 2 3" xfId="13630" xr:uid="{9CCAF262-DED7-442E-A290-3E451A24CA76}"/>
    <cellStyle name="Normal 4 2 2 3 3 4 2 4" xfId="23756" xr:uid="{DFD744B7-6362-4460-99A2-6CFD43C89166}"/>
    <cellStyle name="Normal 4 2 2 3 3 4 3" xfId="6380" xr:uid="{0367782F-6B6E-41AC-8C07-CBE16FA92D19}"/>
    <cellStyle name="Normal 4 2 2 3 3 4 3 2" xfId="15702" xr:uid="{07E5843D-42E1-49DD-9E5B-3184D8800FD1}"/>
    <cellStyle name="Normal 4 2 2 3 3 4 3 3" xfId="25828" xr:uid="{BE013182-AC82-47D1-95CD-22F6AD10BBA2}"/>
    <cellStyle name="Normal 4 2 2 3 3 4 4" xfId="11485" xr:uid="{EB21D73E-6717-4962-99B1-B7D1511C5783}"/>
    <cellStyle name="Normal 4 2 2 3 3 4 5" xfId="21611" xr:uid="{01930CD9-946F-451D-B29A-84C4173D6EB5}"/>
    <cellStyle name="Normal 4 2 2 3 3 5" xfId="2491" xr:uid="{01CF42C4-07D1-4170-A19E-E92A6E09192F}"/>
    <cellStyle name="Normal 4 2 2 3 3 5 2" xfId="4720" xr:uid="{EB7D08DE-9B6E-4FD2-B648-F7559ACFD68D}"/>
    <cellStyle name="Normal 4 2 2 3 3 5 2 2" xfId="8938" xr:uid="{97AB5D3A-0C4C-4D4F-A1B7-894BFC87C159}"/>
    <cellStyle name="Normal 4 2 2 3 3 5 2 2 2" xfId="18260" xr:uid="{467F076E-21D3-4266-B141-0B306697B2D6}"/>
    <cellStyle name="Normal 4 2 2 3 3 5 2 2 3" xfId="28386" xr:uid="{DA821CCD-F25B-4132-9F3E-AB01B0CD7D21}"/>
    <cellStyle name="Normal 4 2 2 3 3 5 2 3" xfId="14043" xr:uid="{6BFC3CCF-9B09-4530-A9D3-C379F8270E19}"/>
    <cellStyle name="Normal 4 2 2 3 3 5 2 4" xfId="24169" xr:uid="{CA476609-0919-43ED-A35A-3AC2C84F93E3}"/>
    <cellStyle name="Normal 4 2 2 3 3 5 3" xfId="6793" xr:uid="{0742E402-B3E9-4658-B1DC-EE52B14CBF0A}"/>
    <cellStyle name="Normal 4 2 2 3 3 5 3 2" xfId="16115" xr:uid="{D11F394D-2D69-42CA-9BB6-5429A7A76DEA}"/>
    <cellStyle name="Normal 4 2 2 3 3 5 3 3" xfId="26241" xr:uid="{82C1BEE9-B341-4AE8-B187-3E03878AEC2A}"/>
    <cellStyle name="Normal 4 2 2 3 3 5 4" xfId="11898" xr:uid="{E52BF3C4-8029-4DDC-A896-75E9E91AC2BB}"/>
    <cellStyle name="Normal 4 2 2 3 3 5 5" xfId="22024" xr:uid="{19989D39-1220-4FF4-87DE-86092754B12D}"/>
    <cellStyle name="Normal 4 2 2 3 3 6" xfId="2904" xr:uid="{F8035A85-2B87-4570-A290-ED9563789235}"/>
    <cellStyle name="Normal 4 2 2 3 3 6 2" xfId="5133" xr:uid="{1A6AEC6D-B779-4E90-B242-0189D8F0DD9F}"/>
    <cellStyle name="Normal 4 2 2 3 3 6 2 2" xfId="9351" xr:uid="{965760FA-5959-4F0D-80C9-236016A739D5}"/>
    <cellStyle name="Normal 4 2 2 3 3 6 2 2 2" xfId="18673" xr:uid="{526C9AEA-D7C5-420E-B601-8208838D7E67}"/>
    <cellStyle name="Normal 4 2 2 3 3 6 2 2 3" xfId="28799" xr:uid="{4C4CA4FC-B3E1-471D-BCED-EDA98E275408}"/>
    <cellStyle name="Normal 4 2 2 3 3 6 2 3" xfId="14456" xr:uid="{4C979A56-CC5B-42FD-B268-7C272944D1F4}"/>
    <cellStyle name="Normal 4 2 2 3 3 6 2 4" xfId="24582" xr:uid="{0B750908-8DF5-4144-A118-8E77D65AD86A}"/>
    <cellStyle name="Normal 4 2 2 3 3 6 3" xfId="7206" xr:uid="{CA2EE509-8CEC-465D-A82C-412495747398}"/>
    <cellStyle name="Normal 4 2 2 3 3 6 3 2" xfId="16528" xr:uid="{E2E7ED8F-E107-43BC-A71D-3A7D537C489A}"/>
    <cellStyle name="Normal 4 2 2 3 3 6 3 3" xfId="26654" xr:uid="{D30245B4-1B05-4BC0-B772-1784DE570103}"/>
    <cellStyle name="Normal 4 2 2 3 3 6 4" xfId="12311" xr:uid="{1FCC18FF-00FF-4652-A4F6-91B78061E529}"/>
    <cellStyle name="Normal 4 2 2 3 3 6 5" xfId="22437" xr:uid="{E066E61A-5AB6-4E5C-A2A2-1000D76BA6F6}"/>
    <cellStyle name="Normal 4 2 2 3 3 7" xfId="3340" xr:uid="{A67B8BF8-67AA-4FFB-8A11-E41ED901EF99}"/>
    <cellStyle name="Normal 4 2 2 3 3 7 2" xfId="7619" xr:uid="{44B9C496-E296-4A9C-81C8-5E6C7045AA57}"/>
    <cellStyle name="Normal 4 2 2 3 3 7 2 2" xfId="16941" xr:uid="{2BB681C4-05E6-425F-818F-5B10BEBBA7C2}"/>
    <cellStyle name="Normal 4 2 2 3 3 7 2 3" xfId="27067" xr:uid="{385A7B6E-C123-4668-A952-9EAB4450E320}"/>
    <cellStyle name="Normal 4 2 2 3 3 7 3" xfId="12724" xr:uid="{C5B69FE7-431D-4F78-9A69-276FDBB228D0}"/>
    <cellStyle name="Normal 4 2 2 3 3 7 4" xfId="22850" xr:uid="{37B6DC8B-BBFD-45DF-BB6C-029FF6F38E7E}"/>
    <cellStyle name="Normal 4 2 2 3 3 8" xfId="5554" xr:uid="{C2834227-768D-4658-BE1D-D33470435F19}"/>
    <cellStyle name="Normal 4 2 2 3 3 8 2" xfId="14876" xr:uid="{9095F6CB-960C-4F6C-A02E-564743E3B5E0}"/>
    <cellStyle name="Normal 4 2 2 3 3 8 3" xfId="25002" xr:uid="{05C6FE69-5A18-44AD-89A8-083597D315A4}"/>
    <cellStyle name="Normal 4 2 2 3 3 9" xfId="9717" xr:uid="{9E4FBB36-4E02-44BA-94B0-AC46244BA04F}"/>
    <cellStyle name="Normal 4 2 2 3 3 9 2" xfId="19038" xr:uid="{4805F18C-8840-4335-871F-44BD92196F01}"/>
    <cellStyle name="Normal 4 2 2 3 3 9 3" xfId="29164" xr:uid="{77DE9556-F809-4220-B64A-0FDFBAF18D2B}"/>
    <cellStyle name="Normal 4 2 2 3 4" xfId="349" xr:uid="{00000000-0005-0000-0000-00005B020000}"/>
    <cellStyle name="Normal 4 2 2 3 4 10" xfId="10661" xr:uid="{F708F3E8-D327-47B6-B27D-9F8A8BA0FA6E}"/>
    <cellStyle name="Normal 4 2 2 3 4 11" xfId="19957" xr:uid="{7F79185F-525F-46A2-8D6D-342FD51FA308}"/>
    <cellStyle name="Normal 4 2 2 3 4 12" xfId="20787" xr:uid="{75C64B59-09B4-45F0-A184-BF7092EE6888}"/>
    <cellStyle name="Normal 4 2 2 3 4 2" xfId="831" xr:uid="{00000000-0005-0000-0000-00005C020000}"/>
    <cellStyle name="Normal 4 2 2 3 4 2 2" xfId="3896" xr:uid="{E8C3071C-42F7-4AB7-9EA4-C44CF08280D9}"/>
    <cellStyle name="Normal 4 2 2 3 4 2 2 2" xfId="8114" xr:uid="{F18742F2-8FAD-4613-AAE2-6BB73F41EF0E}"/>
    <cellStyle name="Normal 4 2 2 3 4 2 2 2 2" xfId="17436" xr:uid="{375F8D82-4585-4063-AD93-EA5672942FB1}"/>
    <cellStyle name="Normal 4 2 2 3 4 2 2 2 3" xfId="27562" xr:uid="{64687B1A-7332-4001-986B-1A1A1D0F8202}"/>
    <cellStyle name="Normal 4 2 2 3 4 2 2 3" xfId="13219" xr:uid="{8ED2D71F-43D1-48EF-8510-5278DD9C61D6}"/>
    <cellStyle name="Normal 4 2 2 3 4 2 2 4" xfId="23345" xr:uid="{F12F0CC1-B8DF-498E-9367-DBE7CCFDC9B2}"/>
    <cellStyle name="Normal 4 2 2 3 4 2 3" xfId="5969" xr:uid="{7B6BAB9F-C512-4A33-8FA3-AD776D85EE45}"/>
    <cellStyle name="Normal 4 2 2 3 4 2 3 2" xfId="15291" xr:uid="{421F4C62-E6A3-4EB9-BBC9-A318392C8CF8}"/>
    <cellStyle name="Normal 4 2 2 3 4 2 3 3" xfId="25417" xr:uid="{D393249D-E70F-4573-BA6B-A7783B3C9C79}"/>
    <cellStyle name="Normal 4 2 2 3 4 2 4" xfId="10246" xr:uid="{554EC12A-AD2A-4B46-88D5-7C4AA6337E8B}"/>
    <cellStyle name="Normal 4 2 2 3 4 2 4 2" xfId="19557" xr:uid="{97C67E6A-B054-4577-BD25-F31817366066}"/>
    <cellStyle name="Normal 4 2 2 3 4 2 4 3" xfId="29683" xr:uid="{5447AB3E-C212-4922-98F6-EEB46E6B86B2}"/>
    <cellStyle name="Normal 4 2 2 3 4 2 5" xfId="1667" xr:uid="{D26CD341-F173-49D3-B0E8-B6C0BF2634B8}"/>
    <cellStyle name="Normal 4 2 2 3 4 2 6" xfId="11074" xr:uid="{F88DBC90-0B99-47C2-97CD-53F004CB4290}"/>
    <cellStyle name="Normal 4 2 2 3 4 2 7" xfId="20373" xr:uid="{256E5F22-0DD0-41E8-8AB8-67E51E4A02D6}"/>
    <cellStyle name="Normal 4 2 2 3 4 2 8" xfId="21200" xr:uid="{E9E99131-F5BA-489A-9DAB-7CF511D647CE}"/>
    <cellStyle name="Normal 4 2 2 3 4 3" xfId="2080" xr:uid="{BDD1D7EC-46B6-40FB-B941-3BF3B09A80EC}"/>
    <cellStyle name="Normal 4 2 2 3 4 3 2" xfId="4309" xr:uid="{B26D71C7-E120-42F2-A4C4-F5227ECB585F}"/>
    <cellStyle name="Normal 4 2 2 3 4 3 2 2" xfId="8527" xr:uid="{59731854-7433-4537-A315-686AFCA3B198}"/>
    <cellStyle name="Normal 4 2 2 3 4 3 2 2 2" xfId="17849" xr:uid="{E45E70C0-EBB0-44F9-B46C-93724E36CC6E}"/>
    <cellStyle name="Normal 4 2 2 3 4 3 2 2 3" xfId="27975" xr:uid="{09E04B09-F333-4D74-A52A-C992E53368A3}"/>
    <cellStyle name="Normal 4 2 2 3 4 3 2 3" xfId="13632" xr:uid="{9A05ABF1-F137-4266-845C-BF9A90D3697F}"/>
    <cellStyle name="Normal 4 2 2 3 4 3 2 4" xfId="23758" xr:uid="{CD3A6E1C-FA22-471C-850A-6209DE6CF8DC}"/>
    <cellStyle name="Normal 4 2 2 3 4 3 3" xfId="6382" xr:uid="{6FA2E16B-59EB-409C-B5EF-83C4849A641E}"/>
    <cellStyle name="Normal 4 2 2 3 4 3 3 2" xfId="15704" xr:uid="{968727BD-1689-46DD-B715-1A7E48667F06}"/>
    <cellStyle name="Normal 4 2 2 3 4 3 3 3" xfId="25830" xr:uid="{B8EFE501-E7A3-44B6-B7B8-5A009C017FD4}"/>
    <cellStyle name="Normal 4 2 2 3 4 3 4" xfId="11487" xr:uid="{E1A0F676-BE89-42F9-9CE8-25BBDBF1AAF8}"/>
    <cellStyle name="Normal 4 2 2 3 4 3 5" xfId="21613" xr:uid="{C503BB15-A1F8-4472-B3FF-BCE9605D8F1D}"/>
    <cellStyle name="Normal 4 2 2 3 4 4" xfId="2493" xr:uid="{7DF477AF-5582-4F9D-B9DF-14E68CB31E1B}"/>
    <cellStyle name="Normal 4 2 2 3 4 4 2" xfId="4722" xr:uid="{9908C076-639A-4A24-8642-D0BE3188ED72}"/>
    <cellStyle name="Normal 4 2 2 3 4 4 2 2" xfId="8940" xr:uid="{4AF114D9-1D07-4BE6-80E8-D5D51CC52CBC}"/>
    <cellStyle name="Normal 4 2 2 3 4 4 2 2 2" xfId="18262" xr:uid="{3C56A366-9EB6-453D-8BF4-5DDD8EECC7C0}"/>
    <cellStyle name="Normal 4 2 2 3 4 4 2 2 3" xfId="28388" xr:uid="{0CE7A2A9-962E-4F0B-A4CB-B6C1AEFEED78}"/>
    <cellStyle name="Normal 4 2 2 3 4 4 2 3" xfId="14045" xr:uid="{F6DB4A49-A351-458B-8AF6-A540B159770A}"/>
    <cellStyle name="Normal 4 2 2 3 4 4 2 4" xfId="24171" xr:uid="{5628C70E-CB82-47FF-8FD5-B1A3305905A0}"/>
    <cellStyle name="Normal 4 2 2 3 4 4 3" xfId="6795" xr:uid="{096F60C1-BC01-43FF-8CBF-04855E3C4F09}"/>
    <cellStyle name="Normal 4 2 2 3 4 4 3 2" xfId="16117" xr:uid="{658F5198-0C7E-4946-8D10-934253210296}"/>
    <cellStyle name="Normal 4 2 2 3 4 4 3 3" xfId="26243" xr:uid="{7AC435CE-B2FB-4424-886A-E69AD39B517A}"/>
    <cellStyle name="Normal 4 2 2 3 4 4 4" xfId="11900" xr:uid="{6F38BF12-6517-466D-9DE0-F6F47B0E4807}"/>
    <cellStyle name="Normal 4 2 2 3 4 4 5" xfId="22026" xr:uid="{3F62EF0B-BD41-493C-99D4-49CB358480ED}"/>
    <cellStyle name="Normal 4 2 2 3 4 5" xfId="2906" xr:uid="{493FF7D6-150C-4CBE-813A-AB8F7E8BD101}"/>
    <cellStyle name="Normal 4 2 2 3 4 5 2" xfId="5135" xr:uid="{E1FE9B85-287B-4564-AE70-60335D816FEF}"/>
    <cellStyle name="Normal 4 2 2 3 4 5 2 2" xfId="9353" xr:uid="{09D4727A-99FE-415A-ABED-922E51C3B858}"/>
    <cellStyle name="Normal 4 2 2 3 4 5 2 2 2" xfId="18675" xr:uid="{5E4BCFC5-AD01-4EDB-BEE9-6F5BE1793AFD}"/>
    <cellStyle name="Normal 4 2 2 3 4 5 2 2 3" xfId="28801" xr:uid="{7D82C1D2-5067-4106-8D5B-BE5FC09057C8}"/>
    <cellStyle name="Normal 4 2 2 3 4 5 2 3" xfId="14458" xr:uid="{3ED1925C-7473-4615-89E8-3A2D703E2F30}"/>
    <cellStyle name="Normal 4 2 2 3 4 5 2 4" xfId="24584" xr:uid="{4FD4E9BF-6595-46C6-B981-0EF022A49851}"/>
    <cellStyle name="Normal 4 2 2 3 4 5 3" xfId="7208" xr:uid="{7FBDB44C-1472-4046-A82C-8C4E45503989}"/>
    <cellStyle name="Normal 4 2 2 3 4 5 3 2" xfId="16530" xr:uid="{D63F8BBA-223B-49AF-BD3B-6A5D715E5DAD}"/>
    <cellStyle name="Normal 4 2 2 3 4 5 3 3" xfId="26656" xr:uid="{E7F7D78C-A1D3-4FFD-8EAC-7C60FE1C5E81}"/>
    <cellStyle name="Normal 4 2 2 3 4 5 4" xfId="12313" xr:uid="{F7FD4F37-D53A-465C-906B-C1DF0BAA1615}"/>
    <cellStyle name="Normal 4 2 2 3 4 5 5" xfId="22439" xr:uid="{5178D483-868E-4005-8C98-380FC0C455F3}"/>
    <cellStyle name="Normal 4 2 2 3 4 6" xfId="3342" xr:uid="{85983C25-16F8-4EB1-9891-246F69606A72}"/>
    <cellStyle name="Normal 4 2 2 3 4 6 2" xfId="7621" xr:uid="{91FFF2C4-00C0-4896-B83C-97C13C9D99F7}"/>
    <cellStyle name="Normal 4 2 2 3 4 6 2 2" xfId="16943" xr:uid="{DA9E7A32-3B4C-4217-9537-C744F60F87A1}"/>
    <cellStyle name="Normal 4 2 2 3 4 6 2 3" xfId="27069" xr:uid="{62EAAC9C-2B69-499E-879C-F8024D4A3BD7}"/>
    <cellStyle name="Normal 4 2 2 3 4 6 3" xfId="12726" xr:uid="{D525EEDA-4C34-432E-9169-0CC2C2E350DE}"/>
    <cellStyle name="Normal 4 2 2 3 4 6 4" xfId="22852" xr:uid="{C40EAF8E-CC68-48E1-B680-E9395E895DD9}"/>
    <cellStyle name="Normal 4 2 2 3 4 7" xfId="5556" xr:uid="{B3CC31AE-F9A9-4C65-964B-E114D6C6E177}"/>
    <cellStyle name="Normal 4 2 2 3 4 7 2" xfId="14878" xr:uid="{7B72AE1C-B8F3-4396-8479-4B5EB62F29D0}"/>
    <cellStyle name="Normal 4 2 2 3 4 7 3" xfId="25004" xr:uid="{7F2C02B1-E139-4ECC-85BD-7699F2422F80}"/>
    <cellStyle name="Normal 4 2 2 3 4 8" xfId="9821" xr:uid="{E6CFF510-8722-4EA0-9D4D-3FB1B5F630C6}"/>
    <cellStyle name="Normal 4 2 2 3 4 8 2" xfId="19142" xr:uid="{20C4388F-F843-4B8E-9A1D-847614B9D2FF}"/>
    <cellStyle name="Normal 4 2 2 3 4 8 3" xfId="29268" xr:uid="{503F7656-2EFB-4AF4-A91A-588C9F635293}"/>
    <cellStyle name="Normal 4 2 2 3 4 9" xfId="1252" xr:uid="{2D418540-EE2A-4DDE-962A-0AF825D93410}"/>
    <cellStyle name="Normal 4 2 2 3 5" xfId="824" xr:uid="{00000000-0005-0000-0000-00005D020000}"/>
    <cellStyle name="Normal 4 2 2 3 5 2" xfId="3889" xr:uid="{CA43B683-3F68-403B-B867-A41E8462690D}"/>
    <cellStyle name="Normal 4 2 2 3 5 2 2" xfId="8107" xr:uid="{70DAF060-1F74-41ED-A5B2-AE5152903E5B}"/>
    <cellStyle name="Normal 4 2 2 3 5 2 2 2" xfId="17429" xr:uid="{167BC749-F236-477C-AFE8-4B8910D00BB9}"/>
    <cellStyle name="Normal 4 2 2 3 5 2 2 3" xfId="27555" xr:uid="{DDF405AA-E0F7-4EFE-8CEF-8A9C97307649}"/>
    <cellStyle name="Normal 4 2 2 3 5 2 3" xfId="13212" xr:uid="{A75BF405-4A62-47D9-B82C-7F45163A4948}"/>
    <cellStyle name="Normal 4 2 2 3 5 2 4" xfId="23338" xr:uid="{E526FA73-8059-4306-9BB7-0C9E5AB4C223}"/>
    <cellStyle name="Normal 4 2 2 3 5 3" xfId="5962" xr:uid="{F5190F3B-52BB-45A0-8AB5-54FEAC26F91C}"/>
    <cellStyle name="Normal 4 2 2 3 5 3 2" xfId="15284" xr:uid="{E2C9C5E2-5630-4DC3-8321-EAEF7D40CC68}"/>
    <cellStyle name="Normal 4 2 2 3 5 3 3" xfId="25410" xr:uid="{6303320D-0DC1-4801-B329-ADB86A5BD37F}"/>
    <cellStyle name="Normal 4 2 2 3 5 4" xfId="10038" xr:uid="{5DA4B35A-9566-4CE7-819A-F11C0E7F00C5}"/>
    <cellStyle name="Normal 4 2 2 3 5 4 2" xfId="19350" xr:uid="{291B9EC7-904C-48DD-8038-1B308C4B10D3}"/>
    <cellStyle name="Normal 4 2 2 3 5 4 3" xfId="29476" xr:uid="{E1B138A2-57F0-4F36-A311-3FD47E42DAD8}"/>
    <cellStyle name="Normal 4 2 2 3 5 5" xfId="1660" xr:uid="{30D2EEDA-B5AD-42E7-82E2-748A951CEEBB}"/>
    <cellStyle name="Normal 4 2 2 3 5 6" xfId="11067" xr:uid="{CF86F526-BBB1-4A8B-BC62-B6A16FEBC789}"/>
    <cellStyle name="Normal 4 2 2 3 5 7" xfId="20366" xr:uid="{7598CA70-C8C3-4757-9F2F-05BA92901676}"/>
    <cellStyle name="Normal 4 2 2 3 5 8" xfId="21193" xr:uid="{A2E4729F-9608-4AC4-A1DA-CBBBA4A3B923}"/>
    <cellStyle name="Normal 4 2 2 3 6" xfId="2073" xr:uid="{7E8935CC-E857-4396-9D5A-C435BEB09ADB}"/>
    <cellStyle name="Normal 4 2 2 3 6 2" xfId="4302" xr:uid="{975C4C8A-0F5D-4562-B4D1-B02CC28142EF}"/>
    <cellStyle name="Normal 4 2 2 3 6 2 2" xfId="8520" xr:uid="{765E4D14-616B-475E-8E13-B44BC4C33FE4}"/>
    <cellStyle name="Normal 4 2 2 3 6 2 2 2" xfId="17842" xr:uid="{63BF6BFB-9A01-41DD-B341-A58AC1A15C66}"/>
    <cellStyle name="Normal 4 2 2 3 6 2 2 3" xfId="27968" xr:uid="{90AEFC2B-1FD7-4E6C-A12D-262601CCD4A3}"/>
    <cellStyle name="Normal 4 2 2 3 6 2 3" xfId="13625" xr:uid="{CDBDB4B0-0081-4607-B68F-19293110EA65}"/>
    <cellStyle name="Normal 4 2 2 3 6 2 4" xfId="23751" xr:uid="{1E7344A6-C427-461C-88AE-A76E30AD8E40}"/>
    <cellStyle name="Normal 4 2 2 3 6 3" xfId="6375" xr:uid="{C220C49C-7CD1-4F09-A43E-C1E96A996046}"/>
    <cellStyle name="Normal 4 2 2 3 6 3 2" xfId="15697" xr:uid="{92A63953-A71E-4EC9-BD38-A60F86BD18F4}"/>
    <cellStyle name="Normal 4 2 2 3 6 3 3" xfId="25823" xr:uid="{351151FB-6337-47B2-93AF-E6EF5DFD7E1F}"/>
    <cellStyle name="Normal 4 2 2 3 6 4" xfId="11480" xr:uid="{AFED8BCF-7404-4D67-A660-7DE0CEB9C133}"/>
    <cellStyle name="Normal 4 2 2 3 6 5" xfId="21606" xr:uid="{50143480-0748-4064-A37F-C54A359F20E9}"/>
    <cellStyle name="Normal 4 2 2 3 7" xfId="2486" xr:uid="{1A7644C0-EC89-4651-B798-850A56764C3C}"/>
    <cellStyle name="Normal 4 2 2 3 7 2" xfId="4715" xr:uid="{230E2D07-FC69-4964-8B86-9D7733104E40}"/>
    <cellStyle name="Normal 4 2 2 3 7 2 2" xfId="8933" xr:uid="{0B889286-2FCB-444F-B936-A3D0C10AA278}"/>
    <cellStyle name="Normal 4 2 2 3 7 2 2 2" xfId="18255" xr:uid="{AF51F90F-5FE9-4686-8CB7-7371A394728D}"/>
    <cellStyle name="Normal 4 2 2 3 7 2 2 3" xfId="28381" xr:uid="{715B2691-C18C-43BC-81E3-E106EA519D22}"/>
    <cellStyle name="Normal 4 2 2 3 7 2 3" xfId="14038" xr:uid="{291CF595-12A8-4930-97A2-F4E48AEFF7A6}"/>
    <cellStyle name="Normal 4 2 2 3 7 2 4" xfId="24164" xr:uid="{16F09EB5-4069-40F7-B5D5-49B25D661C4C}"/>
    <cellStyle name="Normal 4 2 2 3 7 3" xfId="6788" xr:uid="{43A94E99-535E-4D86-A922-2E829CA145AE}"/>
    <cellStyle name="Normal 4 2 2 3 7 3 2" xfId="16110" xr:uid="{00DF6214-E95B-4D53-B178-A304ED141DC8}"/>
    <cellStyle name="Normal 4 2 2 3 7 3 3" xfId="26236" xr:uid="{40C27517-B419-453C-881E-1A0095B68BE9}"/>
    <cellStyle name="Normal 4 2 2 3 7 4" xfId="11893" xr:uid="{74F7106E-FE53-41D0-8E2D-975797755E4D}"/>
    <cellStyle name="Normal 4 2 2 3 7 5" xfId="22019" xr:uid="{D6B1EF0B-C49A-4FC3-8451-C1571FB7A0D8}"/>
    <cellStyle name="Normal 4 2 2 3 8" xfId="2899" xr:uid="{860033E9-2D94-4B7A-80EB-8A0831D18849}"/>
    <cellStyle name="Normal 4 2 2 3 8 2" xfId="5128" xr:uid="{633A71A2-DDA6-4185-9A8B-06F1A5470D37}"/>
    <cellStyle name="Normal 4 2 2 3 8 2 2" xfId="9346" xr:uid="{B181D9F7-B6C0-4F64-861C-B2397F0BDF06}"/>
    <cellStyle name="Normal 4 2 2 3 8 2 2 2" xfId="18668" xr:uid="{A60226F3-2E7A-4D36-BEF1-AA15B4C62D4E}"/>
    <cellStyle name="Normal 4 2 2 3 8 2 2 3" xfId="28794" xr:uid="{C3CECA07-CB8C-4B82-98D5-A477E9B15953}"/>
    <cellStyle name="Normal 4 2 2 3 8 2 3" xfId="14451" xr:uid="{3AB51808-5521-4E5D-B7C6-B4C66379C839}"/>
    <cellStyle name="Normal 4 2 2 3 8 2 4" xfId="24577" xr:uid="{F17D8EE1-BD46-4D9D-AC90-6689AA67425E}"/>
    <cellStyle name="Normal 4 2 2 3 8 3" xfId="7201" xr:uid="{0D3F0F51-CD88-4D66-B6B2-1A630B31A9B7}"/>
    <cellStyle name="Normal 4 2 2 3 8 3 2" xfId="16523" xr:uid="{AB301C61-439B-4D04-B589-41AB679778D0}"/>
    <cellStyle name="Normal 4 2 2 3 8 3 3" xfId="26649" xr:uid="{B3E134A0-F397-4E44-96B8-DA10DF8395E5}"/>
    <cellStyle name="Normal 4 2 2 3 8 4" xfId="12306" xr:uid="{151EDA2A-8F31-4D20-8914-E1F828DBD898}"/>
    <cellStyle name="Normal 4 2 2 3 8 5" xfId="22432" xr:uid="{73F864C2-1669-43D6-A5FD-F19530FBA35D}"/>
    <cellStyle name="Normal 4 2 2 3 9" xfId="3335" xr:uid="{BDADAA02-42E8-49D9-B796-BCCBCF3F50CB}"/>
    <cellStyle name="Normal 4 2 2 3 9 2" xfId="7614" xr:uid="{7ED1C7C7-3335-424F-BFCF-CC54CAB89B18}"/>
    <cellStyle name="Normal 4 2 2 3 9 2 2" xfId="16936" xr:uid="{458E87C6-B5E8-49A9-8D42-CF06CB126D13}"/>
    <cellStyle name="Normal 4 2 2 3 9 2 3" xfId="27062" xr:uid="{F7C8CC45-11FA-498D-A1E3-F2FCA74197DB}"/>
    <cellStyle name="Normal 4 2 2 3 9 3" xfId="12719" xr:uid="{9B465194-C8E3-42EC-9715-04B2F3F7DD59}"/>
    <cellStyle name="Normal 4 2 2 3 9 4" xfId="22845" xr:uid="{9F750F5D-0D6B-4FB5-B9C5-AD27D8790380}"/>
    <cellStyle name="Normal 4 2 2 4" xfId="350" xr:uid="{00000000-0005-0000-0000-00005E020000}"/>
    <cellStyle name="Normal 4 2 2 4 10" xfId="9648" xr:uid="{30B79E0A-2A12-4F2E-B72E-6387B855B1A9}"/>
    <cellStyle name="Normal 4 2 2 4 10 2" xfId="18969" xr:uid="{5C511013-CBE2-4ECC-810F-45C5F26BF405}"/>
    <cellStyle name="Normal 4 2 2 4 10 3" xfId="29095" xr:uid="{78EC0437-5252-40F2-B903-212A98EB2A5E}"/>
    <cellStyle name="Normal 4 2 2 4 11" xfId="1253" xr:uid="{CCCD6C7E-53CD-4AEC-931E-8D09041F017D}"/>
    <cellStyle name="Normal 4 2 2 4 12" xfId="10662" xr:uid="{C18005A0-32FF-4DF4-AC3B-1F5B278A6FB1}"/>
    <cellStyle name="Normal 4 2 2 4 13" xfId="19958" xr:uid="{B950B0A2-6FC9-486E-BD0D-336046AA6934}"/>
    <cellStyle name="Normal 4 2 2 4 14" xfId="20788" xr:uid="{5658F824-975E-4F9D-8763-138EF99AF1AB}"/>
    <cellStyle name="Normal 4 2 2 4 2" xfId="351" xr:uid="{00000000-0005-0000-0000-00005F020000}"/>
    <cellStyle name="Normal 4 2 2 4 2 10" xfId="1254" xr:uid="{F9E07990-7523-4A52-81B6-38F6B6263D24}"/>
    <cellStyle name="Normal 4 2 2 4 2 11" xfId="10663" xr:uid="{192FC9A7-CEAE-41D9-8D73-B9AD59FB7603}"/>
    <cellStyle name="Normal 4 2 2 4 2 12" xfId="19959" xr:uid="{E7C5D012-8B5B-4B1C-89CE-45188E172CF5}"/>
    <cellStyle name="Normal 4 2 2 4 2 13" xfId="20789" xr:uid="{2133D571-3A42-4BC7-B0A8-D0FEB6147111}"/>
    <cellStyle name="Normal 4 2 2 4 2 2" xfId="352" xr:uid="{00000000-0005-0000-0000-000060020000}"/>
    <cellStyle name="Normal 4 2 2 4 2 2 10" xfId="10664" xr:uid="{67A1A464-CBAA-44AC-8D26-F7537E2A860E}"/>
    <cellStyle name="Normal 4 2 2 4 2 2 11" xfId="19960" xr:uid="{DEDEA4CC-E130-45C8-AEE0-0EEDC7A3DC03}"/>
    <cellStyle name="Normal 4 2 2 4 2 2 12" xfId="20790" xr:uid="{E204B04E-DA1D-4F56-8F8B-CB40FA88709B}"/>
    <cellStyle name="Normal 4 2 2 4 2 2 2" xfId="834" xr:uid="{00000000-0005-0000-0000-000061020000}"/>
    <cellStyle name="Normal 4 2 2 4 2 2 2 2" xfId="3899" xr:uid="{316E4E9F-0D79-4EE9-BCBA-C1EEF1A27DF9}"/>
    <cellStyle name="Normal 4 2 2 4 2 2 2 2 2" xfId="8117" xr:uid="{4E484D23-5E3E-4833-A3D4-7110281AFBC1}"/>
    <cellStyle name="Normal 4 2 2 4 2 2 2 2 2 2" xfId="17439" xr:uid="{00D9A785-169F-4A69-8AE5-AEDCC0DC49C0}"/>
    <cellStyle name="Normal 4 2 2 4 2 2 2 2 2 3" xfId="27565" xr:uid="{86324249-CADB-432B-9C0C-97B354EA7F89}"/>
    <cellStyle name="Normal 4 2 2 4 2 2 2 2 3" xfId="13222" xr:uid="{306ACC39-0A4E-484F-8E11-132D8F77CB3E}"/>
    <cellStyle name="Normal 4 2 2 4 2 2 2 2 4" xfId="23348" xr:uid="{4EEC5E8D-F774-44A9-B141-33B55100D72C}"/>
    <cellStyle name="Normal 4 2 2 4 2 2 2 3" xfId="5972" xr:uid="{0977D081-D704-4170-B508-840FF277EDD7}"/>
    <cellStyle name="Normal 4 2 2 4 2 2 2 3 2" xfId="15294" xr:uid="{57945C7E-CF99-42BB-BB63-D9D5BBD80E6D}"/>
    <cellStyle name="Normal 4 2 2 4 2 2 2 3 3" xfId="25420" xr:uid="{CD70ED97-183C-4BA2-A2CE-B1D4BA92F591}"/>
    <cellStyle name="Normal 4 2 2 4 2 2 2 4" xfId="10383" xr:uid="{0479FC2B-4F3D-4383-A0F8-5BFA426D5DEC}"/>
    <cellStyle name="Normal 4 2 2 4 2 2 2 4 2" xfId="19694" xr:uid="{82F2AD30-7DA5-4F64-B4AB-4E0E1C337648}"/>
    <cellStyle name="Normal 4 2 2 4 2 2 2 4 3" xfId="29820" xr:uid="{4FD0DA84-E445-417A-BB83-79DAB062FD9D}"/>
    <cellStyle name="Normal 4 2 2 4 2 2 2 5" xfId="1670" xr:uid="{6A1457EB-ADB2-4A6A-A9F8-DB69C003D2B0}"/>
    <cellStyle name="Normal 4 2 2 4 2 2 2 6" xfId="11077" xr:uid="{BB53A3D1-B151-4CF6-96FC-26D51BA03881}"/>
    <cellStyle name="Normal 4 2 2 4 2 2 2 7" xfId="20376" xr:uid="{C97DA646-90BF-4740-8798-20B95D0BC077}"/>
    <cellStyle name="Normal 4 2 2 4 2 2 2 8" xfId="21203" xr:uid="{93E6D757-165D-493F-B9F4-F46908D41D05}"/>
    <cellStyle name="Normal 4 2 2 4 2 2 3" xfId="2083" xr:uid="{7E098DF9-67D3-4694-A46A-05B91FD88E08}"/>
    <cellStyle name="Normal 4 2 2 4 2 2 3 2" xfId="4312" xr:uid="{434304C3-ED44-4E40-959C-CF5318FE1A38}"/>
    <cellStyle name="Normal 4 2 2 4 2 2 3 2 2" xfId="8530" xr:uid="{A9F5A2A4-E1F6-4033-8ABD-94D2253228BF}"/>
    <cellStyle name="Normal 4 2 2 4 2 2 3 2 2 2" xfId="17852" xr:uid="{13921672-257B-4EE9-8136-607A2D296AA6}"/>
    <cellStyle name="Normal 4 2 2 4 2 2 3 2 2 3" xfId="27978" xr:uid="{BB0BF3A2-AE17-46D8-B854-D3DD4F127163}"/>
    <cellStyle name="Normal 4 2 2 4 2 2 3 2 3" xfId="13635" xr:uid="{9AAF85D6-ED1E-4CB0-8B6C-6B2F7F154E97}"/>
    <cellStyle name="Normal 4 2 2 4 2 2 3 2 4" xfId="23761" xr:uid="{45F56F93-3ABB-4C42-B98F-9B761F0380A5}"/>
    <cellStyle name="Normal 4 2 2 4 2 2 3 3" xfId="6385" xr:uid="{97C8734A-E84E-4B7B-ABC0-5A09CBB2B023}"/>
    <cellStyle name="Normal 4 2 2 4 2 2 3 3 2" xfId="15707" xr:uid="{C287C03D-27FE-4D71-B811-9B29A6365617}"/>
    <cellStyle name="Normal 4 2 2 4 2 2 3 3 3" xfId="25833" xr:uid="{0ECA152D-78C3-40E5-B7B6-3B8E9E6CD254}"/>
    <cellStyle name="Normal 4 2 2 4 2 2 3 4" xfId="11490" xr:uid="{B97051BD-3063-426D-9B56-75AAF9072FF0}"/>
    <cellStyle name="Normal 4 2 2 4 2 2 3 5" xfId="21616" xr:uid="{0275DD5D-686A-4B6D-9EBF-A1FC52AF9652}"/>
    <cellStyle name="Normal 4 2 2 4 2 2 4" xfId="2496" xr:uid="{5208958B-FC31-48C1-B5B9-2F3A3447FC6D}"/>
    <cellStyle name="Normal 4 2 2 4 2 2 4 2" xfId="4725" xr:uid="{AA38B61E-CCF0-4364-A6CB-CCA785FB9564}"/>
    <cellStyle name="Normal 4 2 2 4 2 2 4 2 2" xfId="8943" xr:uid="{680A3F98-A0A0-4B63-A7A7-189FF4E6CC89}"/>
    <cellStyle name="Normal 4 2 2 4 2 2 4 2 2 2" xfId="18265" xr:uid="{AC1AB444-2AFA-42D2-A9C9-67C6C7D9AC34}"/>
    <cellStyle name="Normal 4 2 2 4 2 2 4 2 2 3" xfId="28391" xr:uid="{91001871-392D-40C9-A52E-8B06B8A086A2}"/>
    <cellStyle name="Normal 4 2 2 4 2 2 4 2 3" xfId="14048" xr:uid="{88D3E125-8D7E-4FFC-A16D-199E87EEA6BC}"/>
    <cellStyle name="Normal 4 2 2 4 2 2 4 2 4" xfId="24174" xr:uid="{D687934E-F9AA-4076-A4B7-CCD8DF61F31C}"/>
    <cellStyle name="Normal 4 2 2 4 2 2 4 3" xfId="6798" xr:uid="{9A9B27BF-AC39-4184-9065-A8DEDC7CB7C6}"/>
    <cellStyle name="Normal 4 2 2 4 2 2 4 3 2" xfId="16120" xr:uid="{6688AF02-9534-4228-940A-CE8248486091}"/>
    <cellStyle name="Normal 4 2 2 4 2 2 4 3 3" xfId="26246" xr:uid="{9F850513-1231-4320-A5FF-1B1608F38129}"/>
    <cellStyle name="Normal 4 2 2 4 2 2 4 4" xfId="11903" xr:uid="{AAD2FD78-73D2-4F0B-86D1-26A4F1D6CE75}"/>
    <cellStyle name="Normal 4 2 2 4 2 2 4 5" xfId="22029" xr:uid="{523CFDA7-679F-47D1-BA80-4D46C76DC6C8}"/>
    <cellStyle name="Normal 4 2 2 4 2 2 5" xfId="2909" xr:uid="{C89C5265-79B8-44D4-85A9-AED23033C557}"/>
    <cellStyle name="Normal 4 2 2 4 2 2 5 2" xfId="5138" xr:uid="{28DCBFB8-BD52-4B08-98F3-AD7B2FEA8666}"/>
    <cellStyle name="Normal 4 2 2 4 2 2 5 2 2" xfId="9356" xr:uid="{BDF08897-46CE-4800-92C6-F500F0E2404E}"/>
    <cellStyle name="Normal 4 2 2 4 2 2 5 2 2 2" xfId="18678" xr:uid="{50C38E58-D39C-4136-923D-1AA49A4D0100}"/>
    <cellStyle name="Normal 4 2 2 4 2 2 5 2 2 3" xfId="28804" xr:uid="{0414291B-313E-4B52-BEAF-439E5035EDB2}"/>
    <cellStyle name="Normal 4 2 2 4 2 2 5 2 3" xfId="14461" xr:uid="{FCCA66ED-D825-4CBC-AE00-CFD81D54314E}"/>
    <cellStyle name="Normal 4 2 2 4 2 2 5 2 4" xfId="24587" xr:uid="{F1AD4B18-A417-49A2-AE05-EE8CE855228A}"/>
    <cellStyle name="Normal 4 2 2 4 2 2 5 3" xfId="7211" xr:uid="{FE29051E-DB85-4094-BB60-E03A2B87C9A7}"/>
    <cellStyle name="Normal 4 2 2 4 2 2 5 3 2" xfId="16533" xr:uid="{35329632-CA93-4DA6-A8A3-42F8F9B24EFE}"/>
    <cellStyle name="Normal 4 2 2 4 2 2 5 3 3" xfId="26659" xr:uid="{5FEDA95E-30D9-49F9-9C59-A558142B4C4D}"/>
    <cellStyle name="Normal 4 2 2 4 2 2 5 4" xfId="12316" xr:uid="{477D2C98-19AD-4419-B5CB-29D9CBFC3421}"/>
    <cellStyle name="Normal 4 2 2 4 2 2 5 5" xfId="22442" xr:uid="{8B8E1255-73C4-4221-9A30-7578EBE2BBA2}"/>
    <cellStyle name="Normal 4 2 2 4 2 2 6" xfId="3345" xr:uid="{D5B1E538-C0AF-4942-A4F7-8B34F1814FFB}"/>
    <cellStyle name="Normal 4 2 2 4 2 2 6 2" xfId="7624" xr:uid="{FCB51DD9-17F9-496C-A0C6-CEA074E99A37}"/>
    <cellStyle name="Normal 4 2 2 4 2 2 6 2 2" xfId="16946" xr:uid="{25F93E5E-A22F-4267-A3D8-74264D58948F}"/>
    <cellStyle name="Normal 4 2 2 4 2 2 6 2 3" xfId="27072" xr:uid="{4AE486C6-5555-43A8-AB1A-2FAE9A55DB2E}"/>
    <cellStyle name="Normal 4 2 2 4 2 2 6 3" xfId="12729" xr:uid="{FEC76B3A-E398-410F-9449-086BDDE77E09}"/>
    <cellStyle name="Normal 4 2 2 4 2 2 6 4" xfId="22855" xr:uid="{E4A5A690-1EF3-45E8-B1BC-517DB777310F}"/>
    <cellStyle name="Normal 4 2 2 4 2 2 7" xfId="5559" xr:uid="{C2532A20-DF60-4CC7-B059-571A3DF78011}"/>
    <cellStyle name="Normal 4 2 2 4 2 2 7 2" xfId="14881" xr:uid="{198104A5-0A8A-484F-A0CC-2EB51483C6DE}"/>
    <cellStyle name="Normal 4 2 2 4 2 2 7 3" xfId="25007" xr:uid="{657DE433-0850-4190-A898-8DA2ED81B7CB}"/>
    <cellStyle name="Normal 4 2 2 4 2 2 8" xfId="9958" xr:uid="{DBDCBCD4-6B9C-48FA-90C7-F454314386A1}"/>
    <cellStyle name="Normal 4 2 2 4 2 2 8 2" xfId="19279" xr:uid="{0378DF6D-A622-4E88-A794-A93C0910E080}"/>
    <cellStyle name="Normal 4 2 2 4 2 2 8 3" xfId="29405" xr:uid="{B1A1BD04-1E60-40ED-99A0-6D66E6F632DF}"/>
    <cellStyle name="Normal 4 2 2 4 2 2 9" xfId="1255" xr:uid="{0A1E3EB3-BE7E-4A78-8DE5-DEC3E680190F}"/>
    <cellStyle name="Normal 4 2 2 4 2 3" xfId="833" xr:uid="{00000000-0005-0000-0000-000062020000}"/>
    <cellStyle name="Normal 4 2 2 4 2 3 2" xfId="3898" xr:uid="{4B22D119-FF6E-453A-90CB-7E04B911A36C}"/>
    <cellStyle name="Normal 4 2 2 4 2 3 2 2" xfId="8116" xr:uid="{CAF1FFD9-61E6-48E1-92BD-2C94CBE1C546}"/>
    <cellStyle name="Normal 4 2 2 4 2 3 2 2 2" xfId="17438" xr:uid="{6D7A1AE7-0AD2-4DD7-A203-13EA5BA20BB7}"/>
    <cellStyle name="Normal 4 2 2 4 2 3 2 2 3" xfId="27564" xr:uid="{8B27C43C-ECE3-481B-8D4A-33F37FECFD16}"/>
    <cellStyle name="Normal 4 2 2 4 2 3 2 3" xfId="13221" xr:uid="{64DE5BB7-AD17-4E8B-AFA9-982669C6B368}"/>
    <cellStyle name="Normal 4 2 2 4 2 3 2 4" xfId="23347" xr:uid="{09B1757A-005E-43B5-A88D-CF69F46B5B26}"/>
    <cellStyle name="Normal 4 2 2 4 2 3 3" xfId="5971" xr:uid="{4F6CDCB2-D520-4129-8EC0-C9F8FF640B2E}"/>
    <cellStyle name="Normal 4 2 2 4 2 3 3 2" xfId="15293" xr:uid="{A9D48464-A558-4765-8F26-B41FAE1EA0B3}"/>
    <cellStyle name="Normal 4 2 2 4 2 3 3 3" xfId="25419" xr:uid="{C8BE7ABC-004D-4B77-B830-7A0332CB60B4}"/>
    <cellStyle name="Normal 4 2 2 4 2 3 4" xfId="10176" xr:uid="{DF67948F-36F8-442B-BE6E-DEC6EAFE7AD1}"/>
    <cellStyle name="Normal 4 2 2 4 2 3 4 2" xfId="19487" xr:uid="{FBB01CF5-7024-4584-90C3-ABFBB0862617}"/>
    <cellStyle name="Normal 4 2 2 4 2 3 4 3" xfId="29613" xr:uid="{01CFCDB9-3D2A-4F4D-8433-235F29E6F0DC}"/>
    <cellStyle name="Normal 4 2 2 4 2 3 5" xfId="1669" xr:uid="{38F62EA5-58C3-4938-8194-65CF14A6AC3E}"/>
    <cellStyle name="Normal 4 2 2 4 2 3 6" xfId="11076" xr:uid="{B509D6F8-FE71-4EBB-8E20-551D9E8283E4}"/>
    <cellStyle name="Normal 4 2 2 4 2 3 7" xfId="20375" xr:uid="{89DC4682-82E1-4F3A-BB82-68608E5CFDEE}"/>
    <cellStyle name="Normal 4 2 2 4 2 3 8" xfId="21202" xr:uid="{062FFF84-603A-479B-8E02-E433F2A666F3}"/>
    <cellStyle name="Normal 4 2 2 4 2 4" xfId="2082" xr:uid="{6B5626CB-7D2A-425E-8A3F-1630987256ED}"/>
    <cellStyle name="Normal 4 2 2 4 2 4 2" xfId="4311" xr:uid="{F311393B-9FBB-479C-8F6B-57B61E98AA67}"/>
    <cellStyle name="Normal 4 2 2 4 2 4 2 2" xfId="8529" xr:uid="{D34A628E-12A6-4A63-95FE-F6F0EB6B2EE0}"/>
    <cellStyle name="Normal 4 2 2 4 2 4 2 2 2" xfId="17851" xr:uid="{3F8E430A-8332-44CD-AD82-9C696D41484D}"/>
    <cellStyle name="Normal 4 2 2 4 2 4 2 2 3" xfId="27977" xr:uid="{9B7F29C2-810A-48DA-97A5-68B3B7B70438}"/>
    <cellStyle name="Normal 4 2 2 4 2 4 2 3" xfId="13634" xr:uid="{4E38F75D-C8A9-46A6-9021-3F06D989682E}"/>
    <cellStyle name="Normal 4 2 2 4 2 4 2 4" xfId="23760" xr:uid="{02F03959-F173-4454-A4EF-BB7F8CD18255}"/>
    <cellStyle name="Normal 4 2 2 4 2 4 3" xfId="6384" xr:uid="{145EC842-837F-4944-8D05-9782CCBF15C8}"/>
    <cellStyle name="Normal 4 2 2 4 2 4 3 2" xfId="15706" xr:uid="{72856FEE-DB1B-4F59-BB75-74D58C9FF55B}"/>
    <cellStyle name="Normal 4 2 2 4 2 4 3 3" xfId="25832" xr:uid="{014453F7-25A3-4F59-8216-BEE9A4E70B5F}"/>
    <cellStyle name="Normal 4 2 2 4 2 4 4" xfId="11489" xr:uid="{8620CDDF-D113-4920-941A-4CD6839BE47F}"/>
    <cellStyle name="Normal 4 2 2 4 2 4 5" xfId="21615" xr:uid="{897708C2-319F-4905-918A-E0B71833F45C}"/>
    <cellStyle name="Normal 4 2 2 4 2 5" xfId="2495" xr:uid="{14CEF401-B6EB-4A51-A50D-2EEEF6CB11AB}"/>
    <cellStyle name="Normal 4 2 2 4 2 5 2" xfId="4724" xr:uid="{BE10D548-AE26-4E6E-ACC9-31EE51726CF3}"/>
    <cellStyle name="Normal 4 2 2 4 2 5 2 2" xfId="8942" xr:uid="{1527106B-BBD9-4A55-A4A3-E6999D7354A2}"/>
    <cellStyle name="Normal 4 2 2 4 2 5 2 2 2" xfId="18264" xr:uid="{58CA78DF-0F5E-401D-BB1E-8A7E8C4136C2}"/>
    <cellStyle name="Normal 4 2 2 4 2 5 2 2 3" xfId="28390" xr:uid="{4BAB08BD-E2DD-4BF4-9249-60CD50DEE69D}"/>
    <cellStyle name="Normal 4 2 2 4 2 5 2 3" xfId="14047" xr:uid="{C7C43467-1BCC-437F-89DB-C128B78FB7C4}"/>
    <cellStyle name="Normal 4 2 2 4 2 5 2 4" xfId="24173" xr:uid="{320D48A4-2EA7-41D0-9EE7-BAE0288F5DF1}"/>
    <cellStyle name="Normal 4 2 2 4 2 5 3" xfId="6797" xr:uid="{6F35747B-FB93-4223-BB42-A77D188AD521}"/>
    <cellStyle name="Normal 4 2 2 4 2 5 3 2" xfId="16119" xr:uid="{1535A5FF-C5F7-4DDB-A9B3-5D2268F435EA}"/>
    <cellStyle name="Normal 4 2 2 4 2 5 3 3" xfId="26245" xr:uid="{C8F8AEF0-866C-43BA-917F-181DC2A423DC}"/>
    <cellStyle name="Normal 4 2 2 4 2 5 4" xfId="11902" xr:uid="{3372D285-E6F6-48AC-AA9C-9488032C7511}"/>
    <cellStyle name="Normal 4 2 2 4 2 5 5" xfId="22028" xr:uid="{B6332256-F23F-4253-980E-F260844460C4}"/>
    <cellStyle name="Normal 4 2 2 4 2 6" xfId="2908" xr:uid="{775044BA-19FD-48E9-BD7F-3E6C8147385A}"/>
    <cellStyle name="Normal 4 2 2 4 2 6 2" xfId="5137" xr:uid="{2018C4FD-9B3C-40F9-93C2-88E3076054DF}"/>
    <cellStyle name="Normal 4 2 2 4 2 6 2 2" xfId="9355" xr:uid="{FC24A2E1-1084-432C-BEDB-D566C7975545}"/>
    <cellStyle name="Normal 4 2 2 4 2 6 2 2 2" xfId="18677" xr:uid="{B141BBFC-4D44-4014-A0D1-6D203EB29128}"/>
    <cellStyle name="Normal 4 2 2 4 2 6 2 2 3" xfId="28803" xr:uid="{3463105C-FC43-424B-8CA6-73B0558582BE}"/>
    <cellStyle name="Normal 4 2 2 4 2 6 2 3" xfId="14460" xr:uid="{542E54E2-48A3-41E4-AC3A-B00C40C19572}"/>
    <cellStyle name="Normal 4 2 2 4 2 6 2 4" xfId="24586" xr:uid="{51ADC8E2-D49F-473B-9158-922B36CAE379}"/>
    <cellStyle name="Normal 4 2 2 4 2 6 3" xfId="7210" xr:uid="{1A8A8C76-8284-4580-8015-22BD321E6CC3}"/>
    <cellStyle name="Normal 4 2 2 4 2 6 3 2" xfId="16532" xr:uid="{B84B9D07-6E59-45C0-996C-6BF80DDDA92F}"/>
    <cellStyle name="Normal 4 2 2 4 2 6 3 3" xfId="26658" xr:uid="{23012E0C-2C8A-4AD1-9174-91C9675980A8}"/>
    <cellStyle name="Normal 4 2 2 4 2 6 4" xfId="12315" xr:uid="{8AC384F4-7FA8-40F3-A2FE-4C63FA61F7E6}"/>
    <cellStyle name="Normal 4 2 2 4 2 6 5" xfId="22441" xr:uid="{E02A4188-0F58-43C6-97C2-A05070F87010}"/>
    <cellStyle name="Normal 4 2 2 4 2 7" xfId="3344" xr:uid="{BBCCB598-4570-45B6-840B-06F4A90DF3B9}"/>
    <cellStyle name="Normal 4 2 2 4 2 7 2" xfId="7623" xr:uid="{3F409DD0-C73F-45D0-8473-44481B813038}"/>
    <cellStyle name="Normal 4 2 2 4 2 7 2 2" xfId="16945" xr:uid="{F5B8EBCF-CA81-47C4-8B55-86CB8B932AF4}"/>
    <cellStyle name="Normal 4 2 2 4 2 7 2 3" xfId="27071" xr:uid="{55554139-0712-440C-B254-351BF116B79D}"/>
    <cellStyle name="Normal 4 2 2 4 2 7 3" xfId="12728" xr:uid="{F7F39EE3-CCFF-4C29-8DE0-7B41BF1F4988}"/>
    <cellStyle name="Normal 4 2 2 4 2 7 4" xfId="22854" xr:uid="{090DDB3B-59BC-40F7-8659-D90A40C22AF3}"/>
    <cellStyle name="Normal 4 2 2 4 2 8" xfId="5558" xr:uid="{B79A4CA9-27D7-4052-85C7-5E61A74D72EE}"/>
    <cellStyle name="Normal 4 2 2 4 2 8 2" xfId="14880" xr:uid="{A96C4EC2-40A2-4370-95A2-5CA3EB9DDB6D}"/>
    <cellStyle name="Normal 4 2 2 4 2 8 3" xfId="25006" xr:uid="{4D78225E-68E9-479C-BB9B-B99E27AE8B76}"/>
    <cellStyle name="Normal 4 2 2 4 2 9" xfId="9751" xr:uid="{57FB248C-D5B1-4482-A561-5119892DB381}"/>
    <cellStyle name="Normal 4 2 2 4 2 9 2" xfId="19072" xr:uid="{D88B0B7B-57DC-4DD8-A250-3AC178233ADE}"/>
    <cellStyle name="Normal 4 2 2 4 2 9 3" xfId="29198" xr:uid="{D6B58033-3FA9-471B-A277-F9A7069409CA}"/>
    <cellStyle name="Normal 4 2 2 4 3" xfId="353" xr:uid="{00000000-0005-0000-0000-000063020000}"/>
    <cellStyle name="Normal 4 2 2 4 3 10" xfId="10665" xr:uid="{A35BB9FF-B368-4AB0-A5D6-A552A5A55F89}"/>
    <cellStyle name="Normal 4 2 2 4 3 11" xfId="19961" xr:uid="{F40F3C35-CE0B-4E14-952F-0A0733A6D7E7}"/>
    <cellStyle name="Normal 4 2 2 4 3 12" xfId="20791" xr:uid="{69B20BC0-B742-46FE-9D6E-030679B2FE5F}"/>
    <cellStyle name="Normal 4 2 2 4 3 2" xfId="835" xr:uid="{00000000-0005-0000-0000-000064020000}"/>
    <cellStyle name="Normal 4 2 2 4 3 2 2" xfId="3900" xr:uid="{F09067C3-792E-4A9D-B316-D318FFD2ABFD}"/>
    <cellStyle name="Normal 4 2 2 4 3 2 2 2" xfId="8118" xr:uid="{8BE05724-7D82-40EA-AF5A-2342FD6D19AE}"/>
    <cellStyle name="Normal 4 2 2 4 3 2 2 2 2" xfId="17440" xr:uid="{281F0363-568B-4C2D-8A0D-075A3BD1ADCB}"/>
    <cellStyle name="Normal 4 2 2 4 3 2 2 2 3" xfId="27566" xr:uid="{2469988C-A912-4A7F-92F1-D0238C364ADA}"/>
    <cellStyle name="Normal 4 2 2 4 3 2 2 3" xfId="13223" xr:uid="{AD2B66A4-23A7-42E4-95CC-53A1A368D092}"/>
    <cellStyle name="Normal 4 2 2 4 3 2 2 4" xfId="23349" xr:uid="{1B0B33A2-4C4B-44EB-933E-DC913B7B7A74}"/>
    <cellStyle name="Normal 4 2 2 4 3 2 3" xfId="5973" xr:uid="{5442EC38-B76E-41CF-9B0D-3835D7C27D4F}"/>
    <cellStyle name="Normal 4 2 2 4 3 2 3 2" xfId="15295" xr:uid="{799E916E-358F-4A24-A569-B1E87D301A22}"/>
    <cellStyle name="Normal 4 2 2 4 3 2 3 3" xfId="25421" xr:uid="{DAF3F9D0-E411-4E5B-AC87-BC86B69396F0}"/>
    <cellStyle name="Normal 4 2 2 4 3 2 4" xfId="10280" xr:uid="{48CF2FFA-D2A5-4849-AF3B-5F022E453F5D}"/>
    <cellStyle name="Normal 4 2 2 4 3 2 4 2" xfId="19591" xr:uid="{9BCC6988-0E94-430D-B521-12FA4722BA3E}"/>
    <cellStyle name="Normal 4 2 2 4 3 2 4 3" xfId="29717" xr:uid="{D91B3E28-50E5-4BCE-BA9D-53AFB0F1A38B}"/>
    <cellStyle name="Normal 4 2 2 4 3 2 5" xfId="1671" xr:uid="{028064F5-FD74-4EC3-B9C7-624E598CEB26}"/>
    <cellStyle name="Normal 4 2 2 4 3 2 6" xfId="11078" xr:uid="{2327B402-38D3-447E-9AD9-BD6CA9483818}"/>
    <cellStyle name="Normal 4 2 2 4 3 2 7" xfId="20377" xr:uid="{7414F9A1-4AC4-4C91-A8FB-DB0960398A9D}"/>
    <cellStyle name="Normal 4 2 2 4 3 2 8" xfId="21204" xr:uid="{7692845D-D542-4901-94BF-6626DF484793}"/>
    <cellStyle name="Normal 4 2 2 4 3 3" xfId="2084" xr:uid="{D519B90C-2BB9-4EA8-9752-3B2B4B90C250}"/>
    <cellStyle name="Normal 4 2 2 4 3 3 2" xfId="4313" xr:uid="{8DECE02D-FCD7-4ABE-91D2-8A61F06263BE}"/>
    <cellStyle name="Normal 4 2 2 4 3 3 2 2" xfId="8531" xr:uid="{44672341-E2AD-458F-86C6-92BABEDAB6BD}"/>
    <cellStyle name="Normal 4 2 2 4 3 3 2 2 2" xfId="17853" xr:uid="{139B9A7F-FA38-4685-9AD5-1358038B369C}"/>
    <cellStyle name="Normal 4 2 2 4 3 3 2 2 3" xfId="27979" xr:uid="{C53F1863-961C-4DF9-B52E-3A1FEE8F9E73}"/>
    <cellStyle name="Normal 4 2 2 4 3 3 2 3" xfId="13636" xr:uid="{3E1C6AEE-2BB1-4C84-ABD1-AD29D05BFC9C}"/>
    <cellStyle name="Normal 4 2 2 4 3 3 2 4" xfId="23762" xr:uid="{5BC4CCF0-FAC2-4883-ADAC-D374E315F0CB}"/>
    <cellStyle name="Normal 4 2 2 4 3 3 3" xfId="6386" xr:uid="{B7E3154B-AD0A-43AE-B83B-4E2E49C0C85A}"/>
    <cellStyle name="Normal 4 2 2 4 3 3 3 2" xfId="15708" xr:uid="{C64BCEC8-B6CB-463E-892F-9E18C87EE034}"/>
    <cellStyle name="Normal 4 2 2 4 3 3 3 3" xfId="25834" xr:uid="{115A2E55-9332-4CE9-8BEF-E06A5F21B5CC}"/>
    <cellStyle name="Normal 4 2 2 4 3 3 4" xfId="11491" xr:uid="{7FECC187-4C0B-4C18-9F54-A1B1CC983BD5}"/>
    <cellStyle name="Normal 4 2 2 4 3 3 5" xfId="21617" xr:uid="{52CD3A50-3F22-4649-983A-3B5D36E53DD4}"/>
    <cellStyle name="Normal 4 2 2 4 3 4" xfId="2497" xr:uid="{EF6EA20A-B8CC-43C8-AA1A-79F4F0A91686}"/>
    <cellStyle name="Normal 4 2 2 4 3 4 2" xfId="4726" xr:uid="{8835D4AD-02E4-4A4C-8D9C-0C1FBBE61EBC}"/>
    <cellStyle name="Normal 4 2 2 4 3 4 2 2" xfId="8944" xr:uid="{A8B1E540-B106-47A3-8E4A-B41D302D97D5}"/>
    <cellStyle name="Normal 4 2 2 4 3 4 2 2 2" xfId="18266" xr:uid="{5749942B-2FB4-4478-9B9D-8518778AC0E2}"/>
    <cellStyle name="Normal 4 2 2 4 3 4 2 2 3" xfId="28392" xr:uid="{C1C085D7-34F4-497B-B719-9E9D84D0CB14}"/>
    <cellStyle name="Normal 4 2 2 4 3 4 2 3" xfId="14049" xr:uid="{9F3292CB-4865-48B5-B2FA-5A126336FD9E}"/>
    <cellStyle name="Normal 4 2 2 4 3 4 2 4" xfId="24175" xr:uid="{6E9DE3A8-51C7-4DD6-A09E-ECDBDF6396A1}"/>
    <cellStyle name="Normal 4 2 2 4 3 4 3" xfId="6799" xr:uid="{E6C1E560-71E1-499A-A51C-923AEB3CEE5D}"/>
    <cellStyle name="Normal 4 2 2 4 3 4 3 2" xfId="16121" xr:uid="{7ACDC77F-BA1D-490E-9498-99C0C9FDB95D}"/>
    <cellStyle name="Normal 4 2 2 4 3 4 3 3" xfId="26247" xr:uid="{A37CFF06-B429-476B-BADD-E14042F3C26B}"/>
    <cellStyle name="Normal 4 2 2 4 3 4 4" xfId="11904" xr:uid="{B861F541-E7F9-49EA-AC0F-A45D31F288A2}"/>
    <cellStyle name="Normal 4 2 2 4 3 4 5" xfId="22030" xr:uid="{90213F08-FB0E-422A-AD85-73092601FCCF}"/>
    <cellStyle name="Normal 4 2 2 4 3 5" xfId="2910" xr:uid="{92CC6195-72BF-4789-BEA5-2549BD0739D8}"/>
    <cellStyle name="Normal 4 2 2 4 3 5 2" xfId="5139" xr:uid="{58362B68-6032-43E7-9052-7570369E181D}"/>
    <cellStyle name="Normal 4 2 2 4 3 5 2 2" xfId="9357" xr:uid="{9277D778-DD9C-4A78-944A-F44670E31C56}"/>
    <cellStyle name="Normal 4 2 2 4 3 5 2 2 2" xfId="18679" xr:uid="{C18260D9-BAB0-4ED1-AA25-7C94C6D6FCEE}"/>
    <cellStyle name="Normal 4 2 2 4 3 5 2 2 3" xfId="28805" xr:uid="{C65C3AEB-0F38-469C-9533-AEB6AEC73343}"/>
    <cellStyle name="Normal 4 2 2 4 3 5 2 3" xfId="14462" xr:uid="{2979E115-4197-49BB-A36B-270D02C9210B}"/>
    <cellStyle name="Normal 4 2 2 4 3 5 2 4" xfId="24588" xr:uid="{39FF85C8-8C71-4282-8468-D7264822C1FE}"/>
    <cellStyle name="Normal 4 2 2 4 3 5 3" xfId="7212" xr:uid="{9815A2A4-F0FF-4533-BE11-E08A69E2B10C}"/>
    <cellStyle name="Normal 4 2 2 4 3 5 3 2" xfId="16534" xr:uid="{165A9387-9317-4672-8973-BBC1515D552C}"/>
    <cellStyle name="Normal 4 2 2 4 3 5 3 3" xfId="26660" xr:uid="{A1F8CDFA-0AFF-415B-B6C0-0393CEDB7E7C}"/>
    <cellStyle name="Normal 4 2 2 4 3 5 4" xfId="12317" xr:uid="{C0E27AE9-8030-4710-9797-98C98C7B966B}"/>
    <cellStyle name="Normal 4 2 2 4 3 5 5" xfId="22443" xr:uid="{5A70CE14-16F2-473A-8C83-09B8D2FCF859}"/>
    <cellStyle name="Normal 4 2 2 4 3 6" xfId="3346" xr:uid="{E869298A-E1A7-4AD9-8851-92B1B5FFBC1F}"/>
    <cellStyle name="Normal 4 2 2 4 3 6 2" xfId="7625" xr:uid="{DCAA169F-2CEB-43E4-BCAE-0616BAA82931}"/>
    <cellStyle name="Normal 4 2 2 4 3 6 2 2" xfId="16947" xr:uid="{067DA82F-9B6B-4D36-B92B-18889FF4B295}"/>
    <cellStyle name="Normal 4 2 2 4 3 6 2 3" xfId="27073" xr:uid="{50A0A2BE-B016-428C-93B5-A7DFF95D6DB1}"/>
    <cellStyle name="Normal 4 2 2 4 3 6 3" xfId="12730" xr:uid="{E83CD33C-8E12-48EF-9DAF-A33BA9EFC1B5}"/>
    <cellStyle name="Normal 4 2 2 4 3 6 4" xfId="22856" xr:uid="{7294DAF5-C22D-42B6-8F17-77198685F5FC}"/>
    <cellStyle name="Normal 4 2 2 4 3 7" xfId="5560" xr:uid="{22BEB1B0-0763-4E7E-843F-E67BC65ACC0B}"/>
    <cellStyle name="Normal 4 2 2 4 3 7 2" xfId="14882" xr:uid="{0A589437-6FBF-4B3D-9ADB-4D6E50ABA0A6}"/>
    <cellStyle name="Normal 4 2 2 4 3 7 3" xfId="25008" xr:uid="{CA45277F-3F3D-4541-9745-E22C0C53B8BC}"/>
    <cellStyle name="Normal 4 2 2 4 3 8" xfId="9855" xr:uid="{D835F86E-E361-4FBC-8F67-5348A99F0465}"/>
    <cellStyle name="Normal 4 2 2 4 3 8 2" xfId="19176" xr:uid="{2C24C716-52D9-421B-BAF4-B09BAE5A544D}"/>
    <cellStyle name="Normal 4 2 2 4 3 8 3" xfId="29302" xr:uid="{FABA10BA-6E97-4A1E-A56E-5E380534D8D9}"/>
    <cellStyle name="Normal 4 2 2 4 3 9" xfId="1256" xr:uid="{C4157670-9C87-4D42-907A-426D39D0E0E7}"/>
    <cellStyle name="Normal 4 2 2 4 4" xfId="832" xr:uid="{00000000-0005-0000-0000-000065020000}"/>
    <cellStyle name="Normal 4 2 2 4 4 2" xfId="3897" xr:uid="{DD82BB61-8ABE-4982-A330-4E2B9FA486EF}"/>
    <cellStyle name="Normal 4 2 2 4 4 2 2" xfId="8115" xr:uid="{5A350A5D-A1A9-46BE-9DC3-90BAD41D187D}"/>
    <cellStyle name="Normal 4 2 2 4 4 2 2 2" xfId="17437" xr:uid="{71E7B9B1-5661-4BE6-B054-020EF8E9EEF7}"/>
    <cellStyle name="Normal 4 2 2 4 4 2 2 3" xfId="27563" xr:uid="{E34D0003-D02B-4776-9F62-AA2BD6551CF3}"/>
    <cellStyle name="Normal 4 2 2 4 4 2 3" xfId="13220" xr:uid="{AE0B3685-8420-4E8C-87F0-09CD323AC585}"/>
    <cellStyle name="Normal 4 2 2 4 4 2 4" xfId="23346" xr:uid="{76969C09-0BC8-472B-8916-9A27085D866D}"/>
    <cellStyle name="Normal 4 2 2 4 4 3" xfId="5970" xr:uid="{730CCF51-C881-403D-ACB7-BBBA8C6A8DED}"/>
    <cellStyle name="Normal 4 2 2 4 4 3 2" xfId="15292" xr:uid="{9FF3BD5E-9EE2-46E1-9C55-C6E00AA70119}"/>
    <cellStyle name="Normal 4 2 2 4 4 3 3" xfId="25418" xr:uid="{CAA1048A-7A87-414C-8B19-8F7D6731EDD3}"/>
    <cellStyle name="Normal 4 2 2 4 4 4" xfId="10073" xr:uid="{4AE9F3DA-6CF1-4466-8842-CCFCA9EADD72}"/>
    <cellStyle name="Normal 4 2 2 4 4 4 2" xfId="19384" xr:uid="{BB6DCC3F-34B3-4D16-81CD-010D18CB04E7}"/>
    <cellStyle name="Normal 4 2 2 4 4 4 3" xfId="29510" xr:uid="{2C40D1BC-C4AF-43C9-8A49-DAD96B900F8F}"/>
    <cellStyle name="Normal 4 2 2 4 4 5" xfId="1668" xr:uid="{977BCEA4-6699-48E3-94F8-02B319133EED}"/>
    <cellStyle name="Normal 4 2 2 4 4 6" xfId="11075" xr:uid="{FB375238-DBC3-4873-9402-DC865A030772}"/>
    <cellStyle name="Normal 4 2 2 4 4 7" xfId="20374" xr:uid="{E934B926-07F5-4D5F-BCED-0F167EB3C324}"/>
    <cellStyle name="Normal 4 2 2 4 4 8" xfId="21201" xr:uid="{D780B4F6-F27B-4BB4-8CD5-229C4C02F66E}"/>
    <cellStyle name="Normal 4 2 2 4 5" xfId="2081" xr:uid="{76138768-16E7-46FB-85D2-FCBCAF98283B}"/>
    <cellStyle name="Normal 4 2 2 4 5 2" xfId="4310" xr:uid="{431AC896-51B2-44E0-9E6A-45828E8F6AD2}"/>
    <cellStyle name="Normal 4 2 2 4 5 2 2" xfId="8528" xr:uid="{A433B76C-FF48-42CF-AB2D-C9F08851438B}"/>
    <cellStyle name="Normal 4 2 2 4 5 2 2 2" xfId="17850" xr:uid="{8815880E-54C9-470C-A11D-008C1862E6E2}"/>
    <cellStyle name="Normal 4 2 2 4 5 2 2 3" xfId="27976" xr:uid="{5C502425-CD18-44CA-9FD6-C2121CD011E8}"/>
    <cellStyle name="Normal 4 2 2 4 5 2 3" xfId="13633" xr:uid="{7FB3E020-3E05-466A-AF7C-E0A89608A670}"/>
    <cellStyle name="Normal 4 2 2 4 5 2 4" xfId="23759" xr:uid="{42DE3E93-5CFB-4B8E-8FEA-E9A5D26FADC3}"/>
    <cellStyle name="Normal 4 2 2 4 5 3" xfId="6383" xr:uid="{0B6D2F81-A2D4-4AAF-95B9-264FEF45F252}"/>
    <cellStyle name="Normal 4 2 2 4 5 3 2" xfId="15705" xr:uid="{C20C2D41-CBDF-45B7-B77B-FE30E2C41F1A}"/>
    <cellStyle name="Normal 4 2 2 4 5 3 3" xfId="25831" xr:uid="{F0BC7807-A593-4A33-BFFD-7571C9A6B190}"/>
    <cellStyle name="Normal 4 2 2 4 5 4" xfId="11488" xr:uid="{4A7ECB05-F57F-4BD7-87EB-EECDBAD46EF4}"/>
    <cellStyle name="Normal 4 2 2 4 5 5" xfId="21614" xr:uid="{4670FEB3-2AF7-407B-B2DB-2DC166DD5F03}"/>
    <cellStyle name="Normal 4 2 2 4 6" xfId="2494" xr:uid="{FE744932-69AC-422F-A358-C5AA491E329C}"/>
    <cellStyle name="Normal 4 2 2 4 6 2" xfId="4723" xr:uid="{3BD071A8-FE91-4C2A-A591-8AA2B4A47001}"/>
    <cellStyle name="Normal 4 2 2 4 6 2 2" xfId="8941" xr:uid="{56168047-8D5C-4EEC-AF0A-2BB9746082F1}"/>
    <cellStyle name="Normal 4 2 2 4 6 2 2 2" xfId="18263" xr:uid="{A05389A1-DD89-420D-8F7B-3B579D34B6BB}"/>
    <cellStyle name="Normal 4 2 2 4 6 2 2 3" xfId="28389" xr:uid="{35B5CC86-EC12-4CDF-AB4C-3A08D8580BCF}"/>
    <cellStyle name="Normal 4 2 2 4 6 2 3" xfId="14046" xr:uid="{A7BF300A-DA87-4455-8EA0-C92AD1EF8DC7}"/>
    <cellStyle name="Normal 4 2 2 4 6 2 4" xfId="24172" xr:uid="{53F2A1C8-6CAC-4062-B791-DC02A29AB8D5}"/>
    <cellStyle name="Normal 4 2 2 4 6 3" xfId="6796" xr:uid="{CD6354EA-C2E2-48CA-9C90-CDAA2F9F6744}"/>
    <cellStyle name="Normal 4 2 2 4 6 3 2" xfId="16118" xr:uid="{0E693A62-D976-484C-BAA4-75E3CBADCF3D}"/>
    <cellStyle name="Normal 4 2 2 4 6 3 3" xfId="26244" xr:uid="{34193D9E-CEE5-441D-AD38-61267B8D9245}"/>
    <cellStyle name="Normal 4 2 2 4 6 4" xfId="11901" xr:uid="{FEB238B3-0EF4-4AD2-8598-899FB5A9161B}"/>
    <cellStyle name="Normal 4 2 2 4 6 5" xfId="22027" xr:uid="{B441F84E-467D-4301-B565-CF1BB3CC5A30}"/>
    <cellStyle name="Normal 4 2 2 4 7" xfId="2907" xr:uid="{E2722C8F-561E-4C21-924C-D33A2FDDCFE5}"/>
    <cellStyle name="Normal 4 2 2 4 7 2" xfId="5136" xr:uid="{41BB8672-0C7E-4F17-B32F-1FF39044DB58}"/>
    <cellStyle name="Normal 4 2 2 4 7 2 2" xfId="9354" xr:uid="{5BB417CD-4715-48E7-8B08-70F74CCE875A}"/>
    <cellStyle name="Normal 4 2 2 4 7 2 2 2" xfId="18676" xr:uid="{2485E5E7-7D41-4679-BAEF-5AEF3A4B13F9}"/>
    <cellStyle name="Normal 4 2 2 4 7 2 2 3" xfId="28802" xr:uid="{3FAB48DA-6A03-49FD-8F6F-39A1CAB35FEF}"/>
    <cellStyle name="Normal 4 2 2 4 7 2 3" xfId="14459" xr:uid="{FAE180A0-573F-4A5C-8EB2-44300C7317DA}"/>
    <cellStyle name="Normal 4 2 2 4 7 2 4" xfId="24585" xr:uid="{68BAB25B-ABE9-429F-9C07-97B02F98F89E}"/>
    <cellStyle name="Normal 4 2 2 4 7 3" xfId="7209" xr:uid="{AC85F4E0-8375-4F12-B07F-D855D2029A40}"/>
    <cellStyle name="Normal 4 2 2 4 7 3 2" xfId="16531" xr:uid="{B2089A41-18D2-4F1E-B9E1-0A51516871C8}"/>
    <cellStyle name="Normal 4 2 2 4 7 3 3" xfId="26657" xr:uid="{EADC9420-6A16-4765-B951-751435B78932}"/>
    <cellStyle name="Normal 4 2 2 4 7 4" xfId="12314" xr:uid="{EBFAFCBD-24DF-4452-92C1-640BD762C692}"/>
    <cellStyle name="Normal 4 2 2 4 7 5" xfId="22440" xr:uid="{127854A1-EB7A-4AED-AE4C-F432C680BA69}"/>
    <cellStyle name="Normal 4 2 2 4 8" xfId="3343" xr:uid="{09DC3D45-15DA-4E60-B9AF-4CBE9BC018E6}"/>
    <cellStyle name="Normal 4 2 2 4 8 2" xfId="7622" xr:uid="{AD00CF9F-D8AD-4C99-A316-0994A3371DE6}"/>
    <cellStyle name="Normal 4 2 2 4 8 2 2" xfId="16944" xr:uid="{22149B88-46B3-4724-9885-CACFF25D074F}"/>
    <cellStyle name="Normal 4 2 2 4 8 2 3" xfId="27070" xr:uid="{5C24E310-396D-4C7D-84EA-25C858581517}"/>
    <cellStyle name="Normal 4 2 2 4 8 3" xfId="12727" xr:uid="{0A803F28-94EC-4D4A-9372-05B76B758178}"/>
    <cellStyle name="Normal 4 2 2 4 8 4" xfId="22853" xr:uid="{9F924A45-B330-45F6-9E8B-C8712C227584}"/>
    <cellStyle name="Normal 4 2 2 4 9" xfId="5557" xr:uid="{CB97585A-FCD8-4ABD-AAC1-559DAFF91421}"/>
    <cellStyle name="Normal 4 2 2 4 9 2" xfId="14879" xr:uid="{25E684DA-7F92-45BE-B51B-D0745B47373A}"/>
    <cellStyle name="Normal 4 2 2 4 9 3" xfId="25005" xr:uid="{F193BD20-BDFB-4C3E-BC8E-069813BB3317}"/>
    <cellStyle name="Normal 4 2 2 5" xfId="354" xr:uid="{00000000-0005-0000-0000-000066020000}"/>
    <cellStyle name="Normal 4 2 2 5 10" xfId="1257" xr:uid="{48FF9657-52B4-4FE5-B971-65BAA2183419}"/>
    <cellStyle name="Normal 4 2 2 5 11" xfId="10666" xr:uid="{570F3B81-FD03-4934-A284-6BD7E9DB7BDD}"/>
    <cellStyle name="Normal 4 2 2 5 12" xfId="19962" xr:uid="{F5EDE678-53BC-4ADE-B22F-BF63D8634C25}"/>
    <cellStyle name="Normal 4 2 2 5 13" xfId="20792" xr:uid="{04233BD2-CEFE-4128-AB44-EF64A238B866}"/>
    <cellStyle name="Normal 4 2 2 5 2" xfId="355" xr:uid="{00000000-0005-0000-0000-000067020000}"/>
    <cellStyle name="Normal 4 2 2 5 2 10" xfId="10667" xr:uid="{29597902-3ABC-4323-8F07-7FD4720F2C23}"/>
    <cellStyle name="Normal 4 2 2 5 2 11" xfId="19963" xr:uid="{722A8EAA-15A0-43E4-B5E3-21113E4E9E91}"/>
    <cellStyle name="Normal 4 2 2 5 2 12" xfId="20793" xr:uid="{859055DA-2710-4133-88FD-F4E298DF2D47}"/>
    <cellStyle name="Normal 4 2 2 5 2 2" xfId="837" xr:uid="{00000000-0005-0000-0000-000068020000}"/>
    <cellStyle name="Normal 4 2 2 5 2 2 2" xfId="3902" xr:uid="{45BF1211-0E85-4AE5-87DA-B5F1052ECF91}"/>
    <cellStyle name="Normal 4 2 2 5 2 2 2 2" xfId="8120" xr:uid="{F5ACAE31-89D9-4FAC-8E9F-75A49BD86E9C}"/>
    <cellStyle name="Normal 4 2 2 5 2 2 2 2 2" xfId="17442" xr:uid="{9DE492EE-E275-42FF-9A9C-B767BB6879D5}"/>
    <cellStyle name="Normal 4 2 2 5 2 2 2 2 3" xfId="27568" xr:uid="{4DA9E210-D6F9-44D6-8149-AC6DB894EB3A}"/>
    <cellStyle name="Normal 4 2 2 5 2 2 2 3" xfId="13225" xr:uid="{ED0400DB-487C-4268-B92A-AA8DC679F5B5}"/>
    <cellStyle name="Normal 4 2 2 5 2 2 2 4" xfId="23351" xr:uid="{62B270FE-D78B-47DE-B4E9-B491F14924F6}"/>
    <cellStyle name="Normal 4 2 2 5 2 2 3" xfId="5975" xr:uid="{6C2F4CDF-DDC1-4BAB-9782-A3F2534789EB}"/>
    <cellStyle name="Normal 4 2 2 5 2 2 3 2" xfId="15297" xr:uid="{618730B8-E067-44FD-979D-C93E36749F36}"/>
    <cellStyle name="Normal 4 2 2 5 2 2 3 3" xfId="25423" xr:uid="{319C0083-D53D-476C-8A75-3B12ECB6504D}"/>
    <cellStyle name="Normal 4 2 2 5 2 2 4" xfId="10317" xr:uid="{10F3A877-95F8-43BC-AB57-5F756960A774}"/>
    <cellStyle name="Normal 4 2 2 5 2 2 4 2" xfId="19628" xr:uid="{82C40FA5-625C-4B96-BAFA-599FAD7B70C8}"/>
    <cellStyle name="Normal 4 2 2 5 2 2 4 3" xfId="29754" xr:uid="{29CC718B-3927-4F61-A69A-C757132527CD}"/>
    <cellStyle name="Normal 4 2 2 5 2 2 5" xfId="1673" xr:uid="{BF4318F0-4B32-408C-A4BE-90951A393B86}"/>
    <cellStyle name="Normal 4 2 2 5 2 2 6" xfId="11080" xr:uid="{FA714862-BE57-4F8D-8D22-676AF9224D09}"/>
    <cellStyle name="Normal 4 2 2 5 2 2 7" xfId="20379" xr:uid="{9AC8FEC8-E5AD-481C-9E03-D9BED40D8E0E}"/>
    <cellStyle name="Normal 4 2 2 5 2 2 8" xfId="21206" xr:uid="{D119B0F0-E646-4BC7-9C32-FC7F10B6671B}"/>
    <cellStyle name="Normal 4 2 2 5 2 3" xfId="2086" xr:uid="{106C5556-79E7-414A-8650-0F1D36F446D7}"/>
    <cellStyle name="Normal 4 2 2 5 2 3 2" xfId="4315" xr:uid="{FAA5F9A2-EB52-4EC1-933A-3EB1C9D9743E}"/>
    <cellStyle name="Normal 4 2 2 5 2 3 2 2" xfId="8533" xr:uid="{85CE2F51-326E-4880-87CF-074ADAFA0867}"/>
    <cellStyle name="Normal 4 2 2 5 2 3 2 2 2" xfId="17855" xr:uid="{BDA8E164-43F8-4B3E-B276-150B5323688E}"/>
    <cellStyle name="Normal 4 2 2 5 2 3 2 2 3" xfId="27981" xr:uid="{20B4559C-59A8-4740-B8C6-24580EE612EC}"/>
    <cellStyle name="Normal 4 2 2 5 2 3 2 3" xfId="13638" xr:uid="{AE22A0BC-B36E-4670-BB78-556A71418E0E}"/>
    <cellStyle name="Normal 4 2 2 5 2 3 2 4" xfId="23764" xr:uid="{F706E154-7ACA-44A5-A330-05DDD9E4E9A5}"/>
    <cellStyle name="Normal 4 2 2 5 2 3 3" xfId="6388" xr:uid="{B499A57A-8D2A-4119-8C39-AB39B81E0C8B}"/>
    <cellStyle name="Normal 4 2 2 5 2 3 3 2" xfId="15710" xr:uid="{4943B642-FA13-4DC3-A9A8-F46FD40481AF}"/>
    <cellStyle name="Normal 4 2 2 5 2 3 3 3" xfId="25836" xr:uid="{71024196-D191-4DD4-9BB4-6CE00E596412}"/>
    <cellStyle name="Normal 4 2 2 5 2 3 4" xfId="11493" xr:uid="{4EEF37F6-BE13-418F-9401-711B74F50CF1}"/>
    <cellStyle name="Normal 4 2 2 5 2 3 5" xfId="21619" xr:uid="{C39CF4C1-030E-439A-B83F-B7E712A65462}"/>
    <cellStyle name="Normal 4 2 2 5 2 4" xfId="2499" xr:uid="{9FA2382E-23E1-4A46-810F-FEA526AC9ABD}"/>
    <cellStyle name="Normal 4 2 2 5 2 4 2" xfId="4728" xr:uid="{05D776D9-B26F-4CF5-8AA9-57E23623B738}"/>
    <cellStyle name="Normal 4 2 2 5 2 4 2 2" xfId="8946" xr:uid="{62EFA7F8-9033-46EF-9D3E-58800A41E6B6}"/>
    <cellStyle name="Normal 4 2 2 5 2 4 2 2 2" xfId="18268" xr:uid="{0BBE87FA-2CA4-4183-885F-B041F3E2C53F}"/>
    <cellStyle name="Normal 4 2 2 5 2 4 2 2 3" xfId="28394" xr:uid="{9C2FF793-479E-4480-91C1-C4434A28D398}"/>
    <cellStyle name="Normal 4 2 2 5 2 4 2 3" xfId="14051" xr:uid="{B6CFF6AC-4FCB-44CE-A432-B6FAE2D4A38C}"/>
    <cellStyle name="Normal 4 2 2 5 2 4 2 4" xfId="24177" xr:uid="{F01CE8BC-0DE9-4285-B18E-BD6B77BB21A3}"/>
    <cellStyle name="Normal 4 2 2 5 2 4 3" xfId="6801" xr:uid="{000D3E4C-C35A-43DB-9F52-A2729CDD47C8}"/>
    <cellStyle name="Normal 4 2 2 5 2 4 3 2" xfId="16123" xr:uid="{2929F714-2F59-4F4A-B094-BEF97275D9F5}"/>
    <cellStyle name="Normal 4 2 2 5 2 4 3 3" xfId="26249" xr:uid="{04D1F2D0-BBE6-417A-BCB8-35A81405F3CA}"/>
    <cellStyle name="Normal 4 2 2 5 2 4 4" xfId="11906" xr:uid="{489BBE8F-A712-4B64-95E3-E921D1E0FD0F}"/>
    <cellStyle name="Normal 4 2 2 5 2 4 5" xfId="22032" xr:uid="{26C32979-E892-4A35-B225-524F2B870E9F}"/>
    <cellStyle name="Normal 4 2 2 5 2 5" xfId="2912" xr:uid="{B1890664-DB81-4338-B2E6-FC9D8A65B0A0}"/>
    <cellStyle name="Normal 4 2 2 5 2 5 2" xfId="5141" xr:uid="{C09D3A6B-7707-4D21-81A6-D47F90B0D3FA}"/>
    <cellStyle name="Normal 4 2 2 5 2 5 2 2" xfId="9359" xr:uid="{26DD929C-19C5-489D-AFEC-B2CA5398144E}"/>
    <cellStyle name="Normal 4 2 2 5 2 5 2 2 2" xfId="18681" xr:uid="{999C0934-38AD-468C-B57F-E624F1A4A6AB}"/>
    <cellStyle name="Normal 4 2 2 5 2 5 2 2 3" xfId="28807" xr:uid="{837F8920-51B3-4F2E-80BA-ED3BF72D0A96}"/>
    <cellStyle name="Normal 4 2 2 5 2 5 2 3" xfId="14464" xr:uid="{DEF1F900-4858-4DBE-BA50-F0843F2FE8C6}"/>
    <cellStyle name="Normal 4 2 2 5 2 5 2 4" xfId="24590" xr:uid="{E2E932F3-9763-4121-AD39-66B3DD819046}"/>
    <cellStyle name="Normal 4 2 2 5 2 5 3" xfId="7214" xr:uid="{DC3B96BF-BA1C-444D-8AE0-47BA18A5658B}"/>
    <cellStyle name="Normal 4 2 2 5 2 5 3 2" xfId="16536" xr:uid="{8D35DC05-E11F-4CC5-8414-B16AE78167AC}"/>
    <cellStyle name="Normal 4 2 2 5 2 5 3 3" xfId="26662" xr:uid="{18403D96-5229-4547-BE83-541435271541}"/>
    <cellStyle name="Normal 4 2 2 5 2 5 4" xfId="12319" xr:uid="{8BBFEFE6-0B88-4191-B798-6ECBD0DB7687}"/>
    <cellStyle name="Normal 4 2 2 5 2 5 5" xfId="22445" xr:uid="{1641AC5C-8F9F-4973-A224-8E34BFE4B59B}"/>
    <cellStyle name="Normal 4 2 2 5 2 6" xfId="3348" xr:uid="{98C51CA9-AAC9-4247-9673-6356719603D5}"/>
    <cellStyle name="Normal 4 2 2 5 2 6 2" xfId="7627" xr:uid="{B90B52B6-8D5F-4D95-A080-205C83A560DC}"/>
    <cellStyle name="Normal 4 2 2 5 2 6 2 2" xfId="16949" xr:uid="{ECFD6C4A-3FE3-4C19-80AD-B960E6C56BC1}"/>
    <cellStyle name="Normal 4 2 2 5 2 6 2 3" xfId="27075" xr:uid="{0CE21333-7B99-4C46-8190-3D6AFE1994C8}"/>
    <cellStyle name="Normal 4 2 2 5 2 6 3" xfId="12732" xr:uid="{73AB1C1C-CD9A-4A55-B966-115B7AF20644}"/>
    <cellStyle name="Normal 4 2 2 5 2 6 4" xfId="22858" xr:uid="{CDF763DC-0AEE-4E8B-9B2E-5E179AE1D4A6}"/>
    <cellStyle name="Normal 4 2 2 5 2 7" xfId="5562" xr:uid="{DDE16527-A739-48CE-83BF-6BC616897466}"/>
    <cellStyle name="Normal 4 2 2 5 2 7 2" xfId="14884" xr:uid="{B7866197-898A-488A-9F45-6773B8C075A4}"/>
    <cellStyle name="Normal 4 2 2 5 2 7 3" xfId="25010" xr:uid="{02BA8CB5-31A8-44BA-9E37-319F11DE8BDF}"/>
    <cellStyle name="Normal 4 2 2 5 2 8" xfId="9892" xr:uid="{6C53B18E-1363-41F1-AA6E-59A3AAC073CA}"/>
    <cellStyle name="Normal 4 2 2 5 2 8 2" xfId="19213" xr:uid="{48187068-DA5B-4AD4-A252-401256A1C5C5}"/>
    <cellStyle name="Normal 4 2 2 5 2 8 3" xfId="29339" xr:uid="{16DE79E3-B938-4E97-A77E-29AF6B84773D}"/>
    <cellStyle name="Normal 4 2 2 5 2 9" xfId="1258" xr:uid="{79E98ED4-C405-4CC4-8501-B37A3A8D3674}"/>
    <cellStyle name="Normal 4 2 2 5 3" xfId="836" xr:uid="{00000000-0005-0000-0000-000069020000}"/>
    <cellStyle name="Normal 4 2 2 5 3 2" xfId="3901" xr:uid="{BAC9AE7B-1EB0-4481-9D16-3F991940EE88}"/>
    <cellStyle name="Normal 4 2 2 5 3 2 2" xfId="8119" xr:uid="{AA9838D4-4998-4C38-91A1-2F69593CB549}"/>
    <cellStyle name="Normal 4 2 2 5 3 2 2 2" xfId="17441" xr:uid="{1639BFAA-7CA5-4733-A3B0-22922CC845F0}"/>
    <cellStyle name="Normal 4 2 2 5 3 2 2 3" xfId="27567" xr:uid="{99C7054C-8A34-4FC0-8C6B-354C4AC37F48}"/>
    <cellStyle name="Normal 4 2 2 5 3 2 3" xfId="13224" xr:uid="{11BE0097-5581-482F-975E-763658BE7901}"/>
    <cellStyle name="Normal 4 2 2 5 3 2 4" xfId="23350" xr:uid="{C572E292-028D-4C46-842B-0CCBCDAC8D67}"/>
    <cellStyle name="Normal 4 2 2 5 3 3" xfId="5974" xr:uid="{8DDB4F9F-AD66-4C5E-914C-4353659062BF}"/>
    <cellStyle name="Normal 4 2 2 5 3 3 2" xfId="15296" xr:uid="{FEB9994D-59D0-4009-B4ED-29C9B4E11838}"/>
    <cellStyle name="Normal 4 2 2 5 3 3 3" xfId="25422" xr:uid="{6FD770EE-FD3F-4C63-932B-CD0283599B69}"/>
    <cellStyle name="Normal 4 2 2 5 3 4" xfId="10110" xr:uid="{20AD07C0-FCAC-49AC-A0E7-74CBC9AAD7B5}"/>
    <cellStyle name="Normal 4 2 2 5 3 4 2" xfId="19421" xr:uid="{52B9341B-14DA-4AD6-A6BE-3BE1DE49DA24}"/>
    <cellStyle name="Normal 4 2 2 5 3 4 3" xfId="29547" xr:uid="{F83CD035-346B-4C65-A712-FACF61071979}"/>
    <cellStyle name="Normal 4 2 2 5 3 5" xfId="1672" xr:uid="{819244F3-2E73-4A7B-905F-1C5EF05795C8}"/>
    <cellStyle name="Normal 4 2 2 5 3 6" xfId="11079" xr:uid="{4BE9CBD0-4C56-4139-95E8-52AEB2785496}"/>
    <cellStyle name="Normal 4 2 2 5 3 7" xfId="20378" xr:uid="{0D5E020C-0D88-46B6-866B-FE6CF049B930}"/>
    <cellStyle name="Normal 4 2 2 5 3 8" xfId="21205" xr:uid="{3836DE51-D0E9-4DB2-B848-8BD2DC5A831B}"/>
    <cellStyle name="Normal 4 2 2 5 4" xfId="2085" xr:uid="{1D8F553F-60C0-4416-9B47-DE4AE209F9FE}"/>
    <cellStyle name="Normal 4 2 2 5 4 2" xfId="4314" xr:uid="{C0EA0E71-6E50-406E-A644-B1B94EC81B26}"/>
    <cellStyle name="Normal 4 2 2 5 4 2 2" xfId="8532" xr:uid="{19F3A191-79A6-42B2-8132-FCFE18EDBF72}"/>
    <cellStyle name="Normal 4 2 2 5 4 2 2 2" xfId="17854" xr:uid="{0544D0DF-A65F-4605-931B-1896993C8838}"/>
    <cellStyle name="Normal 4 2 2 5 4 2 2 3" xfId="27980" xr:uid="{7681B712-C99D-4A45-9345-435383B56689}"/>
    <cellStyle name="Normal 4 2 2 5 4 2 3" xfId="13637" xr:uid="{EB4F426C-C1D9-41AF-B98E-C1907F7FA1F1}"/>
    <cellStyle name="Normal 4 2 2 5 4 2 4" xfId="23763" xr:uid="{502B15C9-EB09-4571-95C1-3EF1DEDC2EB9}"/>
    <cellStyle name="Normal 4 2 2 5 4 3" xfId="6387" xr:uid="{D8D8AA68-ED41-477C-AF2F-CC07015D59DE}"/>
    <cellStyle name="Normal 4 2 2 5 4 3 2" xfId="15709" xr:uid="{85F0D51D-1FAC-4B18-B70A-187F78BBB02D}"/>
    <cellStyle name="Normal 4 2 2 5 4 3 3" xfId="25835" xr:uid="{F543B8F8-1594-4799-BD1C-36FAA9ED704A}"/>
    <cellStyle name="Normal 4 2 2 5 4 4" xfId="11492" xr:uid="{94C27FBA-5E1B-4D95-B64A-14CBF1677406}"/>
    <cellStyle name="Normal 4 2 2 5 4 5" xfId="21618" xr:uid="{D3C511E1-110B-41E5-A37C-7FAE95CCF912}"/>
    <cellStyle name="Normal 4 2 2 5 5" xfId="2498" xr:uid="{2E50ABA2-D118-4ACB-82AC-B73FC23DF681}"/>
    <cellStyle name="Normal 4 2 2 5 5 2" xfId="4727" xr:uid="{3D662E9C-FDBB-498B-B7C3-6E09CA694911}"/>
    <cellStyle name="Normal 4 2 2 5 5 2 2" xfId="8945" xr:uid="{EB2286CE-2150-4850-AF64-6DDDF777276A}"/>
    <cellStyle name="Normal 4 2 2 5 5 2 2 2" xfId="18267" xr:uid="{ABFBF16F-94D7-43E1-A365-D96C4E5281B5}"/>
    <cellStyle name="Normal 4 2 2 5 5 2 2 3" xfId="28393" xr:uid="{0E443444-5CAB-4E92-BD9A-B5B752D53883}"/>
    <cellStyle name="Normal 4 2 2 5 5 2 3" xfId="14050" xr:uid="{61BD8DA6-D3A4-4884-A75E-D013864AEE47}"/>
    <cellStyle name="Normal 4 2 2 5 5 2 4" xfId="24176" xr:uid="{3CB55D36-10A6-42E7-B402-4534AD7C027F}"/>
    <cellStyle name="Normal 4 2 2 5 5 3" xfId="6800" xr:uid="{D5B7FDA0-2BC5-4100-9E19-7ADBA93241E3}"/>
    <cellStyle name="Normal 4 2 2 5 5 3 2" xfId="16122" xr:uid="{AB51F31F-396F-48BB-B19E-2FB671A2097C}"/>
    <cellStyle name="Normal 4 2 2 5 5 3 3" xfId="26248" xr:uid="{043468AA-6CE5-4D52-9FAF-38938D8FEFD8}"/>
    <cellStyle name="Normal 4 2 2 5 5 4" xfId="11905" xr:uid="{9AFE6015-0331-484B-A109-B6160C74CC70}"/>
    <cellStyle name="Normal 4 2 2 5 5 5" xfId="22031" xr:uid="{6C758D71-42DC-4CF0-8983-A2F9989D3DE3}"/>
    <cellStyle name="Normal 4 2 2 5 6" xfId="2911" xr:uid="{7D1DE91E-29F1-47B8-B04C-5ADCC3ABDF8D}"/>
    <cellStyle name="Normal 4 2 2 5 6 2" xfId="5140" xr:uid="{1F8123C8-3C03-4E4F-9CDE-0EBD32A3397F}"/>
    <cellStyle name="Normal 4 2 2 5 6 2 2" xfId="9358" xr:uid="{3AB1FBB6-8426-4087-8013-F9F3BA023863}"/>
    <cellStyle name="Normal 4 2 2 5 6 2 2 2" xfId="18680" xr:uid="{C01FE7AB-A7F9-4885-A7D0-5DCE541FC509}"/>
    <cellStyle name="Normal 4 2 2 5 6 2 2 3" xfId="28806" xr:uid="{12FE6528-A348-4F1B-879B-0509F8E902BA}"/>
    <cellStyle name="Normal 4 2 2 5 6 2 3" xfId="14463" xr:uid="{7B8E3777-7203-4227-A342-54966DE059FD}"/>
    <cellStyle name="Normal 4 2 2 5 6 2 4" xfId="24589" xr:uid="{7AAF603F-C387-4E89-82F5-E4DD950A0D9B}"/>
    <cellStyle name="Normal 4 2 2 5 6 3" xfId="7213" xr:uid="{28061601-2F34-40F5-8E5D-78984D8B049C}"/>
    <cellStyle name="Normal 4 2 2 5 6 3 2" xfId="16535" xr:uid="{3DA0363E-34FA-4F49-910A-E4F4D3414020}"/>
    <cellStyle name="Normal 4 2 2 5 6 3 3" xfId="26661" xr:uid="{1405EBFE-BD15-4579-9F6F-D3B685673E59}"/>
    <cellStyle name="Normal 4 2 2 5 6 4" xfId="12318" xr:uid="{6C74B532-DEA4-4725-8A13-FE3FB617C5FC}"/>
    <cellStyle name="Normal 4 2 2 5 6 5" xfId="22444" xr:uid="{F322D951-A171-4F82-812E-E8AE534FA93C}"/>
    <cellStyle name="Normal 4 2 2 5 7" xfId="3347" xr:uid="{F384C07E-FAB7-4823-AE0B-467C1918BD53}"/>
    <cellStyle name="Normal 4 2 2 5 7 2" xfId="7626" xr:uid="{D1003B7E-EB71-4FFE-94CB-ED49018E4668}"/>
    <cellStyle name="Normal 4 2 2 5 7 2 2" xfId="16948" xr:uid="{B2D6A192-2247-4B58-B96F-A981174012AD}"/>
    <cellStyle name="Normal 4 2 2 5 7 2 3" xfId="27074" xr:uid="{1C5302AF-8C3B-4611-BE1D-FA3BA27A1C73}"/>
    <cellStyle name="Normal 4 2 2 5 7 3" xfId="12731" xr:uid="{E99C1835-AB78-4627-A1D5-D422CC5B6C99}"/>
    <cellStyle name="Normal 4 2 2 5 7 4" xfId="22857" xr:uid="{3DBDFF70-3618-494A-BCA4-8A23C0D1BEA2}"/>
    <cellStyle name="Normal 4 2 2 5 8" xfId="5561" xr:uid="{8AE1BD17-C0E5-4F85-998C-EA32E5F25D76}"/>
    <cellStyle name="Normal 4 2 2 5 8 2" xfId="14883" xr:uid="{C7426CC3-81BA-45A6-B05B-58362E52A1A5}"/>
    <cellStyle name="Normal 4 2 2 5 8 3" xfId="25009" xr:uid="{438B8537-C77D-4B2D-8619-A4695505B3A1}"/>
    <cellStyle name="Normal 4 2 2 5 9" xfId="9685" xr:uid="{9F56EE4C-E744-4F45-90E7-66B02453C61F}"/>
    <cellStyle name="Normal 4 2 2 5 9 2" xfId="19006" xr:uid="{CC5707A0-E925-4C34-9007-BC27D1D351AF}"/>
    <cellStyle name="Normal 4 2 2 5 9 3" xfId="29132" xr:uid="{1C0A9311-D385-4D6C-8B56-65A77CE7CDE1}"/>
    <cellStyle name="Normal 4 2 2 6" xfId="356" xr:uid="{00000000-0005-0000-0000-00006A020000}"/>
    <cellStyle name="Normal 4 2 2 6 10" xfId="10668" xr:uid="{C4E42665-9A2F-4794-9ACC-2D5392D549B7}"/>
    <cellStyle name="Normal 4 2 2 6 11" xfId="19964" xr:uid="{435AFB67-4679-4CF8-92A9-84E4F5A42431}"/>
    <cellStyle name="Normal 4 2 2 6 12" xfId="20794" xr:uid="{140D5B9B-3A98-4F3E-8E38-5A4273EADA08}"/>
    <cellStyle name="Normal 4 2 2 6 2" xfId="838" xr:uid="{00000000-0005-0000-0000-00006B020000}"/>
    <cellStyle name="Normal 4 2 2 6 2 2" xfId="3903" xr:uid="{FE577A49-E051-48B3-BA10-A1603691B740}"/>
    <cellStyle name="Normal 4 2 2 6 2 2 2" xfId="8121" xr:uid="{C1F8329D-F227-492C-9F04-AA790CE77130}"/>
    <cellStyle name="Normal 4 2 2 6 2 2 2 2" xfId="17443" xr:uid="{04F99E66-5D02-40DC-B760-479316BFC458}"/>
    <cellStyle name="Normal 4 2 2 6 2 2 2 3" xfId="27569" xr:uid="{266FA6D1-7072-43A4-B32A-2E577BE97240}"/>
    <cellStyle name="Normal 4 2 2 6 2 2 3" xfId="13226" xr:uid="{55F1A63A-01BB-4492-BD50-09C68EF5CDF9}"/>
    <cellStyle name="Normal 4 2 2 6 2 2 4" xfId="23352" xr:uid="{6644CE75-DF08-4CAF-93B0-76D45D159FB0}"/>
    <cellStyle name="Normal 4 2 2 6 2 3" xfId="5976" xr:uid="{3747A552-5074-4AD3-B08A-A7B3E2DC7D0C}"/>
    <cellStyle name="Normal 4 2 2 6 2 3 2" xfId="15298" xr:uid="{5DC69835-8C28-4BBD-B5C7-D0F1E43E4CB2}"/>
    <cellStyle name="Normal 4 2 2 6 2 3 3" xfId="25424" xr:uid="{A52BD3B6-7A64-4C4D-8AA7-1D8F00D31A09}"/>
    <cellStyle name="Normal 4 2 2 6 2 4" xfId="10226" xr:uid="{04A4D6CF-41DA-4BEA-8CEA-576CAE96ECC3}"/>
    <cellStyle name="Normal 4 2 2 6 2 4 2" xfId="19537" xr:uid="{EDD02779-EB05-4A96-9A77-D9A736EC5559}"/>
    <cellStyle name="Normal 4 2 2 6 2 4 3" xfId="29663" xr:uid="{AC78E43D-ABE5-4081-B4E2-0528E9F0C080}"/>
    <cellStyle name="Normal 4 2 2 6 2 5" xfId="1674" xr:uid="{FFC2B33B-A7EA-4D6F-AAB0-528B20F8FA5F}"/>
    <cellStyle name="Normal 4 2 2 6 2 6" xfId="11081" xr:uid="{2F7A2847-E9E5-40DF-8FEA-9751296B5A95}"/>
    <cellStyle name="Normal 4 2 2 6 2 7" xfId="20380" xr:uid="{A9F1FA76-7AF8-4814-926D-49774BE38450}"/>
    <cellStyle name="Normal 4 2 2 6 2 8" xfId="21207" xr:uid="{59CEEDC0-6509-4185-B36B-E3025686DE92}"/>
    <cellStyle name="Normal 4 2 2 6 3" xfId="2087" xr:uid="{50A871C5-AE53-4182-BCC4-585A5A7D8443}"/>
    <cellStyle name="Normal 4 2 2 6 3 2" xfId="4316" xr:uid="{811E2DCB-86F7-4CB1-8403-467EDEDFFBFF}"/>
    <cellStyle name="Normal 4 2 2 6 3 2 2" xfId="8534" xr:uid="{B1F3AB85-4BEF-45E4-8605-E45EDF95DAE0}"/>
    <cellStyle name="Normal 4 2 2 6 3 2 2 2" xfId="17856" xr:uid="{321984F5-FAFF-4707-A5ED-9EFFB7BB969A}"/>
    <cellStyle name="Normal 4 2 2 6 3 2 2 3" xfId="27982" xr:uid="{536941BE-3446-4298-B798-D7285CF224D6}"/>
    <cellStyle name="Normal 4 2 2 6 3 2 3" xfId="13639" xr:uid="{0C66F11F-96E9-4A74-A6AF-BAA8E13F3512}"/>
    <cellStyle name="Normal 4 2 2 6 3 2 4" xfId="23765" xr:uid="{CCA118CE-D4B7-4ED6-B6A0-50CA256A791F}"/>
    <cellStyle name="Normal 4 2 2 6 3 3" xfId="6389" xr:uid="{8E467F97-79FD-4C13-87F7-214C1F678991}"/>
    <cellStyle name="Normal 4 2 2 6 3 3 2" xfId="15711" xr:uid="{3A347DF7-6E1C-42AB-B07B-88562AA0261D}"/>
    <cellStyle name="Normal 4 2 2 6 3 3 3" xfId="25837" xr:uid="{4CB8BE4B-CD37-4802-B575-54038291FA56}"/>
    <cellStyle name="Normal 4 2 2 6 3 4" xfId="11494" xr:uid="{F974329F-7B23-45DB-A2F7-4C4EEEEEE693}"/>
    <cellStyle name="Normal 4 2 2 6 3 5" xfId="21620" xr:uid="{D177719D-2A7A-49A3-9D07-D7D8531A1735}"/>
    <cellStyle name="Normal 4 2 2 6 4" xfId="2500" xr:uid="{54DA88C8-E822-4D7F-9D21-8CC8877D167F}"/>
    <cellStyle name="Normal 4 2 2 6 4 2" xfId="4729" xr:uid="{32978BA1-F9B1-4996-B58A-5B8007E1D465}"/>
    <cellStyle name="Normal 4 2 2 6 4 2 2" xfId="8947" xr:uid="{723A72C4-D7FE-4EBB-9AA3-274682C0476F}"/>
    <cellStyle name="Normal 4 2 2 6 4 2 2 2" xfId="18269" xr:uid="{4B42CA43-0862-4DAF-9105-630D214C91A1}"/>
    <cellStyle name="Normal 4 2 2 6 4 2 2 3" xfId="28395" xr:uid="{C6FA4BFA-676D-4FA5-8918-B515AD480CD3}"/>
    <cellStyle name="Normal 4 2 2 6 4 2 3" xfId="14052" xr:uid="{F1B7E834-E8C9-420D-BE6D-49D7B88E0030}"/>
    <cellStyle name="Normal 4 2 2 6 4 2 4" xfId="24178" xr:uid="{93BDD0F8-8E12-4A4A-9F6F-60D9DF378377}"/>
    <cellStyle name="Normal 4 2 2 6 4 3" xfId="6802" xr:uid="{8982CE7F-AB8F-48BC-BB9B-7F70C8CAE7E0}"/>
    <cellStyle name="Normal 4 2 2 6 4 3 2" xfId="16124" xr:uid="{2AA724F9-0A40-47F1-B570-BA5419362745}"/>
    <cellStyle name="Normal 4 2 2 6 4 3 3" xfId="26250" xr:uid="{F531DD54-5013-4C18-A24D-A72250DBBE04}"/>
    <cellStyle name="Normal 4 2 2 6 4 4" xfId="11907" xr:uid="{38A76DD1-6B35-4775-9447-5E2C422FBA85}"/>
    <cellStyle name="Normal 4 2 2 6 4 5" xfId="22033" xr:uid="{E0A6E3D7-41E8-467F-8E47-20BC9F3680C4}"/>
    <cellStyle name="Normal 4 2 2 6 5" xfId="2913" xr:uid="{1A64C8FF-2297-4EA7-AE08-3A96F3D8C011}"/>
    <cellStyle name="Normal 4 2 2 6 5 2" xfId="5142" xr:uid="{EB26002F-7414-4E18-85AF-03F79F6517C8}"/>
    <cellStyle name="Normal 4 2 2 6 5 2 2" xfId="9360" xr:uid="{340B5F05-F7A9-499B-98D7-DE6ED0B94286}"/>
    <cellStyle name="Normal 4 2 2 6 5 2 2 2" xfId="18682" xr:uid="{DE2DDA1B-2494-4672-B3DD-140DD725FBBC}"/>
    <cellStyle name="Normal 4 2 2 6 5 2 2 3" xfId="28808" xr:uid="{D4C3856A-45E3-4993-9435-C2A9C6FB62FA}"/>
    <cellStyle name="Normal 4 2 2 6 5 2 3" xfId="14465" xr:uid="{37B537FC-0BFF-409C-B404-35B78D5D0F81}"/>
    <cellStyle name="Normal 4 2 2 6 5 2 4" xfId="24591" xr:uid="{815066B5-65D8-4082-943B-8B51CD46BED2}"/>
    <cellStyle name="Normal 4 2 2 6 5 3" xfId="7215" xr:uid="{37224EA9-F632-4C3F-A712-E99C72B54AC5}"/>
    <cellStyle name="Normal 4 2 2 6 5 3 2" xfId="16537" xr:uid="{E875C145-EC8F-40F4-B408-B25307F761B3}"/>
    <cellStyle name="Normal 4 2 2 6 5 3 3" xfId="26663" xr:uid="{3FDD6150-E03C-4300-9D91-248D2A00C960}"/>
    <cellStyle name="Normal 4 2 2 6 5 4" xfId="12320" xr:uid="{F187A2FE-6E42-409F-BDA2-FE461596F9F9}"/>
    <cellStyle name="Normal 4 2 2 6 5 5" xfId="22446" xr:uid="{5C694EB5-DF4B-4371-81A6-39DB7D2AEE8B}"/>
    <cellStyle name="Normal 4 2 2 6 6" xfId="3349" xr:uid="{53EEEB15-AD9E-436A-B3A2-AA16B6C8F464}"/>
    <cellStyle name="Normal 4 2 2 6 6 2" xfId="7628" xr:uid="{7BFCD566-E552-45F5-A770-7DD5FF3B6068}"/>
    <cellStyle name="Normal 4 2 2 6 6 2 2" xfId="16950" xr:uid="{9F2EA608-2D96-440F-8915-697F2FE53AF2}"/>
    <cellStyle name="Normal 4 2 2 6 6 2 3" xfId="27076" xr:uid="{8D31BC99-CE26-45BC-ADCC-9540C6B599A0}"/>
    <cellStyle name="Normal 4 2 2 6 6 3" xfId="12733" xr:uid="{A31BFE06-3859-45F9-B409-6155BFE68595}"/>
    <cellStyle name="Normal 4 2 2 6 6 4" xfId="22859" xr:uid="{05602144-F01B-4C30-B6C6-F361C9BC49F0}"/>
    <cellStyle name="Normal 4 2 2 6 7" xfId="5563" xr:uid="{F10BFD70-17F2-42EA-A4CC-AC7708D90BF6}"/>
    <cellStyle name="Normal 4 2 2 6 7 2" xfId="14885" xr:uid="{8C16D952-C25D-4537-81BB-649583B57D61}"/>
    <cellStyle name="Normal 4 2 2 6 7 3" xfId="25011" xr:uid="{0E0DA206-AFC2-4467-8C90-76070E5DB313}"/>
    <cellStyle name="Normal 4 2 2 6 8" xfId="9801" xr:uid="{E437DCDF-8CE0-469E-B7F3-0A85929CB55A}"/>
    <cellStyle name="Normal 4 2 2 6 8 2" xfId="19122" xr:uid="{F79BD4F2-6E54-44CE-ACF6-A78656D3854D}"/>
    <cellStyle name="Normal 4 2 2 6 8 3" xfId="29248" xr:uid="{89F151FA-4900-4762-8538-EB9C6811810C}"/>
    <cellStyle name="Normal 4 2 2 6 9" xfId="1259" xr:uid="{48AA6CA4-07D2-47BF-A589-6791834FE216}"/>
    <cellStyle name="Normal 4 2 2 7" xfId="823" xr:uid="{00000000-0005-0000-0000-00006C020000}"/>
    <cellStyle name="Normal 4 2 2 7 2" xfId="3888" xr:uid="{278A7D23-FDE6-473A-8823-6460F20AC7AF}"/>
    <cellStyle name="Normal 4 2 2 7 2 2" xfId="8106" xr:uid="{FC97BD7F-EAA7-4989-B8B2-9A9220360553}"/>
    <cellStyle name="Normal 4 2 2 7 2 2 2" xfId="17428" xr:uid="{1C63C269-EF55-48BA-8CB6-303D8EB3020E}"/>
    <cellStyle name="Normal 4 2 2 7 2 2 3" xfId="27554" xr:uid="{C3AB1A95-1479-4891-B812-7C6956763CCE}"/>
    <cellStyle name="Normal 4 2 2 7 2 3" xfId="13211" xr:uid="{95477A39-2307-4B31-B3EC-000E295FAF88}"/>
    <cellStyle name="Normal 4 2 2 7 2 4" xfId="23337" xr:uid="{6505B0CA-AA27-4ACC-B878-7530938D99AF}"/>
    <cellStyle name="Normal 4 2 2 7 3" xfId="5961" xr:uid="{E866D68B-3EEB-4DFF-89A5-9AB8FB37DB43}"/>
    <cellStyle name="Normal 4 2 2 7 3 2" xfId="15283" xr:uid="{0E4C767E-8C85-4EB7-A84C-725792D7B3B9}"/>
    <cellStyle name="Normal 4 2 2 7 3 3" xfId="25409" xr:uid="{461CA9AA-8B4B-4E34-BC59-F6C29E1BD76B}"/>
    <cellStyle name="Normal 4 2 2 7 4" xfId="10004" xr:uid="{965C9381-8C35-4575-B512-4562F12BA86A}"/>
    <cellStyle name="Normal 4 2 2 7 4 2" xfId="19318" xr:uid="{AC874BA3-576B-41B7-A763-A0F211177D24}"/>
    <cellStyle name="Normal 4 2 2 7 4 3" xfId="29444" xr:uid="{78664D72-5F74-45CE-AE42-89BCD5970144}"/>
    <cellStyle name="Normal 4 2 2 7 5" xfId="1659" xr:uid="{9927BEB5-4984-4141-B6CF-F3E10062679F}"/>
    <cellStyle name="Normal 4 2 2 7 6" xfId="11066" xr:uid="{0ADB62CE-A286-4033-B0CD-40FD5FA886E0}"/>
    <cellStyle name="Normal 4 2 2 7 7" xfId="20365" xr:uid="{AFC5E913-5D9C-4554-A1C9-688C4B372780}"/>
    <cellStyle name="Normal 4 2 2 7 8" xfId="21192" xr:uid="{70ACA45E-1843-4712-9749-AD6AFE5898FC}"/>
    <cellStyle name="Normal 4 2 2 8" xfId="2072" xr:uid="{4F30E1A8-DB4D-4BA8-9776-598F9E7DD397}"/>
    <cellStyle name="Normal 4 2 2 8 2" xfId="4301" xr:uid="{F34D6C1B-DB26-4268-9FB7-78E73AEDA2A0}"/>
    <cellStyle name="Normal 4 2 2 8 2 2" xfId="8519" xr:uid="{44645FC1-9CC4-4E1E-97F2-57DC6DC6EC9B}"/>
    <cellStyle name="Normal 4 2 2 8 2 2 2" xfId="17841" xr:uid="{8CF69B76-505D-4354-9F25-F42C60E7CF8A}"/>
    <cellStyle name="Normal 4 2 2 8 2 2 3" xfId="27967" xr:uid="{9173DD8B-1587-4068-B1D9-56F6A714FB75}"/>
    <cellStyle name="Normal 4 2 2 8 2 3" xfId="13624" xr:uid="{FB388982-FF80-4A03-AB01-CF00941B41E5}"/>
    <cellStyle name="Normal 4 2 2 8 2 4" xfId="23750" xr:uid="{B84F3D1A-B1DF-4ADB-ACCD-45D75560031D}"/>
    <cellStyle name="Normal 4 2 2 8 3" xfId="6374" xr:uid="{55775013-24BC-4B04-9606-6EE36991BA44}"/>
    <cellStyle name="Normal 4 2 2 8 3 2" xfId="15696" xr:uid="{D84E84ED-1925-49E4-AFB5-9704FE7C3159}"/>
    <cellStyle name="Normal 4 2 2 8 3 3" xfId="25822" xr:uid="{F334F09D-57BA-4C55-A842-4AC2E957A9B7}"/>
    <cellStyle name="Normal 4 2 2 8 4" xfId="11479" xr:uid="{67AF1E86-A339-4243-8DD9-4A1C862F8CBE}"/>
    <cellStyle name="Normal 4 2 2 8 5" xfId="21605" xr:uid="{6DB58B67-91B5-40D5-9EEF-6814F774596F}"/>
    <cellStyle name="Normal 4 2 2 9" xfId="2485" xr:uid="{57A5B454-0772-4244-B8FF-E88AF45C3F93}"/>
    <cellStyle name="Normal 4 2 2 9 2" xfId="4714" xr:uid="{3367714D-6A5F-4FC2-995B-CBB06D74F172}"/>
    <cellStyle name="Normal 4 2 2 9 2 2" xfId="8932" xr:uid="{C8F19557-0C5D-4943-A87F-564F6E9F7A80}"/>
    <cellStyle name="Normal 4 2 2 9 2 2 2" xfId="18254" xr:uid="{048732DD-BCFE-49BE-B925-B49A9D650C68}"/>
    <cellStyle name="Normal 4 2 2 9 2 2 3" xfId="28380" xr:uid="{D959BB68-CC94-4699-AD0E-94255BC973DD}"/>
    <cellStyle name="Normal 4 2 2 9 2 3" xfId="14037" xr:uid="{B460EAD3-0C89-4483-BBB5-55D27C25B8C3}"/>
    <cellStyle name="Normal 4 2 2 9 2 4" xfId="24163" xr:uid="{A0085FDE-8144-4D69-9827-B111844BC352}"/>
    <cellStyle name="Normal 4 2 2 9 3" xfId="6787" xr:uid="{AE5189BD-F410-42A9-BBA2-D4D0550F3694}"/>
    <cellStyle name="Normal 4 2 2 9 3 2" xfId="16109" xr:uid="{57B45F05-A36D-437A-A1BD-7D0D90D742CC}"/>
    <cellStyle name="Normal 4 2 2 9 3 3" xfId="26235" xr:uid="{277CAC4E-36A1-4AA3-8BAA-F2BA18E56006}"/>
    <cellStyle name="Normal 4 2 2 9 4" xfId="11892" xr:uid="{A505EB53-56A4-4F9B-9EDD-584F38C2B33F}"/>
    <cellStyle name="Normal 4 2 2 9 5" xfId="22018" xr:uid="{7AD62BF5-6481-4C60-95E6-B4642612E247}"/>
    <cellStyle name="Normal 4 2 3" xfId="357" xr:uid="{00000000-0005-0000-0000-00006D020000}"/>
    <cellStyle name="Normal 4 2 4" xfId="358" xr:uid="{00000000-0005-0000-0000-00006E020000}"/>
    <cellStyle name="Normal 4 2 4 10" xfId="5564" xr:uid="{049B1D07-34B1-412B-B9C1-DE45C0173ADD}"/>
    <cellStyle name="Normal 4 2 4 10 2" xfId="14886" xr:uid="{737BF0C9-F1D1-41F7-9F03-086F9E4A3011}"/>
    <cellStyle name="Normal 4 2 4 10 3" xfId="25012" xr:uid="{8889F8ED-659E-4E8C-975C-FEC8C306486B}"/>
    <cellStyle name="Normal 4 2 4 11" xfId="9605" xr:uid="{C90071B3-A882-47B3-8EF7-04B81B0E6B98}"/>
    <cellStyle name="Normal 4 2 4 11 2" xfId="18926" xr:uid="{B8D2041C-0BD0-489A-A4E0-86144BDBBF6E}"/>
    <cellStyle name="Normal 4 2 4 11 3" xfId="29052" xr:uid="{28A54617-A5A4-49B4-8934-1FF9F4677515}"/>
    <cellStyle name="Normal 4 2 4 12" xfId="1260" xr:uid="{547C536E-CBF2-4E85-B0AA-47E63D443B2E}"/>
    <cellStyle name="Normal 4 2 4 13" xfId="10669" xr:uid="{619E768B-A798-4952-A26E-9C35CBD276E6}"/>
    <cellStyle name="Normal 4 2 4 14" xfId="19965" xr:uid="{990A6D02-DC17-4DAF-B3A0-54B7C14D6585}"/>
    <cellStyle name="Normal 4 2 4 15" xfId="20795" xr:uid="{A1552CA5-0D58-459D-B6B0-9BD02A6747B0}"/>
    <cellStyle name="Normal 4 2 4 2" xfId="359" xr:uid="{00000000-0005-0000-0000-00006F020000}"/>
    <cellStyle name="Normal 4 2 4 2 10" xfId="9650" xr:uid="{3E802D8C-4E86-462F-8E38-2EF5AD82D188}"/>
    <cellStyle name="Normal 4 2 4 2 10 2" xfId="18971" xr:uid="{F024ACAF-6099-440A-B5C6-7307D84A6492}"/>
    <cellStyle name="Normal 4 2 4 2 10 3" xfId="29097" xr:uid="{F743485C-49A2-44B3-A545-D142440A28D5}"/>
    <cellStyle name="Normal 4 2 4 2 11" xfId="1261" xr:uid="{49FF9109-45BA-4BA6-AA2E-4F276A149B10}"/>
    <cellStyle name="Normal 4 2 4 2 12" xfId="10670" xr:uid="{C41A37F1-28E6-436D-AEAC-F2E2DEC96701}"/>
    <cellStyle name="Normal 4 2 4 2 13" xfId="19966" xr:uid="{F04771ED-9E54-478B-BA7D-1DC082C3199E}"/>
    <cellStyle name="Normal 4 2 4 2 14" xfId="20796" xr:uid="{C9D34955-C52B-45C8-992F-32C1591B2F53}"/>
    <cellStyle name="Normal 4 2 4 2 2" xfId="360" xr:uid="{00000000-0005-0000-0000-000070020000}"/>
    <cellStyle name="Normal 4 2 4 2 2 10" xfId="1262" xr:uid="{3F13117F-0C57-4E83-8415-D0D13843E429}"/>
    <cellStyle name="Normal 4 2 4 2 2 11" xfId="10671" xr:uid="{58116EC2-63FF-45A5-865A-BEA8ABA25996}"/>
    <cellStyle name="Normal 4 2 4 2 2 12" xfId="19967" xr:uid="{0F78377B-D8C3-4C1A-995B-3A773E7C3902}"/>
    <cellStyle name="Normal 4 2 4 2 2 13" xfId="20797" xr:uid="{C7320FB5-0D5B-4774-AF20-6D185E252F64}"/>
    <cellStyle name="Normal 4 2 4 2 2 2" xfId="361" xr:uid="{00000000-0005-0000-0000-000071020000}"/>
    <cellStyle name="Normal 4 2 4 2 2 2 10" xfId="10672" xr:uid="{19DE541B-5984-4D94-A1CF-BBF02BDC0AEC}"/>
    <cellStyle name="Normal 4 2 4 2 2 2 11" xfId="19968" xr:uid="{8F033E1D-F179-4C40-87CA-A78BCAD8B0F4}"/>
    <cellStyle name="Normal 4 2 4 2 2 2 12" xfId="20798" xr:uid="{D3ED1150-3224-444B-97B5-7BB791C648E5}"/>
    <cellStyle name="Normal 4 2 4 2 2 2 2" xfId="842" xr:uid="{00000000-0005-0000-0000-000072020000}"/>
    <cellStyle name="Normal 4 2 4 2 2 2 2 2" xfId="3907" xr:uid="{A2BAEF06-3C38-4D82-BBE0-7429343FE3F3}"/>
    <cellStyle name="Normal 4 2 4 2 2 2 2 2 2" xfId="8125" xr:uid="{86B670A8-05F1-45CD-81D5-F96CD606D48B}"/>
    <cellStyle name="Normal 4 2 4 2 2 2 2 2 2 2" xfId="17447" xr:uid="{4D2059BC-458C-4CC2-970D-7E37F12E0D2E}"/>
    <cellStyle name="Normal 4 2 4 2 2 2 2 2 2 3" xfId="27573" xr:uid="{25827952-7BE6-4D95-AC34-3425DC822432}"/>
    <cellStyle name="Normal 4 2 4 2 2 2 2 2 3" xfId="13230" xr:uid="{9336F566-94A7-40BA-A761-2CA14A9CFF1C}"/>
    <cellStyle name="Normal 4 2 4 2 2 2 2 2 4" xfId="23356" xr:uid="{596A3760-C6E4-4988-B0FF-BAD38607988B}"/>
    <cellStyle name="Normal 4 2 4 2 2 2 2 3" xfId="5980" xr:uid="{667A10F5-BD10-42A4-901F-343095F4A587}"/>
    <cellStyle name="Normal 4 2 4 2 2 2 2 3 2" xfId="15302" xr:uid="{E0637704-E66A-4876-8B70-67418FEA3E58}"/>
    <cellStyle name="Normal 4 2 4 2 2 2 2 3 3" xfId="25428" xr:uid="{2CF41F34-8E55-4816-A075-68E188B29C61}"/>
    <cellStyle name="Normal 4 2 4 2 2 2 2 4" xfId="10385" xr:uid="{873F8792-63CD-4B39-BA5B-07E7C2CB46FD}"/>
    <cellStyle name="Normal 4 2 4 2 2 2 2 4 2" xfId="19696" xr:uid="{836D6789-ED88-4ED8-840D-F98E88F37BA7}"/>
    <cellStyle name="Normal 4 2 4 2 2 2 2 4 3" xfId="29822" xr:uid="{66AAB6D3-B548-47D9-9A6F-95ABED9FBDDC}"/>
    <cellStyle name="Normal 4 2 4 2 2 2 2 5" xfId="1678" xr:uid="{12BD2513-9962-4406-BE7B-A2BA708EF728}"/>
    <cellStyle name="Normal 4 2 4 2 2 2 2 6" xfId="11085" xr:uid="{555F6F90-4C70-4B4E-9329-F70A686679A7}"/>
    <cellStyle name="Normal 4 2 4 2 2 2 2 7" xfId="20384" xr:uid="{33365379-3E66-473B-BAF8-4229E70D8BE7}"/>
    <cellStyle name="Normal 4 2 4 2 2 2 2 8" xfId="21211" xr:uid="{62BF798F-C393-4617-AE3A-FFC154A3B618}"/>
    <cellStyle name="Normal 4 2 4 2 2 2 3" xfId="2091" xr:uid="{C2225C1C-E311-4F03-A153-EB1550C4A6D3}"/>
    <cellStyle name="Normal 4 2 4 2 2 2 3 2" xfId="4320" xr:uid="{9CBC6A4F-1503-4F9F-93C5-E555455B44B5}"/>
    <cellStyle name="Normal 4 2 4 2 2 2 3 2 2" xfId="8538" xr:uid="{A4877011-6031-4C13-A52D-DF981F0DD297}"/>
    <cellStyle name="Normal 4 2 4 2 2 2 3 2 2 2" xfId="17860" xr:uid="{B2DA9E33-0F0A-4916-999E-5611B111FFAB}"/>
    <cellStyle name="Normal 4 2 4 2 2 2 3 2 2 3" xfId="27986" xr:uid="{15B147D8-E3BB-4C6E-8E93-62E3F8AAB812}"/>
    <cellStyle name="Normal 4 2 4 2 2 2 3 2 3" xfId="13643" xr:uid="{3C12EFFD-EF9B-4DAD-9E82-318C87832A77}"/>
    <cellStyle name="Normal 4 2 4 2 2 2 3 2 4" xfId="23769" xr:uid="{A629EA49-B347-410D-AE8B-25A7F2D715DA}"/>
    <cellStyle name="Normal 4 2 4 2 2 2 3 3" xfId="6393" xr:uid="{F059D2AD-3B3B-4451-90B3-212B26FB74DD}"/>
    <cellStyle name="Normal 4 2 4 2 2 2 3 3 2" xfId="15715" xr:uid="{31D7DFD1-6339-4763-906C-9CF900FF8A89}"/>
    <cellStyle name="Normal 4 2 4 2 2 2 3 3 3" xfId="25841" xr:uid="{882E7879-8FDE-407A-AE5E-DEF761A37D1B}"/>
    <cellStyle name="Normal 4 2 4 2 2 2 3 4" xfId="11498" xr:uid="{F75DDAA9-9B0D-4F53-BD25-1A8B9A74BD52}"/>
    <cellStyle name="Normal 4 2 4 2 2 2 3 5" xfId="21624" xr:uid="{CE0918AD-35EB-4F1A-A741-F517E1C17253}"/>
    <cellStyle name="Normal 4 2 4 2 2 2 4" xfId="2504" xr:uid="{2E0E9CD2-24C7-4C81-9E7E-10CD67C5A176}"/>
    <cellStyle name="Normal 4 2 4 2 2 2 4 2" xfId="4733" xr:uid="{75725F70-9F47-41BD-8CF5-2BD5A6DE4CE0}"/>
    <cellStyle name="Normal 4 2 4 2 2 2 4 2 2" xfId="8951" xr:uid="{AAAB63FA-CCF1-4DF9-9C21-3B0EB1D759F2}"/>
    <cellStyle name="Normal 4 2 4 2 2 2 4 2 2 2" xfId="18273" xr:uid="{97838EBD-AAC2-4AEA-81FD-F93C8E3E8D77}"/>
    <cellStyle name="Normal 4 2 4 2 2 2 4 2 2 3" xfId="28399" xr:uid="{6C093EC1-6C2E-4F83-B8A5-47DF20AD35D0}"/>
    <cellStyle name="Normal 4 2 4 2 2 2 4 2 3" xfId="14056" xr:uid="{AC9D1484-0ECB-49F6-BDF7-145BEC2AFEDA}"/>
    <cellStyle name="Normal 4 2 4 2 2 2 4 2 4" xfId="24182" xr:uid="{F1F3926A-466B-4BE8-8953-06C69BBC754B}"/>
    <cellStyle name="Normal 4 2 4 2 2 2 4 3" xfId="6806" xr:uid="{DFF10C36-0498-45BB-8DB8-77F371EFF0B9}"/>
    <cellStyle name="Normal 4 2 4 2 2 2 4 3 2" xfId="16128" xr:uid="{E59D55CD-AC73-4F98-80BC-302107E45A45}"/>
    <cellStyle name="Normal 4 2 4 2 2 2 4 3 3" xfId="26254" xr:uid="{373017A8-00E8-4E32-8FD5-E7A5BD79502A}"/>
    <cellStyle name="Normal 4 2 4 2 2 2 4 4" xfId="11911" xr:uid="{A63C8628-EB17-4BC9-8FD6-E1C5B46B30E8}"/>
    <cellStyle name="Normal 4 2 4 2 2 2 4 5" xfId="22037" xr:uid="{F952B0A8-F9CF-467A-8C67-92CC7D68CA45}"/>
    <cellStyle name="Normal 4 2 4 2 2 2 5" xfId="2917" xr:uid="{53569713-3286-484F-8D28-9EBA26F37631}"/>
    <cellStyle name="Normal 4 2 4 2 2 2 5 2" xfId="5146" xr:uid="{D1297373-FFEB-492F-B3B3-5BF21E26F878}"/>
    <cellStyle name="Normal 4 2 4 2 2 2 5 2 2" xfId="9364" xr:uid="{8AF92F50-A5DD-4218-A88B-7BDDDFE0C8E8}"/>
    <cellStyle name="Normal 4 2 4 2 2 2 5 2 2 2" xfId="18686" xr:uid="{3BAF03B1-BD44-425F-A1BA-6B53757417AA}"/>
    <cellStyle name="Normal 4 2 4 2 2 2 5 2 2 3" xfId="28812" xr:uid="{1808DDBB-3D99-4264-8E5C-A21557252023}"/>
    <cellStyle name="Normal 4 2 4 2 2 2 5 2 3" xfId="14469" xr:uid="{546E9385-35B9-470A-BB2A-0A7AAB192B97}"/>
    <cellStyle name="Normal 4 2 4 2 2 2 5 2 4" xfId="24595" xr:uid="{C3284D9A-CE22-49BA-BFD0-AAACD7377377}"/>
    <cellStyle name="Normal 4 2 4 2 2 2 5 3" xfId="7219" xr:uid="{68F2DF33-4736-4316-9469-DE09D4B4EFC5}"/>
    <cellStyle name="Normal 4 2 4 2 2 2 5 3 2" xfId="16541" xr:uid="{F992CCAC-46FF-49D9-8138-3FC5D235EB21}"/>
    <cellStyle name="Normal 4 2 4 2 2 2 5 3 3" xfId="26667" xr:uid="{91E9405D-6D46-4FD3-9A42-B2F2FA320CF2}"/>
    <cellStyle name="Normal 4 2 4 2 2 2 5 4" xfId="12324" xr:uid="{618A4148-E1B0-4E7C-8B06-F564158A36DD}"/>
    <cellStyle name="Normal 4 2 4 2 2 2 5 5" xfId="22450" xr:uid="{58F0F67C-C472-46F8-9C8B-8CC9EF026343}"/>
    <cellStyle name="Normal 4 2 4 2 2 2 6" xfId="3353" xr:uid="{7A046D72-E144-4912-ACCB-0463A39DA970}"/>
    <cellStyle name="Normal 4 2 4 2 2 2 6 2" xfId="7632" xr:uid="{9DE28B54-60DB-4D14-B8CC-590C9EA8997F}"/>
    <cellStyle name="Normal 4 2 4 2 2 2 6 2 2" xfId="16954" xr:uid="{6B7B41F8-BC44-404A-9599-87265AB28874}"/>
    <cellStyle name="Normal 4 2 4 2 2 2 6 2 3" xfId="27080" xr:uid="{727B23AC-2459-4258-AF5E-C4FD36D1E3E8}"/>
    <cellStyle name="Normal 4 2 4 2 2 2 6 3" xfId="12737" xr:uid="{D7FBF928-8A6C-4007-AF5F-AACC376EC12B}"/>
    <cellStyle name="Normal 4 2 4 2 2 2 6 4" xfId="22863" xr:uid="{7A3BC5B0-E73C-47C6-A49F-B28418103146}"/>
    <cellStyle name="Normal 4 2 4 2 2 2 7" xfId="5567" xr:uid="{BC55130E-7798-4E0E-B18F-B30C1AB99703}"/>
    <cellStyle name="Normal 4 2 4 2 2 2 7 2" xfId="14889" xr:uid="{B52EA9C7-A804-4EE0-AFE8-106FB75462CA}"/>
    <cellStyle name="Normal 4 2 4 2 2 2 7 3" xfId="25015" xr:uid="{DF8F63C0-DD88-4C15-ABE6-246C8794EAD3}"/>
    <cellStyle name="Normal 4 2 4 2 2 2 8" xfId="9960" xr:uid="{8BBEDBEB-11E2-48CA-8278-70D079635A7B}"/>
    <cellStyle name="Normal 4 2 4 2 2 2 8 2" xfId="19281" xr:uid="{787336E1-F881-41ED-997A-279DC9D4D269}"/>
    <cellStyle name="Normal 4 2 4 2 2 2 8 3" xfId="29407" xr:uid="{A5FD8A9C-8A4A-4363-B54B-73A389B89EA9}"/>
    <cellStyle name="Normal 4 2 4 2 2 2 9" xfId="1263" xr:uid="{1BFE90AE-DDB1-4338-A4CA-90C716254D9D}"/>
    <cellStyle name="Normal 4 2 4 2 2 3" xfId="841" xr:uid="{00000000-0005-0000-0000-000073020000}"/>
    <cellStyle name="Normal 4 2 4 2 2 3 2" xfId="3906" xr:uid="{61704903-3CF3-4BEA-96CD-C4F193F95019}"/>
    <cellStyle name="Normal 4 2 4 2 2 3 2 2" xfId="8124" xr:uid="{696A7EC9-2B7A-4877-8506-3D335A30F4EF}"/>
    <cellStyle name="Normal 4 2 4 2 2 3 2 2 2" xfId="17446" xr:uid="{44A2A345-3D72-46AA-91E7-04C700B1E0E4}"/>
    <cellStyle name="Normal 4 2 4 2 2 3 2 2 3" xfId="27572" xr:uid="{1BB99BCA-246E-4B23-B99A-E23D4B6ED8D0}"/>
    <cellStyle name="Normal 4 2 4 2 2 3 2 3" xfId="13229" xr:uid="{E06CCCF8-5CFD-441B-84A7-34B332FB5793}"/>
    <cellStyle name="Normal 4 2 4 2 2 3 2 4" xfId="23355" xr:uid="{E50C22EA-BE5D-446C-B575-3E23946EA6C9}"/>
    <cellStyle name="Normal 4 2 4 2 2 3 3" xfId="5979" xr:uid="{7F127697-2D51-4A40-97A7-9038DCB478D1}"/>
    <cellStyle name="Normal 4 2 4 2 2 3 3 2" xfId="15301" xr:uid="{774C5488-47C5-4ADC-8D2D-5F1DE4B617A8}"/>
    <cellStyle name="Normal 4 2 4 2 2 3 3 3" xfId="25427" xr:uid="{6E3A0654-D826-41C1-B8A1-A6178D40DF99}"/>
    <cellStyle name="Normal 4 2 4 2 2 3 4" xfId="10178" xr:uid="{06D1CE7A-4DD5-46C0-B241-98C841D4D19B}"/>
    <cellStyle name="Normal 4 2 4 2 2 3 4 2" xfId="19489" xr:uid="{A33779D2-B660-478B-A91B-93DDE1ADA126}"/>
    <cellStyle name="Normal 4 2 4 2 2 3 4 3" xfId="29615" xr:uid="{E8608F26-CBB0-482F-9D6D-F3A9C38ECBD5}"/>
    <cellStyle name="Normal 4 2 4 2 2 3 5" xfId="1677" xr:uid="{D2959600-0DED-4C05-BACA-E2A93927CADD}"/>
    <cellStyle name="Normal 4 2 4 2 2 3 6" xfId="11084" xr:uid="{56E869CE-FA1E-4D56-98AC-B9B083796BF3}"/>
    <cellStyle name="Normal 4 2 4 2 2 3 7" xfId="20383" xr:uid="{A5E44842-4619-40F0-8202-B00076F190DB}"/>
    <cellStyle name="Normal 4 2 4 2 2 3 8" xfId="21210" xr:uid="{5784387E-A569-4A4C-8173-672FE41ED69B}"/>
    <cellStyle name="Normal 4 2 4 2 2 4" xfId="2090" xr:uid="{2F35B921-1056-4F9C-AF64-72738DB64163}"/>
    <cellStyle name="Normal 4 2 4 2 2 4 2" xfId="4319" xr:uid="{FB864454-9CC1-4349-AA02-E0659CC9A04E}"/>
    <cellStyle name="Normal 4 2 4 2 2 4 2 2" xfId="8537" xr:uid="{CF562378-E11B-465D-B2E7-549891475E2D}"/>
    <cellStyle name="Normal 4 2 4 2 2 4 2 2 2" xfId="17859" xr:uid="{11627FED-60F6-416E-BB39-2679F455E252}"/>
    <cellStyle name="Normal 4 2 4 2 2 4 2 2 3" xfId="27985" xr:uid="{C5A554AB-3A80-47FA-A3A1-DFB6C11F0906}"/>
    <cellStyle name="Normal 4 2 4 2 2 4 2 3" xfId="13642" xr:uid="{7932D64F-004D-4E49-97E8-901D6D0089DD}"/>
    <cellStyle name="Normal 4 2 4 2 2 4 2 4" xfId="23768" xr:uid="{805E73EE-790C-4515-9224-091A16DB1BC4}"/>
    <cellStyle name="Normal 4 2 4 2 2 4 3" xfId="6392" xr:uid="{30676846-2440-4791-A71E-FE5EF0A514D9}"/>
    <cellStyle name="Normal 4 2 4 2 2 4 3 2" xfId="15714" xr:uid="{B75C8DCE-297F-4733-8611-AE60B2EABF74}"/>
    <cellStyle name="Normal 4 2 4 2 2 4 3 3" xfId="25840" xr:uid="{E5553CDD-B45A-4B47-B7FD-AA58E48EE2C5}"/>
    <cellStyle name="Normal 4 2 4 2 2 4 4" xfId="11497" xr:uid="{9DF594B2-F799-4C69-A64B-B2B18C050D50}"/>
    <cellStyle name="Normal 4 2 4 2 2 4 5" xfId="21623" xr:uid="{ABC9BABB-C7F6-476F-83E1-CC2770766C55}"/>
    <cellStyle name="Normal 4 2 4 2 2 5" xfId="2503" xr:uid="{0D403F94-CE31-47A2-8C73-4424866E5470}"/>
    <cellStyle name="Normal 4 2 4 2 2 5 2" xfId="4732" xr:uid="{620C9E31-FD42-421A-836B-02B0AC1B1AA7}"/>
    <cellStyle name="Normal 4 2 4 2 2 5 2 2" xfId="8950" xr:uid="{AF0F853F-2509-48DC-8A86-F110C2E537D4}"/>
    <cellStyle name="Normal 4 2 4 2 2 5 2 2 2" xfId="18272" xr:uid="{208FC5F6-7B33-4B64-A7F3-70C00BAD6A26}"/>
    <cellStyle name="Normal 4 2 4 2 2 5 2 2 3" xfId="28398" xr:uid="{A54311A2-4290-40AF-94C0-30C369369535}"/>
    <cellStyle name="Normal 4 2 4 2 2 5 2 3" xfId="14055" xr:uid="{67CC6BDF-86A6-461D-8BB4-ECAFA9688600}"/>
    <cellStyle name="Normal 4 2 4 2 2 5 2 4" xfId="24181" xr:uid="{F91FA27C-F300-4D72-9C6E-532FC1EAADB3}"/>
    <cellStyle name="Normal 4 2 4 2 2 5 3" xfId="6805" xr:uid="{2C3F032C-B1C4-4974-BCD2-C6987FAF381B}"/>
    <cellStyle name="Normal 4 2 4 2 2 5 3 2" xfId="16127" xr:uid="{4F770280-6005-4C3E-A1C2-58A69AF3A7DD}"/>
    <cellStyle name="Normal 4 2 4 2 2 5 3 3" xfId="26253" xr:uid="{D56E012A-A8BD-44F9-A8A1-CFFF7EDF0314}"/>
    <cellStyle name="Normal 4 2 4 2 2 5 4" xfId="11910" xr:uid="{F37C2E69-38CB-40A0-8EFD-D5ADD9852CA7}"/>
    <cellStyle name="Normal 4 2 4 2 2 5 5" xfId="22036" xr:uid="{B501D14A-7A46-4B3D-845D-9A4A6AFA96A0}"/>
    <cellStyle name="Normal 4 2 4 2 2 6" xfId="2916" xr:uid="{E883C45E-1F29-4301-96E2-3126273880C6}"/>
    <cellStyle name="Normal 4 2 4 2 2 6 2" xfId="5145" xr:uid="{9722CA43-B9A6-4AAD-87BE-446528E858A5}"/>
    <cellStyle name="Normal 4 2 4 2 2 6 2 2" xfId="9363" xr:uid="{A2F21859-0C6F-4D9D-A90E-0D3B6D42510A}"/>
    <cellStyle name="Normal 4 2 4 2 2 6 2 2 2" xfId="18685" xr:uid="{F50D9FF3-B938-4F02-9376-21B37A2660F6}"/>
    <cellStyle name="Normal 4 2 4 2 2 6 2 2 3" xfId="28811" xr:uid="{1D549CE0-1C18-4155-BB66-9A59182E88CA}"/>
    <cellStyle name="Normal 4 2 4 2 2 6 2 3" xfId="14468" xr:uid="{19FA4332-402D-4B3E-A0C6-E376B5F2FD6A}"/>
    <cellStyle name="Normal 4 2 4 2 2 6 2 4" xfId="24594" xr:uid="{2D7C4DC0-D8AC-4DFF-84B4-BF0ED55F07C5}"/>
    <cellStyle name="Normal 4 2 4 2 2 6 3" xfId="7218" xr:uid="{00EF05D4-C113-415D-BA9F-42BDE5027B93}"/>
    <cellStyle name="Normal 4 2 4 2 2 6 3 2" xfId="16540" xr:uid="{4D640F57-E68F-4F62-A52D-7E4CD5F5B1AB}"/>
    <cellStyle name="Normal 4 2 4 2 2 6 3 3" xfId="26666" xr:uid="{8D8BC00C-5B3D-49A5-AF6F-1E176FF0CA24}"/>
    <cellStyle name="Normal 4 2 4 2 2 6 4" xfId="12323" xr:uid="{9CA95C2D-B6C8-4C0D-81EB-0BA7BDFF8E3A}"/>
    <cellStyle name="Normal 4 2 4 2 2 6 5" xfId="22449" xr:uid="{8E988EBE-EE9A-43D5-85A6-DA7E9761F9C3}"/>
    <cellStyle name="Normal 4 2 4 2 2 7" xfId="3352" xr:uid="{3B267A80-4BA3-40F0-B821-F7DDFF5BC8F7}"/>
    <cellStyle name="Normal 4 2 4 2 2 7 2" xfId="7631" xr:uid="{6BE2F709-8D28-4A12-B3C8-3CFC3F42AB63}"/>
    <cellStyle name="Normal 4 2 4 2 2 7 2 2" xfId="16953" xr:uid="{CD0CE4D8-6892-4954-B4A2-0EDB0537EA02}"/>
    <cellStyle name="Normal 4 2 4 2 2 7 2 3" xfId="27079" xr:uid="{0EA696C2-900B-4288-A342-EA73E2BB8E59}"/>
    <cellStyle name="Normal 4 2 4 2 2 7 3" xfId="12736" xr:uid="{E977E372-8EB4-496D-A6EE-76C2FC9764DC}"/>
    <cellStyle name="Normal 4 2 4 2 2 7 4" xfId="22862" xr:uid="{7446E01B-F162-40D9-ADF3-39E7AB79C978}"/>
    <cellStyle name="Normal 4 2 4 2 2 8" xfId="5566" xr:uid="{ABB28A23-68A7-43EB-B45C-77C1F6137EF7}"/>
    <cellStyle name="Normal 4 2 4 2 2 8 2" xfId="14888" xr:uid="{75F2878C-0EFE-4EE0-812B-F5A16252C6E1}"/>
    <cellStyle name="Normal 4 2 4 2 2 8 3" xfId="25014" xr:uid="{F3E116EF-648A-4851-B664-A0DA62989D31}"/>
    <cellStyle name="Normal 4 2 4 2 2 9" xfId="9753" xr:uid="{6EDCB407-7333-4B38-99FE-05D6E96185EF}"/>
    <cellStyle name="Normal 4 2 4 2 2 9 2" xfId="19074" xr:uid="{3190D6F2-DA3F-4CCD-B8D6-3818D913D793}"/>
    <cellStyle name="Normal 4 2 4 2 2 9 3" xfId="29200" xr:uid="{F21AB9A6-716E-4645-BBBD-FA95DB9DA494}"/>
    <cellStyle name="Normal 4 2 4 2 3" xfId="362" xr:uid="{00000000-0005-0000-0000-000074020000}"/>
    <cellStyle name="Normal 4 2 4 2 3 10" xfId="10673" xr:uid="{7736984C-820F-4764-B043-8F55BF2050BE}"/>
    <cellStyle name="Normal 4 2 4 2 3 11" xfId="19969" xr:uid="{755932E7-3634-4D5A-9EBD-9085A63959AE}"/>
    <cellStyle name="Normal 4 2 4 2 3 12" xfId="20799" xr:uid="{5A154D7B-3F48-482A-8945-66B8584DD044}"/>
    <cellStyle name="Normal 4 2 4 2 3 2" xfId="843" xr:uid="{00000000-0005-0000-0000-000075020000}"/>
    <cellStyle name="Normal 4 2 4 2 3 2 2" xfId="3908" xr:uid="{E18F0223-3850-4A6C-B8DD-354395B6A7F8}"/>
    <cellStyle name="Normal 4 2 4 2 3 2 2 2" xfId="8126" xr:uid="{4E937A7F-7F0A-4468-9CA9-4BD9A9E1618A}"/>
    <cellStyle name="Normal 4 2 4 2 3 2 2 2 2" xfId="17448" xr:uid="{52C2164A-A35A-43E4-8317-B71E6D260420}"/>
    <cellStyle name="Normal 4 2 4 2 3 2 2 2 3" xfId="27574" xr:uid="{FDBFACFE-08C3-4E03-9B80-A449BCB180F8}"/>
    <cellStyle name="Normal 4 2 4 2 3 2 2 3" xfId="13231" xr:uid="{D3671FFB-7B55-473B-82A6-BD9AB4A54D96}"/>
    <cellStyle name="Normal 4 2 4 2 3 2 2 4" xfId="23357" xr:uid="{325C95EF-6C67-429E-8976-31F1E3AF1B00}"/>
    <cellStyle name="Normal 4 2 4 2 3 2 3" xfId="5981" xr:uid="{EFD72E54-34CC-4CA1-9A3D-6467E6A03CCB}"/>
    <cellStyle name="Normal 4 2 4 2 3 2 3 2" xfId="15303" xr:uid="{2C4D4B52-CD01-4553-9D1F-D98E7C15F717}"/>
    <cellStyle name="Normal 4 2 4 2 3 2 3 3" xfId="25429" xr:uid="{5C1B28F2-8E45-487A-9868-421850534817}"/>
    <cellStyle name="Normal 4 2 4 2 3 2 4" xfId="10282" xr:uid="{4D2F7BF6-7763-47C9-914C-3997B7C82A90}"/>
    <cellStyle name="Normal 4 2 4 2 3 2 4 2" xfId="19593" xr:uid="{C44503B1-56A6-4FA4-9921-D7EFA2AB2CA7}"/>
    <cellStyle name="Normal 4 2 4 2 3 2 4 3" xfId="29719" xr:uid="{A1AA5966-3EBF-44CA-85EC-546AF2B69423}"/>
    <cellStyle name="Normal 4 2 4 2 3 2 5" xfId="1679" xr:uid="{252A20C3-4CB5-43D4-B1BA-50E09687A44D}"/>
    <cellStyle name="Normal 4 2 4 2 3 2 6" xfId="11086" xr:uid="{A26F07A9-A51C-4A51-886F-12234CAFF14B}"/>
    <cellStyle name="Normal 4 2 4 2 3 2 7" xfId="20385" xr:uid="{11399607-BFCC-4C96-B7E9-F998A513CEA5}"/>
    <cellStyle name="Normal 4 2 4 2 3 2 8" xfId="21212" xr:uid="{0E7E1B7A-0A5C-4E13-A7D8-99DC8756051F}"/>
    <cellStyle name="Normal 4 2 4 2 3 3" xfId="2092" xr:uid="{0E1E0475-DE61-41A3-B27D-6A97CAF4CBD8}"/>
    <cellStyle name="Normal 4 2 4 2 3 3 2" xfId="4321" xr:uid="{E422D159-6775-4A70-B8B8-0AC489FEFA91}"/>
    <cellStyle name="Normal 4 2 4 2 3 3 2 2" xfId="8539" xr:uid="{8AA47D23-DA19-4C39-BE9B-DF4DA763E388}"/>
    <cellStyle name="Normal 4 2 4 2 3 3 2 2 2" xfId="17861" xr:uid="{64DDE59C-54E4-400C-A5DE-FD62B1A62260}"/>
    <cellStyle name="Normal 4 2 4 2 3 3 2 2 3" xfId="27987" xr:uid="{B3D54CCA-37B3-4E64-BE48-58154A838E59}"/>
    <cellStyle name="Normal 4 2 4 2 3 3 2 3" xfId="13644" xr:uid="{D3742FB1-61B9-4872-AA7E-73671B90F696}"/>
    <cellStyle name="Normal 4 2 4 2 3 3 2 4" xfId="23770" xr:uid="{80D24358-FF6D-402D-B365-B56C44153799}"/>
    <cellStyle name="Normal 4 2 4 2 3 3 3" xfId="6394" xr:uid="{8F2E0A2F-BBCD-49D3-A663-4875E6D506C2}"/>
    <cellStyle name="Normal 4 2 4 2 3 3 3 2" xfId="15716" xr:uid="{46291656-A650-4CA4-B2EB-11EE8DEE7A67}"/>
    <cellStyle name="Normal 4 2 4 2 3 3 3 3" xfId="25842" xr:uid="{CC55B9DF-A1F5-459E-B431-6208FB492301}"/>
    <cellStyle name="Normal 4 2 4 2 3 3 4" xfId="11499" xr:uid="{BAF85ACA-3BA8-4B64-AF16-10648A62C371}"/>
    <cellStyle name="Normal 4 2 4 2 3 3 5" xfId="21625" xr:uid="{A5BFDCCB-65DF-4374-83CE-509CA7A306B6}"/>
    <cellStyle name="Normal 4 2 4 2 3 4" xfId="2505" xr:uid="{9483C43D-489B-4C27-9258-2AA1E61EF508}"/>
    <cellStyle name="Normal 4 2 4 2 3 4 2" xfId="4734" xr:uid="{223A5C6D-560D-45D7-BB62-4F1237CEBFBC}"/>
    <cellStyle name="Normal 4 2 4 2 3 4 2 2" xfId="8952" xr:uid="{EB02EEAF-F854-49E7-8F45-B25351F3A818}"/>
    <cellStyle name="Normal 4 2 4 2 3 4 2 2 2" xfId="18274" xr:uid="{E267468D-566F-4370-AE1B-73C4A259DE1D}"/>
    <cellStyle name="Normal 4 2 4 2 3 4 2 2 3" xfId="28400" xr:uid="{0FC01464-64F8-4599-AEE2-BC7061A920FD}"/>
    <cellStyle name="Normal 4 2 4 2 3 4 2 3" xfId="14057" xr:uid="{A01A21DF-B6D7-4609-8426-BB7C297F5CAC}"/>
    <cellStyle name="Normal 4 2 4 2 3 4 2 4" xfId="24183" xr:uid="{58F78B9E-EA02-4FE7-876D-EAE6466646C7}"/>
    <cellStyle name="Normal 4 2 4 2 3 4 3" xfId="6807" xr:uid="{CBACA0A1-3354-469E-82C6-D52D1D696A9B}"/>
    <cellStyle name="Normal 4 2 4 2 3 4 3 2" xfId="16129" xr:uid="{66C6A5F8-924F-4D43-B926-E2AB5A622D76}"/>
    <cellStyle name="Normal 4 2 4 2 3 4 3 3" xfId="26255" xr:uid="{1BB0CA21-F368-4E38-8DE6-ECDBB986D59E}"/>
    <cellStyle name="Normal 4 2 4 2 3 4 4" xfId="11912" xr:uid="{1F37E376-1B5A-4394-8E50-E4053A38A385}"/>
    <cellStyle name="Normal 4 2 4 2 3 4 5" xfId="22038" xr:uid="{B558914C-31EC-447A-B418-162F578F02AD}"/>
    <cellStyle name="Normal 4 2 4 2 3 5" xfId="2918" xr:uid="{942E6877-8BF6-4B39-9D76-7A997F55CFDD}"/>
    <cellStyle name="Normal 4 2 4 2 3 5 2" xfId="5147" xr:uid="{6995C80D-A4E4-4A11-9667-33CBF3D69C67}"/>
    <cellStyle name="Normal 4 2 4 2 3 5 2 2" xfId="9365" xr:uid="{D678ACE4-465D-4EE1-B49C-CE96B3DC3487}"/>
    <cellStyle name="Normal 4 2 4 2 3 5 2 2 2" xfId="18687" xr:uid="{BC942190-AE2E-4C21-BE11-7910B13C2F4F}"/>
    <cellStyle name="Normal 4 2 4 2 3 5 2 2 3" xfId="28813" xr:uid="{F4142695-A879-41EE-8F7B-496D62F2358B}"/>
    <cellStyle name="Normal 4 2 4 2 3 5 2 3" xfId="14470" xr:uid="{E69B064F-C172-4CA3-AE4F-27F7ECCBBCA7}"/>
    <cellStyle name="Normal 4 2 4 2 3 5 2 4" xfId="24596" xr:uid="{34CD9C0D-CDAF-4730-8040-16B7956686CA}"/>
    <cellStyle name="Normal 4 2 4 2 3 5 3" xfId="7220" xr:uid="{36F71406-72AB-4E86-B25D-DCAC8277500A}"/>
    <cellStyle name="Normal 4 2 4 2 3 5 3 2" xfId="16542" xr:uid="{5E80BEAB-F2DD-47D4-B0C3-FA52CD2C9D80}"/>
    <cellStyle name="Normal 4 2 4 2 3 5 3 3" xfId="26668" xr:uid="{0E188829-CDB2-44B4-BED6-2D48F9C8BC38}"/>
    <cellStyle name="Normal 4 2 4 2 3 5 4" xfId="12325" xr:uid="{9719B4FE-4A14-4110-BEF3-777056607559}"/>
    <cellStyle name="Normal 4 2 4 2 3 5 5" xfId="22451" xr:uid="{5A995C1D-BA69-44B3-978C-A7DEE92749D8}"/>
    <cellStyle name="Normal 4 2 4 2 3 6" xfId="3354" xr:uid="{DD272844-D23C-4701-A42F-0E82B69EFFB5}"/>
    <cellStyle name="Normal 4 2 4 2 3 6 2" xfId="7633" xr:uid="{3456BE57-7F03-42FE-8700-A05DE5A9D0E5}"/>
    <cellStyle name="Normal 4 2 4 2 3 6 2 2" xfId="16955" xr:uid="{61739533-5869-430B-9D4D-D3D8DF1F420F}"/>
    <cellStyle name="Normal 4 2 4 2 3 6 2 3" xfId="27081" xr:uid="{4C7D26B4-D164-44D3-918F-B546998EC7F5}"/>
    <cellStyle name="Normal 4 2 4 2 3 6 3" xfId="12738" xr:uid="{BA58267D-7A0C-4F61-95E2-4B210969F2B8}"/>
    <cellStyle name="Normal 4 2 4 2 3 6 4" xfId="22864" xr:uid="{8CEF0AD4-0DCF-405E-9114-16DFEE53715E}"/>
    <cellStyle name="Normal 4 2 4 2 3 7" xfId="5568" xr:uid="{BF64E9FD-3E66-4581-8CF4-650E69B8593D}"/>
    <cellStyle name="Normal 4 2 4 2 3 7 2" xfId="14890" xr:uid="{2D76F09A-64EF-41F5-B3BA-BDA8793BAD26}"/>
    <cellStyle name="Normal 4 2 4 2 3 7 3" xfId="25016" xr:uid="{E0343793-8641-4E40-BD43-8D3FD6056766}"/>
    <cellStyle name="Normal 4 2 4 2 3 8" xfId="9857" xr:uid="{1B381F7C-D55E-47E5-8285-74E10E0E80A2}"/>
    <cellStyle name="Normal 4 2 4 2 3 8 2" xfId="19178" xr:uid="{22744820-7AF6-428E-AAD8-9938551C271C}"/>
    <cellStyle name="Normal 4 2 4 2 3 8 3" xfId="29304" xr:uid="{AC6B600F-8AC5-42F2-BA48-5DEA4DC9CF83}"/>
    <cellStyle name="Normal 4 2 4 2 3 9" xfId="1264" xr:uid="{2375222D-6F08-40CE-A4C1-C2B765DCA9FA}"/>
    <cellStyle name="Normal 4 2 4 2 4" xfId="840" xr:uid="{00000000-0005-0000-0000-000076020000}"/>
    <cellStyle name="Normal 4 2 4 2 4 2" xfId="3905" xr:uid="{362982D9-A2F6-4485-8090-EDB836A2BEC8}"/>
    <cellStyle name="Normal 4 2 4 2 4 2 2" xfId="8123" xr:uid="{5E923F94-7D50-40CB-9C17-CFD4367EE1AB}"/>
    <cellStyle name="Normal 4 2 4 2 4 2 2 2" xfId="17445" xr:uid="{28A00F1C-2C18-42EE-BAD8-8CE3EFE52DA3}"/>
    <cellStyle name="Normal 4 2 4 2 4 2 2 3" xfId="27571" xr:uid="{7AE677B0-0BDC-41DF-9114-8E7CB3465B92}"/>
    <cellStyle name="Normal 4 2 4 2 4 2 3" xfId="13228" xr:uid="{8F71FC07-88CA-4B94-8CC0-9C35C32758BD}"/>
    <cellStyle name="Normal 4 2 4 2 4 2 4" xfId="23354" xr:uid="{FFFE038C-98FE-45C1-83F0-525B7B7762DF}"/>
    <cellStyle name="Normal 4 2 4 2 4 3" xfId="5978" xr:uid="{DA4C09B6-CFAF-42F1-92BF-839BFF9717C0}"/>
    <cellStyle name="Normal 4 2 4 2 4 3 2" xfId="15300" xr:uid="{5B0183E6-6E58-4374-AF80-3FDF958B300C}"/>
    <cellStyle name="Normal 4 2 4 2 4 3 3" xfId="25426" xr:uid="{7768D825-4055-41EB-BE95-30A7DB7F6581}"/>
    <cellStyle name="Normal 4 2 4 2 4 4" xfId="10075" xr:uid="{CDA5025C-437F-4C7D-894D-AA32355C735A}"/>
    <cellStyle name="Normal 4 2 4 2 4 4 2" xfId="19386" xr:uid="{8000520D-CE12-4FDF-83FF-189976911890}"/>
    <cellStyle name="Normal 4 2 4 2 4 4 3" xfId="29512" xr:uid="{2C555B7F-00AC-4577-A6F0-ECB0E4A6EE85}"/>
    <cellStyle name="Normal 4 2 4 2 4 5" xfId="1676" xr:uid="{6FE82947-EC2D-4AB8-8B59-20CFA31C1BAF}"/>
    <cellStyle name="Normal 4 2 4 2 4 6" xfId="11083" xr:uid="{BE2E59BC-3A05-4A51-9D74-38DEE8D1602E}"/>
    <cellStyle name="Normal 4 2 4 2 4 7" xfId="20382" xr:uid="{F42D5F19-4C84-4DD5-9EBE-F2916FBBD8EB}"/>
    <cellStyle name="Normal 4 2 4 2 4 8" xfId="21209" xr:uid="{13672AAE-E9A1-4B4B-9BD3-FDE7F12E1ED6}"/>
    <cellStyle name="Normal 4 2 4 2 5" xfId="2089" xr:uid="{D1893363-4A5D-4F00-B91F-2762F5E9E1EE}"/>
    <cellStyle name="Normal 4 2 4 2 5 2" xfId="4318" xr:uid="{9FE4DE1D-0030-49CB-9567-5639B04D05CD}"/>
    <cellStyle name="Normal 4 2 4 2 5 2 2" xfId="8536" xr:uid="{261A8989-5C64-407C-8A51-C25A19AA3BFD}"/>
    <cellStyle name="Normal 4 2 4 2 5 2 2 2" xfId="17858" xr:uid="{72F8266C-5AFB-46EE-978B-C381B3E08325}"/>
    <cellStyle name="Normal 4 2 4 2 5 2 2 3" xfId="27984" xr:uid="{DE7C27D2-2C00-4FC4-B896-62FB6FCA9666}"/>
    <cellStyle name="Normal 4 2 4 2 5 2 3" xfId="13641" xr:uid="{DAD114AB-3FA6-4DCD-9BE6-5EABF96E3E27}"/>
    <cellStyle name="Normal 4 2 4 2 5 2 4" xfId="23767" xr:uid="{8709527D-C787-4714-8C9B-FFEFA840A231}"/>
    <cellStyle name="Normal 4 2 4 2 5 3" xfId="6391" xr:uid="{52B04751-D565-482E-808C-F2A83F21F844}"/>
    <cellStyle name="Normal 4 2 4 2 5 3 2" xfId="15713" xr:uid="{5586C16C-933D-415B-AC17-1BA0631D77DF}"/>
    <cellStyle name="Normal 4 2 4 2 5 3 3" xfId="25839" xr:uid="{133F5CE6-0B7B-4566-805F-35C1C6D9CCC2}"/>
    <cellStyle name="Normal 4 2 4 2 5 4" xfId="11496" xr:uid="{B6BBC17E-6223-4526-B9AF-CF9B0FE3626B}"/>
    <cellStyle name="Normal 4 2 4 2 5 5" xfId="21622" xr:uid="{48B74E9F-EFDF-40F5-B05C-5139361B0DAC}"/>
    <cellStyle name="Normal 4 2 4 2 6" xfId="2502" xr:uid="{32751468-337B-45BA-A0D8-C72BE1DDC990}"/>
    <cellStyle name="Normal 4 2 4 2 6 2" xfId="4731" xr:uid="{D6331B5B-5E1D-4D57-BD04-6F14AB0B56B8}"/>
    <cellStyle name="Normal 4 2 4 2 6 2 2" xfId="8949" xr:uid="{AD419B1E-E64E-4453-87AA-444260A7B21A}"/>
    <cellStyle name="Normal 4 2 4 2 6 2 2 2" xfId="18271" xr:uid="{9B3BDFBB-3F9A-4167-BA9E-A948E24F10FB}"/>
    <cellStyle name="Normal 4 2 4 2 6 2 2 3" xfId="28397" xr:uid="{B44C2B83-DE12-4D11-801F-03D32FD0E233}"/>
    <cellStyle name="Normal 4 2 4 2 6 2 3" xfId="14054" xr:uid="{0CC80891-FF34-4F97-BB04-E611A43C9119}"/>
    <cellStyle name="Normal 4 2 4 2 6 2 4" xfId="24180" xr:uid="{B6332B94-6148-4B83-AC08-6A84BF87957B}"/>
    <cellStyle name="Normal 4 2 4 2 6 3" xfId="6804" xr:uid="{D4908FD6-72F7-4F57-9036-952F08657DDF}"/>
    <cellStyle name="Normal 4 2 4 2 6 3 2" xfId="16126" xr:uid="{85DBCDDA-6879-4A82-B428-F3EE62787102}"/>
    <cellStyle name="Normal 4 2 4 2 6 3 3" xfId="26252" xr:uid="{E4E30D44-4A43-4C6A-81B9-858EB3466347}"/>
    <cellStyle name="Normal 4 2 4 2 6 4" xfId="11909" xr:uid="{796F9EAD-8A58-48F9-B790-C39044AEBD4F}"/>
    <cellStyle name="Normal 4 2 4 2 6 5" xfId="22035" xr:uid="{D1B5FEFD-51F3-43FA-8FE4-0992AA93B2AE}"/>
    <cellStyle name="Normal 4 2 4 2 7" xfId="2915" xr:uid="{C3EFF9CD-DD27-41EC-8723-36A7FD2D3D4C}"/>
    <cellStyle name="Normal 4 2 4 2 7 2" xfId="5144" xr:uid="{EB0D87B4-CBB0-463F-9802-B18D1D12AA15}"/>
    <cellStyle name="Normal 4 2 4 2 7 2 2" xfId="9362" xr:uid="{415424F9-77D7-4314-AB9B-52F19D99FE61}"/>
    <cellStyle name="Normal 4 2 4 2 7 2 2 2" xfId="18684" xr:uid="{0882B5FB-5289-46A2-A581-369FC30F1A4D}"/>
    <cellStyle name="Normal 4 2 4 2 7 2 2 3" xfId="28810" xr:uid="{929F084F-826F-49D3-AD6F-AF429F2A32CF}"/>
    <cellStyle name="Normal 4 2 4 2 7 2 3" xfId="14467" xr:uid="{B31B7A78-9EF5-4236-B427-8C8621A6A755}"/>
    <cellStyle name="Normal 4 2 4 2 7 2 4" xfId="24593" xr:uid="{21F710C3-4D9A-4DA9-BA1C-8CE96E03650A}"/>
    <cellStyle name="Normal 4 2 4 2 7 3" xfId="7217" xr:uid="{278E26F0-4362-49EE-84ED-DCBA23941A70}"/>
    <cellStyle name="Normal 4 2 4 2 7 3 2" xfId="16539" xr:uid="{5966B365-27AD-4405-95D4-62A1BA15DE92}"/>
    <cellStyle name="Normal 4 2 4 2 7 3 3" xfId="26665" xr:uid="{B9A051FB-A3AF-489F-BD7B-134DBD744025}"/>
    <cellStyle name="Normal 4 2 4 2 7 4" xfId="12322" xr:uid="{873A6066-695F-470A-A6C5-A4A8D40AC2B2}"/>
    <cellStyle name="Normal 4 2 4 2 7 5" xfId="22448" xr:uid="{A4579F79-BD34-479A-A309-A9EA02AC8982}"/>
    <cellStyle name="Normal 4 2 4 2 8" xfId="3351" xr:uid="{989C227D-8A88-4101-9E43-0AB618BBC3AF}"/>
    <cellStyle name="Normal 4 2 4 2 8 2" xfId="7630" xr:uid="{04D77F1D-C4B1-445F-A3E7-645D1AD6D65F}"/>
    <cellStyle name="Normal 4 2 4 2 8 2 2" xfId="16952" xr:uid="{59B924AE-3FB5-4F1A-8F06-7A9E1B3F1C86}"/>
    <cellStyle name="Normal 4 2 4 2 8 2 3" xfId="27078" xr:uid="{2E5F18CD-D9F7-4EB9-8247-B469D6FA263D}"/>
    <cellStyle name="Normal 4 2 4 2 8 3" xfId="12735" xr:uid="{93AC5750-ACD8-41F8-8416-6D36548EA569}"/>
    <cellStyle name="Normal 4 2 4 2 8 4" xfId="22861" xr:uid="{B85E02FC-DD1E-4880-9593-1FE9EA0A440F}"/>
    <cellStyle name="Normal 4 2 4 2 9" xfId="5565" xr:uid="{C1820CE0-2A9E-496C-80E4-391C1CABAF1B}"/>
    <cellStyle name="Normal 4 2 4 2 9 2" xfId="14887" xr:uid="{4D72C14D-26CA-4DD0-A116-69B4A943D44B}"/>
    <cellStyle name="Normal 4 2 4 2 9 3" xfId="25013" xr:uid="{767C2A24-73DE-45B9-B504-619753794511}"/>
    <cellStyle name="Normal 4 2 4 3" xfId="363" xr:uid="{00000000-0005-0000-0000-000077020000}"/>
    <cellStyle name="Normal 4 2 4 3 10" xfId="1265" xr:uid="{4221AFF7-C470-432B-8BA9-BBC0DE23606E}"/>
    <cellStyle name="Normal 4 2 4 3 11" xfId="10674" xr:uid="{3288F207-1CBF-426E-BD75-09F1BFA067E5}"/>
    <cellStyle name="Normal 4 2 4 3 12" xfId="19970" xr:uid="{1DC3ED9E-0B08-4645-9B84-5B08B8A99DA8}"/>
    <cellStyle name="Normal 4 2 4 3 13" xfId="20800" xr:uid="{77725D77-A51E-425C-9C3B-17CE53192452}"/>
    <cellStyle name="Normal 4 2 4 3 2" xfId="364" xr:uid="{00000000-0005-0000-0000-000078020000}"/>
    <cellStyle name="Normal 4 2 4 3 2 10" xfId="10675" xr:uid="{A04B0E64-8F23-4512-B0AD-FD3DE5F9C9B8}"/>
    <cellStyle name="Normal 4 2 4 3 2 11" xfId="19971" xr:uid="{00C88996-011B-4A1D-9CFC-C807BDBDD468}"/>
    <cellStyle name="Normal 4 2 4 3 2 12" xfId="20801" xr:uid="{52DD4640-2531-4DE1-82B1-B3A3113685D0}"/>
    <cellStyle name="Normal 4 2 4 3 2 2" xfId="845" xr:uid="{00000000-0005-0000-0000-000079020000}"/>
    <cellStyle name="Normal 4 2 4 3 2 2 2" xfId="3910" xr:uid="{DA8AD710-09DA-4C69-929D-250355E96584}"/>
    <cellStyle name="Normal 4 2 4 3 2 2 2 2" xfId="8128" xr:uid="{5E597CFA-90BE-4EEE-8E98-B581ED461F5C}"/>
    <cellStyle name="Normal 4 2 4 3 2 2 2 2 2" xfId="17450" xr:uid="{B1521B51-38FC-4F41-AC38-30AB6B393840}"/>
    <cellStyle name="Normal 4 2 4 3 2 2 2 2 3" xfId="27576" xr:uid="{F9271C87-A17B-4F87-A8CF-516C215C26ED}"/>
    <cellStyle name="Normal 4 2 4 3 2 2 2 3" xfId="13233" xr:uid="{0C8F1D0F-13AD-431E-9517-92BA29F7AEF3}"/>
    <cellStyle name="Normal 4 2 4 3 2 2 2 4" xfId="23359" xr:uid="{132678D2-345E-4D2F-9CE6-2A4EFA8FA2BC}"/>
    <cellStyle name="Normal 4 2 4 3 2 2 3" xfId="5983" xr:uid="{D9017418-1692-472E-A853-7C8CCA8743CE}"/>
    <cellStyle name="Normal 4 2 4 3 2 2 3 2" xfId="15305" xr:uid="{A00932B7-013D-4219-AB7B-8473FBF93468}"/>
    <cellStyle name="Normal 4 2 4 3 2 2 3 3" xfId="25431" xr:uid="{2166C2F5-9BDF-49EA-A62F-F93029B2E294}"/>
    <cellStyle name="Normal 4 2 4 3 2 2 4" xfId="10340" xr:uid="{E8CC8A4C-57D8-4606-887D-825AB68F8C1F}"/>
    <cellStyle name="Normal 4 2 4 3 2 2 4 2" xfId="19651" xr:uid="{70AA3584-3911-4902-BCEE-CA062B9E0AD4}"/>
    <cellStyle name="Normal 4 2 4 3 2 2 4 3" xfId="29777" xr:uid="{830ACEFF-6F5E-4517-A1B9-34D936984533}"/>
    <cellStyle name="Normal 4 2 4 3 2 2 5" xfId="1681" xr:uid="{86A46AD7-9E62-4795-ABCD-C794896F03C7}"/>
    <cellStyle name="Normal 4 2 4 3 2 2 6" xfId="11088" xr:uid="{DA40D946-6262-4CC4-8806-5236E465A0C1}"/>
    <cellStyle name="Normal 4 2 4 3 2 2 7" xfId="20387" xr:uid="{1DE6C063-6307-4A94-8D37-416A732B643F}"/>
    <cellStyle name="Normal 4 2 4 3 2 2 8" xfId="21214" xr:uid="{12AFB9ED-815A-43A5-A831-7883064039BD}"/>
    <cellStyle name="Normal 4 2 4 3 2 3" xfId="2094" xr:uid="{85BE7810-31FA-442F-A6D7-8D3AD7B45D34}"/>
    <cellStyle name="Normal 4 2 4 3 2 3 2" xfId="4323" xr:uid="{1210159C-444C-476D-809A-35E1D6D6FCA7}"/>
    <cellStyle name="Normal 4 2 4 3 2 3 2 2" xfId="8541" xr:uid="{29990286-EB16-472A-9EF9-A9794E381007}"/>
    <cellStyle name="Normal 4 2 4 3 2 3 2 2 2" xfId="17863" xr:uid="{70A23A65-5876-499D-BD63-4699BE63237A}"/>
    <cellStyle name="Normal 4 2 4 3 2 3 2 2 3" xfId="27989" xr:uid="{8209AE58-5BBC-489C-AA88-CAD263AA9B7F}"/>
    <cellStyle name="Normal 4 2 4 3 2 3 2 3" xfId="13646" xr:uid="{586090A7-9E09-4814-84CE-8947803B6D5E}"/>
    <cellStyle name="Normal 4 2 4 3 2 3 2 4" xfId="23772" xr:uid="{6E8D01BF-3552-4AAB-B101-98F3B5C4A1C7}"/>
    <cellStyle name="Normal 4 2 4 3 2 3 3" xfId="6396" xr:uid="{4935F0F3-4970-4B4A-9A3D-9ADB32FD44BF}"/>
    <cellStyle name="Normal 4 2 4 3 2 3 3 2" xfId="15718" xr:uid="{B3E10894-E2DC-49B3-BDA8-72768A613187}"/>
    <cellStyle name="Normal 4 2 4 3 2 3 3 3" xfId="25844" xr:uid="{561F14CD-EF84-40E7-8498-A4139CAED00E}"/>
    <cellStyle name="Normal 4 2 4 3 2 3 4" xfId="11501" xr:uid="{C245AC56-D17D-4511-B923-B67AFAF564E2}"/>
    <cellStyle name="Normal 4 2 4 3 2 3 5" xfId="21627" xr:uid="{9880C6A9-E78A-42D4-A387-E6C9B50E330B}"/>
    <cellStyle name="Normal 4 2 4 3 2 4" xfId="2507" xr:uid="{83D70D44-BFB4-49CF-87C0-35CACD6DB9F0}"/>
    <cellStyle name="Normal 4 2 4 3 2 4 2" xfId="4736" xr:uid="{9555FE66-CF1D-4BD2-8A25-B5044C82D330}"/>
    <cellStyle name="Normal 4 2 4 3 2 4 2 2" xfId="8954" xr:uid="{8189E36C-F70C-45E1-8DC7-08D0DA72ED41}"/>
    <cellStyle name="Normal 4 2 4 3 2 4 2 2 2" xfId="18276" xr:uid="{A6D412F6-A383-467F-B4B9-366A0E71AF18}"/>
    <cellStyle name="Normal 4 2 4 3 2 4 2 2 3" xfId="28402" xr:uid="{F3F0525A-1CA7-4603-A4A7-1FCE9DFDCDBC}"/>
    <cellStyle name="Normal 4 2 4 3 2 4 2 3" xfId="14059" xr:uid="{A0DB6DE8-BA4C-4186-A7A1-BD6CF56E31DB}"/>
    <cellStyle name="Normal 4 2 4 3 2 4 2 4" xfId="24185" xr:uid="{3F240987-3018-4A1C-8827-854E3F982D7D}"/>
    <cellStyle name="Normal 4 2 4 3 2 4 3" xfId="6809" xr:uid="{615B9739-1A79-4A8F-9D3B-9699C3C8B804}"/>
    <cellStyle name="Normal 4 2 4 3 2 4 3 2" xfId="16131" xr:uid="{12D8BBBF-DB7E-4C5E-B7EC-98468AC6ECB4}"/>
    <cellStyle name="Normal 4 2 4 3 2 4 3 3" xfId="26257" xr:uid="{DE5E2BAA-49BA-4BAB-A72E-814D47F4CC22}"/>
    <cellStyle name="Normal 4 2 4 3 2 4 4" xfId="11914" xr:uid="{06B64642-3EDE-4F02-AEF1-F7C3BDA9F06C}"/>
    <cellStyle name="Normal 4 2 4 3 2 4 5" xfId="22040" xr:uid="{29A03C30-CE35-4B1B-856D-F7CED9986BD6}"/>
    <cellStyle name="Normal 4 2 4 3 2 5" xfId="2920" xr:uid="{5CBCC2B6-500A-4E58-9264-B524EBC41108}"/>
    <cellStyle name="Normal 4 2 4 3 2 5 2" xfId="5149" xr:uid="{98A46319-C687-486B-98F0-465572E8514A}"/>
    <cellStyle name="Normal 4 2 4 3 2 5 2 2" xfId="9367" xr:uid="{F0B1BD86-00CD-4DE5-A2D5-F7655BE5B160}"/>
    <cellStyle name="Normal 4 2 4 3 2 5 2 2 2" xfId="18689" xr:uid="{31206AED-47A7-489B-AABD-7C23B8D803E1}"/>
    <cellStyle name="Normal 4 2 4 3 2 5 2 2 3" xfId="28815" xr:uid="{6629B1C7-56EE-4565-9187-210952EE383C}"/>
    <cellStyle name="Normal 4 2 4 3 2 5 2 3" xfId="14472" xr:uid="{27DFD223-3BEF-46DE-A88A-09BF34096130}"/>
    <cellStyle name="Normal 4 2 4 3 2 5 2 4" xfId="24598" xr:uid="{1072832D-4C09-4CE7-8D7D-E9077E6D8B13}"/>
    <cellStyle name="Normal 4 2 4 3 2 5 3" xfId="7222" xr:uid="{A2E63AF4-DABC-45A2-8160-C1C0EAD5E1FF}"/>
    <cellStyle name="Normal 4 2 4 3 2 5 3 2" xfId="16544" xr:uid="{21FE1FF7-3AD5-4482-8BD0-ECE496D92900}"/>
    <cellStyle name="Normal 4 2 4 3 2 5 3 3" xfId="26670" xr:uid="{9721C69E-28B4-4715-BEB4-7E1A1F729E54}"/>
    <cellStyle name="Normal 4 2 4 3 2 5 4" xfId="12327" xr:uid="{C7826247-E043-4118-B2DE-85FD90C09DBA}"/>
    <cellStyle name="Normal 4 2 4 3 2 5 5" xfId="22453" xr:uid="{71A00385-0D38-401F-8899-45DACD6290B8}"/>
    <cellStyle name="Normal 4 2 4 3 2 6" xfId="3356" xr:uid="{5913E927-198B-49F1-A4C7-00FF26DD2652}"/>
    <cellStyle name="Normal 4 2 4 3 2 6 2" xfId="7635" xr:uid="{718A961A-438B-4687-82A5-D77B65CD00D4}"/>
    <cellStyle name="Normal 4 2 4 3 2 6 2 2" xfId="16957" xr:uid="{CF8FB8F5-067B-4A2C-B9B5-C5CF81631DB4}"/>
    <cellStyle name="Normal 4 2 4 3 2 6 2 3" xfId="27083" xr:uid="{7E01E14F-3E1D-400C-97CE-B3D87613EEA9}"/>
    <cellStyle name="Normal 4 2 4 3 2 6 3" xfId="12740" xr:uid="{1BB22C36-81EE-49D8-B8F9-F5D9441052C6}"/>
    <cellStyle name="Normal 4 2 4 3 2 6 4" xfId="22866" xr:uid="{FD327D87-6AFD-42F5-9A19-17B0D750AB30}"/>
    <cellStyle name="Normal 4 2 4 3 2 7" xfId="5570" xr:uid="{38B4BE20-408A-4BE4-81E4-0050B832CDEE}"/>
    <cellStyle name="Normal 4 2 4 3 2 7 2" xfId="14892" xr:uid="{10F20D00-C01F-4B1D-8447-D2E975F81DBC}"/>
    <cellStyle name="Normal 4 2 4 3 2 7 3" xfId="25018" xr:uid="{16843488-1F18-4387-803D-EAE37796498C}"/>
    <cellStyle name="Normal 4 2 4 3 2 8" xfId="9915" xr:uid="{482EA820-52EB-407C-9F09-126ED2F1307F}"/>
    <cellStyle name="Normal 4 2 4 3 2 8 2" xfId="19236" xr:uid="{F879F9AA-622E-4DBD-A897-083B86957B1D}"/>
    <cellStyle name="Normal 4 2 4 3 2 8 3" xfId="29362" xr:uid="{1C46CF8A-B0DD-45D1-A4E6-60ADE81B776C}"/>
    <cellStyle name="Normal 4 2 4 3 2 9" xfId="1266" xr:uid="{69533B3E-9AA3-4A66-B77C-88862FB40F4A}"/>
    <cellStyle name="Normal 4 2 4 3 3" xfId="844" xr:uid="{00000000-0005-0000-0000-00007A020000}"/>
    <cellStyle name="Normal 4 2 4 3 3 2" xfId="3909" xr:uid="{DF86BC8C-7D04-4585-BC9C-E890D2A30D7E}"/>
    <cellStyle name="Normal 4 2 4 3 3 2 2" xfId="8127" xr:uid="{D46730DB-46D3-4A35-ADE9-2A1EF2A84426}"/>
    <cellStyle name="Normal 4 2 4 3 3 2 2 2" xfId="17449" xr:uid="{1E7FD77F-18DF-44EC-9EA7-A6B4E95EF4A7}"/>
    <cellStyle name="Normal 4 2 4 3 3 2 2 3" xfId="27575" xr:uid="{D3071911-06C3-4004-9C1E-DBC5D1E21BFA}"/>
    <cellStyle name="Normal 4 2 4 3 3 2 3" xfId="13232" xr:uid="{7C58F02F-DB68-44F2-9B5A-8BA1775B22D2}"/>
    <cellStyle name="Normal 4 2 4 3 3 2 4" xfId="23358" xr:uid="{2C509664-1A1F-4253-92B7-DC4109CF0965}"/>
    <cellStyle name="Normal 4 2 4 3 3 3" xfId="5982" xr:uid="{B9FB0540-FE1B-4E5A-86A5-39D69B7A3680}"/>
    <cellStyle name="Normal 4 2 4 3 3 3 2" xfId="15304" xr:uid="{9DD6B06A-1CE6-41DE-A2D1-1F5FE78631FE}"/>
    <cellStyle name="Normal 4 2 4 3 3 3 3" xfId="25430" xr:uid="{34B9DCD5-45A7-4FC4-9358-3DDED17992E4}"/>
    <cellStyle name="Normal 4 2 4 3 3 4" xfId="10133" xr:uid="{48132A3B-EA0C-4E9B-BC3C-3ADEBB8B2C42}"/>
    <cellStyle name="Normal 4 2 4 3 3 4 2" xfId="19444" xr:uid="{51124AA4-1FF1-4D24-BCC8-934A38FE04B7}"/>
    <cellStyle name="Normal 4 2 4 3 3 4 3" xfId="29570" xr:uid="{9AC0DF04-592F-4D57-993A-A55C625B1F2A}"/>
    <cellStyle name="Normal 4 2 4 3 3 5" xfId="1680" xr:uid="{9757BCCB-64DB-48FD-9307-795B748D3704}"/>
    <cellStyle name="Normal 4 2 4 3 3 6" xfId="11087" xr:uid="{8C21F319-ED53-4884-B89D-58A55283DBA4}"/>
    <cellStyle name="Normal 4 2 4 3 3 7" xfId="20386" xr:uid="{C83D545F-8522-4E59-A875-13217E366912}"/>
    <cellStyle name="Normal 4 2 4 3 3 8" xfId="21213" xr:uid="{B2969403-27ED-444E-95E1-6EC8E4A4583F}"/>
    <cellStyle name="Normal 4 2 4 3 4" xfId="2093" xr:uid="{2AD008CC-264B-4554-A91C-2EB9EC0F6783}"/>
    <cellStyle name="Normal 4 2 4 3 4 2" xfId="4322" xr:uid="{BEB3D61F-4FB8-4A24-9393-7F11D2075B14}"/>
    <cellStyle name="Normal 4 2 4 3 4 2 2" xfId="8540" xr:uid="{588AE2AA-F9A5-4442-BF0E-453B002727AD}"/>
    <cellStyle name="Normal 4 2 4 3 4 2 2 2" xfId="17862" xr:uid="{72DB7D78-6C03-435F-B4F2-15071F3E2F83}"/>
    <cellStyle name="Normal 4 2 4 3 4 2 2 3" xfId="27988" xr:uid="{6E536240-DB36-451D-B851-E19EEDEFABE0}"/>
    <cellStyle name="Normal 4 2 4 3 4 2 3" xfId="13645" xr:uid="{D0E4C38C-898B-4490-AD6D-126D1AF1AB0B}"/>
    <cellStyle name="Normal 4 2 4 3 4 2 4" xfId="23771" xr:uid="{E3482C98-FF33-4B11-B45A-852F430EA7C2}"/>
    <cellStyle name="Normal 4 2 4 3 4 3" xfId="6395" xr:uid="{8538DE0B-9958-465C-9E49-E7358AA3612F}"/>
    <cellStyle name="Normal 4 2 4 3 4 3 2" xfId="15717" xr:uid="{E598D73D-0784-4EEA-B3FD-AD7B5B29A740}"/>
    <cellStyle name="Normal 4 2 4 3 4 3 3" xfId="25843" xr:uid="{E95C0C8F-83E8-4D03-93E1-BCF133F69D5F}"/>
    <cellStyle name="Normal 4 2 4 3 4 4" xfId="11500" xr:uid="{41B7246C-F5B3-4EFE-843A-04131785EBAD}"/>
    <cellStyle name="Normal 4 2 4 3 4 5" xfId="21626" xr:uid="{4C52FB4B-AD75-4F52-8E63-B145B33B5B44}"/>
    <cellStyle name="Normal 4 2 4 3 5" xfId="2506" xr:uid="{95FD72BC-C753-4342-85C2-37B9CD3F6CC2}"/>
    <cellStyle name="Normal 4 2 4 3 5 2" xfId="4735" xr:uid="{0D68FCB2-46A9-431B-A3C1-3B78C7D4667A}"/>
    <cellStyle name="Normal 4 2 4 3 5 2 2" xfId="8953" xr:uid="{9946F3D9-751C-4059-BF0A-410A19BBCB49}"/>
    <cellStyle name="Normal 4 2 4 3 5 2 2 2" xfId="18275" xr:uid="{10115992-E9D6-42CD-8015-B0844ACB1AC7}"/>
    <cellStyle name="Normal 4 2 4 3 5 2 2 3" xfId="28401" xr:uid="{0CDCBBDD-88A1-48EC-9D63-E7DE0CE4BAF3}"/>
    <cellStyle name="Normal 4 2 4 3 5 2 3" xfId="14058" xr:uid="{3020FD2C-1385-4BEC-B300-AF3F1A3D77E9}"/>
    <cellStyle name="Normal 4 2 4 3 5 2 4" xfId="24184" xr:uid="{B082785A-6C83-4651-AF00-1668F570AB77}"/>
    <cellStyle name="Normal 4 2 4 3 5 3" xfId="6808" xr:uid="{AF9E61C0-5329-4241-8115-3963AF7DDA6C}"/>
    <cellStyle name="Normal 4 2 4 3 5 3 2" xfId="16130" xr:uid="{36633B9B-F47A-4EDD-92D5-25ECD5B8B539}"/>
    <cellStyle name="Normal 4 2 4 3 5 3 3" xfId="26256" xr:uid="{118CE540-9AA6-468B-B549-A3D51629B6BA}"/>
    <cellStyle name="Normal 4 2 4 3 5 4" xfId="11913" xr:uid="{E179B00D-9D23-46D0-AA57-D94E3B608224}"/>
    <cellStyle name="Normal 4 2 4 3 5 5" xfId="22039" xr:uid="{F42E8621-B4EC-4F80-8F61-A90FDD5C5788}"/>
    <cellStyle name="Normal 4 2 4 3 6" xfId="2919" xr:uid="{B4587EB2-7F26-4AE0-9956-C50A9E36887D}"/>
    <cellStyle name="Normal 4 2 4 3 6 2" xfId="5148" xr:uid="{C18349B0-B3A1-4CF9-9996-0299793C0A78}"/>
    <cellStyle name="Normal 4 2 4 3 6 2 2" xfId="9366" xr:uid="{C53FDEB5-435B-4C6B-9C49-9AFAF360500D}"/>
    <cellStyle name="Normal 4 2 4 3 6 2 2 2" xfId="18688" xr:uid="{DCFAB1CC-2201-4605-B1EB-5FD6769755C7}"/>
    <cellStyle name="Normal 4 2 4 3 6 2 2 3" xfId="28814" xr:uid="{B5EDC738-6648-440F-AA35-BE7CD10C8DB4}"/>
    <cellStyle name="Normal 4 2 4 3 6 2 3" xfId="14471" xr:uid="{5471A339-F435-4B33-860F-B2CE0BBFD6D1}"/>
    <cellStyle name="Normal 4 2 4 3 6 2 4" xfId="24597" xr:uid="{91A679FB-AC6D-4989-9FF7-788D9AF89AEB}"/>
    <cellStyle name="Normal 4 2 4 3 6 3" xfId="7221" xr:uid="{752BA621-7BEE-4F9E-AB71-124E5FB27990}"/>
    <cellStyle name="Normal 4 2 4 3 6 3 2" xfId="16543" xr:uid="{83554370-532E-4F00-A395-EFA75978659A}"/>
    <cellStyle name="Normal 4 2 4 3 6 3 3" xfId="26669" xr:uid="{26D0C564-7807-42BA-9EB1-79F00B2D1C97}"/>
    <cellStyle name="Normal 4 2 4 3 6 4" xfId="12326" xr:uid="{AFD1656A-D742-4973-BF96-426981FF7158}"/>
    <cellStyle name="Normal 4 2 4 3 6 5" xfId="22452" xr:uid="{DBA92348-AC46-4398-AD0A-015152722BDB}"/>
    <cellStyle name="Normal 4 2 4 3 7" xfId="3355" xr:uid="{080C4307-7142-475E-8904-3B02562B27A8}"/>
    <cellStyle name="Normal 4 2 4 3 7 2" xfId="7634" xr:uid="{B2E8F1B7-0533-4EC0-ADE8-7D93D44900F9}"/>
    <cellStyle name="Normal 4 2 4 3 7 2 2" xfId="16956" xr:uid="{9DF43E7A-1F43-4F97-B08F-0CD4BA13560B}"/>
    <cellStyle name="Normal 4 2 4 3 7 2 3" xfId="27082" xr:uid="{FEC5107A-43D2-421B-89AC-AAF68E4398C2}"/>
    <cellStyle name="Normal 4 2 4 3 7 3" xfId="12739" xr:uid="{B25E794A-4FBD-4817-A97A-A2958A68584D}"/>
    <cellStyle name="Normal 4 2 4 3 7 4" xfId="22865" xr:uid="{5140AAD3-591F-40EC-9E5D-E48B8E069EC1}"/>
    <cellStyle name="Normal 4 2 4 3 8" xfId="5569" xr:uid="{FEC1B25B-D791-4062-8130-46EA8FE3B48B}"/>
    <cellStyle name="Normal 4 2 4 3 8 2" xfId="14891" xr:uid="{EF8B17CE-00AD-4ADC-BDB6-384714291829}"/>
    <cellStyle name="Normal 4 2 4 3 8 3" xfId="25017" xr:uid="{3F711D0F-4C9C-4175-BB2A-45849F26792E}"/>
    <cellStyle name="Normal 4 2 4 3 9" xfId="9708" xr:uid="{9EE606EC-8641-4519-B0F5-53AD5206CF3F}"/>
    <cellStyle name="Normal 4 2 4 3 9 2" xfId="19029" xr:uid="{27189E91-7E66-4B26-9958-CD876C5317BB}"/>
    <cellStyle name="Normal 4 2 4 3 9 3" xfId="29155" xr:uid="{63922EA3-BCAE-40E9-B0F4-6417A13A6498}"/>
    <cellStyle name="Normal 4 2 4 4" xfId="365" xr:uid="{00000000-0005-0000-0000-00007B020000}"/>
    <cellStyle name="Normal 4 2 4 4 10" xfId="10676" xr:uid="{09861784-AE18-4FE0-AF00-7921660F66C2}"/>
    <cellStyle name="Normal 4 2 4 4 11" xfId="19972" xr:uid="{DA959C03-0027-469A-8472-7408405F5F30}"/>
    <cellStyle name="Normal 4 2 4 4 12" xfId="20802" xr:uid="{A664E264-918D-4D35-99B9-D46F3BD41F41}"/>
    <cellStyle name="Normal 4 2 4 4 2" xfId="846" xr:uid="{00000000-0005-0000-0000-00007C020000}"/>
    <cellStyle name="Normal 4 2 4 4 2 2" xfId="3911" xr:uid="{C3621DB2-591C-49EC-9EFD-9EB2FF176A2D}"/>
    <cellStyle name="Normal 4 2 4 4 2 2 2" xfId="8129" xr:uid="{879C5F52-165F-451B-BDA7-4F3EC09F6478}"/>
    <cellStyle name="Normal 4 2 4 4 2 2 2 2" xfId="17451" xr:uid="{6D3A7E70-EAD3-4723-A5E6-49E9F7B9DF0B}"/>
    <cellStyle name="Normal 4 2 4 4 2 2 2 3" xfId="27577" xr:uid="{740822F4-D6B8-40BB-B637-FC76FC3147AC}"/>
    <cellStyle name="Normal 4 2 4 4 2 2 3" xfId="13234" xr:uid="{34794DDC-8E3A-49FA-BF71-A9E13F2BF122}"/>
    <cellStyle name="Normal 4 2 4 4 2 2 4" xfId="23360" xr:uid="{57484F15-9238-46FD-AA46-2A63F1B621F8}"/>
    <cellStyle name="Normal 4 2 4 4 2 3" xfId="5984" xr:uid="{E3BB52E7-9F3E-4CDE-9A0B-82FC8FF8E8E8}"/>
    <cellStyle name="Normal 4 2 4 4 2 3 2" xfId="15306" xr:uid="{0DEA2FE7-B1D5-461B-9728-FA0EEF320536}"/>
    <cellStyle name="Normal 4 2 4 4 2 3 3" xfId="25432" xr:uid="{D2D9F992-976C-495C-9A28-D284BA69BCC8}"/>
    <cellStyle name="Normal 4 2 4 4 2 4" xfId="10237" xr:uid="{246B9131-222A-48F8-8E53-DE961E4E699B}"/>
    <cellStyle name="Normal 4 2 4 4 2 4 2" xfId="19548" xr:uid="{F6E3C787-0256-4F86-A73F-FC45EF22A6AB}"/>
    <cellStyle name="Normal 4 2 4 4 2 4 3" xfId="29674" xr:uid="{A51BB0E7-B5D6-4493-B19A-0812C867EEFF}"/>
    <cellStyle name="Normal 4 2 4 4 2 5" xfId="1682" xr:uid="{A08EE106-D5BF-45B6-9029-DCABB25BF08B}"/>
    <cellStyle name="Normal 4 2 4 4 2 6" xfId="11089" xr:uid="{5CDDE0D6-7C8B-4C1F-8D7D-D3FE19AF43A9}"/>
    <cellStyle name="Normal 4 2 4 4 2 7" xfId="20388" xr:uid="{0357308E-5C31-4D32-9E33-A45CD8D26657}"/>
    <cellStyle name="Normal 4 2 4 4 2 8" xfId="21215" xr:uid="{19D648B2-8F47-4FB9-92F0-D71B2BBDD3AF}"/>
    <cellStyle name="Normal 4 2 4 4 3" xfId="2095" xr:uid="{1485F1A3-F014-42D8-81E9-978A4EE6B26D}"/>
    <cellStyle name="Normal 4 2 4 4 3 2" xfId="4324" xr:uid="{E9054B4C-AB54-4505-8D6F-34B16AB9BCF2}"/>
    <cellStyle name="Normal 4 2 4 4 3 2 2" xfId="8542" xr:uid="{3B8162CA-6E7E-4355-9BD1-97C4AFDE7A0A}"/>
    <cellStyle name="Normal 4 2 4 4 3 2 2 2" xfId="17864" xr:uid="{607B71AF-C53D-41D4-AA2A-53A5E41872CA}"/>
    <cellStyle name="Normal 4 2 4 4 3 2 2 3" xfId="27990" xr:uid="{58497CAF-8734-4846-B453-643BCADCC6BA}"/>
    <cellStyle name="Normal 4 2 4 4 3 2 3" xfId="13647" xr:uid="{575635E3-EDC9-4DED-BC4A-E03A6158310C}"/>
    <cellStyle name="Normal 4 2 4 4 3 2 4" xfId="23773" xr:uid="{D95C254C-EC62-48EE-A489-666564E1118D}"/>
    <cellStyle name="Normal 4 2 4 4 3 3" xfId="6397" xr:uid="{A57E4C50-D246-402A-BC36-85A100AECBC1}"/>
    <cellStyle name="Normal 4 2 4 4 3 3 2" xfId="15719" xr:uid="{46419E43-9D64-4A66-BFFD-B876587EB66F}"/>
    <cellStyle name="Normal 4 2 4 4 3 3 3" xfId="25845" xr:uid="{6A03BD48-6BB6-4213-B8E6-22AEAE8C3493}"/>
    <cellStyle name="Normal 4 2 4 4 3 4" xfId="11502" xr:uid="{2A62700A-507E-4D89-BF85-6134B693268D}"/>
    <cellStyle name="Normal 4 2 4 4 3 5" xfId="21628" xr:uid="{39F0F6DE-FC11-473A-9778-813159B58F9B}"/>
    <cellStyle name="Normal 4 2 4 4 4" xfId="2508" xr:uid="{FC58DAAF-201A-4516-9460-0BC19D4657D1}"/>
    <cellStyle name="Normal 4 2 4 4 4 2" xfId="4737" xr:uid="{F85FDCD0-DB1F-4A48-BC2D-BC9877D00C35}"/>
    <cellStyle name="Normal 4 2 4 4 4 2 2" xfId="8955" xr:uid="{8AE017A5-C91E-414A-AC8A-BE31D3D6F296}"/>
    <cellStyle name="Normal 4 2 4 4 4 2 2 2" xfId="18277" xr:uid="{0C8491C8-283E-43C3-890B-2088C89D8B0B}"/>
    <cellStyle name="Normal 4 2 4 4 4 2 2 3" xfId="28403" xr:uid="{5106D9F8-DD98-402C-9DF7-3A6556313788}"/>
    <cellStyle name="Normal 4 2 4 4 4 2 3" xfId="14060" xr:uid="{05E8E8F7-F2AE-499D-B452-92A7E6A80BEF}"/>
    <cellStyle name="Normal 4 2 4 4 4 2 4" xfId="24186" xr:uid="{4E4ADC57-6B4A-4922-8617-A8F8C9B18478}"/>
    <cellStyle name="Normal 4 2 4 4 4 3" xfId="6810" xr:uid="{CCF2BE3C-491D-48FB-944E-B0579A044E84}"/>
    <cellStyle name="Normal 4 2 4 4 4 3 2" xfId="16132" xr:uid="{E90241C0-B3E4-4301-9FDA-0F545F624C14}"/>
    <cellStyle name="Normal 4 2 4 4 4 3 3" xfId="26258" xr:uid="{69F0098B-5DD3-4374-976E-B34999DCE119}"/>
    <cellStyle name="Normal 4 2 4 4 4 4" xfId="11915" xr:uid="{597025E2-AD09-42E8-BC17-536E9D7D1B88}"/>
    <cellStyle name="Normal 4 2 4 4 4 5" xfId="22041" xr:uid="{D9A324C5-FF38-454C-8EC2-3886DE554611}"/>
    <cellStyle name="Normal 4 2 4 4 5" xfId="2921" xr:uid="{F75500F5-A1FC-4EBD-B87D-06BE8EF84FA4}"/>
    <cellStyle name="Normal 4 2 4 4 5 2" xfId="5150" xr:uid="{9A4C8C99-CC65-4EBA-864F-AF2F23AEC580}"/>
    <cellStyle name="Normal 4 2 4 4 5 2 2" xfId="9368" xr:uid="{B5009316-1A65-488A-BC7B-B2C05462D08E}"/>
    <cellStyle name="Normal 4 2 4 4 5 2 2 2" xfId="18690" xr:uid="{9A6AC504-618E-4214-8BC0-7023F296323C}"/>
    <cellStyle name="Normal 4 2 4 4 5 2 2 3" xfId="28816" xr:uid="{A7F0CA9A-6244-4CEE-86C9-18ED4C922FA5}"/>
    <cellStyle name="Normal 4 2 4 4 5 2 3" xfId="14473" xr:uid="{9C78A197-13EF-4012-866E-6038DBA32C83}"/>
    <cellStyle name="Normal 4 2 4 4 5 2 4" xfId="24599" xr:uid="{6DF5F970-B63B-4642-9315-194A2C7449C2}"/>
    <cellStyle name="Normal 4 2 4 4 5 3" xfId="7223" xr:uid="{234D568E-B5ED-400F-8848-B6069CE69617}"/>
    <cellStyle name="Normal 4 2 4 4 5 3 2" xfId="16545" xr:uid="{1CD80459-0D77-45A5-BEF6-255CBACCD2B7}"/>
    <cellStyle name="Normal 4 2 4 4 5 3 3" xfId="26671" xr:uid="{79F70104-8001-40F7-B1E7-5F4050CE3446}"/>
    <cellStyle name="Normal 4 2 4 4 5 4" xfId="12328" xr:uid="{0D2BEF92-67D9-4ECB-84AC-C03E8A7B0426}"/>
    <cellStyle name="Normal 4 2 4 4 5 5" xfId="22454" xr:uid="{DCA1F07D-AEB3-4FD4-93AF-CF07BBCDF0B3}"/>
    <cellStyle name="Normal 4 2 4 4 6" xfId="3357" xr:uid="{BB76E6A0-D5AA-414F-9320-63982BC97599}"/>
    <cellStyle name="Normal 4 2 4 4 6 2" xfId="7636" xr:uid="{8E9E42A8-4CE4-4016-92B0-C4EEFD592803}"/>
    <cellStyle name="Normal 4 2 4 4 6 2 2" xfId="16958" xr:uid="{1618959E-0AB8-4375-B0E0-D1A2E4F3D527}"/>
    <cellStyle name="Normal 4 2 4 4 6 2 3" xfId="27084" xr:uid="{98772D66-971A-4876-853D-3695880CD83B}"/>
    <cellStyle name="Normal 4 2 4 4 6 3" xfId="12741" xr:uid="{4D80EB76-6626-4C52-BF93-2C7B02A8FC09}"/>
    <cellStyle name="Normal 4 2 4 4 6 4" xfId="22867" xr:uid="{81CA0CEB-29C2-4498-86EA-061EEBDA2A99}"/>
    <cellStyle name="Normal 4 2 4 4 7" xfId="5571" xr:uid="{194D471A-466D-416D-9C72-29BE76EB8A98}"/>
    <cellStyle name="Normal 4 2 4 4 7 2" xfId="14893" xr:uid="{1E3A0134-B683-4CFF-9736-65733B76299E}"/>
    <cellStyle name="Normal 4 2 4 4 7 3" xfId="25019" xr:uid="{F02C168F-5449-450E-A076-4DC58312F82B}"/>
    <cellStyle name="Normal 4 2 4 4 8" xfId="9812" xr:uid="{65B4963D-E159-4485-B6FD-152BC83F9728}"/>
    <cellStyle name="Normal 4 2 4 4 8 2" xfId="19133" xr:uid="{CB85AC92-38E3-4425-A4FF-1468AE9F1DD3}"/>
    <cellStyle name="Normal 4 2 4 4 8 3" xfId="29259" xr:uid="{47C010D1-22C1-46C0-A14E-052AAB72C939}"/>
    <cellStyle name="Normal 4 2 4 4 9" xfId="1267" xr:uid="{000A8FC3-BB02-42F3-8130-E4E073BEE64C}"/>
    <cellStyle name="Normal 4 2 4 5" xfId="839" xr:uid="{00000000-0005-0000-0000-00007D020000}"/>
    <cellStyle name="Normal 4 2 4 5 2" xfId="3904" xr:uid="{E465C84E-4134-4D40-9D35-66CE660ACC4B}"/>
    <cellStyle name="Normal 4 2 4 5 2 2" xfId="8122" xr:uid="{AB271E38-580D-400E-BDE4-0C417841F322}"/>
    <cellStyle name="Normal 4 2 4 5 2 2 2" xfId="17444" xr:uid="{DBBEE68C-76CF-4AF0-A469-EB0FE2CAE6AF}"/>
    <cellStyle name="Normal 4 2 4 5 2 2 3" xfId="27570" xr:uid="{F1C1BAA4-AEAD-40DC-BFDA-67D796304A86}"/>
    <cellStyle name="Normal 4 2 4 5 2 3" xfId="13227" xr:uid="{AD2DC3C2-25E2-4744-8746-CBC3F64DD0F4}"/>
    <cellStyle name="Normal 4 2 4 5 2 4" xfId="23353" xr:uid="{FFF0C904-7CB8-464C-BF7D-A85B6C0F0E7E}"/>
    <cellStyle name="Normal 4 2 4 5 3" xfId="5977" xr:uid="{86D3B504-E333-47F8-9696-D2BE6C58423B}"/>
    <cellStyle name="Normal 4 2 4 5 3 2" xfId="15299" xr:uid="{B9C267C5-95D9-4088-BE8A-E910E887CCEB}"/>
    <cellStyle name="Normal 4 2 4 5 3 3" xfId="25425" xr:uid="{F2B0651F-0034-4F9B-8D83-7C8ADB3E18DD}"/>
    <cellStyle name="Normal 4 2 4 5 4" xfId="10029" xr:uid="{97B257EE-D7EB-41BF-9982-AFB27884C917}"/>
    <cellStyle name="Normal 4 2 4 5 4 2" xfId="19341" xr:uid="{7FDD09B3-4145-4C6B-8CE4-5207E9FCA702}"/>
    <cellStyle name="Normal 4 2 4 5 4 3" xfId="29467" xr:uid="{6A8D45BD-A77F-4FB9-81E3-28AACE4223EE}"/>
    <cellStyle name="Normal 4 2 4 5 5" xfId="1675" xr:uid="{CC8F5F17-4749-4834-BA02-5559F8E5287A}"/>
    <cellStyle name="Normal 4 2 4 5 6" xfId="11082" xr:uid="{5D730A79-48C3-495D-894E-7030199B23D8}"/>
    <cellStyle name="Normal 4 2 4 5 7" xfId="20381" xr:uid="{625FAD89-B575-423D-A679-948B5746C1E9}"/>
    <cellStyle name="Normal 4 2 4 5 8" xfId="21208" xr:uid="{088866E7-871B-4EFF-94BD-661731C21CD9}"/>
    <cellStyle name="Normal 4 2 4 6" xfId="2088" xr:uid="{84D471F9-D6BB-41B0-B760-D5C0F3503C0D}"/>
    <cellStyle name="Normal 4 2 4 6 2" xfId="4317" xr:uid="{FCA54E0E-797F-4EB4-8EDC-FEC89718FD29}"/>
    <cellStyle name="Normal 4 2 4 6 2 2" xfId="8535" xr:uid="{1A74C664-0F1A-4821-8591-C6C1887F8D0F}"/>
    <cellStyle name="Normal 4 2 4 6 2 2 2" xfId="17857" xr:uid="{B958E4DF-0E76-47D7-968D-BDDED41A758D}"/>
    <cellStyle name="Normal 4 2 4 6 2 2 3" xfId="27983" xr:uid="{5EF38B2E-F9E9-4D1B-9CAB-46F83AF947C1}"/>
    <cellStyle name="Normal 4 2 4 6 2 3" xfId="13640" xr:uid="{C0FBF1C0-7899-4936-8327-C894F7DE6558}"/>
    <cellStyle name="Normal 4 2 4 6 2 4" xfId="23766" xr:uid="{4E1A4A49-E8A7-4F4E-9948-E3139FAF3B5F}"/>
    <cellStyle name="Normal 4 2 4 6 3" xfId="6390" xr:uid="{5F47935A-0A4B-4E4F-9C02-D8C53C788D5D}"/>
    <cellStyle name="Normal 4 2 4 6 3 2" xfId="15712" xr:uid="{FE3BAB43-E593-44EE-B6FC-0B2FE44524DF}"/>
    <cellStyle name="Normal 4 2 4 6 3 3" xfId="25838" xr:uid="{BEF8E53F-DE8F-4D09-9C23-8955153A01B8}"/>
    <cellStyle name="Normal 4 2 4 6 4" xfId="11495" xr:uid="{C1BDF317-561C-4B2A-895A-D78301A015C2}"/>
    <cellStyle name="Normal 4 2 4 6 5" xfId="21621" xr:uid="{DA20DDD3-DCB2-4507-88E5-D52FA5D89621}"/>
    <cellStyle name="Normal 4 2 4 7" xfId="2501" xr:uid="{5D0B66A7-3914-4B62-A98D-E112103E754D}"/>
    <cellStyle name="Normal 4 2 4 7 2" xfId="4730" xr:uid="{F85E5ABD-6958-45F8-A367-EFA8986A74AA}"/>
    <cellStyle name="Normal 4 2 4 7 2 2" xfId="8948" xr:uid="{879C15D3-E43C-4F59-B89D-172C11B38C55}"/>
    <cellStyle name="Normal 4 2 4 7 2 2 2" xfId="18270" xr:uid="{FA044DDA-CF70-4DC7-8250-AB70D60F7167}"/>
    <cellStyle name="Normal 4 2 4 7 2 2 3" xfId="28396" xr:uid="{1914898D-960B-4C73-A94C-CF71A99BF6F9}"/>
    <cellStyle name="Normal 4 2 4 7 2 3" xfId="14053" xr:uid="{674BA35A-35D6-47A5-AE41-30B3B709FCF9}"/>
    <cellStyle name="Normal 4 2 4 7 2 4" xfId="24179" xr:uid="{9193154F-B988-497A-AD7C-479B4C958790}"/>
    <cellStyle name="Normal 4 2 4 7 3" xfId="6803" xr:uid="{29BBFBF4-C771-4F03-B2C1-8531D0644C61}"/>
    <cellStyle name="Normal 4 2 4 7 3 2" xfId="16125" xr:uid="{48E8F2D7-7FA6-4986-9977-6D289DAD321B}"/>
    <cellStyle name="Normal 4 2 4 7 3 3" xfId="26251" xr:uid="{77351ADF-B70C-43E1-AC88-BA1D3C75702E}"/>
    <cellStyle name="Normal 4 2 4 7 4" xfId="11908" xr:uid="{02BBF7B7-D126-40FC-9288-1F65E89DD045}"/>
    <cellStyle name="Normal 4 2 4 7 5" xfId="22034" xr:uid="{423E4129-DA60-4AA9-962A-C27B53E3CA8C}"/>
    <cellStyle name="Normal 4 2 4 8" xfId="2914" xr:uid="{9710D648-C962-487F-8F75-509C735F4331}"/>
    <cellStyle name="Normal 4 2 4 8 2" xfId="5143" xr:uid="{FA495593-817A-40F2-8826-C27344A66D4F}"/>
    <cellStyle name="Normal 4 2 4 8 2 2" xfId="9361" xr:uid="{BE14F6FE-04BB-4643-94AA-A2920B0242D7}"/>
    <cellStyle name="Normal 4 2 4 8 2 2 2" xfId="18683" xr:uid="{A8653D90-10E7-4FDF-BB8E-8C9DCE73AA7E}"/>
    <cellStyle name="Normal 4 2 4 8 2 2 3" xfId="28809" xr:uid="{BFF02EFC-CCF5-473A-A979-6D73385287C6}"/>
    <cellStyle name="Normal 4 2 4 8 2 3" xfId="14466" xr:uid="{9CA665A3-BDB3-4763-B1B2-BD03DBE8DC95}"/>
    <cellStyle name="Normal 4 2 4 8 2 4" xfId="24592" xr:uid="{B6A12B76-7EB1-4689-B0B7-52C00D406C3A}"/>
    <cellStyle name="Normal 4 2 4 8 3" xfId="7216" xr:uid="{15C30A87-D7B9-416D-8802-EE40413364E8}"/>
    <cellStyle name="Normal 4 2 4 8 3 2" xfId="16538" xr:uid="{86B331CD-2A11-4988-B213-F59D948DE5E1}"/>
    <cellStyle name="Normal 4 2 4 8 3 3" xfId="26664" xr:uid="{CF79DEBF-7EA9-4B04-80FE-B6F4D401658B}"/>
    <cellStyle name="Normal 4 2 4 8 4" xfId="12321" xr:uid="{6D91A648-3F73-4460-8FAE-070446653FE1}"/>
    <cellStyle name="Normal 4 2 4 8 5" xfId="22447" xr:uid="{0DB301F4-4B5D-49A8-9D82-7A83B7EE8718}"/>
    <cellStyle name="Normal 4 2 4 9" xfId="3350" xr:uid="{5E94A7DD-5F7C-4986-94CE-5C33D24A76E5}"/>
    <cellStyle name="Normal 4 2 4 9 2" xfId="7629" xr:uid="{D9025EC8-319D-42B9-821F-96F45275B6DF}"/>
    <cellStyle name="Normal 4 2 4 9 2 2" xfId="16951" xr:uid="{8F772E3D-AED3-4739-BB76-E059DE450561}"/>
    <cellStyle name="Normal 4 2 4 9 2 3" xfId="27077" xr:uid="{85376EB2-9AD2-42DB-BB27-0C0E5E2AD514}"/>
    <cellStyle name="Normal 4 2 4 9 3" xfId="12734" xr:uid="{4AB8A171-FFFC-4058-ACAC-AB76B0745561}"/>
    <cellStyle name="Normal 4 2 4 9 4" xfId="22860" xr:uid="{19157626-A9C9-4211-AD95-8612C4233F8A}"/>
    <cellStyle name="Normal 4 2 5" xfId="366" xr:uid="{00000000-0005-0000-0000-00007E020000}"/>
    <cellStyle name="Normal 4 2 5 10" xfId="1268" xr:uid="{7B667F3E-0260-4B57-9AAB-A355A9B23170}"/>
    <cellStyle name="Normal 4 2 5 11" xfId="10677" xr:uid="{B1BFE2B5-46B0-4F69-B908-13014FA682A8}"/>
    <cellStyle name="Normal 4 2 5 12" xfId="19973" xr:uid="{E0DC2CDD-4576-49C9-9F92-D3870C8B8285}"/>
    <cellStyle name="Normal 4 2 5 13" xfId="20803" xr:uid="{DF4665A3-D2D3-48E6-8B19-32FD8C944D46}"/>
    <cellStyle name="Normal 4 2 5 2" xfId="367" xr:uid="{00000000-0005-0000-0000-00007F020000}"/>
    <cellStyle name="Normal 4 2 5 2 10" xfId="10678" xr:uid="{0C8F449B-4679-4C37-9793-38BB4DE98904}"/>
    <cellStyle name="Normal 4 2 5 2 11" xfId="19974" xr:uid="{FCA7B7E5-EE72-4C6E-9780-AF7D0A3F406A}"/>
    <cellStyle name="Normal 4 2 5 2 12" xfId="20804" xr:uid="{04625C7B-9340-4599-B1C1-7BF9BDD18066}"/>
    <cellStyle name="Normal 4 2 5 2 2" xfId="848" xr:uid="{00000000-0005-0000-0000-000080020000}"/>
    <cellStyle name="Normal 4 2 5 2 2 2" xfId="3913" xr:uid="{E025C35B-6AF2-4EFE-8C91-75DCCB382E39}"/>
    <cellStyle name="Normal 4 2 5 2 2 2 2" xfId="8131" xr:uid="{1DD6F585-78DC-49DD-8BCC-49D736738DFD}"/>
    <cellStyle name="Normal 4 2 5 2 2 2 2 2" xfId="17453" xr:uid="{AF846A07-BBB6-421C-B159-809C109C780A}"/>
    <cellStyle name="Normal 4 2 5 2 2 2 2 3" xfId="27579" xr:uid="{4F574187-FE4B-48AE-A781-5FD3A4B500F9}"/>
    <cellStyle name="Normal 4 2 5 2 2 2 3" xfId="13236" xr:uid="{E0278C67-E6FA-4235-A4C2-C26C0EFB6C34}"/>
    <cellStyle name="Normal 4 2 5 2 2 2 4" xfId="23362" xr:uid="{CAFCF6A6-3095-4D82-A568-FE663461D077}"/>
    <cellStyle name="Normal 4 2 5 2 2 3" xfId="5986" xr:uid="{926AB362-6901-4778-B508-A93F27093549}"/>
    <cellStyle name="Normal 4 2 5 2 2 3 2" xfId="15308" xr:uid="{88FB3D15-5706-48F3-9844-392B47728AE7}"/>
    <cellStyle name="Normal 4 2 5 2 2 3 3" xfId="25434" xr:uid="{09BF2472-DA89-4A46-9E94-51EBAB6B8128}"/>
    <cellStyle name="Normal 4 2 5 2 2 4" xfId="10308" xr:uid="{6119660E-A31A-49DF-AC21-D969BA345E72}"/>
    <cellStyle name="Normal 4 2 5 2 2 4 2" xfId="19619" xr:uid="{B7D28514-82DA-48AC-9F18-D3F7E74B1E55}"/>
    <cellStyle name="Normal 4 2 5 2 2 4 3" xfId="29745" xr:uid="{8F6493DF-FC82-405E-A3CF-F5EC671A33CB}"/>
    <cellStyle name="Normal 4 2 5 2 2 5" xfId="1684" xr:uid="{7EE34302-3E79-4300-AED2-B2BCE788EB05}"/>
    <cellStyle name="Normal 4 2 5 2 2 6" xfId="11091" xr:uid="{0B2BE5C0-7D7D-43D8-B441-BE37D929519D}"/>
    <cellStyle name="Normal 4 2 5 2 2 7" xfId="20390" xr:uid="{C046DD1E-0AB8-4935-B486-2417287F2F36}"/>
    <cellStyle name="Normal 4 2 5 2 2 8" xfId="21217" xr:uid="{E354C541-8DB8-42FB-B9FD-A0EE48358686}"/>
    <cellStyle name="Normal 4 2 5 2 3" xfId="2097" xr:uid="{2D319266-C6DB-454E-AAB6-B1C3AD717899}"/>
    <cellStyle name="Normal 4 2 5 2 3 2" xfId="4326" xr:uid="{474EC0A9-0CE4-469C-AB4E-296F95230B6B}"/>
    <cellStyle name="Normal 4 2 5 2 3 2 2" xfId="8544" xr:uid="{0E52CE8D-0DD8-4FEB-BC88-0436397E4523}"/>
    <cellStyle name="Normal 4 2 5 2 3 2 2 2" xfId="17866" xr:uid="{B5E9B5D5-D995-4295-AB16-21B49FDEAACA}"/>
    <cellStyle name="Normal 4 2 5 2 3 2 2 3" xfId="27992" xr:uid="{E8D6737B-3D1E-4853-85CF-CF41E9BC0752}"/>
    <cellStyle name="Normal 4 2 5 2 3 2 3" xfId="13649" xr:uid="{EC2DA3CA-520A-46BC-A502-C8A66110F165}"/>
    <cellStyle name="Normal 4 2 5 2 3 2 4" xfId="23775" xr:uid="{7A0B82FD-47AD-42DB-804F-8819D5EA5E78}"/>
    <cellStyle name="Normal 4 2 5 2 3 3" xfId="6399" xr:uid="{FD714FDC-52D3-43AB-9929-09DD5A6AA8C8}"/>
    <cellStyle name="Normal 4 2 5 2 3 3 2" xfId="15721" xr:uid="{70273A6C-F5BF-4485-8186-F15340A2BC6B}"/>
    <cellStyle name="Normal 4 2 5 2 3 3 3" xfId="25847" xr:uid="{C211171B-00D3-4EB6-A8EA-C8D705CA9F19}"/>
    <cellStyle name="Normal 4 2 5 2 3 4" xfId="11504" xr:uid="{3D0FD83F-BA72-42A2-BA13-8CBCB472D9F3}"/>
    <cellStyle name="Normal 4 2 5 2 3 5" xfId="21630" xr:uid="{0F977B7A-96D3-4656-96BA-B2F83ABB11B1}"/>
    <cellStyle name="Normal 4 2 5 2 4" xfId="2510" xr:uid="{C0DEFAD2-AE57-4615-A578-9453A5C40ED6}"/>
    <cellStyle name="Normal 4 2 5 2 4 2" xfId="4739" xr:uid="{3C4846B4-15CD-4AB7-97CE-9DDB31483A47}"/>
    <cellStyle name="Normal 4 2 5 2 4 2 2" xfId="8957" xr:uid="{F3459EB8-BF65-4687-98A9-E00C10B85049}"/>
    <cellStyle name="Normal 4 2 5 2 4 2 2 2" xfId="18279" xr:uid="{07F059E3-01C2-4DD1-921D-F78DDB1666E9}"/>
    <cellStyle name="Normal 4 2 5 2 4 2 2 3" xfId="28405" xr:uid="{62D6AA86-E6FF-46E0-86E7-FFD53A4725C6}"/>
    <cellStyle name="Normal 4 2 5 2 4 2 3" xfId="14062" xr:uid="{7E326097-FAE9-4E5F-9F15-D9787B19CC18}"/>
    <cellStyle name="Normal 4 2 5 2 4 2 4" xfId="24188" xr:uid="{DB691C19-60C3-4E31-9867-6E22688061EE}"/>
    <cellStyle name="Normal 4 2 5 2 4 3" xfId="6812" xr:uid="{4E067430-CC81-4ABF-9D65-66CC63F51864}"/>
    <cellStyle name="Normal 4 2 5 2 4 3 2" xfId="16134" xr:uid="{96F00CE6-6C48-4E71-878F-AEC08C97E849}"/>
    <cellStyle name="Normal 4 2 5 2 4 3 3" xfId="26260" xr:uid="{0092BD14-9470-4D93-BCB3-4CC7E21EEBE0}"/>
    <cellStyle name="Normal 4 2 5 2 4 4" xfId="11917" xr:uid="{FD2DD5B0-8F26-4B3C-B175-CF278BB16164}"/>
    <cellStyle name="Normal 4 2 5 2 4 5" xfId="22043" xr:uid="{847FC1A0-CC09-4A06-9A7B-D37364382B87}"/>
    <cellStyle name="Normal 4 2 5 2 5" xfId="2923" xr:uid="{FD4459D2-8DAA-4C78-B3F4-2B550E6EB2F9}"/>
    <cellStyle name="Normal 4 2 5 2 5 2" xfId="5152" xr:uid="{EB4F4BB5-1BCA-4344-9DC0-F88C91960888}"/>
    <cellStyle name="Normal 4 2 5 2 5 2 2" xfId="9370" xr:uid="{3C42D599-056D-4C64-B497-8D7596BC9F1F}"/>
    <cellStyle name="Normal 4 2 5 2 5 2 2 2" xfId="18692" xr:uid="{CA71E626-8863-4900-AFB4-2F069C0AB884}"/>
    <cellStyle name="Normal 4 2 5 2 5 2 2 3" xfId="28818" xr:uid="{9684D538-C40A-42A1-B099-922336548D77}"/>
    <cellStyle name="Normal 4 2 5 2 5 2 3" xfId="14475" xr:uid="{4E6184FF-2DAE-4DD2-8967-7FC4E19DCC4E}"/>
    <cellStyle name="Normal 4 2 5 2 5 2 4" xfId="24601" xr:uid="{417AB711-ECC0-4042-B4D8-1FEBF7F885A4}"/>
    <cellStyle name="Normal 4 2 5 2 5 3" xfId="7225" xr:uid="{F2095EC8-8562-454A-A4CB-16AAF7B5504C}"/>
    <cellStyle name="Normal 4 2 5 2 5 3 2" xfId="16547" xr:uid="{08FA710C-C7AA-4067-A093-729B2ECDB46C}"/>
    <cellStyle name="Normal 4 2 5 2 5 3 3" xfId="26673" xr:uid="{00D0A61B-66A1-4C1C-9F1D-A3803FC7C62A}"/>
    <cellStyle name="Normal 4 2 5 2 5 4" xfId="12330" xr:uid="{2C37AF06-BE60-4A1B-B442-A54DD4AC371D}"/>
    <cellStyle name="Normal 4 2 5 2 5 5" xfId="22456" xr:uid="{9B6BDA3E-4FA3-42EA-994B-CC3CC5F56362}"/>
    <cellStyle name="Normal 4 2 5 2 6" xfId="3359" xr:uid="{DA34BB19-F990-47DE-8D35-AC8799311D0E}"/>
    <cellStyle name="Normal 4 2 5 2 6 2" xfId="7638" xr:uid="{DCFE6F2D-E937-4382-9CFB-3F5C7F8C00B5}"/>
    <cellStyle name="Normal 4 2 5 2 6 2 2" xfId="16960" xr:uid="{0426A362-3F91-40CF-BEBA-135ED76398BD}"/>
    <cellStyle name="Normal 4 2 5 2 6 2 3" xfId="27086" xr:uid="{675C2636-28A8-4E57-9CE0-311AC67D8621}"/>
    <cellStyle name="Normal 4 2 5 2 6 3" xfId="12743" xr:uid="{9102EC99-5EA3-42B8-8604-2CA3C8A6D642}"/>
    <cellStyle name="Normal 4 2 5 2 6 4" xfId="22869" xr:uid="{415C8449-4F5B-43DF-BC7B-6FAD67AD9026}"/>
    <cellStyle name="Normal 4 2 5 2 7" xfId="5573" xr:uid="{350502FC-AC78-44F8-9AE8-F2D30C05E1AB}"/>
    <cellStyle name="Normal 4 2 5 2 7 2" xfId="14895" xr:uid="{B7C521FA-CCC5-4567-967F-12A4320BC0BD}"/>
    <cellStyle name="Normal 4 2 5 2 7 3" xfId="25021" xr:uid="{D1D56C8F-9DB5-4BC7-B0C9-C315AF43EAA6}"/>
    <cellStyle name="Normal 4 2 5 2 8" xfId="9883" xr:uid="{3DAC1695-530F-4254-B0CF-A317857A8896}"/>
    <cellStyle name="Normal 4 2 5 2 8 2" xfId="19204" xr:uid="{33513E39-0028-4270-8902-8D0A1AE8B7B2}"/>
    <cellStyle name="Normal 4 2 5 2 8 3" xfId="29330" xr:uid="{184FAEB3-CA9B-4212-9793-19D752A1E153}"/>
    <cellStyle name="Normal 4 2 5 2 9" xfId="1269" xr:uid="{F1BA8912-9835-47E6-A801-33CD6C33CF15}"/>
    <cellStyle name="Normal 4 2 5 3" xfId="847" xr:uid="{00000000-0005-0000-0000-000081020000}"/>
    <cellStyle name="Normal 4 2 5 3 2" xfId="3912" xr:uid="{5AC2FDD2-CF98-4955-BD29-802313503ECB}"/>
    <cellStyle name="Normal 4 2 5 3 2 2" xfId="8130" xr:uid="{258226EC-E8EB-42A7-B201-293720FD569C}"/>
    <cellStyle name="Normal 4 2 5 3 2 2 2" xfId="17452" xr:uid="{F1C22183-66B1-4583-A46E-406A493BA0C7}"/>
    <cellStyle name="Normal 4 2 5 3 2 2 3" xfId="27578" xr:uid="{20CBFD04-21B6-435E-9BA5-7BD5EA4E7281}"/>
    <cellStyle name="Normal 4 2 5 3 2 3" xfId="13235" xr:uid="{26A0124F-FCB6-42E7-9323-79C9354A357B}"/>
    <cellStyle name="Normal 4 2 5 3 2 4" xfId="23361" xr:uid="{BE483279-6C19-46F2-B410-C28037C1920E}"/>
    <cellStyle name="Normal 4 2 5 3 3" xfId="5985" xr:uid="{D7EA0D72-A8F1-493C-99F4-6CF161E12313}"/>
    <cellStyle name="Normal 4 2 5 3 3 2" xfId="15307" xr:uid="{C548F839-E718-4DB3-82B8-91BE51576EEF}"/>
    <cellStyle name="Normal 4 2 5 3 3 3" xfId="25433" xr:uid="{48BEE773-EA43-46B4-8F4A-3BD1C02996E3}"/>
    <cellStyle name="Normal 4 2 5 3 4" xfId="10101" xr:uid="{1B92959A-12B1-48FF-A4BD-C7CD6AC3AF98}"/>
    <cellStyle name="Normal 4 2 5 3 4 2" xfId="19412" xr:uid="{A5DAC740-5872-4E00-A744-EF6CE952BAEB}"/>
    <cellStyle name="Normal 4 2 5 3 4 3" xfId="29538" xr:uid="{23ACD451-7ED6-42E4-BD7B-FAC93B60583A}"/>
    <cellStyle name="Normal 4 2 5 3 5" xfId="1683" xr:uid="{5B43A572-4F6B-439B-9740-3965DBD3B7F9}"/>
    <cellStyle name="Normal 4 2 5 3 6" xfId="11090" xr:uid="{70F29BDB-3447-46DD-A3C2-E4AA6CAF846D}"/>
    <cellStyle name="Normal 4 2 5 3 7" xfId="20389" xr:uid="{CFC5A609-CF8D-48F6-BDF2-59EE13F10225}"/>
    <cellStyle name="Normal 4 2 5 3 8" xfId="21216" xr:uid="{0E6EF974-A685-4181-AE70-68830672860D}"/>
    <cellStyle name="Normal 4 2 5 4" xfId="2096" xr:uid="{A9806B22-A201-4B92-A4E2-EB808D91A203}"/>
    <cellStyle name="Normal 4 2 5 4 2" xfId="4325" xr:uid="{3889E25E-CD93-4B3F-9685-B39DA70A0B89}"/>
    <cellStyle name="Normal 4 2 5 4 2 2" xfId="8543" xr:uid="{F0A778B3-FE09-4EF3-BDF8-3CB030F4294D}"/>
    <cellStyle name="Normal 4 2 5 4 2 2 2" xfId="17865" xr:uid="{F58A294A-D78B-46E1-B5D0-9B2DCF96D5B8}"/>
    <cellStyle name="Normal 4 2 5 4 2 2 3" xfId="27991" xr:uid="{425861C0-ACA8-4E30-9966-60A020F54BED}"/>
    <cellStyle name="Normal 4 2 5 4 2 3" xfId="13648" xr:uid="{25A44898-6267-44F5-A207-B06924EC118D}"/>
    <cellStyle name="Normal 4 2 5 4 2 4" xfId="23774" xr:uid="{CFB44810-2CE6-4C5A-B5F9-96786BEBD29D}"/>
    <cellStyle name="Normal 4 2 5 4 3" xfId="6398" xr:uid="{3E9C378F-AE73-4639-BD6B-98032ED84A87}"/>
    <cellStyle name="Normal 4 2 5 4 3 2" xfId="15720" xr:uid="{77B909A5-E6FC-4D56-9808-F170D532AE66}"/>
    <cellStyle name="Normal 4 2 5 4 3 3" xfId="25846" xr:uid="{C542237A-16D2-4232-A394-E5D29C7A2C2C}"/>
    <cellStyle name="Normal 4 2 5 4 4" xfId="11503" xr:uid="{E20F768B-2E7A-415A-BC0D-1B4D531C6A3C}"/>
    <cellStyle name="Normal 4 2 5 4 5" xfId="21629" xr:uid="{59BEF49F-888A-49B1-B141-2E5CD050C34E}"/>
    <cellStyle name="Normal 4 2 5 5" xfId="2509" xr:uid="{46AD15C5-C3C3-41CE-B2A4-A8515E70104F}"/>
    <cellStyle name="Normal 4 2 5 5 2" xfId="4738" xr:uid="{4325A7CB-C73B-490E-AAAA-AA856996A300}"/>
    <cellStyle name="Normal 4 2 5 5 2 2" xfId="8956" xr:uid="{A21CCD39-FA82-4EB3-9AF1-A7F2A903BA98}"/>
    <cellStyle name="Normal 4 2 5 5 2 2 2" xfId="18278" xr:uid="{C06F8F78-FBCE-46F7-B135-64808075F1BF}"/>
    <cellStyle name="Normal 4 2 5 5 2 2 3" xfId="28404" xr:uid="{284E67DC-5971-43AB-A587-9D19AC29251A}"/>
    <cellStyle name="Normal 4 2 5 5 2 3" xfId="14061" xr:uid="{2440B8F8-CD0B-47FF-969D-EBCEC9C8AF07}"/>
    <cellStyle name="Normal 4 2 5 5 2 4" xfId="24187" xr:uid="{48229A2A-4594-497C-8055-006CDED46A01}"/>
    <cellStyle name="Normal 4 2 5 5 3" xfId="6811" xr:uid="{E9604243-47AF-4ABF-87C0-8626B2E0FFA2}"/>
    <cellStyle name="Normal 4 2 5 5 3 2" xfId="16133" xr:uid="{13F0EE9F-4CEC-4C36-BD78-0C2A2BBDEF05}"/>
    <cellStyle name="Normal 4 2 5 5 3 3" xfId="26259" xr:uid="{46D229BC-ECD0-4C32-B8E0-3E5AE8AF124D}"/>
    <cellStyle name="Normal 4 2 5 5 4" xfId="11916" xr:uid="{72C8D945-7FCD-4799-B417-A54A84A991C8}"/>
    <cellStyle name="Normal 4 2 5 5 5" xfId="22042" xr:uid="{4990B928-0C80-4FC3-9BFD-BB71FF31E9F2}"/>
    <cellStyle name="Normal 4 2 5 6" xfId="2922" xr:uid="{A8BB72A4-23C8-4C06-A70F-E26331FBFB16}"/>
    <cellStyle name="Normal 4 2 5 6 2" xfId="5151" xr:uid="{3CA14B15-D7ED-41E4-9DC0-D1E2419BE58C}"/>
    <cellStyle name="Normal 4 2 5 6 2 2" xfId="9369" xr:uid="{0CD9A592-CC7E-48BC-814A-1B9C6BBDA0EF}"/>
    <cellStyle name="Normal 4 2 5 6 2 2 2" xfId="18691" xr:uid="{CF215500-F9A9-4AF0-8913-8A6276862020}"/>
    <cellStyle name="Normal 4 2 5 6 2 2 3" xfId="28817" xr:uid="{2BECF7F2-8A0A-40AE-BAB7-EC0FB3CA69F1}"/>
    <cellStyle name="Normal 4 2 5 6 2 3" xfId="14474" xr:uid="{C01EC5B4-E740-4A4A-97F4-DBDDE0ADDCD0}"/>
    <cellStyle name="Normal 4 2 5 6 2 4" xfId="24600" xr:uid="{D716746F-EEE8-481E-9784-322AB6CCD4E2}"/>
    <cellStyle name="Normal 4 2 5 6 3" xfId="7224" xr:uid="{3F737C6C-E8B4-4564-B8F4-F69250CDA70B}"/>
    <cellStyle name="Normal 4 2 5 6 3 2" xfId="16546" xr:uid="{F0DF8FD2-4173-43A1-8E2C-C116A027550B}"/>
    <cellStyle name="Normal 4 2 5 6 3 3" xfId="26672" xr:uid="{EC674CFC-0809-40FA-866A-B597DBBEA9D3}"/>
    <cellStyle name="Normal 4 2 5 6 4" xfId="12329" xr:uid="{C9542C58-AD41-4CA5-B9D9-A03D71E70EA7}"/>
    <cellStyle name="Normal 4 2 5 6 5" xfId="22455" xr:uid="{3BAEFF02-0324-4460-BB89-3BA0DDAF7CCB}"/>
    <cellStyle name="Normal 4 2 5 7" xfId="3358" xr:uid="{7F0C5488-D54D-463D-85D7-60C2197AF036}"/>
    <cellStyle name="Normal 4 2 5 7 2" xfId="7637" xr:uid="{B3742297-9582-41BD-812B-C5D2925CDE01}"/>
    <cellStyle name="Normal 4 2 5 7 2 2" xfId="16959" xr:uid="{D6011669-7492-4A61-9EA4-D3F68F2CB284}"/>
    <cellStyle name="Normal 4 2 5 7 2 3" xfId="27085" xr:uid="{72CA9442-3C5A-41C5-BD00-C0AEE29289DD}"/>
    <cellStyle name="Normal 4 2 5 7 3" xfId="12742" xr:uid="{7A0CE21B-B125-4196-8A91-A76B53CB50BC}"/>
    <cellStyle name="Normal 4 2 5 7 4" xfId="22868" xr:uid="{5EBEC8F8-5823-480F-A859-870A7A76B8EC}"/>
    <cellStyle name="Normal 4 2 5 8" xfId="5572" xr:uid="{79CFA85A-D516-4DD8-920D-2D416AD63F57}"/>
    <cellStyle name="Normal 4 2 5 8 2" xfId="14894" xr:uid="{D3902F6A-C6DD-45F7-AFBE-F2944DED18FE}"/>
    <cellStyle name="Normal 4 2 5 8 3" xfId="25020" xr:uid="{F9EF760D-41E6-449F-B0AE-4D22823DB6AC}"/>
    <cellStyle name="Normal 4 2 5 9" xfId="9676" xr:uid="{D4CE91EC-3E57-4DD4-A6A9-9BAF58403307}"/>
    <cellStyle name="Normal 4 2 5 9 2" xfId="18997" xr:uid="{1CD781FE-F002-4D55-A2E1-7E72160DB861}"/>
    <cellStyle name="Normal 4 2 5 9 3" xfId="29123" xr:uid="{10523280-02C3-4242-AD2F-E197CCD16CFA}"/>
    <cellStyle name="Normal 4 2 6" xfId="368" xr:uid="{00000000-0005-0000-0000-000082020000}"/>
    <cellStyle name="Normal 4 2 6 10" xfId="10679" xr:uid="{536343A0-9727-413A-9973-1F6FBDD6484C}"/>
    <cellStyle name="Normal 4 2 6 11" xfId="19975" xr:uid="{6DC4F796-E055-4C9C-9F95-879349FDC16E}"/>
    <cellStyle name="Normal 4 2 6 12" xfId="20805" xr:uid="{5A7F994B-5FD6-427D-AE9B-8FE41EEE5218}"/>
    <cellStyle name="Normal 4 2 6 2" xfId="849" xr:uid="{00000000-0005-0000-0000-000083020000}"/>
    <cellStyle name="Normal 4 2 6 2 2" xfId="3914" xr:uid="{1CBB9245-2E41-4FE7-9794-91CF94ADA40B}"/>
    <cellStyle name="Normal 4 2 6 2 2 2" xfId="8132" xr:uid="{F9E24848-F78C-4A86-8A9C-6BDB6CADCAA5}"/>
    <cellStyle name="Normal 4 2 6 2 2 2 2" xfId="17454" xr:uid="{D1974E6E-87BE-4213-98C1-3752EBFE78A2}"/>
    <cellStyle name="Normal 4 2 6 2 2 2 3" xfId="27580" xr:uid="{8E85E962-52E4-47FF-BA00-E7E38EE9BD82}"/>
    <cellStyle name="Normal 4 2 6 2 2 3" xfId="13237" xr:uid="{8F1E1D63-5722-4AA0-B5C2-992D43AEF959}"/>
    <cellStyle name="Normal 4 2 6 2 2 4" xfId="23363" xr:uid="{B359E9CC-A613-49BA-B504-97BE0F73047F}"/>
    <cellStyle name="Normal 4 2 6 2 3" xfId="5987" xr:uid="{7F4ACB1B-E5E9-4823-B17E-7D407EF35523}"/>
    <cellStyle name="Normal 4 2 6 2 3 2" xfId="15309" xr:uid="{31430025-F5F2-475D-9CA8-7D5F6483ECCF}"/>
    <cellStyle name="Normal 4 2 6 2 3 3" xfId="25435" xr:uid="{54052E78-E260-447E-BCB0-18EB43B7B7D0}"/>
    <cellStyle name="Normal 4 2 6 2 4" xfId="10217" xr:uid="{370009AF-3D95-44C4-B701-4109E6801237}"/>
    <cellStyle name="Normal 4 2 6 2 4 2" xfId="19528" xr:uid="{149F99B0-A96C-4194-9482-9560F57B7E59}"/>
    <cellStyle name="Normal 4 2 6 2 4 3" xfId="29654" xr:uid="{BDF4519A-85D4-47D1-A252-531B62096AF5}"/>
    <cellStyle name="Normal 4 2 6 2 5" xfId="1685" xr:uid="{DB731654-B9B3-43ED-9F7B-30FE6501D155}"/>
    <cellStyle name="Normal 4 2 6 2 6" xfId="11092" xr:uid="{2AFD6D71-738A-41DD-83D9-6697C3F977FA}"/>
    <cellStyle name="Normal 4 2 6 2 7" xfId="20391" xr:uid="{836D532D-FD2C-4C82-98E5-E53BA3FA5E60}"/>
    <cellStyle name="Normal 4 2 6 2 8" xfId="21218" xr:uid="{14AFCB1A-0DD5-4507-AF0C-CC493C882BBE}"/>
    <cellStyle name="Normal 4 2 6 3" xfId="2098" xr:uid="{972BCA01-0080-4272-995B-DC27B92E31E2}"/>
    <cellStyle name="Normal 4 2 6 3 2" xfId="4327" xr:uid="{C15BEB3E-8BFC-4B53-94F4-67AE38C0882A}"/>
    <cellStyle name="Normal 4 2 6 3 2 2" xfId="8545" xr:uid="{13B64F28-6065-45E0-8302-1EBE202DCD87}"/>
    <cellStyle name="Normal 4 2 6 3 2 2 2" xfId="17867" xr:uid="{B9D4AB93-81A5-4AA8-8C55-D68FD4ADFD45}"/>
    <cellStyle name="Normal 4 2 6 3 2 2 3" xfId="27993" xr:uid="{D21D0651-781B-4D70-B191-0F831BB41ED3}"/>
    <cellStyle name="Normal 4 2 6 3 2 3" xfId="13650" xr:uid="{DBFE77C6-E7BC-4C1E-95D2-0D81808887FC}"/>
    <cellStyle name="Normal 4 2 6 3 2 4" xfId="23776" xr:uid="{AEBC6D36-67A0-4627-A9B1-CEEF3D7101C8}"/>
    <cellStyle name="Normal 4 2 6 3 3" xfId="6400" xr:uid="{4917DB1E-D777-4D91-AA17-998845ACAF2D}"/>
    <cellStyle name="Normal 4 2 6 3 3 2" xfId="15722" xr:uid="{B2304A92-B72B-4780-A393-808FF137A5DE}"/>
    <cellStyle name="Normal 4 2 6 3 3 3" xfId="25848" xr:uid="{81B42B79-9C5F-429E-9A98-1CAE9B463159}"/>
    <cellStyle name="Normal 4 2 6 3 4" xfId="11505" xr:uid="{CC65E460-7F50-4A67-AF30-99A1518BC31B}"/>
    <cellStyle name="Normal 4 2 6 3 5" xfId="21631" xr:uid="{9779C740-0446-4AA4-B7AA-A45AF970A9CC}"/>
    <cellStyle name="Normal 4 2 6 4" xfId="2511" xr:uid="{EA7BD9F6-5409-41C7-A91D-86AE6919D416}"/>
    <cellStyle name="Normal 4 2 6 4 2" xfId="4740" xr:uid="{C1ACBDD9-509C-4250-8A31-00BB7AF45759}"/>
    <cellStyle name="Normal 4 2 6 4 2 2" xfId="8958" xr:uid="{3FE8C991-3574-432A-B366-5665D96247AA}"/>
    <cellStyle name="Normal 4 2 6 4 2 2 2" xfId="18280" xr:uid="{9455592B-4666-4BBA-87E3-CA6571079C3B}"/>
    <cellStyle name="Normal 4 2 6 4 2 2 3" xfId="28406" xr:uid="{260B0501-49F5-4E76-8DD4-A7D211E4EE75}"/>
    <cellStyle name="Normal 4 2 6 4 2 3" xfId="14063" xr:uid="{0CC50987-FBDD-49A0-AE0F-410A0D30DE46}"/>
    <cellStyle name="Normal 4 2 6 4 2 4" xfId="24189" xr:uid="{62AD847A-3C7D-432F-8E94-C0860879FF41}"/>
    <cellStyle name="Normal 4 2 6 4 3" xfId="6813" xr:uid="{961AB511-1DB6-4C9B-B2EE-3EB0A1F571B5}"/>
    <cellStyle name="Normal 4 2 6 4 3 2" xfId="16135" xr:uid="{71FC2D1A-5F73-4752-9A0F-D614433408D1}"/>
    <cellStyle name="Normal 4 2 6 4 3 3" xfId="26261" xr:uid="{8358DFBA-14A3-49B2-AD8D-E43F0C341A36}"/>
    <cellStyle name="Normal 4 2 6 4 4" xfId="11918" xr:uid="{3FB319E4-17B3-4476-BC82-78CC4CE5B937}"/>
    <cellStyle name="Normal 4 2 6 4 5" xfId="22044" xr:uid="{80B32AE0-1027-4CF8-8222-864250A55AB5}"/>
    <cellStyle name="Normal 4 2 6 5" xfId="2924" xr:uid="{3324CB0B-8EF1-4B35-A22C-8989393D7D4D}"/>
    <cellStyle name="Normal 4 2 6 5 2" xfId="5153" xr:uid="{A48F4250-BD95-4AC3-B4B7-86E0674020DE}"/>
    <cellStyle name="Normal 4 2 6 5 2 2" xfId="9371" xr:uid="{A8D304FF-D349-42F9-8CAC-E6A57FA91814}"/>
    <cellStyle name="Normal 4 2 6 5 2 2 2" xfId="18693" xr:uid="{13503EBF-1C08-4780-A26B-325E4F5BF752}"/>
    <cellStyle name="Normal 4 2 6 5 2 2 3" xfId="28819" xr:uid="{ADA42A01-6126-4CD8-A915-6B1779B72807}"/>
    <cellStyle name="Normal 4 2 6 5 2 3" xfId="14476" xr:uid="{81A4A883-1F2F-47F9-982C-8977345CFB64}"/>
    <cellStyle name="Normal 4 2 6 5 2 4" xfId="24602" xr:uid="{FD936827-1A47-432A-BDA6-C92ED7CFBB84}"/>
    <cellStyle name="Normal 4 2 6 5 3" xfId="7226" xr:uid="{557703CC-FA5B-4691-A3F4-BF2FAF91CCDA}"/>
    <cellStyle name="Normal 4 2 6 5 3 2" xfId="16548" xr:uid="{C5AF8B33-10B5-4594-8DEA-CB2F7B3BEE57}"/>
    <cellStyle name="Normal 4 2 6 5 3 3" xfId="26674" xr:uid="{DD07EC73-A7A5-4A42-8B54-C84131DCD6FB}"/>
    <cellStyle name="Normal 4 2 6 5 4" xfId="12331" xr:uid="{DC6C2D43-4C4E-4A0C-9284-B5FEB71DC3B6}"/>
    <cellStyle name="Normal 4 2 6 5 5" xfId="22457" xr:uid="{B7B2A130-95A1-4EF8-AAB7-C9B649A3958B}"/>
    <cellStyle name="Normal 4 2 6 6" xfId="3360" xr:uid="{13E6F970-7DB0-4654-8931-D7CA49239683}"/>
    <cellStyle name="Normal 4 2 6 6 2" xfId="7639" xr:uid="{2CC17F82-F938-4E76-9D00-986CEB7EFB2B}"/>
    <cellStyle name="Normal 4 2 6 6 2 2" xfId="16961" xr:uid="{21274047-F1A2-416E-ACF2-ACE96A0FB3B8}"/>
    <cellStyle name="Normal 4 2 6 6 2 3" xfId="27087" xr:uid="{A930337D-E62B-4C59-90D7-B7F0CC0DDBF5}"/>
    <cellStyle name="Normal 4 2 6 6 3" xfId="12744" xr:uid="{D151EC03-3EDE-4398-82C9-56F7EDB4DB5C}"/>
    <cellStyle name="Normal 4 2 6 6 4" xfId="22870" xr:uid="{1D389C7C-B1C3-4F4B-9C4B-C3D19F8015FA}"/>
    <cellStyle name="Normal 4 2 6 7" xfId="5574" xr:uid="{82C5F09B-876A-420F-A29F-6C4B6E7321B4}"/>
    <cellStyle name="Normal 4 2 6 7 2" xfId="14896" xr:uid="{22DF227A-98BC-47D5-8295-A5A6E8891511}"/>
    <cellStyle name="Normal 4 2 6 7 3" xfId="25022" xr:uid="{1D8CEC4E-FE9B-45FC-AC9E-0AD2C349A262}"/>
    <cellStyle name="Normal 4 2 6 8" xfId="9792" xr:uid="{B13421B9-DA7C-4B4A-BAB2-5D75B431CCA1}"/>
    <cellStyle name="Normal 4 2 6 8 2" xfId="19113" xr:uid="{07AB488D-4C40-42F7-B69B-6D93103FBF28}"/>
    <cellStyle name="Normal 4 2 6 8 3" xfId="29239" xr:uid="{DCF7BD95-2F27-4CB0-AD69-7F4034738B17}"/>
    <cellStyle name="Normal 4 2 6 9" xfId="1270" xr:uid="{7128FEA9-D9C9-45AF-9FBB-54C3474FC60C}"/>
    <cellStyle name="Normal 4 2 7" xfId="9995" xr:uid="{E277C741-E81F-410D-8DBD-4D8A5B3CFA19}"/>
    <cellStyle name="Normal 4 2 7 2" xfId="19309" xr:uid="{599840CD-7349-4DC2-A125-FD6DA4CFCE55}"/>
    <cellStyle name="Normal 4 2 7 3" xfId="29435" xr:uid="{B6868EDD-00C9-4C92-93CD-8D66E439C0C5}"/>
    <cellStyle name="Normal 4 2 8" xfId="9573" xr:uid="{66C8BFF3-7FDC-43A1-848C-D02ED990AB49}"/>
    <cellStyle name="Normal 4 2 8 2" xfId="18894" xr:uid="{D2D31CB1-9D66-4D3A-96C6-5796F5FC1DE2}"/>
    <cellStyle name="Normal 4 2 8 3" xfId="29020" xr:uid="{7B55B9A3-DD58-42F0-9881-CA0400C47266}"/>
    <cellStyle name="Normal 4 3" xfId="369" xr:uid="{00000000-0005-0000-0000-000084020000}"/>
    <cellStyle name="Normal 4 3 10" xfId="1271" xr:uid="{64AB5740-F9CB-4CA0-A017-69849CD72B58}"/>
    <cellStyle name="Normal 4 3 11" xfId="10680" xr:uid="{36D1FE2C-0924-47D3-9FA0-D32CDD676071}"/>
    <cellStyle name="Normal 4 3 12" xfId="19976" xr:uid="{888BB47D-BC82-4EB1-A96A-6E0B99435C79}"/>
    <cellStyle name="Normal 4 3 13" xfId="20806" xr:uid="{91DA3DD7-800B-4AF6-AB12-B2E26555A05F}"/>
    <cellStyle name="Normal 4 3 2" xfId="370" xr:uid="{00000000-0005-0000-0000-000085020000}"/>
    <cellStyle name="Normal 4 3 2 2" xfId="371" xr:uid="{00000000-0005-0000-0000-000086020000}"/>
    <cellStyle name="Normal 4 3 2 2 2" xfId="372" xr:uid="{00000000-0005-0000-0000-000087020000}"/>
    <cellStyle name="Normal 4 3 2 2 2 10" xfId="9652" xr:uid="{0A6D6DED-F2BE-4E6E-ACBF-F5C546EC212F}"/>
    <cellStyle name="Normal 4 3 2 2 2 10 2" xfId="18973" xr:uid="{1CBF1B3E-F695-4B89-808A-A7E9E1811CDE}"/>
    <cellStyle name="Normal 4 3 2 2 2 10 3" xfId="29099" xr:uid="{BF6144B2-DBC0-40AD-A3F9-C1811A3BA3BC}"/>
    <cellStyle name="Normal 4 3 2 2 2 11" xfId="1272" xr:uid="{2E9FE664-2D65-4433-AD49-5C0C36BC770E}"/>
    <cellStyle name="Normal 4 3 2 2 2 12" xfId="10681" xr:uid="{DD4D4233-E57E-4018-ACE8-5B4F4A8E935B}"/>
    <cellStyle name="Normal 4 3 2 2 2 13" xfId="19977" xr:uid="{3479E67D-7AFD-4B4D-B46F-3E380EC92320}"/>
    <cellStyle name="Normal 4 3 2 2 2 14" xfId="20807" xr:uid="{189BF608-DA92-40F2-BD5C-04E9E3EF2069}"/>
    <cellStyle name="Normal 4 3 2 2 2 2" xfId="373" xr:uid="{00000000-0005-0000-0000-000088020000}"/>
    <cellStyle name="Normal 4 3 2 2 2 2 10" xfId="1273" xr:uid="{F2D77FF0-FC54-4F95-96BB-AA9CE4AA107D}"/>
    <cellStyle name="Normal 4 3 2 2 2 2 11" xfId="10682" xr:uid="{462F89ED-B417-4EEA-88BC-613CCD0A33E0}"/>
    <cellStyle name="Normal 4 3 2 2 2 2 12" xfId="19978" xr:uid="{F992BDD4-C6EC-48D0-A283-66E9164135CB}"/>
    <cellStyle name="Normal 4 3 2 2 2 2 13" xfId="20808" xr:uid="{4E19CF7D-7927-4349-BAA2-4E9738F635B9}"/>
    <cellStyle name="Normal 4 3 2 2 2 2 2" xfId="374" xr:uid="{00000000-0005-0000-0000-000089020000}"/>
    <cellStyle name="Normal 4 3 2 2 2 2 2 10" xfId="10683" xr:uid="{F7935498-2AE7-492D-A9B4-F38AEC83933B}"/>
    <cellStyle name="Normal 4 3 2 2 2 2 2 11" xfId="19979" xr:uid="{B6FAE250-A75E-4449-9DB6-907B20587B96}"/>
    <cellStyle name="Normal 4 3 2 2 2 2 2 12" xfId="20809" xr:uid="{6EF54CCC-4713-4CDA-9A39-758E22C39610}"/>
    <cellStyle name="Normal 4 3 2 2 2 2 2 2" xfId="854" xr:uid="{00000000-0005-0000-0000-00008A020000}"/>
    <cellStyle name="Normal 4 3 2 2 2 2 2 2 2" xfId="3918" xr:uid="{A8D17A38-7FA7-4014-986F-38D68466BD9B}"/>
    <cellStyle name="Normal 4 3 2 2 2 2 2 2 2 2" xfId="8136" xr:uid="{08CAC4B9-4382-4672-87D8-8E6626A24512}"/>
    <cellStyle name="Normal 4 3 2 2 2 2 2 2 2 2 2" xfId="17458" xr:uid="{3D11671B-275E-4EE2-BFE1-C89F6B6A5BF9}"/>
    <cellStyle name="Normal 4 3 2 2 2 2 2 2 2 2 3" xfId="27584" xr:uid="{3C7D6077-07EC-4EB5-8746-2B9AE40CC9F9}"/>
    <cellStyle name="Normal 4 3 2 2 2 2 2 2 2 3" xfId="13241" xr:uid="{8132DF32-4702-4B12-BDB1-FDE0F63D9D1F}"/>
    <cellStyle name="Normal 4 3 2 2 2 2 2 2 2 4" xfId="23367" xr:uid="{73F8EBA6-8D2E-4CFD-8581-F2191E333C66}"/>
    <cellStyle name="Normal 4 3 2 2 2 2 2 2 3" xfId="5991" xr:uid="{AA9B03C6-D0C4-4755-B172-AEAC16B831F6}"/>
    <cellStyle name="Normal 4 3 2 2 2 2 2 2 3 2" xfId="15313" xr:uid="{AD00478A-EBC1-4522-A544-9309F4CAC417}"/>
    <cellStyle name="Normal 4 3 2 2 2 2 2 2 3 3" xfId="25439" xr:uid="{252EC455-4E3B-4C00-9538-3504030884C6}"/>
    <cellStyle name="Normal 4 3 2 2 2 2 2 2 4" xfId="10387" xr:uid="{9322B4E5-4621-4B9D-8EDE-EC9A0ABF59FC}"/>
    <cellStyle name="Normal 4 3 2 2 2 2 2 2 4 2" xfId="19698" xr:uid="{BE5D81B1-0960-46A0-BDF2-E04926C700E7}"/>
    <cellStyle name="Normal 4 3 2 2 2 2 2 2 4 3" xfId="29824" xr:uid="{B82438AF-773B-4B10-8A42-E45E5430128A}"/>
    <cellStyle name="Normal 4 3 2 2 2 2 2 2 5" xfId="1689" xr:uid="{0F748E56-7003-4CC1-A6E1-84DB57871513}"/>
    <cellStyle name="Normal 4 3 2 2 2 2 2 2 6" xfId="11096" xr:uid="{D84363A1-593E-4077-B91A-B944452BDCEB}"/>
    <cellStyle name="Normal 4 3 2 2 2 2 2 2 7" xfId="20395" xr:uid="{C6990318-8A02-44C2-B71E-F2071C999E6A}"/>
    <cellStyle name="Normal 4 3 2 2 2 2 2 2 8" xfId="21222" xr:uid="{2F0F65FC-E912-4E70-8A38-231B20D6FEA3}"/>
    <cellStyle name="Normal 4 3 2 2 2 2 2 3" xfId="2102" xr:uid="{E4D46E4C-A62E-49F2-B209-C552397A02F3}"/>
    <cellStyle name="Normal 4 3 2 2 2 2 2 3 2" xfId="4331" xr:uid="{FF4E6181-8ED9-4519-8498-EC9E9378C66B}"/>
    <cellStyle name="Normal 4 3 2 2 2 2 2 3 2 2" xfId="8549" xr:uid="{A0E331EB-4DE7-44EC-B141-859551B37685}"/>
    <cellStyle name="Normal 4 3 2 2 2 2 2 3 2 2 2" xfId="17871" xr:uid="{084DE8AF-7EFC-44C0-AAA8-9CB93F114F6E}"/>
    <cellStyle name="Normal 4 3 2 2 2 2 2 3 2 2 3" xfId="27997" xr:uid="{DB36BBA9-D4AB-42F7-B35B-E1DF84D681E4}"/>
    <cellStyle name="Normal 4 3 2 2 2 2 2 3 2 3" xfId="13654" xr:uid="{E4873F94-F891-46F6-BC60-04B8B4E60B3B}"/>
    <cellStyle name="Normal 4 3 2 2 2 2 2 3 2 4" xfId="23780" xr:uid="{42A5C5FD-31FB-4FC5-93DA-D69922DAF2DF}"/>
    <cellStyle name="Normal 4 3 2 2 2 2 2 3 3" xfId="6404" xr:uid="{C0791535-1DE5-44FD-80FA-9E07AE1F896B}"/>
    <cellStyle name="Normal 4 3 2 2 2 2 2 3 3 2" xfId="15726" xr:uid="{6DCDC58F-E2DA-4125-AAAB-DC2502A992B3}"/>
    <cellStyle name="Normal 4 3 2 2 2 2 2 3 3 3" xfId="25852" xr:uid="{10D3EBD1-E30B-4AAD-AD21-245137D67B80}"/>
    <cellStyle name="Normal 4 3 2 2 2 2 2 3 4" xfId="11509" xr:uid="{571E8CB8-0300-4B4C-B6F0-21850CB0870E}"/>
    <cellStyle name="Normal 4 3 2 2 2 2 2 3 5" xfId="21635" xr:uid="{960DCCF9-218C-4B92-B6EF-6EB9A6686B59}"/>
    <cellStyle name="Normal 4 3 2 2 2 2 2 4" xfId="2515" xr:uid="{E0D20F43-CAE6-4F87-A304-8A265151A973}"/>
    <cellStyle name="Normal 4 3 2 2 2 2 2 4 2" xfId="4744" xr:uid="{004C8933-7B4E-4E83-AF7C-8026053B20BA}"/>
    <cellStyle name="Normal 4 3 2 2 2 2 2 4 2 2" xfId="8962" xr:uid="{2C9A3A0C-D37A-4921-BD2A-CDF727B3F42E}"/>
    <cellStyle name="Normal 4 3 2 2 2 2 2 4 2 2 2" xfId="18284" xr:uid="{1C236E47-FF24-4397-9B30-9F850670E9FC}"/>
    <cellStyle name="Normal 4 3 2 2 2 2 2 4 2 2 3" xfId="28410" xr:uid="{83CA7A76-0A88-45F1-A371-640C0ABCFA0F}"/>
    <cellStyle name="Normal 4 3 2 2 2 2 2 4 2 3" xfId="14067" xr:uid="{4C7780A4-C58B-422C-8307-0958A3B26D38}"/>
    <cellStyle name="Normal 4 3 2 2 2 2 2 4 2 4" xfId="24193" xr:uid="{A9DB5A1B-A47F-4CD8-9D30-837C5F06A063}"/>
    <cellStyle name="Normal 4 3 2 2 2 2 2 4 3" xfId="6817" xr:uid="{DA6C17C9-8CB9-4C47-8E96-A169C6DA9082}"/>
    <cellStyle name="Normal 4 3 2 2 2 2 2 4 3 2" xfId="16139" xr:uid="{44E0F1C2-42D5-4CBB-860F-7C4DE9CE8540}"/>
    <cellStyle name="Normal 4 3 2 2 2 2 2 4 3 3" xfId="26265" xr:uid="{82001C7B-0458-485B-BF1D-9B33FEA947DC}"/>
    <cellStyle name="Normal 4 3 2 2 2 2 2 4 4" xfId="11922" xr:uid="{FC1B054B-FCF0-423D-BB6C-F2DAF5078792}"/>
    <cellStyle name="Normal 4 3 2 2 2 2 2 4 5" xfId="22048" xr:uid="{18AC12D0-24CE-43BC-822C-A502DE30EE87}"/>
    <cellStyle name="Normal 4 3 2 2 2 2 2 5" xfId="2928" xr:uid="{C55A182F-52DF-46AD-A9D9-509A3B743A04}"/>
    <cellStyle name="Normal 4 3 2 2 2 2 2 5 2" xfId="5157" xr:uid="{C7871B3B-35B3-481A-95C7-C7383A2D2042}"/>
    <cellStyle name="Normal 4 3 2 2 2 2 2 5 2 2" xfId="9375" xr:uid="{4B98B3D3-BD95-4DBE-9E69-07467BBBA4C4}"/>
    <cellStyle name="Normal 4 3 2 2 2 2 2 5 2 2 2" xfId="18697" xr:uid="{3B28098C-2C1F-4896-9E8C-AE106D46481F}"/>
    <cellStyle name="Normal 4 3 2 2 2 2 2 5 2 2 3" xfId="28823" xr:uid="{F2EDC56D-A03A-4D58-9F55-7811F753055E}"/>
    <cellStyle name="Normal 4 3 2 2 2 2 2 5 2 3" xfId="14480" xr:uid="{DEBBD8FF-AFB7-4FCB-926D-F1125FB9D41B}"/>
    <cellStyle name="Normal 4 3 2 2 2 2 2 5 2 4" xfId="24606" xr:uid="{FC27EBF4-95B1-4042-903A-C49C0E6B7111}"/>
    <cellStyle name="Normal 4 3 2 2 2 2 2 5 3" xfId="7230" xr:uid="{F616EA1E-ED0F-4EBC-955D-27E05583A861}"/>
    <cellStyle name="Normal 4 3 2 2 2 2 2 5 3 2" xfId="16552" xr:uid="{637A48DF-581C-4E9B-A38A-1A0723CA11FE}"/>
    <cellStyle name="Normal 4 3 2 2 2 2 2 5 3 3" xfId="26678" xr:uid="{599A03C8-6898-4F9F-85B0-23AD72E44736}"/>
    <cellStyle name="Normal 4 3 2 2 2 2 2 5 4" xfId="12335" xr:uid="{F56473CE-EEE9-4CA7-AC6E-8FBF2AB547C6}"/>
    <cellStyle name="Normal 4 3 2 2 2 2 2 5 5" xfId="22461" xr:uid="{409BEE81-1C8E-42AF-A44F-A71912F05BEA}"/>
    <cellStyle name="Normal 4 3 2 2 2 2 2 6" xfId="3364" xr:uid="{035B5F7A-F7DD-4E44-9741-8B1F1AB0FB44}"/>
    <cellStyle name="Normal 4 3 2 2 2 2 2 6 2" xfId="7643" xr:uid="{890E4784-F2C7-466B-BF1C-99085BEA0755}"/>
    <cellStyle name="Normal 4 3 2 2 2 2 2 6 2 2" xfId="16965" xr:uid="{AD9BCAAE-2F48-4D3D-95A1-F0118ED73E56}"/>
    <cellStyle name="Normal 4 3 2 2 2 2 2 6 2 3" xfId="27091" xr:uid="{61D4A70D-0069-4B08-9435-71F210B58018}"/>
    <cellStyle name="Normal 4 3 2 2 2 2 2 6 3" xfId="12748" xr:uid="{09020065-409B-4F3C-AE7D-E25415E264A4}"/>
    <cellStyle name="Normal 4 3 2 2 2 2 2 6 4" xfId="22874" xr:uid="{DA009402-9BBA-447C-8F78-5A81C1954E21}"/>
    <cellStyle name="Normal 4 3 2 2 2 2 2 7" xfId="5578" xr:uid="{C23865CC-C7F5-47B3-96B8-D7E621AD282F}"/>
    <cellStyle name="Normal 4 3 2 2 2 2 2 7 2" xfId="14900" xr:uid="{AC95491A-E18B-4322-AE97-83CAB4CC771A}"/>
    <cellStyle name="Normal 4 3 2 2 2 2 2 7 3" xfId="25026" xr:uid="{4243A003-608A-4FDB-8607-BE1D20298D34}"/>
    <cellStyle name="Normal 4 3 2 2 2 2 2 8" xfId="9962" xr:uid="{3AEBFEAB-6BC3-4FC0-8A8B-424DFC74E52A}"/>
    <cellStyle name="Normal 4 3 2 2 2 2 2 8 2" xfId="19283" xr:uid="{2A43CC56-82FA-4418-B0C8-18603FD52E66}"/>
    <cellStyle name="Normal 4 3 2 2 2 2 2 8 3" xfId="29409" xr:uid="{64DCFE7D-0F92-4444-AE52-CE786E62B12F}"/>
    <cellStyle name="Normal 4 3 2 2 2 2 2 9" xfId="1274" xr:uid="{FA332638-8F9A-4A4B-99D3-45D6916CF2C8}"/>
    <cellStyle name="Normal 4 3 2 2 2 2 3" xfId="853" xr:uid="{00000000-0005-0000-0000-00008B020000}"/>
    <cellStyle name="Normal 4 3 2 2 2 2 3 2" xfId="3917" xr:uid="{31EBD833-2A2A-4483-8113-A15ADAA723B8}"/>
    <cellStyle name="Normal 4 3 2 2 2 2 3 2 2" xfId="8135" xr:uid="{9D29DB8B-5097-4270-8308-9F258B74DC4D}"/>
    <cellStyle name="Normal 4 3 2 2 2 2 3 2 2 2" xfId="17457" xr:uid="{C2EEA867-328A-41B8-BD07-AEECFE9DE304}"/>
    <cellStyle name="Normal 4 3 2 2 2 2 3 2 2 3" xfId="27583" xr:uid="{436C4697-D65D-4AC4-83D8-53B4A9082E81}"/>
    <cellStyle name="Normal 4 3 2 2 2 2 3 2 3" xfId="13240" xr:uid="{F5A68DE1-A457-438D-B037-AF3AC9C27F51}"/>
    <cellStyle name="Normal 4 3 2 2 2 2 3 2 4" xfId="23366" xr:uid="{3796B8A4-E521-4130-9EA2-C1EEAC6724C9}"/>
    <cellStyle name="Normal 4 3 2 2 2 2 3 3" xfId="5990" xr:uid="{5E714350-6EB5-436A-8275-0429ED219705}"/>
    <cellStyle name="Normal 4 3 2 2 2 2 3 3 2" xfId="15312" xr:uid="{CBB81A8F-1224-476C-8CF0-F6BF5048FFB7}"/>
    <cellStyle name="Normal 4 3 2 2 2 2 3 3 3" xfId="25438" xr:uid="{DC7ED9C8-E99C-4151-B7B7-D27EEC663FB5}"/>
    <cellStyle name="Normal 4 3 2 2 2 2 3 4" xfId="10180" xr:uid="{ED9E9565-E0D5-41F6-BF97-B696E45E2A5C}"/>
    <cellStyle name="Normal 4 3 2 2 2 2 3 4 2" xfId="19491" xr:uid="{15D53EC0-97C8-4291-9D08-0ED905559B6E}"/>
    <cellStyle name="Normal 4 3 2 2 2 2 3 4 3" xfId="29617" xr:uid="{C8D1D5AE-307B-44AC-AFD0-2CC6C4D89D0D}"/>
    <cellStyle name="Normal 4 3 2 2 2 2 3 5" xfId="1688" xr:uid="{21C5C743-0276-442B-A89D-D46247801F94}"/>
    <cellStyle name="Normal 4 3 2 2 2 2 3 6" xfId="11095" xr:uid="{D8A44C8D-9712-44C6-A85B-4D60A3373340}"/>
    <cellStyle name="Normal 4 3 2 2 2 2 3 7" xfId="20394" xr:uid="{06159E35-F5C8-407A-B6FA-375B5A9A271C}"/>
    <cellStyle name="Normal 4 3 2 2 2 2 3 8" xfId="21221" xr:uid="{401D1080-4214-441F-962A-A41BA5C0AAE8}"/>
    <cellStyle name="Normal 4 3 2 2 2 2 4" xfId="2101" xr:uid="{4B6182FA-0162-48A2-B8DC-B01D42855CC6}"/>
    <cellStyle name="Normal 4 3 2 2 2 2 4 2" xfId="4330" xr:uid="{B0D77BE9-A2AB-45FC-A121-AEB360C7888E}"/>
    <cellStyle name="Normal 4 3 2 2 2 2 4 2 2" xfId="8548" xr:uid="{F8B2C389-F547-4BAD-B353-9124B6478C73}"/>
    <cellStyle name="Normal 4 3 2 2 2 2 4 2 2 2" xfId="17870" xr:uid="{09626016-E635-40ED-8F9F-477443EB24B5}"/>
    <cellStyle name="Normal 4 3 2 2 2 2 4 2 2 3" xfId="27996" xr:uid="{A878F192-3E01-421E-A6E8-718AE66D4C23}"/>
    <cellStyle name="Normal 4 3 2 2 2 2 4 2 3" xfId="13653" xr:uid="{57EB6C1B-88A4-4685-9D00-8D701AF6E2CD}"/>
    <cellStyle name="Normal 4 3 2 2 2 2 4 2 4" xfId="23779" xr:uid="{A1284186-E110-4A94-AC95-FD445F236972}"/>
    <cellStyle name="Normal 4 3 2 2 2 2 4 3" xfId="6403" xr:uid="{88264EBA-835F-45CD-8047-48CA436B1B9C}"/>
    <cellStyle name="Normal 4 3 2 2 2 2 4 3 2" xfId="15725" xr:uid="{CCA17FCC-283A-4177-8740-E71F3D046E0B}"/>
    <cellStyle name="Normal 4 3 2 2 2 2 4 3 3" xfId="25851" xr:uid="{11D9785B-A9F0-4139-AB0B-E218802A4168}"/>
    <cellStyle name="Normal 4 3 2 2 2 2 4 4" xfId="11508" xr:uid="{5BDCF720-2A3B-4A5E-BF9B-A020F51CA4E4}"/>
    <cellStyle name="Normal 4 3 2 2 2 2 4 5" xfId="21634" xr:uid="{D3A9D337-EF77-44D7-821B-89E3617749F4}"/>
    <cellStyle name="Normal 4 3 2 2 2 2 5" xfId="2514" xr:uid="{8D14669B-593F-4ACF-BAB7-317AA0A68729}"/>
    <cellStyle name="Normal 4 3 2 2 2 2 5 2" xfId="4743" xr:uid="{55A71F2F-87EA-4BAB-B67B-1E82849FDA79}"/>
    <cellStyle name="Normal 4 3 2 2 2 2 5 2 2" xfId="8961" xr:uid="{99CA64EF-CF3E-4FD2-82C0-233AAC9A6CF5}"/>
    <cellStyle name="Normal 4 3 2 2 2 2 5 2 2 2" xfId="18283" xr:uid="{D99F420C-033C-4A1E-9BD4-20BE51F37362}"/>
    <cellStyle name="Normal 4 3 2 2 2 2 5 2 2 3" xfId="28409" xr:uid="{BF470608-600F-4EBA-99F2-907FCA83EB59}"/>
    <cellStyle name="Normal 4 3 2 2 2 2 5 2 3" xfId="14066" xr:uid="{12C9AEC2-5A1E-4E53-A075-5907EDB371F3}"/>
    <cellStyle name="Normal 4 3 2 2 2 2 5 2 4" xfId="24192" xr:uid="{203865D8-AF5A-4962-8272-67BD2D66BFBA}"/>
    <cellStyle name="Normal 4 3 2 2 2 2 5 3" xfId="6816" xr:uid="{6DC8403F-3651-48A6-BF57-842B17F881A3}"/>
    <cellStyle name="Normal 4 3 2 2 2 2 5 3 2" xfId="16138" xr:uid="{058BD21D-9EF9-4F20-B2EE-DE0BD5F2569B}"/>
    <cellStyle name="Normal 4 3 2 2 2 2 5 3 3" xfId="26264" xr:uid="{6F89A425-795D-4EED-AD9D-790BC6D68D40}"/>
    <cellStyle name="Normal 4 3 2 2 2 2 5 4" xfId="11921" xr:uid="{E6D5BCD4-38D9-4DAE-8A37-3974F5CB92C9}"/>
    <cellStyle name="Normal 4 3 2 2 2 2 5 5" xfId="22047" xr:uid="{14E2F052-4D6A-40A1-B775-67EBECED7CC6}"/>
    <cellStyle name="Normal 4 3 2 2 2 2 6" xfId="2927" xr:uid="{54053F9E-D85F-4908-B4D0-C84B21B072F2}"/>
    <cellStyle name="Normal 4 3 2 2 2 2 6 2" xfId="5156" xr:uid="{A53F9985-049F-4ECF-AFDE-661E428CCDFD}"/>
    <cellStyle name="Normal 4 3 2 2 2 2 6 2 2" xfId="9374" xr:uid="{D0E88B71-4636-4F5C-87A9-06146CB2787B}"/>
    <cellStyle name="Normal 4 3 2 2 2 2 6 2 2 2" xfId="18696" xr:uid="{FEE28388-F5F1-4D1B-BC1D-641FA81BA3E6}"/>
    <cellStyle name="Normal 4 3 2 2 2 2 6 2 2 3" xfId="28822" xr:uid="{816EE74F-146A-434F-A614-32AD3EECA4C9}"/>
    <cellStyle name="Normal 4 3 2 2 2 2 6 2 3" xfId="14479" xr:uid="{507F4D42-E3C8-40F4-82CD-18081A29287A}"/>
    <cellStyle name="Normal 4 3 2 2 2 2 6 2 4" xfId="24605" xr:uid="{C7A5F251-82BF-4E0E-BB67-559BA8A300BD}"/>
    <cellStyle name="Normal 4 3 2 2 2 2 6 3" xfId="7229" xr:uid="{08E8A64E-32DC-4AB7-A89B-FB76E7883B38}"/>
    <cellStyle name="Normal 4 3 2 2 2 2 6 3 2" xfId="16551" xr:uid="{6B89282E-8016-4887-B123-245F909C0938}"/>
    <cellStyle name="Normal 4 3 2 2 2 2 6 3 3" xfId="26677" xr:uid="{36D55208-0E15-42A6-9931-34027FFDB718}"/>
    <cellStyle name="Normal 4 3 2 2 2 2 6 4" xfId="12334" xr:uid="{5BF72A98-CB72-4B4C-9E7B-7F1EC8BDC47A}"/>
    <cellStyle name="Normal 4 3 2 2 2 2 6 5" xfId="22460" xr:uid="{7C94AECB-9CD3-4425-8909-2D97BED20C17}"/>
    <cellStyle name="Normal 4 3 2 2 2 2 7" xfId="3363" xr:uid="{810A67FA-E2C9-448C-9E2F-D2A0C2CBF637}"/>
    <cellStyle name="Normal 4 3 2 2 2 2 7 2" xfId="7642" xr:uid="{60B571D7-B0B2-48A1-BDEF-9DCA1ED8C807}"/>
    <cellStyle name="Normal 4 3 2 2 2 2 7 2 2" xfId="16964" xr:uid="{C675CBC5-0BAC-4620-B902-7DC5A3B32923}"/>
    <cellStyle name="Normal 4 3 2 2 2 2 7 2 3" xfId="27090" xr:uid="{223F8A93-0463-44F7-A875-29D64F36D543}"/>
    <cellStyle name="Normal 4 3 2 2 2 2 7 3" xfId="12747" xr:uid="{5599928F-A9F9-4A76-890E-7028D8A71E63}"/>
    <cellStyle name="Normal 4 3 2 2 2 2 7 4" xfId="22873" xr:uid="{37D4A736-2321-4C89-BBE7-7AF2DC731F37}"/>
    <cellStyle name="Normal 4 3 2 2 2 2 8" xfId="5577" xr:uid="{56EF24A1-8CD6-4C12-9BD6-FF5D1E68E30F}"/>
    <cellStyle name="Normal 4 3 2 2 2 2 8 2" xfId="14899" xr:uid="{19A9CA7C-FBEF-4C64-A1A1-6E73AAD18E9E}"/>
    <cellStyle name="Normal 4 3 2 2 2 2 8 3" xfId="25025" xr:uid="{50258A5E-7B1F-46A5-B88D-02B643EE77BB}"/>
    <cellStyle name="Normal 4 3 2 2 2 2 9" xfId="9755" xr:uid="{10971D93-0B9D-493C-BF1C-5B69B9B489A1}"/>
    <cellStyle name="Normal 4 3 2 2 2 2 9 2" xfId="19076" xr:uid="{E6E5C601-49FF-4965-9C08-9ADCEFACD9D9}"/>
    <cellStyle name="Normal 4 3 2 2 2 2 9 3" xfId="29202" xr:uid="{6ECBF182-043B-4FA9-B8CD-380C5A36E691}"/>
    <cellStyle name="Normal 4 3 2 2 2 3" xfId="375" xr:uid="{00000000-0005-0000-0000-00008C020000}"/>
    <cellStyle name="Normal 4 3 2 2 2 3 10" xfId="10684" xr:uid="{B72DAB32-C109-4990-B57E-6BC35AFC2AED}"/>
    <cellStyle name="Normal 4 3 2 2 2 3 11" xfId="19980" xr:uid="{1C55F7A1-83C8-4CEF-9A3F-B0B40C48CA3E}"/>
    <cellStyle name="Normal 4 3 2 2 2 3 12" xfId="20810" xr:uid="{9E50831D-B744-4A17-8EC2-F48909707361}"/>
    <cellStyle name="Normal 4 3 2 2 2 3 2" xfId="855" xr:uid="{00000000-0005-0000-0000-00008D020000}"/>
    <cellStyle name="Normal 4 3 2 2 2 3 2 2" xfId="3919" xr:uid="{3E1DEEA3-370F-4321-9AC3-C23FDAEBF288}"/>
    <cellStyle name="Normal 4 3 2 2 2 3 2 2 2" xfId="8137" xr:uid="{F3C0AA1F-5CC1-4BFE-83F2-1CD242CB6A09}"/>
    <cellStyle name="Normal 4 3 2 2 2 3 2 2 2 2" xfId="17459" xr:uid="{BF539EF2-723F-46E2-AF13-71E4FB248A24}"/>
    <cellStyle name="Normal 4 3 2 2 2 3 2 2 2 3" xfId="27585" xr:uid="{56AD71C2-351E-4E94-B992-FCF5FB9CA430}"/>
    <cellStyle name="Normal 4 3 2 2 2 3 2 2 3" xfId="13242" xr:uid="{F6E8B79C-3892-476C-9308-30D59DB60D7B}"/>
    <cellStyle name="Normal 4 3 2 2 2 3 2 2 4" xfId="23368" xr:uid="{02ADC5DD-6C66-4B7E-8B3A-5F2DC7E65074}"/>
    <cellStyle name="Normal 4 3 2 2 2 3 2 3" xfId="5992" xr:uid="{824C2354-C148-4ECB-8452-EE977E93793F}"/>
    <cellStyle name="Normal 4 3 2 2 2 3 2 3 2" xfId="15314" xr:uid="{81FA3ADA-5449-4CC3-9AD3-B671AB07D97C}"/>
    <cellStyle name="Normal 4 3 2 2 2 3 2 3 3" xfId="25440" xr:uid="{10603F11-086F-42A3-B3FF-DB06A69679CA}"/>
    <cellStyle name="Normal 4 3 2 2 2 3 2 4" xfId="10284" xr:uid="{CC88F703-FBE9-4EBE-B0F3-5834EFC5222A}"/>
    <cellStyle name="Normal 4 3 2 2 2 3 2 4 2" xfId="19595" xr:uid="{3E2FBFEC-2C4E-490A-9EF9-2B69137FDAA4}"/>
    <cellStyle name="Normal 4 3 2 2 2 3 2 4 3" xfId="29721" xr:uid="{DA7C2F4D-4297-4060-9CDD-486EDCDB217E}"/>
    <cellStyle name="Normal 4 3 2 2 2 3 2 5" xfId="1690" xr:uid="{E358F101-7605-4AC1-BDBC-EE8E6FFC1D0B}"/>
    <cellStyle name="Normal 4 3 2 2 2 3 2 6" xfId="11097" xr:uid="{29835791-BCAC-472B-942B-88FBDECA3B5A}"/>
    <cellStyle name="Normal 4 3 2 2 2 3 2 7" xfId="20396" xr:uid="{AC676862-0F3B-4761-BDB8-453BAF20EEF3}"/>
    <cellStyle name="Normal 4 3 2 2 2 3 2 8" xfId="21223" xr:uid="{56BDE5EE-3FA6-40A6-90E0-783D70A7AB97}"/>
    <cellStyle name="Normal 4 3 2 2 2 3 3" xfId="2103" xr:uid="{0DD24416-B8D7-41B4-A0F9-E8B5F099E6C6}"/>
    <cellStyle name="Normal 4 3 2 2 2 3 3 2" xfId="4332" xr:uid="{554570B5-37C9-427B-BFA8-17BE4C6FCAE0}"/>
    <cellStyle name="Normal 4 3 2 2 2 3 3 2 2" xfId="8550" xr:uid="{5C8B1989-3AD5-4537-A562-82C7031BA176}"/>
    <cellStyle name="Normal 4 3 2 2 2 3 3 2 2 2" xfId="17872" xr:uid="{5DCDDD14-F7CC-4BC7-A3FE-9A6407A115B2}"/>
    <cellStyle name="Normal 4 3 2 2 2 3 3 2 2 3" xfId="27998" xr:uid="{3835FB85-24DE-4F81-A629-FD93AFEFA51F}"/>
    <cellStyle name="Normal 4 3 2 2 2 3 3 2 3" xfId="13655" xr:uid="{3BE5FAE1-11EC-4D90-99DA-58150B21E4B9}"/>
    <cellStyle name="Normal 4 3 2 2 2 3 3 2 4" xfId="23781" xr:uid="{12A2B76A-1FF0-4B2D-8448-57BCB1DC7482}"/>
    <cellStyle name="Normal 4 3 2 2 2 3 3 3" xfId="6405" xr:uid="{11C70ED9-6A29-4773-AECE-31C6A67379D4}"/>
    <cellStyle name="Normal 4 3 2 2 2 3 3 3 2" xfId="15727" xr:uid="{327F5511-5AB2-4FDA-A742-E4245B952AA8}"/>
    <cellStyle name="Normal 4 3 2 2 2 3 3 3 3" xfId="25853" xr:uid="{E8CDDFD0-7F27-49F5-92B6-202E2964ECAB}"/>
    <cellStyle name="Normal 4 3 2 2 2 3 3 4" xfId="11510" xr:uid="{4D9AD61D-8F13-4AFA-8FAB-BBE43632358A}"/>
    <cellStyle name="Normal 4 3 2 2 2 3 3 5" xfId="21636" xr:uid="{93407AA0-0A83-46A8-AB34-2D613D9D3A0D}"/>
    <cellStyle name="Normal 4 3 2 2 2 3 4" xfId="2516" xr:uid="{09CD8CCF-2AD4-48DD-A25A-78FB35929EDB}"/>
    <cellStyle name="Normal 4 3 2 2 2 3 4 2" xfId="4745" xr:uid="{18FB3ED6-2967-43DC-963F-8B9659F8AB76}"/>
    <cellStyle name="Normal 4 3 2 2 2 3 4 2 2" xfId="8963" xr:uid="{FA4413D6-6CBC-45C7-9DAD-974223FBF481}"/>
    <cellStyle name="Normal 4 3 2 2 2 3 4 2 2 2" xfId="18285" xr:uid="{8BA663CA-7E7E-4645-9580-BB8062BBF01B}"/>
    <cellStyle name="Normal 4 3 2 2 2 3 4 2 2 3" xfId="28411" xr:uid="{E38FEBDE-49DE-4266-9E57-F84C48D4777F}"/>
    <cellStyle name="Normal 4 3 2 2 2 3 4 2 3" xfId="14068" xr:uid="{B36355C4-D1BC-4911-B634-562208850619}"/>
    <cellStyle name="Normal 4 3 2 2 2 3 4 2 4" xfId="24194" xr:uid="{FF4712C8-C3C0-4CD3-9E29-91D57B77EAE8}"/>
    <cellStyle name="Normal 4 3 2 2 2 3 4 3" xfId="6818" xr:uid="{624C49C9-6D2C-4DA9-B7CD-9E0450C07CE8}"/>
    <cellStyle name="Normal 4 3 2 2 2 3 4 3 2" xfId="16140" xr:uid="{3F602CF3-12BA-4570-8D5B-EE70DC78339A}"/>
    <cellStyle name="Normal 4 3 2 2 2 3 4 3 3" xfId="26266" xr:uid="{F938914B-B60E-4FAE-9E6D-BF9700395AE4}"/>
    <cellStyle name="Normal 4 3 2 2 2 3 4 4" xfId="11923" xr:uid="{1CB7F7F5-AC96-45D9-9298-8F7DFAD5C398}"/>
    <cellStyle name="Normal 4 3 2 2 2 3 4 5" xfId="22049" xr:uid="{4B518BA5-D962-4739-8B73-97569A12F7AD}"/>
    <cellStyle name="Normal 4 3 2 2 2 3 5" xfId="2929" xr:uid="{77C65F50-AD61-4880-86E3-D2682EECE774}"/>
    <cellStyle name="Normal 4 3 2 2 2 3 5 2" xfId="5158" xr:uid="{3099D0E8-E623-48CA-B3E4-B8C387FC0F82}"/>
    <cellStyle name="Normal 4 3 2 2 2 3 5 2 2" xfId="9376" xr:uid="{DC1512F5-C8C1-43E7-9BBF-B3ADA478135E}"/>
    <cellStyle name="Normal 4 3 2 2 2 3 5 2 2 2" xfId="18698" xr:uid="{C316114B-DC79-40BE-9786-45AA39817373}"/>
    <cellStyle name="Normal 4 3 2 2 2 3 5 2 2 3" xfId="28824" xr:uid="{128B8407-BE4C-484F-B2E8-88EBE3075E63}"/>
    <cellStyle name="Normal 4 3 2 2 2 3 5 2 3" xfId="14481" xr:uid="{055B98DC-8514-492E-B4EE-F0022E7C73D9}"/>
    <cellStyle name="Normal 4 3 2 2 2 3 5 2 4" xfId="24607" xr:uid="{4E79CC4E-8EF9-4207-82E3-11931A416647}"/>
    <cellStyle name="Normal 4 3 2 2 2 3 5 3" xfId="7231" xr:uid="{EC1F24AC-10B7-4534-BD06-3911EFF40425}"/>
    <cellStyle name="Normal 4 3 2 2 2 3 5 3 2" xfId="16553" xr:uid="{B3CC95EA-9545-411A-BD6F-3952C5AFFEF7}"/>
    <cellStyle name="Normal 4 3 2 2 2 3 5 3 3" xfId="26679" xr:uid="{A4E26AA1-B940-4DBA-8169-1270AF9069A5}"/>
    <cellStyle name="Normal 4 3 2 2 2 3 5 4" xfId="12336" xr:uid="{242F32FE-8551-4949-9802-5F9C1D9A448A}"/>
    <cellStyle name="Normal 4 3 2 2 2 3 5 5" xfId="22462" xr:uid="{047EA7D5-6068-427A-BE7A-D8524513C24E}"/>
    <cellStyle name="Normal 4 3 2 2 2 3 6" xfId="3365" xr:uid="{1C9F3A1B-B3E3-46CF-83F6-9062D6BC19FD}"/>
    <cellStyle name="Normal 4 3 2 2 2 3 6 2" xfId="7644" xr:uid="{EFE1F1B9-21AF-42CE-B387-EE0C5E5B0666}"/>
    <cellStyle name="Normal 4 3 2 2 2 3 6 2 2" xfId="16966" xr:uid="{EB348718-0259-4404-AA81-61E6938AA26D}"/>
    <cellStyle name="Normal 4 3 2 2 2 3 6 2 3" xfId="27092" xr:uid="{9462BCF2-B28A-4ED3-86E9-C139DCB4FDD6}"/>
    <cellStyle name="Normal 4 3 2 2 2 3 6 3" xfId="12749" xr:uid="{5E254441-C2A0-49BC-9CE8-6AEC64793C81}"/>
    <cellStyle name="Normal 4 3 2 2 2 3 6 4" xfId="22875" xr:uid="{A4D5A2CE-9A3E-45A3-8F2A-7D8A95A3FF64}"/>
    <cellStyle name="Normal 4 3 2 2 2 3 7" xfId="5579" xr:uid="{35377F88-C90C-473D-8F0B-9C03F3EB9B43}"/>
    <cellStyle name="Normal 4 3 2 2 2 3 7 2" xfId="14901" xr:uid="{F7ABF5A0-DA0D-410F-8DCE-14D53415954C}"/>
    <cellStyle name="Normal 4 3 2 2 2 3 7 3" xfId="25027" xr:uid="{8CE89FEB-B54C-4862-933C-68B14B2DBDBD}"/>
    <cellStyle name="Normal 4 3 2 2 2 3 8" xfId="9859" xr:uid="{3C281D31-612A-49B1-8183-FF2E570725D8}"/>
    <cellStyle name="Normal 4 3 2 2 2 3 8 2" xfId="19180" xr:uid="{54314A1F-590D-4E09-9C60-D3F324BD1F5C}"/>
    <cellStyle name="Normal 4 3 2 2 2 3 8 3" xfId="29306" xr:uid="{52E745C1-BDCE-4BE2-800E-08EA75691B7E}"/>
    <cellStyle name="Normal 4 3 2 2 2 3 9" xfId="1275" xr:uid="{EFF72861-A4B6-4391-B5FD-3821E569AB31}"/>
    <cellStyle name="Normal 4 3 2 2 2 4" xfId="852" xr:uid="{00000000-0005-0000-0000-00008E020000}"/>
    <cellStyle name="Normal 4 3 2 2 2 4 2" xfId="3916" xr:uid="{9B63EFB6-BDE9-47B1-A6F5-D9674624F440}"/>
    <cellStyle name="Normal 4 3 2 2 2 4 2 2" xfId="8134" xr:uid="{7ED6301C-1848-4E24-A053-7D41BCDB97A2}"/>
    <cellStyle name="Normal 4 3 2 2 2 4 2 2 2" xfId="17456" xr:uid="{1C7CD82D-F61D-4767-90BC-C248D2170FB3}"/>
    <cellStyle name="Normal 4 3 2 2 2 4 2 2 3" xfId="27582" xr:uid="{85E0CF02-A7B5-4261-B4FE-3D37BB8D0942}"/>
    <cellStyle name="Normal 4 3 2 2 2 4 2 3" xfId="13239" xr:uid="{47491C1D-1B94-4EA2-8082-24E7A59BD296}"/>
    <cellStyle name="Normal 4 3 2 2 2 4 2 4" xfId="23365" xr:uid="{087213BA-5CCA-406F-9021-E142F4E71F92}"/>
    <cellStyle name="Normal 4 3 2 2 2 4 3" xfId="5989" xr:uid="{2DE5DC6B-1357-493C-BD24-649F243BC4D6}"/>
    <cellStyle name="Normal 4 3 2 2 2 4 3 2" xfId="15311" xr:uid="{659A7C7F-D646-42FC-8F54-C28EA6D4AFA8}"/>
    <cellStyle name="Normal 4 3 2 2 2 4 3 3" xfId="25437" xr:uid="{1F74DD0B-74B5-412B-8FF9-6A7A37549549}"/>
    <cellStyle name="Normal 4 3 2 2 2 4 4" xfId="10077" xr:uid="{37EA1179-4E0B-46AA-A933-63025CE22DB3}"/>
    <cellStyle name="Normal 4 3 2 2 2 4 4 2" xfId="19388" xr:uid="{CB7DEC34-6123-4155-8E31-4EE6EAD5B57F}"/>
    <cellStyle name="Normal 4 3 2 2 2 4 4 3" xfId="29514" xr:uid="{BABC6B71-7D96-4714-AD05-EFF00DB3B39D}"/>
    <cellStyle name="Normal 4 3 2 2 2 4 5" xfId="1687" xr:uid="{9B85FDE2-C990-465C-B864-4AD141E6303B}"/>
    <cellStyle name="Normal 4 3 2 2 2 4 6" xfId="11094" xr:uid="{3C2C890C-F27A-4CBA-A722-CF0B5F9BB79C}"/>
    <cellStyle name="Normal 4 3 2 2 2 4 7" xfId="20393" xr:uid="{BF7EC2E3-40CC-4942-9FFA-3328F83F7ED1}"/>
    <cellStyle name="Normal 4 3 2 2 2 4 8" xfId="21220" xr:uid="{AD02F68F-7748-462F-B573-43FB645344D4}"/>
    <cellStyle name="Normal 4 3 2 2 2 5" xfId="2100" xr:uid="{FA879DBC-D3EB-4314-9302-40CDEB7E58E1}"/>
    <cellStyle name="Normal 4 3 2 2 2 5 2" xfId="4329" xr:uid="{604F1589-EFC3-4050-A2D9-0F237796BE24}"/>
    <cellStyle name="Normal 4 3 2 2 2 5 2 2" xfId="8547" xr:uid="{6F6E0044-CAEC-41E4-A21E-93A6ADFD52EE}"/>
    <cellStyle name="Normal 4 3 2 2 2 5 2 2 2" xfId="17869" xr:uid="{9DEB55BF-C6E5-425C-BD9E-CFE1F869DBD4}"/>
    <cellStyle name="Normal 4 3 2 2 2 5 2 2 3" xfId="27995" xr:uid="{6372C565-8CC4-4457-9859-C5926938C0FE}"/>
    <cellStyle name="Normal 4 3 2 2 2 5 2 3" xfId="13652" xr:uid="{4FCA4C1B-C825-4579-83C4-D7BFBB026FF7}"/>
    <cellStyle name="Normal 4 3 2 2 2 5 2 4" xfId="23778" xr:uid="{0DE90C5C-89F8-4E96-AB4F-F805B5B93007}"/>
    <cellStyle name="Normal 4 3 2 2 2 5 3" xfId="6402" xr:uid="{4C6378D4-45CF-438D-A077-8A0CD7C90EE4}"/>
    <cellStyle name="Normal 4 3 2 2 2 5 3 2" xfId="15724" xr:uid="{0AF71435-98FF-4790-BAB9-C435B266E178}"/>
    <cellStyle name="Normal 4 3 2 2 2 5 3 3" xfId="25850" xr:uid="{DDC4A489-2406-4849-8E3A-028B4C1DC16D}"/>
    <cellStyle name="Normal 4 3 2 2 2 5 4" xfId="11507" xr:uid="{85DE9FDA-BAD2-486A-9293-1926DCD13C62}"/>
    <cellStyle name="Normal 4 3 2 2 2 5 5" xfId="21633" xr:uid="{9D6DE122-268F-462E-AA87-E609CB9B5ECB}"/>
    <cellStyle name="Normal 4 3 2 2 2 6" xfId="2513" xr:uid="{CE470F55-4D2E-4794-ABD1-CC0043902E55}"/>
    <cellStyle name="Normal 4 3 2 2 2 6 2" xfId="4742" xr:uid="{F8ECFF5E-7038-43EC-B686-AD29809747D9}"/>
    <cellStyle name="Normal 4 3 2 2 2 6 2 2" xfId="8960" xr:uid="{77716526-8AEA-46D5-9016-6DD65FC7BD64}"/>
    <cellStyle name="Normal 4 3 2 2 2 6 2 2 2" xfId="18282" xr:uid="{54E77E59-87CB-43B6-ABE6-9E1E66C48AEA}"/>
    <cellStyle name="Normal 4 3 2 2 2 6 2 2 3" xfId="28408" xr:uid="{5EBA2324-7A75-40A8-8704-1F2EF39E177D}"/>
    <cellStyle name="Normal 4 3 2 2 2 6 2 3" xfId="14065" xr:uid="{9DBBA030-A15B-4324-9106-410F6C0A0B4C}"/>
    <cellStyle name="Normal 4 3 2 2 2 6 2 4" xfId="24191" xr:uid="{5AB93E5B-E5D6-493C-B2B0-B4BB8FFAC4D1}"/>
    <cellStyle name="Normal 4 3 2 2 2 6 3" xfId="6815" xr:uid="{ABD6D8BC-9CD7-47BA-80C0-B11E5E736D4D}"/>
    <cellStyle name="Normal 4 3 2 2 2 6 3 2" xfId="16137" xr:uid="{63181A7E-A57D-4089-A041-865E4BD38D3D}"/>
    <cellStyle name="Normal 4 3 2 2 2 6 3 3" xfId="26263" xr:uid="{9F6DC21F-1B17-4FFD-9547-9792AC49FC49}"/>
    <cellStyle name="Normal 4 3 2 2 2 6 4" xfId="11920" xr:uid="{A33439E1-1861-407D-B618-CB3368ABFE1A}"/>
    <cellStyle name="Normal 4 3 2 2 2 6 5" xfId="22046" xr:uid="{FF0CF1D1-A55C-424B-9024-56644007930E}"/>
    <cellStyle name="Normal 4 3 2 2 2 7" xfId="2926" xr:uid="{1C5E6053-E1D1-441E-9744-8F48E1E8A1D3}"/>
    <cellStyle name="Normal 4 3 2 2 2 7 2" xfId="5155" xr:uid="{E13672B4-35B6-43DA-907F-5EC7B45DE9A2}"/>
    <cellStyle name="Normal 4 3 2 2 2 7 2 2" xfId="9373" xr:uid="{FE9DEED8-DB8B-4E49-A349-7AFCD00C7492}"/>
    <cellStyle name="Normal 4 3 2 2 2 7 2 2 2" xfId="18695" xr:uid="{04010C1E-4648-46CE-A825-B0B1B26BF208}"/>
    <cellStyle name="Normal 4 3 2 2 2 7 2 2 3" xfId="28821" xr:uid="{494BDE55-2D42-41B8-8571-75BE86F261B1}"/>
    <cellStyle name="Normal 4 3 2 2 2 7 2 3" xfId="14478" xr:uid="{B36CBE5A-7A0C-4123-B85C-AB959686C0F8}"/>
    <cellStyle name="Normal 4 3 2 2 2 7 2 4" xfId="24604" xr:uid="{11DE2A3E-5E51-4798-8674-5621BACE5144}"/>
    <cellStyle name="Normal 4 3 2 2 2 7 3" xfId="7228" xr:uid="{C749A86B-5AD2-416D-985D-85BB95BEF41F}"/>
    <cellStyle name="Normal 4 3 2 2 2 7 3 2" xfId="16550" xr:uid="{D1D9F02F-55D2-4091-AF94-E4975AAD6F36}"/>
    <cellStyle name="Normal 4 3 2 2 2 7 3 3" xfId="26676" xr:uid="{259E58F8-2B30-4F2D-ACDC-BB6E64D41BCE}"/>
    <cellStyle name="Normal 4 3 2 2 2 7 4" xfId="12333" xr:uid="{6D1BD8C2-1C21-45E9-8727-3D9801E43B48}"/>
    <cellStyle name="Normal 4 3 2 2 2 7 5" xfId="22459" xr:uid="{58869819-A9CE-42AF-8196-BA18508FEF39}"/>
    <cellStyle name="Normal 4 3 2 2 2 8" xfId="3362" xr:uid="{0A4A2ED2-0E35-4BF5-9306-730912882BD6}"/>
    <cellStyle name="Normal 4 3 2 2 2 8 2" xfId="7641" xr:uid="{884E2186-18E2-41D6-BFC5-33C521B82610}"/>
    <cellStyle name="Normal 4 3 2 2 2 8 2 2" xfId="16963" xr:uid="{65F05019-290A-4D7F-B87B-97AF6531AC84}"/>
    <cellStyle name="Normal 4 3 2 2 2 8 2 3" xfId="27089" xr:uid="{79DF09FD-8765-4F87-B141-8846C0D34403}"/>
    <cellStyle name="Normal 4 3 2 2 2 8 3" xfId="12746" xr:uid="{86586EA8-748D-4DDB-A692-2059D4A11FD9}"/>
    <cellStyle name="Normal 4 3 2 2 2 8 4" xfId="22872" xr:uid="{A8175FD9-F69D-475B-9A1B-E32F12E0403D}"/>
    <cellStyle name="Normal 4 3 2 2 2 9" xfId="5576" xr:uid="{2AA8980A-221E-4973-9836-9B1352AECBE7}"/>
    <cellStyle name="Normal 4 3 2 2 2 9 2" xfId="14898" xr:uid="{1AA75D32-BB5E-450A-AB5F-7BE7FED989BC}"/>
    <cellStyle name="Normal 4 3 2 2 2 9 3" xfId="25024" xr:uid="{B0D103BF-866C-4957-9BA3-31C25996D295}"/>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10" xfId="9651" xr:uid="{67CA5C79-A45B-42CB-A1F8-C69F8D38EBB2}"/>
    <cellStyle name="Normal 4 3 3 10 2" xfId="18972" xr:uid="{57D3D330-367F-42BC-8A48-8ECE32F8BFD5}"/>
    <cellStyle name="Normal 4 3 3 10 3" xfId="29098" xr:uid="{8269CF7B-261C-46BA-86B2-BFA17A84F400}"/>
    <cellStyle name="Normal 4 3 3 11" xfId="1276" xr:uid="{61BDE683-85ED-48E5-9627-FFA99F5F65E6}"/>
    <cellStyle name="Normal 4 3 3 12" xfId="10685" xr:uid="{4F6D24F8-230F-4CF5-8EA1-3C9DF8FDA05F}"/>
    <cellStyle name="Normal 4 3 3 13" xfId="19981" xr:uid="{F32D6628-A8E0-4EB7-86C7-EEE623E20D77}"/>
    <cellStyle name="Normal 4 3 3 14" xfId="20811" xr:uid="{7339D787-73EB-4D88-9B34-E57F319D45D2}"/>
    <cellStyle name="Normal 4 3 3 2" xfId="378" xr:uid="{00000000-0005-0000-0000-000093020000}"/>
    <cellStyle name="Normal 4 3 3 2 10" xfId="1277" xr:uid="{663C5522-6E11-4494-8D2E-DD85CB0B9D8B}"/>
    <cellStyle name="Normal 4 3 3 2 11" xfId="10686" xr:uid="{DFBE3299-E819-40BF-934B-BAF38F4893FF}"/>
    <cellStyle name="Normal 4 3 3 2 12" xfId="19982" xr:uid="{EE5D4B3A-4EE2-4ABE-A0D4-C76F70528F91}"/>
    <cellStyle name="Normal 4 3 3 2 13" xfId="20812" xr:uid="{E3F77680-09A2-4480-A3F7-817739D8F3DA}"/>
    <cellStyle name="Normal 4 3 3 2 2" xfId="379" xr:uid="{00000000-0005-0000-0000-000094020000}"/>
    <cellStyle name="Normal 4 3 3 2 2 10" xfId="10687" xr:uid="{7798CC5F-4A8F-4BFC-92C0-CEDB07421917}"/>
    <cellStyle name="Normal 4 3 3 2 2 11" xfId="19983" xr:uid="{A1BB34E2-0EF6-40CA-AFE6-FD12F8E20219}"/>
    <cellStyle name="Normal 4 3 3 2 2 12" xfId="20813" xr:uid="{00773E69-23A3-456A-A910-85328539EF29}"/>
    <cellStyle name="Normal 4 3 3 2 2 2" xfId="859" xr:uid="{00000000-0005-0000-0000-000095020000}"/>
    <cellStyle name="Normal 4 3 3 2 2 2 2" xfId="3922" xr:uid="{C9547E59-8055-49FF-8841-DBB7645B7056}"/>
    <cellStyle name="Normal 4 3 3 2 2 2 2 2" xfId="8140" xr:uid="{32B68254-32EC-4F94-A4B4-B2F431179AFC}"/>
    <cellStyle name="Normal 4 3 3 2 2 2 2 2 2" xfId="17462" xr:uid="{7953266E-FA9E-4B7D-A6B1-5E0E1A11C795}"/>
    <cellStyle name="Normal 4 3 3 2 2 2 2 2 3" xfId="27588" xr:uid="{4E80DD3C-B0E1-4E53-86EE-145D885266EA}"/>
    <cellStyle name="Normal 4 3 3 2 2 2 2 3" xfId="13245" xr:uid="{E8394B39-F899-4BB6-A410-DAC2E2B7A7D0}"/>
    <cellStyle name="Normal 4 3 3 2 2 2 2 4" xfId="23371" xr:uid="{AE0B9E7A-8ADE-4979-AC3C-5468C2A01D16}"/>
    <cellStyle name="Normal 4 3 3 2 2 2 3" xfId="5995" xr:uid="{8CC97557-4E2E-4FF1-8067-EC35DE6F1294}"/>
    <cellStyle name="Normal 4 3 3 2 2 2 3 2" xfId="15317" xr:uid="{9075A93C-28B9-4BEF-B67F-A03609331A9D}"/>
    <cellStyle name="Normal 4 3 3 2 2 2 3 3" xfId="25443" xr:uid="{BD6E6639-12AF-4682-BBB7-DF58A50416FB}"/>
    <cellStyle name="Normal 4 3 3 2 2 2 4" xfId="10386" xr:uid="{5B4CA605-2DD8-48D5-94D4-BE64C79C8E37}"/>
    <cellStyle name="Normal 4 3 3 2 2 2 4 2" xfId="19697" xr:uid="{BD47636E-3589-400F-92F6-C94C8A1483A0}"/>
    <cellStyle name="Normal 4 3 3 2 2 2 4 3" xfId="29823" xr:uid="{80D24E9F-F28B-4677-9B94-914C4388DA21}"/>
    <cellStyle name="Normal 4 3 3 2 2 2 5" xfId="1693" xr:uid="{67979115-5156-4C21-9567-759435501390}"/>
    <cellStyle name="Normal 4 3 3 2 2 2 6" xfId="11100" xr:uid="{7F09BFA9-98A9-4A67-9B7A-08B1C3E4D93D}"/>
    <cellStyle name="Normal 4 3 3 2 2 2 7" xfId="20399" xr:uid="{FA8B649A-F492-4C6E-9252-E97FB406EE2F}"/>
    <cellStyle name="Normal 4 3 3 2 2 2 8" xfId="21226" xr:uid="{0EC0E966-A14E-44BF-99B0-0559EC7B69AC}"/>
    <cellStyle name="Normal 4 3 3 2 2 3" xfId="2106" xr:uid="{B39690F4-01A8-4D48-AD36-57BDADF703A2}"/>
    <cellStyle name="Normal 4 3 3 2 2 3 2" xfId="4335" xr:uid="{3D24B6CE-E40E-49BA-98DD-072772BC42C1}"/>
    <cellStyle name="Normal 4 3 3 2 2 3 2 2" xfId="8553" xr:uid="{31E5E468-B960-4CD0-A0E8-3F508052A983}"/>
    <cellStyle name="Normal 4 3 3 2 2 3 2 2 2" xfId="17875" xr:uid="{4211821E-C742-4EFF-A05C-530FBD623D97}"/>
    <cellStyle name="Normal 4 3 3 2 2 3 2 2 3" xfId="28001" xr:uid="{F5140D26-59B2-45A3-8C1F-796B47765A85}"/>
    <cellStyle name="Normal 4 3 3 2 2 3 2 3" xfId="13658" xr:uid="{34DEE34E-BB24-47DD-B505-FC747BB32F51}"/>
    <cellStyle name="Normal 4 3 3 2 2 3 2 4" xfId="23784" xr:uid="{40D63951-F505-4AF2-94C8-4DA2BF2DC548}"/>
    <cellStyle name="Normal 4 3 3 2 2 3 3" xfId="6408" xr:uid="{5FDFF504-E797-465F-A3FA-79AF20CC3A2F}"/>
    <cellStyle name="Normal 4 3 3 2 2 3 3 2" xfId="15730" xr:uid="{B0475ED9-A5C1-4ACA-80AF-061AADC716AF}"/>
    <cellStyle name="Normal 4 3 3 2 2 3 3 3" xfId="25856" xr:uid="{3F83D0E1-2B9D-483F-9EF7-913A5A3A0D66}"/>
    <cellStyle name="Normal 4 3 3 2 2 3 4" xfId="11513" xr:uid="{8D94582B-2EDD-4F08-893F-63BC10994CF5}"/>
    <cellStyle name="Normal 4 3 3 2 2 3 5" xfId="21639" xr:uid="{73DE35D4-4BFC-46AF-A483-780F91541BE4}"/>
    <cellStyle name="Normal 4 3 3 2 2 4" xfId="2519" xr:uid="{67AB67CB-4798-478F-95C6-E72A2461EADE}"/>
    <cellStyle name="Normal 4 3 3 2 2 4 2" xfId="4748" xr:uid="{14754A78-EA34-4900-825D-B4E3F2A4BCCA}"/>
    <cellStyle name="Normal 4 3 3 2 2 4 2 2" xfId="8966" xr:uid="{ADEF6117-771F-4016-B032-F8EAA3955D57}"/>
    <cellStyle name="Normal 4 3 3 2 2 4 2 2 2" xfId="18288" xr:uid="{B7336FE0-1A91-40CD-A71A-533536FB860E}"/>
    <cellStyle name="Normal 4 3 3 2 2 4 2 2 3" xfId="28414" xr:uid="{7F065D37-8193-48B9-AF67-1A3A101BBED6}"/>
    <cellStyle name="Normal 4 3 3 2 2 4 2 3" xfId="14071" xr:uid="{11A25EDA-669E-43BD-A0AA-1DCB2951CC6D}"/>
    <cellStyle name="Normal 4 3 3 2 2 4 2 4" xfId="24197" xr:uid="{DF7251DC-31A6-45C8-A6BB-8DB3C06820A9}"/>
    <cellStyle name="Normal 4 3 3 2 2 4 3" xfId="6821" xr:uid="{8BC225F1-4D16-4B57-B830-E5B724869A35}"/>
    <cellStyle name="Normal 4 3 3 2 2 4 3 2" xfId="16143" xr:uid="{8D55269E-930A-4831-88B8-126836FC9F49}"/>
    <cellStyle name="Normal 4 3 3 2 2 4 3 3" xfId="26269" xr:uid="{1C749E63-F76D-4F3D-A0D7-3AB9608AAF37}"/>
    <cellStyle name="Normal 4 3 3 2 2 4 4" xfId="11926" xr:uid="{133392CD-A7D1-4546-8EA2-D61FB8B331CD}"/>
    <cellStyle name="Normal 4 3 3 2 2 4 5" xfId="22052" xr:uid="{1C07438D-6654-4C1B-98E9-708748A10700}"/>
    <cellStyle name="Normal 4 3 3 2 2 5" xfId="2932" xr:uid="{5FB023F4-5984-4AA0-9E22-D0FC9E8EE6B8}"/>
    <cellStyle name="Normal 4 3 3 2 2 5 2" xfId="5161" xr:uid="{5AA1AC26-C03A-416B-AB28-72B9E7381E5D}"/>
    <cellStyle name="Normal 4 3 3 2 2 5 2 2" xfId="9379" xr:uid="{F83686D4-B789-4E5E-BDEB-CD6151CDFA15}"/>
    <cellStyle name="Normal 4 3 3 2 2 5 2 2 2" xfId="18701" xr:uid="{0AEE3AFA-E2C8-4765-AC4D-9C3F809791AC}"/>
    <cellStyle name="Normal 4 3 3 2 2 5 2 2 3" xfId="28827" xr:uid="{340D01F1-A282-4972-9366-461943D32D6C}"/>
    <cellStyle name="Normal 4 3 3 2 2 5 2 3" xfId="14484" xr:uid="{48896ACC-0784-4685-9E8C-2EFB8E1B2F19}"/>
    <cellStyle name="Normal 4 3 3 2 2 5 2 4" xfId="24610" xr:uid="{270E3A6A-8293-4555-87C7-D1D528EECBBD}"/>
    <cellStyle name="Normal 4 3 3 2 2 5 3" xfId="7234" xr:uid="{44436761-CD4C-4003-B9B0-33C3495AB4AF}"/>
    <cellStyle name="Normal 4 3 3 2 2 5 3 2" xfId="16556" xr:uid="{8B504CD2-0711-4D50-802B-C9888D47686A}"/>
    <cellStyle name="Normal 4 3 3 2 2 5 3 3" xfId="26682" xr:uid="{FB3FE6F6-F710-41AE-85AE-29A0F9194DF9}"/>
    <cellStyle name="Normal 4 3 3 2 2 5 4" xfId="12339" xr:uid="{611CAC59-E860-47EC-B5FE-F1C20B660AAC}"/>
    <cellStyle name="Normal 4 3 3 2 2 5 5" xfId="22465" xr:uid="{6D9DFBBF-2039-4210-8A58-BBFABB6262DA}"/>
    <cellStyle name="Normal 4 3 3 2 2 6" xfId="3368" xr:uid="{7AEF1701-2DC1-4CBC-80D6-1A5B27EEFD25}"/>
    <cellStyle name="Normal 4 3 3 2 2 6 2" xfId="7647" xr:uid="{1C0E8BEA-4246-4D5F-B809-F1F027EB71A4}"/>
    <cellStyle name="Normal 4 3 3 2 2 6 2 2" xfId="16969" xr:uid="{B628ADAF-D1B7-4C4F-B03A-8B967C2FECE1}"/>
    <cellStyle name="Normal 4 3 3 2 2 6 2 3" xfId="27095" xr:uid="{72115BA6-162F-4EE7-B479-B125C03133D2}"/>
    <cellStyle name="Normal 4 3 3 2 2 6 3" xfId="12752" xr:uid="{68E20964-52C7-4B4B-AA8F-EEA9629BC418}"/>
    <cellStyle name="Normal 4 3 3 2 2 6 4" xfId="22878" xr:uid="{D0D2408B-5330-4936-81E6-2CF654BBBADD}"/>
    <cellStyle name="Normal 4 3 3 2 2 7" xfId="5582" xr:uid="{D91754A3-C93F-4DF2-BDB9-FDBC8B1E19D8}"/>
    <cellStyle name="Normal 4 3 3 2 2 7 2" xfId="14904" xr:uid="{540F665C-C210-4ECB-B593-1E02E004D52F}"/>
    <cellStyle name="Normal 4 3 3 2 2 7 3" xfId="25030" xr:uid="{F4C7FAD3-DA11-4CC6-9E44-FA3FC148DBF4}"/>
    <cellStyle name="Normal 4 3 3 2 2 8" xfId="9961" xr:uid="{A94A99C4-E84A-4B1D-A14F-437C56DAAD7D}"/>
    <cellStyle name="Normal 4 3 3 2 2 8 2" xfId="19282" xr:uid="{09D2E6C5-B8DB-40BB-BCD5-2CE90B843C9D}"/>
    <cellStyle name="Normal 4 3 3 2 2 8 3" xfId="29408" xr:uid="{2FB8E33C-63DC-44CE-9D92-842313F029CD}"/>
    <cellStyle name="Normal 4 3 3 2 2 9" xfId="1278" xr:uid="{14DC950B-4CB4-4DA0-A14F-6DDFBB58DFCF}"/>
    <cellStyle name="Normal 4 3 3 2 3" xfId="858" xr:uid="{00000000-0005-0000-0000-000096020000}"/>
    <cellStyle name="Normal 4 3 3 2 3 2" xfId="3921" xr:uid="{B28CB1B7-1817-484E-AB27-E2BFD7129FBF}"/>
    <cellStyle name="Normal 4 3 3 2 3 2 2" xfId="8139" xr:uid="{25510693-AC3D-411E-B455-7625DC693EDA}"/>
    <cellStyle name="Normal 4 3 3 2 3 2 2 2" xfId="17461" xr:uid="{EC9C37D4-565B-4F96-A440-6345352A8FEC}"/>
    <cellStyle name="Normal 4 3 3 2 3 2 2 3" xfId="27587" xr:uid="{86B68B0B-79D8-4F3C-A75C-2DE98F56FD9C}"/>
    <cellStyle name="Normal 4 3 3 2 3 2 3" xfId="13244" xr:uid="{1B9BC266-1992-42F6-8D8B-1C5C3FBC71DE}"/>
    <cellStyle name="Normal 4 3 3 2 3 2 4" xfId="23370" xr:uid="{871B4CC8-EAC8-4FA9-A58F-48BEF7BDB6C6}"/>
    <cellStyle name="Normal 4 3 3 2 3 3" xfId="5994" xr:uid="{1A3F349E-0F5D-42EE-9349-BCA51376F2AB}"/>
    <cellStyle name="Normal 4 3 3 2 3 3 2" xfId="15316" xr:uid="{BBBD7B4D-DC86-4104-9664-4E067AAFC59E}"/>
    <cellStyle name="Normal 4 3 3 2 3 3 3" xfId="25442" xr:uid="{B9AC4DA9-00F1-41C8-906C-203B786289DE}"/>
    <cellStyle name="Normal 4 3 3 2 3 4" xfId="10179" xr:uid="{87F48525-D416-4B10-B6C3-29263EF1808F}"/>
    <cellStyle name="Normal 4 3 3 2 3 4 2" xfId="19490" xr:uid="{4579580B-2487-4302-B04B-E9412122EA86}"/>
    <cellStyle name="Normal 4 3 3 2 3 4 3" xfId="29616" xr:uid="{CB288E75-A61D-4C51-89DA-C870AC2BA22C}"/>
    <cellStyle name="Normal 4 3 3 2 3 5" xfId="1692" xr:uid="{A3FA90FF-3F90-462A-8C26-84F144A0729F}"/>
    <cellStyle name="Normal 4 3 3 2 3 6" xfId="11099" xr:uid="{49D5584B-6A49-4B3C-B5A1-17572130D574}"/>
    <cellStyle name="Normal 4 3 3 2 3 7" xfId="20398" xr:uid="{D3C65191-9F93-4A96-BBE1-5B0FEF9FE047}"/>
    <cellStyle name="Normal 4 3 3 2 3 8" xfId="21225" xr:uid="{A148F6F2-3F55-421E-A378-E9DE057D2091}"/>
    <cellStyle name="Normal 4 3 3 2 4" xfId="2105" xr:uid="{9C764E5E-CD30-429B-B199-DA66B3D036FA}"/>
    <cellStyle name="Normal 4 3 3 2 4 2" xfId="4334" xr:uid="{5C38FA3B-F38D-4869-9060-64CA1E11D262}"/>
    <cellStyle name="Normal 4 3 3 2 4 2 2" xfId="8552" xr:uid="{5E48069B-6F50-43E6-B52E-11271AF9E37A}"/>
    <cellStyle name="Normal 4 3 3 2 4 2 2 2" xfId="17874" xr:uid="{36B067AF-4D6C-4CB0-A288-6D3456374707}"/>
    <cellStyle name="Normal 4 3 3 2 4 2 2 3" xfId="28000" xr:uid="{CCDA8911-1947-4EF2-B8B0-967B98711A51}"/>
    <cellStyle name="Normal 4 3 3 2 4 2 3" xfId="13657" xr:uid="{23A708D1-5D2B-49D6-944B-3B2084404F5B}"/>
    <cellStyle name="Normal 4 3 3 2 4 2 4" xfId="23783" xr:uid="{3AB603A4-2D44-4C51-8782-547E35E6D48A}"/>
    <cellStyle name="Normal 4 3 3 2 4 3" xfId="6407" xr:uid="{620B525A-64D5-4D9E-9F6A-2D1848E3656F}"/>
    <cellStyle name="Normal 4 3 3 2 4 3 2" xfId="15729" xr:uid="{3313FBFD-7A7D-4A86-BA15-321A094EC1F7}"/>
    <cellStyle name="Normal 4 3 3 2 4 3 3" xfId="25855" xr:uid="{2782A0E9-2E9A-4494-85C7-76F3DFF80031}"/>
    <cellStyle name="Normal 4 3 3 2 4 4" xfId="11512" xr:uid="{0E2C6D5F-A4EB-4510-8AD2-3851FCD155BD}"/>
    <cellStyle name="Normal 4 3 3 2 4 5" xfId="21638" xr:uid="{99A26CB0-158D-4E2E-AC96-1BB467C3046F}"/>
    <cellStyle name="Normal 4 3 3 2 5" xfId="2518" xr:uid="{9719A351-F26B-474D-8695-B5CF753AD23D}"/>
    <cellStyle name="Normal 4 3 3 2 5 2" xfId="4747" xr:uid="{179BFD8E-9FDE-4BAF-AFBD-FDD7E0661D5F}"/>
    <cellStyle name="Normal 4 3 3 2 5 2 2" xfId="8965" xr:uid="{C7C60FA8-62E6-4FE9-B613-E79E251ECCEC}"/>
    <cellStyle name="Normal 4 3 3 2 5 2 2 2" xfId="18287" xr:uid="{020269D2-24CC-4FB4-96B1-369141BDFB5D}"/>
    <cellStyle name="Normal 4 3 3 2 5 2 2 3" xfId="28413" xr:uid="{866E599F-B1E4-413A-ABC7-90C46FA01532}"/>
    <cellStyle name="Normal 4 3 3 2 5 2 3" xfId="14070" xr:uid="{8215E1D0-501B-4E8A-B7DA-0A64F8BE5198}"/>
    <cellStyle name="Normal 4 3 3 2 5 2 4" xfId="24196" xr:uid="{FA674EEB-9769-4820-B75B-4DE40D75A991}"/>
    <cellStyle name="Normal 4 3 3 2 5 3" xfId="6820" xr:uid="{30F2DC81-EFF4-48FB-86DC-4E51BFB9C69D}"/>
    <cellStyle name="Normal 4 3 3 2 5 3 2" xfId="16142" xr:uid="{E1DC9941-CDEB-409A-A3BA-B037D930091B}"/>
    <cellStyle name="Normal 4 3 3 2 5 3 3" xfId="26268" xr:uid="{08CED2D9-FEAE-439B-80CD-63D6758B135A}"/>
    <cellStyle name="Normal 4 3 3 2 5 4" xfId="11925" xr:uid="{96B487EF-9128-4282-9330-6ABDF9F32F57}"/>
    <cellStyle name="Normal 4 3 3 2 5 5" xfId="22051" xr:uid="{3D2D264F-F8CB-4FC8-8E14-DB799792D2BC}"/>
    <cellStyle name="Normal 4 3 3 2 6" xfId="2931" xr:uid="{6FF9613B-A477-43AC-840B-5769C9C2387D}"/>
    <cellStyle name="Normal 4 3 3 2 6 2" xfId="5160" xr:uid="{8CC10907-573A-4BD6-93CC-B3273D7F3354}"/>
    <cellStyle name="Normal 4 3 3 2 6 2 2" xfId="9378" xr:uid="{CAC2BCF1-F55F-43D5-8A03-B661F514C037}"/>
    <cellStyle name="Normal 4 3 3 2 6 2 2 2" xfId="18700" xr:uid="{B3E8D625-B71B-49C5-9B9A-E027FB006A8F}"/>
    <cellStyle name="Normal 4 3 3 2 6 2 2 3" xfId="28826" xr:uid="{64F42CA6-5EBF-4E6B-BCF1-35D1DF8E3637}"/>
    <cellStyle name="Normal 4 3 3 2 6 2 3" xfId="14483" xr:uid="{39C95FED-C7D4-4094-8E10-DAA37DDDA9C4}"/>
    <cellStyle name="Normal 4 3 3 2 6 2 4" xfId="24609" xr:uid="{D710A30C-9D7D-49C6-BEE4-DAF0E3152414}"/>
    <cellStyle name="Normal 4 3 3 2 6 3" xfId="7233" xr:uid="{B4FFFA08-7CFD-4C13-952D-249CA09CAC4A}"/>
    <cellStyle name="Normal 4 3 3 2 6 3 2" xfId="16555" xr:uid="{6677F4C1-9531-4C21-AD5A-13CE9911AFE8}"/>
    <cellStyle name="Normal 4 3 3 2 6 3 3" xfId="26681" xr:uid="{20B36A14-281A-4FF5-9CA6-6FFD6207562C}"/>
    <cellStyle name="Normal 4 3 3 2 6 4" xfId="12338" xr:uid="{C76DC54A-FD38-4953-8649-93E3CE6DA27C}"/>
    <cellStyle name="Normal 4 3 3 2 6 5" xfId="22464" xr:uid="{99253D33-F496-43E5-A716-D79E73A0E5FC}"/>
    <cellStyle name="Normal 4 3 3 2 7" xfId="3367" xr:uid="{62823508-EC7E-49A5-BCD4-F3D84D96AB6E}"/>
    <cellStyle name="Normal 4 3 3 2 7 2" xfId="7646" xr:uid="{15F0BD4F-9D9A-468D-B9F5-C96EC140DB73}"/>
    <cellStyle name="Normal 4 3 3 2 7 2 2" xfId="16968" xr:uid="{ED2C0AB5-CBA7-4034-A643-EE189A2695AB}"/>
    <cellStyle name="Normal 4 3 3 2 7 2 3" xfId="27094" xr:uid="{E93311DE-236B-4808-BD4A-C34510B28513}"/>
    <cellStyle name="Normal 4 3 3 2 7 3" xfId="12751" xr:uid="{54518391-76F1-4B37-99D9-895AF06E90A3}"/>
    <cellStyle name="Normal 4 3 3 2 7 4" xfId="22877" xr:uid="{8BD06E96-4919-4820-B2CE-0438967F7D4C}"/>
    <cellStyle name="Normal 4 3 3 2 8" xfId="5581" xr:uid="{884EE14A-CEE0-4A90-8408-71F00782D5DD}"/>
    <cellStyle name="Normal 4 3 3 2 8 2" xfId="14903" xr:uid="{48DBB404-E7F0-44CE-9975-24956EA32555}"/>
    <cellStyle name="Normal 4 3 3 2 8 3" xfId="25029" xr:uid="{BF1BE762-F3D2-4BEB-843A-1DFCE67DE7FC}"/>
    <cellStyle name="Normal 4 3 3 2 9" xfId="9754" xr:uid="{16CE560E-FF7A-443D-8A22-14C3DFC5C967}"/>
    <cellStyle name="Normal 4 3 3 2 9 2" xfId="19075" xr:uid="{BC206A1C-E4E3-4BAA-BA31-E4D1227D3EF0}"/>
    <cellStyle name="Normal 4 3 3 2 9 3" xfId="29201" xr:uid="{82D94B4D-FD64-4E4F-AE80-DB52FDDD469A}"/>
    <cellStyle name="Normal 4 3 3 3" xfId="380" xr:uid="{00000000-0005-0000-0000-000097020000}"/>
    <cellStyle name="Normal 4 3 3 3 10" xfId="10688" xr:uid="{CF5FC10E-D03A-4D0C-AFB3-E41DB40F2F71}"/>
    <cellStyle name="Normal 4 3 3 3 11" xfId="19984" xr:uid="{5F22B383-AC5E-4F98-AB5C-8B092405E3EC}"/>
    <cellStyle name="Normal 4 3 3 3 12" xfId="20814" xr:uid="{38A6CB3D-1E49-4E4D-8F02-A83E90BA02B6}"/>
    <cellStyle name="Normal 4 3 3 3 2" xfId="860" xr:uid="{00000000-0005-0000-0000-000098020000}"/>
    <cellStyle name="Normal 4 3 3 3 2 2" xfId="3923" xr:uid="{74826636-7158-4EAF-BDAD-D05450F74F92}"/>
    <cellStyle name="Normal 4 3 3 3 2 2 2" xfId="8141" xr:uid="{503EDA48-E41B-4172-BD86-08D2B3571F9C}"/>
    <cellStyle name="Normal 4 3 3 3 2 2 2 2" xfId="17463" xr:uid="{ACDD8D68-9A2D-4DB5-9701-594366042B49}"/>
    <cellStyle name="Normal 4 3 3 3 2 2 2 3" xfId="27589" xr:uid="{36A9851A-D677-4628-BB19-73FA20D4F3B0}"/>
    <cellStyle name="Normal 4 3 3 3 2 2 3" xfId="13246" xr:uid="{514DF45F-72D8-49E7-9BCB-88DC18734BF8}"/>
    <cellStyle name="Normal 4 3 3 3 2 2 4" xfId="23372" xr:uid="{522ECF9B-B934-4851-9C34-7BF7D0C4FF56}"/>
    <cellStyle name="Normal 4 3 3 3 2 3" xfId="5996" xr:uid="{40FA2B21-CFA6-4891-9715-AA44E286C354}"/>
    <cellStyle name="Normal 4 3 3 3 2 3 2" xfId="15318" xr:uid="{5603F8B2-64A4-491A-A684-E3880575E112}"/>
    <cellStyle name="Normal 4 3 3 3 2 3 3" xfId="25444" xr:uid="{2764C960-2D9D-472A-82DA-173DD0D04506}"/>
    <cellStyle name="Normal 4 3 3 3 2 4" xfId="10283" xr:uid="{9C42AC6E-4A87-4DF3-811C-220A477DD637}"/>
    <cellStyle name="Normal 4 3 3 3 2 4 2" xfId="19594" xr:uid="{3214B15F-BA0F-4195-A3DB-BDE7D3F78343}"/>
    <cellStyle name="Normal 4 3 3 3 2 4 3" xfId="29720" xr:uid="{010BC982-3984-4785-A02A-4E74BFB22F4A}"/>
    <cellStyle name="Normal 4 3 3 3 2 5" xfId="1694" xr:uid="{D2F26CCA-C3E4-4AEB-8B85-F641F8A2547F}"/>
    <cellStyle name="Normal 4 3 3 3 2 6" xfId="11101" xr:uid="{5D95AFD1-71B6-4A22-8044-B28D6454246B}"/>
    <cellStyle name="Normal 4 3 3 3 2 7" xfId="20400" xr:uid="{913B979A-CA11-41DA-8635-0D8E3E8D5248}"/>
    <cellStyle name="Normal 4 3 3 3 2 8" xfId="21227" xr:uid="{7F1255C1-FFF3-4D68-9350-6A6DF8B6CE47}"/>
    <cellStyle name="Normal 4 3 3 3 3" xfId="2107" xr:uid="{15E2DE04-9AB6-479E-94FD-01D7419814AD}"/>
    <cellStyle name="Normal 4 3 3 3 3 2" xfId="4336" xr:uid="{1F632CB8-0922-4E2A-BECC-3E64DCECA8E1}"/>
    <cellStyle name="Normal 4 3 3 3 3 2 2" xfId="8554" xr:uid="{B277A819-009E-4185-9B01-902C7DED4377}"/>
    <cellStyle name="Normal 4 3 3 3 3 2 2 2" xfId="17876" xr:uid="{5270A5F7-ED60-4517-9ECF-091B554AE099}"/>
    <cellStyle name="Normal 4 3 3 3 3 2 2 3" xfId="28002" xr:uid="{4C0AC866-F315-47B0-BDDF-B8E88DFB722F}"/>
    <cellStyle name="Normal 4 3 3 3 3 2 3" xfId="13659" xr:uid="{0180858C-A957-4626-929B-2A8DDBBAB9CE}"/>
    <cellStyle name="Normal 4 3 3 3 3 2 4" xfId="23785" xr:uid="{460019E2-E033-4D73-A3F4-6FB0A387094C}"/>
    <cellStyle name="Normal 4 3 3 3 3 3" xfId="6409" xr:uid="{99919E54-C926-41AD-96E5-6E771A39E9D2}"/>
    <cellStyle name="Normal 4 3 3 3 3 3 2" xfId="15731" xr:uid="{AF745A2C-858D-419B-8EB7-1A86E3A25836}"/>
    <cellStyle name="Normal 4 3 3 3 3 3 3" xfId="25857" xr:uid="{0D5F2B12-DC81-486A-8ABD-BEF4205F8D72}"/>
    <cellStyle name="Normal 4 3 3 3 3 4" xfId="11514" xr:uid="{A4C26004-ACF8-4A7D-8EE4-C1D2FE49252E}"/>
    <cellStyle name="Normal 4 3 3 3 3 5" xfId="21640" xr:uid="{58DABB47-7474-4733-9D34-590CC938CB4E}"/>
    <cellStyle name="Normal 4 3 3 3 4" xfId="2520" xr:uid="{1D40F789-8BDF-4B42-910B-BAFFFDD7DDBB}"/>
    <cellStyle name="Normal 4 3 3 3 4 2" xfId="4749" xr:uid="{628EB44C-05AF-4BF0-A986-6D0D8C2FA491}"/>
    <cellStyle name="Normal 4 3 3 3 4 2 2" xfId="8967" xr:uid="{F017F30C-E248-4993-85A0-160B89E8F426}"/>
    <cellStyle name="Normal 4 3 3 3 4 2 2 2" xfId="18289" xr:uid="{472AEB45-0856-45EA-8E68-018C1CB7C114}"/>
    <cellStyle name="Normal 4 3 3 3 4 2 2 3" xfId="28415" xr:uid="{640A9F1A-F310-450E-852C-AE5E3DACAA58}"/>
    <cellStyle name="Normal 4 3 3 3 4 2 3" xfId="14072" xr:uid="{D97932E1-4D66-4FF7-B4F1-215153D85602}"/>
    <cellStyle name="Normal 4 3 3 3 4 2 4" xfId="24198" xr:uid="{E6EEAFFB-EB2D-4097-9EBE-0B64D4F24172}"/>
    <cellStyle name="Normal 4 3 3 3 4 3" xfId="6822" xr:uid="{42DC7850-6DB8-44CD-B5AB-FA093F008559}"/>
    <cellStyle name="Normal 4 3 3 3 4 3 2" xfId="16144" xr:uid="{2D12EAD9-923E-48FF-8BDD-78F92CD86E9A}"/>
    <cellStyle name="Normal 4 3 3 3 4 3 3" xfId="26270" xr:uid="{D784EB58-DC5D-4BCD-9A67-A7767FFEA0F4}"/>
    <cellStyle name="Normal 4 3 3 3 4 4" xfId="11927" xr:uid="{E0034F95-C9D4-49BB-80ED-CCD6E3A29326}"/>
    <cellStyle name="Normal 4 3 3 3 4 5" xfId="22053" xr:uid="{A5C89600-5ED6-4231-B059-E660EF4EC1D9}"/>
    <cellStyle name="Normal 4 3 3 3 5" xfId="2933" xr:uid="{F578DD21-360A-4DE9-B806-56A9A022C3C5}"/>
    <cellStyle name="Normal 4 3 3 3 5 2" xfId="5162" xr:uid="{58994465-9209-4DF8-ABF3-934224A72442}"/>
    <cellStyle name="Normal 4 3 3 3 5 2 2" xfId="9380" xr:uid="{5E75B58B-63DC-4707-92DF-460FC36C12FC}"/>
    <cellStyle name="Normal 4 3 3 3 5 2 2 2" xfId="18702" xr:uid="{507864D3-4D86-4BEF-A505-AEC8E77F0981}"/>
    <cellStyle name="Normal 4 3 3 3 5 2 2 3" xfId="28828" xr:uid="{5EBD7A54-DD3E-468A-8B69-23A2FF2F6216}"/>
    <cellStyle name="Normal 4 3 3 3 5 2 3" xfId="14485" xr:uid="{124164C8-EAEF-4299-8C21-1B461D229909}"/>
    <cellStyle name="Normal 4 3 3 3 5 2 4" xfId="24611" xr:uid="{CD42297A-3847-4DF7-9C83-74782C3F0D15}"/>
    <cellStyle name="Normal 4 3 3 3 5 3" xfId="7235" xr:uid="{56D528A4-8658-47B2-891B-87E65547A091}"/>
    <cellStyle name="Normal 4 3 3 3 5 3 2" xfId="16557" xr:uid="{B31D33E5-0A57-4D66-8C03-49BD1C7F41AC}"/>
    <cellStyle name="Normal 4 3 3 3 5 3 3" xfId="26683" xr:uid="{BA00E30E-DDE1-457B-B3FE-820D0D60B45C}"/>
    <cellStyle name="Normal 4 3 3 3 5 4" xfId="12340" xr:uid="{A3FBA724-1304-4D72-A128-3926EC6BFAD7}"/>
    <cellStyle name="Normal 4 3 3 3 5 5" xfId="22466" xr:uid="{AFAD68FF-CB3C-4466-A31C-A2691C47F755}"/>
    <cellStyle name="Normal 4 3 3 3 6" xfId="3369" xr:uid="{0203E139-C2C2-4701-9463-C8BF942C3056}"/>
    <cellStyle name="Normal 4 3 3 3 6 2" xfId="7648" xr:uid="{D586F542-2D85-4FAD-80AE-97BE3A0AF80D}"/>
    <cellStyle name="Normal 4 3 3 3 6 2 2" xfId="16970" xr:uid="{9DF232BF-2C19-4ADE-9ECB-7A0FBD770B64}"/>
    <cellStyle name="Normal 4 3 3 3 6 2 3" xfId="27096" xr:uid="{32B81FAA-FEA0-4599-AEA5-DF697D75D4B6}"/>
    <cellStyle name="Normal 4 3 3 3 6 3" xfId="12753" xr:uid="{B6B65B1D-B4CC-4FA9-B9E4-FBDC6DBB6851}"/>
    <cellStyle name="Normal 4 3 3 3 6 4" xfId="22879" xr:uid="{5E5964F0-A87F-4985-BBA2-B45DFDA03EEA}"/>
    <cellStyle name="Normal 4 3 3 3 7" xfId="5583" xr:uid="{7322955E-9C65-48F5-8310-B143CFB90B22}"/>
    <cellStyle name="Normal 4 3 3 3 7 2" xfId="14905" xr:uid="{6C468756-2CA2-4D01-BAE7-825F47B01DB4}"/>
    <cellStyle name="Normal 4 3 3 3 7 3" xfId="25031" xr:uid="{11F2C166-1EA2-46BD-8987-F43D7401B2F1}"/>
    <cellStyle name="Normal 4 3 3 3 8" xfId="9858" xr:uid="{6A4431EC-4663-4D66-A17E-347206E2AD69}"/>
    <cellStyle name="Normal 4 3 3 3 8 2" xfId="19179" xr:uid="{7E63309D-E4D2-4A43-AB9E-4CCD2FF2DE5D}"/>
    <cellStyle name="Normal 4 3 3 3 8 3" xfId="29305" xr:uid="{0F5CEC21-25E6-4EB3-BFD4-46B47610755A}"/>
    <cellStyle name="Normal 4 3 3 3 9" xfId="1279" xr:uid="{370AC51D-AA0D-40AB-982A-E3B9C9F2DDF0}"/>
    <cellStyle name="Normal 4 3 3 4" xfId="857" xr:uid="{00000000-0005-0000-0000-000099020000}"/>
    <cellStyle name="Normal 4 3 3 4 2" xfId="3920" xr:uid="{122F2559-E7B8-4BFB-A8C7-20716FA204DE}"/>
    <cellStyle name="Normal 4 3 3 4 2 2" xfId="8138" xr:uid="{29874F0B-C2E6-488D-8DB3-E796D689E606}"/>
    <cellStyle name="Normal 4 3 3 4 2 2 2" xfId="17460" xr:uid="{DEAF6BA6-CBAA-4228-9E3D-F8A397FB75DF}"/>
    <cellStyle name="Normal 4 3 3 4 2 2 3" xfId="27586" xr:uid="{D337247D-B5CA-418A-9FD0-8526568B6B91}"/>
    <cellStyle name="Normal 4 3 3 4 2 3" xfId="13243" xr:uid="{24457C79-8D88-439F-8948-EAEDDD0C1497}"/>
    <cellStyle name="Normal 4 3 3 4 2 4" xfId="23369" xr:uid="{2A61C0C5-9481-4996-B314-B2BA75E322C1}"/>
    <cellStyle name="Normal 4 3 3 4 3" xfId="5993" xr:uid="{146BF742-3583-4A05-8191-5BECBFD412C7}"/>
    <cellStyle name="Normal 4 3 3 4 3 2" xfId="15315" xr:uid="{45555043-7BD7-487C-8612-8BFFB7BB0692}"/>
    <cellStyle name="Normal 4 3 3 4 3 3" xfId="25441" xr:uid="{4B2C87B6-B076-4A70-9896-B5BCC24F17C9}"/>
    <cellStyle name="Normal 4 3 3 4 4" xfId="10076" xr:uid="{86392625-ED12-4A2F-AFA9-BBC2EEE02DD4}"/>
    <cellStyle name="Normal 4 3 3 4 4 2" xfId="19387" xr:uid="{6283FAA2-FC2C-46C4-AF53-B322A50968C0}"/>
    <cellStyle name="Normal 4 3 3 4 4 3" xfId="29513" xr:uid="{1A1A3D49-6CA0-4AB7-994F-EF9456AB7CFC}"/>
    <cellStyle name="Normal 4 3 3 4 5" xfId="1691" xr:uid="{07D6DE04-9B9C-475D-8E90-543641C3F138}"/>
    <cellStyle name="Normal 4 3 3 4 6" xfId="11098" xr:uid="{BDA30A61-3663-40D8-9B3E-6F2BD3AD2339}"/>
    <cellStyle name="Normal 4 3 3 4 7" xfId="20397" xr:uid="{586A0946-85CC-485E-ADE1-1FF130C68094}"/>
    <cellStyle name="Normal 4 3 3 4 8" xfId="21224" xr:uid="{01B8F437-DC99-4E77-ABC9-24A9FD3C3D97}"/>
    <cellStyle name="Normal 4 3 3 5" xfId="2104" xr:uid="{7E18A7A4-F17E-43C6-B8D0-CCA4C45538F7}"/>
    <cellStyle name="Normal 4 3 3 5 2" xfId="4333" xr:uid="{9EF1CDB2-D9CC-4503-8A0F-32BF32112108}"/>
    <cellStyle name="Normal 4 3 3 5 2 2" xfId="8551" xr:uid="{3BF1E000-FF9F-4357-A93A-840B5A79D7A5}"/>
    <cellStyle name="Normal 4 3 3 5 2 2 2" xfId="17873" xr:uid="{02863422-1B36-4223-B92F-5AE5955F7B56}"/>
    <cellStyle name="Normal 4 3 3 5 2 2 3" xfId="27999" xr:uid="{B0091125-8F5F-4EB4-85FD-6158875DDE85}"/>
    <cellStyle name="Normal 4 3 3 5 2 3" xfId="13656" xr:uid="{19FBEF19-109F-45EF-A0A7-D8259CE290D8}"/>
    <cellStyle name="Normal 4 3 3 5 2 4" xfId="23782" xr:uid="{B35BACBA-EC5E-4AA7-88EB-9C9278C6F8A0}"/>
    <cellStyle name="Normal 4 3 3 5 3" xfId="6406" xr:uid="{2CEF5741-5DC0-4527-B637-B177C5C37464}"/>
    <cellStyle name="Normal 4 3 3 5 3 2" xfId="15728" xr:uid="{8171FCCD-884F-4C66-8CF0-CE83CCBCD9C9}"/>
    <cellStyle name="Normal 4 3 3 5 3 3" xfId="25854" xr:uid="{D4A2F534-AFA3-4F50-882E-B3D40AC76C7B}"/>
    <cellStyle name="Normal 4 3 3 5 4" xfId="11511" xr:uid="{192A36E7-1B98-4A05-9029-7CF735149520}"/>
    <cellStyle name="Normal 4 3 3 5 5" xfId="21637" xr:uid="{F9419BFE-34D3-473E-9F13-BC870D68B789}"/>
    <cellStyle name="Normal 4 3 3 6" xfId="2517" xr:uid="{7047921B-F637-404E-8536-258CD6F8B697}"/>
    <cellStyle name="Normal 4 3 3 6 2" xfId="4746" xr:uid="{00C4C116-2881-417E-A392-856554FFB6BB}"/>
    <cellStyle name="Normal 4 3 3 6 2 2" xfId="8964" xr:uid="{526706A8-05D0-4A58-9FB3-37B40D64A31D}"/>
    <cellStyle name="Normal 4 3 3 6 2 2 2" xfId="18286" xr:uid="{A56313D8-389D-4CE2-B4C2-78CDC6998228}"/>
    <cellStyle name="Normal 4 3 3 6 2 2 3" xfId="28412" xr:uid="{D90C2C5C-123F-4AB7-A230-7011542F8DFE}"/>
    <cellStyle name="Normal 4 3 3 6 2 3" xfId="14069" xr:uid="{7C73D52D-155B-4294-854D-4CCEACBA59BB}"/>
    <cellStyle name="Normal 4 3 3 6 2 4" xfId="24195" xr:uid="{664A10D6-7F6B-4197-9A0C-3384C76E44F7}"/>
    <cellStyle name="Normal 4 3 3 6 3" xfId="6819" xr:uid="{31771A1C-6900-4AAF-A81A-CC5E0CF4DC38}"/>
    <cellStyle name="Normal 4 3 3 6 3 2" xfId="16141" xr:uid="{37685437-4D95-4A8A-B428-45BDFAA35493}"/>
    <cellStyle name="Normal 4 3 3 6 3 3" xfId="26267" xr:uid="{386CC901-EFF2-4A5B-B86D-BD9B1A891EDE}"/>
    <cellStyle name="Normal 4 3 3 6 4" xfId="11924" xr:uid="{5CFDF2A5-7BC6-4025-9248-3726A5140DDF}"/>
    <cellStyle name="Normal 4 3 3 6 5" xfId="22050" xr:uid="{E86E5073-4596-4275-A7AA-77FF0C19CBD6}"/>
    <cellStyle name="Normal 4 3 3 7" xfId="2930" xr:uid="{384D7A49-F87C-48B5-9A0F-0138C234C70B}"/>
    <cellStyle name="Normal 4 3 3 7 2" xfId="5159" xr:uid="{5691EF70-F6B1-4B0C-A196-18006D5EEDA5}"/>
    <cellStyle name="Normal 4 3 3 7 2 2" xfId="9377" xr:uid="{E347A1E0-E7E3-496C-9DCA-1C245A9E4899}"/>
    <cellStyle name="Normal 4 3 3 7 2 2 2" xfId="18699" xr:uid="{FA0732CC-DC76-423B-90CF-484BD4FACFAD}"/>
    <cellStyle name="Normal 4 3 3 7 2 2 3" xfId="28825" xr:uid="{6D3F13E4-013E-46E5-BF47-9DA952EE0BC0}"/>
    <cellStyle name="Normal 4 3 3 7 2 3" xfId="14482" xr:uid="{56D5F96A-792A-42ED-9446-A9A29D5A9DCF}"/>
    <cellStyle name="Normal 4 3 3 7 2 4" xfId="24608" xr:uid="{5B793063-7045-4EF1-85A1-12185E136EEB}"/>
    <cellStyle name="Normal 4 3 3 7 3" xfId="7232" xr:uid="{8432B93F-9BE6-439F-9657-4F8F4C570FF6}"/>
    <cellStyle name="Normal 4 3 3 7 3 2" xfId="16554" xr:uid="{DF503B9A-957E-4007-AA95-CFAEFE49DC4F}"/>
    <cellStyle name="Normal 4 3 3 7 3 3" xfId="26680" xr:uid="{819E03B0-C88E-4EBC-9368-CD3807DEDE3E}"/>
    <cellStyle name="Normal 4 3 3 7 4" xfId="12337" xr:uid="{73FF1D81-8805-4702-88D6-19F2E6D46289}"/>
    <cellStyle name="Normal 4 3 3 7 5" xfId="22463" xr:uid="{41597340-CAC6-45DE-BD88-B1F6B97D2AD8}"/>
    <cellStyle name="Normal 4 3 3 8" xfId="3366" xr:uid="{F89D051F-4913-461E-9A50-4D8E8A50E6F6}"/>
    <cellStyle name="Normal 4 3 3 8 2" xfId="7645" xr:uid="{C7858E8A-C67D-4178-B6D3-731B3C8884BF}"/>
    <cellStyle name="Normal 4 3 3 8 2 2" xfId="16967" xr:uid="{C65E681B-545E-4CCC-A400-0EBFCB43F75B}"/>
    <cellStyle name="Normal 4 3 3 8 2 3" xfId="27093" xr:uid="{B7555796-FE42-40D8-BCA7-D1624B80C2E4}"/>
    <cellStyle name="Normal 4 3 3 8 3" xfId="12750" xr:uid="{9312947D-87D2-4E42-B7A2-6D5AF79512BA}"/>
    <cellStyle name="Normal 4 3 3 8 4" xfId="22876" xr:uid="{ED3CE3F0-DB63-43E1-B9FC-B352969A9F52}"/>
    <cellStyle name="Normal 4 3 3 9" xfId="5580" xr:uid="{FF564B21-581D-4564-8EFB-C8F0F6749D3D}"/>
    <cellStyle name="Normal 4 3 3 9 2" xfId="14902" xr:uid="{E93F587E-0CC1-49B9-89EF-3D99AD0F64F0}"/>
    <cellStyle name="Normal 4 3 3 9 3" xfId="25028" xr:uid="{B0302657-2D64-4685-A7C6-E789B7483AE5}"/>
    <cellStyle name="Normal 4 3 4" xfId="850" xr:uid="{00000000-0005-0000-0000-00009A020000}"/>
    <cellStyle name="Normal 4 3 4 2" xfId="3915" xr:uid="{C38281BA-2927-4E26-B898-7ABECA5DF069}"/>
    <cellStyle name="Normal 4 3 4 2 2" xfId="8133" xr:uid="{225B1F97-0101-48DC-B998-5EF987854E63}"/>
    <cellStyle name="Normal 4 3 4 2 2 2" xfId="17455" xr:uid="{33FBDE5C-4ACA-4BDE-B79A-461AA39EA671}"/>
    <cellStyle name="Normal 4 3 4 2 2 3" xfId="27581" xr:uid="{53363D6B-F435-4B0F-8252-96C1B35C734C}"/>
    <cellStyle name="Normal 4 3 4 2 3" xfId="13238" xr:uid="{D530EB50-EDCD-45BB-8656-A5BA1A7ECCA4}"/>
    <cellStyle name="Normal 4 3 4 2 4" xfId="23364" xr:uid="{A3098654-7CA3-48A8-BEBA-1F3AECF5F946}"/>
    <cellStyle name="Normal 4 3 4 3" xfId="5988" xr:uid="{AB14E5E3-44B3-46D8-A188-372988A4A506}"/>
    <cellStyle name="Normal 4 3 4 3 2" xfId="15310" xr:uid="{C2273E76-40D6-484B-9597-858A71441CC6}"/>
    <cellStyle name="Normal 4 3 4 3 3" xfId="25436" xr:uid="{46E31573-52C4-41D8-A801-A4F59E50A9B8}"/>
    <cellStyle name="Normal 4 3 4 4" xfId="10436" xr:uid="{A9DA149E-BB63-4922-B651-F3AD0B1EB8B3}"/>
    <cellStyle name="Normal 4 3 4 4 2" xfId="19735" xr:uid="{3D7A364D-5848-4925-8800-EB8576699645}"/>
    <cellStyle name="Normal 4 3 4 4 3" xfId="29861" xr:uid="{91211F13-E7B5-49D2-9EBA-A800C0476EC5}"/>
    <cellStyle name="Normal 4 3 4 5" xfId="1686" xr:uid="{5406EF19-530B-419E-8064-0B7DA2933FDF}"/>
    <cellStyle name="Normal 4 3 4 6" xfId="11093" xr:uid="{F0C17CAA-1F61-4598-B6F3-8EB1FA7FDF20}"/>
    <cellStyle name="Normal 4 3 4 7" xfId="20392" xr:uid="{7FB18797-D98F-4D2E-8A9E-5906A4321C03}"/>
    <cellStyle name="Normal 4 3 4 8" xfId="21219" xr:uid="{31E1019A-9686-435D-96B8-0C815F7D645A}"/>
    <cellStyle name="Normal 4 3 5" xfId="2099" xr:uid="{B105FD52-9DEF-416E-A4C6-E3BE107610F1}"/>
    <cellStyle name="Normal 4 3 5 2" xfId="4328" xr:uid="{0E2549E8-D2DC-401A-86C9-CDCBF36F4F7B}"/>
    <cellStyle name="Normal 4 3 5 2 2" xfId="8546" xr:uid="{90231A68-1AFB-43C2-89FD-E3DC88796BC7}"/>
    <cellStyle name="Normal 4 3 5 2 2 2" xfId="17868" xr:uid="{7985CD83-CE61-4554-86E9-CE8E7CBFB88F}"/>
    <cellStyle name="Normal 4 3 5 2 2 3" xfId="27994" xr:uid="{49AD44DE-7B45-43F1-9844-8970F4FE438E}"/>
    <cellStyle name="Normal 4 3 5 2 3" xfId="13651" xr:uid="{30A284DE-BDBF-402F-8527-7838542DF196}"/>
    <cellStyle name="Normal 4 3 5 2 4" xfId="23777" xr:uid="{17006F4C-B2DC-4A6D-A95C-A7B9E938EA2A}"/>
    <cellStyle name="Normal 4 3 5 3" xfId="6401" xr:uid="{EE3682EA-872A-410F-99E8-02E797A5F5F0}"/>
    <cellStyle name="Normal 4 3 5 3 2" xfId="15723" xr:uid="{46F4C8E0-8304-46EB-A341-829A784C1624}"/>
    <cellStyle name="Normal 4 3 5 3 3" xfId="25849" xr:uid="{7414B159-1188-4E3E-B7D9-D268C2A5D0BA}"/>
    <cellStyle name="Normal 4 3 5 4" xfId="11506" xr:uid="{E4D45C88-F3AE-4BD4-926F-10403B8EE8ED}"/>
    <cellStyle name="Normal 4 3 5 5" xfId="21632" xr:uid="{9A0E32D9-FB6C-44E4-BAD0-FE3D3CB8F388}"/>
    <cellStyle name="Normal 4 3 6" xfId="2512" xr:uid="{C58513E9-8BBD-49DD-B754-DEE6C64F1F06}"/>
    <cellStyle name="Normal 4 3 6 2" xfId="4741" xr:uid="{DB1402A6-F4A0-44B7-8D52-26277C18CE9F}"/>
    <cellStyle name="Normal 4 3 6 2 2" xfId="8959" xr:uid="{732A002A-BCDA-4695-9FA3-3DE967334300}"/>
    <cellStyle name="Normal 4 3 6 2 2 2" xfId="18281" xr:uid="{380FA6A2-6112-4BCA-87CD-285F45068952}"/>
    <cellStyle name="Normal 4 3 6 2 2 3" xfId="28407" xr:uid="{CC727111-F8F4-47D5-B00A-114971722189}"/>
    <cellStyle name="Normal 4 3 6 2 3" xfId="14064" xr:uid="{EE0CCAA4-5E9E-41EB-8125-35D58768BFE2}"/>
    <cellStyle name="Normal 4 3 6 2 4" xfId="24190" xr:uid="{CA9A4601-3334-4C01-9DBE-69E6C0D1B12B}"/>
    <cellStyle name="Normal 4 3 6 3" xfId="6814" xr:uid="{D01D5AD8-E7BC-49F7-AA1D-82B2073BAA69}"/>
    <cellStyle name="Normal 4 3 6 3 2" xfId="16136" xr:uid="{D8B319A0-2703-4F89-8D4B-FE65329DE0E5}"/>
    <cellStyle name="Normal 4 3 6 3 3" xfId="26262" xr:uid="{673DA4BA-E816-4C71-9675-6D3BBF68286E}"/>
    <cellStyle name="Normal 4 3 6 4" xfId="11919" xr:uid="{283537CB-775C-49E0-8C89-A7E6742377D8}"/>
    <cellStyle name="Normal 4 3 6 5" xfId="22045" xr:uid="{E3569FE6-8CE0-4C65-A4BA-B830417D595D}"/>
    <cellStyle name="Normal 4 3 7" xfId="2925" xr:uid="{F63DE332-E0E1-45A3-A7BC-7A45ACA8C6E6}"/>
    <cellStyle name="Normal 4 3 7 2" xfId="5154" xr:uid="{DD299A71-A5E5-4F46-B5C3-6C533C4C3AB9}"/>
    <cellStyle name="Normal 4 3 7 2 2" xfId="9372" xr:uid="{67D6417A-BAAE-4124-8235-F38A1ED63882}"/>
    <cellStyle name="Normal 4 3 7 2 2 2" xfId="18694" xr:uid="{3487ED06-B5AE-4AD4-A007-2219FC1A97F5}"/>
    <cellStyle name="Normal 4 3 7 2 2 3" xfId="28820" xr:uid="{1A87EADF-BCC6-42D1-99E3-630C3B216DCD}"/>
    <cellStyle name="Normal 4 3 7 2 3" xfId="14477" xr:uid="{602F98A2-EA7A-46A1-88EC-E649AF7AA63B}"/>
    <cellStyle name="Normal 4 3 7 2 4" xfId="24603" xr:uid="{C8B94D12-F0EF-45A5-ABE4-811AC7EB2B67}"/>
    <cellStyle name="Normal 4 3 7 3" xfId="7227" xr:uid="{7F4E978A-ADF6-4D6E-BDDF-67187B125FDB}"/>
    <cellStyle name="Normal 4 3 7 3 2" xfId="16549" xr:uid="{46C7B23B-2831-437D-BB09-692687E02F0E}"/>
    <cellStyle name="Normal 4 3 7 3 3" xfId="26675" xr:uid="{99EBDED7-46D2-4315-B38B-47644D12EF98}"/>
    <cellStyle name="Normal 4 3 7 4" xfId="12332" xr:uid="{072782CC-21C0-4114-9641-42FE5E289F36}"/>
    <cellStyle name="Normal 4 3 7 5" xfId="22458" xr:uid="{DF8FDFF3-4C21-4C1E-8412-66B9D0E9AC3F}"/>
    <cellStyle name="Normal 4 3 8" xfId="3361" xr:uid="{207038F9-D71E-4192-BB00-2CF007ACD164}"/>
    <cellStyle name="Normal 4 3 8 2" xfId="7640" xr:uid="{463FEE46-36BB-47D4-B2EC-EA0F6A1FFCDA}"/>
    <cellStyle name="Normal 4 3 8 2 2" xfId="16962" xr:uid="{CD8CCB4F-79A7-48CB-825B-47F5D24124F4}"/>
    <cellStyle name="Normal 4 3 8 2 3" xfId="27088" xr:uid="{E7267A82-1FF5-4665-8BE4-B0B759D4A68B}"/>
    <cellStyle name="Normal 4 3 8 3" xfId="12745" xr:uid="{98227EE7-75A7-46B7-ABDA-7DAEE1099FAC}"/>
    <cellStyle name="Normal 4 3 8 4" xfId="22871" xr:uid="{712D62D1-648E-4AEB-AB99-BC0171A1ECE3}"/>
    <cellStyle name="Normal 4 3 9" xfId="5575" xr:uid="{E28C1DF1-E34E-4C1C-B505-E52F12AF7D36}"/>
    <cellStyle name="Normal 4 3 9 2" xfId="14897" xr:uid="{D0275D88-D589-4A8F-ADFB-661C1DF9F87C}"/>
    <cellStyle name="Normal 4 3 9 3" xfId="25023" xr:uid="{0A5D9899-9853-489D-81E7-B43B3B1CDA02}"/>
    <cellStyle name="Normal 4 4" xfId="381" xr:uid="{00000000-0005-0000-0000-00009B020000}"/>
    <cellStyle name="Normal 4 4 10" xfId="3370" xr:uid="{F446F76D-9D54-4D77-BAF0-F35F102928D7}"/>
    <cellStyle name="Normal 4 4 10 2" xfId="7649" xr:uid="{E8391BC2-6E27-4DDF-A380-DEE327AF6711}"/>
    <cellStyle name="Normal 4 4 10 2 2" xfId="16971" xr:uid="{A6B5ED09-0E50-4DF6-8AE4-06A0F89C1FF6}"/>
    <cellStyle name="Normal 4 4 10 2 3" xfId="27097" xr:uid="{805CA0A4-7F2B-4E84-8719-5B85A344D2D7}"/>
    <cellStyle name="Normal 4 4 10 3" xfId="12754" xr:uid="{3A1EE052-1DCE-4F29-8D5A-829BA391B871}"/>
    <cellStyle name="Normal 4 4 10 4" xfId="22880" xr:uid="{070A09F1-16D6-445E-A18A-B8940A230EF9}"/>
    <cellStyle name="Normal 4 4 11" xfId="5584" xr:uid="{7B818396-9CBB-4A26-8393-730CD5A08617}"/>
    <cellStyle name="Normal 4 4 11 2" xfId="14906" xr:uid="{7B06B394-E267-4A4D-988E-1C0762B12E3C}"/>
    <cellStyle name="Normal 4 4 11 3" xfId="25032" xr:uid="{1F515650-6320-4879-9694-EAF350C0E9B4}"/>
    <cellStyle name="Normal 4 4 12" xfId="9579" xr:uid="{9A472E31-1049-43F2-A7B0-EB2663B77749}"/>
    <cellStyle name="Normal 4 4 12 2" xfId="18900" xr:uid="{EA2E5101-DD38-45F7-8CDF-66C1E6FB3A79}"/>
    <cellStyle name="Normal 4 4 12 3" xfId="29026" xr:uid="{8ED32D85-072B-4D39-BBD4-DF3F9A6FA420}"/>
    <cellStyle name="Normal 4 4 13" xfId="1280" xr:uid="{DF72508D-5178-4006-A367-CA9627ACB3F2}"/>
    <cellStyle name="Normal 4 4 14" xfId="10689" xr:uid="{79F46D5A-122E-452C-B910-AD27A8E6F776}"/>
    <cellStyle name="Normal 4 4 15" xfId="19985" xr:uid="{B4805205-8D07-419C-AE4A-1A2F91195357}"/>
    <cellStyle name="Normal 4 4 16" xfId="20815" xr:uid="{BD783C58-DA4D-48CB-B532-F9951190D637}"/>
    <cellStyle name="Normal 4 4 2" xfId="382" xr:uid="{00000000-0005-0000-0000-00009C020000}"/>
    <cellStyle name="Normal 4 4 2 10" xfId="5585" xr:uid="{AAC5ABC8-2A44-49DA-8760-46117B451636}"/>
    <cellStyle name="Normal 4 4 2 10 2" xfId="14907" xr:uid="{C2B42CD1-EC9B-4469-9B71-D1C4BB120C2B}"/>
    <cellStyle name="Normal 4 4 2 10 3" xfId="25033" xr:uid="{6825810A-22A9-4DDD-BE83-C2020E118964}"/>
    <cellStyle name="Normal 4 4 2 11" xfId="9611" xr:uid="{DA9903C5-6F9F-403D-92A4-C8ECC048CCBC}"/>
    <cellStyle name="Normal 4 4 2 11 2" xfId="18932" xr:uid="{71CEAB9A-DAC0-4282-927E-31626698252B}"/>
    <cellStyle name="Normal 4 4 2 11 3" xfId="29058" xr:uid="{94D4601D-9818-4F39-8901-CC0F20A6C9EF}"/>
    <cellStyle name="Normal 4 4 2 12" xfId="1281" xr:uid="{457823B4-A655-4CAE-9BFD-450167B54735}"/>
    <cellStyle name="Normal 4 4 2 13" xfId="10690" xr:uid="{2E1EDDDE-9AAB-49C9-B517-5D0198B30E89}"/>
    <cellStyle name="Normal 4 4 2 14" xfId="19986" xr:uid="{DC3DBEC4-6A4E-41D3-9616-9C55B58195FF}"/>
    <cellStyle name="Normal 4 4 2 15" xfId="20816" xr:uid="{DB2C31C0-3EC6-4D56-BB45-E92E53A30CE1}"/>
    <cellStyle name="Normal 4 4 2 2" xfId="383" xr:uid="{00000000-0005-0000-0000-00009D020000}"/>
    <cellStyle name="Normal 4 4 2 2 10" xfId="9654" xr:uid="{213772FA-E0A4-4B2F-9E05-D850220CE137}"/>
    <cellStyle name="Normal 4 4 2 2 10 2" xfId="18975" xr:uid="{E5920E8F-8275-43D3-AB8F-5A9BB2DD67FF}"/>
    <cellStyle name="Normal 4 4 2 2 10 3" xfId="29101" xr:uid="{625BFCC1-C14F-47DE-AE02-ACE1B02923CA}"/>
    <cellStyle name="Normal 4 4 2 2 11" xfId="1282" xr:uid="{AE122CD8-EA43-4441-A9A4-8DA9EA3E9FFB}"/>
    <cellStyle name="Normal 4 4 2 2 12" xfId="10691" xr:uid="{2E455FEC-7F80-4BD4-BDA4-8BCD1E8C18E4}"/>
    <cellStyle name="Normal 4 4 2 2 13" xfId="19987" xr:uid="{5D9E8285-C8F0-43A0-98FF-E9F6C2D823C4}"/>
    <cellStyle name="Normal 4 4 2 2 14" xfId="20817" xr:uid="{E42F6FAC-EA05-4C47-9AD7-CF0836E3AD64}"/>
    <cellStyle name="Normal 4 4 2 2 2" xfId="384" xr:uid="{00000000-0005-0000-0000-00009E020000}"/>
    <cellStyle name="Normal 4 4 2 2 2 10" xfId="1283" xr:uid="{E219113E-45A0-41DC-BF60-E7DF2261A4A2}"/>
    <cellStyle name="Normal 4 4 2 2 2 11" xfId="10692" xr:uid="{1F4F9177-74A2-4659-9584-E64A325CDADC}"/>
    <cellStyle name="Normal 4 4 2 2 2 12" xfId="19988" xr:uid="{5B2557F0-7850-40BC-A08F-D1C389806A5C}"/>
    <cellStyle name="Normal 4 4 2 2 2 13" xfId="20818" xr:uid="{556E9FB5-B69D-4774-A422-01EE3FE3DF1E}"/>
    <cellStyle name="Normal 4 4 2 2 2 2" xfId="385" xr:uid="{00000000-0005-0000-0000-00009F020000}"/>
    <cellStyle name="Normal 4 4 2 2 2 2 10" xfId="10693" xr:uid="{A0D031AE-3B21-4EB3-9244-4D79D47C6A7B}"/>
    <cellStyle name="Normal 4 4 2 2 2 2 11" xfId="19989" xr:uid="{3E3C6284-8979-40EC-AE43-0179852AFABA}"/>
    <cellStyle name="Normal 4 4 2 2 2 2 12" xfId="20819" xr:uid="{5C86792C-B223-463B-85C9-48D4D60D75E0}"/>
    <cellStyle name="Normal 4 4 2 2 2 2 2" xfId="865" xr:uid="{00000000-0005-0000-0000-0000A0020000}"/>
    <cellStyle name="Normal 4 4 2 2 2 2 2 2" xfId="3928" xr:uid="{340C229B-2DF0-4005-B23E-C98ACA8A1803}"/>
    <cellStyle name="Normal 4 4 2 2 2 2 2 2 2" xfId="8146" xr:uid="{6C122307-711A-4CC5-BD87-1A19A1E83C69}"/>
    <cellStyle name="Normal 4 4 2 2 2 2 2 2 2 2" xfId="17468" xr:uid="{5CACB32B-6334-4EBD-9218-AF83D6DB2EB5}"/>
    <cellStyle name="Normal 4 4 2 2 2 2 2 2 2 3" xfId="27594" xr:uid="{9F942755-E96C-44F8-8E0D-B1BA1AEF6111}"/>
    <cellStyle name="Normal 4 4 2 2 2 2 2 2 3" xfId="13251" xr:uid="{268CCA74-7033-4677-B118-DD9DD28C9F4C}"/>
    <cellStyle name="Normal 4 4 2 2 2 2 2 2 4" xfId="23377" xr:uid="{34855901-2393-4FE0-8C89-634E0FDE6ED6}"/>
    <cellStyle name="Normal 4 4 2 2 2 2 2 3" xfId="6001" xr:uid="{3B722177-5BA0-4C28-BE84-9C2F92B4DB77}"/>
    <cellStyle name="Normal 4 4 2 2 2 2 2 3 2" xfId="15323" xr:uid="{9A8E6041-864D-4D4D-96A6-A991390CB693}"/>
    <cellStyle name="Normal 4 4 2 2 2 2 2 3 3" xfId="25449" xr:uid="{C8BE0A81-8476-479E-944C-64C4EBF4D7B6}"/>
    <cellStyle name="Normal 4 4 2 2 2 2 2 4" xfId="10389" xr:uid="{93E28CC1-A56E-4FC9-A887-5F364C3CA637}"/>
    <cellStyle name="Normal 4 4 2 2 2 2 2 4 2" xfId="19700" xr:uid="{A2B1750B-8A85-4E27-862D-D76DA1635AE3}"/>
    <cellStyle name="Normal 4 4 2 2 2 2 2 4 3" xfId="29826" xr:uid="{85ACBC22-7E5D-4051-9171-738A8E6FA814}"/>
    <cellStyle name="Normal 4 4 2 2 2 2 2 5" xfId="1699" xr:uid="{FB584797-840F-4935-A08F-F95FF8651EA4}"/>
    <cellStyle name="Normal 4 4 2 2 2 2 2 6" xfId="11106" xr:uid="{AAACE778-5EBD-4EC9-B7C6-1BA04AE80085}"/>
    <cellStyle name="Normal 4 4 2 2 2 2 2 7" xfId="20405" xr:uid="{628F4581-AEDC-45B4-9EEE-80BCBA27B87A}"/>
    <cellStyle name="Normal 4 4 2 2 2 2 2 8" xfId="21232" xr:uid="{6876116D-0696-4928-A056-F168056272D4}"/>
    <cellStyle name="Normal 4 4 2 2 2 2 3" xfId="2112" xr:uid="{DD43AA1F-6D8D-4B92-800C-1936B3C5ACA9}"/>
    <cellStyle name="Normal 4 4 2 2 2 2 3 2" xfId="4341" xr:uid="{95E1FC9E-99E9-4A2D-9098-EE5DD7A36228}"/>
    <cellStyle name="Normal 4 4 2 2 2 2 3 2 2" xfId="8559" xr:uid="{8A61FB89-47FA-4D72-8A0F-CD49E6703480}"/>
    <cellStyle name="Normal 4 4 2 2 2 2 3 2 2 2" xfId="17881" xr:uid="{B6211B8D-CF50-4284-A84E-BA0290FE8F27}"/>
    <cellStyle name="Normal 4 4 2 2 2 2 3 2 2 3" xfId="28007" xr:uid="{FA19E408-0AF2-4560-BF16-2D8618BA891D}"/>
    <cellStyle name="Normal 4 4 2 2 2 2 3 2 3" xfId="13664" xr:uid="{B867F71E-346A-41FD-811B-AE3804A35A1E}"/>
    <cellStyle name="Normal 4 4 2 2 2 2 3 2 4" xfId="23790" xr:uid="{1A157A55-DB54-4CC0-B0FC-704CBA40C832}"/>
    <cellStyle name="Normal 4 4 2 2 2 2 3 3" xfId="6414" xr:uid="{3240FC4E-D939-4A61-BA5A-F7DAB275734C}"/>
    <cellStyle name="Normal 4 4 2 2 2 2 3 3 2" xfId="15736" xr:uid="{A00F48B9-F889-4195-A12A-2934D43428D4}"/>
    <cellStyle name="Normal 4 4 2 2 2 2 3 3 3" xfId="25862" xr:uid="{5B5BE45D-E400-46C1-81BE-6A2ECF25F853}"/>
    <cellStyle name="Normal 4 4 2 2 2 2 3 4" xfId="11519" xr:uid="{09E3FC3A-49D1-4F0A-88F3-15FF0F646CE6}"/>
    <cellStyle name="Normal 4 4 2 2 2 2 3 5" xfId="21645" xr:uid="{BFCAA429-E3B0-4F49-B42C-2B02FCB73945}"/>
    <cellStyle name="Normal 4 4 2 2 2 2 4" xfId="2525" xr:uid="{A3BFE437-22AD-4EF5-9221-432D78A8F5EE}"/>
    <cellStyle name="Normal 4 4 2 2 2 2 4 2" xfId="4754" xr:uid="{08FFDA94-0910-484F-A767-4A484529C034}"/>
    <cellStyle name="Normal 4 4 2 2 2 2 4 2 2" xfId="8972" xr:uid="{E0598860-0BD9-474A-A176-0C9DDBE2D9C0}"/>
    <cellStyle name="Normal 4 4 2 2 2 2 4 2 2 2" xfId="18294" xr:uid="{DC4AED05-AEAB-4359-A2CF-FDAC623D9D52}"/>
    <cellStyle name="Normal 4 4 2 2 2 2 4 2 2 3" xfId="28420" xr:uid="{7C101C60-08FB-442A-B5A4-20A380BB6FEC}"/>
    <cellStyle name="Normal 4 4 2 2 2 2 4 2 3" xfId="14077" xr:uid="{92EFCF7A-F761-41CF-BBB4-514011AF35B1}"/>
    <cellStyle name="Normal 4 4 2 2 2 2 4 2 4" xfId="24203" xr:uid="{95062F40-5E5A-473A-A304-4FEE4D7DD7EA}"/>
    <cellStyle name="Normal 4 4 2 2 2 2 4 3" xfId="6827" xr:uid="{CFB0FA28-B60C-4AED-A9F4-12A30DC4859A}"/>
    <cellStyle name="Normal 4 4 2 2 2 2 4 3 2" xfId="16149" xr:uid="{7AF8707D-28C2-409C-A0C1-21736BD23203}"/>
    <cellStyle name="Normal 4 4 2 2 2 2 4 3 3" xfId="26275" xr:uid="{8177BC91-8504-4D2C-A778-A2C22FC9DA8A}"/>
    <cellStyle name="Normal 4 4 2 2 2 2 4 4" xfId="11932" xr:uid="{DBE32F3E-3393-4E9F-9C19-37A55DC59559}"/>
    <cellStyle name="Normal 4 4 2 2 2 2 4 5" xfId="22058" xr:uid="{6A37E21C-8BDC-41AD-BDB1-842052491212}"/>
    <cellStyle name="Normal 4 4 2 2 2 2 5" xfId="2938" xr:uid="{A7D87D25-71D8-4790-8997-456AA8B31069}"/>
    <cellStyle name="Normal 4 4 2 2 2 2 5 2" xfId="5167" xr:uid="{34C2EAE1-C8CF-4987-BF6D-AC3EFA9D7A51}"/>
    <cellStyle name="Normal 4 4 2 2 2 2 5 2 2" xfId="9385" xr:uid="{05BEF9A6-EBDB-4C72-9A36-0235F811E42C}"/>
    <cellStyle name="Normal 4 4 2 2 2 2 5 2 2 2" xfId="18707" xr:uid="{25AA3934-3F5E-4770-ABF0-F4F24F932CB0}"/>
    <cellStyle name="Normal 4 4 2 2 2 2 5 2 2 3" xfId="28833" xr:uid="{C3CF3D71-FB0E-4679-813B-3A68734E2D5F}"/>
    <cellStyle name="Normal 4 4 2 2 2 2 5 2 3" xfId="14490" xr:uid="{4B24E702-91AB-45E6-9BA5-8FC7785C4FA1}"/>
    <cellStyle name="Normal 4 4 2 2 2 2 5 2 4" xfId="24616" xr:uid="{1E76DEE3-8B88-4D0E-91EE-F146F17C8470}"/>
    <cellStyle name="Normal 4 4 2 2 2 2 5 3" xfId="7240" xr:uid="{2F914074-94A6-4264-BA07-2558539F6997}"/>
    <cellStyle name="Normal 4 4 2 2 2 2 5 3 2" xfId="16562" xr:uid="{FD1481B5-C65D-4C43-A539-13A39415C50E}"/>
    <cellStyle name="Normal 4 4 2 2 2 2 5 3 3" xfId="26688" xr:uid="{CB1153C8-E4BB-456A-A761-48C5E5640C35}"/>
    <cellStyle name="Normal 4 4 2 2 2 2 5 4" xfId="12345" xr:uid="{7340B62E-EEE4-4679-9293-9EA5E482C507}"/>
    <cellStyle name="Normal 4 4 2 2 2 2 5 5" xfId="22471" xr:uid="{901824F8-F139-4296-B5C8-841904360809}"/>
    <cellStyle name="Normal 4 4 2 2 2 2 6" xfId="3374" xr:uid="{FAB9C158-3CEA-4A36-95E1-B3009A355246}"/>
    <cellStyle name="Normal 4 4 2 2 2 2 6 2" xfId="7653" xr:uid="{04C62427-A0B6-4F76-93F7-451AFF5C1778}"/>
    <cellStyle name="Normal 4 4 2 2 2 2 6 2 2" xfId="16975" xr:uid="{A80D0D67-1822-4395-B313-DFE922DFAC37}"/>
    <cellStyle name="Normal 4 4 2 2 2 2 6 2 3" xfId="27101" xr:uid="{DA2623FB-6B4B-48B2-980C-B7E251172F68}"/>
    <cellStyle name="Normal 4 4 2 2 2 2 6 3" xfId="12758" xr:uid="{30CAC46A-D1BE-40C0-A805-33F9598B7C93}"/>
    <cellStyle name="Normal 4 4 2 2 2 2 6 4" xfId="22884" xr:uid="{8792E6D8-1782-4C05-AFBC-6C92F4E33B42}"/>
    <cellStyle name="Normal 4 4 2 2 2 2 7" xfId="5588" xr:uid="{556970ED-8816-4CC8-8417-AF68B77560A4}"/>
    <cellStyle name="Normal 4 4 2 2 2 2 7 2" xfId="14910" xr:uid="{BE81C6CE-03F8-4878-AA55-F02D93ACEAAB}"/>
    <cellStyle name="Normal 4 4 2 2 2 2 7 3" xfId="25036" xr:uid="{E954758A-A3FF-44E6-B8A3-9092984F8818}"/>
    <cellStyle name="Normal 4 4 2 2 2 2 8" xfId="9964" xr:uid="{57665F2A-774E-4EA1-B330-4B511AD59A84}"/>
    <cellStyle name="Normal 4 4 2 2 2 2 8 2" xfId="19285" xr:uid="{619B452B-67A7-4970-BEA7-54F2DC9F2E65}"/>
    <cellStyle name="Normal 4 4 2 2 2 2 8 3" xfId="29411" xr:uid="{002801C5-4099-4180-BDEE-20917C6F4367}"/>
    <cellStyle name="Normal 4 4 2 2 2 2 9" xfId="1284" xr:uid="{49D71DC5-95A3-4EED-AA4A-63C4F4800F69}"/>
    <cellStyle name="Normal 4 4 2 2 2 3" xfId="864" xr:uid="{00000000-0005-0000-0000-0000A1020000}"/>
    <cellStyle name="Normal 4 4 2 2 2 3 2" xfId="3927" xr:uid="{B8B8E769-02F3-41BC-881C-74ED8C806D52}"/>
    <cellStyle name="Normal 4 4 2 2 2 3 2 2" xfId="8145" xr:uid="{F629CA3D-9B62-43DC-B2DF-05B92A8E3D53}"/>
    <cellStyle name="Normal 4 4 2 2 2 3 2 2 2" xfId="17467" xr:uid="{3D33CACE-1F04-451D-B1BE-EC929F10001E}"/>
    <cellStyle name="Normal 4 4 2 2 2 3 2 2 3" xfId="27593" xr:uid="{AE2A67DF-82D1-4EF2-8265-188DC6B683E4}"/>
    <cellStyle name="Normal 4 4 2 2 2 3 2 3" xfId="13250" xr:uid="{749E9372-DA60-4E7C-91CD-B1C07B616693}"/>
    <cellStyle name="Normal 4 4 2 2 2 3 2 4" xfId="23376" xr:uid="{586C7018-62D6-460C-89FB-146FECF694F2}"/>
    <cellStyle name="Normal 4 4 2 2 2 3 3" xfId="6000" xr:uid="{CE916FAC-4172-4D65-8EEC-7C07FE17C190}"/>
    <cellStyle name="Normal 4 4 2 2 2 3 3 2" xfId="15322" xr:uid="{705A88D4-3A09-4D5C-9AF0-30AAFB567047}"/>
    <cellStyle name="Normal 4 4 2 2 2 3 3 3" xfId="25448" xr:uid="{9849A20B-9CE8-4096-9586-3AC029A90C13}"/>
    <cellStyle name="Normal 4 4 2 2 2 3 4" xfId="10182" xr:uid="{3F2CFF87-3E03-416E-8B93-D43231D5DA79}"/>
    <cellStyle name="Normal 4 4 2 2 2 3 4 2" xfId="19493" xr:uid="{B00468C4-D421-4991-B2E8-79C059D36BBE}"/>
    <cellStyle name="Normal 4 4 2 2 2 3 4 3" xfId="29619" xr:uid="{143694EF-5E1B-4889-9889-1450A80E45DA}"/>
    <cellStyle name="Normal 4 4 2 2 2 3 5" xfId="1698" xr:uid="{18F36DAF-2B4D-47ED-9225-105643933B38}"/>
    <cellStyle name="Normal 4 4 2 2 2 3 6" xfId="11105" xr:uid="{39A44CC4-4235-4AEE-9DC6-8F175406E9AC}"/>
    <cellStyle name="Normal 4 4 2 2 2 3 7" xfId="20404" xr:uid="{ADD6D4EB-C203-4363-A35E-1D593F08BEA7}"/>
    <cellStyle name="Normal 4 4 2 2 2 3 8" xfId="21231" xr:uid="{FD80CC08-0C4E-4C74-A894-E1B83D029B28}"/>
    <cellStyle name="Normal 4 4 2 2 2 4" xfId="2111" xr:uid="{CBFBB9A2-E736-4207-8535-221C1915324D}"/>
    <cellStyle name="Normal 4 4 2 2 2 4 2" xfId="4340" xr:uid="{81506069-0536-433B-B201-1AC27E7C16A7}"/>
    <cellStyle name="Normal 4 4 2 2 2 4 2 2" xfId="8558" xr:uid="{CF2F5A83-2041-4DCE-8AA8-8348C81FF0BA}"/>
    <cellStyle name="Normal 4 4 2 2 2 4 2 2 2" xfId="17880" xr:uid="{3C4F2941-3FC0-4480-BA0F-1D50908212A7}"/>
    <cellStyle name="Normal 4 4 2 2 2 4 2 2 3" xfId="28006" xr:uid="{E58C422A-D575-4E5C-B599-9804546801B1}"/>
    <cellStyle name="Normal 4 4 2 2 2 4 2 3" xfId="13663" xr:uid="{0DFFD270-AC92-4E92-ACBC-F1328363BE9E}"/>
    <cellStyle name="Normal 4 4 2 2 2 4 2 4" xfId="23789" xr:uid="{E7BB1C50-61CA-4791-AEDB-DAF37FA25E18}"/>
    <cellStyle name="Normal 4 4 2 2 2 4 3" xfId="6413" xr:uid="{9CBD8306-6A12-4465-B668-933E0D53EAC1}"/>
    <cellStyle name="Normal 4 4 2 2 2 4 3 2" xfId="15735" xr:uid="{E59D1BDC-1E9F-43B9-8D1A-5D7F5A2EA528}"/>
    <cellStyle name="Normal 4 4 2 2 2 4 3 3" xfId="25861" xr:uid="{F9E7F0B3-04C7-484A-8042-3BA1C6F36480}"/>
    <cellStyle name="Normal 4 4 2 2 2 4 4" xfId="11518" xr:uid="{632C22C6-E113-4FC5-969B-0B443B6DC74E}"/>
    <cellStyle name="Normal 4 4 2 2 2 4 5" xfId="21644" xr:uid="{978AEE6A-6792-43B1-A212-7E3A04F81F24}"/>
    <cellStyle name="Normal 4 4 2 2 2 5" xfId="2524" xr:uid="{A060B0F8-9773-4B58-872B-E5BC7046EF60}"/>
    <cellStyle name="Normal 4 4 2 2 2 5 2" xfId="4753" xr:uid="{8F0F8FBF-9E39-4F78-9327-E8D80BFBB304}"/>
    <cellStyle name="Normal 4 4 2 2 2 5 2 2" xfId="8971" xr:uid="{0B3BCCF0-4547-4E8A-86F3-CD9F02C162BC}"/>
    <cellStyle name="Normal 4 4 2 2 2 5 2 2 2" xfId="18293" xr:uid="{B3C1EA0F-DFA7-4531-9A7F-D271BB4A685C}"/>
    <cellStyle name="Normal 4 4 2 2 2 5 2 2 3" xfId="28419" xr:uid="{E0CCA46E-A9FF-4E93-A9E5-2EF249B0D024}"/>
    <cellStyle name="Normal 4 4 2 2 2 5 2 3" xfId="14076" xr:uid="{A3A50D66-74C4-4280-B5E6-A21C9B97A3ED}"/>
    <cellStyle name="Normal 4 4 2 2 2 5 2 4" xfId="24202" xr:uid="{D6AA3AE1-57D7-4960-A60B-05A74EAEDB6F}"/>
    <cellStyle name="Normal 4 4 2 2 2 5 3" xfId="6826" xr:uid="{534D7667-F73D-4D07-8EBB-8B0E8BB7B946}"/>
    <cellStyle name="Normal 4 4 2 2 2 5 3 2" xfId="16148" xr:uid="{06190A63-7EC5-4181-8543-EAE09AB71EBF}"/>
    <cellStyle name="Normal 4 4 2 2 2 5 3 3" xfId="26274" xr:uid="{292F3A19-D29C-45E4-A90C-01EDF6A8E693}"/>
    <cellStyle name="Normal 4 4 2 2 2 5 4" xfId="11931" xr:uid="{73D8C9CF-3E24-4674-910D-77CFBDD351B1}"/>
    <cellStyle name="Normal 4 4 2 2 2 5 5" xfId="22057" xr:uid="{939E88FD-8360-4CF7-8EB2-61005DF6EC43}"/>
    <cellStyle name="Normal 4 4 2 2 2 6" xfId="2937" xr:uid="{233A5C9B-5188-4C69-A81A-3BCC4FA56F8B}"/>
    <cellStyle name="Normal 4 4 2 2 2 6 2" xfId="5166" xr:uid="{57FA134D-DB39-4293-981B-848842D502EF}"/>
    <cellStyle name="Normal 4 4 2 2 2 6 2 2" xfId="9384" xr:uid="{61A75F20-791E-40F2-8999-FA47422C6935}"/>
    <cellStyle name="Normal 4 4 2 2 2 6 2 2 2" xfId="18706" xr:uid="{25DF478E-1802-4AC1-979C-45BE604BB659}"/>
    <cellStyle name="Normal 4 4 2 2 2 6 2 2 3" xfId="28832" xr:uid="{86CF42A3-5B44-4C8E-98F1-E0E240CF8A76}"/>
    <cellStyle name="Normal 4 4 2 2 2 6 2 3" xfId="14489" xr:uid="{2D845E9E-49DD-48BB-A919-8E08DE808BF9}"/>
    <cellStyle name="Normal 4 4 2 2 2 6 2 4" xfId="24615" xr:uid="{E19C11BE-14A9-4D1C-8873-C2B97B7980A4}"/>
    <cellStyle name="Normal 4 4 2 2 2 6 3" xfId="7239" xr:uid="{09DE3E78-0343-47F8-89B6-A111E998AB3D}"/>
    <cellStyle name="Normal 4 4 2 2 2 6 3 2" xfId="16561" xr:uid="{09B18586-DFC7-4A06-B9F4-F41E875D6E4C}"/>
    <cellStyle name="Normal 4 4 2 2 2 6 3 3" xfId="26687" xr:uid="{CE93FF06-FD5E-4B58-AB08-2A6EA1BEAE60}"/>
    <cellStyle name="Normal 4 4 2 2 2 6 4" xfId="12344" xr:uid="{267CCDD7-FA5D-4BF2-9953-33021941CDBC}"/>
    <cellStyle name="Normal 4 4 2 2 2 6 5" xfId="22470" xr:uid="{46654B74-FE8C-45A8-83D4-5624DF91A9B0}"/>
    <cellStyle name="Normal 4 4 2 2 2 7" xfId="3373" xr:uid="{F17CF1EE-264E-4638-922C-DB7FA78A1B6D}"/>
    <cellStyle name="Normal 4 4 2 2 2 7 2" xfId="7652" xr:uid="{158AAEA9-D4CB-4B2D-81DA-1AE6C437282D}"/>
    <cellStyle name="Normal 4 4 2 2 2 7 2 2" xfId="16974" xr:uid="{E295FDB0-B7F3-4500-91C9-2D7DC654C3F4}"/>
    <cellStyle name="Normal 4 4 2 2 2 7 2 3" xfId="27100" xr:uid="{7824A076-DDD9-483B-83A4-8DD125EC56E2}"/>
    <cellStyle name="Normal 4 4 2 2 2 7 3" xfId="12757" xr:uid="{17AEFFFE-B826-4155-914F-6ECAFFF747CE}"/>
    <cellStyle name="Normal 4 4 2 2 2 7 4" xfId="22883" xr:uid="{DEB1C15F-C209-4C27-96F4-A25D716D4410}"/>
    <cellStyle name="Normal 4 4 2 2 2 8" xfId="5587" xr:uid="{F2058CF2-88C3-47DF-A0A5-39BDB33A2422}"/>
    <cellStyle name="Normal 4 4 2 2 2 8 2" xfId="14909" xr:uid="{1E96B1B9-8221-479E-86C8-F1970A4D6013}"/>
    <cellStyle name="Normal 4 4 2 2 2 8 3" xfId="25035" xr:uid="{E05B9E6E-1654-4858-B3C6-A3B105700E87}"/>
    <cellStyle name="Normal 4 4 2 2 2 9" xfId="9757" xr:uid="{4B62F2CC-7F42-48EA-869B-29E12C845F70}"/>
    <cellStyle name="Normal 4 4 2 2 2 9 2" xfId="19078" xr:uid="{6EC16E6F-517E-4204-AE8D-B111AD93E33F}"/>
    <cellStyle name="Normal 4 4 2 2 2 9 3" xfId="29204" xr:uid="{5F8DA3EC-85E4-492E-8478-78F82C42165C}"/>
    <cellStyle name="Normal 4 4 2 2 3" xfId="386" xr:uid="{00000000-0005-0000-0000-0000A2020000}"/>
    <cellStyle name="Normal 4 4 2 2 3 10" xfId="10694" xr:uid="{1F71CBC7-D28C-4297-A581-F03571F477F9}"/>
    <cellStyle name="Normal 4 4 2 2 3 11" xfId="19990" xr:uid="{B36B9846-0B77-4A18-B337-979A9540ABCA}"/>
    <cellStyle name="Normal 4 4 2 2 3 12" xfId="20820" xr:uid="{65B6E74B-BDD0-4AB9-87E3-AF35A86353F7}"/>
    <cellStyle name="Normal 4 4 2 2 3 2" xfId="866" xr:uid="{00000000-0005-0000-0000-0000A3020000}"/>
    <cellStyle name="Normal 4 4 2 2 3 2 2" xfId="3929" xr:uid="{E7B1C03B-92B1-45DE-B6BA-359FC25967CD}"/>
    <cellStyle name="Normal 4 4 2 2 3 2 2 2" xfId="8147" xr:uid="{692E1B8F-61AC-447D-A8AB-8AB27204F446}"/>
    <cellStyle name="Normal 4 4 2 2 3 2 2 2 2" xfId="17469" xr:uid="{5D0D3250-758B-406F-8AD7-D3688C13DA1A}"/>
    <cellStyle name="Normal 4 4 2 2 3 2 2 2 3" xfId="27595" xr:uid="{0A02444F-8EC7-4DC0-8040-ECC3BA0A71E3}"/>
    <cellStyle name="Normal 4 4 2 2 3 2 2 3" xfId="13252" xr:uid="{9EF9E5BB-7B50-4A28-93D5-4C8C7CA485F3}"/>
    <cellStyle name="Normal 4 4 2 2 3 2 2 4" xfId="23378" xr:uid="{5A2BEABB-14E4-44AB-8C22-791ABAF2B510}"/>
    <cellStyle name="Normal 4 4 2 2 3 2 3" xfId="6002" xr:uid="{A7A6DFA0-B648-4A4A-BB76-E305534B1579}"/>
    <cellStyle name="Normal 4 4 2 2 3 2 3 2" xfId="15324" xr:uid="{5A5FA5BB-77D7-4423-B1AA-3A8B9E3EAF51}"/>
    <cellStyle name="Normal 4 4 2 2 3 2 3 3" xfId="25450" xr:uid="{4D786C6B-0EFF-49C2-B30F-DE7D5F9FC6A2}"/>
    <cellStyle name="Normal 4 4 2 2 3 2 4" xfId="10286" xr:uid="{01DC3E7D-3EA8-4399-A6A5-655BEF128EB7}"/>
    <cellStyle name="Normal 4 4 2 2 3 2 4 2" xfId="19597" xr:uid="{7D2B4A4B-44AB-4DCE-839A-14CE68386F76}"/>
    <cellStyle name="Normal 4 4 2 2 3 2 4 3" xfId="29723" xr:uid="{CF65FCBB-14B2-4AA5-B8CE-07BA7CBD8825}"/>
    <cellStyle name="Normal 4 4 2 2 3 2 5" xfId="1700" xr:uid="{3192ACF1-F93C-40D6-92B0-047431562962}"/>
    <cellStyle name="Normal 4 4 2 2 3 2 6" xfId="11107" xr:uid="{232A4B28-F482-4774-A543-C0010AF2DA17}"/>
    <cellStyle name="Normal 4 4 2 2 3 2 7" xfId="20406" xr:uid="{A21C2414-CC9F-4DED-9A0E-34D6D4F76035}"/>
    <cellStyle name="Normal 4 4 2 2 3 2 8" xfId="21233" xr:uid="{115CF0FF-69ED-49FE-B540-F476DA228ECF}"/>
    <cellStyle name="Normal 4 4 2 2 3 3" xfId="2113" xr:uid="{2AD37551-D93D-4809-B0D5-70A8F1FB913B}"/>
    <cellStyle name="Normal 4 4 2 2 3 3 2" xfId="4342" xr:uid="{2E60665F-0208-4A0F-9918-9330140D2E9A}"/>
    <cellStyle name="Normal 4 4 2 2 3 3 2 2" xfId="8560" xr:uid="{DB2FF10E-5E42-421A-B268-E71DB05935F0}"/>
    <cellStyle name="Normal 4 4 2 2 3 3 2 2 2" xfId="17882" xr:uid="{64A7667C-2646-49A2-838B-6FB4F5A9BBDC}"/>
    <cellStyle name="Normal 4 4 2 2 3 3 2 2 3" xfId="28008" xr:uid="{5FF46767-2CB4-48FC-9640-D30E7DF65EC5}"/>
    <cellStyle name="Normal 4 4 2 2 3 3 2 3" xfId="13665" xr:uid="{27EB6DDE-C1FA-4D0E-B2D2-A2A8BAC9F55A}"/>
    <cellStyle name="Normal 4 4 2 2 3 3 2 4" xfId="23791" xr:uid="{2D0C0598-C93A-49AD-9640-99868AFF6DEA}"/>
    <cellStyle name="Normal 4 4 2 2 3 3 3" xfId="6415" xr:uid="{7AE4C111-4A9F-4F2F-B33A-D5C33DC787C2}"/>
    <cellStyle name="Normal 4 4 2 2 3 3 3 2" xfId="15737" xr:uid="{99780D74-F591-4A88-A2C4-2DD39B1C9ECD}"/>
    <cellStyle name="Normal 4 4 2 2 3 3 3 3" xfId="25863" xr:uid="{4E740C7F-79B4-459E-B181-91FF52611FAC}"/>
    <cellStyle name="Normal 4 4 2 2 3 3 4" xfId="11520" xr:uid="{1581F5D7-6C71-4720-8DC6-22E48F1F4E64}"/>
    <cellStyle name="Normal 4 4 2 2 3 3 5" xfId="21646" xr:uid="{CD5F3BFC-6994-4D6D-83AF-A3992E977134}"/>
    <cellStyle name="Normal 4 4 2 2 3 4" xfId="2526" xr:uid="{4BB026E0-3537-4BC4-A53A-8CE294A7462F}"/>
    <cellStyle name="Normal 4 4 2 2 3 4 2" xfId="4755" xr:uid="{EC9CB8A6-0171-4250-A415-2DC79A732B8F}"/>
    <cellStyle name="Normal 4 4 2 2 3 4 2 2" xfId="8973" xr:uid="{0597ACE7-FCA1-4BAB-97F7-856E3C5F3957}"/>
    <cellStyle name="Normal 4 4 2 2 3 4 2 2 2" xfId="18295" xr:uid="{336B140F-49EA-4C7F-B3B9-9B16CE12F75B}"/>
    <cellStyle name="Normal 4 4 2 2 3 4 2 2 3" xfId="28421" xr:uid="{66DE680F-5961-4655-A7A0-F02DAD8BDCDB}"/>
    <cellStyle name="Normal 4 4 2 2 3 4 2 3" xfId="14078" xr:uid="{E6AF200A-6788-42E9-B17B-86B4416175EF}"/>
    <cellStyle name="Normal 4 4 2 2 3 4 2 4" xfId="24204" xr:uid="{7F030AE0-02BF-40A7-B4B5-AC116123816D}"/>
    <cellStyle name="Normal 4 4 2 2 3 4 3" xfId="6828" xr:uid="{CA5B40C6-6056-44C0-90C1-ED01B5A9BE89}"/>
    <cellStyle name="Normal 4 4 2 2 3 4 3 2" xfId="16150" xr:uid="{0AC471F5-5F18-4BB8-A8B2-6835D2411E20}"/>
    <cellStyle name="Normal 4 4 2 2 3 4 3 3" xfId="26276" xr:uid="{7FA5E46C-8109-40AD-ADDB-71E17ACCE803}"/>
    <cellStyle name="Normal 4 4 2 2 3 4 4" xfId="11933" xr:uid="{C7D47EF4-86D9-4DD1-9B5F-B979EDDACAD6}"/>
    <cellStyle name="Normal 4 4 2 2 3 4 5" xfId="22059" xr:uid="{03B6FC17-B7DD-4956-AD2F-7317D123013A}"/>
    <cellStyle name="Normal 4 4 2 2 3 5" xfId="2939" xr:uid="{3E2F9383-B029-4546-96BE-A86499B6F849}"/>
    <cellStyle name="Normal 4 4 2 2 3 5 2" xfId="5168" xr:uid="{E1A36538-5031-41BE-8D75-4826651139F0}"/>
    <cellStyle name="Normal 4 4 2 2 3 5 2 2" xfId="9386" xr:uid="{DBEA2F86-5BED-4E99-B2CC-A783A6AEEA8D}"/>
    <cellStyle name="Normal 4 4 2 2 3 5 2 2 2" xfId="18708" xr:uid="{92BB35D3-60F4-4660-88EE-CB891F692F20}"/>
    <cellStyle name="Normal 4 4 2 2 3 5 2 2 3" xfId="28834" xr:uid="{A71CAEFE-2AA5-47E7-AA8C-6FCB653E7DCF}"/>
    <cellStyle name="Normal 4 4 2 2 3 5 2 3" xfId="14491" xr:uid="{F26575E9-9FE1-4F69-B6B8-997060B66C28}"/>
    <cellStyle name="Normal 4 4 2 2 3 5 2 4" xfId="24617" xr:uid="{B9E5041F-C0CD-4FF8-8CCA-F19A82814BD2}"/>
    <cellStyle name="Normal 4 4 2 2 3 5 3" xfId="7241" xr:uid="{B15E5981-2D6A-4207-B768-1D1285AB85DA}"/>
    <cellStyle name="Normal 4 4 2 2 3 5 3 2" xfId="16563" xr:uid="{2ED234C4-8769-4470-AAD8-E2D787E4B536}"/>
    <cellStyle name="Normal 4 4 2 2 3 5 3 3" xfId="26689" xr:uid="{041B00DA-7ABD-4F4A-BEF8-7CC66D8BA711}"/>
    <cellStyle name="Normal 4 4 2 2 3 5 4" xfId="12346" xr:uid="{5D425F90-B5C3-4BD9-8554-30CAF4402108}"/>
    <cellStyle name="Normal 4 4 2 2 3 5 5" xfId="22472" xr:uid="{DC223133-EDBA-441D-9173-37BEBAC4B971}"/>
    <cellStyle name="Normal 4 4 2 2 3 6" xfId="3375" xr:uid="{2D43135E-519D-44A2-94F7-3E808AADFF6C}"/>
    <cellStyle name="Normal 4 4 2 2 3 6 2" xfId="7654" xr:uid="{83B5F6B0-B70E-44B8-8526-FB5DCEC270E7}"/>
    <cellStyle name="Normal 4 4 2 2 3 6 2 2" xfId="16976" xr:uid="{B58226EB-F78A-4460-9434-D43AB32EF026}"/>
    <cellStyle name="Normal 4 4 2 2 3 6 2 3" xfId="27102" xr:uid="{32164053-FEC9-472E-9D5B-6F6055469CF0}"/>
    <cellStyle name="Normal 4 4 2 2 3 6 3" xfId="12759" xr:uid="{A745818C-DDD5-44D7-BC59-D2D5EFE6D067}"/>
    <cellStyle name="Normal 4 4 2 2 3 6 4" xfId="22885" xr:uid="{5D730AEF-0677-49B1-809B-3D8682FAB1A2}"/>
    <cellStyle name="Normal 4 4 2 2 3 7" xfId="5589" xr:uid="{ECA1FF3D-0C11-41EE-A394-4AF47E51EFA5}"/>
    <cellStyle name="Normal 4 4 2 2 3 7 2" xfId="14911" xr:uid="{7C6D88E0-9C33-4813-9739-7462909CF1B9}"/>
    <cellStyle name="Normal 4 4 2 2 3 7 3" xfId="25037" xr:uid="{42C657BD-99AE-4BA4-A3CC-3F7F5C3BF9AF}"/>
    <cellStyle name="Normal 4 4 2 2 3 8" xfId="9861" xr:uid="{3919CB59-999E-498F-81A0-2CE54744211F}"/>
    <cellStyle name="Normal 4 4 2 2 3 8 2" xfId="19182" xr:uid="{C2B307CE-4C25-49B3-88D5-1360C38CB2A7}"/>
    <cellStyle name="Normal 4 4 2 2 3 8 3" xfId="29308" xr:uid="{3F649840-0A1C-47A1-B393-3698BDC8AF4C}"/>
    <cellStyle name="Normal 4 4 2 2 3 9" xfId="1285" xr:uid="{446F95AC-B760-475F-B45A-12805F314125}"/>
    <cellStyle name="Normal 4 4 2 2 4" xfId="863" xr:uid="{00000000-0005-0000-0000-0000A4020000}"/>
    <cellStyle name="Normal 4 4 2 2 4 2" xfId="3926" xr:uid="{F5C848A7-CF29-4AD2-97B8-B5EEC7A8949D}"/>
    <cellStyle name="Normal 4 4 2 2 4 2 2" xfId="8144" xr:uid="{267CA028-CF60-413B-8EB9-0C5A9EB6480E}"/>
    <cellStyle name="Normal 4 4 2 2 4 2 2 2" xfId="17466" xr:uid="{351AB08C-AB6A-443E-B2FA-D32BBA682D7B}"/>
    <cellStyle name="Normal 4 4 2 2 4 2 2 3" xfId="27592" xr:uid="{02CF9B98-0CEF-4175-BC43-E873AFFCD40A}"/>
    <cellStyle name="Normal 4 4 2 2 4 2 3" xfId="13249" xr:uid="{339E2372-EC23-4F11-A6D9-4FC734BFB439}"/>
    <cellStyle name="Normal 4 4 2 2 4 2 4" xfId="23375" xr:uid="{DF8B9408-5146-4426-AA80-1A3BA4A0B726}"/>
    <cellStyle name="Normal 4 4 2 2 4 3" xfId="5999" xr:uid="{C7B88D7B-EEA4-44B7-8C2E-D48068046076}"/>
    <cellStyle name="Normal 4 4 2 2 4 3 2" xfId="15321" xr:uid="{5FBD252A-7F49-4574-96AB-E19EA175029C}"/>
    <cellStyle name="Normal 4 4 2 2 4 3 3" xfId="25447" xr:uid="{C66922DD-D7AA-4E59-A28A-830D96DDADAC}"/>
    <cellStyle name="Normal 4 4 2 2 4 4" xfId="10079" xr:uid="{291B0743-1D27-4E8D-A71D-8B7D9E1BE979}"/>
    <cellStyle name="Normal 4 4 2 2 4 4 2" xfId="19390" xr:uid="{F3596401-C44E-49FC-AE16-E1B2AA916D90}"/>
    <cellStyle name="Normal 4 4 2 2 4 4 3" xfId="29516" xr:uid="{A0D98DDA-109E-49DE-92A4-2B98F3A87B5C}"/>
    <cellStyle name="Normal 4 4 2 2 4 5" xfId="1697" xr:uid="{71CBDD31-FFC7-44CB-A665-6085A1A43A08}"/>
    <cellStyle name="Normal 4 4 2 2 4 6" xfId="11104" xr:uid="{573A4A47-CA72-4686-B97A-E30B3E109671}"/>
    <cellStyle name="Normal 4 4 2 2 4 7" xfId="20403" xr:uid="{8109F046-7445-41C2-AB5C-E3FD03503389}"/>
    <cellStyle name="Normal 4 4 2 2 4 8" xfId="21230" xr:uid="{54C68E8A-2B6D-4A34-8FEC-3F88F354C259}"/>
    <cellStyle name="Normal 4 4 2 2 5" xfId="2110" xr:uid="{E63D330F-2340-4B5B-BECA-9BCB154D9270}"/>
    <cellStyle name="Normal 4 4 2 2 5 2" xfId="4339" xr:uid="{3A678640-1D66-4A55-B9E1-65749F96EAE1}"/>
    <cellStyle name="Normal 4 4 2 2 5 2 2" xfId="8557" xr:uid="{6A9A1888-73EA-4436-8488-DF1E644591FA}"/>
    <cellStyle name="Normal 4 4 2 2 5 2 2 2" xfId="17879" xr:uid="{7E81DEB0-9C77-47E8-A009-345BD9A53A55}"/>
    <cellStyle name="Normal 4 4 2 2 5 2 2 3" xfId="28005" xr:uid="{300AC8F8-EE2A-42C1-BD7C-ED8C43EB7C7B}"/>
    <cellStyle name="Normal 4 4 2 2 5 2 3" xfId="13662" xr:uid="{B5CEEA49-8EEB-4062-8703-55D725EEDBD0}"/>
    <cellStyle name="Normal 4 4 2 2 5 2 4" xfId="23788" xr:uid="{CA77749D-3483-4469-97D6-0B583B0B9A66}"/>
    <cellStyle name="Normal 4 4 2 2 5 3" xfId="6412" xr:uid="{642829D3-1A9A-49F6-AAC4-2BB081CF45C6}"/>
    <cellStyle name="Normal 4 4 2 2 5 3 2" xfId="15734" xr:uid="{13DEF9F8-58F0-4985-9E65-4EA32C316199}"/>
    <cellStyle name="Normal 4 4 2 2 5 3 3" xfId="25860" xr:uid="{4A9AF590-BE0A-48C7-963E-DD17FD879184}"/>
    <cellStyle name="Normal 4 4 2 2 5 4" xfId="11517" xr:uid="{A97D8E65-23FA-475E-BEB5-CB8158AB0444}"/>
    <cellStyle name="Normal 4 4 2 2 5 5" xfId="21643" xr:uid="{CF0A29CB-8E84-4652-A3EE-D4C56B801580}"/>
    <cellStyle name="Normal 4 4 2 2 6" xfId="2523" xr:uid="{271F8401-0DDC-4E21-81BB-F39493BDAA53}"/>
    <cellStyle name="Normal 4 4 2 2 6 2" xfId="4752" xr:uid="{1AC72225-212E-44D6-9F8B-0ADAFBE6B796}"/>
    <cellStyle name="Normal 4 4 2 2 6 2 2" xfId="8970" xr:uid="{BEEA9DC8-4EBC-42FB-B9B3-B49C18AB568B}"/>
    <cellStyle name="Normal 4 4 2 2 6 2 2 2" xfId="18292" xr:uid="{B363754D-8226-4C82-B9C9-CF12070C61A0}"/>
    <cellStyle name="Normal 4 4 2 2 6 2 2 3" xfId="28418" xr:uid="{A7EDEA68-5E34-4C04-A3AA-48B66C49394B}"/>
    <cellStyle name="Normal 4 4 2 2 6 2 3" xfId="14075" xr:uid="{526465D4-7EE8-4896-901D-EE5F345BDD47}"/>
    <cellStyle name="Normal 4 4 2 2 6 2 4" xfId="24201" xr:uid="{0E0CB9B7-541C-4D2E-93A4-59A4403CE26F}"/>
    <cellStyle name="Normal 4 4 2 2 6 3" xfId="6825" xr:uid="{4B5D0C9C-E982-4CD8-A808-ABE59C460AF8}"/>
    <cellStyle name="Normal 4 4 2 2 6 3 2" xfId="16147" xr:uid="{B02E1971-215E-4114-99BD-C0ECE8BD459D}"/>
    <cellStyle name="Normal 4 4 2 2 6 3 3" xfId="26273" xr:uid="{D98F4743-B232-4467-8A07-CB2CA141B0AC}"/>
    <cellStyle name="Normal 4 4 2 2 6 4" xfId="11930" xr:uid="{01376D37-52BD-4966-A693-8AEF414EA1AC}"/>
    <cellStyle name="Normal 4 4 2 2 6 5" xfId="22056" xr:uid="{8FC452BF-49E5-406F-A11B-266542E50A9D}"/>
    <cellStyle name="Normal 4 4 2 2 7" xfId="2936" xr:uid="{04D66BE8-C527-41A9-A220-8B29A2D8250F}"/>
    <cellStyle name="Normal 4 4 2 2 7 2" xfId="5165" xr:uid="{E1037E89-6DF1-4802-8CD3-A84767844180}"/>
    <cellStyle name="Normal 4 4 2 2 7 2 2" xfId="9383" xr:uid="{BA87AC5B-3170-4D38-8B0E-50E902CB1EC1}"/>
    <cellStyle name="Normal 4 4 2 2 7 2 2 2" xfId="18705" xr:uid="{36256226-BA92-445F-8AEB-257F30D6B524}"/>
    <cellStyle name="Normal 4 4 2 2 7 2 2 3" xfId="28831" xr:uid="{691AA65E-231E-4E4B-AFFB-ADBDD469670C}"/>
    <cellStyle name="Normal 4 4 2 2 7 2 3" xfId="14488" xr:uid="{2BC182F0-0DD5-4D5A-9189-DA1662E0B86E}"/>
    <cellStyle name="Normal 4 4 2 2 7 2 4" xfId="24614" xr:uid="{25CE1AD7-5E4B-47A8-8EE1-89F53AC1E963}"/>
    <cellStyle name="Normal 4 4 2 2 7 3" xfId="7238" xr:uid="{E393DB31-ECC4-41D8-9CDC-733E9607524B}"/>
    <cellStyle name="Normal 4 4 2 2 7 3 2" xfId="16560" xr:uid="{1F708795-C502-47A9-9B05-8A958D0DCB17}"/>
    <cellStyle name="Normal 4 4 2 2 7 3 3" xfId="26686" xr:uid="{24A3F72C-85DD-49A3-8137-78DA2DF49B00}"/>
    <cellStyle name="Normal 4 4 2 2 7 4" xfId="12343" xr:uid="{E549C93F-382F-4E80-B0B1-A870AD301F7D}"/>
    <cellStyle name="Normal 4 4 2 2 7 5" xfId="22469" xr:uid="{6382E213-3621-4A78-BB89-8555C5B7CEB8}"/>
    <cellStyle name="Normal 4 4 2 2 8" xfId="3372" xr:uid="{7C5618D4-B0D2-4A58-B16E-AD008A6A05DC}"/>
    <cellStyle name="Normal 4 4 2 2 8 2" xfId="7651" xr:uid="{EA715AEC-FB29-42C9-871C-D17B3775F661}"/>
    <cellStyle name="Normal 4 4 2 2 8 2 2" xfId="16973" xr:uid="{A3E75FE5-80D0-4958-AC3B-C083AC8DE043}"/>
    <cellStyle name="Normal 4 4 2 2 8 2 3" xfId="27099" xr:uid="{CE106417-5ACD-40D3-BAB7-56A1AACCBA7A}"/>
    <cellStyle name="Normal 4 4 2 2 8 3" xfId="12756" xr:uid="{58D90C57-BA55-4875-9B27-BDA70828D02B}"/>
    <cellStyle name="Normal 4 4 2 2 8 4" xfId="22882" xr:uid="{8B24F9F9-A7FD-45C5-B0AF-C2480AC3B23B}"/>
    <cellStyle name="Normal 4 4 2 2 9" xfId="5586" xr:uid="{81D81CB6-D873-4418-9F34-A80EAED23667}"/>
    <cellStyle name="Normal 4 4 2 2 9 2" xfId="14908" xr:uid="{67BD0E22-76AF-472F-994B-5B6A84002244}"/>
    <cellStyle name="Normal 4 4 2 2 9 3" xfId="25034" xr:uid="{3CFD4238-BA3E-4CA5-AABA-A72DEF8E8EA1}"/>
    <cellStyle name="Normal 4 4 2 3" xfId="387" xr:uid="{00000000-0005-0000-0000-0000A5020000}"/>
    <cellStyle name="Normal 4 4 2 3 10" xfId="1286" xr:uid="{1F570015-B804-4B93-B1A0-18E51AFD60AC}"/>
    <cellStyle name="Normal 4 4 2 3 11" xfId="10695" xr:uid="{7C150351-A43C-4958-9F4C-02582591A6C5}"/>
    <cellStyle name="Normal 4 4 2 3 12" xfId="19991" xr:uid="{D11AB144-3A0E-4B8E-ACDC-7C070DC48C17}"/>
    <cellStyle name="Normal 4 4 2 3 13" xfId="20821" xr:uid="{2F67B244-0073-4CCE-8FE5-13EE1ECDBD36}"/>
    <cellStyle name="Normal 4 4 2 3 2" xfId="388" xr:uid="{00000000-0005-0000-0000-0000A6020000}"/>
    <cellStyle name="Normal 4 4 2 3 2 10" xfId="10696" xr:uid="{CC715F8E-4B1A-4C27-B563-8D8F545AD4A6}"/>
    <cellStyle name="Normal 4 4 2 3 2 11" xfId="19992" xr:uid="{A8F0FC9B-3F99-4517-A21A-FE684A026E22}"/>
    <cellStyle name="Normal 4 4 2 3 2 12" xfId="20822" xr:uid="{0EA6478E-8E04-4828-AC84-86B4AD1920A0}"/>
    <cellStyle name="Normal 4 4 2 3 2 2" xfId="868" xr:uid="{00000000-0005-0000-0000-0000A7020000}"/>
    <cellStyle name="Normal 4 4 2 3 2 2 2" xfId="3931" xr:uid="{409B3D29-2A5E-4705-A7D7-D21FC20CDE14}"/>
    <cellStyle name="Normal 4 4 2 3 2 2 2 2" xfId="8149" xr:uid="{C6AC41B7-1EFC-4381-90F1-073D217AE6E4}"/>
    <cellStyle name="Normal 4 4 2 3 2 2 2 2 2" xfId="17471" xr:uid="{92281F87-D151-443D-9BF9-D09C05EA26DC}"/>
    <cellStyle name="Normal 4 4 2 3 2 2 2 2 3" xfId="27597" xr:uid="{27836F3E-CC75-4C1F-8617-57F98D86566C}"/>
    <cellStyle name="Normal 4 4 2 3 2 2 2 3" xfId="13254" xr:uid="{1623775A-83CB-4B47-89B9-FE87A9E24386}"/>
    <cellStyle name="Normal 4 4 2 3 2 2 2 4" xfId="23380" xr:uid="{A616BD01-DCFB-48BF-AC87-519974DA208E}"/>
    <cellStyle name="Normal 4 4 2 3 2 2 3" xfId="6004" xr:uid="{3896F072-4AC6-4727-A897-62152123837D}"/>
    <cellStyle name="Normal 4 4 2 3 2 2 3 2" xfId="15326" xr:uid="{19CF69DE-2BE7-4B5B-B959-5A46787DF4AC}"/>
    <cellStyle name="Normal 4 4 2 3 2 2 3 3" xfId="25452" xr:uid="{D2FA2AB0-6279-436F-B6E7-1BD5278C84F6}"/>
    <cellStyle name="Normal 4 4 2 3 2 2 4" xfId="10346" xr:uid="{77F52112-7B48-472F-8F5B-13F198E71AAD}"/>
    <cellStyle name="Normal 4 4 2 3 2 2 4 2" xfId="19657" xr:uid="{E027CF11-DAC1-4E1C-BB04-02F65C2BD77A}"/>
    <cellStyle name="Normal 4 4 2 3 2 2 4 3" xfId="29783" xr:uid="{5A765730-DEE5-4AAE-AE02-F8E2E57DBEC7}"/>
    <cellStyle name="Normal 4 4 2 3 2 2 5" xfId="1702" xr:uid="{F7DE7BB8-C8A4-486A-8EA4-9736FEB5A889}"/>
    <cellStyle name="Normal 4 4 2 3 2 2 6" xfId="11109" xr:uid="{EE04CE4E-3A00-4A0F-830C-93F6B8F178B4}"/>
    <cellStyle name="Normal 4 4 2 3 2 2 7" xfId="20408" xr:uid="{EE0D48F7-8D3A-483A-8C2E-64B8CD53857F}"/>
    <cellStyle name="Normal 4 4 2 3 2 2 8" xfId="21235" xr:uid="{4F05F7AA-4988-461A-9470-E91B6995BEB0}"/>
    <cellStyle name="Normal 4 4 2 3 2 3" xfId="2115" xr:uid="{8CE91858-B12D-4A20-A6B9-30D78791B99A}"/>
    <cellStyle name="Normal 4 4 2 3 2 3 2" xfId="4344" xr:uid="{F832DBFE-D663-4C83-B465-EDCE2714293C}"/>
    <cellStyle name="Normal 4 4 2 3 2 3 2 2" xfId="8562" xr:uid="{31E534D0-07DC-4CCB-A59E-A5113C544B6C}"/>
    <cellStyle name="Normal 4 4 2 3 2 3 2 2 2" xfId="17884" xr:uid="{7A3ED111-7F0B-42D6-B79A-8F9B17779F79}"/>
    <cellStyle name="Normal 4 4 2 3 2 3 2 2 3" xfId="28010" xr:uid="{AA634C56-AF99-4EAA-849D-B12BFD9A69B4}"/>
    <cellStyle name="Normal 4 4 2 3 2 3 2 3" xfId="13667" xr:uid="{653D39C4-5E0F-4DDB-9FCA-89DF396A5E1E}"/>
    <cellStyle name="Normal 4 4 2 3 2 3 2 4" xfId="23793" xr:uid="{38512C88-EF27-4BA9-98AB-8581501BAB49}"/>
    <cellStyle name="Normal 4 4 2 3 2 3 3" xfId="6417" xr:uid="{AC7DDD45-EFCE-4906-A2B2-19DF2792C514}"/>
    <cellStyle name="Normal 4 4 2 3 2 3 3 2" xfId="15739" xr:uid="{A03F7BB9-551D-4CD8-B455-3862093B3B01}"/>
    <cellStyle name="Normal 4 4 2 3 2 3 3 3" xfId="25865" xr:uid="{4EA6BB06-93EF-4D30-8A60-A90D01353804}"/>
    <cellStyle name="Normal 4 4 2 3 2 3 4" xfId="11522" xr:uid="{D65792A3-B2BE-49C7-BB47-7D98D1FA778A}"/>
    <cellStyle name="Normal 4 4 2 3 2 3 5" xfId="21648" xr:uid="{00920FEF-C890-4103-B7ED-296EE6E444E6}"/>
    <cellStyle name="Normal 4 4 2 3 2 4" xfId="2528" xr:uid="{5F6FFDD2-C1BF-40D1-96C1-1081E6A5EE3D}"/>
    <cellStyle name="Normal 4 4 2 3 2 4 2" xfId="4757" xr:uid="{1926FF31-B628-41A8-A50A-4808DA0A4F6D}"/>
    <cellStyle name="Normal 4 4 2 3 2 4 2 2" xfId="8975" xr:uid="{4795CE53-052E-4264-9D12-A63109C04043}"/>
    <cellStyle name="Normal 4 4 2 3 2 4 2 2 2" xfId="18297" xr:uid="{50846787-9BF3-4AC6-B31F-2A87927ED88B}"/>
    <cellStyle name="Normal 4 4 2 3 2 4 2 2 3" xfId="28423" xr:uid="{90BA769A-EDDD-4BC6-BFB6-312EF2DA5F2B}"/>
    <cellStyle name="Normal 4 4 2 3 2 4 2 3" xfId="14080" xr:uid="{BEEC020A-BE95-4DE5-BEF4-0413D858BB18}"/>
    <cellStyle name="Normal 4 4 2 3 2 4 2 4" xfId="24206" xr:uid="{D5F918FD-C285-457B-9EEB-ACD8A13DA302}"/>
    <cellStyle name="Normal 4 4 2 3 2 4 3" xfId="6830" xr:uid="{F95623C7-FEDD-4EFC-9861-D87BAD3788B3}"/>
    <cellStyle name="Normal 4 4 2 3 2 4 3 2" xfId="16152" xr:uid="{84A75F68-21AD-4ECD-98F5-B8737DB0B3F8}"/>
    <cellStyle name="Normal 4 4 2 3 2 4 3 3" xfId="26278" xr:uid="{0A217DBB-B75C-4D2F-98E9-170DEC57743B}"/>
    <cellStyle name="Normal 4 4 2 3 2 4 4" xfId="11935" xr:uid="{A71FB643-993C-480F-945C-953051B32F94}"/>
    <cellStyle name="Normal 4 4 2 3 2 4 5" xfId="22061" xr:uid="{DE63FE43-4FD0-4DF3-A23E-85867F6B3835}"/>
    <cellStyle name="Normal 4 4 2 3 2 5" xfId="2941" xr:uid="{8E696FE3-E97A-4275-8DAE-75383FC19D5C}"/>
    <cellStyle name="Normal 4 4 2 3 2 5 2" xfId="5170" xr:uid="{A906072F-3B54-4B89-A38A-B5657CB4D250}"/>
    <cellStyle name="Normal 4 4 2 3 2 5 2 2" xfId="9388" xr:uid="{B1566664-CD0A-49AD-A654-B5964A536347}"/>
    <cellStyle name="Normal 4 4 2 3 2 5 2 2 2" xfId="18710" xr:uid="{C04B39D7-5582-40E1-859D-2E64970767EE}"/>
    <cellStyle name="Normal 4 4 2 3 2 5 2 2 3" xfId="28836" xr:uid="{F9642D7F-C57D-4AF9-9A2C-42D16265E2FD}"/>
    <cellStyle name="Normal 4 4 2 3 2 5 2 3" xfId="14493" xr:uid="{51AF95C9-104A-449A-A04E-371CD4C1AE25}"/>
    <cellStyle name="Normal 4 4 2 3 2 5 2 4" xfId="24619" xr:uid="{497FE49C-1603-4725-ADAE-222805279033}"/>
    <cellStyle name="Normal 4 4 2 3 2 5 3" xfId="7243" xr:uid="{5AC8402F-523F-4A4D-A024-34E49304F0C7}"/>
    <cellStyle name="Normal 4 4 2 3 2 5 3 2" xfId="16565" xr:uid="{472C0AF5-50B4-4376-879D-60EE10E9D989}"/>
    <cellStyle name="Normal 4 4 2 3 2 5 3 3" xfId="26691" xr:uid="{CADE2289-8C99-4A13-8A70-C83A07B600BA}"/>
    <cellStyle name="Normal 4 4 2 3 2 5 4" xfId="12348" xr:uid="{EACB4F1D-8C6E-4814-95C7-E00E3EE96BAC}"/>
    <cellStyle name="Normal 4 4 2 3 2 5 5" xfId="22474" xr:uid="{6330FE91-26A8-4176-855E-38F9416986D9}"/>
    <cellStyle name="Normal 4 4 2 3 2 6" xfId="3377" xr:uid="{C0ECD3F8-C38D-4EA0-8BF9-578A267ECC15}"/>
    <cellStyle name="Normal 4 4 2 3 2 6 2" xfId="7656" xr:uid="{3DD27A14-D810-4BD8-BDA9-EA68339B3741}"/>
    <cellStyle name="Normal 4 4 2 3 2 6 2 2" xfId="16978" xr:uid="{FD7BD072-8329-4CF3-8CA1-840798739743}"/>
    <cellStyle name="Normal 4 4 2 3 2 6 2 3" xfId="27104" xr:uid="{D8127E09-50D7-4761-A59C-D1E98FF1BA10}"/>
    <cellStyle name="Normal 4 4 2 3 2 6 3" xfId="12761" xr:uid="{76D9F30A-A730-41ED-9446-48344AC5F1F8}"/>
    <cellStyle name="Normal 4 4 2 3 2 6 4" xfId="22887" xr:uid="{33C92595-4C7F-4EF8-A3AB-29F2433B7272}"/>
    <cellStyle name="Normal 4 4 2 3 2 7" xfId="5591" xr:uid="{75EEC3AA-80B1-47E9-8A5B-043778B820DD}"/>
    <cellStyle name="Normal 4 4 2 3 2 7 2" xfId="14913" xr:uid="{4384DA19-543D-40D8-848B-1AC4058D80E8}"/>
    <cellStyle name="Normal 4 4 2 3 2 7 3" xfId="25039" xr:uid="{0FB3CA69-EBFD-485D-8870-EFB558D4C5EE}"/>
    <cellStyle name="Normal 4 4 2 3 2 8" xfId="9921" xr:uid="{8E12B0DD-8BF4-48BA-8793-AAD4BCDB5A28}"/>
    <cellStyle name="Normal 4 4 2 3 2 8 2" xfId="19242" xr:uid="{4CCB10D5-2A38-4C5A-9717-AC20538C95D5}"/>
    <cellStyle name="Normal 4 4 2 3 2 8 3" xfId="29368" xr:uid="{EFEC22DE-5A03-4B62-9072-DF888D705F93}"/>
    <cellStyle name="Normal 4 4 2 3 2 9" xfId="1287" xr:uid="{7ED98A85-6C36-42BE-A16E-0EB79B59189A}"/>
    <cellStyle name="Normal 4 4 2 3 3" xfId="867" xr:uid="{00000000-0005-0000-0000-0000A8020000}"/>
    <cellStyle name="Normal 4 4 2 3 3 2" xfId="3930" xr:uid="{93F15541-60A2-49A5-8C73-DC407C9CF39F}"/>
    <cellStyle name="Normal 4 4 2 3 3 2 2" xfId="8148" xr:uid="{D970812B-E782-4A2F-83D0-0E628D927CD4}"/>
    <cellStyle name="Normal 4 4 2 3 3 2 2 2" xfId="17470" xr:uid="{071C0416-BBE5-42A2-94B1-6959214A7514}"/>
    <cellStyle name="Normal 4 4 2 3 3 2 2 3" xfId="27596" xr:uid="{A706F020-EC4E-42FE-950D-455C9815B895}"/>
    <cellStyle name="Normal 4 4 2 3 3 2 3" xfId="13253" xr:uid="{9487A550-6E30-49FF-96A6-095A802E0900}"/>
    <cellStyle name="Normal 4 4 2 3 3 2 4" xfId="23379" xr:uid="{C5C8248E-17AD-41A9-B098-7EA8B09F5F79}"/>
    <cellStyle name="Normal 4 4 2 3 3 3" xfId="6003" xr:uid="{798DB0E2-CD8C-4B2A-B018-54CAAFFC3B8E}"/>
    <cellStyle name="Normal 4 4 2 3 3 3 2" xfId="15325" xr:uid="{5856086B-DD6F-4CCB-9EAF-22004ED5BB10}"/>
    <cellStyle name="Normal 4 4 2 3 3 3 3" xfId="25451" xr:uid="{1D79F54A-755D-454C-B603-9EF8CAEC0716}"/>
    <cellStyle name="Normal 4 4 2 3 3 4" xfId="10139" xr:uid="{146154EC-9422-4254-822C-AD2DA1688BFA}"/>
    <cellStyle name="Normal 4 4 2 3 3 4 2" xfId="19450" xr:uid="{E9F666CC-1FA0-4B5B-ACED-BB9DA719660B}"/>
    <cellStyle name="Normal 4 4 2 3 3 4 3" xfId="29576" xr:uid="{7EE3D937-2E82-4F01-82C0-3774F092FC40}"/>
    <cellStyle name="Normal 4 4 2 3 3 5" xfId="1701" xr:uid="{CED08967-7D70-42A0-B33A-4D30251FE9DF}"/>
    <cellStyle name="Normal 4 4 2 3 3 6" xfId="11108" xr:uid="{39A0C68B-86C7-4C0D-94EC-0D5DE092FC2D}"/>
    <cellStyle name="Normal 4 4 2 3 3 7" xfId="20407" xr:uid="{0C0446C1-0EA7-4B69-A779-044EDBC076A5}"/>
    <cellStyle name="Normal 4 4 2 3 3 8" xfId="21234" xr:uid="{067000CE-ECFD-4597-B6C3-E5F3B38C0260}"/>
    <cellStyle name="Normal 4 4 2 3 4" xfId="2114" xr:uid="{E80160C6-31F0-42C0-8DF2-8976DB26B576}"/>
    <cellStyle name="Normal 4 4 2 3 4 2" xfId="4343" xr:uid="{AEB8A918-61E8-47BF-B0BA-A2A36F0873A2}"/>
    <cellStyle name="Normal 4 4 2 3 4 2 2" xfId="8561" xr:uid="{9A8E696B-EFF5-4942-A039-B6A98C25FF8C}"/>
    <cellStyle name="Normal 4 4 2 3 4 2 2 2" xfId="17883" xr:uid="{289A6074-12D9-4FEF-A819-7274231FC3CC}"/>
    <cellStyle name="Normal 4 4 2 3 4 2 2 3" xfId="28009" xr:uid="{3F505BCB-CA38-4494-AC76-9A85C3BEABE7}"/>
    <cellStyle name="Normal 4 4 2 3 4 2 3" xfId="13666" xr:uid="{27303646-1EA2-41DF-BB68-F2F142EAEF1C}"/>
    <cellStyle name="Normal 4 4 2 3 4 2 4" xfId="23792" xr:uid="{33DF6F30-4FF2-414D-AE0E-6497D475A9BD}"/>
    <cellStyle name="Normal 4 4 2 3 4 3" xfId="6416" xr:uid="{39F90D30-1BD0-4BD5-9305-33E0BC32B792}"/>
    <cellStyle name="Normal 4 4 2 3 4 3 2" xfId="15738" xr:uid="{30C1EC1B-7AE6-4940-B1BD-BDC73A752389}"/>
    <cellStyle name="Normal 4 4 2 3 4 3 3" xfId="25864" xr:uid="{55B5AD1D-4DD1-4225-AC2B-FB3F2D0A09FB}"/>
    <cellStyle name="Normal 4 4 2 3 4 4" xfId="11521" xr:uid="{30A49E14-F0CD-4B9D-AD22-A2F47979E178}"/>
    <cellStyle name="Normal 4 4 2 3 4 5" xfId="21647" xr:uid="{51AD2F42-992E-4668-929D-FC8C1FC2D912}"/>
    <cellStyle name="Normal 4 4 2 3 5" xfId="2527" xr:uid="{CFB9B488-D326-468C-BE17-6399B140B84F}"/>
    <cellStyle name="Normal 4 4 2 3 5 2" xfId="4756" xr:uid="{0397D804-2A22-459D-837E-4C8D37B64B77}"/>
    <cellStyle name="Normal 4 4 2 3 5 2 2" xfId="8974" xr:uid="{4E060497-2FAF-414B-BA09-DA8BA288BDC5}"/>
    <cellStyle name="Normal 4 4 2 3 5 2 2 2" xfId="18296" xr:uid="{72FC9703-0431-4AC6-93A7-2B2DA950D9B5}"/>
    <cellStyle name="Normal 4 4 2 3 5 2 2 3" xfId="28422" xr:uid="{323A61A7-828E-4715-8490-C1D7DACD18F2}"/>
    <cellStyle name="Normal 4 4 2 3 5 2 3" xfId="14079" xr:uid="{0CF307AD-E41E-46AC-844C-711DBD932564}"/>
    <cellStyle name="Normal 4 4 2 3 5 2 4" xfId="24205" xr:uid="{27DC531D-76DE-49A0-A3FA-5556D433C109}"/>
    <cellStyle name="Normal 4 4 2 3 5 3" xfId="6829" xr:uid="{7292E4B9-D912-47D0-89AB-CA589C8B87CF}"/>
    <cellStyle name="Normal 4 4 2 3 5 3 2" xfId="16151" xr:uid="{29EB7EAD-DE60-40A0-ACD6-A85B8FE0E93D}"/>
    <cellStyle name="Normal 4 4 2 3 5 3 3" xfId="26277" xr:uid="{859E821D-8593-459C-9B0D-D2CC133704F5}"/>
    <cellStyle name="Normal 4 4 2 3 5 4" xfId="11934" xr:uid="{6E5925D0-7132-4853-8F93-77945AA0B69F}"/>
    <cellStyle name="Normal 4 4 2 3 5 5" xfId="22060" xr:uid="{863CC78D-A101-4CE2-B84F-D2F9FB7D7440}"/>
    <cellStyle name="Normal 4 4 2 3 6" xfId="2940" xr:uid="{ACC7B09A-AC1C-4951-A119-B2775355C778}"/>
    <cellStyle name="Normal 4 4 2 3 6 2" xfId="5169" xr:uid="{553B795F-4648-4F05-8130-601E128E90D3}"/>
    <cellStyle name="Normal 4 4 2 3 6 2 2" xfId="9387" xr:uid="{CAF25C07-E8BD-4ABC-B69F-FF15DB669ADC}"/>
    <cellStyle name="Normal 4 4 2 3 6 2 2 2" xfId="18709" xr:uid="{4FE6A524-013C-4B8A-9A9E-09E7C26DDA6E}"/>
    <cellStyle name="Normal 4 4 2 3 6 2 2 3" xfId="28835" xr:uid="{07E8F399-BE3C-4299-837A-75F1B23A14AC}"/>
    <cellStyle name="Normal 4 4 2 3 6 2 3" xfId="14492" xr:uid="{67C556E7-E4B5-4CF4-B97E-A7C4CE394DFF}"/>
    <cellStyle name="Normal 4 4 2 3 6 2 4" xfId="24618" xr:uid="{3DCED516-82B6-43BF-8AAF-C690E678842D}"/>
    <cellStyle name="Normal 4 4 2 3 6 3" xfId="7242" xr:uid="{B1AF76E6-6A14-4BB9-89FB-D10246F164FA}"/>
    <cellStyle name="Normal 4 4 2 3 6 3 2" xfId="16564" xr:uid="{08D18B89-C146-4BCB-A87D-3C4F3A8AFA92}"/>
    <cellStyle name="Normal 4 4 2 3 6 3 3" xfId="26690" xr:uid="{622C6A3B-3CC8-4D7C-B18A-EE575F916FAF}"/>
    <cellStyle name="Normal 4 4 2 3 6 4" xfId="12347" xr:uid="{F7D4031A-7ED4-4AC9-8C22-2C54FEF38D5D}"/>
    <cellStyle name="Normal 4 4 2 3 6 5" xfId="22473" xr:uid="{879BBC27-6AE8-4641-BD67-CCEB43DABC46}"/>
    <cellStyle name="Normal 4 4 2 3 7" xfId="3376" xr:uid="{8101347A-FD25-4BDC-AC91-EBCFD2A6F19A}"/>
    <cellStyle name="Normal 4 4 2 3 7 2" xfId="7655" xr:uid="{B450BEDF-F087-4CC9-AC95-7BFA348C4657}"/>
    <cellStyle name="Normal 4 4 2 3 7 2 2" xfId="16977" xr:uid="{9C864A6E-A5D5-451E-A652-155CA4B8B233}"/>
    <cellStyle name="Normal 4 4 2 3 7 2 3" xfId="27103" xr:uid="{02635778-F224-4AB4-9C8F-A0763DD992A8}"/>
    <cellStyle name="Normal 4 4 2 3 7 3" xfId="12760" xr:uid="{F7299146-6250-4ED9-BEC6-C7DA65AE8662}"/>
    <cellStyle name="Normal 4 4 2 3 7 4" xfId="22886" xr:uid="{C418A47F-2EA0-4F84-9462-1CB6B5C66DC9}"/>
    <cellStyle name="Normal 4 4 2 3 8" xfId="5590" xr:uid="{C5270314-E8D3-4B19-AE8D-BC8A0CDFD929}"/>
    <cellStyle name="Normal 4 4 2 3 8 2" xfId="14912" xr:uid="{348D9CFC-7266-4C38-9E9E-C3F526FC1C8D}"/>
    <cellStyle name="Normal 4 4 2 3 8 3" xfId="25038" xr:uid="{4F7B74EB-F930-451E-9B55-DB4AD3E89BA0}"/>
    <cellStyle name="Normal 4 4 2 3 9" xfId="9714" xr:uid="{D6EB57AB-0F9E-405A-A478-451677B1B647}"/>
    <cellStyle name="Normal 4 4 2 3 9 2" xfId="19035" xr:uid="{09B51E5E-0F01-486A-AE66-B35865C5C35A}"/>
    <cellStyle name="Normal 4 4 2 3 9 3" xfId="29161" xr:uid="{7818B2E1-1B7F-4FA7-8A01-1C535CF52EF0}"/>
    <cellStyle name="Normal 4 4 2 4" xfId="389" xr:uid="{00000000-0005-0000-0000-0000A9020000}"/>
    <cellStyle name="Normal 4 4 2 4 10" xfId="10697" xr:uid="{3C149446-3828-44CC-9ADB-C4DF45BA071E}"/>
    <cellStyle name="Normal 4 4 2 4 11" xfId="19993" xr:uid="{0412A206-1129-4EA7-95D6-BE5BDBDA02E7}"/>
    <cellStyle name="Normal 4 4 2 4 12" xfId="20823" xr:uid="{375D319C-888C-40A3-923C-449EDBD95536}"/>
    <cellStyle name="Normal 4 4 2 4 2" xfId="869" xr:uid="{00000000-0005-0000-0000-0000AA020000}"/>
    <cellStyle name="Normal 4 4 2 4 2 2" xfId="3932" xr:uid="{55B3F071-B109-45F3-9AC9-A131CE155DC2}"/>
    <cellStyle name="Normal 4 4 2 4 2 2 2" xfId="8150" xr:uid="{6660CA8A-BA7A-4B62-B6F7-B146FAA04A47}"/>
    <cellStyle name="Normal 4 4 2 4 2 2 2 2" xfId="17472" xr:uid="{989ACF54-893E-438E-8332-42E1B88E9087}"/>
    <cellStyle name="Normal 4 4 2 4 2 2 2 3" xfId="27598" xr:uid="{894F9E6B-3A83-44E6-A68A-C4524B1A794A}"/>
    <cellStyle name="Normal 4 4 2 4 2 2 3" xfId="13255" xr:uid="{59116559-7C40-4450-84F6-B89254C45FE1}"/>
    <cellStyle name="Normal 4 4 2 4 2 2 4" xfId="23381" xr:uid="{B3B0135F-00FF-406B-8371-F6781F14F087}"/>
    <cellStyle name="Normal 4 4 2 4 2 3" xfId="6005" xr:uid="{FFA53AFE-0CF9-4EC0-8B22-6B39F9EFE4EC}"/>
    <cellStyle name="Normal 4 4 2 4 2 3 2" xfId="15327" xr:uid="{CA8A39F1-5ED6-4806-A43F-636696C97288}"/>
    <cellStyle name="Normal 4 4 2 4 2 3 3" xfId="25453" xr:uid="{23AC3E69-61AC-4EBA-9B09-22C51EF70F8A}"/>
    <cellStyle name="Normal 4 4 2 4 2 4" xfId="10243" xr:uid="{E9B805C2-FAF7-4F92-A4E2-0FDECD8745BC}"/>
    <cellStyle name="Normal 4 4 2 4 2 4 2" xfId="19554" xr:uid="{44AFCDA5-7D95-40F7-B484-7EFEA0856FA4}"/>
    <cellStyle name="Normal 4 4 2 4 2 4 3" xfId="29680" xr:uid="{B60A3ED8-0802-471C-9EA6-2BF049786307}"/>
    <cellStyle name="Normal 4 4 2 4 2 5" xfId="1703" xr:uid="{151163C5-11C0-44BF-9BA2-BAF850BCE973}"/>
    <cellStyle name="Normal 4 4 2 4 2 6" xfId="11110" xr:uid="{8F9269CE-3033-4948-8F08-27980780ADD0}"/>
    <cellStyle name="Normal 4 4 2 4 2 7" xfId="20409" xr:uid="{433E7B72-BF79-4629-9D04-FAF237B89085}"/>
    <cellStyle name="Normal 4 4 2 4 2 8" xfId="21236" xr:uid="{E97A7819-CD49-46FB-8AFC-A27D0DDD347A}"/>
    <cellStyle name="Normal 4 4 2 4 3" xfId="2116" xr:uid="{AC951121-6587-4A24-84BC-D0E948F0B371}"/>
    <cellStyle name="Normal 4 4 2 4 3 2" xfId="4345" xr:uid="{BBA7B7CC-98C3-42A6-BB67-CADB26F34DD9}"/>
    <cellStyle name="Normal 4 4 2 4 3 2 2" xfId="8563" xr:uid="{AB5BBE34-1E7B-4BD3-9A21-DE4557245F22}"/>
    <cellStyle name="Normal 4 4 2 4 3 2 2 2" xfId="17885" xr:uid="{92CEDC09-F8A7-4011-BA1C-0011860F4D78}"/>
    <cellStyle name="Normal 4 4 2 4 3 2 2 3" xfId="28011" xr:uid="{81A31010-C2EE-4FE2-8E11-53C4BBF27BE5}"/>
    <cellStyle name="Normal 4 4 2 4 3 2 3" xfId="13668" xr:uid="{762E16AA-0368-48A5-8627-C44410C30985}"/>
    <cellStyle name="Normal 4 4 2 4 3 2 4" xfId="23794" xr:uid="{7C9E87D7-8ED6-43E0-96C5-E1B9C1733C78}"/>
    <cellStyle name="Normal 4 4 2 4 3 3" xfId="6418" xr:uid="{DE500CB5-2D49-4E61-8B2E-319089400B75}"/>
    <cellStyle name="Normal 4 4 2 4 3 3 2" xfId="15740" xr:uid="{B07B03A7-D561-4F5B-963D-90A20321C5C8}"/>
    <cellStyle name="Normal 4 4 2 4 3 3 3" xfId="25866" xr:uid="{EBA6342C-B2F7-433B-AA8D-3CB10B48BC0B}"/>
    <cellStyle name="Normal 4 4 2 4 3 4" xfId="11523" xr:uid="{04EC1F3F-98BD-4BE7-ACD1-EB917DC9C51C}"/>
    <cellStyle name="Normal 4 4 2 4 3 5" xfId="21649" xr:uid="{A287B00C-87A3-4CA7-8D16-D7FA9F7F819B}"/>
    <cellStyle name="Normal 4 4 2 4 4" xfId="2529" xr:uid="{3967821A-ACDB-43F5-83EC-F2DC081CB4B4}"/>
    <cellStyle name="Normal 4 4 2 4 4 2" xfId="4758" xr:uid="{F409C175-B1E2-492D-B753-DEB6FC8340BF}"/>
    <cellStyle name="Normal 4 4 2 4 4 2 2" xfId="8976" xr:uid="{F799380C-BEDB-4937-B341-CC413C6BE087}"/>
    <cellStyle name="Normal 4 4 2 4 4 2 2 2" xfId="18298" xr:uid="{422B3279-57B0-4CFC-81A5-2DC7ACFD5BC6}"/>
    <cellStyle name="Normal 4 4 2 4 4 2 2 3" xfId="28424" xr:uid="{1E511A66-5D90-4802-BE63-45CF51298676}"/>
    <cellStyle name="Normal 4 4 2 4 4 2 3" xfId="14081" xr:uid="{B3764899-2125-49B2-871C-A20D2769FCC7}"/>
    <cellStyle name="Normal 4 4 2 4 4 2 4" xfId="24207" xr:uid="{AB9C5C94-C6F5-4EF9-A8CB-23347100883B}"/>
    <cellStyle name="Normal 4 4 2 4 4 3" xfId="6831" xr:uid="{9181893A-9FB1-4A94-8063-0DF1E4787A0A}"/>
    <cellStyle name="Normal 4 4 2 4 4 3 2" xfId="16153" xr:uid="{D89FA777-8C8F-44A9-A7EB-E37EB4750CEF}"/>
    <cellStyle name="Normal 4 4 2 4 4 3 3" xfId="26279" xr:uid="{91C61BC7-A5A5-450C-9DF9-65EC980D21C0}"/>
    <cellStyle name="Normal 4 4 2 4 4 4" xfId="11936" xr:uid="{929EF2D9-A005-4F6B-9F09-05C5479C0CBD}"/>
    <cellStyle name="Normal 4 4 2 4 4 5" xfId="22062" xr:uid="{14D78EEA-3836-41B2-B070-F8FC2C177C85}"/>
    <cellStyle name="Normal 4 4 2 4 5" xfId="2942" xr:uid="{BD7284E8-9D8B-4C56-8D2F-E380AAE9B8D6}"/>
    <cellStyle name="Normal 4 4 2 4 5 2" xfId="5171" xr:uid="{C0CAC7A4-2619-4566-8AAD-4366EFDCA8D8}"/>
    <cellStyle name="Normal 4 4 2 4 5 2 2" xfId="9389" xr:uid="{75AC40EB-A8A4-4D7F-B347-344694D34337}"/>
    <cellStyle name="Normal 4 4 2 4 5 2 2 2" xfId="18711" xr:uid="{D405718C-5BD9-4D1A-BECB-EABB7AC00AD6}"/>
    <cellStyle name="Normal 4 4 2 4 5 2 2 3" xfId="28837" xr:uid="{50123188-8E85-4CB5-89AF-183E014BC733}"/>
    <cellStyle name="Normal 4 4 2 4 5 2 3" xfId="14494" xr:uid="{585BD938-DEA8-4D68-89E5-C1D3C51C46BF}"/>
    <cellStyle name="Normal 4 4 2 4 5 2 4" xfId="24620" xr:uid="{69F277E3-5F98-4C73-BEF3-05C3EED0FA7A}"/>
    <cellStyle name="Normal 4 4 2 4 5 3" xfId="7244" xr:uid="{6076F9D5-10D4-4808-A6F7-A305AFDE21D4}"/>
    <cellStyle name="Normal 4 4 2 4 5 3 2" xfId="16566" xr:uid="{59EF3E4A-B226-4A96-AC6B-C7AAC027FAD4}"/>
    <cellStyle name="Normal 4 4 2 4 5 3 3" xfId="26692" xr:uid="{B5E08744-51BA-4D4D-9299-481EC8297D87}"/>
    <cellStyle name="Normal 4 4 2 4 5 4" xfId="12349" xr:uid="{400877FF-9718-444A-8207-E42EED9A737F}"/>
    <cellStyle name="Normal 4 4 2 4 5 5" xfId="22475" xr:uid="{4FE0795A-CD00-4028-B754-7F74C298F3AC}"/>
    <cellStyle name="Normal 4 4 2 4 6" xfId="3378" xr:uid="{C2422A82-7004-4ACE-B6EC-F4C453D212EA}"/>
    <cellStyle name="Normal 4 4 2 4 6 2" xfId="7657" xr:uid="{5AFAF6F8-3F52-4E79-B017-46FF69C562DE}"/>
    <cellStyle name="Normal 4 4 2 4 6 2 2" xfId="16979" xr:uid="{DA0CDB53-9ED0-4710-9950-7365706ABB7B}"/>
    <cellStyle name="Normal 4 4 2 4 6 2 3" xfId="27105" xr:uid="{4A96FB2F-957B-454A-9A12-4FA5505DE80D}"/>
    <cellStyle name="Normal 4 4 2 4 6 3" xfId="12762" xr:uid="{502E494B-B3F7-4AFD-A966-ABB48C288ABF}"/>
    <cellStyle name="Normal 4 4 2 4 6 4" xfId="22888" xr:uid="{99D00925-7EBD-476A-9DB1-13792184E9D6}"/>
    <cellStyle name="Normal 4 4 2 4 7" xfId="5592" xr:uid="{791164D5-1503-42DC-9274-BF67331DEE5F}"/>
    <cellStyle name="Normal 4 4 2 4 7 2" xfId="14914" xr:uid="{4A317A2C-4712-4054-9E51-630CD0652867}"/>
    <cellStyle name="Normal 4 4 2 4 7 3" xfId="25040" xr:uid="{D31D673F-776B-4BE0-A52A-53F6B5821FA3}"/>
    <cellStyle name="Normal 4 4 2 4 8" xfId="9818" xr:uid="{7C7DD0B8-541D-4C0A-931E-410458A89F31}"/>
    <cellStyle name="Normal 4 4 2 4 8 2" xfId="19139" xr:uid="{068CF27B-97DE-4DD6-BCAA-5D7198897CBC}"/>
    <cellStyle name="Normal 4 4 2 4 8 3" xfId="29265" xr:uid="{4ACC88AD-258F-483C-854B-FD9577267C55}"/>
    <cellStyle name="Normal 4 4 2 4 9" xfId="1288" xr:uid="{02670BEA-1A4D-4456-A3B9-BBF924376859}"/>
    <cellStyle name="Normal 4 4 2 5" xfId="862" xr:uid="{00000000-0005-0000-0000-0000AB020000}"/>
    <cellStyle name="Normal 4 4 2 5 2" xfId="3925" xr:uid="{1A03AF49-9A7E-4053-955B-89B60597C81F}"/>
    <cellStyle name="Normal 4 4 2 5 2 2" xfId="8143" xr:uid="{68969FF5-537D-433D-9242-17BF74029E72}"/>
    <cellStyle name="Normal 4 4 2 5 2 2 2" xfId="17465" xr:uid="{24C2C36B-4EE6-4FD7-9208-83CEF7F8A3DC}"/>
    <cellStyle name="Normal 4 4 2 5 2 2 3" xfId="27591" xr:uid="{D1D8C7C3-F5DA-4195-ADEB-C52673E417E0}"/>
    <cellStyle name="Normal 4 4 2 5 2 3" xfId="13248" xr:uid="{235C55F1-30E1-49A9-B8AA-DA83ADCC9410}"/>
    <cellStyle name="Normal 4 4 2 5 2 4" xfId="23374" xr:uid="{AB2FBEF2-4441-44E1-84C2-9A570CF59512}"/>
    <cellStyle name="Normal 4 4 2 5 3" xfId="5998" xr:uid="{328D5543-F7DF-4D00-89C5-C342AD77C1E5}"/>
    <cellStyle name="Normal 4 4 2 5 3 2" xfId="15320" xr:uid="{B26F54CE-29A7-4ABE-AD64-9F00DBDC12B9}"/>
    <cellStyle name="Normal 4 4 2 5 3 3" xfId="25446" xr:uid="{D5FBD562-3026-47E9-9C40-9F93E4AFF4BA}"/>
    <cellStyle name="Normal 4 4 2 5 4" xfId="10035" xr:uid="{A0E3FFE7-ECE3-4BE3-A8C8-04F9B97D8BA4}"/>
    <cellStyle name="Normal 4 4 2 5 4 2" xfId="19347" xr:uid="{9D62BACA-66EA-412A-AB67-C3525699BEB4}"/>
    <cellStyle name="Normal 4 4 2 5 4 3" xfId="29473" xr:uid="{B9030DCA-25E3-46E0-A0E1-E7BFCC8FEE8D}"/>
    <cellStyle name="Normal 4 4 2 5 5" xfId="1696" xr:uid="{5DBA5CE7-BA3D-40DE-8789-CBDD880B4EC4}"/>
    <cellStyle name="Normal 4 4 2 5 6" xfId="11103" xr:uid="{D8B35FE8-C740-41C8-87C1-3CC529154613}"/>
    <cellStyle name="Normal 4 4 2 5 7" xfId="20402" xr:uid="{4FDE3AAE-16C1-465F-9110-F3995D2CCBFB}"/>
    <cellStyle name="Normal 4 4 2 5 8" xfId="21229" xr:uid="{0FF9CEB6-79E4-4470-BDB9-D851E4009B0F}"/>
    <cellStyle name="Normal 4 4 2 6" xfId="2109" xr:uid="{B3681157-8EE0-4DFD-912E-46ED05D20E5C}"/>
    <cellStyle name="Normal 4 4 2 6 2" xfId="4338" xr:uid="{5CEEAF25-5F3E-45B4-95EE-1A789FD36508}"/>
    <cellStyle name="Normal 4 4 2 6 2 2" xfId="8556" xr:uid="{605B7BE5-E179-4246-BE28-7FD102B413F6}"/>
    <cellStyle name="Normal 4 4 2 6 2 2 2" xfId="17878" xr:uid="{23FB6A9A-B290-45EF-AC46-0D4E1803BB36}"/>
    <cellStyle name="Normal 4 4 2 6 2 2 3" xfId="28004" xr:uid="{25FB8C88-F44F-46A0-99CC-B7BEE5891175}"/>
    <cellStyle name="Normal 4 4 2 6 2 3" xfId="13661" xr:uid="{3DD1F4E2-CB7C-4C7B-9594-681EBEDCE77B}"/>
    <cellStyle name="Normal 4 4 2 6 2 4" xfId="23787" xr:uid="{329F931C-F4C4-4FB4-82F0-A331359F269B}"/>
    <cellStyle name="Normal 4 4 2 6 3" xfId="6411" xr:uid="{D153809B-F11B-4DE3-80BC-99F1BE051E74}"/>
    <cellStyle name="Normal 4 4 2 6 3 2" xfId="15733" xr:uid="{B206F2C4-A1E3-4E16-AE15-24CBB51EE54E}"/>
    <cellStyle name="Normal 4 4 2 6 3 3" xfId="25859" xr:uid="{9D74B2C1-CC03-47B3-AE3E-334D165532E8}"/>
    <cellStyle name="Normal 4 4 2 6 4" xfId="11516" xr:uid="{542D59E2-3A15-4AC5-8F78-CEA794394B44}"/>
    <cellStyle name="Normal 4 4 2 6 5" xfId="21642" xr:uid="{AF300FF5-4943-4EAA-8B84-B6FB15C15C51}"/>
    <cellStyle name="Normal 4 4 2 7" xfId="2522" xr:uid="{D463BEE6-3A49-40B7-BE9F-1459775C357B}"/>
    <cellStyle name="Normal 4 4 2 7 2" xfId="4751" xr:uid="{B9706CCB-2302-4138-8196-8D890B419C0C}"/>
    <cellStyle name="Normal 4 4 2 7 2 2" xfId="8969" xr:uid="{7034864C-090A-4C1E-8470-B13751F8FD4E}"/>
    <cellStyle name="Normal 4 4 2 7 2 2 2" xfId="18291" xr:uid="{196D3E19-6784-454B-90F0-163A915C0DB8}"/>
    <cellStyle name="Normal 4 4 2 7 2 2 3" xfId="28417" xr:uid="{DAD8C7FD-71AD-4579-A253-5CCB774713AC}"/>
    <cellStyle name="Normal 4 4 2 7 2 3" xfId="14074" xr:uid="{F9E13837-C742-424D-B5B7-30C4C8837A32}"/>
    <cellStyle name="Normal 4 4 2 7 2 4" xfId="24200" xr:uid="{B88F3648-38E2-4488-8D7C-FB9A11C105A8}"/>
    <cellStyle name="Normal 4 4 2 7 3" xfId="6824" xr:uid="{BCDCA6C7-25EE-4BCC-81FB-9A916E0451BB}"/>
    <cellStyle name="Normal 4 4 2 7 3 2" xfId="16146" xr:uid="{DAE09A63-87A2-414E-80D6-0B1F51ABBDBC}"/>
    <cellStyle name="Normal 4 4 2 7 3 3" xfId="26272" xr:uid="{0F01CEE7-79A8-4CB8-86C6-4986FEBD868C}"/>
    <cellStyle name="Normal 4 4 2 7 4" xfId="11929" xr:uid="{B753CE99-ECE2-4CD4-82C1-BDCE3CD928B4}"/>
    <cellStyle name="Normal 4 4 2 7 5" xfId="22055" xr:uid="{EC03BD23-6172-4F80-87C2-8F9B0654701E}"/>
    <cellStyle name="Normal 4 4 2 8" xfId="2935" xr:uid="{0C3DDCA4-BA02-4F53-A09A-754F21023789}"/>
    <cellStyle name="Normal 4 4 2 8 2" xfId="5164" xr:uid="{D6CB9C0C-5687-4CFA-B07A-AD154A10E199}"/>
    <cellStyle name="Normal 4 4 2 8 2 2" xfId="9382" xr:uid="{087D3131-CEB8-4FB4-A6D1-62AD1420984E}"/>
    <cellStyle name="Normal 4 4 2 8 2 2 2" xfId="18704" xr:uid="{EF04EE2B-F44F-4F43-A58F-D01CF7711373}"/>
    <cellStyle name="Normal 4 4 2 8 2 2 3" xfId="28830" xr:uid="{5D6A60E7-BAA7-4B87-90FB-213EEC56BA4F}"/>
    <cellStyle name="Normal 4 4 2 8 2 3" xfId="14487" xr:uid="{F3C5F05B-42E8-4ED4-90C9-61676C04CFC0}"/>
    <cellStyle name="Normal 4 4 2 8 2 4" xfId="24613" xr:uid="{6A986424-15EF-4182-AC53-9382EEAD2B26}"/>
    <cellStyle name="Normal 4 4 2 8 3" xfId="7237" xr:uid="{68E4230D-7FF0-4378-827E-7CEF43C87915}"/>
    <cellStyle name="Normal 4 4 2 8 3 2" xfId="16559" xr:uid="{2456BA48-3EBD-4676-B27C-7388A48DCF36}"/>
    <cellStyle name="Normal 4 4 2 8 3 3" xfId="26685" xr:uid="{4B6B6327-F3AE-4650-8695-DA17F5282006}"/>
    <cellStyle name="Normal 4 4 2 8 4" xfId="12342" xr:uid="{3315E9C7-0FFE-4288-AD67-5040577B54F0}"/>
    <cellStyle name="Normal 4 4 2 8 5" xfId="22468" xr:uid="{65621C68-4142-471F-BA2C-0D030CE9B9BE}"/>
    <cellStyle name="Normal 4 4 2 9" xfId="3371" xr:uid="{A99B5065-4019-4DF5-8398-C02A3F3AB57D}"/>
    <cellStyle name="Normal 4 4 2 9 2" xfId="7650" xr:uid="{E798CFF8-8056-4C2F-BD72-00D12F414885}"/>
    <cellStyle name="Normal 4 4 2 9 2 2" xfId="16972" xr:uid="{1A93DFB2-566E-4B7E-8BA3-7E54E1F2EA90}"/>
    <cellStyle name="Normal 4 4 2 9 2 3" xfId="27098" xr:uid="{187D4FE7-B675-4CB4-A17C-F4D619BDE050}"/>
    <cellStyle name="Normal 4 4 2 9 3" xfId="12755" xr:uid="{23A07CA2-804E-452D-B155-3A2958BC7BA3}"/>
    <cellStyle name="Normal 4 4 2 9 4" xfId="22881" xr:uid="{24760645-E87A-4CF2-A22A-9446B731B195}"/>
    <cellStyle name="Normal 4 4 3" xfId="390" xr:uid="{00000000-0005-0000-0000-0000AC020000}"/>
    <cellStyle name="Normal 4 4 3 10" xfId="9653" xr:uid="{7B2BB89C-7A79-48CA-9205-0D3501770476}"/>
    <cellStyle name="Normal 4 4 3 10 2" xfId="18974" xr:uid="{CD53FDA5-FF74-4713-89BE-0D9E58D910B3}"/>
    <cellStyle name="Normal 4 4 3 10 3" xfId="29100" xr:uid="{1F1D65AF-ADA0-4DA0-B231-951116B44C25}"/>
    <cellStyle name="Normal 4 4 3 11" xfId="1289" xr:uid="{C9CEC051-706C-4262-BD79-75E7774DF2B8}"/>
    <cellStyle name="Normal 4 4 3 12" xfId="10698" xr:uid="{A0860870-4837-4B1F-AC18-03B73E5EFE3E}"/>
    <cellStyle name="Normal 4 4 3 13" xfId="19994" xr:uid="{96814A72-C7A5-49EE-9950-19C9B962F448}"/>
    <cellStyle name="Normal 4 4 3 14" xfId="20824" xr:uid="{8AA43FB7-4532-4CCB-B53A-CB91EB6D46E8}"/>
    <cellStyle name="Normal 4 4 3 2" xfId="391" xr:uid="{00000000-0005-0000-0000-0000AD020000}"/>
    <cellStyle name="Normal 4 4 3 2 10" xfId="1290" xr:uid="{503E4598-8488-4FF4-9180-1CB116EB36F1}"/>
    <cellStyle name="Normal 4 4 3 2 11" xfId="10699" xr:uid="{21C49490-ECDE-4206-97DC-824FBFC8D51D}"/>
    <cellStyle name="Normal 4 4 3 2 12" xfId="19995" xr:uid="{4206047E-FA67-415A-846F-3EB417B69F41}"/>
    <cellStyle name="Normal 4 4 3 2 13" xfId="20825" xr:uid="{04D8E41C-F63D-482B-92CA-3062FB45071A}"/>
    <cellStyle name="Normal 4 4 3 2 2" xfId="392" xr:uid="{00000000-0005-0000-0000-0000AE020000}"/>
    <cellStyle name="Normal 4 4 3 2 2 10" xfId="10700" xr:uid="{422A6A9B-C760-4F58-9930-040D41A0948F}"/>
    <cellStyle name="Normal 4 4 3 2 2 11" xfId="19996" xr:uid="{8D8F5566-8DAC-4820-934C-ADA5087FBA6D}"/>
    <cellStyle name="Normal 4 4 3 2 2 12" xfId="20826" xr:uid="{47752C0E-6C65-44BB-9B71-21B0A81F7507}"/>
    <cellStyle name="Normal 4 4 3 2 2 2" xfId="872" xr:uid="{00000000-0005-0000-0000-0000AF020000}"/>
    <cellStyle name="Normal 4 4 3 2 2 2 2" xfId="3935" xr:uid="{FB8C304D-DE2C-487A-8621-9B8658628D48}"/>
    <cellStyle name="Normal 4 4 3 2 2 2 2 2" xfId="8153" xr:uid="{6B9B02A7-E6C3-4A8D-ACCB-535A37A0B553}"/>
    <cellStyle name="Normal 4 4 3 2 2 2 2 2 2" xfId="17475" xr:uid="{A89659FD-DEB7-4F78-BFC8-410DA261A2AA}"/>
    <cellStyle name="Normal 4 4 3 2 2 2 2 2 3" xfId="27601" xr:uid="{CD0AE700-6D72-4674-9E7D-36E6ABE6212F}"/>
    <cellStyle name="Normal 4 4 3 2 2 2 2 3" xfId="13258" xr:uid="{164072CB-5071-4A36-A56B-46EC3414569B}"/>
    <cellStyle name="Normal 4 4 3 2 2 2 2 4" xfId="23384" xr:uid="{E8FCFAA0-B1BF-4B9A-841B-FAD7703FCB5E}"/>
    <cellStyle name="Normal 4 4 3 2 2 2 3" xfId="6008" xr:uid="{AE7569AA-2512-4648-817F-6AC8545265F1}"/>
    <cellStyle name="Normal 4 4 3 2 2 2 3 2" xfId="15330" xr:uid="{7BB93A9B-078B-4E3B-9328-E95E3FE4FFCA}"/>
    <cellStyle name="Normal 4 4 3 2 2 2 3 3" xfId="25456" xr:uid="{1FC70ECD-BE35-4E5B-B5B2-0AB0EABBF4B3}"/>
    <cellStyle name="Normal 4 4 3 2 2 2 4" xfId="10388" xr:uid="{2D1B93DE-43F6-42D6-8157-136EB24D3A6B}"/>
    <cellStyle name="Normal 4 4 3 2 2 2 4 2" xfId="19699" xr:uid="{083AF099-2B4A-4B7B-838D-1737B044455C}"/>
    <cellStyle name="Normal 4 4 3 2 2 2 4 3" xfId="29825" xr:uid="{12523085-45BA-4EF9-BC98-FEE189D101C4}"/>
    <cellStyle name="Normal 4 4 3 2 2 2 5" xfId="1706" xr:uid="{D39BCEAB-5D19-4B2C-B8E8-7F693D728035}"/>
    <cellStyle name="Normal 4 4 3 2 2 2 6" xfId="11113" xr:uid="{AF1DCB22-0264-4156-85FA-0A24F6BD2792}"/>
    <cellStyle name="Normal 4 4 3 2 2 2 7" xfId="20412" xr:uid="{A11AC75D-2BA0-4908-BC0D-91C443F9EF7E}"/>
    <cellStyle name="Normal 4 4 3 2 2 2 8" xfId="21239" xr:uid="{E3250A5F-B4F0-446C-ADA6-41408245A78C}"/>
    <cellStyle name="Normal 4 4 3 2 2 3" xfId="2119" xr:uid="{D4238680-1A15-4DEB-800C-212B4140D9FD}"/>
    <cellStyle name="Normal 4 4 3 2 2 3 2" xfId="4348" xr:uid="{32455288-8E1D-49C5-832E-F644BEDDAEF3}"/>
    <cellStyle name="Normal 4 4 3 2 2 3 2 2" xfId="8566" xr:uid="{2929A448-6FD0-4E68-B302-FD66FB750831}"/>
    <cellStyle name="Normal 4 4 3 2 2 3 2 2 2" xfId="17888" xr:uid="{E2109186-C79D-4A3B-A389-C5963B856C6C}"/>
    <cellStyle name="Normal 4 4 3 2 2 3 2 2 3" xfId="28014" xr:uid="{527A5B88-5EFE-4E2F-9DFC-D70FA68D1CF6}"/>
    <cellStyle name="Normal 4 4 3 2 2 3 2 3" xfId="13671" xr:uid="{06D9349E-18E0-420D-B682-94119FF768AC}"/>
    <cellStyle name="Normal 4 4 3 2 2 3 2 4" xfId="23797" xr:uid="{FA6164EC-3371-448E-9491-9059EF487ACA}"/>
    <cellStyle name="Normal 4 4 3 2 2 3 3" xfId="6421" xr:uid="{000C2126-CE89-4B55-B2C3-88703DC90955}"/>
    <cellStyle name="Normal 4 4 3 2 2 3 3 2" xfId="15743" xr:uid="{9BF85649-6F38-458B-B642-B25C49E51A13}"/>
    <cellStyle name="Normal 4 4 3 2 2 3 3 3" xfId="25869" xr:uid="{7EBEA99D-6133-4849-A74A-16D686EF997D}"/>
    <cellStyle name="Normal 4 4 3 2 2 3 4" xfId="11526" xr:uid="{99BCE53E-2FE8-4CFF-A096-0EB8382425D7}"/>
    <cellStyle name="Normal 4 4 3 2 2 3 5" xfId="21652" xr:uid="{8189F1E0-A7AA-4E8A-873B-C780E45D071E}"/>
    <cellStyle name="Normal 4 4 3 2 2 4" xfId="2532" xr:uid="{4FD8C0C4-1409-48D1-8C1C-C3E06A4E1AB6}"/>
    <cellStyle name="Normal 4 4 3 2 2 4 2" xfId="4761" xr:uid="{1280FD1F-93AF-4282-85A3-B6EA4F84D9B2}"/>
    <cellStyle name="Normal 4 4 3 2 2 4 2 2" xfId="8979" xr:uid="{5A355FD8-83CE-4BB0-BF0C-1DAB08A7088F}"/>
    <cellStyle name="Normal 4 4 3 2 2 4 2 2 2" xfId="18301" xr:uid="{BD5DA57C-9346-41F5-8711-36E8A9221E72}"/>
    <cellStyle name="Normal 4 4 3 2 2 4 2 2 3" xfId="28427" xr:uid="{63EFB313-0F13-4592-997F-71B6DA39B85C}"/>
    <cellStyle name="Normal 4 4 3 2 2 4 2 3" xfId="14084" xr:uid="{B3E7265E-8485-43E9-8E6E-547BC78495C0}"/>
    <cellStyle name="Normal 4 4 3 2 2 4 2 4" xfId="24210" xr:uid="{74C060A7-5DEA-4E7E-B849-B3CD6EE95385}"/>
    <cellStyle name="Normal 4 4 3 2 2 4 3" xfId="6834" xr:uid="{2EB4CDD9-AFFB-4A7C-B70D-548EE84E5CB7}"/>
    <cellStyle name="Normal 4 4 3 2 2 4 3 2" xfId="16156" xr:uid="{67955F57-0611-4BEE-9BA8-C358A76B05D4}"/>
    <cellStyle name="Normal 4 4 3 2 2 4 3 3" xfId="26282" xr:uid="{502FE55C-3FA1-4FFE-B1C6-AE0039FCB303}"/>
    <cellStyle name="Normal 4 4 3 2 2 4 4" xfId="11939" xr:uid="{D73A0027-4C7A-455F-B482-532B061E4D1F}"/>
    <cellStyle name="Normal 4 4 3 2 2 4 5" xfId="22065" xr:uid="{F9EF7EB9-EB5D-4CE5-9BC6-27275F3FBBB1}"/>
    <cellStyle name="Normal 4 4 3 2 2 5" xfId="2945" xr:uid="{0F8941E8-F59A-453F-A336-FBE333C7F7E8}"/>
    <cellStyle name="Normal 4 4 3 2 2 5 2" xfId="5174" xr:uid="{2ECF1188-9004-400A-B4FA-22DF3C5CA07E}"/>
    <cellStyle name="Normal 4 4 3 2 2 5 2 2" xfId="9392" xr:uid="{3E69B707-CBF6-41E1-9AF8-1A3AAB8521DD}"/>
    <cellStyle name="Normal 4 4 3 2 2 5 2 2 2" xfId="18714" xr:uid="{E219EC96-8689-4E4E-B011-D3F29B239276}"/>
    <cellStyle name="Normal 4 4 3 2 2 5 2 2 3" xfId="28840" xr:uid="{098D375E-CE6A-4D78-89D1-973C1DD999F3}"/>
    <cellStyle name="Normal 4 4 3 2 2 5 2 3" xfId="14497" xr:uid="{A00CC2F3-62BC-47CB-BCB9-ADBF1839E63B}"/>
    <cellStyle name="Normal 4 4 3 2 2 5 2 4" xfId="24623" xr:uid="{345AD4F8-D1BB-491D-B106-2E31A3A3F781}"/>
    <cellStyle name="Normal 4 4 3 2 2 5 3" xfId="7247" xr:uid="{62E249E2-03C1-4050-BC79-4B923E768A57}"/>
    <cellStyle name="Normal 4 4 3 2 2 5 3 2" xfId="16569" xr:uid="{B53E5138-2AC3-4CB9-8440-0E228F020D65}"/>
    <cellStyle name="Normal 4 4 3 2 2 5 3 3" xfId="26695" xr:uid="{5D4159F5-E36A-4243-9719-1684DB47EBAD}"/>
    <cellStyle name="Normal 4 4 3 2 2 5 4" xfId="12352" xr:uid="{6B488766-1D97-4CD1-9DA4-D3B051892E5E}"/>
    <cellStyle name="Normal 4 4 3 2 2 5 5" xfId="22478" xr:uid="{A0E42705-9B2A-4A22-993D-BC58718AB94F}"/>
    <cellStyle name="Normal 4 4 3 2 2 6" xfId="3381" xr:uid="{E6108373-6F0A-4F79-8497-A0540894A5AF}"/>
    <cellStyle name="Normal 4 4 3 2 2 6 2" xfId="7660" xr:uid="{EE62F2BB-DE32-4BFB-AF25-BB9AFEFC7698}"/>
    <cellStyle name="Normal 4 4 3 2 2 6 2 2" xfId="16982" xr:uid="{034D0125-D813-4F98-B2AE-E3B4E7E9B1BB}"/>
    <cellStyle name="Normal 4 4 3 2 2 6 2 3" xfId="27108" xr:uid="{3BA440C2-77CC-4B14-A427-C086303BFFC4}"/>
    <cellStyle name="Normal 4 4 3 2 2 6 3" xfId="12765" xr:uid="{71F7BD1F-2FF5-407F-BE99-029BF21B047E}"/>
    <cellStyle name="Normal 4 4 3 2 2 6 4" xfId="22891" xr:uid="{63210310-A116-48C6-8BA3-75DB745580B9}"/>
    <cellStyle name="Normal 4 4 3 2 2 7" xfId="5595" xr:uid="{25CEA439-F429-4FB7-936A-57792F00D148}"/>
    <cellStyle name="Normal 4 4 3 2 2 7 2" xfId="14917" xr:uid="{B5C760EB-D1F3-4ABF-8295-B90AC155BF40}"/>
    <cellStyle name="Normal 4 4 3 2 2 7 3" xfId="25043" xr:uid="{42B529F0-88EC-479D-AB4F-23FD4EF64E86}"/>
    <cellStyle name="Normal 4 4 3 2 2 8" xfId="9963" xr:uid="{FCF828B2-CD1B-463B-8007-5130CDFF3CA4}"/>
    <cellStyle name="Normal 4 4 3 2 2 8 2" xfId="19284" xr:uid="{45ABF56F-EF48-4EED-981C-8600B490C6D6}"/>
    <cellStyle name="Normal 4 4 3 2 2 8 3" xfId="29410" xr:uid="{A92F52CC-A265-4358-A26C-8CECC937C77F}"/>
    <cellStyle name="Normal 4 4 3 2 2 9" xfId="1291" xr:uid="{7CE47727-DA91-47FF-A5E3-0D1664A44B94}"/>
    <cellStyle name="Normal 4 4 3 2 3" xfId="871" xr:uid="{00000000-0005-0000-0000-0000B0020000}"/>
    <cellStyle name="Normal 4 4 3 2 3 2" xfId="3934" xr:uid="{78C4971B-5C54-4A4D-B712-F505666630DA}"/>
    <cellStyle name="Normal 4 4 3 2 3 2 2" xfId="8152" xr:uid="{FC28F3E1-3D79-4C2A-9FB9-EBD68FBB1F4F}"/>
    <cellStyle name="Normal 4 4 3 2 3 2 2 2" xfId="17474" xr:uid="{B7C555CE-0658-46D8-85F9-2954549998C2}"/>
    <cellStyle name="Normal 4 4 3 2 3 2 2 3" xfId="27600" xr:uid="{66B1C314-EABE-46B8-84A1-1E67D28AE6DD}"/>
    <cellStyle name="Normal 4 4 3 2 3 2 3" xfId="13257" xr:uid="{5B3F9E55-7AA2-4197-ADC4-5F6798E26E38}"/>
    <cellStyle name="Normal 4 4 3 2 3 2 4" xfId="23383" xr:uid="{D5091B7C-D749-432C-AEE3-C29E6FC8F594}"/>
    <cellStyle name="Normal 4 4 3 2 3 3" xfId="6007" xr:uid="{58763513-7FB9-4F62-9F3C-5624758A9BFA}"/>
    <cellStyle name="Normal 4 4 3 2 3 3 2" xfId="15329" xr:uid="{3F44BE4B-EE5C-4A89-9C31-B45C9B9E4D6F}"/>
    <cellStyle name="Normal 4 4 3 2 3 3 3" xfId="25455" xr:uid="{97E99000-998E-485A-B95E-540DE3C76977}"/>
    <cellStyle name="Normal 4 4 3 2 3 4" xfId="10181" xr:uid="{24D38ACB-9F16-4C81-A992-89A3ADB7A311}"/>
    <cellStyle name="Normal 4 4 3 2 3 4 2" xfId="19492" xr:uid="{6203872F-24FB-49CE-9E5A-B39E1229C828}"/>
    <cellStyle name="Normal 4 4 3 2 3 4 3" xfId="29618" xr:uid="{F8E28B57-4385-46DE-A03D-0BE3183B08F5}"/>
    <cellStyle name="Normal 4 4 3 2 3 5" xfId="1705" xr:uid="{BCE0FE64-570F-45C2-A3CC-615593C235EA}"/>
    <cellStyle name="Normal 4 4 3 2 3 6" xfId="11112" xr:uid="{86C094E2-C2E7-460D-8461-C4491086857D}"/>
    <cellStyle name="Normal 4 4 3 2 3 7" xfId="20411" xr:uid="{250F2446-2B4F-433F-B46B-4A660B7D8F81}"/>
    <cellStyle name="Normal 4 4 3 2 3 8" xfId="21238" xr:uid="{A485DBDF-F6F2-42B3-9512-051497A84DFC}"/>
    <cellStyle name="Normal 4 4 3 2 4" xfId="2118" xr:uid="{6954DFC3-15BC-4D2C-AFCB-E3A4BC4433E5}"/>
    <cellStyle name="Normal 4 4 3 2 4 2" xfId="4347" xr:uid="{4662BB14-3D0B-42D9-9201-59C35E822BFA}"/>
    <cellStyle name="Normal 4 4 3 2 4 2 2" xfId="8565" xr:uid="{95640A00-39A5-47BF-A43C-749FD0559310}"/>
    <cellStyle name="Normal 4 4 3 2 4 2 2 2" xfId="17887" xr:uid="{B391A9A6-2C37-4A97-9F01-88D9378CD99A}"/>
    <cellStyle name="Normal 4 4 3 2 4 2 2 3" xfId="28013" xr:uid="{3A4CC70E-ECF2-43FB-9B8F-AC004C4A0FBE}"/>
    <cellStyle name="Normal 4 4 3 2 4 2 3" xfId="13670" xr:uid="{DC3A88A0-FA34-40B0-B74D-540B46874BB6}"/>
    <cellStyle name="Normal 4 4 3 2 4 2 4" xfId="23796" xr:uid="{222515B5-FB6E-463A-99B8-9A93FB8CA822}"/>
    <cellStyle name="Normal 4 4 3 2 4 3" xfId="6420" xr:uid="{C83DC873-660C-4123-A8F2-856CCD7AB6FA}"/>
    <cellStyle name="Normal 4 4 3 2 4 3 2" xfId="15742" xr:uid="{6CC60CF5-795C-4B1F-AAC8-D0847F256B1E}"/>
    <cellStyle name="Normal 4 4 3 2 4 3 3" xfId="25868" xr:uid="{F69E0B04-26F8-4B04-92D4-467F0A66800F}"/>
    <cellStyle name="Normal 4 4 3 2 4 4" xfId="11525" xr:uid="{5A51F9FC-04C4-442C-9633-352358362976}"/>
    <cellStyle name="Normal 4 4 3 2 4 5" xfId="21651" xr:uid="{A5436BA7-C8AB-4477-B2D3-FDED29445957}"/>
    <cellStyle name="Normal 4 4 3 2 5" xfId="2531" xr:uid="{1AAEE167-6CAD-4F9A-8F59-9115723451AA}"/>
    <cellStyle name="Normal 4 4 3 2 5 2" xfId="4760" xr:uid="{CF3B37A1-0F10-4185-A3F6-F0AF246D368F}"/>
    <cellStyle name="Normal 4 4 3 2 5 2 2" xfId="8978" xr:uid="{3BF487DD-1BD6-474C-9CE9-60C4DF59F93B}"/>
    <cellStyle name="Normal 4 4 3 2 5 2 2 2" xfId="18300" xr:uid="{6282B07A-E9C1-469E-824D-6866BFE6C53C}"/>
    <cellStyle name="Normal 4 4 3 2 5 2 2 3" xfId="28426" xr:uid="{1A991AB3-9D21-46E6-8DD7-CFA9B4766DEB}"/>
    <cellStyle name="Normal 4 4 3 2 5 2 3" xfId="14083" xr:uid="{68C6499E-731E-491A-B15E-03DF9D7CB79E}"/>
    <cellStyle name="Normal 4 4 3 2 5 2 4" xfId="24209" xr:uid="{2D0F6739-6FE4-47FB-B99E-DBF3F9FA343D}"/>
    <cellStyle name="Normal 4 4 3 2 5 3" xfId="6833" xr:uid="{600F7E03-C9E0-4A52-A147-C9D33C5DFE72}"/>
    <cellStyle name="Normal 4 4 3 2 5 3 2" xfId="16155" xr:uid="{2234699B-D212-4B95-A3A2-7CD8463134C9}"/>
    <cellStyle name="Normal 4 4 3 2 5 3 3" xfId="26281" xr:uid="{686D4CE2-4607-4B4A-BBB3-3F088EBBD013}"/>
    <cellStyle name="Normal 4 4 3 2 5 4" xfId="11938" xr:uid="{D4B0D15A-CFE9-4DB2-8401-CF670DC55520}"/>
    <cellStyle name="Normal 4 4 3 2 5 5" xfId="22064" xr:uid="{2073002C-B1B0-45E4-8216-145F61BA4F73}"/>
    <cellStyle name="Normal 4 4 3 2 6" xfId="2944" xr:uid="{F1C234B6-4052-4F6B-97FD-D8E746ABA7EE}"/>
    <cellStyle name="Normal 4 4 3 2 6 2" xfId="5173" xr:uid="{410AF661-1D0F-4F99-A860-AB3E176F986D}"/>
    <cellStyle name="Normal 4 4 3 2 6 2 2" xfId="9391" xr:uid="{31ED08ED-CEAC-466E-A2E7-AF8728445B02}"/>
    <cellStyle name="Normal 4 4 3 2 6 2 2 2" xfId="18713" xr:uid="{B39D0E6F-AB6A-4CFB-ADF7-2EF11B250C7C}"/>
    <cellStyle name="Normal 4 4 3 2 6 2 2 3" xfId="28839" xr:uid="{BD347843-DE26-44BD-B87D-E30AA3E6574A}"/>
    <cellStyle name="Normal 4 4 3 2 6 2 3" xfId="14496" xr:uid="{92FAF5D6-6FB5-49C5-9EB9-4E51751C111A}"/>
    <cellStyle name="Normal 4 4 3 2 6 2 4" xfId="24622" xr:uid="{B612B2B8-B32A-4D13-A1FF-FA78BFB9DABA}"/>
    <cellStyle name="Normal 4 4 3 2 6 3" xfId="7246" xr:uid="{7D1F70A2-5BFB-41CB-A16A-FE3047975C89}"/>
    <cellStyle name="Normal 4 4 3 2 6 3 2" xfId="16568" xr:uid="{A30A6D89-40AE-4809-938D-A82848DA1B31}"/>
    <cellStyle name="Normal 4 4 3 2 6 3 3" xfId="26694" xr:uid="{273EAB6A-49A4-4698-B0A5-8906CF24BA23}"/>
    <cellStyle name="Normal 4 4 3 2 6 4" xfId="12351" xr:uid="{2DCFFB35-554B-4772-A4D8-92CDC92DAF77}"/>
    <cellStyle name="Normal 4 4 3 2 6 5" xfId="22477" xr:uid="{1815113A-C078-46D5-A4A5-DCC196C433AD}"/>
    <cellStyle name="Normal 4 4 3 2 7" xfId="3380" xr:uid="{69C17600-4A33-4817-984D-2A9AFEE3C644}"/>
    <cellStyle name="Normal 4 4 3 2 7 2" xfId="7659" xr:uid="{434D2BE3-EC87-483A-8C11-9D5C8E577F01}"/>
    <cellStyle name="Normal 4 4 3 2 7 2 2" xfId="16981" xr:uid="{F502B99F-6C8C-4938-99BD-64BDF502985C}"/>
    <cellStyle name="Normal 4 4 3 2 7 2 3" xfId="27107" xr:uid="{8186B0AA-1301-4826-996A-9E753FBC7F7E}"/>
    <cellStyle name="Normal 4 4 3 2 7 3" xfId="12764" xr:uid="{0B07E31E-A646-4610-A586-497A02F8D5BA}"/>
    <cellStyle name="Normal 4 4 3 2 7 4" xfId="22890" xr:uid="{E2CFEC9B-AF58-494A-9D59-AC6B0C050C99}"/>
    <cellStyle name="Normal 4 4 3 2 8" xfId="5594" xr:uid="{0B3B9241-FF77-43FB-90F3-6903395C8036}"/>
    <cellStyle name="Normal 4 4 3 2 8 2" xfId="14916" xr:uid="{BC0DF953-15C8-4499-B198-D98CAFCC02B0}"/>
    <cellStyle name="Normal 4 4 3 2 8 3" xfId="25042" xr:uid="{B6712E34-03F9-4B55-960E-F973D106BF56}"/>
    <cellStyle name="Normal 4 4 3 2 9" xfId="9756" xr:uid="{61D15F5A-5C07-4329-814D-7354FA934C9E}"/>
    <cellStyle name="Normal 4 4 3 2 9 2" xfId="19077" xr:uid="{195710FC-B69A-4A6E-BE77-C9D74FE7AAF9}"/>
    <cellStyle name="Normal 4 4 3 2 9 3" xfId="29203" xr:uid="{F5CD1E84-5678-437C-94ED-1EC1BCDD8A73}"/>
    <cellStyle name="Normal 4 4 3 3" xfId="393" xr:uid="{00000000-0005-0000-0000-0000B1020000}"/>
    <cellStyle name="Normal 4 4 3 3 10" xfId="10701" xr:uid="{F018AC0C-C72D-43B4-B789-88CA11D7C49F}"/>
    <cellStyle name="Normal 4 4 3 3 11" xfId="19997" xr:uid="{82EB22EE-E735-41BB-89D8-4146BFEFB3A8}"/>
    <cellStyle name="Normal 4 4 3 3 12" xfId="20827" xr:uid="{5DF2B620-24A6-490D-9205-34FFA8BD0F3C}"/>
    <cellStyle name="Normal 4 4 3 3 2" xfId="873" xr:uid="{00000000-0005-0000-0000-0000B2020000}"/>
    <cellStyle name="Normal 4 4 3 3 2 2" xfId="3936" xr:uid="{6CC1A8CF-B286-47EF-81C1-535A10B921DA}"/>
    <cellStyle name="Normal 4 4 3 3 2 2 2" xfId="8154" xr:uid="{36A3142A-DFAD-494E-87AB-E6A47F35D83E}"/>
    <cellStyle name="Normal 4 4 3 3 2 2 2 2" xfId="17476" xr:uid="{BE04E080-BE22-4F10-95BD-0AC5162DE864}"/>
    <cellStyle name="Normal 4 4 3 3 2 2 2 3" xfId="27602" xr:uid="{F648663B-9930-48C1-B49C-A8F8A7DC42B0}"/>
    <cellStyle name="Normal 4 4 3 3 2 2 3" xfId="13259" xr:uid="{3DF02A62-50C2-4FAD-A5F1-3067F1B59A13}"/>
    <cellStyle name="Normal 4 4 3 3 2 2 4" xfId="23385" xr:uid="{873E408A-360B-4FCB-95F0-97E9C257B26D}"/>
    <cellStyle name="Normal 4 4 3 3 2 3" xfId="6009" xr:uid="{7E4B195B-ACF9-4668-844B-622CEBB9AA85}"/>
    <cellStyle name="Normal 4 4 3 3 2 3 2" xfId="15331" xr:uid="{FA0DC0D9-098B-4600-AEB3-5A7838943884}"/>
    <cellStyle name="Normal 4 4 3 3 2 3 3" xfId="25457" xr:uid="{8F487972-6A1A-4C53-B313-A8F682300717}"/>
    <cellStyle name="Normal 4 4 3 3 2 4" xfId="10285" xr:uid="{D5B716C8-8DA3-4D24-967D-5990CFCF3498}"/>
    <cellStyle name="Normal 4 4 3 3 2 4 2" xfId="19596" xr:uid="{4745ECAD-449E-4702-9207-71C3E142E87A}"/>
    <cellStyle name="Normal 4 4 3 3 2 4 3" xfId="29722" xr:uid="{5D4EB799-33A3-4311-80D8-39C5D7498A3A}"/>
    <cellStyle name="Normal 4 4 3 3 2 5" xfId="1707" xr:uid="{63FB091C-779C-49AF-9C4D-A043EED4DAD2}"/>
    <cellStyle name="Normal 4 4 3 3 2 6" xfId="11114" xr:uid="{FB1349AA-851C-4697-85C1-88A1C7A164D6}"/>
    <cellStyle name="Normal 4 4 3 3 2 7" xfId="20413" xr:uid="{86FF170E-9FEA-4890-AC35-DB934E7DFEEA}"/>
    <cellStyle name="Normal 4 4 3 3 2 8" xfId="21240" xr:uid="{19BFB628-6668-435A-9F55-A36D79DC43C5}"/>
    <cellStyle name="Normal 4 4 3 3 3" xfId="2120" xr:uid="{945F27D1-5FFA-4BDC-B3DD-0F55BC80F178}"/>
    <cellStyle name="Normal 4 4 3 3 3 2" xfId="4349" xr:uid="{42F21CD8-914E-488C-9D2C-78EA1622E7ED}"/>
    <cellStyle name="Normal 4 4 3 3 3 2 2" xfId="8567" xr:uid="{B15E2688-D453-4640-8004-BF7C70C5FE54}"/>
    <cellStyle name="Normal 4 4 3 3 3 2 2 2" xfId="17889" xr:uid="{91255B37-C96B-4BEF-8DE1-E0804113EE64}"/>
    <cellStyle name="Normal 4 4 3 3 3 2 2 3" xfId="28015" xr:uid="{57CE68C3-7E6E-432F-AE85-71AC1A50D300}"/>
    <cellStyle name="Normal 4 4 3 3 3 2 3" xfId="13672" xr:uid="{28414623-222A-4C09-B617-6E69A22DAD20}"/>
    <cellStyle name="Normal 4 4 3 3 3 2 4" xfId="23798" xr:uid="{2967976B-2294-4748-AE7E-3C1EF0EA97BD}"/>
    <cellStyle name="Normal 4 4 3 3 3 3" xfId="6422" xr:uid="{F93EEEEC-785C-4EE6-B6B6-85907D9EBD93}"/>
    <cellStyle name="Normal 4 4 3 3 3 3 2" xfId="15744" xr:uid="{23BC28E3-07AE-4EF1-B040-723D35F49FF9}"/>
    <cellStyle name="Normal 4 4 3 3 3 3 3" xfId="25870" xr:uid="{348120A6-6B2F-47A0-911F-A283C7937FC3}"/>
    <cellStyle name="Normal 4 4 3 3 3 4" xfId="11527" xr:uid="{30BCFF45-A9E5-4842-B953-48F278B9CB35}"/>
    <cellStyle name="Normal 4 4 3 3 3 5" xfId="21653" xr:uid="{229C46AF-5516-4622-AA84-B530ACDA47B3}"/>
    <cellStyle name="Normal 4 4 3 3 4" xfId="2533" xr:uid="{5ED4BF87-317D-4875-AFF9-1EBF4229AB0F}"/>
    <cellStyle name="Normal 4 4 3 3 4 2" xfId="4762" xr:uid="{EC2BCC21-1312-4C9B-9936-72ACE4C531F7}"/>
    <cellStyle name="Normal 4 4 3 3 4 2 2" xfId="8980" xr:uid="{E2F04784-EB3E-474C-8E05-4E20A32013C7}"/>
    <cellStyle name="Normal 4 4 3 3 4 2 2 2" xfId="18302" xr:uid="{47A83E49-81A0-48DA-A3BF-5637226AF9C4}"/>
    <cellStyle name="Normal 4 4 3 3 4 2 2 3" xfId="28428" xr:uid="{3DC6918D-E2D6-4DA2-A69F-46CD326E4728}"/>
    <cellStyle name="Normal 4 4 3 3 4 2 3" xfId="14085" xr:uid="{3393FBD0-1CEF-464D-835F-B9675CEB0166}"/>
    <cellStyle name="Normal 4 4 3 3 4 2 4" xfId="24211" xr:uid="{B7568882-7DF3-4716-BE9B-8BED13CE28F1}"/>
    <cellStyle name="Normal 4 4 3 3 4 3" xfId="6835" xr:uid="{1A84A40B-E70F-4D1B-BC3A-17211217BBAD}"/>
    <cellStyle name="Normal 4 4 3 3 4 3 2" xfId="16157" xr:uid="{60C225E1-BCAB-420C-A136-0E1E60804A53}"/>
    <cellStyle name="Normal 4 4 3 3 4 3 3" xfId="26283" xr:uid="{C03DBD58-1621-43A7-BE22-DCAD6E2A58C5}"/>
    <cellStyle name="Normal 4 4 3 3 4 4" xfId="11940" xr:uid="{B0641AB3-AA17-440D-B164-77E56116416A}"/>
    <cellStyle name="Normal 4 4 3 3 4 5" xfId="22066" xr:uid="{8F8CB5CA-A6FA-425C-969B-6CAFE31FA145}"/>
    <cellStyle name="Normal 4 4 3 3 5" xfId="2946" xr:uid="{ADFBCE58-B97B-4964-828B-54B95FA2EEC5}"/>
    <cellStyle name="Normal 4 4 3 3 5 2" xfId="5175" xr:uid="{78A7EE61-F6C6-4C2E-99DD-7628729D2C29}"/>
    <cellStyle name="Normal 4 4 3 3 5 2 2" xfId="9393" xr:uid="{D0BFBDF0-39AC-4EEC-8771-77EAE57FA508}"/>
    <cellStyle name="Normal 4 4 3 3 5 2 2 2" xfId="18715" xr:uid="{D20DD5D5-655D-4D5B-A505-0BEDEB9BCDB7}"/>
    <cellStyle name="Normal 4 4 3 3 5 2 2 3" xfId="28841" xr:uid="{97D5A8E5-9470-4127-A7C5-D7C21AA23F9A}"/>
    <cellStyle name="Normal 4 4 3 3 5 2 3" xfId="14498" xr:uid="{5253A083-CE11-4ED9-8323-C4E6F8F95A8D}"/>
    <cellStyle name="Normal 4 4 3 3 5 2 4" xfId="24624" xr:uid="{C3A2DD84-252B-4AA9-B83C-C33E26C6A755}"/>
    <cellStyle name="Normal 4 4 3 3 5 3" xfId="7248" xr:uid="{22ACA130-A8BD-4F20-9C3A-F4EA44FB4E08}"/>
    <cellStyle name="Normal 4 4 3 3 5 3 2" xfId="16570" xr:uid="{8E5B5079-5DB8-422F-925E-7DC7EAB51675}"/>
    <cellStyle name="Normal 4 4 3 3 5 3 3" xfId="26696" xr:uid="{E3518C95-D2F9-4453-9DCF-0674A8B65D26}"/>
    <cellStyle name="Normal 4 4 3 3 5 4" xfId="12353" xr:uid="{6E6D5C3F-040F-485E-9447-1541423608A9}"/>
    <cellStyle name="Normal 4 4 3 3 5 5" xfId="22479" xr:uid="{EDB4F3B8-4AEC-49D2-AD89-739682C13D17}"/>
    <cellStyle name="Normal 4 4 3 3 6" xfId="3382" xr:uid="{39943AE8-1E0B-42BD-B597-C49D8122639E}"/>
    <cellStyle name="Normal 4 4 3 3 6 2" xfId="7661" xr:uid="{148CAEAC-17AD-41FB-91E0-B21C52CE1635}"/>
    <cellStyle name="Normal 4 4 3 3 6 2 2" xfId="16983" xr:uid="{086CC5FC-473E-46BF-88C8-588F906B1201}"/>
    <cellStyle name="Normal 4 4 3 3 6 2 3" xfId="27109" xr:uid="{3387F955-9DDB-478A-93A8-4B39E2BF7623}"/>
    <cellStyle name="Normal 4 4 3 3 6 3" xfId="12766" xr:uid="{029F97EC-72C0-4036-B120-5D3695265D9B}"/>
    <cellStyle name="Normal 4 4 3 3 6 4" xfId="22892" xr:uid="{7AAEED41-B6D9-4653-A90F-7CCE49E711FD}"/>
    <cellStyle name="Normal 4 4 3 3 7" xfId="5596" xr:uid="{1FB93801-39F9-4258-84DC-08D22861D8B7}"/>
    <cellStyle name="Normal 4 4 3 3 7 2" xfId="14918" xr:uid="{76CC54DF-BFC0-4FF4-BD6C-C3DB7843B1EF}"/>
    <cellStyle name="Normal 4 4 3 3 7 3" xfId="25044" xr:uid="{93DA2F07-BA17-4A1F-B2FA-A070F47682FE}"/>
    <cellStyle name="Normal 4 4 3 3 8" xfId="9860" xr:uid="{F4215223-8F46-46EC-9D66-88E0CC940A5B}"/>
    <cellStyle name="Normal 4 4 3 3 8 2" xfId="19181" xr:uid="{6FFC9C35-34AA-49A4-833A-D01915E847EF}"/>
    <cellStyle name="Normal 4 4 3 3 8 3" xfId="29307" xr:uid="{FB7D8805-AD27-45C5-B2C9-F2654D40D44B}"/>
    <cellStyle name="Normal 4 4 3 3 9" xfId="1292" xr:uid="{95777E75-8CA9-47D5-B41B-0EE91CFD4830}"/>
    <cellStyle name="Normal 4 4 3 4" xfId="870" xr:uid="{00000000-0005-0000-0000-0000B3020000}"/>
    <cellStyle name="Normal 4 4 3 4 2" xfId="3933" xr:uid="{496C3C75-27C3-4883-A157-6B323FA3968E}"/>
    <cellStyle name="Normal 4 4 3 4 2 2" xfId="8151" xr:uid="{3ADE20AC-96DE-4AC8-8E56-99AF7E0A01A4}"/>
    <cellStyle name="Normal 4 4 3 4 2 2 2" xfId="17473" xr:uid="{0E83F36E-40F4-440C-8F6C-3E5C3301C4E3}"/>
    <cellStyle name="Normal 4 4 3 4 2 2 3" xfId="27599" xr:uid="{531BD621-3006-4EF9-8942-CD394D6A4D21}"/>
    <cellStyle name="Normal 4 4 3 4 2 3" xfId="13256" xr:uid="{C7263C9D-B297-42A9-92ED-AA368ABD59B3}"/>
    <cellStyle name="Normal 4 4 3 4 2 4" xfId="23382" xr:uid="{EF856D90-38D1-4439-A930-F179A058F870}"/>
    <cellStyle name="Normal 4 4 3 4 3" xfId="6006" xr:uid="{B3493939-D425-4B77-B5C5-8BDB625CFEC7}"/>
    <cellStyle name="Normal 4 4 3 4 3 2" xfId="15328" xr:uid="{7B8DBE50-F8B6-4D28-B496-F678108716BB}"/>
    <cellStyle name="Normal 4 4 3 4 3 3" xfId="25454" xr:uid="{206B96F5-7345-4D96-B220-64161D3A8078}"/>
    <cellStyle name="Normal 4 4 3 4 4" xfId="10078" xr:uid="{3BAB2C87-DC21-4942-A3FE-E45219E54111}"/>
    <cellStyle name="Normal 4 4 3 4 4 2" xfId="19389" xr:uid="{4A882DB7-28EC-4292-81A2-D69B97E3C435}"/>
    <cellStyle name="Normal 4 4 3 4 4 3" xfId="29515" xr:uid="{C6F9BFBA-533B-479E-9235-2AFA27BA14A8}"/>
    <cellStyle name="Normal 4 4 3 4 5" xfId="1704" xr:uid="{0DC63D2B-AD33-439E-AB16-F71C4C9E2A53}"/>
    <cellStyle name="Normal 4 4 3 4 6" xfId="11111" xr:uid="{98986588-14CE-422E-9659-1591CBEA9031}"/>
    <cellStyle name="Normal 4 4 3 4 7" xfId="20410" xr:uid="{BEDD833D-306F-4AAD-A2ED-EBF87C275616}"/>
    <cellStyle name="Normal 4 4 3 4 8" xfId="21237" xr:uid="{63023EDE-725C-478F-9219-ACC4A429AC1F}"/>
    <cellStyle name="Normal 4 4 3 5" xfId="2117" xr:uid="{B29C1864-C9A7-4527-B697-A29B2F3A28CD}"/>
    <cellStyle name="Normal 4 4 3 5 2" xfId="4346" xr:uid="{41FEB0BC-8DA8-4A59-8FB7-2250514BA6F9}"/>
    <cellStyle name="Normal 4 4 3 5 2 2" xfId="8564" xr:uid="{089552FC-B91E-4757-8845-8E5479D87D94}"/>
    <cellStyle name="Normal 4 4 3 5 2 2 2" xfId="17886" xr:uid="{3CD3D294-5A5D-4820-AACD-6CDAE305DA85}"/>
    <cellStyle name="Normal 4 4 3 5 2 2 3" xfId="28012" xr:uid="{77FED6DE-1649-4C0D-B1AE-6501D0C8DDEA}"/>
    <cellStyle name="Normal 4 4 3 5 2 3" xfId="13669" xr:uid="{5B44D216-4F0A-4486-A12C-E0C42F4394EA}"/>
    <cellStyle name="Normal 4 4 3 5 2 4" xfId="23795" xr:uid="{299B13D1-F311-4FCA-98E9-2400632C29CA}"/>
    <cellStyle name="Normal 4 4 3 5 3" xfId="6419" xr:uid="{6BCECBD9-CB9F-4442-BF5B-BC518EF2CAC3}"/>
    <cellStyle name="Normal 4 4 3 5 3 2" xfId="15741" xr:uid="{A712EBBF-631C-4C97-A2FE-7DC15E903FA0}"/>
    <cellStyle name="Normal 4 4 3 5 3 3" xfId="25867" xr:uid="{6E9C08EB-26ED-4FD1-B187-B2A1F76C74C7}"/>
    <cellStyle name="Normal 4 4 3 5 4" xfId="11524" xr:uid="{F8DF9F65-9CB9-4891-A234-80C11ACF2673}"/>
    <cellStyle name="Normal 4 4 3 5 5" xfId="21650" xr:uid="{93A5BB85-FCAE-456D-A52F-F52F925BD6BE}"/>
    <cellStyle name="Normal 4 4 3 6" xfId="2530" xr:uid="{B165A046-1E6F-4A32-9BB0-AA339782B55F}"/>
    <cellStyle name="Normal 4 4 3 6 2" xfId="4759" xr:uid="{5937017A-16AD-4CA6-AA98-6C2CAAD3E005}"/>
    <cellStyle name="Normal 4 4 3 6 2 2" xfId="8977" xr:uid="{DCEABC3E-C366-4F7D-A9BF-E06A4436B229}"/>
    <cellStyle name="Normal 4 4 3 6 2 2 2" xfId="18299" xr:uid="{FD9C5367-9C27-443A-8DB5-D78CB1F0CB4C}"/>
    <cellStyle name="Normal 4 4 3 6 2 2 3" xfId="28425" xr:uid="{8EFEED63-C23B-446F-AFF2-37742213552C}"/>
    <cellStyle name="Normal 4 4 3 6 2 3" xfId="14082" xr:uid="{A640257A-5E36-44F1-A73F-ED28BAF0B7B4}"/>
    <cellStyle name="Normal 4 4 3 6 2 4" xfId="24208" xr:uid="{6D3ECF8F-61D6-4533-B5CB-48E0A3659E97}"/>
    <cellStyle name="Normal 4 4 3 6 3" xfId="6832" xr:uid="{5CBABD24-B03F-475C-9FD5-52D7D69BCD4A}"/>
    <cellStyle name="Normal 4 4 3 6 3 2" xfId="16154" xr:uid="{B3CA9FCB-8683-44A5-A614-86C49E47631D}"/>
    <cellStyle name="Normal 4 4 3 6 3 3" xfId="26280" xr:uid="{90938AF0-46DD-4D3A-8905-37E7318B61E9}"/>
    <cellStyle name="Normal 4 4 3 6 4" xfId="11937" xr:uid="{9F784413-EFD7-4D22-8DB8-4D2752F10D02}"/>
    <cellStyle name="Normal 4 4 3 6 5" xfId="22063" xr:uid="{93C8DBAC-6D78-42C0-8014-8F68ACC036C6}"/>
    <cellStyle name="Normal 4 4 3 7" xfId="2943" xr:uid="{672C0505-3B46-4BDB-B97D-401EA3F6AFE2}"/>
    <cellStyle name="Normal 4 4 3 7 2" xfId="5172" xr:uid="{9E389EDC-F459-44EE-879C-25E3A6C20ADE}"/>
    <cellStyle name="Normal 4 4 3 7 2 2" xfId="9390" xr:uid="{7B3F3FD4-EF22-41CF-96C3-1B4DAA6B9018}"/>
    <cellStyle name="Normal 4 4 3 7 2 2 2" xfId="18712" xr:uid="{AE81218E-8A8C-4946-BD53-8394A301BE28}"/>
    <cellStyle name="Normal 4 4 3 7 2 2 3" xfId="28838" xr:uid="{9C886922-1577-46EB-9DBA-41502AC283BF}"/>
    <cellStyle name="Normal 4 4 3 7 2 3" xfId="14495" xr:uid="{70D889B3-D681-427D-8DF4-1DB06AFC08F0}"/>
    <cellStyle name="Normal 4 4 3 7 2 4" xfId="24621" xr:uid="{68529715-7387-42E3-8D0A-9610C2352D9E}"/>
    <cellStyle name="Normal 4 4 3 7 3" xfId="7245" xr:uid="{D218DF43-106C-4CBF-B27D-1AC819E605C2}"/>
    <cellStyle name="Normal 4 4 3 7 3 2" xfId="16567" xr:uid="{2BCFBA34-490F-416F-A837-1555F307EA54}"/>
    <cellStyle name="Normal 4 4 3 7 3 3" xfId="26693" xr:uid="{6A25691B-123B-48B6-9E65-F073807464EE}"/>
    <cellStyle name="Normal 4 4 3 7 4" xfId="12350" xr:uid="{6439815B-3A10-4211-B407-901EAD74879F}"/>
    <cellStyle name="Normal 4 4 3 7 5" xfId="22476" xr:uid="{CD5E0C3B-69A9-4DDF-A625-AFAAAACE7F40}"/>
    <cellStyle name="Normal 4 4 3 8" xfId="3379" xr:uid="{2439E71A-1AD5-44D1-9D56-C143B9F55B77}"/>
    <cellStyle name="Normal 4 4 3 8 2" xfId="7658" xr:uid="{5A236FA6-D276-48F5-AA15-4A96539C7E40}"/>
    <cellStyle name="Normal 4 4 3 8 2 2" xfId="16980" xr:uid="{3F2BDA27-A8CB-41C5-BCBF-E0A82C105DFB}"/>
    <cellStyle name="Normal 4 4 3 8 2 3" xfId="27106" xr:uid="{3C24382C-FAAA-43AB-89C0-CA7E96865439}"/>
    <cellStyle name="Normal 4 4 3 8 3" xfId="12763" xr:uid="{FD4A608D-874B-4F95-A05C-2365243403B8}"/>
    <cellStyle name="Normal 4 4 3 8 4" xfId="22889" xr:uid="{BF1E18DB-64E4-46A0-AB88-BF0BE705D5C6}"/>
    <cellStyle name="Normal 4 4 3 9" xfId="5593" xr:uid="{9062E42E-C031-4148-BB0E-F23DDAF1BFD5}"/>
    <cellStyle name="Normal 4 4 3 9 2" xfId="14915" xr:uid="{D027C7EB-7602-4742-8947-26748ABC1503}"/>
    <cellStyle name="Normal 4 4 3 9 3" xfId="25041" xr:uid="{44561E08-B91D-47A8-A942-FA508A7757F5}"/>
    <cellStyle name="Normal 4 4 4" xfId="394" xr:uid="{00000000-0005-0000-0000-0000B4020000}"/>
    <cellStyle name="Normal 4 4 4 10" xfId="1293" xr:uid="{3431457E-E018-4760-81F9-4C027047F6B8}"/>
    <cellStyle name="Normal 4 4 4 11" xfId="10702" xr:uid="{FEAE486E-C4F7-4A6A-8129-A43CE04905A8}"/>
    <cellStyle name="Normal 4 4 4 12" xfId="19998" xr:uid="{8FD0F3CA-806F-4993-B06A-04E17E53F4CA}"/>
    <cellStyle name="Normal 4 4 4 13" xfId="20828" xr:uid="{0BE97B95-355A-4140-9F06-5526EF1A15A4}"/>
    <cellStyle name="Normal 4 4 4 2" xfId="395" xr:uid="{00000000-0005-0000-0000-0000B5020000}"/>
    <cellStyle name="Normal 4 4 4 2 10" xfId="10703" xr:uid="{22809489-2070-4491-B0E3-18C64817F7D2}"/>
    <cellStyle name="Normal 4 4 4 2 11" xfId="19999" xr:uid="{ABF5FDBE-FCE0-4C92-82B3-E896598357D8}"/>
    <cellStyle name="Normal 4 4 4 2 12" xfId="20829" xr:uid="{867C22BA-0010-4C4B-BF60-27DBD028D9F0}"/>
    <cellStyle name="Normal 4 4 4 2 2" xfId="875" xr:uid="{00000000-0005-0000-0000-0000B6020000}"/>
    <cellStyle name="Normal 4 4 4 2 2 2" xfId="3938" xr:uid="{EEADD3E9-5E6A-43AB-BEDC-B1ACD5003A15}"/>
    <cellStyle name="Normal 4 4 4 2 2 2 2" xfId="8156" xr:uid="{47E17E5D-9197-4A9B-ABDD-41A24A4C9610}"/>
    <cellStyle name="Normal 4 4 4 2 2 2 2 2" xfId="17478" xr:uid="{A6257D9A-5A20-4BE6-9E49-F42851452C2B}"/>
    <cellStyle name="Normal 4 4 4 2 2 2 2 3" xfId="27604" xr:uid="{919B2372-7BFB-49BF-BF43-D7817E5815EC}"/>
    <cellStyle name="Normal 4 4 4 2 2 2 3" xfId="13261" xr:uid="{A6A33A55-4531-47C3-9A30-729C13D69583}"/>
    <cellStyle name="Normal 4 4 4 2 2 2 4" xfId="23387" xr:uid="{F1A16497-F85D-493A-8F5B-220199EDC64A}"/>
    <cellStyle name="Normal 4 4 4 2 2 3" xfId="6011" xr:uid="{01111AF5-2566-433B-AFED-21E5CD3ACBF7}"/>
    <cellStyle name="Normal 4 4 4 2 2 3 2" xfId="15333" xr:uid="{8451ED0B-A831-473F-82A8-833852BD80AF}"/>
    <cellStyle name="Normal 4 4 4 2 2 3 3" xfId="25459" xr:uid="{92DF3052-061A-4C47-BC41-9AE45143F823}"/>
    <cellStyle name="Normal 4 4 4 2 2 4" xfId="10314" xr:uid="{7EE34171-4847-4742-A97F-FA6B7D0980F2}"/>
    <cellStyle name="Normal 4 4 4 2 2 4 2" xfId="19625" xr:uid="{1150659A-803A-4B17-A5D1-EAA64C61723D}"/>
    <cellStyle name="Normal 4 4 4 2 2 4 3" xfId="29751" xr:uid="{65CA47FD-B141-443D-AA8A-BA205BF0B845}"/>
    <cellStyle name="Normal 4 4 4 2 2 5" xfId="1709" xr:uid="{62E4C213-C352-40AD-88C8-D11076BC64D0}"/>
    <cellStyle name="Normal 4 4 4 2 2 6" xfId="11116" xr:uid="{2A9D779F-0E39-4171-8D3B-3B192B3DBB96}"/>
    <cellStyle name="Normal 4 4 4 2 2 7" xfId="20415" xr:uid="{618657EB-FD55-4E4A-BB1E-D4F446AF2C7D}"/>
    <cellStyle name="Normal 4 4 4 2 2 8" xfId="21242" xr:uid="{4A824ED6-F009-4CAC-95BC-51E6D60E45B3}"/>
    <cellStyle name="Normal 4 4 4 2 3" xfId="2122" xr:uid="{B9A6F0C2-3352-4B67-8A78-2B7CD2068041}"/>
    <cellStyle name="Normal 4 4 4 2 3 2" xfId="4351" xr:uid="{1F2B754A-8339-43AF-8199-6965ED9336A8}"/>
    <cellStyle name="Normal 4 4 4 2 3 2 2" xfId="8569" xr:uid="{3FA4D659-BC00-413C-8713-69C8DDF8D0A6}"/>
    <cellStyle name="Normal 4 4 4 2 3 2 2 2" xfId="17891" xr:uid="{097D9955-B9E7-44A3-B44B-C51E01DE33DF}"/>
    <cellStyle name="Normal 4 4 4 2 3 2 2 3" xfId="28017" xr:uid="{936A6142-EE2C-4060-9E9C-1AC49E677D8D}"/>
    <cellStyle name="Normal 4 4 4 2 3 2 3" xfId="13674" xr:uid="{11FB90E6-236E-4710-8E43-C39D33863DD7}"/>
    <cellStyle name="Normal 4 4 4 2 3 2 4" xfId="23800" xr:uid="{5DA5DE3C-50C6-472B-847B-E1D292393247}"/>
    <cellStyle name="Normal 4 4 4 2 3 3" xfId="6424" xr:uid="{24B705D2-F5F5-4154-AB39-37E5BDC6BDE2}"/>
    <cellStyle name="Normal 4 4 4 2 3 3 2" xfId="15746" xr:uid="{5104B601-7267-40DC-9524-F9E9EAE11F94}"/>
    <cellStyle name="Normal 4 4 4 2 3 3 3" xfId="25872" xr:uid="{8652BC77-95A5-4BB7-B036-AD410F3EBC53}"/>
    <cellStyle name="Normal 4 4 4 2 3 4" xfId="11529" xr:uid="{9803D66E-7C07-4EE0-B372-1887303F2294}"/>
    <cellStyle name="Normal 4 4 4 2 3 5" xfId="21655" xr:uid="{B9E5333F-5EBC-4254-ADC0-98555C830197}"/>
    <cellStyle name="Normal 4 4 4 2 4" xfId="2535" xr:uid="{7A016078-9054-474D-80EB-33D1A758E3AD}"/>
    <cellStyle name="Normal 4 4 4 2 4 2" xfId="4764" xr:uid="{92460777-9EE4-44D1-B3BD-AA5A636C8518}"/>
    <cellStyle name="Normal 4 4 4 2 4 2 2" xfId="8982" xr:uid="{18B26C63-2645-46B9-9D7F-29377BAF5EAD}"/>
    <cellStyle name="Normal 4 4 4 2 4 2 2 2" xfId="18304" xr:uid="{D7287F1A-CF88-4755-8382-5A4272EC8FDB}"/>
    <cellStyle name="Normal 4 4 4 2 4 2 2 3" xfId="28430" xr:uid="{BB896F1E-0C4A-489D-8730-5762A1EFA61B}"/>
    <cellStyle name="Normal 4 4 4 2 4 2 3" xfId="14087" xr:uid="{C2D1178A-35E2-48B7-94CF-F24051BF126B}"/>
    <cellStyle name="Normal 4 4 4 2 4 2 4" xfId="24213" xr:uid="{3EF8B8F0-33AC-4F24-AB17-7A382769BCF1}"/>
    <cellStyle name="Normal 4 4 4 2 4 3" xfId="6837" xr:uid="{CA573782-2F14-4608-95CF-2FC15D3786A8}"/>
    <cellStyle name="Normal 4 4 4 2 4 3 2" xfId="16159" xr:uid="{CD201529-D693-4C6A-B3C3-7A4C46744085}"/>
    <cellStyle name="Normal 4 4 4 2 4 3 3" xfId="26285" xr:uid="{9F4C8F68-B26D-4FEB-879C-D6DFED4497D0}"/>
    <cellStyle name="Normal 4 4 4 2 4 4" xfId="11942" xr:uid="{45C6AF5D-F629-4C4E-A74E-8282D8842F0C}"/>
    <cellStyle name="Normal 4 4 4 2 4 5" xfId="22068" xr:uid="{08FDCED9-F637-44E1-80AD-42257844B8DD}"/>
    <cellStyle name="Normal 4 4 4 2 5" xfId="2948" xr:uid="{04C0A347-5073-4EC5-8453-168E47A00802}"/>
    <cellStyle name="Normal 4 4 4 2 5 2" xfId="5177" xr:uid="{C8AFB76A-C5DB-490C-AF93-FC316084EEE9}"/>
    <cellStyle name="Normal 4 4 4 2 5 2 2" xfId="9395" xr:uid="{A210F086-39BE-425E-A206-9D0703FE964E}"/>
    <cellStyle name="Normal 4 4 4 2 5 2 2 2" xfId="18717" xr:uid="{5203AD03-1704-4D1D-A5F5-71F6FEA5859E}"/>
    <cellStyle name="Normal 4 4 4 2 5 2 2 3" xfId="28843" xr:uid="{A5188759-FA81-474C-9D87-55A56BCDF622}"/>
    <cellStyle name="Normal 4 4 4 2 5 2 3" xfId="14500" xr:uid="{D7F5833A-C5EC-4642-A497-DC761C2E2FE2}"/>
    <cellStyle name="Normal 4 4 4 2 5 2 4" xfId="24626" xr:uid="{12DA2B8D-B0FA-4121-A1BD-E5F1DB9E927E}"/>
    <cellStyle name="Normal 4 4 4 2 5 3" xfId="7250" xr:uid="{869524E5-9002-4D20-8E82-F9CAFE716283}"/>
    <cellStyle name="Normal 4 4 4 2 5 3 2" xfId="16572" xr:uid="{2802301E-A3B1-4F68-BB38-4D820B0B1DBD}"/>
    <cellStyle name="Normal 4 4 4 2 5 3 3" xfId="26698" xr:uid="{B323B03C-141E-4CB8-BD81-443790B2825E}"/>
    <cellStyle name="Normal 4 4 4 2 5 4" xfId="12355" xr:uid="{55E6264D-6759-4A05-8DF9-559C4ED653D0}"/>
    <cellStyle name="Normal 4 4 4 2 5 5" xfId="22481" xr:uid="{2FB545E4-F34E-4471-BADE-A8D9E2689963}"/>
    <cellStyle name="Normal 4 4 4 2 6" xfId="3384" xr:uid="{3AE4E5AC-6D70-44E1-B245-FE52C110F6E3}"/>
    <cellStyle name="Normal 4 4 4 2 6 2" xfId="7663" xr:uid="{82E26EDE-5BFD-4D7F-BD5F-3890CB231062}"/>
    <cellStyle name="Normal 4 4 4 2 6 2 2" xfId="16985" xr:uid="{C5CB5003-B08C-4212-9D14-DE250BC64CD6}"/>
    <cellStyle name="Normal 4 4 4 2 6 2 3" xfId="27111" xr:uid="{E8800E77-2723-4BB5-8CBF-36B649BA64A4}"/>
    <cellStyle name="Normal 4 4 4 2 6 3" xfId="12768" xr:uid="{BD39ADE5-BDC4-420E-8322-E8665D3FF393}"/>
    <cellStyle name="Normal 4 4 4 2 6 4" xfId="22894" xr:uid="{47F5FB21-64AC-4453-8988-32D3F4466C36}"/>
    <cellStyle name="Normal 4 4 4 2 7" xfId="5598" xr:uid="{2ADE13DA-DED3-4974-AF8C-7AE4B6870A94}"/>
    <cellStyle name="Normal 4 4 4 2 7 2" xfId="14920" xr:uid="{77E7C9F0-0DE0-4F1E-9EB0-0E60C4C957AB}"/>
    <cellStyle name="Normal 4 4 4 2 7 3" xfId="25046" xr:uid="{02A0901A-AA6E-4F74-9C59-B0F0446CA548}"/>
    <cellStyle name="Normal 4 4 4 2 8" xfId="9889" xr:uid="{DCB96EBD-7023-4026-B750-C5710D6F78D5}"/>
    <cellStyle name="Normal 4 4 4 2 8 2" xfId="19210" xr:uid="{97C6D420-E03E-48BE-A42C-72BD30AD6085}"/>
    <cellStyle name="Normal 4 4 4 2 8 3" xfId="29336" xr:uid="{6D92EA62-AC00-4606-8D98-561F1641B132}"/>
    <cellStyle name="Normal 4 4 4 2 9" xfId="1294" xr:uid="{CC293DD7-38FB-47F5-AF38-4822C30FEC8B}"/>
    <cellStyle name="Normal 4 4 4 3" xfId="874" xr:uid="{00000000-0005-0000-0000-0000B7020000}"/>
    <cellStyle name="Normal 4 4 4 3 2" xfId="3937" xr:uid="{6CCBF805-B42F-420C-AC95-D6AA3583A356}"/>
    <cellStyle name="Normal 4 4 4 3 2 2" xfId="8155" xr:uid="{79999FAE-E9F8-414F-A34A-6353F04176E8}"/>
    <cellStyle name="Normal 4 4 4 3 2 2 2" xfId="17477" xr:uid="{59D89EDA-DEAA-4320-B531-9D9E61185309}"/>
    <cellStyle name="Normal 4 4 4 3 2 2 3" xfId="27603" xr:uid="{3C38DD98-DF3C-4DA8-9B00-0149F604EB97}"/>
    <cellStyle name="Normal 4 4 4 3 2 3" xfId="13260" xr:uid="{21EB7483-17F4-4440-9D35-3E8E68EF036E}"/>
    <cellStyle name="Normal 4 4 4 3 2 4" xfId="23386" xr:uid="{64B7779F-9C97-4EC7-AE02-4B3DC2BBE739}"/>
    <cellStyle name="Normal 4 4 4 3 3" xfId="6010" xr:uid="{1409B1B6-FA46-410C-88F4-15DF663D7813}"/>
    <cellStyle name="Normal 4 4 4 3 3 2" xfId="15332" xr:uid="{EAA2D689-41D9-4732-9F0E-56A6FE69682F}"/>
    <cellStyle name="Normal 4 4 4 3 3 3" xfId="25458" xr:uid="{B8512255-3C71-4F9D-BD67-CECE047FBCE4}"/>
    <cellStyle name="Normal 4 4 4 3 4" xfId="10107" xr:uid="{E123D26E-87CE-481C-AB9B-9D0C19232D6A}"/>
    <cellStyle name="Normal 4 4 4 3 4 2" xfId="19418" xr:uid="{615D36D6-DB0A-47B7-B353-6A03DB5CB59B}"/>
    <cellStyle name="Normal 4 4 4 3 4 3" xfId="29544" xr:uid="{30D139CC-1662-4DD5-A8DA-C9D16673F9CB}"/>
    <cellStyle name="Normal 4 4 4 3 5" xfId="1708" xr:uid="{D0EE35D4-3D1F-49AF-AF1E-A1D42D74B97A}"/>
    <cellStyle name="Normal 4 4 4 3 6" xfId="11115" xr:uid="{20863B36-22B1-443D-8385-6940B1A9490A}"/>
    <cellStyle name="Normal 4 4 4 3 7" xfId="20414" xr:uid="{72BB1C14-BAA8-4783-946D-EB80992C367E}"/>
    <cellStyle name="Normal 4 4 4 3 8" xfId="21241" xr:uid="{216D519B-603D-4BE7-B9AB-55CECF073F83}"/>
    <cellStyle name="Normal 4 4 4 4" xfId="2121" xr:uid="{EA1C4314-430B-42DB-BBAA-282DBB83447C}"/>
    <cellStyle name="Normal 4 4 4 4 2" xfId="4350" xr:uid="{6C107139-84CD-429F-9AAF-D5D98E85FB1D}"/>
    <cellStyle name="Normal 4 4 4 4 2 2" xfId="8568" xr:uid="{899E3FA8-B05E-40B4-8AAD-4EDEFC920AC7}"/>
    <cellStyle name="Normal 4 4 4 4 2 2 2" xfId="17890" xr:uid="{A993219B-AB49-44E7-87CD-FEBD6C130A30}"/>
    <cellStyle name="Normal 4 4 4 4 2 2 3" xfId="28016" xr:uid="{964AD922-32D0-4225-9AA2-508EAF16F945}"/>
    <cellStyle name="Normal 4 4 4 4 2 3" xfId="13673" xr:uid="{6D2C5669-1367-42C7-A965-D32F8C625043}"/>
    <cellStyle name="Normal 4 4 4 4 2 4" xfId="23799" xr:uid="{5B9A63EC-340D-409A-9B24-FB1D6493E8BA}"/>
    <cellStyle name="Normal 4 4 4 4 3" xfId="6423" xr:uid="{AF1655D5-30D8-443F-A067-1FAC2724F363}"/>
    <cellStyle name="Normal 4 4 4 4 3 2" xfId="15745" xr:uid="{8F9E87D3-884A-4BFC-8D60-D02E0039E7FA}"/>
    <cellStyle name="Normal 4 4 4 4 3 3" xfId="25871" xr:uid="{C9F8283F-B45D-48CC-B0DB-FDD2665862F8}"/>
    <cellStyle name="Normal 4 4 4 4 4" xfId="11528" xr:uid="{6459248E-1887-46E6-9754-23DB4124A584}"/>
    <cellStyle name="Normal 4 4 4 4 5" xfId="21654" xr:uid="{8E11A03B-A5C9-48CC-B5CC-A4F997198412}"/>
    <cellStyle name="Normal 4 4 4 5" xfId="2534" xr:uid="{72187650-B22E-4BB0-ADE2-4A68D0406B6D}"/>
    <cellStyle name="Normal 4 4 4 5 2" xfId="4763" xr:uid="{28DA0135-B46C-4571-AA0B-7350BDA2728D}"/>
    <cellStyle name="Normal 4 4 4 5 2 2" xfId="8981" xr:uid="{061E12B9-BD0F-4F50-9589-2FB28F44BEDD}"/>
    <cellStyle name="Normal 4 4 4 5 2 2 2" xfId="18303" xr:uid="{D4377041-E592-403F-96E6-CD20A25E7AED}"/>
    <cellStyle name="Normal 4 4 4 5 2 2 3" xfId="28429" xr:uid="{F2CB1F36-AD0D-4E37-92F4-503DDB246B81}"/>
    <cellStyle name="Normal 4 4 4 5 2 3" xfId="14086" xr:uid="{9562DA35-E2B9-4353-BD75-E6A37E81EA7C}"/>
    <cellStyle name="Normal 4 4 4 5 2 4" xfId="24212" xr:uid="{D586F4C9-E034-4506-8575-DF398D4A31FB}"/>
    <cellStyle name="Normal 4 4 4 5 3" xfId="6836" xr:uid="{2DEB07B3-CD78-4ED2-9E7A-45553D76BEBB}"/>
    <cellStyle name="Normal 4 4 4 5 3 2" xfId="16158" xr:uid="{5249C18B-7548-4B9E-AF35-CE4FA80CD5D6}"/>
    <cellStyle name="Normal 4 4 4 5 3 3" xfId="26284" xr:uid="{C16538C4-540A-4F39-B212-B81AC494EA98}"/>
    <cellStyle name="Normal 4 4 4 5 4" xfId="11941" xr:uid="{E3EDA742-07A9-4897-8C98-BD0D7573D484}"/>
    <cellStyle name="Normal 4 4 4 5 5" xfId="22067" xr:uid="{6E0618F0-F09A-48BA-A48D-D048675A1A15}"/>
    <cellStyle name="Normal 4 4 4 6" xfId="2947" xr:uid="{1A26B972-A511-41E4-AD0C-7F379C077177}"/>
    <cellStyle name="Normal 4 4 4 6 2" xfId="5176" xr:uid="{B52F01C5-BB06-42FC-8DA5-4B26E4345967}"/>
    <cellStyle name="Normal 4 4 4 6 2 2" xfId="9394" xr:uid="{AA7A865A-CB1A-4CD7-9C89-6611D5D6D6D4}"/>
    <cellStyle name="Normal 4 4 4 6 2 2 2" xfId="18716" xr:uid="{DAB393E1-57CD-49D0-A7EE-72A6801D8742}"/>
    <cellStyle name="Normal 4 4 4 6 2 2 3" xfId="28842" xr:uid="{477D110F-6C5E-4F0B-A4E6-708A5695B8FA}"/>
    <cellStyle name="Normal 4 4 4 6 2 3" xfId="14499" xr:uid="{CEFC9200-2302-4A45-8B19-500CF1902282}"/>
    <cellStyle name="Normal 4 4 4 6 2 4" xfId="24625" xr:uid="{23E5DD75-FA19-4A16-B636-596F60D04F94}"/>
    <cellStyle name="Normal 4 4 4 6 3" xfId="7249" xr:uid="{32E33F57-55FC-4284-9E8F-2EB8D0C735EE}"/>
    <cellStyle name="Normal 4 4 4 6 3 2" xfId="16571" xr:uid="{CE4FB4D9-8118-44A9-828D-07E1B2869D13}"/>
    <cellStyle name="Normal 4 4 4 6 3 3" xfId="26697" xr:uid="{942C794B-231D-42D8-86E9-F124D0802B9E}"/>
    <cellStyle name="Normal 4 4 4 6 4" xfId="12354" xr:uid="{0DC47521-186C-47A8-94DF-E45900AD0D69}"/>
    <cellStyle name="Normal 4 4 4 6 5" xfId="22480" xr:uid="{F67CA88C-3FBD-439B-960F-856C5221013E}"/>
    <cellStyle name="Normal 4 4 4 7" xfId="3383" xr:uid="{61FA3B32-6295-43E3-AEA9-E689F5B72DF1}"/>
    <cellStyle name="Normal 4 4 4 7 2" xfId="7662" xr:uid="{7803E938-8CC1-49CE-A946-D5E3D270D348}"/>
    <cellStyle name="Normal 4 4 4 7 2 2" xfId="16984" xr:uid="{D5A9BAD4-0FE0-4E18-AF47-5E0D2E5C295D}"/>
    <cellStyle name="Normal 4 4 4 7 2 3" xfId="27110" xr:uid="{7575C676-339A-4AA9-9C3B-455838C93D8B}"/>
    <cellStyle name="Normal 4 4 4 7 3" xfId="12767" xr:uid="{01DB3262-5B33-47A0-BF36-A60AA606C7CE}"/>
    <cellStyle name="Normal 4 4 4 7 4" xfId="22893" xr:uid="{00983A9A-9F5F-435B-971B-A6896C393190}"/>
    <cellStyle name="Normal 4 4 4 8" xfId="5597" xr:uid="{25340B71-6C4A-4E47-A1DA-C05B1765F164}"/>
    <cellStyle name="Normal 4 4 4 8 2" xfId="14919" xr:uid="{274952A8-BBD0-4476-9DB1-289DC6D27AC5}"/>
    <cellStyle name="Normal 4 4 4 8 3" xfId="25045" xr:uid="{00EF6E88-4313-4CAB-99F6-36EF2B2BB17A}"/>
    <cellStyle name="Normal 4 4 4 9" xfId="9682" xr:uid="{A687D7CD-5669-41FC-867B-D858E767DC71}"/>
    <cellStyle name="Normal 4 4 4 9 2" xfId="19003" xr:uid="{F1545180-A90E-42D5-8131-F590D130F9C9}"/>
    <cellStyle name="Normal 4 4 4 9 3" xfId="29129" xr:uid="{C757F11B-5FD0-46F1-840E-6E7A37AD063E}"/>
    <cellStyle name="Normal 4 4 5" xfId="396" xr:uid="{00000000-0005-0000-0000-0000B8020000}"/>
    <cellStyle name="Normal 4 4 5 10" xfId="10704" xr:uid="{A35270EB-A676-43D7-9F97-CA6FC31F5159}"/>
    <cellStyle name="Normal 4 4 5 11" xfId="20000" xr:uid="{220CEC6F-20D0-419A-89E1-09EEDFE8C92D}"/>
    <cellStyle name="Normal 4 4 5 12" xfId="20830" xr:uid="{338CC041-C94F-4D3D-B72C-8F643E11158E}"/>
    <cellStyle name="Normal 4 4 5 2" xfId="876" xr:uid="{00000000-0005-0000-0000-0000B9020000}"/>
    <cellStyle name="Normal 4 4 5 2 2" xfId="3939" xr:uid="{DF757C57-F2C5-48A1-B53F-3EC43AC78114}"/>
    <cellStyle name="Normal 4 4 5 2 2 2" xfId="8157" xr:uid="{19409919-4184-4EA5-A326-D4E5AF37F1DE}"/>
    <cellStyle name="Normal 4 4 5 2 2 2 2" xfId="17479" xr:uid="{0B1B282C-281B-4AFF-BEC2-5C96291FCF97}"/>
    <cellStyle name="Normal 4 4 5 2 2 2 3" xfId="27605" xr:uid="{E450DEC0-42CE-4514-8E4B-DFA8538A7F76}"/>
    <cellStyle name="Normal 4 4 5 2 2 3" xfId="13262" xr:uid="{EE97002D-33D3-4055-84AD-30F451D6D799}"/>
    <cellStyle name="Normal 4 4 5 2 2 4" xfId="23388" xr:uid="{F6DCC72E-5694-490C-9D53-A9025688157C}"/>
    <cellStyle name="Normal 4 4 5 2 3" xfId="6012" xr:uid="{F62B575D-C7A8-4C20-B99F-E3DEB76D01E4}"/>
    <cellStyle name="Normal 4 4 5 2 3 2" xfId="15334" xr:uid="{9910FD98-299A-43A4-B30E-258E8D814906}"/>
    <cellStyle name="Normal 4 4 5 2 3 3" xfId="25460" xr:uid="{55B3536A-ABA2-466B-944C-628069715B19}"/>
    <cellStyle name="Normal 4 4 5 2 4" xfId="10223" xr:uid="{D3420388-7931-42F6-8F3D-8E89753D673B}"/>
    <cellStyle name="Normal 4 4 5 2 4 2" xfId="19534" xr:uid="{D17A82CA-5395-4B64-8B24-541D1CED72CC}"/>
    <cellStyle name="Normal 4 4 5 2 4 3" xfId="29660" xr:uid="{C4540BC1-8A14-46C0-8EE0-AF14BF3B027E}"/>
    <cellStyle name="Normal 4 4 5 2 5" xfId="1710" xr:uid="{C98A1D95-DBBB-48E3-AB08-47643CE4ECD3}"/>
    <cellStyle name="Normal 4 4 5 2 6" xfId="11117" xr:uid="{FF6FF306-F03B-4102-A729-53FC6F45AE3C}"/>
    <cellStyle name="Normal 4 4 5 2 7" xfId="20416" xr:uid="{F3FFB202-4671-47EC-B409-7F66B9A9D932}"/>
    <cellStyle name="Normal 4 4 5 2 8" xfId="21243" xr:uid="{8DC24106-FA64-4656-BAAF-BB254A5ED907}"/>
    <cellStyle name="Normal 4 4 5 3" xfId="2123" xr:uid="{497EA09A-70DD-401D-BF4D-84C55D83AE86}"/>
    <cellStyle name="Normal 4 4 5 3 2" xfId="4352" xr:uid="{2A3677DC-AC29-48A1-88A3-CA23490F476D}"/>
    <cellStyle name="Normal 4 4 5 3 2 2" xfId="8570" xr:uid="{82680796-9432-47EA-B32E-B2251E1CC93C}"/>
    <cellStyle name="Normal 4 4 5 3 2 2 2" xfId="17892" xr:uid="{48316F97-3628-4EBF-A111-D6F1A70FB05E}"/>
    <cellStyle name="Normal 4 4 5 3 2 2 3" xfId="28018" xr:uid="{A73D1C32-07A4-4F55-BDEC-B8AA09AA4901}"/>
    <cellStyle name="Normal 4 4 5 3 2 3" xfId="13675" xr:uid="{80F352E8-2E83-42DF-9E68-5A507943D146}"/>
    <cellStyle name="Normal 4 4 5 3 2 4" xfId="23801" xr:uid="{63C0D0E7-8872-4070-9EE3-9C385BFC4223}"/>
    <cellStyle name="Normal 4 4 5 3 3" xfId="6425" xr:uid="{A24126DD-6E50-4BCF-9A63-9075065DC79C}"/>
    <cellStyle name="Normal 4 4 5 3 3 2" xfId="15747" xr:uid="{BE77EC53-9E6D-4E79-83F9-1D6C77103915}"/>
    <cellStyle name="Normal 4 4 5 3 3 3" xfId="25873" xr:uid="{7B732E4C-AE18-44CC-A6D8-92D7431A117A}"/>
    <cellStyle name="Normal 4 4 5 3 4" xfId="11530" xr:uid="{197F4E34-CF0D-468D-A324-8FD8DADD8092}"/>
    <cellStyle name="Normal 4 4 5 3 5" xfId="21656" xr:uid="{0FAA2CBC-2B59-46AD-83CC-3D26F703DAC5}"/>
    <cellStyle name="Normal 4 4 5 4" xfId="2536" xr:uid="{8A1D3434-122D-4699-BAC7-0537C3469103}"/>
    <cellStyle name="Normal 4 4 5 4 2" xfId="4765" xr:uid="{B4716DB4-93FA-4262-84C3-21598A44DEEC}"/>
    <cellStyle name="Normal 4 4 5 4 2 2" xfId="8983" xr:uid="{A4B76A95-6113-40E1-B3AE-BF165484A63A}"/>
    <cellStyle name="Normal 4 4 5 4 2 2 2" xfId="18305" xr:uid="{0071D3F5-684C-48B8-B4D6-EE225FA83C55}"/>
    <cellStyle name="Normal 4 4 5 4 2 2 3" xfId="28431" xr:uid="{BBE60FB2-5388-469C-8D8C-54B7893DEFB1}"/>
    <cellStyle name="Normal 4 4 5 4 2 3" xfId="14088" xr:uid="{19C918D9-4F54-46E4-81AB-79C0C53EA6CA}"/>
    <cellStyle name="Normal 4 4 5 4 2 4" xfId="24214" xr:uid="{AC3AC3B4-B6F0-49CA-9933-CE5570A594E1}"/>
    <cellStyle name="Normal 4 4 5 4 3" xfId="6838" xr:uid="{F3C24659-3C94-4551-8009-217300D3CE12}"/>
    <cellStyle name="Normal 4 4 5 4 3 2" xfId="16160" xr:uid="{3FC96CD6-BE21-40AA-AFC8-B24F3C029DF6}"/>
    <cellStyle name="Normal 4 4 5 4 3 3" xfId="26286" xr:uid="{C0C76F45-E159-48D3-96D0-913626FA09DC}"/>
    <cellStyle name="Normal 4 4 5 4 4" xfId="11943" xr:uid="{8D43D848-1AAD-46ED-8AF4-116ABA66BE33}"/>
    <cellStyle name="Normal 4 4 5 4 5" xfId="22069" xr:uid="{11F0339C-7C6A-4A71-A1EE-751E78AAAAA9}"/>
    <cellStyle name="Normal 4 4 5 5" xfId="2949" xr:uid="{15FCCF78-7823-4C68-ABB8-6CB1060E604B}"/>
    <cellStyle name="Normal 4 4 5 5 2" xfId="5178" xr:uid="{F2C4677E-4BBC-4F13-8507-E20E797B598D}"/>
    <cellStyle name="Normal 4 4 5 5 2 2" xfId="9396" xr:uid="{6C598023-5023-4BB7-97EC-9CBFC97D5E99}"/>
    <cellStyle name="Normal 4 4 5 5 2 2 2" xfId="18718" xr:uid="{0ADFCDE0-FD1C-428A-9D9B-17053B9F608C}"/>
    <cellStyle name="Normal 4 4 5 5 2 2 3" xfId="28844" xr:uid="{20E52D2C-0072-41FA-AB37-6EA07EC7A1E0}"/>
    <cellStyle name="Normal 4 4 5 5 2 3" xfId="14501" xr:uid="{924ED043-12DB-40E7-93F4-895C42A3F589}"/>
    <cellStyle name="Normal 4 4 5 5 2 4" xfId="24627" xr:uid="{3690DB4E-ECE1-4F10-A4C0-DC4226355323}"/>
    <cellStyle name="Normal 4 4 5 5 3" xfId="7251" xr:uid="{72B977DE-88CD-44B5-8561-B3DDDA01A6B0}"/>
    <cellStyle name="Normal 4 4 5 5 3 2" xfId="16573" xr:uid="{296B95C5-3FD1-4A04-94D6-76388213DDB5}"/>
    <cellStyle name="Normal 4 4 5 5 3 3" xfId="26699" xr:uid="{FFA8B73F-19E7-440E-832E-6336986132E8}"/>
    <cellStyle name="Normal 4 4 5 5 4" xfId="12356" xr:uid="{36788B0A-C619-4631-A490-10EA2E6FB749}"/>
    <cellStyle name="Normal 4 4 5 5 5" xfId="22482" xr:uid="{75DC6D3B-0740-4512-84C6-C4B177078319}"/>
    <cellStyle name="Normal 4 4 5 6" xfId="3385" xr:uid="{0B260713-DAD2-47E5-A6D6-9FF807BAC8A8}"/>
    <cellStyle name="Normal 4 4 5 6 2" xfId="7664" xr:uid="{5AB3901A-9156-4AFC-A578-0DD66BC801A4}"/>
    <cellStyle name="Normal 4 4 5 6 2 2" xfId="16986" xr:uid="{F46ED718-5BD1-4236-B005-2B9D8E9AD19F}"/>
    <cellStyle name="Normal 4 4 5 6 2 3" xfId="27112" xr:uid="{717A3144-5334-46AD-94F8-BBD5F2D74FE2}"/>
    <cellStyle name="Normal 4 4 5 6 3" xfId="12769" xr:uid="{D33B33F7-8AAF-48E1-A013-F907F3E8ED9C}"/>
    <cellStyle name="Normal 4 4 5 6 4" xfId="22895" xr:uid="{44C2B163-0CA2-427F-8D37-1CE0CB7A7AFE}"/>
    <cellStyle name="Normal 4 4 5 7" xfId="5599" xr:uid="{FEA02836-E5E4-43C9-9EFD-3B4270A0CE94}"/>
    <cellStyle name="Normal 4 4 5 7 2" xfId="14921" xr:uid="{958088E2-0B5A-4D41-9D58-8B620EAA71DB}"/>
    <cellStyle name="Normal 4 4 5 7 3" xfId="25047" xr:uid="{92EFA89B-20B7-4430-A61F-E55431AC59C9}"/>
    <cellStyle name="Normal 4 4 5 8" xfId="9798" xr:uid="{94461BA6-3D65-43A4-B554-89625A8314D1}"/>
    <cellStyle name="Normal 4 4 5 8 2" xfId="19119" xr:uid="{49AC5699-94F4-4909-9527-5938E46CA6DA}"/>
    <cellStyle name="Normal 4 4 5 8 3" xfId="29245" xr:uid="{37B26580-1B6E-45A9-835F-6AC20AA1BCD1}"/>
    <cellStyle name="Normal 4 4 5 9" xfId="1295" xr:uid="{1B604D8C-EF35-4FCB-ADC8-7D42F16ED8A6}"/>
    <cellStyle name="Normal 4 4 6" xfId="861" xr:uid="{00000000-0005-0000-0000-0000BA020000}"/>
    <cellStyle name="Normal 4 4 6 2" xfId="3924" xr:uid="{6D158C63-0560-4B5A-83C7-0AC1246D8A3D}"/>
    <cellStyle name="Normal 4 4 6 2 2" xfId="8142" xr:uid="{1E98356E-7071-4968-BED5-A17F463F6751}"/>
    <cellStyle name="Normal 4 4 6 2 2 2" xfId="17464" xr:uid="{0E1865D9-C57C-4791-81D9-18011CDAFE62}"/>
    <cellStyle name="Normal 4 4 6 2 2 3" xfId="27590" xr:uid="{3C0007C2-6EC6-499E-B41C-1AEF0C9E42C0}"/>
    <cellStyle name="Normal 4 4 6 2 3" xfId="13247" xr:uid="{F2D0E17D-16C8-4BE1-BEE4-DDEB73A67DDD}"/>
    <cellStyle name="Normal 4 4 6 2 4" xfId="23373" xr:uid="{C825B1DF-C8D7-4967-B14E-E3FD2BE887E6}"/>
    <cellStyle name="Normal 4 4 6 3" xfId="5997" xr:uid="{A5DF759F-9D3C-4A7A-9B0E-4F7B6A1D3303}"/>
    <cellStyle name="Normal 4 4 6 3 2" xfId="15319" xr:uid="{9B8128CE-DC6F-46C9-9954-860B2A80383A}"/>
    <cellStyle name="Normal 4 4 6 3 3" xfId="25445" xr:uid="{D012732D-C468-4E8A-8814-0DBF1B4C2846}"/>
    <cellStyle name="Normal 4 4 6 4" xfId="10001" xr:uid="{E58C3367-0C8F-49FA-8C08-E94B395E2680}"/>
    <cellStyle name="Normal 4 4 6 4 2" xfId="19315" xr:uid="{7B1D27AE-9988-47BC-9DEF-A1B510BBACEF}"/>
    <cellStyle name="Normal 4 4 6 4 3" xfId="29441" xr:uid="{C2D9B8EA-0152-4920-AB85-02A548542F04}"/>
    <cellStyle name="Normal 4 4 6 5" xfId="1695" xr:uid="{4E689776-5EBC-4BAB-B85D-32CB812401DA}"/>
    <cellStyle name="Normal 4 4 6 6" xfId="11102" xr:uid="{8F791B6B-B11C-4BA1-9F12-C454F0715DC2}"/>
    <cellStyle name="Normal 4 4 6 7" xfId="20401" xr:uid="{CB731CB6-903E-4B4E-B78F-494844F788B6}"/>
    <cellStyle name="Normal 4 4 6 8" xfId="21228" xr:uid="{C09EEEC0-424C-4901-A664-C30A59E3FE5E}"/>
    <cellStyle name="Normal 4 4 7" xfId="2108" xr:uid="{DDCA820F-A31B-4DD2-9FBC-A2A390D0C111}"/>
    <cellStyle name="Normal 4 4 7 2" xfId="4337" xr:uid="{51E4CAFA-7533-4D32-87A0-BFF8153E4693}"/>
    <cellStyle name="Normal 4 4 7 2 2" xfId="8555" xr:uid="{09893903-B93E-4864-8059-39D8D7A1ABF9}"/>
    <cellStyle name="Normal 4 4 7 2 2 2" xfId="17877" xr:uid="{D6C4584E-AFDB-4F18-A49D-28C7F06BE458}"/>
    <cellStyle name="Normal 4 4 7 2 2 3" xfId="28003" xr:uid="{905314E5-657E-43DC-AF79-DF890B3D1CE3}"/>
    <cellStyle name="Normal 4 4 7 2 3" xfId="13660" xr:uid="{16BA0505-F836-43D3-8266-8FB8A0DCCA55}"/>
    <cellStyle name="Normal 4 4 7 2 4" xfId="23786" xr:uid="{9C99E3AC-8091-40FC-89B8-9ADAD4DA45BB}"/>
    <cellStyle name="Normal 4 4 7 3" xfId="6410" xr:uid="{28641DF2-CF61-4A68-8311-4B6EB1525268}"/>
    <cellStyle name="Normal 4 4 7 3 2" xfId="15732" xr:uid="{AC576E31-D3AD-41FD-9205-969A9D2B78E7}"/>
    <cellStyle name="Normal 4 4 7 3 3" xfId="25858" xr:uid="{A24D9409-BE3C-4D3E-AA29-27D2EECFC396}"/>
    <cellStyle name="Normal 4 4 7 4" xfId="11515" xr:uid="{3FC69D91-F35C-4640-83E8-1EEF3607E67C}"/>
    <cellStyle name="Normal 4 4 7 5" xfId="21641" xr:uid="{1BC14D32-D364-41E1-A3A0-7E89B910F3E2}"/>
    <cellStyle name="Normal 4 4 8" xfId="2521" xr:uid="{4E57D452-4E0B-41FC-9C20-0CF5A3E3752D}"/>
    <cellStyle name="Normal 4 4 8 2" xfId="4750" xr:uid="{539A7B91-3B67-49F0-AC40-3A53100382BC}"/>
    <cellStyle name="Normal 4 4 8 2 2" xfId="8968" xr:uid="{2C846398-0661-4C4C-AA81-96712BF34190}"/>
    <cellStyle name="Normal 4 4 8 2 2 2" xfId="18290" xr:uid="{962C345C-CFB3-41D5-96C7-A3D64E5B75D2}"/>
    <cellStyle name="Normal 4 4 8 2 2 3" xfId="28416" xr:uid="{3C5F13A1-E0AE-45F1-9C63-2626E795C4EE}"/>
    <cellStyle name="Normal 4 4 8 2 3" xfId="14073" xr:uid="{2E2EDD6C-52E1-4180-BE1C-760A589FBC86}"/>
    <cellStyle name="Normal 4 4 8 2 4" xfId="24199" xr:uid="{291CD424-EC40-4449-93CA-52AC946143A9}"/>
    <cellStyle name="Normal 4 4 8 3" xfId="6823" xr:uid="{D923379F-18B2-418D-9647-029208A66606}"/>
    <cellStyle name="Normal 4 4 8 3 2" xfId="16145" xr:uid="{0360276F-9AA7-48F7-9E20-8DFAC6A6DE5A}"/>
    <cellStyle name="Normal 4 4 8 3 3" xfId="26271" xr:uid="{FEF5417B-F9DE-4DFC-A1D9-E3A9B6955342}"/>
    <cellStyle name="Normal 4 4 8 4" xfId="11928" xr:uid="{931E3774-4148-40A7-86FA-6F9B31936338}"/>
    <cellStyle name="Normal 4 4 8 5" xfId="22054" xr:uid="{9028D7BB-F995-4881-A17C-C41E89E8BA17}"/>
    <cellStyle name="Normal 4 4 9" xfId="2934" xr:uid="{5126922D-D94C-40FF-953C-1B05480B79CB}"/>
    <cellStyle name="Normal 4 4 9 2" xfId="5163" xr:uid="{22C14AA0-4FE2-4B32-9A91-FD4CC1C376C7}"/>
    <cellStyle name="Normal 4 4 9 2 2" xfId="9381" xr:uid="{1122D117-F63E-4003-85FC-645D7402E64A}"/>
    <cellStyle name="Normal 4 4 9 2 2 2" xfId="18703" xr:uid="{E7307919-BD1E-468C-9B13-9CF4162BBF39}"/>
    <cellStyle name="Normal 4 4 9 2 2 3" xfId="28829" xr:uid="{2E587EDC-3F49-46D9-8E7E-FB6BE596716D}"/>
    <cellStyle name="Normal 4 4 9 2 3" xfId="14486" xr:uid="{25F5B2B2-3FF5-488B-A88D-D6222CE1C4FE}"/>
    <cellStyle name="Normal 4 4 9 2 4" xfId="24612" xr:uid="{2F024659-1BEA-4451-B59F-D6A4451B2E0E}"/>
    <cellStyle name="Normal 4 4 9 3" xfId="7236" xr:uid="{D22C42D0-738F-4547-90F9-B5610C22D461}"/>
    <cellStyle name="Normal 4 4 9 3 2" xfId="16558" xr:uid="{73CED231-6478-4E33-9381-8412E7C1A6E6}"/>
    <cellStyle name="Normal 4 4 9 3 3" xfId="26684" xr:uid="{EB961101-D576-4063-AC74-178B0F6D99A3}"/>
    <cellStyle name="Normal 4 4 9 4" xfId="12341" xr:uid="{F4B3389D-D0DF-41A3-8A78-373452F3C378}"/>
    <cellStyle name="Normal 4 4 9 5" xfId="22467" xr:uid="{889D2E48-C959-4AA1-8020-B05D0514E0A9}"/>
    <cellStyle name="Normal 4 5" xfId="397" xr:uid="{00000000-0005-0000-0000-0000BB020000}"/>
    <cellStyle name="Normal 4 6" xfId="398" xr:uid="{00000000-0005-0000-0000-0000BC020000}"/>
    <cellStyle name="Normal 4 6 10" xfId="5600" xr:uid="{1EA39AE7-E286-4D81-93B8-022B6009F681}"/>
    <cellStyle name="Normal 4 6 10 2" xfId="14922" xr:uid="{702866AA-464C-43EE-A77A-7B241F692C87}"/>
    <cellStyle name="Normal 4 6 10 3" xfId="25048" xr:uid="{2F5D1247-096F-4597-A5B6-9C0260F66BFD}"/>
    <cellStyle name="Normal 4 6 11" xfId="9602" xr:uid="{1DA4F82A-1EF1-4AC8-A085-FD83A4557A54}"/>
    <cellStyle name="Normal 4 6 11 2" xfId="18923" xr:uid="{89E9CC95-3F9A-4E08-892C-C68F4E084438}"/>
    <cellStyle name="Normal 4 6 11 3" xfId="29049" xr:uid="{39F4ED15-0E5F-4F3F-8FB1-6597C4C9203E}"/>
    <cellStyle name="Normal 4 6 12" xfId="1296" xr:uid="{C5FD9CE4-6D17-4237-BDDA-045FB59B5EC3}"/>
    <cellStyle name="Normal 4 6 13" xfId="10705" xr:uid="{51DD9CF6-18A6-4F62-B232-F9FA5D803DB0}"/>
    <cellStyle name="Normal 4 6 14" xfId="20001" xr:uid="{A57D0D60-3581-427B-A2DC-55DCE63F6E52}"/>
    <cellStyle name="Normal 4 6 15" xfId="20831" xr:uid="{61C2DA29-665D-48BB-899A-4FED3B061A4A}"/>
    <cellStyle name="Normal 4 6 2" xfId="399" xr:uid="{00000000-0005-0000-0000-0000BD020000}"/>
    <cellStyle name="Normal 4 6 2 10" xfId="9655" xr:uid="{32B1B9BE-C1EC-4A75-9CBB-A8AFAF4C5479}"/>
    <cellStyle name="Normal 4 6 2 10 2" xfId="18976" xr:uid="{07048471-1963-4928-BCCA-80A0024B5996}"/>
    <cellStyle name="Normal 4 6 2 10 3" xfId="29102" xr:uid="{DABBC899-5AEE-4B02-916A-1F613D82F7AB}"/>
    <cellStyle name="Normal 4 6 2 11" xfId="1297" xr:uid="{14104B95-80D9-4024-9747-36D73216DF8A}"/>
    <cellStyle name="Normal 4 6 2 12" xfId="10706" xr:uid="{E6599713-763D-495D-9374-6091C5536F11}"/>
    <cellStyle name="Normal 4 6 2 13" xfId="20002" xr:uid="{CD02BE85-FA03-4CFC-86A9-1C523147769F}"/>
    <cellStyle name="Normal 4 6 2 14" xfId="20832" xr:uid="{6159142C-6805-454F-A886-92F697CBAA8F}"/>
    <cellStyle name="Normal 4 6 2 2" xfId="400" xr:uid="{00000000-0005-0000-0000-0000BE020000}"/>
    <cellStyle name="Normal 4 6 2 2 10" xfId="1298" xr:uid="{2471EC58-4DD8-4FF6-A54D-CABCBF57B181}"/>
    <cellStyle name="Normal 4 6 2 2 11" xfId="10707" xr:uid="{307F8F1E-4EE2-43CD-B328-C43A7607D050}"/>
    <cellStyle name="Normal 4 6 2 2 12" xfId="20003" xr:uid="{142133D4-DDE2-4927-97B2-725EA0A2D9F9}"/>
    <cellStyle name="Normal 4 6 2 2 13" xfId="20833" xr:uid="{5C8F0F6A-3042-4F6B-9BD6-2C5AECB29257}"/>
    <cellStyle name="Normal 4 6 2 2 2" xfId="401" xr:uid="{00000000-0005-0000-0000-0000BF020000}"/>
    <cellStyle name="Normal 4 6 2 2 2 10" xfId="10708" xr:uid="{B02FDC3C-F97F-4BE3-859E-930DEB853177}"/>
    <cellStyle name="Normal 4 6 2 2 2 11" xfId="20004" xr:uid="{BCEA3FBD-CBC4-46EA-ADD0-CDCBC314CE05}"/>
    <cellStyle name="Normal 4 6 2 2 2 12" xfId="20834" xr:uid="{26D7F155-C681-4209-8BEE-98E562168157}"/>
    <cellStyle name="Normal 4 6 2 2 2 2" xfId="880" xr:uid="{00000000-0005-0000-0000-0000C0020000}"/>
    <cellStyle name="Normal 4 6 2 2 2 2 2" xfId="3943" xr:uid="{11AC6ED2-9727-4A12-BCE6-ED73FFC94946}"/>
    <cellStyle name="Normal 4 6 2 2 2 2 2 2" xfId="8161" xr:uid="{7553E60B-79DD-4ED6-93EF-71426AD131E4}"/>
    <cellStyle name="Normal 4 6 2 2 2 2 2 2 2" xfId="17483" xr:uid="{99439C81-7A6F-4BC5-8A27-38A859032ED4}"/>
    <cellStyle name="Normal 4 6 2 2 2 2 2 2 3" xfId="27609" xr:uid="{9FBD32B2-A1C4-41E5-88AB-557639467BAF}"/>
    <cellStyle name="Normal 4 6 2 2 2 2 2 3" xfId="13266" xr:uid="{2558313E-1A8C-4B05-AAF2-450FC4065AB2}"/>
    <cellStyle name="Normal 4 6 2 2 2 2 2 4" xfId="23392" xr:uid="{6857ECDB-986E-44A8-B370-B8D6B4FC371B}"/>
    <cellStyle name="Normal 4 6 2 2 2 2 3" xfId="6016" xr:uid="{1036D4C1-DF4D-4049-BEA4-741A33094E56}"/>
    <cellStyle name="Normal 4 6 2 2 2 2 3 2" xfId="15338" xr:uid="{FE5D088B-B552-473A-A3E3-2C120C519443}"/>
    <cellStyle name="Normal 4 6 2 2 2 2 3 3" xfId="25464" xr:uid="{033F2F60-7A0F-42F8-B686-5F74738C7FDE}"/>
    <cellStyle name="Normal 4 6 2 2 2 2 4" xfId="10390" xr:uid="{5E72E9B2-7DBD-4879-B890-DD59CC1DF4CF}"/>
    <cellStyle name="Normal 4 6 2 2 2 2 4 2" xfId="19701" xr:uid="{59EA5B78-9661-4A54-B472-D9FC998112EF}"/>
    <cellStyle name="Normal 4 6 2 2 2 2 4 3" xfId="29827" xr:uid="{4A73369C-BB50-4E89-A22A-97A064739271}"/>
    <cellStyle name="Normal 4 6 2 2 2 2 5" xfId="1714" xr:uid="{D750C2E8-8117-4818-9B3F-DF9D6637B5CD}"/>
    <cellStyle name="Normal 4 6 2 2 2 2 6" xfId="11121" xr:uid="{CE37BC4C-CB49-4516-975F-9A81996BDBE6}"/>
    <cellStyle name="Normal 4 6 2 2 2 2 7" xfId="20420" xr:uid="{4F9E466B-7BE3-478C-B49D-8CC71E1381F2}"/>
    <cellStyle name="Normal 4 6 2 2 2 2 8" xfId="21247" xr:uid="{053FB88C-E692-4186-A891-FDB9222BFB52}"/>
    <cellStyle name="Normal 4 6 2 2 2 3" xfId="2127" xr:uid="{349E2DCB-FC8B-4700-8FDF-15DC7D6A8B66}"/>
    <cellStyle name="Normal 4 6 2 2 2 3 2" xfId="4356" xr:uid="{5EC0EEA1-72E4-451C-8C2F-D2F7ABE00E31}"/>
    <cellStyle name="Normal 4 6 2 2 2 3 2 2" xfId="8574" xr:uid="{4E5687FC-655B-4D6B-A475-C01DCBE13038}"/>
    <cellStyle name="Normal 4 6 2 2 2 3 2 2 2" xfId="17896" xr:uid="{9418FD14-25C9-4CFC-B04C-019CA66D2E61}"/>
    <cellStyle name="Normal 4 6 2 2 2 3 2 2 3" xfId="28022" xr:uid="{F0F07536-AB07-484B-857E-EA31F7FEE9DF}"/>
    <cellStyle name="Normal 4 6 2 2 2 3 2 3" xfId="13679" xr:uid="{C723967E-8116-455F-B25A-32B0CC9981D6}"/>
    <cellStyle name="Normal 4 6 2 2 2 3 2 4" xfId="23805" xr:uid="{368A6611-ABD3-4590-8DE4-872BFC96124B}"/>
    <cellStyle name="Normal 4 6 2 2 2 3 3" xfId="6429" xr:uid="{5C66DC30-D6D7-4A05-8BEE-8018FF42D1BF}"/>
    <cellStyle name="Normal 4 6 2 2 2 3 3 2" xfId="15751" xr:uid="{D7088088-980B-47FC-BC2C-467467B442CE}"/>
    <cellStyle name="Normal 4 6 2 2 2 3 3 3" xfId="25877" xr:uid="{2DF5A55E-D579-4859-8D38-EF962FCA2AEA}"/>
    <cellStyle name="Normal 4 6 2 2 2 3 4" xfId="11534" xr:uid="{BDEDD775-979E-4ED1-AD58-9CD087A0B656}"/>
    <cellStyle name="Normal 4 6 2 2 2 3 5" xfId="21660" xr:uid="{BDBDEB25-7851-430C-B2FD-C9793F988AF3}"/>
    <cellStyle name="Normal 4 6 2 2 2 4" xfId="2540" xr:uid="{BF03EB7C-A892-41EE-B1BE-A6BF25EA1CC0}"/>
    <cellStyle name="Normal 4 6 2 2 2 4 2" xfId="4769" xr:uid="{FF2D5F20-3638-4DD4-A08D-E2E93BFB16F9}"/>
    <cellStyle name="Normal 4 6 2 2 2 4 2 2" xfId="8987" xr:uid="{420530C2-A6A5-4408-889E-11CA82A3B440}"/>
    <cellStyle name="Normal 4 6 2 2 2 4 2 2 2" xfId="18309" xr:uid="{C6F72C8E-82D6-48A5-A434-C623FED6B0BF}"/>
    <cellStyle name="Normal 4 6 2 2 2 4 2 2 3" xfId="28435" xr:uid="{1EC53ACB-0ABF-4836-89F6-26901375EEDF}"/>
    <cellStyle name="Normal 4 6 2 2 2 4 2 3" xfId="14092" xr:uid="{87C64279-48AE-4462-8450-E008C52F586C}"/>
    <cellStyle name="Normal 4 6 2 2 2 4 2 4" xfId="24218" xr:uid="{44AF93A9-1B3A-42F5-B300-16BC34766ADC}"/>
    <cellStyle name="Normal 4 6 2 2 2 4 3" xfId="6842" xr:uid="{E1ADD2E8-9920-4684-9D32-4E2727D093EC}"/>
    <cellStyle name="Normal 4 6 2 2 2 4 3 2" xfId="16164" xr:uid="{3661312D-0736-4362-8294-9B781A86A302}"/>
    <cellStyle name="Normal 4 6 2 2 2 4 3 3" xfId="26290" xr:uid="{025449B9-44E5-4463-B72D-ED8C4E0618C0}"/>
    <cellStyle name="Normal 4 6 2 2 2 4 4" xfId="11947" xr:uid="{CFFDC2D3-E733-4D3B-AD2D-0AE1C8284CC8}"/>
    <cellStyle name="Normal 4 6 2 2 2 4 5" xfId="22073" xr:uid="{6BF07895-7D4D-490A-BA4E-D0204AEFEFA8}"/>
    <cellStyle name="Normal 4 6 2 2 2 5" xfId="2953" xr:uid="{CDEBF723-47DA-40A7-A83F-FFA12FAF10CA}"/>
    <cellStyle name="Normal 4 6 2 2 2 5 2" xfId="5182" xr:uid="{F14E9571-86AE-48E0-8DB6-4C2F5674DAC6}"/>
    <cellStyle name="Normal 4 6 2 2 2 5 2 2" xfId="9400" xr:uid="{48593945-3312-4530-B9E1-B43D8E83BDEA}"/>
    <cellStyle name="Normal 4 6 2 2 2 5 2 2 2" xfId="18722" xr:uid="{95A4EA44-2DC0-4626-B42B-D699AB11B454}"/>
    <cellStyle name="Normal 4 6 2 2 2 5 2 2 3" xfId="28848" xr:uid="{5B4C760C-2502-40A6-9BCB-FAB1889A9138}"/>
    <cellStyle name="Normal 4 6 2 2 2 5 2 3" xfId="14505" xr:uid="{624CD2FB-9BED-4ABD-9A21-15ABF2052236}"/>
    <cellStyle name="Normal 4 6 2 2 2 5 2 4" xfId="24631" xr:uid="{9991AA8C-D2B7-416B-B860-DB026B261649}"/>
    <cellStyle name="Normal 4 6 2 2 2 5 3" xfId="7255" xr:uid="{0E307FA9-D24B-44FC-BAD1-D18B83181EDE}"/>
    <cellStyle name="Normal 4 6 2 2 2 5 3 2" xfId="16577" xr:uid="{1C028C73-D5B5-40D5-9EDC-A0F26C284D8F}"/>
    <cellStyle name="Normal 4 6 2 2 2 5 3 3" xfId="26703" xr:uid="{AD936847-B31F-494B-8ACB-6FF37C451C14}"/>
    <cellStyle name="Normal 4 6 2 2 2 5 4" xfId="12360" xr:uid="{1C2ABBA5-1987-46B5-B231-05A4AA996DCB}"/>
    <cellStyle name="Normal 4 6 2 2 2 5 5" xfId="22486" xr:uid="{CEBE4DF7-46CB-4BFA-A5C4-5271BF932FFE}"/>
    <cellStyle name="Normal 4 6 2 2 2 6" xfId="3389" xr:uid="{CC197349-114E-49C7-AB43-BABEC90170F5}"/>
    <cellStyle name="Normal 4 6 2 2 2 6 2" xfId="7668" xr:uid="{A85100D0-5ABF-4DFC-AE41-9E2183F185D2}"/>
    <cellStyle name="Normal 4 6 2 2 2 6 2 2" xfId="16990" xr:uid="{B06D65E6-5EFB-4960-879B-173A0532AB5D}"/>
    <cellStyle name="Normal 4 6 2 2 2 6 2 3" xfId="27116" xr:uid="{BDD0123B-DBD8-4228-8788-1081B468B471}"/>
    <cellStyle name="Normal 4 6 2 2 2 6 3" xfId="12773" xr:uid="{A8F3501B-C5B3-4D16-85B0-04F5CA728573}"/>
    <cellStyle name="Normal 4 6 2 2 2 6 4" xfId="22899" xr:uid="{CE9AA15E-A76E-4B7F-B8FC-5E4794A99A89}"/>
    <cellStyle name="Normal 4 6 2 2 2 7" xfId="5603" xr:uid="{42BA73F0-6996-48A3-BA12-BF12C46629D3}"/>
    <cellStyle name="Normal 4 6 2 2 2 7 2" xfId="14925" xr:uid="{AF5122EB-51DB-42D1-A0A1-99C54F87C091}"/>
    <cellStyle name="Normal 4 6 2 2 2 7 3" xfId="25051" xr:uid="{504AD7B3-83AB-4019-A41A-34958F0A4E31}"/>
    <cellStyle name="Normal 4 6 2 2 2 8" xfId="9965" xr:uid="{B828F440-2E6C-40AA-B7AE-A7F3F7FE7CC5}"/>
    <cellStyle name="Normal 4 6 2 2 2 8 2" xfId="19286" xr:uid="{B4512313-6E22-4D0C-8379-6C31FEAB0375}"/>
    <cellStyle name="Normal 4 6 2 2 2 8 3" xfId="29412" xr:uid="{9060B81B-BBC1-490E-8109-00C82F23A92F}"/>
    <cellStyle name="Normal 4 6 2 2 2 9" xfId="1299" xr:uid="{69CD09FB-1E21-43D2-A0BE-E6AF3196C494}"/>
    <cellStyle name="Normal 4 6 2 2 3" xfId="879" xr:uid="{00000000-0005-0000-0000-0000C1020000}"/>
    <cellStyle name="Normal 4 6 2 2 3 2" xfId="3942" xr:uid="{E4F7E9D4-13F4-43D7-9BF5-3F453EA657D3}"/>
    <cellStyle name="Normal 4 6 2 2 3 2 2" xfId="8160" xr:uid="{A55E3B0F-170C-4387-9916-CE21C4F06762}"/>
    <cellStyle name="Normal 4 6 2 2 3 2 2 2" xfId="17482" xr:uid="{0E6CF924-890A-4973-8FF2-0265CEA0317B}"/>
    <cellStyle name="Normal 4 6 2 2 3 2 2 3" xfId="27608" xr:uid="{AEDA55A0-0D5F-4EFC-83AF-08EB4922BA45}"/>
    <cellStyle name="Normal 4 6 2 2 3 2 3" xfId="13265" xr:uid="{1CB3F8AF-8E7B-407E-AF8A-5F0B719B62E2}"/>
    <cellStyle name="Normal 4 6 2 2 3 2 4" xfId="23391" xr:uid="{79660D99-124F-4E27-B380-1CAAA4379C56}"/>
    <cellStyle name="Normal 4 6 2 2 3 3" xfId="6015" xr:uid="{32B2C99C-86E9-4279-975D-1DECF8D78C0C}"/>
    <cellStyle name="Normal 4 6 2 2 3 3 2" xfId="15337" xr:uid="{5C73CB32-796D-4819-9DF6-70F2ADE88ADF}"/>
    <cellStyle name="Normal 4 6 2 2 3 3 3" xfId="25463" xr:uid="{6DFE8932-9060-4339-880E-252453229FB2}"/>
    <cellStyle name="Normal 4 6 2 2 3 4" xfId="10183" xr:uid="{9978FB8E-51DF-4C69-8422-7446DEA255AC}"/>
    <cellStyle name="Normal 4 6 2 2 3 4 2" xfId="19494" xr:uid="{741712D4-F684-45DA-8A18-6780CF389E8F}"/>
    <cellStyle name="Normal 4 6 2 2 3 4 3" xfId="29620" xr:uid="{17884F60-9F3E-435C-A5E1-379F3901BD8B}"/>
    <cellStyle name="Normal 4 6 2 2 3 5" xfId="1713" xr:uid="{F60DB303-BF52-4423-9A2A-E4883E11E4CA}"/>
    <cellStyle name="Normal 4 6 2 2 3 6" xfId="11120" xr:uid="{4D3BB155-4745-4C68-85E0-A7E04A2B5DD1}"/>
    <cellStyle name="Normal 4 6 2 2 3 7" xfId="20419" xr:uid="{69BA6237-2CD1-46F3-AEC4-D420FF7F6872}"/>
    <cellStyle name="Normal 4 6 2 2 3 8" xfId="21246" xr:uid="{9A8EF3E7-414A-4A4C-9F1F-8936E1214DA5}"/>
    <cellStyle name="Normal 4 6 2 2 4" xfId="2126" xr:uid="{10392291-B501-4EED-9342-13A0F03404E1}"/>
    <cellStyle name="Normal 4 6 2 2 4 2" xfId="4355" xr:uid="{2D2D9064-0621-418B-BF6D-105C394BA92C}"/>
    <cellStyle name="Normal 4 6 2 2 4 2 2" xfId="8573" xr:uid="{C8685A6F-13B1-4B68-95B0-6470F3FFA595}"/>
    <cellStyle name="Normal 4 6 2 2 4 2 2 2" xfId="17895" xr:uid="{A32726E9-AFC3-4D0E-A639-559A3A83492D}"/>
    <cellStyle name="Normal 4 6 2 2 4 2 2 3" xfId="28021" xr:uid="{1E1BEBE9-01E0-40FC-9531-FED90B00A554}"/>
    <cellStyle name="Normal 4 6 2 2 4 2 3" xfId="13678" xr:uid="{DC1EF58A-1B04-478C-848B-9019333004E2}"/>
    <cellStyle name="Normal 4 6 2 2 4 2 4" xfId="23804" xr:uid="{B58B6FC9-E1FE-444E-872D-4C4046C8E64B}"/>
    <cellStyle name="Normal 4 6 2 2 4 3" xfId="6428" xr:uid="{38B9E253-3B31-45F2-A81E-BF40AC4AA99A}"/>
    <cellStyle name="Normal 4 6 2 2 4 3 2" xfId="15750" xr:uid="{209D27C0-E290-468B-BD48-14E72C929F67}"/>
    <cellStyle name="Normal 4 6 2 2 4 3 3" xfId="25876" xr:uid="{7CAAD508-862D-4742-AA43-CF224FCDB3F6}"/>
    <cellStyle name="Normal 4 6 2 2 4 4" xfId="11533" xr:uid="{080C7690-7B08-4CD3-ACA6-3BBD4F136874}"/>
    <cellStyle name="Normal 4 6 2 2 4 5" xfId="21659" xr:uid="{457BF865-14A7-4C10-9C77-C22ED77D9116}"/>
    <cellStyle name="Normal 4 6 2 2 5" xfId="2539" xr:uid="{E63EFF38-D31C-4AE1-84AF-8BA348F926F3}"/>
    <cellStyle name="Normal 4 6 2 2 5 2" xfId="4768" xr:uid="{6369FAED-D18F-4897-9CC3-9663198A101B}"/>
    <cellStyle name="Normal 4 6 2 2 5 2 2" xfId="8986" xr:uid="{C6B1336B-2D46-4D90-97EE-967DC3D03111}"/>
    <cellStyle name="Normal 4 6 2 2 5 2 2 2" xfId="18308" xr:uid="{5B7AB67D-0D5F-4ABB-9DDF-E6A100A1E2FC}"/>
    <cellStyle name="Normal 4 6 2 2 5 2 2 3" xfId="28434" xr:uid="{90331E49-900A-42A2-973D-D767B41E451D}"/>
    <cellStyle name="Normal 4 6 2 2 5 2 3" xfId="14091" xr:uid="{06949B1C-6B60-4276-A6CB-60A1C8E609E7}"/>
    <cellStyle name="Normal 4 6 2 2 5 2 4" xfId="24217" xr:uid="{98CF7ACB-D08E-4337-B47A-E90475A09F3B}"/>
    <cellStyle name="Normal 4 6 2 2 5 3" xfId="6841" xr:uid="{51E96F83-092E-4207-8062-9ECF03AB870D}"/>
    <cellStyle name="Normal 4 6 2 2 5 3 2" xfId="16163" xr:uid="{BBA54F8A-2524-4B3B-A8F5-C381FB94CC6C}"/>
    <cellStyle name="Normal 4 6 2 2 5 3 3" xfId="26289" xr:uid="{6630269A-04B5-42AF-87B0-2DEA34CA87BF}"/>
    <cellStyle name="Normal 4 6 2 2 5 4" xfId="11946" xr:uid="{2681CB2F-EACB-4ADB-A834-7D0548610856}"/>
    <cellStyle name="Normal 4 6 2 2 5 5" xfId="22072" xr:uid="{A97A83A7-AE96-4C05-AED7-C816B499DF5F}"/>
    <cellStyle name="Normal 4 6 2 2 6" xfId="2952" xr:uid="{3F1F246C-BB99-4C06-A0BA-3F8094C94F37}"/>
    <cellStyle name="Normal 4 6 2 2 6 2" xfId="5181" xr:uid="{B38ED4B0-54E9-4C2F-B379-8EBDEB324084}"/>
    <cellStyle name="Normal 4 6 2 2 6 2 2" xfId="9399" xr:uid="{ABEBE029-21B6-4310-9FEF-8545AC1D7476}"/>
    <cellStyle name="Normal 4 6 2 2 6 2 2 2" xfId="18721" xr:uid="{66C0C4AC-9562-44A3-BFC2-8AD61CCCABE0}"/>
    <cellStyle name="Normal 4 6 2 2 6 2 2 3" xfId="28847" xr:uid="{61FB7821-E4F3-4D92-8849-45BE10952AF0}"/>
    <cellStyle name="Normal 4 6 2 2 6 2 3" xfId="14504" xr:uid="{39CA0F35-6126-4EF9-84C1-8D1D064A4094}"/>
    <cellStyle name="Normal 4 6 2 2 6 2 4" xfId="24630" xr:uid="{DEE0BE6C-822B-43E5-B05F-77B307428881}"/>
    <cellStyle name="Normal 4 6 2 2 6 3" xfId="7254" xr:uid="{6066D7E5-F076-4118-A292-A98E69CFAEBF}"/>
    <cellStyle name="Normal 4 6 2 2 6 3 2" xfId="16576" xr:uid="{2D6095C7-4DEF-4C00-8AD1-7B5385AE7EB1}"/>
    <cellStyle name="Normal 4 6 2 2 6 3 3" xfId="26702" xr:uid="{C018681E-18CB-46F9-9604-86739C74D3BA}"/>
    <cellStyle name="Normal 4 6 2 2 6 4" xfId="12359" xr:uid="{94C70E95-4067-4800-B745-7DA60C097B03}"/>
    <cellStyle name="Normal 4 6 2 2 6 5" xfId="22485" xr:uid="{E5B59282-2EA4-483D-84B7-E983E2AC0C2F}"/>
    <cellStyle name="Normal 4 6 2 2 7" xfId="3388" xr:uid="{1303CB95-75D3-4BE4-9229-DB2BBFC8B4B7}"/>
    <cellStyle name="Normal 4 6 2 2 7 2" xfId="7667" xr:uid="{4B58761B-5A13-4F84-93F3-5D19E8131757}"/>
    <cellStyle name="Normal 4 6 2 2 7 2 2" xfId="16989" xr:uid="{60B37876-8EE1-4B4B-9CF6-4A95D64E07FE}"/>
    <cellStyle name="Normal 4 6 2 2 7 2 3" xfId="27115" xr:uid="{8D37AD97-DCFD-4126-A95E-4D50B5525191}"/>
    <cellStyle name="Normal 4 6 2 2 7 3" xfId="12772" xr:uid="{113A6CFF-8ADB-4D5A-8572-35114D6DF4F5}"/>
    <cellStyle name="Normal 4 6 2 2 7 4" xfId="22898" xr:uid="{A9CA13FB-C703-41C5-800C-31D30DF533F7}"/>
    <cellStyle name="Normal 4 6 2 2 8" xfId="5602" xr:uid="{E0CA9328-0BA5-4805-8F5E-F00268DD8585}"/>
    <cellStyle name="Normal 4 6 2 2 8 2" xfId="14924" xr:uid="{2AEDC303-EC74-45E3-A072-7CEF6B740940}"/>
    <cellStyle name="Normal 4 6 2 2 8 3" xfId="25050" xr:uid="{A62187F6-F341-481B-8F62-CEF75DDC8370}"/>
    <cellStyle name="Normal 4 6 2 2 9" xfId="9758" xr:uid="{5891222B-6463-4556-8132-6195BBECA90F}"/>
    <cellStyle name="Normal 4 6 2 2 9 2" xfId="19079" xr:uid="{5DB67484-FD63-4709-82CF-A666CF98FAEE}"/>
    <cellStyle name="Normal 4 6 2 2 9 3" xfId="29205" xr:uid="{1657BA43-9DA1-4BFC-9FF4-85D176117410}"/>
    <cellStyle name="Normal 4 6 2 3" xfId="402" xr:uid="{00000000-0005-0000-0000-0000C2020000}"/>
    <cellStyle name="Normal 4 6 2 3 10" xfId="10709" xr:uid="{45B7422F-2407-46AB-80E8-A06EA98F5475}"/>
    <cellStyle name="Normal 4 6 2 3 11" xfId="20005" xr:uid="{56EDDB76-7392-4560-AF36-5945840A03F7}"/>
    <cellStyle name="Normal 4 6 2 3 12" xfId="20835" xr:uid="{841B4186-FD67-4992-BEF0-14644EB9D3E0}"/>
    <cellStyle name="Normal 4 6 2 3 2" xfId="881" xr:uid="{00000000-0005-0000-0000-0000C3020000}"/>
    <cellStyle name="Normal 4 6 2 3 2 2" xfId="3944" xr:uid="{E936BEF4-8DA1-44DC-B7AE-F4661DACE2CB}"/>
    <cellStyle name="Normal 4 6 2 3 2 2 2" xfId="8162" xr:uid="{C49D22AC-257D-4692-A02A-CB69C3FDDD52}"/>
    <cellStyle name="Normal 4 6 2 3 2 2 2 2" xfId="17484" xr:uid="{CF5B2D8C-CF5C-48E6-AF8A-9FD2A0FBF150}"/>
    <cellStyle name="Normal 4 6 2 3 2 2 2 3" xfId="27610" xr:uid="{77D061A3-155C-47FB-9038-12795FB04A01}"/>
    <cellStyle name="Normal 4 6 2 3 2 2 3" xfId="13267" xr:uid="{F60C3178-082F-468C-ADDD-5D3822730B11}"/>
    <cellStyle name="Normal 4 6 2 3 2 2 4" xfId="23393" xr:uid="{01A9D88E-0483-41DA-917F-387CB753F763}"/>
    <cellStyle name="Normal 4 6 2 3 2 3" xfId="6017" xr:uid="{0DE8DB4F-5362-4A5D-8B19-CE3CCF5C27EE}"/>
    <cellStyle name="Normal 4 6 2 3 2 3 2" xfId="15339" xr:uid="{6F0D681D-411B-4FC0-ABBD-6F63C97177EA}"/>
    <cellStyle name="Normal 4 6 2 3 2 3 3" xfId="25465" xr:uid="{9194DB46-7D8F-41F9-8B93-24EC9C7F9426}"/>
    <cellStyle name="Normal 4 6 2 3 2 4" xfId="10287" xr:uid="{A0B45FF0-C72A-43B7-BF46-09EB1710EB24}"/>
    <cellStyle name="Normal 4 6 2 3 2 4 2" xfId="19598" xr:uid="{9313FE4C-F08B-4872-9B10-2547BABDBDBF}"/>
    <cellStyle name="Normal 4 6 2 3 2 4 3" xfId="29724" xr:uid="{329D295B-10D4-4B32-8249-7533D4DC4C8F}"/>
    <cellStyle name="Normal 4 6 2 3 2 5" xfId="1715" xr:uid="{D51CDF97-C258-4A1C-95D0-CE5A28052684}"/>
    <cellStyle name="Normal 4 6 2 3 2 6" xfId="11122" xr:uid="{8804A2CE-7357-4A70-A5CB-EACEB3FEC33B}"/>
    <cellStyle name="Normal 4 6 2 3 2 7" xfId="20421" xr:uid="{AF92EAEB-4600-4083-BFF4-B492BC591B1A}"/>
    <cellStyle name="Normal 4 6 2 3 2 8" xfId="21248" xr:uid="{B6D0573C-9498-4840-910D-25BC3A2B3DD0}"/>
    <cellStyle name="Normal 4 6 2 3 3" xfId="2128" xr:uid="{30466102-7428-4535-99C0-F98A71EF54AB}"/>
    <cellStyle name="Normal 4 6 2 3 3 2" xfId="4357" xr:uid="{7ACAB443-6121-40D4-B761-B865EE03D8DC}"/>
    <cellStyle name="Normal 4 6 2 3 3 2 2" xfId="8575" xr:uid="{A6325236-5DF6-41F2-A74D-A59BC6EF3824}"/>
    <cellStyle name="Normal 4 6 2 3 3 2 2 2" xfId="17897" xr:uid="{57F9C6FE-C3A2-4FEF-BD4B-E2CADC64DBF9}"/>
    <cellStyle name="Normal 4 6 2 3 3 2 2 3" xfId="28023" xr:uid="{A733CE15-5A28-433B-8CE2-DA72DD9AE8C4}"/>
    <cellStyle name="Normal 4 6 2 3 3 2 3" xfId="13680" xr:uid="{679C8D0C-F304-4437-B9CF-3AEBD460FC77}"/>
    <cellStyle name="Normal 4 6 2 3 3 2 4" xfId="23806" xr:uid="{3E58CC61-3B9D-4935-99E6-EE77A5CD09B9}"/>
    <cellStyle name="Normal 4 6 2 3 3 3" xfId="6430" xr:uid="{263F116D-4123-4934-A4FE-05BCFAD586FF}"/>
    <cellStyle name="Normal 4 6 2 3 3 3 2" xfId="15752" xr:uid="{4EC49EF7-FEBF-492A-9F86-5ACE8EEF2131}"/>
    <cellStyle name="Normal 4 6 2 3 3 3 3" xfId="25878" xr:uid="{D3F1D819-C390-4E62-BA22-1E028D97B8B2}"/>
    <cellStyle name="Normal 4 6 2 3 3 4" xfId="11535" xr:uid="{A9AD7254-0DF2-4FBE-A8D4-603E5CB1BFBC}"/>
    <cellStyle name="Normal 4 6 2 3 3 5" xfId="21661" xr:uid="{5803BB86-F54B-4FD0-91F0-46512C755D9F}"/>
    <cellStyle name="Normal 4 6 2 3 4" xfId="2541" xr:uid="{591B56C0-234E-4236-9E31-73212C4A1C46}"/>
    <cellStyle name="Normal 4 6 2 3 4 2" xfId="4770" xr:uid="{98A34249-AEF4-472A-B10C-579AEE0E26F4}"/>
    <cellStyle name="Normal 4 6 2 3 4 2 2" xfId="8988" xr:uid="{648DA4EE-F771-481B-8B86-62D1E9D39D84}"/>
    <cellStyle name="Normal 4 6 2 3 4 2 2 2" xfId="18310" xr:uid="{C390AD97-9D42-40E2-A848-6E0DCCCC5240}"/>
    <cellStyle name="Normal 4 6 2 3 4 2 2 3" xfId="28436" xr:uid="{E85EC2A3-9A39-457A-BDAA-BB3CBF698638}"/>
    <cellStyle name="Normal 4 6 2 3 4 2 3" xfId="14093" xr:uid="{91FC6FF6-8C34-41ED-9D7E-11E3DE66714C}"/>
    <cellStyle name="Normal 4 6 2 3 4 2 4" xfId="24219" xr:uid="{89FB921D-E39A-4160-9529-EA8659C86131}"/>
    <cellStyle name="Normal 4 6 2 3 4 3" xfId="6843" xr:uid="{CB35F117-CBDD-44D3-8D73-710A0E90D16B}"/>
    <cellStyle name="Normal 4 6 2 3 4 3 2" xfId="16165" xr:uid="{812EDB04-7EB8-4375-B09F-2339E6CB347B}"/>
    <cellStyle name="Normal 4 6 2 3 4 3 3" xfId="26291" xr:uid="{B9AF19C5-2AD3-4F08-B3A9-333F65225FC7}"/>
    <cellStyle name="Normal 4 6 2 3 4 4" xfId="11948" xr:uid="{E97EA511-E481-4397-8BB6-F77BD8EB0CF1}"/>
    <cellStyle name="Normal 4 6 2 3 4 5" xfId="22074" xr:uid="{715F353C-3501-498E-99C8-758C4225DEA3}"/>
    <cellStyle name="Normal 4 6 2 3 5" xfId="2954" xr:uid="{AC5EFCC5-76CE-422C-AA90-0272BD8D22CD}"/>
    <cellStyle name="Normal 4 6 2 3 5 2" xfId="5183" xr:uid="{10DE64DD-ACC7-4D48-9781-9BD22F40D6CE}"/>
    <cellStyle name="Normal 4 6 2 3 5 2 2" xfId="9401" xr:uid="{8576DB53-2803-4FEE-90D6-D2C8C7193A04}"/>
    <cellStyle name="Normal 4 6 2 3 5 2 2 2" xfId="18723" xr:uid="{48F68047-BEF0-4FD1-ADEA-F7713A321F07}"/>
    <cellStyle name="Normal 4 6 2 3 5 2 2 3" xfId="28849" xr:uid="{ECF33EA4-326C-40A1-A9DF-EA7DC9AB41E7}"/>
    <cellStyle name="Normal 4 6 2 3 5 2 3" xfId="14506" xr:uid="{84EB7582-030A-4D82-97E0-8D8DBE9568E2}"/>
    <cellStyle name="Normal 4 6 2 3 5 2 4" xfId="24632" xr:uid="{F5CB81BB-FA12-4363-B04D-C378383D3902}"/>
    <cellStyle name="Normal 4 6 2 3 5 3" xfId="7256" xr:uid="{CEDA7B27-A5AB-4B28-9811-FC18F4ADD992}"/>
    <cellStyle name="Normal 4 6 2 3 5 3 2" xfId="16578" xr:uid="{58380F45-FDC6-4976-9B4C-A66E1069337F}"/>
    <cellStyle name="Normal 4 6 2 3 5 3 3" xfId="26704" xr:uid="{B49E7C9F-46E3-4E8B-9368-86D7C4E7796D}"/>
    <cellStyle name="Normal 4 6 2 3 5 4" xfId="12361" xr:uid="{88651056-1EF1-44BD-B69A-36C3BA442F70}"/>
    <cellStyle name="Normal 4 6 2 3 5 5" xfId="22487" xr:uid="{A63D9EEF-57BB-48C7-8A51-5237E5BFBEF7}"/>
    <cellStyle name="Normal 4 6 2 3 6" xfId="3390" xr:uid="{D3EC9B91-23B6-42DA-8001-87099AC235D3}"/>
    <cellStyle name="Normal 4 6 2 3 6 2" xfId="7669" xr:uid="{9CFA632A-9761-4349-AD8A-9E13ED8C4605}"/>
    <cellStyle name="Normal 4 6 2 3 6 2 2" xfId="16991" xr:uid="{2F6567C7-E37B-48FA-94BD-7E6C40FFB8F0}"/>
    <cellStyle name="Normal 4 6 2 3 6 2 3" xfId="27117" xr:uid="{A7ADCEC0-97F1-4D74-B0E7-771DBF7E0A3E}"/>
    <cellStyle name="Normal 4 6 2 3 6 3" xfId="12774" xr:uid="{8F06B55E-E0B9-43FC-8F1F-65931D87D4AD}"/>
    <cellStyle name="Normal 4 6 2 3 6 4" xfId="22900" xr:uid="{45E95A1B-06AA-41B1-9FCE-5B019E5C3B4F}"/>
    <cellStyle name="Normal 4 6 2 3 7" xfId="5604" xr:uid="{CE3A9CF4-D4D6-444B-837F-21270E2B34CD}"/>
    <cellStyle name="Normal 4 6 2 3 7 2" xfId="14926" xr:uid="{B7A2CD15-3B3C-421E-88EF-A2E3AB02ABEB}"/>
    <cellStyle name="Normal 4 6 2 3 7 3" xfId="25052" xr:uid="{E36FC6E1-A4E3-4DDC-A7FD-AF83E2C2B285}"/>
    <cellStyle name="Normal 4 6 2 3 8" xfId="9862" xr:uid="{FB8C7C6C-E8EC-4213-A75C-6BBD9474A932}"/>
    <cellStyle name="Normal 4 6 2 3 8 2" xfId="19183" xr:uid="{91373FCF-EAEF-43BC-8055-E1B80417949B}"/>
    <cellStyle name="Normal 4 6 2 3 8 3" xfId="29309" xr:uid="{6DF087CD-E050-45DB-AC4C-CB382EDB8996}"/>
    <cellStyle name="Normal 4 6 2 3 9" xfId="1300" xr:uid="{72B94CBA-2B2B-4A9A-A9BB-21AFECD06669}"/>
    <cellStyle name="Normal 4 6 2 4" xfId="878" xr:uid="{00000000-0005-0000-0000-0000C4020000}"/>
    <cellStyle name="Normal 4 6 2 4 2" xfId="3941" xr:uid="{D64CEC3D-AFD1-4B4B-92DF-4CF590693254}"/>
    <cellStyle name="Normal 4 6 2 4 2 2" xfId="8159" xr:uid="{B4F379BB-49A4-4D97-B51C-FD525D61E127}"/>
    <cellStyle name="Normal 4 6 2 4 2 2 2" xfId="17481" xr:uid="{43AB81A4-80A4-45D6-8D23-9B7FCCF0F00D}"/>
    <cellStyle name="Normal 4 6 2 4 2 2 3" xfId="27607" xr:uid="{274CEB39-24DC-446A-BBF7-CB480DF3F8AA}"/>
    <cellStyle name="Normal 4 6 2 4 2 3" xfId="13264" xr:uid="{298A30D7-C2C0-48BC-9569-EF1A4AF57A9F}"/>
    <cellStyle name="Normal 4 6 2 4 2 4" xfId="23390" xr:uid="{B161B8EF-0EA7-44B8-BDF8-003A3106410A}"/>
    <cellStyle name="Normal 4 6 2 4 3" xfId="6014" xr:uid="{C397D881-300A-4690-970B-D98CAE8B4376}"/>
    <cellStyle name="Normal 4 6 2 4 3 2" xfId="15336" xr:uid="{C2D3925C-0F12-4538-9632-7DE448ED9ACB}"/>
    <cellStyle name="Normal 4 6 2 4 3 3" xfId="25462" xr:uid="{3C7AC2F1-5AEB-42FB-AF90-8F5712209D95}"/>
    <cellStyle name="Normal 4 6 2 4 4" xfId="10080" xr:uid="{9F2B9539-0CD3-4382-89F8-824D28C0A051}"/>
    <cellStyle name="Normal 4 6 2 4 4 2" xfId="19391" xr:uid="{8A6C592E-3CFA-44B5-B7FC-BA76084686D9}"/>
    <cellStyle name="Normal 4 6 2 4 4 3" xfId="29517" xr:uid="{DC92693A-5CC8-4C61-A0E3-2D37F9E44310}"/>
    <cellStyle name="Normal 4 6 2 4 5" xfId="1712" xr:uid="{3F2EE39A-A64D-4A47-A403-5F732D200F9F}"/>
    <cellStyle name="Normal 4 6 2 4 6" xfId="11119" xr:uid="{DB749A82-6397-49A4-9EEE-35EEE80DE23E}"/>
    <cellStyle name="Normal 4 6 2 4 7" xfId="20418" xr:uid="{76CFEDCE-38A7-423A-806D-5E75DEC553AF}"/>
    <cellStyle name="Normal 4 6 2 4 8" xfId="21245" xr:uid="{E64E373C-321D-464C-B696-0AB1687F678C}"/>
    <cellStyle name="Normal 4 6 2 5" xfId="2125" xr:uid="{A74AF104-1C45-4BCB-914F-F41257ECBE4A}"/>
    <cellStyle name="Normal 4 6 2 5 2" xfId="4354" xr:uid="{91E542D6-FCAF-44E5-A981-D4EFF2CC4795}"/>
    <cellStyle name="Normal 4 6 2 5 2 2" xfId="8572" xr:uid="{19925EA2-5368-41BF-A9CD-E9A92789F46B}"/>
    <cellStyle name="Normal 4 6 2 5 2 2 2" xfId="17894" xr:uid="{9C292986-31D2-42F5-802D-9C47E12C0E42}"/>
    <cellStyle name="Normal 4 6 2 5 2 2 3" xfId="28020" xr:uid="{0FB3562C-CD6E-4B3A-BE7A-5AF74320164D}"/>
    <cellStyle name="Normal 4 6 2 5 2 3" xfId="13677" xr:uid="{D410FFB8-58D0-45C6-ACC6-EB1B11235F48}"/>
    <cellStyle name="Normal 4 6 2 5 2 4" xfId="23803" xr:uid="{E3A42C2D-FC55-4137-A26E-622A34320B15}"/>
    <cellStyle name="Normal 4 6 2 5 3" xfId="6427" xr:uid="{989594DB-7017-44EB-94E8-0124F51C0438}"/>
    <cellStyle name="Normal 4 6 2 5 3 2" xfId="15749" xr:uid="{873FAEF7-22BF-4D35-80E3-75E7CADF7C8D}"/>
    <cellStyle name="Normal 4 6 2 5 3 3" xfId="25875" xr:uid="{A8C42DF8-5DA3-4619-9A02-BAC0B9C4E382}"/>
    <cellStyle name="Normal 4 6 2 5 4" xfId="11532" xr:uid="{6A66A01E-69EC-4786-9C46-D2D243AEF408}"/>
    <cellStyle name="Normal 4 6 2 5 5" xfId="21658" xr:uid="{22539986-79FC-46FE-92FE-5B148E92DDA6}"/>
    <cellStyle name="Normal 4 6 2 6" xfId="2538" xr:uid="{C40FDA45-88A1-4A6A-9100-983ACD96BD8D}"/>
    <cellStyle name="Normal 4 6 2 6 2" xfId="4767" xr:uid="{0173C42C-C30C-4867-93B4-0D175BC6A036}"/>
    <cellStyle name="Normal 4 6 2 6 2 2" xfId="8985" xr:uid="{5E3F0C9F-E877-46FE-9783-9F4BA6F65C1C}"/>
    <cellStyle name="Normal 4 6 2 6 2 2 2" xfId="18307" xr:uid="{F0085FB8-7071-476E-8426-F699AA4D55B3}"/>
    <cellStyle name="Normal 4 6 2 6 2 2 3" xfId="28433" xr:uid="{54E6E4B8-3D18-4499-86F5-D86614D0B581}"/>
    <cellStyle name="Normal 4 6 2 6 2 3" xfId="14090" xr:uid="{4BA38E3F-5CA8-40F6-A4B6-DBE1216B4329}"/>
    <cellStyle name="Normal 4 6 2 6 2 4" xfId="24216" xr:uid="{EF119F5F-EAED-4B22-B64C-FF82BC10695C}"/>
    <cellStyle name="Normal 4 6 2 6 3" xfId="6840" xr:uid="{C9000D68-95C0-4CE1-8938-5F425DFBFC48}"/>
    <cellStyle name="Normal 4 6 2 6 3 2" xfId="16162" xr:uid="{D9B37DAB-9165-49F5-9D2A-471929621E8E}"/>
    <cellStyle name="Normal 4 6 2 6 3 3" xfId="26288" xr:uid="{FC94ACC4-2821-4143-9617-AAC1085528CE}"/>
    <cellStyle name="Normal 4 6 2 6 4" xfId="11945" xr:uid="{FFD6B66E-B520-49B4-B6DC-1A9915444B3C}"/>
    <cellStyle name="Normal 4 6 2 6 5" xfId="22071" xr:uid="{EC0E16E3-BCAF-427C-8AF3-CE85513DC23C}"/>
    <cellStyle name="Normal 4 6 2 7" xfId="2951" xr:uid="{1B625F1B-13EA-4162-B0BB-D06C93673948}"/>
    <cellStyle name="Normal 4 6 2 7 2" xfId="5180" xr:uid="{318AF450-236E-443B-A0BB-2AFC3A788F3C}"/>
    <cellStyle name="Normal 4 6 2 7 2 2" xfId="9398" xr:uid="{7F373EBB-9D09-40D8-B5A7-B89AC28245E4}"/>
    <cellStyle name="Normal 4 6 2 7 2 2 2" xfId="18720" xr:uid="{B76B182F-7F72-4CAD-8516-66BF6DDF0908}"/>
    <cellStyle name="Normal 4 6 2 7 2 2 3" xfId="28846" xr:uid="{EAE0BAB3-C852-4BE3-B7FF-30C40B1186C2}"/>
    <cellStyle name="Normal 4 6 2 7 2 3" xfId="14503" xr:uid="{F469ABF1-5144-4ADB-936F-EB33D353CF85}"/>
    <cellStyle name="Normal 4 6 2 7 2 4" xfId="24629" xr:uid="{6BBF401B-7D94-4851-9835-CD534024A09F}"/>
    <cellStyle name="Normal 4 6 2 7 3" xfId="7253" xr:uid="{C306BC1A-D043-4072-BBC5-A880C39AAA5C}"/>
    <cellStyle name="Normal 4 6 2 7 3 2" xfId="16575" xr:uid="{2174626E-3C5D-4DC6-8A8E-15690E79D5D8}"/>
    <cellStyle name="Normal 4 6 2 7 3 3" xfId="26701" xr:uid="{703A35B9-1F73-4630-971F-F190859EA018}"/>
    <cellStyle name="Normal 4 6 2 7 4" xfId="12358" xr:uid="{330FC7F4-CAA1-4C8B-9984-8AE8B9EABCA6}"/>
    <cellStyle name="Normal 4 6 2 7 5" xfId="22484" xr:uid="{6FA8AE20-4739-4023-A117-3C736D830BC3}"/>
    <cellStyle name="Normal 4 6 2 8" xfId="3387" xr:uid="{DBD91FE9-26E5-4EDA-B1F1-EFCA9050405F}"/>
    <cellStyle name="Normal 4 6 2 8 2" xfId="7666" xr:uid="{0D778D84-9D27-4B86-8D6D-F422A05263D5}"/>
    <cellStyle name="Normal 4 6 2 8 2 2" xfId="16988" xr:uid="{8D1F5DD6-B030-4882-940D-EDB31C59EA93}"/>
    <cellStyle name="Normal 4 6 2 8 2 3" xfId="27114" xr:uid="{0C197A25-0D55-4031-B68D-AEF4776A3EFE}"/>
    <cellStyle name="Normal 4 6 2 8 3" xfId="12771" xr:uid="{A8016F2D-9323-4CAE-B660-5553D0E14A6C}"/>
    <cellStyle name="Normal 4 6 2 8 4" xfId="22897" xr:uid="{5B028C95-B1D1-4FF2-B426-0665C420701C}"/>
    <cellStyle name="Normal 4 6 2 9" xfId="5601" xr:uid="{381BFEDA-71AB-45CB-BBF1-C34A4107EBE2}"/>
    <cellStyle name="Normal 4 6 2 9 2" xfId="14923" xr:uid="{5DD140EA-3D0A-4A8D-8988-64D193974E5A}"/>
    <cellStyle name="Normal 4 6 2 9 3" xfId="25049" xr:uid="{21B6B6F3-386B-4487-8EE4-F69186EE5127}"/>
    <cellStyle name="Normal 4 6 3" xfId="403" xr:uid="{00000000-0005-0000-0000-0000C5020000}"/>
    <cellStyle name="Normal 4 6 3 10" xfId="1301" xr:uid="{502533E2-AEE9-4425-930B-1930CC0CF8AC}"/>
    <cellStyle name="Normal 4 6 3 11" xfId="10710" xr:uid="{7B7DBEBF-3214-4400-B3F7-D6806951D318}"/>
    <cellStyle name="Normal 4 6 3 12" xfId="20006" xr:uid="{EC75528B-2289-4327-9124-059CBA4FEC24}"/>
    <cellStyle name="Normal 4 6 3 13" xfId="20836" xr:uid="{CE03FD37-F1BD-4968-9947-D372897F7F56}"/>
    <cellStyle name="Normal 4 6 3 2" xfId="404" xr:uid="{00000000-0005-0000-0000-0000C6020000}"/>
    <cellStyle name="Normal 4 6 3 2 10" xfId="10711" xr:uid="{94F2DAC3-3DBC-4ADC-B595-CCCE55C0D265}"/>
    <cellStyle name="Normal 4 6 3 2 11" xfId="20007" xr:uid="{FF3672A9-0488-49B8-932D-AB31874CA7DE}"/>
    <cellStyle name="Normal 4 6 3 2 12" xfId="20837" xr:uid="{42B79048-F01A-440C-B1A2-F40E6C8A0DEF}"/>
    <cellStyle name="Normal 4 6 3 2 2" xfId="883" xr:uid="{00000000-0005-0000-0000-0000C7020000}"/>
    <cellStyle name="Normal 4 6 3 2 2 2" xfId="3946" xr:uid="{A59C359D-29DA-4AF4-863F-3D771F5B553A}"/>
    <cellStyle name="Normal 4 6 3 2 2 2 2" xfId="8164" xr:uid="{D119E421-F029-42FA-81B2-286E0674C93E}"/>
    <cellStyle name="Normal 4 6 3 2 2 2 2 2" xfId="17486" xr:uid="{DBE5C167-661B-4DD2-A3E5-D6BAA2C6C423}"/>
    <cellStyle name="Normal 4 6 3 2 2 2 2 3" xfId="27612" xr:uid="{FCA14C33-F48B-4AED-A070-FD39C2C9FE72}"/>
    <cellStyle name="Normal 4 6 3 2 2 2 3" xfId="13269" xr:uid="{4C6F8315-F594-44DD-A239-6498A5882B6B}"/>
    <cellStyle name="Normal 4 6 3 2 2 2 4" xfId="23395" xr:uid="{118186FB-3A8A-4421-83C1-0DF5228CAD30}"/>
    <cellStyle name="Normal 4 6 3 2 2 3" xfId="6019" xr:uid="{0F479CC1-17D1-4ACC-A414-60515AFC624C}"/>
    <cellStyle name="Normal 4 6 3 2 2 3 2" xfId="15341" xr:uid="{DFC919D5-E18F-4B8D-B3EC-D478247B61C6}"/>
    <cellStyle name="Normal 4 6 3 2 2 3 3" xfId="25467" xr:uid="{127A35DC-3F28-40C4-8767-D24517790BC3}"/>
    <cellStyle name="Normal 4 6 3 2 2 4" xfId="10337" xr:uid="{E880C6BF-8892-4967-A372-831E4FE68121}"/>
    <cellStyle name="Normal 4 6 3 2 2 4 2" xfId="19648" xr:uid="{F7200697-6446-4F7C-80DF-8B77E3C907D7}"/>
    <cellStyle name="Normal 4 6 3 2 2 4 3" xfId="29774" xr:uid="{11C395A0-8848-445B-A66A-075346AAA2EE}"/>
    <cellStyle name="Normal 4 6 3 2 2 5" xfId="1717" xr:uid="{D2A0EA86-7093-4B0F-9CAF-1ECB70A30102}"/>
    <cellStyle name="Normal 4 6 3 2 2 6" xfId="11124" xr:uid="{479279A6-66E0-4CE6-82DD-E5F10792F5ED}"/>
    <cellStyle name="Normal 4 6 3 2 2 7" xfId="20423" xr:uid="{D972EA1E-0458-4990-A6A7-256F0673A795}"/>
    <cellStyle name="Normal 4 6 3 2 2 8" xfId="21250" xr:uid="{23C97196-931C-4751-AAA8-5CE3D84CBFA3}"/>
    <cellStyle name="Normal 4 6 3 2 3" xfId="2130" xr:uid="{B045C282-1BA6-4881-89F1-4F1E10308B7C}"/>
    <cellStyle name="Normal 4 6 3 2 3 2" xfId="4359" xr:uid="{F5727FE7-29C9-401D-9033-7946905B6B61}"/>
    <cellStyle name="Normal 4 6 3 2 3 2 2" xfId="8577" xr:uid="{170C9511-A15F-4581-B8AE-94CE612133A1}"/>
    <cellStyle name="Normal 4 6 3 2 3 2 2 2" xfId="17899" xr:uid="{DCB226D5-B752-4171-8975-2ED48ED065B2}"/>
    <cellStyle name="Normal 4 6 3 2 3 2 2 3" xfId="28025" xr:uid="{0673241D-94F7-4913-A3F6-42A8410EE3E3}"/>
    <cellStyle name="Normal 4 6 3 2 3 2 3" xfId="13682" xr:uid="{DC7CA769-DC20-4B26-8A49-E300B29FADD5}"/>
    <cellStyle name="Normal 4 6 3 2 3 2 4" xfId="23808" xr:uid="{B847C1B8-D72D-4AA5-B16D-C3214E19D86B}"/>
    <cellStyle name="Normal 4 6 3 2 3 3" xfId="6432" xr:uid="{FA926D56-3A0A-428B-97A2-6968FDEC4988}"/>
    <cellStyle name="Normal 4 6 3 2 3 3 2" xfId="15754" xr:uid="{094EEF6B-E55D-4F18-AB2A-4AD7660E918D}"/>
    <cellStyle name="Normal 4 6 3 2 3 3 3" xfId="25880" xr:uid="{A69EBB1E-490D-4661-886C-B74C71C8EEA3}"/>
    <cellStyle name="Normal 4 6 3 2 3 4" xfId="11537" xr:uid="{E532B954-D144-48C9-8E5D-200B774B57FB}"/>
    <cellStyle name="Normal 4 6 3 2 3 5" xfId="21663" xr:uid="{D2D6EA84-1235-4649-B3F0-1B0D684A13AF}"/>
    <cellStyle name="Normal 4 6 3 2 4" xfId="2543" xr:uid="{977F4EDF-49B3-4500-A741-70006DBBF113}"/>
    <cellStyle name="Normal 4 6 3 2 4 2" xfId="4772" xr:uid="{8534A52B-3BE0-466C-8F4A-8EBD10DE74A2}"/>
    <cellStyle name="Normal 4 6 3 2 4 2 2" xfId="8990" xr:uid="{7CD2D058-0B90-4279-AA78-3BE8DF45A5A3}"/>
    <cellStyle name="Normal 4 6 3 2 4 2 2 2" xfId="18312" xr:uid="{3CFD4A58-053B-4508-BB35-D45C500A5606}"/>
    <cellStyle name="Normal 4 6 3 2 4 2 2 3" xfId="28438" xr:uid="{D5D7B146-AF63-4F26-A2AA-3E9CFF1157F5}"/>
    <cellStyle name="Normal 4 6 3 2 4 2 3" xfId="14095" xr:uid="{E69E30E3-2C13-4014-9741-3AF4668712E2}"/>
    <cellStyle name="Normal 4 6 3 2 4 2 4" xfId="24221" xr:uid="{8B340B17-3057-4E5C-9514-90FBB0167594}"/>
    <cellStyle name="Normal 4 6 3 2 4 3" xfId="6845" xr:uid="{D3ED01A1-6290-4B11-B454-388B9A154513}"/>
    <cellStyle name="Normal 4 6 3 2 4 3 2" xfId="16167" xr:uid="{369F47E4-8DDE-46BD-B8A7-FD441968E062}"/>
    <cellStyle name="Normal 4 6 3 2 4 3 3" xfId="26293" xr:uid="{E4116091-B995-4FD3-BAD5-54D8B88E7707}"/>
    <cellStyle name="Normal 4 6 3 2 4 4" xfId="11950" xr:uid="{687F1114-E63C-4C07-9845-036AEED2F4EB}"/>
    <cellStyle name="Normal 4 6 3 2 4 5" xfId="22076" xr:uid="{509643B2-9EE7-4F24-9E7E-47CAB25A3D7A}"/>
    <cellStyle name="Normal 4 6 3 2 5" xfId="2956" xr:uid="{B287AC42-682C-4D7B-B4B5-67C3E75F42BA}"/>
    <cellStyle name="Normal 4 6 3 2 5 2" xfId="5185" xr:uid="{4DCD6D3C-1FB6-4961-9853-8FFC842909E1}"/>
    <cellStyle name="Normal 4 6 3 2 5 2 2" xfId="9403" xr:uid="{18019AAD-E17E-4698-A874-346B775CC66F}"/>
    <cellStyle name="Normal 4 6 3 2 5 2 2 2" xfId="18725" xr:uid="{70BFC7F3-9FA2-4999-87F2-D866B10D9779}"/>
    <cellStyle name="Normal 4 6 3 2 5 2 2 3" xfId="28851" xr:uid="{B077892C-B37B-4C9A-9880-04A40B8D8394}"/>
    <cellStyle name="Normal 4 6 3 2 5 2 3" xfId="14508" xr:uid="{EB038084-11ED-41E5-A6E9-B366FADCB551}"/>
    <cellStyle name="Normal 4 6 3 2 5 2 4" xfId="24634" xr:uid="{5C82CE0D-3920-4066-8427-322F8C4878BD}"/>
    <cellStyle name="Normal 4 6 3 2 5 3" xfId="7258" xr:uid="{2CA0F1E1-69FE-40A6-8CBE-0F133D3141EE}"/>
    <cellStyle name="Normal 4 6 3 2 5 3 2" xfId="16580" xr:uid="{E7C78D56-FA2F-4DE1-A695-FD443EABF2D6}"/>
    <cellStyle name="Normal 4 6 3 2 5 3 3" xfId="26706" xr:uid="{E4FF9418-FDB2-49CF-93F2-4665F3A73ACE}"/>
    <cellStyle name="Normal 4 6 3 2 5 4" xfId="12363" xr:uid="{CFE4E9DB-E275-4AB7-A1E4-951EF132CDBF}"/>
    <cellStyle name="Normal 4 6 3 2 5 5" xfId="22489" xr:uid="{E0616EB7-2516-403A-B9B3-AF329F327034}"/>
    <cellStyle name="Normal 4 6 3 2 6" xfId="3392" xr:uid="{94578A1E-BE79-4ED2-A331-C518E8EF8599}"/>
    <cellStyle name="Normal 4 6 3 2 6 2" xfId="7671" xr:uid="{67A1D2D8-F74A-4FBC-BA15-55C466CCDAE6}"/>
    <cellStyle name="Normal 4 6 3 2 6 2 2" xfId="16993" xr:uid="{8460EA2D-4282-4D36-9043-DE6A46E61D33}"/>
    <cellStyle name="Normal 4 6 3 2 6 2 3" xfId="27119" xr:uid="{7667AB81-CBF7-479E-BE8F-882BE88CCAA8}"/>
    <cellStyle name="Normal 4 6 3 2 6 3" xfId="12776" xr:uid="{86B97CF8-7C26-40B7-8867-6CF94035B88D}"/>
    <cellStyle name="Normal 4 6 3 2 6 4" xfId="22902" xr:uid="{71465804-577C-46B1-BCBA-97C4ED23AD71}"/>
    <cellStyle name="Normal 4 6 3 2 7" xfId="5606" xr:uid="{B52BBE9F-2B93-4DA1-8E57-578651E784AC}"/>
    <cellStyle name="Normal 4 6 3 2 7 2" xfId="14928" xr:uid="{FBB4F628-E9BC-4740-81A2-21F2B1DEBC9A}"/>
    <cellStyle name="Normal 4 6 3 2 7 3" xfId="25054" xr:uid="{2B9C1C4D-D047-4E20-BDD6-F94EE675EFE2}"/>
    <cellStyle name="Normal 4 6 3 2 8" xfId="9912" xr:uid="{B72A219B-ECDC-4F2A-B4B4-6043B44EC8A0}"/>
    <cellStyle name="Normal 4 6 3 2 8 2" xfId="19233" xr:uid="{73248417-27C6-4305-8532-FC85A08CB309}"/>
    <cellStyle name="Normal 4 6 3 2 8 3" xfId="29359" xr:uid="{1EC96861-5A03-435D-A638-C7475677F791}"/>
    <cellStyle name="Normal 4 6 3 2 9" xfId="1302" xr:uid="{B2056555-AB63-4233-93C5-4F54C2783AD2}"/>
    <cellStyle name="Normal 4 6 3 3" xfId="882" xr:uid="{00000000-0005-0000-0000-0000C8020000}"/>
    <cellStyle name="Normal 4 6 3 3 2" xfId="3945" xr:uid="{D95EA737-601C-48CC-A16A-11F6405B8B13}"/>
    <cellStyle name="Normal 4 6 3 3 2 2" xfId="8163" xr:uid="{5057F92C-A41F-4641-82C2-A406B63827BB}"/>
    <cellStyle name="Normal 4 6 3 3 2 2 2" xfId="17485" xr:uid="{E0D9EF90-4F8F-4A63-939B-E13DD98F71A3}"/>
    <cellStyle name="Normal 4 6 3 3 2 2 3" xfId="27611" xr:uid="{1FCBA73D-2CB8-443F-BC27-882A6D2EBCA4}"/>
    <cellStyle name="Normal 4 6 3 3 2 3" xfId="13268" xr:uid="{1873782E-2811-4443-BBD5-12CA37BCCD49}"/>
    <cellStyle name="Normal 4 6 3 3 2 4" xfId="23394" xr:uid="{AAB9D1DA-E977-4310-BED8-0EF014671C5D}"/>
    <cellStyle name="Normal 4 6 3 3 3" xfId="6018" xr:uid="{AF2E892E-8D99-4815-987E-17327DEBB214}"/>
    <cellStyle name="Normal 4 6 3 3 3 2" xfId="15340" xr:uid="{CA01E8C9-ADDF-4A41-B048-A28ECC5A6B9F}"/>
    <cellStyle name="Normal 4 6 3 3 3 3" xfId="25466" xr:uid="{8C2EBC03-B1DB-4BA9-8E15-466347AF4CE2}"/>
    <cellStyle name="Normal 4 6 3 3 4" xfId="10130" xr:uid="{32F06ACF-211C-4C46-B41B-C90F722CC9F8}"/>
    <cellStyle name="Normal 4 6 3 3 4 2" xfId="19441" xr:uid="{E76D9E7A-30F3-4CAB-A7C4-9BB717FDDA80}"/>
    <cellStyle name="Normal 4 6 3 3 4 3" xfId="29567" xr:uid="{139E3DF4-3F6E-4261-A1B7-E77F75581151}"/>
    <cellStyle name="Normal 4 6 3 3 5" xfId="1716" xr:uid="{6E1096CC-9E9B-4303-A750-705267FB03FE}"/>
    <cellStyle name="Normal 4 6 3 3 6" xfId="11123" xr:uid="{32922AC1-3A79-4409-8E1C-CD1B43AF9132}"/>
    <cellStyle name="Normal 4 6 3 3 7" xfId="20422" xr:uid="{65739025-5EBB-4682-94DD-12E218C888FA}"/>
    <cellStyle name="Normal 4 6 3 3 8" xfId="21249" xr:uid="{B1448318-DC30-4AE4-A6D7-13C5B3826494}"/>
    <cellStyle name="Normal 4 6 3 4" xfId="2129" xr:uid="{D9B1ACD9-0B53-4488-AD28-798F349D9604}"/>
    <cellStyle name="Normal 4 6 3 4 2" xfId="4358" xr:uid="{706961BC-77DE-4326-B72C-C91631579861}"/>
    <cellStyle name="Normal 4 6 3 4 2 2" xfId="8576" xr:uid="{D38B5A57-03BF-411B-90D2-361F1D9BE701}"/>
    <cellStyle name="Normal 4 6 3 4 2 2 2" xfId="17898" xr:uid="{9798D91B-F83B-4839-80DA-31C46E8BA4E7}"/>
    <cellStyle name="Normal 4 6 3 4 2 2 3" xfId="28024" xr:uid="{B9E6B8AB-BD89-471A-89B8-629448C92C79}"/>
    <cellStyle name="Normal 4 6 3 4 2 3" xfId="13681" xr:uid="{A1565DF2-A98B-40C3-B665-31FD2ABE44B1}"/>
    <cellStyle name="Normal 4 6 3 4 2 4" xfId="23807" xr:uid="{0265F7B3-FC37-4AB5-BE03-177E4AC67EC0}"/>
    <cellStyle name="Normal 4 6 3 4 3" xfId="6431" xr:uid="{FF930EC8-7354-447F-85FB-037C1C5D6945}"/>
    <cellStyle name="Normal 4 6 3 4 3 2" xfId="15753" xr:uid="{B1AB77E2-6216-4BCB-91E1-84A92CBDFC10}"/>
    <cellStyle name="Normal 4 6 3 4 3 3" xfId="25879" xr:uid="{A621AE7A-C748-4C21-80E0-92C56E884A49}"/>
    <cellStyle name="Normal 4 6 3 4 4" xfId="11536" xr:uid="{87A484A1-3F59-4053-B944-BA54F8683A8B}"/>
    <cellStyle name="Normal 4 6 3 4 5" xfId="21662" xr:uid="{325689E6-CF8E-48D1-AF06-E5881259F997}"/>
    <cellStyle name="Normal 4 6 3 5" xfId="2542" xr:uid="{73A2D054-FF24-4AFC-8719-E389D27D8BBE}"/>
    <cellStyle name="Normal 4 6 3 5 2" xfId="4771" xr:uid="{B052341C-D2C3-4DDB-8149-30AD406F9B67}"/>
    <cellStyle name="Normal 4 6 3 5 2 2" xfId="8989" xr:uid="{948570A5-8CB3-41B0-9A7A-40E38EF7685C}"/>
    <cellStyle name="Normal 4 6 3 5 2 2 2" xfId="18311" xr:uid="{01B5EDC1-4243-475F-A942-580B3978E0F5}"/>
    <cellStyle name="Normal 4 6 3 5 2 2 3" xfId="28437" xr:uid="{518BFCB7-BDF5-4647-BDCC-D20FB55FDAAE}"/>
    <cellStyle name="Normal 4 6 3 5 2 3" xfId="14094" xr:uid="{1399A887-8ED3-4014-B6D5-3BF0E01C7FFE}"/>
    <cellStyle name="Normal 4 6 3 5 2 4" xfId="24220" xr:uid="{AF8442B5-B021-4FFA-83D9-E9F38F7ADA68}"/>
    <cellStyle name="Normal 4 6 3 5 3" xfId="6844" xr:uid="{C790EFE4-EBE9-4627-BAF5-E59F1DF3E081}"/>
    <cellStyle name="Normal 4 6 3 5 3 2" xfId="16166" xr:uid="{65627A01-3B77-4A90-B608-67291BB022CF}"/>
    <cellStyle name="Normal 4 6 3 5 3 3" xfId="26292" xr:uid="{67813C07-78D4-495C-A6BD-E6A99F6B00AD}"/>
    <cellStyle name="Normal 4 6 3 5 4" xfId="11949" xr:uid="{F2D78ABC-323B-4F34-AF00-7A5468900264}"/>
    <cellStyle name="Normal 4 6 3 5 5" xfId="22075" xr:uid="{2E70AD39-525E-4C8B-9CAB-E7738CDF93CA}"/>
    <cellStyle name="Normal 4 6 3 6" xfId="2955" xr:uid="{11C82628-DD79-41B1-AEB1-52BEA9794BDD}"/>
    <cellStyle name="Normal 4 6 3 6 2" xfId="5184" xr:uid="{1D4947FE-5416-4C21-98C2-A551BACE678B}"/>
    <cellStyle name="Normal 4 6 3 6 2 2" xfId="9402" xr:uid="{F49886E3-2B90-473B-9E0F-042E77E4FED5}"/>
    <cellStyle name="Normal 4 6 3 6 2 2 2" xfId="18724" xr:uid="{D7681D48-CC8E-483C-AA3F-E1B75669BBB5}"/>
    <cellStyle name="Normal 4 6 3 6 2 2 3" xfId="28850" xr:uid="{D907694E-5CB7-4F80-AD35-4E2BF5AEB22D}"/>
    <cellStyle name="Normal 4 6 3 6 2 3" xfId="14507" xr:uid="{412E8FB4-F4E4-48E6-8998-B20B1BFC834A}"/>
    <cellStyle name="Normal 4 6 3 6 2 4" xfId="24633" xr:uid="{B7576FCA-0450-4994-AFFD-7BCF9D1847C1}"/>
    <cellStyle name="Normal 4 6 3 6 3" xfId="7257" xr:uid="{833CF2C4-A71E-4050-8232-3DC76B1607A1}"/>
    <cellStyle name="Normal 4 6 3 6 3 2" xfId="16579" xr:uid="{AAB20DAD-085D-4D67-BFB5-AFCA913BE1FD}"/>
    <cellStyle name="Normal 4 6 3 6 3 3" xfId="26705" xr:uid="{AAA3FBA4-8C07-4899-A025-10B59DA416D8}"/>
    <cellStyle name="Normal 4 6 3 6 4" xfId="12362" xr:uid="{A3117AC1-A429-4188-9259-27524347FAD3}"/>
    <cellStyle name="Normal 4 6 3 6 5" xfId="22488" xr:uid="{F97565F0-1B8B-47CC-8C8A-2E5E19FEB685}"/>
    <cellStyle name="Normal 4 6 3 7" xfId="3391" xr:uid="{A2FB5E09-22BA-473F-B07A-BB1B6BF302CE}"/>
    <cellStyle name="Normal 4 6 3 7 2" xfId="7670" xr:uid="{2B8AC2B8-4B5E-48F8-9865-1439C49142D8}"/>
    <cellStyle name="Normal 4 6 3 7 2 2" xfId="16992" xr:uid="{3354C520-1E6F-48C1-83E6-67B24378862B}"/>
    <cellStyle name="Normal 4 6 3 7 2 3" xfId="27118" xr:uid="{C9FD84F0-9BCD-4871-B5DA-F866D7547D4E}"/>
    <cellStyle name="Normal 4 6 3 7 3" xfId="12775" xr:uid="{277BBB0E-4168-415F-8DB7-999EACB1573F}"/>
    <cellStyle name="Normal 4 6 3 7 4" xfId="22901" xr:uid="{E682ED59-8117-4490-9812-4DD31DA85245}"/>
    <cellStyle name="Normal 4 6 3 8" xfId="5605" xr:uid="{E15DE796-1AB9-41B7-8B59-328C66F36367}"/>
    <cellStyle name="Normal 4 6 3 8 2" xfId="14927" xr:uid="{5AC12995-22C2-4668-BC35-75EC2AC1E977}"/>
    <cellStyle name="Normal 4 6 3 8 3" xfId="25053" xr:uid="{46460AF5-4C87-4E4F-B93B-F4DD26878FFC}"/>
    <cellStyle name="Normal 4 6 3 9" xfId="9705" xr:uid="{8864DA8C-2EE9-4782-8F36-4D2A0D81B4FF}"/>
    <cellStyle name="Normal 4 6 3 9 2" xfId="19026" xr:uid="{EBE4D6DD-0E79-4F54-A651-6AFA9B9D32F8}"/>
    <cellStyle name="Normal 4 6 3 9 3" xfId="29152" xr:uid="{EDC60649-2517-46D6-85AF-8010D3FF6E4C}"/>
    <cellStyle name="Normal 4 6 4" xfId="405" xr:uid="{00000000-0005-0000-0000-0000C9020000}"/>
    <cellStyle name="Normal 4 6 4 10" xfId="10712" xr:uid="{4287F757-9864-422E-A416-7EAE35FD0DE3}"/>
    <cellStyle name="Normal 4 6 4 11" xfId="20008" xr:uid="{C646A67D-A24F-4130-AE23-E48EF3A475BA}"/>
    <cellStyle name="Normal 4 6 4 12" xfId="20838" xr:uid="{AF66F803-8B6D-4357-9C31-1D2DFBBF390D}"/>
    <cellStyle name="Normal 4 6 4 2" xfId="884" xr:uid="{00000000-0005-0000-0000-0000CA020000}"/>
    <cellStyle name="Normal 4 6 4 2 2" xfId="3947" xr:uid="{900FA3EF-F294-4172-9E7C-1845746CD362}"/>
    <cellStyle name="Normal 4 6 4 2 2 2" xfId="8165" xr:uid="{7A69D25D-BA09-4F00-8E2D-15464431F4F4}"/>
    <cellStyle name="Normal 4 6 4 2 2 2 2" xfId="17487" xr:uid="{A9F8D95E-DA5B-47E6-BA89-F50968172691}"/>
    <cellStyle name="Normal 4 6 4 2 2 2 3" xfId="27613" xr:uid="{DE0C578E-863F-4781-BBEB-4670858BB11C}"/>
    <cellStyle name="Normal 4 6 4 2 2 3" xfId="13270" xr:uid="{4FDBA80B-E9FA-4F52-B1F0-7D53812ED0A4}"/>
    <cellStyle name="Normal 4 6 4 2 2 4" xfId="23396" xr:uid="{B67F79DA-7334-4A8B-95F0-30488E858973}"/>
    <cellStyle name="Normal 4 6 4 2 3" xfId="6020" xr:uid="{12A221F6-0E21-4EFD-837C-E496C9D7B85B}"/>
    <cellStyle name="Normal 4 6 4 2 3 2" xfId="15342" xr:uid="{5D06AD69-BD7D-4F14-BBF8-DCCD4FA00EBB}"/>
    <cellStyle name="Normal 4 6 4 2 3 3" xfId="25468" xr:uid="{1A5C12F4-7D02-411F-A43D-80C3F3D5CF89}"/>
    <cellStyle name="Normal 4 6 4 2 4" xfId="10234" xr:uid="{5F885136-52DB-4B41-B10C-9CE87589C01E}"/>
    <cellStyle name="Normal 4 6 4 2 4 2" xfId="19545" xr:uid="{E69C42D0-E10D-491F-8D01-192214571F22}"/>
    <cellStyle name="Normal 4 6 4 2 4 3" xfId="29671" xr:uid="{E96ECB4C-E967-4F3F-8E2A-99DF99BB30A1}"/>
    <cellStyle name="Normal 4 6 4 2 5" xfId="1718" xr:uid="{0B83F36D-59CE-4990-8AB4-829DE095DA4E}"/>
    <cellStyle name="Normal 4 6 4 2 6" xfId="11125" xr:uid="{70D2C7D8-A193-409F-ADF3-21F65EEAAD2D}"/>
    <cellStyle name="Normal 4 6 4 2 7" xfId="20424" xr:uid="{A5F75C3F-1CF4-461D-9B3F-0F5F3AB55A91}"/>
    <cellStyle name="Normal 4 6 4 2 8" xfId="21251" xr:uid="{9498B7F8-401F-4058-ABC1-34F53C4DFF70}"/>
    <cellStyle name="Normal 4 6 4 3" xfId="2131" xr:uid="{F250771B-5727-40B7-84FD-AC3FAB7839C2}"/>
    <cellStyle name="Normal 4 6 4 3 2" xfId="4360" xr:uid="{A73F2B89-9CAB-46B6-9A5C-A12D9B57155C}"/>
    <cellStyle name="Normal 4 6 4 3 2 2" xfId="8578" xr:uid="{37B9824A-D2D6-4129-88CD-63C0D58DEDFE}"/>
    <cellStyle name="Normal 4 6 4 3 2 2 2" xfId="17900" xr:uid="{DB3B7F66-12BE-44B9-BB88-5FAFA7E04B03}"/>
    <cellStyle name="Normal 4 6 4 3 2 2 3" xfId="28026" xr:uid="{146F2100-FB37-41EA-8F9A-20BCCCCA649D}"/>
    <cellStyle name="Normal 4 6 4 3 2 3" xfId="13683" xr:uid="{A5696C79-89E8-4F52-89A5-8147F6C9BEFE}"/>
    <cellStyle name="Normal 4 6 4 3 2 4" xfId="23809" xr:uid="{555E3C5A-5AB0-4A98-B105-F016F25BA374}"/>
    <cellStyle name="Normal 4 6 4 3 3" xfId="6433" xr:uid="{FD2908B5-E5EC-4986-8395-CE26C32E707F}"/>
    <cellStyle name="Normal 4 6 4 3 3 2" xfId="15755" xr:uid="{1463C541-9C2B-4B0F-A888-E55BB69C0A70}"/>
    <cellStyle name="Normal 4 6 4 3 3 3" xfId="25881" xr:uid="{108F9C64-FD05-4A35-9E71-85153235D13B}"/>
    <cellStyle name="Normal 4 6 4 3 4" xfId="11538" xr:uid="{6ABB2272-C804-435B-9CEC-2C3A8CBE9990}"/>
    <cellStyle name="Normal 4 6 4 3 5" xfId="21664" xr:uid="{CB49349C-FC3F-4C35-B511-F9E429B55D55}"/>
    <cellStyle name="Normal 4 6 4 4" xfId="2544" xr:uid="{00763197-E9D9-4209-937D-CFC366166AD7}"/>
    <cellStyle name="Normal 4 6 4 4 2" xfId="4773" xr:uid="{EBE960CA-4B6D-47FF-B1EE-C653F9082B32}"/>
    <cellStyle name="Normal 4 6 4 4 2 2" xfId="8991" xr:uid="{22BE9BE5-5E84-4316-9A74-3359CF2F279B}"/>
    <cellStyle name="Normal 4 6 4 4 2 2 2" xfId="18313" xr:uid="{3400ED0C-7BEC-4F50-8FD2-132D420EFD92}"/>
    <cellStyle name="Normal 4 6 4 4 2 2 3" xfId="28439" xr:uid="{6B7FED1B-4CA8-4BC3-BBA9-FC1F7313B3FF}"/>
    <cellStyle name="Normal 4 6 4 4 2 3" xfId="14096" xr:uid="{32443563-55D8-4C7C-8643-F2C5DD3F16A0}"/>
    <cellStyle name="Normal 4 6 4 4 2 4" xfId="24222" xr:uid="{C3405503-084B-474D-851F-050770B5E49C}"/>
    <cellStyle name="Normal 4 6 4 4 3" xfId="6846" xr:uid="{93AAB2C0-F8DB-4C73-9FCB-90EB3361A0C0}"/>
    <cellStyle name="Normal 4 6 4 4 3 2" xfId="16168" xr:uid="{D70232D0-4B44-407A-8FB9-24D7CEDC9951}"/>
    <cellStyle name="Normal 4 6 4 4 3 3" xfId="26294" xr:uid="{58470F4E-B2D6-43B2-B6F6-82AC55867341}"/>
    <cellStyle name="Normal 4 6 4 4 4" xfId="11951" xr:uid="{7B4E06CD-2786-4A90-BCAB-BE026B69ED73}"/>
    <cellStyle name="Normal 4 6 4 4 5" xfId="22077" xr:uid="{19895384-AD16-4FAA-98F0-0845FB733C4A}"/>
    <cellStyle name="Normal 4 6 4 5" xfId="2957" xr:uid="{957B391F-3E82-469D-9F1F-F3459755C919}"/>
    <cellStyle name="Normal 4 6 4 5 2" xfId="5186" xr:uid="{82CF411A-FF7D-4120-9419-DD8C2B0633E3}"/>
    <cellStyle name="Normal 4 6 4 5 2 2" xfId="9404" xr:uid="{373B4C14-BD5D-45FE-8911-4E874DF03E91}"/>
    <cellStyle name="Normal 4 6 4 5 2 2 2" xfId="18726" xr:uid="{2F1F0D68-CDA3-4BA9-9098-67F84A3038AE}"/>
    <cellStyle name="Normal 4 6 4 5 2 2 3" xfId="28852" xr:uid="{C0175CDB-8272-4F97-8399-E7FE1D0416DC}"/>
    <cellStyle name="Normal 4 6 4 5 2 3" xfId="14509" xr:uid="{4D3E08DB-977E-49A9-A7F4-40F8A5E6DBB1}"/>
    <cellStyle name="Normal 4 6 4 5 2 4" xfId="24635" xr:uid="{430A0455-1EB6-453B-A90F-8CA7B6B2D559}"/>
    <cellStyle name="Normal 4 6 4 5 3" xfId="7259" xr:uid="{3E359A8F-F9A4-4BF2-931C-0B7DE929E5CF}"/>
    <cellStyle name="Normal 4 6 4 5 3 2" xfId="16581" xr:uid="{9DF260A6-F909-4FBB-9693-63C08A941C4F}"/>
    <cellStyle name="Normal 4 6 4 5 3 3" xfId="26707" xr:uid="{33CF9A1F-33F2-4F2A-A9BF-7A2FCD29F17C}"/>
    <cellStyle name="Normal 4 6 4 5 4" xfId="12364" xr:uid="{82FE75D2-4F07-46A1-9D32-7431DF87AB6B}"/>
    <cellStyle name="Normal 4 6 4 5 5" xfId="22490" xr:uid="{65E595C9-471D-4536-8171-EF6A09ECE1D8}"/>
    <cellStyle name="Normal 4 6 4 6" xfId="3393" xr:uid="{3DDF120D-7380-4BB4-BE9F-2A46FB53DC84}"/>
    <cellStyle name="Normal 4 6 4 6 2" xfId="7672" xr:uid="{36EAC766-D300-4F7D-BEC2-2973A1DF4FA8}"/>
    <cellStyle name="Normal 4 6 4 6 2 2" xfId="16994" xr:uid="{1B10812A-5CE3-4391-B564-57A567301164}"/>
    <cellStyle name="Normal 4 6 4 6 2 3" xfId="27120" xr:uid="{8AE4F67D-D0BD-41E8-8E54-2AC54ACBDFB6}"/>
    <cellStyle name="Normal 4 6 4 6 3" xfId="12777" xr:uid="{E1949D8F-78D2-44B9-9AD7-374E9403A222}"/>
    <cellStyle name="Normal 4 6 4 6 4" xfId="22903" xr:uid="{928DFFF1-4FB9-42DD-A653-77E6EE2D9016}"/>
    <cellStyle name="Normal 4 6 4 7" xfId="5607" xr:uid="{FD0E8F6E-D6E2-492D-876D-965EA1AA6983}"/>
    <cellStyle name="Normal 4 6 4 7 2" xfId="14929" xr:uid="{A9D996EB-196D-4C67-92AA-FE3776561F86}"/>
    <cellStyle name="Normal 4 6 4 7 3" xfId="25055" xr:uid="{20E2071C-4F7B-4F72-8234-35B6971B14A4}"/>
    <cellStyle name="Normal 4 6 4 8" xfId="9809" xr:uid="{BF4C91C6-E0F7-4651-AF90-7684C2063226}"/>
    <cellStyle name="Normal 4 6 4 8 2" xfId="19130" xr:uid="{398641DD-CED9-4F50-AE76-81FE48BEC4D6}"/>
    <cellStyle name="Normal 4 6 4 8 3" xfId="29256" xr:uid="{FD428AF7-6DA2-4138-8EFD-B772F69DE830}"/>
    <cellStyle name="Normal 4 6 4 9" xfId="1303" xr:uid="{C2A0791C-83AC-4638-92BD-0CF542A97242}"/>
    <cellStyle name="Normal 4 6 5" xfId="877" xr:uid="{00000000-0005-0000-0000-0000CB020000}"/>
    <cellStyle name="Normal 4 6 5 2" xfId="3940" xr:uid="{58CA11B5-2CD1-4F54-A2AC-91AEA303F94A}"/>
    <cellStyle name="Normal 4 6 5 2 2" xfId="8158" xr:uid="{ADCD2BEF-F72F-4286-9533-6D3E3456D812}"/>
    <cellStyle name="Normal 4 6 5 2 2 2" xfId="17480" xr:uid="{1B24CFB4-8BA2-4297-AB58-64E706520D47}"/>
    <cellStyle name="Normal 4 6 5 2 2 3" xfId="27606" xr:uid="{26524F1D-D9BC-4D9D-9D54-5DE92EBE0946}"/>
    <cellStyle name="Normal 4 6 5 2 3" xfId="13263" xr:uid="{F21468AC-5BB2-4168-96CF-9FFF85BDFA77}"/>
    <cellStyle name="Normal 4 6 5 2 4" xfId="23389" xr:uid="{80BB638F-DF70-4773-9977-1FA84CA51123}"/>
    <cellStyle name="Normal 4 6 5 3" xfId="6013" xr:uid="{D3D09894-E76B-4CF8-BB95-A3D605977F5B}"/>
    <cellStyle name="Normal 4 6 5 3 2" xfId="15335" xr:uid="{737A82BD-6180-4EBA-8DD2-A638EE3FE1FE}"/>
    <cellStyle name="Normal 4 6 5 3 3" xfId="25461" xr:uid="{571B25A6-C9F5-47A4-A610-CE86F6359E55}"/>
    <cellStyle name="Normal 4 6 5 4" xfId="10026" xr:uid="{C9DD016F-4EC1-4A7F-8885-4B0F2AD2B714}"/>
    <cellStyle name="Normal 4 6 5 4 2" xfId="19338" xr:uid="{BF6F60D6-7264-454A-8745-0E95A9E73AF3}"/>
    <cellStyle name="Normal 4 6 5 4 3" xfId="29464" xr:uid="{131A17AA-D6BF-4156-BF12-55A12508BF23}"/>
    <cellStyle name="Normal 4 6 5 5" xfId="1711" xr:uid="{928AA1B7-0DF6-492E-9A8E-1DB551F2D95A}"/>
    <cellStyle name="Normal 4 6 5 6" xfId="11118" xr:uid="{1D7BA34D-204C-40EE-AA91-52396496CB15}"/>
    <cellStyle name="Normal 4 6 5 7" xfId="20417" xr:uid="{8FE9A2C8-C0E1-4693-A050-AF6B1C171A1F}"/>
    <cellStyle name="Normal 4 6 5 8" xfId="21244" xr:uid="{6C638E69-8CEF-422E-9C0B-0DC7B398DF80}"/>
    <cellStyle name="Normal 4 6 6" xfId="2124" xr:uid="{2EE75629-F265-4FDC-896F-378FD1183981}"/>
    <cellStyle name="Normal 4 6 6 2" xfId="4353" xr:uid="{F5393BB6-1723-470B-A23A-3419A3B8078D}"/>
    <cellStyle name="Normal 4 6 6 2 2" xfId="8571" xr:uid="{4D305968-93B9-4F2C-9648-E870A7C158C0}"/>
    <cellStyle name="Normal 4 6 6 2 2 2" xfId="17893" xr:uid="{420CD086-C7CC-4485-A050-1A26F155409B}"/>
    <cellStyle name="Normal 4 6 6 2 2 3" xfId="28019" xr:uid="{1E34AB97-586B-4E05-83FA-DD4EF97BA196}"/>
    <cellStyle name="Normal 4 6 6 2 3" xfId="13676" xr:uid="{FB7A58CD-1BAA-4FA7-8EDC-95D6BBF494AF}"/>
    <cellStyle name="Normal 4 6 6 2 4" xfId="23802" xr:uid="{D0CBBCA5-3439-42DD-9A6A-BA2E77CB1644}"/>
    <cellStyle name="Normal 4 6 6 3" xfId="6426" xr:uid="{0CCDC07A-B157-4FB0-8591-697C6FC26C40}"/>
    <cellStyle name="Normal 4 6 6 3 2" xfId="15748" xr:uid="{E7EF319E-8B94-4ED8-AE68-FA5A9D4580FD}"/>
    <cellStyle name="Normal 4 6 6 3 3" xfId="25874" xr:uid="{34F8D3E6-8C14-4316-9D00-DDDFBBE5148C}"/>
    <cellStyle name="Normal 4 6 6 4" xfId="11531" xr:uid="{835CA905-E90D-451B-A6DD-F5CBE61CEBD5}"/>
    <cellStyle name="Normal 4 6 6 5" xfId="21657" xr:uid="{5A88CD89-C441-40E1-A34A-42F05E8ECDFF}"/>
    <cellStyle name="Normal 4 6 7" xfId="2537" xr:uid="{C6CB7B89-C87E-4A30-8726-872BD6031CBA}"/>
    <cellStyle name="Normal 4 6 7 2" xfId="4766" xr:uid="{9BD990A3-380C-49E2-AF55-FED45FA229B0}"/>
    <cellStyle name="Normal 4 6 7 2 2" xfId="8984" xr:uid="{5DD3F8E3-9C31-4458-B35C-6834E3912B40}"/>
    <cellStyle name="Normal 4 6 7 2 2 2" xfId="18306" xr:uid="{9DC5ADFC-A825-4BF3-918E-D9A0AA12CDCC}"/>
    <cellStyle name="Normal 4 6 7 2 2 3" xfId="28432" xr:uid="{04D287EC-AA1C-4FBC-901C-1467AFC33376}"/>
    <cellStyle name="Normal 4 6 7 2 3" xfId="14089" xr:uid="{40141241-B5D4-4211-84F9-DFDA62C565FA}"/>
    <cellStyle name="Normal 4 6 7 2 4" xfId="24215" xr:uid="{6BD9529B-8194-4501-A1DD-A4E368AB0E6D}"/>
    <cellStyle name="Normal 4 6 7 3" xfId="6839" xr:uid="{871C7319-A06E-49C2-9167-00C767403861}"/>
    <cellStyle name="Normal 4 6 7 3 2" xfId="16161" xr:uid="{0FCE788A-1433-47F2-B232-0E7A16AB9916}"/>
    <cellStyle name="Normal 4 6 7 3 3" xfId="26287" xr:uid="{FD348FAD-D9EA-4CF1-BCB2-E1B1A9090972}"/>
    <cellStyle name="Normal 4 6 7 4" xfId="11944" xr:uid="{94A4FF3E-F88B-486D-9DDA-244E489E1734}"/>
    <cellStyle name="Normal 4 6 7 5" xfId="22070" xr:uid="{61B2BAD1-6519-4FD2-B24F-C914850456B4}"/>
    <cellStyle name="Normal 4 6 8" xfId="2950" xr:uid="{8112ADB9-E804-4F7F-A318-B660865BB814}"/>
    <cellStyle name="Normal 4 6 8 2" xfId="5179" xr:uid="{6DD365B2-E663-492C-87D6-9DF0F4FF46F3}"/>
    <cellStyle name="Normal 4 6 8 2 2" xfId="9397" xr:uid="{2AFB5808-068D-43CD-A168-88009C891F35}"/>
    <cellStyle name="Normal 4 6 8 2 2 2" xfId="18719" xr:uid="{E5AD6A62-F067-4A55-8C5A-A9588EC94CF0}"/>
    <cellStyle name="Normal 4 6 8 2 2 3" xfId="28845" xr:uid="{CACDB7B3-0D4C-4DB6-9A18-088D9C2ED777}"/>
    <cellStyle name="Normal 4 6 8 2 3" xfId="14502" xr:uid="{A5209032-7B65-4A4B-8839-70FB83AE8475}"/>
    <cellStyle name="Normal 4 6 8 2 4" xfId="24628" xr:uid="{C5159330-9579-4FA8-816A-31E327115F92}"/>
    <cellStyle name="Normal 4 6 8 3" xfId="7252" xr:uid="{40855285-99DF-4130-AB77-DB5D88485FF5}"/>
    <cellStyle name="Normal 4 6 8 3 2" xfId="16574" xr:uid="{F005328A-5A9A-49B6-913E-0F4AEEDA6154}"/>
    <cellStyle name="Normal 4 6 8 3 3" xfId="26700" xr:uid="{DB7040F2-078E-4A46-95B0-9C1B74CEC3A4}"/>
    <cellStyle name="Normal 4 6 8 4" xfId="12357" xr:uid="{A831DA03-3082-43B4-B1F2-8D93CA1C70F9}"/>
    <cellStyle name="Normal 4 6 8 5" xfId="22483" xr:uid="{97D21352-2B10-43F7-A267-6993C4BFD3B9}"/>
    <cellStyle name="Normal 4 6 9" xfId="3386" xr:uid="{A51250F3-AFAF-454F-BC13-9CD47D648F17}"/>
    <cellStyle name="Normal 4 6 9 2" xfId="7665" xr:uid="{79D73420-78D7-41A3-8C3B-5FCB2D1228BF}"/>
    <cellStyle name="Normal 4 6 9 2 2" xfId="16987" xr:uid="{808FB393-F2D5-4433-A24A-E8A49BBC189B}"/>
    <cellStyle name="Normal 4 6 9 2 3" xfId="27113" xr:uid="{B665E30A-959E-491B-AF21-66EB72672F35}"/>
    <cellStyle name="Normal 4 6 9 3" xfId="12770" xr:uid="{797FDAE4-9B5F-4DBE-BD99-2C302E027F00}"/>
    <cellStyle name="Normal 4 6 9 4" xfId="22896" xr:uid="{6147AD73-F4D8-474C-BAE9-12E4DA2DBEB9}"/>
    <cellStyle name="Normal 4 7" xfId="406" xr:uid="{00000000-0005-0000-0000-0000CC020000}"/>
    <cellStyle name="Normal 4 7 10" xfId="1304" xr:uid="{C2E7CB9C-C643-4710-B7E0-C4CCAA1E421F}"/>
    <cellStyle name="Normal 4 7 11" xfId="10713" xr:uid="{C71C96B6-EBF0-4055-AA4B-B7DE022D9D63}"/>
    <cellStyle name="Normal 4 7 12" xfId="20009" xr:uid="{D4DF765E-A22B-4DE4-8DCE-268D28FD6725}"/>
    <cellStyle name="Normal 4 7 13" xfId="20839" xr:uid="{E3D1BF1C-BEB9-4E6D-A7E6-A421D09B0E8D}"/>
    <cellStyle name="Normal 4 7 2" xfId="407" xr:uid="{00000000-0005-0000-0000-0000CD020000}"/>
    <cellStyle name="Normal 4 7 2 10" xfId="10714" xr:uid="{BAB45793-893D-4EFA-9E9B-86CB18DFBD4D}"/>
    <cellStyle name="Normal 4 7 2 11" xfId="20010" xr:uid="{79055D59-970B-4B08-9304-A67308525790}"/>
    <cellStyle name="Normal 4 7 2 12" xfId="20840" xr:uid="{D6AC60B3-843E-4E6B-AFF6-0F590805D371}"/>
    <cellStyle name="Normal 4 7 2 2" xfId="886" xr:uid="{00000000-0005-0000-0000-0000CE020000}"/>
    <cellStyle name="Normal 4 7 2 2 2" xfId="3949" xr:uid="{FB37B776-B3DC-4C56-8259-62D671E40EB9}"/>
    <cellStyle name="Normal 4 7 2 2 2 2" xfId="8167" xr:uid="{E04DB12F-855A-49FB-ADBB-5ABEE5074589}"/>
    <cellStyle name="Normal 4 7 2 2 2 2 2" xfId="17489" xr:uid="{89C131F9-CCE2-4A75-AE2C-BC0F91F8326A}"/>
    <cellStyle name="Normal 4 7 2 2 2 2 3" xfId="27615" xr:uid="{F89C3AC8-1F4A-4EBA-A8CF-4FAED87C366E}"/>
    <cellStyle name="Normal 4 7 2 2 2 3" xfId="13272" xr:uid="{7AA11856-1D96-496C-A71B-B94C24B800C9}"/>
    <cellStyle name="Normal 4 7 2 2 2 4" xfId="23398" xr:uid="{3503A9A7-FB62-4FCA-B0A0-B8DEE9E94D29}"/>
    <cellStyle name="Normal 4 7 2 2 3" xfId="6022" xr:uid="{72AAC7BA-A78B-4502-B0FA-CBFAFC1701BD}"/>
    <cellStyle name="Normal 4 7 2 2 3 2" xfId="15344" xr:uid="{9BE4CEA3-1AE8-4E22-AD69-C097E74ECE51}"/>
    <cellStyle name="Normal 4 7 2 2 3 3" xfId="25470" xr:uid="{F6070C1A-066F-4916-ABF4-EDFCD47AA346}"/>
    <cellStyle name="Normal 4 7 2 2 4" xfId="10305" xr:uid="{3143C626-2FB9-42A0-A522-A04287BF7647}"/>
    <cellStyle name="Normal 4 7 2 2 4 2" xfId="19616" xr:uid="{741852E4-1974-4372-9EBF-F8357BA6CBAE}"/>
    <cellStyle name="Normal 4 7 2 2 4 3" xfId="29742" xr:uid="{D464A3E4-AE16-4294-B8C0-EAB9E897FF57}"/>
    <cellStyle name="Normal 4 7 2 2 5" xfId="1720" xr:uid="{8B557792-349C-4D78-81EE-1D2E9710FE2C}"/>
    <cellStyle name="Normal 4 7 2 2 6" xfId="11127" xr:uid="{EA7B3D03-6B59-465F-9129-B2363AD8DFF5}"/>
    <cellStyle name="Normal 4 7 2 2 7" xfId="20426" xr:uid="{8055BE86-C55C-4BE5-AB71-A0B1F142CBFF}"/>
    <cellStyle name="Normal 4 7 2 2 8" xfId="21253" xr:uid="{22A31773-FF77-4DCD-A82D-981D0706022E}"/>
    <cellStyle name="Normal 4 7 2 3" xfId="2133" xr:uid="{02A42D1B-D715-42AC-87FD-7ADF239BAF60}"/>
    <cellStyle name="Normal 4 7 2 3 2" xfId="4362" xr:uid="{B8B2CF80-B3AD-431C-B03C-E08D96B0F9C1}"/>
    <cellStyle name="Normal 4 7 2 3 2 2" xfId="8580" xr:uid="{DAB0E4FF-9F0B-4378-8BC1-C9F9886DA9DA}"/>
    <cellStyle name="Normal 4 7 2 3 2 2 2" xfId="17902" xr:uid="{16C4DCC0-C63D-4AC1-BAEC-D31A4A66B1ED}"/>
    <cellStyle name="Normal 4 7 2 3 2 2 3" xfId="28028" xr:uid="{A44E6651-8E1A-454E-87CF-04E6B67C2B53}"/>
    <cellStyle name="Normal 4 7 2 3 2 3" xfId="13685" xr:uid="{8B8B970F-D16E-43C2-B763-AB98304D9B4D}"/>
    <cellStyle name="Normal 4 7 2 3 2 4" xfId="23811" xr:uid="{5A10F9EA-81FC-4175-8B30-06478124D679}"/>
    <cellStyle name="Normal 4 7 2 3 3" xfId="6435" xr:uid="{BE20D066-990A-42B9-8893-58BA1911D423}"/>
    <cellStyle name="Normal 4 7 2 3 3 2" xfId="15757" xr:uid="{E4CB1F6E-CDB7-45D3-9EF7-9EF70C21A018}"/>
    <cellStyle name="Normal 4 7 2 3 3 3" xfId="25883" xr:uid="{C647AA99-3C83-482D-8B5D-01F7039BCA48}"/>
    <cellStyle name="Normal 4 7 2 3 4" xfId="11540" xr:uid="{B54F274F-1FCE-413B-B568-DF0DA8291798}"/>
    <cellStyle name="Normal 4 7 2 3 5" xfId="21666" xr:uid="{9977FE05-1F3B-4C7C-8122-7E7B543FD5CF}"/>
    <cellStyle name="Normal 4 7 2 4" xfId="2546" xr:uid="{19F8199A-BC8A-4982-A63B-3B4988BCEED5}"/>
    <cellStyle name="Normal 4 7 2 4 2" xfId="4775" xr:uid="{8141F779-B4CC-4DC9-904E-E4CDBC166C11}"/>
    <cellStyle name="Normal 4 7 2 4 2 2" xfId="8993" xr:uid="{A9D58C09-369B-4232-97F2-ED8A1989B616}"/>
    <cellStyle name="Normal 4 7 2 4 2 2 2" xfId="18315" xr:uid="{85C30E5A-766B-4401-AF1A-9C986DDE5A8E}"/>
    <cellStyle name="Normal 4 7 2 4 2 2 3" xfId="28441" xr:uid="{60FCC299-D012-4DFF-8685-DB35D805A2C3}"/>
    <cellStyle name="Normal 4 7 2 4 2 3" xfId="14098" xr:uid="{8D42DA39-BA98-4E8C-B0B6-26AA19AF9401}"/>
    <cellStyle name="Normal 4 7 2 4 2 4" xfId="24224" xr:uid="{AAFD3705-87FB-4C47-BE3F-EF124F83CAF3}"/>
    <cellStyle name="Normal 4 7 2 4 3" xfId="6848" xr:uid="{043BAF5F-A702-455C-984B-E598CDA2549F}"/>
    <cellStyle name="Normal 4 7 2 4 3 2" xfId="16170" xr:uid="{6D8BA7C0-7673-47E0-AB34-B625C5DAAF0A}"/>
    <cellStyle name="Normal 4 7 2 4 3 3" xfId="26296" xr:uid="{7B8B00E2-9DC1-4B40-B6F4-4252E5AF59F1}"/>
    <cellStyle name="Normal 4 7 2 4 4" xfId="11953" xr:uid="{99EBBAD3-D889-4EE0-A91E-AB4AB5C2AC02}"/>
    <cellStyle name="Normal 4 7 2 4 5" xfId="22079" xr:uid="{92D3DFDD-AC3F-45F3-BC37-6B09EFE8613D}"/>
    <cellStyle name="Normal 4 7 2 5" xfId="2959" xr:uid="{455BC71A-01A5-4391-87E6-02B5B86CE826}"/>
    <cellStyle name="Normal 4 7 2 5 2" xfId="5188" xr:uid="{3FA02270-01CA-464A-9DA0-225750FD284E}"/>
    <cellStyle name="Normal 4 7 2 5 2 2" xfId="9406" xr:uid="{DEFD48F6-32B6-4CAD-B1B5-0B0FFF15E084}"/>
    <cellStyle name="Normal 4 7 2 5 2 2 2" xfId="18728" xr:uid="{C644840B-54E9-4F99-BC8B-4A6C01F5BE63}"/>
    <cellStyle name="Normal 4 7 2 5 2 2 3" xfId="28854" xr:uid="{4E88E8F1-B088-430E-B6BB-089F76CB94C5}"/>
    <cellStyle name="Normal 4 7 2 5 2 3" xfId="14511" xr:uid="{3DCA1BB6-DADE-4F1D-BA75-8B03AA6F9D89}"/>
    <cellStyle name="Normal 4 7 2 5 2 4" xfId="24637" xr:uid="{23ECB36B-5103-46FE-AB6B-BAE06E507CB1}"/>
    <cellStyle name="Normal 4 7 2 5 3" xfId="7261" xr:uid="{1E85B2FE-9A5E-4DEC-AFB2-CE1BF6F78E96}"/>
    <cellStyle name="Normal 4 7 2 5 3 2" xfId="16583" xr:uid="{8206E157-C16B-4B43-929F-0DC1A2C51976}"/>
    <cellStyle name="Normal 4 7 2 5 3 3" xfId="26709" xr:uid="{F76E364A-1483-4B5A-B8EA-F3EC7DBE0BD7}"/>
    <cellStyle name="Normal 4 7 2 5 4" xfId="12366" xr:uid="{0F14410D-C0D0-4A4A-8B03-37AA6E608551}"/>
    <cellStyle name="Normal 4 7 2 5 5" xfId="22492" xr:uid="{EFDC25C3-D9F5-497A-8BED-3198CB6BB190}"/>
    <cellStyle name="Normal 4 7 2 6" xfId="3395" xr:uid="{F95C0B22-996E-4458-B37D-5FB876A54994}"/>
    <cellStyle name="Normal 4 7 2 6 2" xfId="7674" xr:uid="{C029AB4B-1481-48D8-8136-080B1B1847E0}"/>
    <cellStyle name="Normal 4 7 2 6 2 2" xfId="16996" xr:uid="{A71A2D7F-E06B-475E-99D4-336BE7A3EBD9}"/>
    <cellStyle name="Normal 4 7 2 6 2 3" xfId="27122" xr:uid="{31E765A9-E779-4E15-BB35-EF9C542B54C9}"/>
    <cellStyle name="Normal 4 7 2 6 3" xfId="12779" xr:uid="{E472B9C4-0900-4096-A681-9E8E560E954C}"/>
    <cellStyle name="Normal 4 7 2 6 4" xfId="22905" xr:uid="{7A12A477-4E6B-4B89-81C8-4253C4D11D07}"/>
    <cellStyle name="Normal 4 7 2 7" xfId="5609" xr:uid="{CABA40F6-64BB-4DC3-899B-1C7712E4CC4B}"/>
    <cellStyle name="Normal 4 7 2 7 2" xfId="14931" xr:uid="{53AD0300-4AEF-4F3E-BA01-3A22BAE44662}"/>
    <cellStyle name="Normal 4 7 2 7 3" xfId="25057" xr:uid="{592CBF8D-4ED1-4A9E-BF36-255E64E9E23E}"/>
    <cellStyle name="Normal 4 7 2 8" xfId="9880" xr:uid="{3B767978-A941-46FF-87FE-7E8702903107}"/>
    <cellStyle name="Normal 4 7 2 8 2" xfId="19201" xr:uid="{48815EFA-C00D-4E45-AAE7-75D348DB628A}"/>
    <cellStyle name="Normal 4 7 2 8 3" xfId="29327" xr:uid="{7B7289F4-BDE2-4E79-8BD1-D933C98BF66E}"/>
    <cellStyle name="Normal 4 7 2 9" xfId="1305" xr:uid="{83D54971-0A48-4137-A186-3CC742B569A4}"/>
    <cellStyle name="Normal 4 7 3" xfId="885" xr:uid="{00000000-0005-0000-0000-0000CF020000}"/>
    <cellStyle name="Normal 4 7 3 2" xfId="3948" xr:uid="{8921289E-8D73-402B-986B-7A6857AA382B}"/>
    <cellStyle name="Normal 4 7 3 2 2" xfId="8166" xr:uid="{7AA78442-8892-4A71-8793-BE00B5A5C8C2}"/>
    <cellStyle name="Normal 4 7 3 2 2 2" xfId="17488" xr:uid="{EBF6A633-35BD-41D4-A427-FAB8DEE6B820}"/>
    <cellStyle name="Normal 4 7 3 2 2 3" xfId="27614" xr:uid="{9CBE3918-FE6B-4672-83FE-1979CB75B0C7}"/>
    <cellStyle name="Normal 4 7 3 2 3" xfId="13271" xr:uid="{7F644373-4038-4E14-A6CE-91F61A709F89}"/>
    <cellStyle name="Normal 4 7 3 2 4" xfId="23397" xr:uid="{A0C7BE89-AD79-4FDE-8AE1-8AEA8EC67D55}"/>
    <cellStyle name="Normal 4 7 3 3" xfId="6021" xr:uid="{C3ADCBA4-BDFD-4456-AECC-083CA50FE4A6}"/>
    <cellStyle name="Normal 4 7 3 3 2" xfId="15343" xr:uid="{B4B9943E-10FB-4CEB-8AF6-9041FE281D83}"/>
    <cellStyle name="Normal 4 7 3 3 3" xfId="25469" xr:uid="{7D4DBC00-D24E-458B-B893-76F4B33FF83F}"/>
    <cellStyle name="Normal 4 7 3 4" xfId="10098" xr:uid="{47B96276-9474-4808-BC08-13C20C52DA39}"/>
    <cellStyle name="Normal 4 7 3 4 2" xfId="19409" xr:uid="{58ECCA03-9996-4752-966D-80DCCFABA9D7}"/>
    <cellStyle name="Normal 4 7 3 4 3" xfId="29535" xr:uid="{3965DD98-548F-48D8-9AD0-CECDB90B271F}"/>
    <cellStyle name="Normal 4 7 3 5" xfId="1719" xr:uid="{AC60B629-5803-4AFD-B067-86850ED55EB3}"/>
    <cellStyle name="Normal 4 7 3 6" xfId="11126" xr:uid="{DE21FAC9-928C-4F4B-9442-4EF85B2881AE}"/>
    <cellStyle name="Normal 4 7 3 7" xfId="20425" xr:uid="{1EDD5E60-D15C-4DC7-96F8-505FFB1350A8}"/>
    <cellStyle name="Normal 4 7 3 8" xfId="21252" xr:uid="{E6205FDD-03D2-4F8C-B571-ADC4323CA301}"/>
    <cellStyle name="Normal 4 7 4" xfId="2132" xr:uid="{33DF2BE0-E9C3-4FAA-9CB1-5F12E37D4A77}"/>
    <cellStyle name="Normal 4 7 4 2" xfId="4361" xr:uid="{359FA872-7F59-496F-A169-2C485523496A}"/>
    <cellStyle name="Normal 4 7 4 2 2" xfId="8579" xr:uid="{AF507705-17F6-403B-95A4-40FE9B197E44}"/>
    <cellStyle name="Normal 4 7 4 2 2 2" xfId="17901" xr:uid="{F6639CBC-6D8B-4F19-8376-F2839526C01B}"/>
    <cellStyle name="Normal 4 7 4 2 2 3" xfId="28027" xr:uid="{36F451A1-08E8-4004-B158-949C15722D72}"/>
    <cellStyle name="Normal 4 7 4 2 3" xfId="13684" xr:uid="{9F6CF18E-0C14-4AA3-88BB-6B03FA111E22}"/>
    <cellStyle name="Normal 4 7 4 2 4" xfId="23810" xr:uid="{30313DCE-91BD-42E0-8E82-21C644170FEB}"/>
    <cellStyle name="Normal 4 7 4 3" xfId="6434" xr:uid="{D6039747-8FC8-4237-85D9-EFA0EEF1ADFC}"/>
    <cellStyle name="Normal 4 7 4 3 2" xfId="15756" xr:uid="{76DF9B1F-03E5-4D82-9366-594175CA5610}"/>
    <cellStyle name="Normal 4 7 4 3 3" xfId="25882" xr:uid="{B7D53602-25B1-431D-BACF-8DA97106A65F}"/>
    <cellStyle name="Normal 4 7 4 4" xfId="11539" xr:uid="{5AC8D8FE-9C9C-4BA8-9344-9063BC166942}"/>
    <cellStyle name="Normal 4 7 4 5" xfId="21665" xr:uid="{B8CD0616-4BAC-42E7-BA23-98075192EE37}"/>
    <cellStyle name="Normal 4 7 5" xfId="2545" xr:uid="{A71EF804-354D-416C-B53C-AB9CD308CF8B}"/>
    <cellStyle name="Normal 4 7 5 2" xfId="4774" xr:uid="{D46D6A13-CF13-49D9-8480-75FF22962631}"/>
    <cellStyle name="Normal 4 7 5 2 2" xfId="8992" xr:uid="{52192159-67A3-4DE6-B99B-AD90D1430620}"/>
    <cellStyle name="Normal 4 7 5 2 2 2" xfId="18314" xr:uid="{4FC8F5E7-6957-44D3-A422-97580C21AFA7}"/>
    <cellStyle name="Normal 4 7 5 2 2 3" xfId="28440" xr:uid="{3AC3793A-462D-40DE-BCB3-A9082ACEE9AA}"/>
    <cellStyle name="Normal 4 7 5 2 3" xfId="14097" xr:uid="{9E48619E-C41F-4E0F-9964-CDC7DEF43FC6}"/>
    <cellStyle name="Normal 4 7 5 2 4" xfId="24223" xr:uid="{07DD8BB5-E842-4EB0-9AB1-39E2AA205973}"/>
    <cellStyle name="Normal 4 7 5 3" xfId="6847" xr:uid="{1151DFA8-EEB4-447D-899A-1C09A3F5C899}"/>
    <cellStyle name="Normal 4 7 5 3 2" xfId="16169" xr:uid="{66016E4F-85B8-423F-9781-2942C6ACAFB0}"/>
    <cellStyle name="Normal 4 7 5 3 3" xfId="26295" xr:uid="{0E5108C4-DFA3-40AC-B0B4-5456B2F5E92C}"/>
    <cellStyle name="Normal 4 7 5 4" xfId="11952" xr:uid="{40EC0E4B-A23B-48E2-9B82-F5A5827CC7A3}"/>
    <cellStyle name="Normal 4 7 5 5" xfId="22078" xr:uid="{794D2ED6-40E8-4BE9-8B9E-0F15BDAF7353}"/>
    <cellStyle name="Normal 4 7 6" xfId="2958" xr:uid="{098BDD2B-78DA-4FE6-A8E6-7F36CCE9F697}"/>
    <cellStyle name="Normal 4 7 6 2" xfId="5187" xr:uid="{50163B45-03D9-44B9-869E-72B818815B4A}"/>
    <cellStyle name="Normal 4 7 6 2 2" xfId="9405" xr:uid="{43BE8938-DD22-471E-BD3A-0C094B7C28FB}"/>
    <cellStyle name="Normal 4 7 6 2 2 2" xfId="18727" xr:uid="{DF5429F9-6838-4D2F-B4D6-63504E5517B9}"/>
    <cellStyle name="Normal 4 7 6 2 2 3" xfId="28853" xr:uid="{815A2F81-0FA6-4661-9402-6EDFBB291E2F}"/>
    <cellStyle name="Normal 4 7 6 2 3" xfId="14510" xr:uid="{346836A4-A1AC-433C-89B5-AAC4F35C2F23}"/>
    <cellStyle name="Normal 4 7 6 2 4" xfId="24636" xr:uid="{8473207D-E523-4B4A-BE58-03E19366B5A5}"/>
    <cellStyle name="Normal 4 7 6 3" xfId="7260" xr:uid="{0634FFDD-D99C-4945-A7B8-B471E28FF956}"/>
    <cellStyle name="Normal 4 7 6 3 2" xfId="16582" xr:uid="{BEDA49BF-02B1-4EAC-AA2F-5067858E27B2}"/>
    <cellStyle name="Normal 4 7 6 3 3" xfId="26708" xr:uid="{B89A7C98-216E-441D-8122-7AB74B502BE9}"/>
    <cellStyle name="Normal 4 7 6 4" xfId="12365" xr:uid="{150401F5-0E92-4D0A-AE6E-BA0CE5C43BC4}"/>
    <cellStyle name="Normal 4 7 6 5" xfId="22491" xr:uid="{DF125936-DA37-4A1B-A326-EF42B555CBDB}"/>
    <cellStyle name="Normal 4 7 7" xfId="3394" xr:uid="{07B5BFF6-1DBD-4200-83EA-7B0C1040301B}"/>
    <cellStyle name="Normal 4 7 7 2" xfId="7673" xr:uid="{728C31FA-F492-4570-9A0C-DB5E9C298E73}"/>
    <cellStyle name="Normal 4 7 7 2 2" xfId="16995" xr:uid="{946D0475-2B1C-47E5-A79D-491D0684486B}"/>
    <cellStyle name="Normal 4 7 7 2 3" xfId="27121" xr:uid="{51ECC965-8E86-47A8-8C90-19784D425D98}"/>
    <cellStyle name="Normal 4 7 7 3" xfId="12778" xr:uid="{2F143F95-7A9B-4780-8818-A2B370813838}"/>
    <cellStyle name="Normal 4 7 7 4" xfId="22904" xr:uid="{84BA3A0F-C1FE-40DE-BB65-7305C4ACB172}"/>
    <cellStyle name="Normal 4 7 8" xfId="5608" xr:uid="{050D4D5E-CD88-45E3-BD18-DAE2CE4338DA}"/>
    <cellStyle name="Normal 4 7 8 2" xfId="14930" xr:uid="{135880A8-9857-4863-BDE1-25288F6BDC86}"/>
    <cellStyle name="Normal 4 7 8 3" xfId="25056" xr:uid="{C59E4E3F-6E3C-4A77-85FA-C3A672B8CA30}"/>
    <cellStyle name="Normal 4 7 9" xfId="9673" xr:uid="{774D8FAD-F2E3-47C5-B997-6CA4A717FADC}"/>
    <cellStyle name="Normal 4 7 9 2" xfId="18994" xr:uid="{3C596318-8C28-4169-8771-0BB185AC2914}"/>
    <cellStyle name="Normal 4 7 9 3" xfId="29120" xr:uid="{73254CD0-7309-4E2F-ABA4-D444750B583B}"/>
    <cellStyle name="Normal 4 8" xfId="408" xr:uid="{00000000-0005-0000-0000-0000D0020000}"/>
    <cellStyle name="Normal 4 8 10" xfId="10715" xr:uid="{1982D836-2CCE-4DFD-BA31-E53B701D88F0}"/>
    <cellStyle name="Normal 4 8 11" xfId="20011" xr:uid="{02DB11AF-EE0C-44AD-8802-6074B2C37AF3}"/>
    <cellStyle name="Normal 4 8 12" xfId="20841" xr:uid="{570B03AE-C1B8-488B-B7F3-035C68743574}"/>
    <cellStyle name="Normal 4 8 2" xfId="887" xr:uid="{00000000-0005-0000-0000-0000D1020000}"/>
    <cellStyle name="Normal 4 8 2 2" xfId="3950" xr:uid="{12B29670-1B2B-402A-A031-42CE4C212A82}"/>
    <cellStyle name="Normal 4 8 2 2 2" xfId="8168" xr:uid="{5F041161-A8DA-434D-9FA7-7F277AC3DB9A}"/>
    <cellStyle name="Normal 4 8 2 2 2 2" xfId="17490" xr:uid="{C8EBC2F0-70CB-4629-8500-348A7F1291AC}"/>
    <cellStyle name="Normal 4 8 2 2 2 3" xfId="27616" xr:uid="{E5D5941E-6AAE-465E-996A-FFAB3665A74C}"/>
    <cellStyle name="Normal 4 8 2 2 3" xfId="13273" xr:uid="{270CFC3C-472F-4A8E-A556-523D12C2C2F1}"/>
    <cellStyle name="Normal 4 8 2 2 4" xfId="23399" xr:uid="{439E229A-CDAB-4DF0-A3DF-9B6430EF420C}"/>
    <cellStyle name="Normal 4 8 2 3" xfId="6023" xr:uid="{9D6F35B6-456C-42E6-ACAA-6A241F488115}"/>
    <cellStyle name="Normal 4 8 2 3 2" xfId="15345" xr:uid="{857A160F-58EC-4170-91C3-8980C9928CD5}"/>
    <cellStyle name="Normal 4 8 2 3 3" xfId="25471" xr:uid="{28B8C982-4AB4-40F8-93AF-78607CC26D3C}"/>
    <cellStyle name="Normal 4 8 2 4" xfId="10214" xr:uid="{94990DEC-4C97-4652-BB60-5375936D148E}"/>
    <cellStyle name="Normal 4 8 2 4 2" xfId="19525" xr:uid="{F66A0302-8A7D-4D97-8380-26C2F20C3952}"/>
    <cellStyle name="Normal 4 8 2 4 3" xfId="29651" xr:uid="{5B073A38-A7E9-4368-9C26-56861D490F2E}"/>
    <cellStyle name="Normal 4 8 2 5" xfId="1721" xr:uid="{0C6B48DE-4E19-4AB9-BD2A-D2C3A201CB29}"/>
    <cellStyle name="Normal 4 8 2 6" xfId="11128" xr:uid="{26C9B09A-920C-4601-A446-CB303D222B7C}"/>
    <cellStyle name="Normal 4 8 2 7" xfId="20427" xr:uid="{D6AD88DA-F8F0-4097-975D-A143CBD29D78}"/>
    <cellStyle name="Normal 4 8 2 8" xfId="21254" xr:uid="{F2E84FC2-82FF-4BEF-BD79-FFF56467E153}"/>
    <cellStyle name="Normal 4 8 3" xfId="2134" xr:uid="{C4C92A0B-5EDC-4FA7-919B-88B6F273A5E0}"/>
    <cellStyle name="Normal 4 8 3 2" xfId="4363" xr:uid="{117D6F93-ED94-43CE-8830-3304296F78C2}"/>
    <cellStyle name="Normal 4 8 3 2 2" xfId="8581" xr:uid="{E59DB236-B62A-403F-B22C-1CDAF68E1EF7}"/>
    <cellStyle name="Normal 4 8 3 2 2 2" xfId="17903" xr:uid="{39F89F35-43E6-4F17-8E3D-5E2ADA4E9429}"/>
    <cellStyle name="Normal 4 8 3 2 2 3" xfId="28029" xr:uid="{B4646A56-5B3F-4D50-AB16-C05CA26B24D9}"/>
    <cellStyle name="Normal 4 8 3 2 3" xfId="13686" xr:uid="{FEA0BA15-0A23-4199-B19C-C896D2C9FC4B}"/>
    <cellStyle name="Normal 4 8 3 2 4" xfId="23812" xr:uid="{DA5F63AD-80C9-4341-8D76-45F59F83E4A4}"/>
    <cellStyle name="Normal 4 8 3 3" xfId="6436" xr:uid="{FD247562-678D-41A7-B7E6-E09812E5D6BD}"/>
    <cellStyle name="Normal 4 8 3 3 2" xfId="15758" xr:uid="{304252CF-655F-4771-8A45-3F8A6EA2DC27}"/>
    <cellStyle name="Normal 4 8 3 3 3" xfId="25884" xr:uid="{AABBD299-4845-4AFE-BEF2-733F1E118D9F}"/>
    <cellStyle name="Normal 4 8 3 4" xfId="11541" xr:uid="{699ABD17-91A6-4EAC-B78B-898D7818B047}"/>
    <cellStyle name="Normal 4 8 3 5" xfId="21667" xr:uid="{062B1E99-A2CC-4D56-9720-A7887A386E4B}"/>
    <cellStyle name="Normal 4 8 4" xfId="2547" xr:uid="{29151037-48AE-4BD3-93DF-F953AA2A0C09}"/>
    <cellStyle name="Normal 4 8 4 2" xfId="4776" xr:uid="{3199B311-B23B-4687-A107-2EBDF4AA4494}"/>
    <cellStyle name="Normal 4 8 4 2 2" xfId="8994" xr:uid="{FA9906AF-09AC-49F0-95F9-75380D5F641E}"/>
    <cellStyle name="Normal 4 8 4 2 2 2" xfId="18316" xr:uid="{E109F871-CE21-47B7-A424-02DE835708D1}"/>
    <cellStyle name="Normal 4 8 4 2 2 3" xfId="28442" xr:uid="{452EAF72-510D-4323-8038-6BD07185AA5B}"/>
    <cellStyle name="Normal 4 8 4 2 3" xfId="14099" xr:uid="{8C6D72B0-C73D-4C24-B807-BE80B3187F39}"/>
    <cellStyle name="Normal 4 8 4 2 4" xfId="24225" xr:uid="{6A11A220-0C6D-4FCC-94FD-2213081C0C89}"/>
    <cellStyle name="Normal 4 8 4 3" xfId="6849" xr:uid="{CEB66C03-9C56-43F0-9595-FBC2F4204EEB}"/>
    <cellStyle name="Normal 4 8 4 3 2" xfId="16171" xr:uid="{D3D3882D-01F2-4534-8EC3-B3045B8A7E82}"/>
    <cellStyle name="Normal 4 8 4 3 3" xfId="26297" xr:uid="{200352BC-2E2C-4FA6-870C-61DA901A411E}"/>
    <cellStyle name="Normal 4 8 4 4" xfId="11954" xr:uid="{AD1F591C-F2DD-4EB6-886B-8B6E1C8B6069}"/>
    <cellStyle name="Normal 4 8 4 5" xfId="22080" xr:uid="{CE64A22E-9CB3-4A58-B51B-1AF5EE1EA3A1}"/>
    <cellStyle name="Normal 4 8 5" xfId="2960" xr:uid="{08955E0C-055E-4318-AF93-C89DD014C26F}"/>
    <cellStyle name="Normal 4 8 5 2" xfId="5189" xr:uid="{537C9E06-BEC7-4676-AD96-737984FC36A9}"/>
    <cellStyle name="Normal 4 8 5 2 2" xfId="9407" xr:uid="{F8F5D154-6650-4E69-A9C5-6DCB30853C4E}"/>
    <cellStyle name="Normal 4 8 5 2 2 2" xfId="18729" xr:uid="{E3AF9906-2324-4564-8BF2-9E278F88E57C}"/>
    <cellStyle name="Normal 4 8 5 2 2 3" xfId="28855" xr:uid="{C0A5FA36-6C12-47F4-B643-35C74BC8D1B7}"/>
    <cellStyle name="Normal 4 8 5 2 3" xfId="14512" xr:uid="{35E50B58-5824-4B30-A351-44104C8E16A7}"/>
    <cellStyle name="Normal 4 8 5 2 4" xfId="24638" xr:uid="{9D094616-F04F-492E-80D2-A8B1D6C6DFA2}"/>
    <cellStyle name="Normal 4 8 5 3" xfId="7262" xr:uid="{3C1B675D-5321-450B-A7A0-A48431CA5C70}"/>
    <cellStyle name="Normal 4 8 5 3 2" xfId="16584" xr:uid="{B04CE109-97D0-4DDA-83AF-480A696CD98A}"/>
    <cellStyle name="Normal 4 8 5 3 3" xfId="26710" xr:uid="{3657BC95-3F4E-400D-A185-A52048317A42}"/>
    <cellStyle name="Normal 4 8 5 4" xfId="12367" xr:uid="{A99E785C-B670-40EB-A708-2D8B162C2C99}"/>
    <cellStyle name="Normal 4 8 5 5" xfId="22493" xr:uid="{C34437D1-0FEA-4149-BD9B-F03BDC9B414C}"/>
    <cellStyle name="Normal 4 8 6" xfId="3396" xr:uid="{30CE4370-CB5D-463D-9CE2-1AFCF15004BF}"/>
    <cellStyle name="Normal 4 8 6 2" xfId="7675" xr:uid="{6156E5C8-BF1F-4012-BEAF-C78D0DB22748}"/>
    <cellStyle name="Normal 4 8 6 2 2" xfId="16997" xr:uid="{59B20CD0-D1B1-40FF-8ECF-A11763276612}"/>
    <cellStyle name="Normal 4 8 6 2 3" xfId="27123" xr:uid="{35C6F2B8-A25B-40B9-8058-0AE52EC40710}"/>
    <cellStyle name="Normal 4 8 6 3" xfId="12780" xr:uid="{DD1E793C-3366-4C81-B158-751C9E16F754}"/>
    <cellStyle name="Normal 4 8 6 4" xfId="22906" xr:uid="{51FF9D74-DDCE-41A2-A31F-D43F248A511F}"/>
    <cellStyle name="Normal 4 8 7" xfId="5610" xr:uid="{668D5669-F709-48EF-910E-21606FC379CC}"/>
    <cellStyle name="Normal 4 8 7 2" xfId="14932" xr:uid="{F9FAEB0E-64A7-4B1B-A097-A44F8C36A999}"/>
    <cellStyle name="Normal 4 8 7 3" xfId="25058" xr:uid="{E0B1EE59-9D05-46A5-8840-C1DC2DC8A4A5}"/>
    <cellStyle name="Normal 4 8 8" xfId="9789" xr:uid="{1A93A85C-D698-4CDB-8CA2-3BE8895B4661}"/>
    <cellStyle name="Normal 4 8 8 2" xfId="19110" xr:uid="{4829947A-3115-441B-AA98-7FB97FA3B14E}"/>
    <cellStyle name="Normal 4 8 8 3" xfId="29236" xr:uid="{1A1CB99C-53EC-4A9A-ABF5-36511757225C}"/>
    <cellStyle name="Normal 4 8 9" xfId="1306" xr:uid="{0B8FB38A-C149-4E17-8DDE-48756347E116}"/>
    <cellStyle name="Normal 4 9" xfId="5547" xr:uid="{209461C0-0A2F-421A-A4D9-01B8FBC5531C}"/>
    <cellStyle name="Normal 4 9 2" xfId="9992" xr:uid="{05FAA337-A6B8-4FE0-900C-9F0622D7082A}"/>
    <cellStyle name="Normal 4 9 2 2" xfId="19306" xr:uid="{19D4624F-4E24-454B-B7BD-80F214E96D7E}"/>
    <cellStyle name="Normal 4 9 2 3" xfId="29432" xr:uid="{995659E7-4E30-46F0-9290-D4B2A5A899A4}"/>
    <cellStyle name="Normal 4 9 3" xfId="14869" xr:uid="{B25AA7ED-356D-490A-9EAE-22E9C220DF88}"/>
    <cellStyle name="Normal 4 9 4" xfId="24995" xr:uid="{1CEBCD1E-F89C-4447-A449-E60B3ED97FEE}"/>
    <cellStyle name="Normal 5" xfId="409" xr:uid="{00000000-0005-0000-0000-0000D2020000}"/>
    <cellStyle name="Normal 5 10" xfId="2548" xr:uid="{1CC02B77-C02E-4C9E-B6D1-093E6BA0D4FA}"/>
    <cellStyle name="Normal 5 10 2" xfId="4777" xr:uid="{A93EF1DD-650E-4D76-8F6B-4FF5980945D4}"/>
    <cellStyle name="Normal 5 10 2 2" xfId="8995" xr:uid="{04D70743-4B56-411F-B13E-A767B7DAEEE6}"/>
    <cellStyle name="Normal 5 10 2 2 2" xfId="18317" xr:uid="{AD2C7F3F-6A12-454E-A377-2020EFDFDBB2}"/>
    <cellStyle name="Normal 5 10 2 2 3" xfId="28443" xr:uid="{055379B4-924B-4164-A018-20EFD17003AC}"/>
    <cellStyle name="Normal 5 10 2 3" xfId="14100" xr:uid="{64F8C617-F237-4716-8116-783C24157A68}"/>
    <cellStyle name="Normal 5 10 2 4" xfId="24226" xr:uid="{8DD5BE6C-7DBD-496B-B459-C54EBF0EB4E3}"/>
    <cellStyle name="Normal 5 10 3" xfId="6850" xr:uid="{EFF5AC68-DBB8-40CD-9999-B51DD2BA7536}"/>
    <cellStyle name="Normal 5 10 3 2" xfId="16172" xr:uid="{DF40C57E-7165-4024-90B1-3A88344C8EB4}"/>
    <cellStyle name="Normal 5 10 3 3" xfId="26298" xr:uid="{47141D4C-EE84-48DE-86B0-2903177A4F6C}"/>
    <cellStyle name="Normal 5 10 4" xfId="11955" xr:uid="{645A8FD8-BA61-4CB0-9F03-927065FB6799}"/>
    <cellStyle name="Normal 5 10 5" xfId="22081" xr:uid="{172D7363-C75B-4A12-BB35-06E570A97B3A}"/>
    <cellStyle name="Normal 5 11" xfId="2961" xr:uid="{7246F5F6-C386-40F8-A1E2-F6926ABCFF54}"/>
    <cellStyle name="Normal 5 11 2" xfId="5190" xr:uid="{D477E4AF-99D0-4D2F-AB8D-44629DC6A3D8}"/>
    <cellStyle name="Normal 5 11 2 2" xfId="9408" xr:uid="{6F195C8B-2231-404D-A94A-920D47B90B8A}"/>
    <cellStyle name="Normal 5 11 2 2 2" xfId="18730" xr:uid="{0BACC3BC-8CE5-4FFD-B7AA-890487E201CC}"/>
    <cellStyle name="Normal 5 11 2 2 3" xfId="28856" xr:uid="{4AAD0692-7A2E-445B-A3CC-40BB212A35E7}"/>
    <cellStyle name="Normal 5 11 2 3" xfId="14513" xr:uid="{ED1B6657-B66E-4F4E-9A61-8147E8D1C785}"/>
    <cellStyle name="Normal 5 11 2 4" xfId="24639" xr:uid="{BAB75EFC-9CB8-4B16-B941-F0C08208A264}"/>
    <cellStyle name="Normal 5 11 3" xfId="7263" xr:uid="{77C13992-BC1A-4DBD-896B-E67F229DA2AD}"/>
    <cellStyle name="Normal 5 11 3 2" xfId="16585" xr:uid="{FC606645-59F5-432A-B0BA-AB6E98AD9CCD}"/>
    <cellStyle name="Normal 5 11 3 3" xfId="26711" xr:uid="{502FABA0-05D7-4D25-A5FC-18BFFDFD1770}"/>
    <cellStyle name="Normal 5 11 4" xfId="12368" xr:uid="{C461ACA7-4802-474E-AFB1-F35036263545}"/>
    <cellStyle name="Normal 5 11 5" xfId="22494" xr:uid="{B0C4AFE3-9F49-4A03-9CE5-4541162E51EB}"/>
    <cellStyle name="Normal 5 12" xfId="3397" xr:uid="{1F79F77F-0B7D-4F63-B1B6-5198CBD613A7}"/>
    <cellStyle name="Normal 5 12 2" xfId="7676" xr:uid="{5436495E-AB66-4505-AC8A-25AE5D61C3A6}"/>
    <cellStyle name="Normal 5 12 2 2" xfId="16998" xr:uid="{93D07660-4D0E-43D7-B410-3F4DE94E66EC}"/>
    <cellStyle name="Normal 5 12 2 3" xfId="27124" xr:uid="{A0630353-4B8A-4753-868F-03E365914FBB}"/>
    <cellStyle name="Normal 5 12 3" xfId="12781" xr:uid="{936B657B-7A12-4226-8978-D4B52684691E}"/>
    <cellStyle name="Normal 5 12 4" xfId="22907" xr:uid="{721EF971-CDA7-4CE9-9C00-D49BFC610595}"/>
    <cellStyle name="Normal 5 13" xfId="5611" xr:uid="{A3DF6651-EE36-4223-82C0-97188D4FECB8}"/>
    <cellStyle name="Normal 5 13 2" xfId="14933" xr:uid="{D720E7A2-EAF9-4D14-B318-5929F951E286}"/>
    <cellStyle name="Normal 5 13 3" xfId="25059" xr:uid="{FEF137DF-A82C-4E1D-8A3A-23901889DCBF}"/>
    <cellStyle name="Normal 5 14" xfId="9571" xr:uid="{30B2CB4A-B271-4F5D-9989-A03D2AD3C1A5}"/>
    <cellStyle name="Normal 5 14 2" xfId="18892" xr:uid="{96A5F5E9-6609-4461-A1FD-23EAC6B1C449}"/>
    <cellStyle name="Normal 5 14 3" xfId="29018" xr:uid="{2705E7A4-9F22-43AB-9D4D-B986C2B55339}"/>
    <cellStyle name="Normal 5 15" xfId="1307" xr:uid="{227EF59D-22EB-4969-AEAE-246664520E1C}"/>
    <cellStyle name="Normal 5 16" xfId="10716" xr:uid="{711EA446-A1C8-4C8B-9A61-26ED825EDFF4}"/>
    <cellStyle name="Normal 5 17" xfId="20012" xr:uid="{0FB94972-0E3B-4615-B61D-4AE06DC9BF24}"/>
    <cellStyle name="Normal 5 18" xfId="20842" xr:uid="{D8F7E2BB-9B57-4F0E-AFE9-6D10FBD8A9D7}"/>
    <cellStyle name="Normal 5 2" xfId="410" xr:uid="{00000000-0005-0000-0000-0000D3020000}"/>
    <cellStyle name="Normal 5 2 10" xfId="2962" xr:uid="{84EDB23C-2BC3-46A4-BDC8-98BB39DCBB68}"/>
    <cellStyle name="Normal 5 2 10 2" xfId="5191" xr:uid="{FBA614B9-823E-46F6-AB72-6F782B13F0B0}"/>
    <cellStyle name="Normal 5 2 10 2 2" xfId="9409" xr:uid="{2639200B-DAFF-403F-AEAA-F9505C6405AA}"/>
    <cellStyle name="Normal 5 2 10 2 2 2" xfId="18731" xr:uid="{4FE19B67-9527-4AC2-9290-2DD733658795}"/>
    <cellStyle name="Normal 5 2 10 2 2 3" xfId="28857" xr:uid="{A3D7910D-BC67-473C-A3BD-B682AAA7B3C6}"/>
    <cellStyle name="Normal 5 2 10 2 3" xfId="14514" xr:uid="{6FDBB28D-4D73-4379-8985-D8133A9D6FE4}"/>
    <cellStyle name="Normal 5 2 10 2 4" xfId="24640" xr:uid="{0507DD8A-A057-4B78-A5EE-C8D71C01B9EA}"/>
    <cellStyle name="Normal 5 2 10 3" xfId="7264" xr:uid="{97A7CBEF-8A61-4D5A-B5B5-83B5C5C9B73F}"/>
    <cellStyle name="Normal 5 2 10 3 2" xfId="16586" xr:uid="{EFDACB6B-A7F5-4669-BCD6-08116E872216}"/>
    <cellStyle name="Normal 5 2 10 3 3" xfId="26712" xr:uid="{DD73117D-EEA8-4DBA-BDC7-148D91F2702E}"/>
    <cellStyle name="Normal 5 2 10 4" xfId="12369" xr:uid="{E6888E1A-33CD-4F8E-BB42-85CA2D65FA99}"/>
    <cellStyle name="Normal 5 2 10 5" xfId="22495" xr:uid="{65161666-5866-4BD6-B4B0-3FF597B001D5}"/>
    <cellStyle name="Normal 5 2 11" xfId="3398" xr:uid="{83A44BC6-0660-4996-886C-CD23D3238FD5}"/>
    <cellStyle name="Normal 5 2 11 2" xfId="7677" xr:uid="{C0F1B9C4-8FC3-438F-9D4F-272433CB5CE2}"/>
    <cellStyle name="Normal 5 2 11 2 2" xfId="16999" xr:uid="{09C22B41-1F4D-48B4-B8FE-EB245AB245DD}"/>
    <cellStyle name="Normal 5 2 11 2 3" xfId="27125" xr:uid="{2CA6DED0-D99B-4E71-8262-A2854C9DA18D}"/>
    <cellStyle name="Normal 5 2 11 3" xfId="12782" xr:uid="{1EB5DD2A-9F1A-4CF8-ACF8-568FFB9488FB}"/>
    <cellStyle name="Normal 5 2 11 4" xfId="22908" xr:uid="{F7339977-28AA-45F1-B167-A6CD61200F80}"/>
    <cellStyle name="Normal 5 2 12" xfId="5612" xr:uid="{9C42A056-7842-4491-97B8-CAA6A685D7DF}"/>
    <cellStyle name="Normal 5 2 12 2" xfId="14934" xr:uid="{4D742CBE-F2F8-479A-8F13-C8710EBA50D5}"/>
    <cellStyle name="Normal 5 2 12 3" xfId="25060" xr:uid="{1D6E91FF-E5C3-4EA9-A3F8-7F156EB7EC4F}"/>
    <cellStyle name="Normal 5 2 13" xfId="9574" xr:uid="{A558115F-B88B-4FE2-B21F-829D8587A850}"/>
    <cellStyle name="Normal 5 2 13 2" xfId="18895" xr:uid="{921FBA3E-B27C-4228-AF46-B7390B5EBE36}"/>
    <cellStyle name="Normal 5 2 13 3" xfId="29021" xr:uid="{C0FC64F8-BD34-43BB-87FA-96EE4513D024}"/>
    <cellStyle name="Normal 5 2 14" xfId="1308" xr:uid="{CC7D6245-1D5E-42A5-BD55-81C5DF562D9E}"/>
    <cellStyle name="Normal 5 2 15" xfId="10717" xr:uid="{D8E3D24B-A20B-4AC9-AC84-0539283A1023}"/>
    <cellStyle name="Normal 5 2 16" xfId="20013" xr:uid="{B4862203-33C8-4B80-915A-57FF0E6B94D5}"/>
    <cellStyle name="Normal 5 2 17" xfId="20843" xr:uid="{34DFBE39-5F87-4EE1-9C93-A7107C34EC20}"/>
    <cellStyle name="Normal 5 2 2" xfId="411" xr:uid="{00000000-0005-0000-0000-0000D4020000}"/>
    <cellStyle name="Normal 5 2 2 10" xfId="3399" xr:uid="{48893DE2-8768-445A-87F7-E21133BEAB85}"/>
    <cellStyle name="Normal 5 2 2 10 2" xfId="7678" xr:uid="{18413CAF-C8EB-4D7F-8BE1-E78ECC8E37B2}"/>
    <cellStyle name="Normal 5 2 2 10 2 2" xfId="17000" xr:uid="{2B0ADF8B-EF62-4E35-A8E1-D6C929F8B5D7}"/>
    <cellStyle name="Normal 5 2 2 10 2 3" xfId="27126" xr:uid="{0CC1393A-230E-4D49-AD6D-9A58C0B2C404}"/>
    <cellStyle name="Normal 5 2 2 10 3" xfId="12783" xr:uid="{C02F19A1-849F-47F0-900B-6A7A35261442}"/>
    <cellStyle name="Normal 5 2 2 10 4" xfId="22909" xr:uid="{2B34D9DA-A53E-4139-B893-CF50B00D167A}"/>
    <cellStyle name="Normal 5 2 2 11" xfId="5613" xr:uid="{FD4DEDC0-FED7-4E07-AD95-F6152BAEFB42}"/>
    <cellStyle name="Normal 5 2 2 11 2" xfId="14935" xr:uid="{AC3F7C8A-C0C2-4DCA-90D6-C40CA686C9B8}"/>
    <cellStyle name="Normal 5 2 2 11 3" xfId="25061" xr:uid="{B943841E-D4A2-4C8C-83B9-C7362F78094E}"/>
    <cellStyle name="Normal 5 2 2 12" xfId="9583" xr:uid="{557D589C-1177-4D0D-8585-8FAF3DF272CE}"/>
    <cellStyle name="Normal 5 2 2 12 2" xfId="18904" xr:uid="{01CAA4E7-54C3-4513-8A40-8B0B0E6CE191}"/>
    <cellStyle name="Normal 5 2 2 12 3" xfId="29030" xr:uid="{4ADE7F2E-303C-4AC7-877B-10E61F9CD901}"/>
    <cellStyle name="Normal 5 2 2 13" xfId="1309" xr:uid="{2B7F91DF-575B-49E1-9DFB-19F58F446E62}"/>
    <cellStyle name="Normal 5 2 2 14" xfId="10718" xr:uid="{7AEEC03A-29A6-44F6-A231-0FF56172448B}"/>
    <cellStyle name="Normal 5 2 2 15" xfId="20014" xr:uid="{9EB73671-F136-4674-8FDE-F7DDAFC25754}"/>
    <cellStyle name="Normal 5 2 2 16" xfId="20844" xr:uid="{FAB549AE-4F2C-4B0D-BCCE-C077A39705BF}"/>
    <cellStyle name="Normal 5 2 2 2" xfId="412" xr:uid="{00000000-0005-0000-0000-0000D5020000}"/>
    <cellStyle name="Normal 5 2 2 2 10" xfId="5614" xr:uid="{8BAA5CD7-74FE-4FC4-91DC-ABC78429EEDB}"/>
    <cellStyle name="Normal 5 2 2 2 10 2" xfId="14936" xr:uid="{7C6A9D20-64DC-4C87-A8E6-31F154376A38}"/>
    <cellStyle name="Normal 5 2 2 2 10 3" xfId="25062" xr:uid="{D6E82C97-5A02-42B4-8422-A181BA84C1F8}"/>
    <cellStyle name="Normal 5 2 2 2 11" xfId="9601" xr:uid="{1BAF0E53-2959-4A07-A7C4-B947AFD84DF6}"/>
    <cellStyle name="Normal 5 2 2 2 11 2" xfId="18922" xr:uid="{7C3C3355-BBC3-4EC5-B5E6-2452D327692D}"/>
    <cellStyle name="Normal 5 2 2 2 11 3" xfId="29048" xr:uid="{054C43D3-875A-4666-BF98-EDC38753923F}"/>
    <cellStyle name="Normal 5 2 2 2 12" xfId="1310" xr:uid="{DEA92635-7DE0-41A9-B7B2-C545F1BA8F3D}"/>
    <cellStyle name="Normal 5 2 2 2 13" xfId="10719" xr:uid="{A2AB84AD-3D49-428B-9725-A44B6716A40D}"/>
    <cellStyle name="Normal 5 2 2 2 14" xfId="20015" xr:uid="{F1E78AEB-9609-4139-8FC1-4A3759D7985C}"/>
    <cellStyle name="Normal 5 2 2 2 15" xfId="20845" xr:uid="{DE95EC78-9AB4-4D29-8ADF-14C61D5C9BA0}"/>
    <cellStyle name="Normal 5 2 2 2 2" xfId="413" xr:uid="{00000000-0005-0000-0000-0000D6020000}"/>
    <cellStyle name="Normal 5 2 2 2 2 10" xfId="9659" xr:uid="{8ADE7104-E1D6-46C1-9C86-6E4F2C11D173}"/>
    <cellStyle name="Normal 5 2 2 2 2 10 2" xfId="18980" xr:uid="{A247D865-FD1F-4F01-8B4B-169B1E22E9E7}"/>
    <cellStyle name="Normal 5 2 2 2 2 10 3" xfId="29106" xr:uid="{AFA35276-8F0B-4389-A711-704168C75FAC}"/>
    <cellStyle name="Normal 5 2 2 2 2 11" xfId="1311" xr:uid="{517315D6-B2A6-4A1B-B27F-AB94318E53D8}"/>
    <cellStyle name="Normal 5 2 2 2 2 12" xfId="10720" xr:uid="{A520F0D9-B486-49E0-83E6-914BF46F0A69}"/>
    <cellStyle name="Normal 5 2 2 2 2 13" xfId="20016" xr:uid="{A2D981BC-D1BE-4C90-9F30-C07D5C25E504}"/>
    <cellStyle name="Normal 5 2 2 2 2 14" xfId="20846" xr:uid="{F1A9A372-7BF4-4836-B7AE-9B5A5439A2D8}"/>
    <cellStyle name="Normal 5 2 2 2 2 2" xfId="414" xr:uid="{00000000-0005-0000-0000-0000D7020000}"/>
    <cellStyle name="Normal 5 2 2 2 2 2 10" xfId="1312" xr:uid="{548D6071-35AA-410E-9B0E-510D46FC7E38}"/>
    <cellStyle name="Normal 5 2 2 2 2 2 11" xfId="10721" xr:uid="{1746DE49-4EA8-407E-89D2-340BBCDBF705}"/>
    <cellStyle name="Normal 5 2 2 2 2 2 12" xfId="20017" xr:uid="{7DAE0772-714A-46A4-8AD3-AA10864F9AF3}"/>
    <cellStyle name="Normal 5 2 2 2 2 2 13" xfId="20847" xr:uid="{169C0B1F-4440-4EA8-9B06-7D08C375B14D}"/>
    <cellStyle name="Normal 5 2 2 2 2 2 2" xfId="415" xr:uid="{00000000-0005-0000-0000-0000D8020000}"/>
    <cellStyle name="Normal 5 2 2 2 2 2 2 10" xfId="10722" xr:uid="{4F20FD1C-10AF-467A-941E-79C77306CD72}"/>
    <cellStyle name="Normal 5 2 2 2 2 2 2 11" xfId="20018" xr:uid="{A31A0928-C369-427F-93B9-F4D2367ADF04}"/>
    <cellStyle name="Normal 5 2 2 2 2 2 2 12" xfId="20848" xr:uid="{D58E4B16-23C8-4E5A-9263-6928D1C0C6E2}"/>
    <cellStyle name="Normal 5 2 2 2 2 2 2 2" xfId="894" xr:uid="{00000000-0005-0000-0000-0000D9020000}"/>
    <cellStyle name="Normal 5 2 2 2 2 2 2 2 2" xfId="3957" xr:uid="{DFAB5397-1664-47BA-A453-C23A62309ECB}"/>
    <cellStyle name="Normal 5 2 2 2 2 2 2 2 2 2" xfId="8175" xr:uid="{0AF4172A-28A7-4533-A487-DA2ED474D3C0}"/>
    <cellStyle name="Normal 5 2 2 2 2 2 2 2 2 2 2" xfId="17497" xr:uid="{64D4FF55-A83A-4463-B797-B8110BC081AB}"/>
    <cellStyle name="Normal 5 2 2 2 2 2 2 2 2 2 3" xfId="27623" xr:uid="{FBA02B5B-10B6-4F16-834E-4269D9A23504}"/>
    <cellStyle name="Normal 5 2 2 2 2 2 2 2 2 3" xfId="13280" xr:uid="{25A5458E-F54E-46BF-8F76-CC0189373E63}"/>
    <cellStyle name="Normal 5 2 2 2 2 2 2 2 2 4" xfId="23406" xr:uid="{E7145796-0AA0-4A12-83F8-1F5FA87446A2}"/>
    <cellStyle name="Normal 5 2 2 2 2 2 2 2 3" xfId="6030" xr:uid="{AA7252FB-17F7-44EC-8C3E-08C432DA4ED7}"/>
    <cellStyle name="Normal 5 2 2 2 2 2 2 2 3 2" xfId="15352" xr:uid="{FF2D6CDF-F53D-4138-A45E-95F17FFE9DBE}"/>
    <cellStyle name="Normal 5 2 2 2 2 2 2 2 3 3" xfId="25478" xr:uid="{EE1274D7-89E2-4210-91A5-82AC1ABEF369}"/>
    <cellStyle name="Normal 5 2 2 2 2 2 2 2 4" xfId="10394" xr:uid="{D9D9B10F-9DED-45C7-855B-D374E13E8FF2}"/>
    <cellStyle name="Normal 5 2 2 2 2 2 2 2 4 2" xfId="19705" xr:uid="{9BC23BF7-B0B4-4918-8410-0F10F2F8FD73}"/>
    <cellStyle name="Normal 5 2 2 2 2 2 2 2 4 3" xfId="29831" xr:uid="{3CEA83DB-1B87-423E-9F3C-A0684AC6EF01}"/>
    <cellStyle name="Normal 5 2 2 2 2 2 2 2 5" xfId="1728" xr:uid="{29021505-A5AA-4091-BC3B-1C3DA14CA4BB}"/>
    <cellStyle name="Normal 5 2 2 2 2 2 2 2 6" xfId="11135" xr:uid="{74705EAA-BD30-4931-8B69-00E729B4D4C1}"/>
    <cellStyle name="Normal 5 2 2 2 2 2 2 2 7" xfId="20434" xr:uid="{3C081B9D-80EB-424B-BD22-CA5D991C213E}"/>
    <cellStyle name="Normal 5 2 2 2 2 2 2 2 8" xfId="21261" xr:uid="{50667EB5-7F5A-474C-8363-6D3866D4A505}"/>
    <cellStyle name="Normal 5 2 2 2 2 2 2 3" xfId="2141" xr:uid="{0D9B53BE-ED31-4FD0-9C6A-656FE2D462B1}"/>
    <cellStyle name="Normal 5 2 2 2 2 2 2 3 2" xfId="4370" xr:uid="{044D9275-B60C-4996-A837-44EBCF1F7898}"/>
    <cellStyle name="Normal 5 2 2 2 2 2 2 3 2 2" xfId="8588" xr:uid="{5FC1BF73-75C3-4CE6-AA87-6F6E322A6B6E}"/>
    <cellStyle name="Normal 5 2 2 2 2 2 2 3 2 2 2" xfId="17910" xr:uid="{56F48926-3EDA-45AC-B34F-29826B80CC31}"/>
    <cellStyle name="Normal 5 2 2 2 2 2 2 3 2 2 3" xfId="28036" xr:uid="{6C72C0B6-9D07-49A3-97B6-8945524EE040}"/>
    <cellStyle name="Normal 5 2 2 2 2 2 2 3 2 3" xfId="13693" xr:uid="{ED77770C-83C5-4C84-9F7E-B1DC63163D8B}"/>
    <cellStyle name="Normal 5 2 2 2 2 2 2 3 2 4" xfId="23819" xr:uid="{7F4374BD-E83B-4CBE-BC76-6D2982DF87DA}"/>
    <cellStyle name="Normal 5 2 2 2 2 2 2 3 3" xfId="6443" xr:uid="{1127E04E-BBC4-4E06-9572-F0281B8F9995}"/>
    <cellStyle name="Normal 5 2 2 2 2 2 2 3 3 2" xfId="15765" xr:uid="{5FE8A944-1507-4928-A066-D1A3B2586895}"/>
    <cellStyle name="Normal 5 2 2 2 2 2 2 3 3 3" xfId="25891" xr:uid="{D376DF63-BAC8-4F36-ABF1-551F7A711E68}"/>
    <cellStyle name="Normal 5 2 2 2 2 2 2 3 4" xfId="11548" xr:uid="{C8905D0D-A874-40F7-AF52-D982523BE093}"/>
    <cellStyle name="Normal 5 2 2 2 2 2 2 3 5" xfId="21674" xr:uid="{0B0DDABB-253B-4803-AEEF-5534CA578D8C}"/>
    <cellStyle name="Normal 5 2 2 2 2 2 2 4" xfId="2554" xr:uid="{BCE58F9F-CC4D-4421-BBB4-E74ABD7CC322}"/>
    <cellStyle name="Normal 5 2 2 2 2 2 2 4 2" xfId="4783" xr:uid="{4501ECE0-953D-4407-BB15-3274B5C66C72}"/>
    <cellStyle name="Normal 5 2 2 2 2 2 2 4 2 2" xfId="9001" xr:uid="{9D423FDB-426A-465F-B387-61DD1799513E}"/>
    <cellStyle name="Normal 5 2 2 2 2 2 2 4 2 2 2" xfId="18323" xr:uid="{CA8FFF04-8B53-475A-A843-94498EF999B3}"/>
    <cellStyle name="Normal 5 2 2 2 2 2 2 4 2 2 3" xfId="28449" xr:uid="{938B429D-2AC0-448F-919C-20D2FA4B1D27}"/>
    <cellStyle name="Normal 5 2 2 2 2 2 2 4 2 3" xfId="14106" xr:uid="{8B783B20-0FEF-4421-A267-6091A07D77C4}"/>
    <cellStyle name="Normal 5 2 2 2 2 2 2 4 2 4" xfId="24232" xr:uid="{FE266E56-3DAB-4F3C-AA93-7496FCA866E6}"/>
    <cellStyle name="Normal 5 2 2 2 2 2 2 4 3" xfId="6856" xr:uid="{049447D7-6FBA-4200-8B33-C05B49B75248}"/>
    <cellStyle name="Normal 5 2 2 2 2 2 2 4 3 2" xfId="16178" xr:uid="{C221C99B-E963-4727-825D-3257F0E308E4}"/>
    <cellStyle name="Normal 5 2 2 2 2 2 2 4 3 3" xfId="26304" xr:uid="{4BDC1BD5-BB8C-456C-9996-AD17914A3E62}"/>
    <cellStyle name="Normal 5 2 2 2 2 2 2 4 4" xfId="11961" xr:uid="{00AE96F5-1325-49D1-B377-98F6F4ED1243}"/>
    <cellStyle name="Normal 5 2 2 2 2 2 2 4 5" xfId="22087" xr:uid="{3C823C70-0E14-43C6-B230-D5AFD3BCF1C9}"/>
    <cellStyle name="Normal 5 2 2 2 2 2 2 5" xfId="2967" xr:uid="{0CF0912F-430D-4126-8ED0-4C508767F70E}"/>
    <cellStyle name="Normal 5 2 2 2 2 2 2 5 2" xfId="5196" xr:uid="{991CD90C-B1E0-4E3E-9E6E-8C850AE95258}"/>
    <cellStyle name="Normal 5 2 2 2 2 2 2 5 2 2" xfId="9414" xr:uid="{2DC06568-9B94-4A14-9864-F332D42F1EC5}"/>
    <cellStyle name="Normal 5 2 2 2 2 2 2 5 2 2 2" xfId="18736" xr:uid="{F6396B8E-53FD-4C5F-AC29-A2E1ACCAF28A}"/>
    <cellStyle name="Normal 5 2 2 2 2 2 2 5 2 2 3" xfId="28862" xr:uid="{3BF82D2A-D4A9-4B07-B778-3223C706EE76}"/>
    <cellStyle name="Normal 5 2 2 2 2 2 2 5 2 3" xfId="14519" xr:uid="{695DF521-4696-4230-829D-D65D542EEC1D}"/>
    <cellStyle name="Normal 5 2 2 2 2 2 2 5 2 4" xfId="24645" xr:uid="{488BB045-041E-42D3-9A06-3ED774C423A0}"/>
    <cellStyle name="Normal 5 2 2 2 2 2 2 5 3" xfId="7269" xr:uid="{1FC7BF33-1EDE-49DA-89D0-9F205A68DD22}"/>
    <cellStyle name="Normal 5 2 2 2 2 2 2 5 3 2" xfId="16591" xr:uid="{B51319B5-2C70-4AF7-834F-EACB5509F9B6}"/>
    <cellStyle name="Normal 5 2 2 2 2 2 2 5 3 3" xfId="26717" xr:uid="{18BE96FA-EA83-4B66-A19C-DE73E5F75726}"/>
    <cellStyle name="Normal 5 2 2 2 2 2 2 5 4" xfId="12374" xr:uid="{7C299F9F-0F1A-4CC8-9A8A-98977E7FD41F}"/>
    <cellStyle name="Normal 5 2 2 2 2 2 2 5 5" xfId="22500" xr:uid="{1B9A48A1-A77D-4FCD-B8EF-C9DBDED760AC}"/>
    <cellStyle name="Normal 5 2 2 2 2 2 2 6" xfId="3403" xr:uid="{0A539B32-BD1D-4AF0-8362-B40A5FBAF207}"/>
    <cellStyle name="Normal 5 2 2 2 2 2 2 6 2" xfId="7682" xr:uid="{26D26A2A-5CB2-4C55-B707-DAA521D69E71}"/>
    <cellStyle name="Normal 5 2 2 2 2 2 2 6 2 2" xfId="17004" xr:uid="{B19856A9-E484-4BAB-B14B-93BE9BC491AB}"/>
    <cellStyle name="Normal 5 2 2 2 2 2 2 6 2 3" xfId="27130" xr:uid="{0D5F485C-2D31-40D5-BE0E-DE955DDFA3E0}"/>
    <cellStyle name="Normal 5 2 2 2 2 2 2 6 3" xfId="12787" xr:uid="{5D828D21-454B-42B2-94EF-391019A1D98C}"/>
    <cellStyle name="Normal 5 2 2 2 2 2 2 6 4" xfId="22913" xr:uid="{B697A3AD-E06A-4868-B70D-CFCAA819EA73}"/>
    <cellStyle name="Normal 5 2 2 2 2 2 2 7" xfId="5617" xr:uid="{CA160C63-443E-46D0-978D-E491A35301A8}"/>
    <cellStyle name="Normal 5 2 2 2 2 2 2 7 2" xfId="14939" xr:uid="{2D473E10-EB44-4183-93A7-9241DFDD2CBF}"/>
    <cellStyle name="Normal 5 2 2 2 2 2 2 7 3" xfId="25065" xr:uid="{25099B4E-2FD1-4138-A37B-8B2CD5B4C5C9}"/>
    <cellStyle name="Normal 5 2 2 2 2 2 2 8" xfId="9969" xr:uid="{89506E89-57B9-4D95-936B-ABBC639C99BD}"/>
    <cellStyle name="Normal 5 2 2 2 2 2 2 8 2" xfId="19290" xr:uid="{F68A42C5-7AB5-490E-B2F9-855024F60404}"/>
    <cellStyle name="Normal 5 2 2 2 2 2 2 8 3" xfId="29416" xr:uid="{93B7D5DF-D995-4FAB-BCE1-BD7754047C9C}"/>
    <cellStyle name="Normal 5 2 2 2 2 2 2 9" xfId="1313" xr:uid="{00B6B978-9D22-4C2A-9956-EF4EE10BF69C}"/>
    <cellStyle name="Normal 5 2 2 2 2 2 3" xfId="893" xr:uid="{00000000-0005-0000-0000-0000DA020000}"/>
    <cellStyle name="Normal 5 2 2 2 2 2 3 2" xfId="3956" xr:uid="{11458D75-ED8E-4488-A9BC-6CA7082E171D}"/>
    <cellStyle name="Normal 5 2 2 2 2 2 3 2 2" xfId="8174" xr:uid="{D0177215-5601-4A07-9F43-1B63699195BF}"/>
    <cellStyle name="Normal 5 2 2 2 2 2 3 2 2 2" xfId="17496" xr:uid="{4268D229-6B4C-49FE-BA56-067FE5E27B22}"/>
    <cellStyle name="Normal 5 2 2 2 2 2 3 2 2 3" xfId="27622" xr:uid="{465A6EAF-D945-42B9-910E-91BFB1D27C69}"/>
    <cellStyle name="Normal 5 2 2 2 2 2 3 2 3" xfId="13279" xr:uid="{6C0CAA04-8285-46D5-8326-34DAD0C4EAB3}"/>
    <cellStyle name="Normal 5 2 2 2 2 2 3 2 4" xfId="23405" xr:uid="{12CB9738-C4A4-4F56-A1F6-19DA756B9C8B}"/>
    <cellStyle name="Normal 5 2 2 2 2 2 3 3" xfId="6029" xr:uid="{06235725-167C-4B66-9FF9-4651C62DF903}"/>
    <cellStyle name="Normal 5 2 2 2 2 2 3 3 2" xfId="15351" xr:uid="{DC865425-E537-49D6-B44A-4CBA0BB0CC41}"/>
    <cellStyle name="Normal 5 2 2 2 2 2 3 3 3" xfId="25477" xr:uid="{884639AF-E8E0-49D7-8B7E-8B26BE0410C0}"/>
    <cellStyle name="Normal 5 2 2 2 2 2 3 4" xfId="10187" xr:uid="{C0DA7DE7-712C-4BA9-95ED-583C110DBCA2}"/>
    <cellStyle name="Normal 5 2 2 2 2 2 3 4 2" xfId="19498" xr:uid="{3BD40231-9549-4783-AB21-5D763607C8B9}"/>
    <cellStyle name="Normal 5 2 2 2 2 2 3 4 3" xfId="29624" xr:uid="{633296FD-DCC1-4C74-BD5F-71AFABF6D434}"/>
    <cellStyle name="Normal 5 2 2 2 2 2 3 5" xfId="1727" xr:uid="{D5265C1F-C91A-457C-B5AA-C441A6813490}"/>
    <cellStyle name="Normal 5 2 2 2 2 2 3 6" xfId="11134" xr:uid="{BCED344A-E4BA-46CA-9BE6-84F42550D53F}"/>
    <cellStyle name="Normal 5 2 2 2 2 2 3 7" xfId="20433" xr:uid="{4A0490B3-6621-4A85-A59A-78625E3A3A61}"/>
    <cellStyle name="Normal 5 2 2 2 2 2 3 8" xfId="21260" xr:uid="{923BC4F2-B785-424F-9E08-19CE0A4F7AAA}"/>
    <cellStyle name="Normal 5 2 2 2 2 2 4" xfId="2140" xr:uid="{6F6D9ABB-64FA-4783-9CD7-CA57BAD45D77}"/>
    <cellStyle name="Normal 5 2 2 2 2 2 4 2" xfId="4369" xr:uid="{2ABE95CE-FACB-4855-9DBA-D6021FFFB8C3}"/>
    <cellStyle name="Normal 5 2 2 2 2 2 4 2 2" xfId="8587" xr:uid="{F7A9500D-48F5-427C-9C04-D477592D4890}"/>
    <cellStyle name="Normal 5 2 2 2 2 2 4 2 2 2" xfId="17909" xr:uid="{84FAF5A4-B5D9-4826-8444-505D5A39085D}"/>
    <cellStyle name="Normal 5 2 2 2 2 2 4 2 2 3" xfId="28035" xr:uid="{736B7729-9191-4EF1-97FF-209D710710D7}"/>
    <cellStyle name="Normal 5 2 2 2 2 2 4 2 3" xfId="13692" xr:uid="{B5A3E74E-088C-4F0A-A84F-AAA2D819A1C4}"/>
    <cellStyle name="Normal 5 2 2 2 2 2 4 2 4" xfId="23818" xr:uid="{A69E6DAA-88C4-4346-9FAA-921533B56175}"/>
    <cellStyle name="Normal 5 2 2 2 2 2 4 3" xfId="6442" xr:uid="{31C25343-BD2B-44DA-B68F-EAD7CBCE75B4}"/>
    <cellStyle name="Normal 5 2 2 2 2 2 4 3 2" xfId="15764" xr:uid="{25277989-9D9A-40D3-8EC4-2C017F4B2C17}"/>
    <cellStyle name="Normal 5 2 2 2 2 2 4 3 3" xfId="25890" xr:uid="{CBC66474-6F4E-4CB6-9C82-B33F54B430A2}"/>
    <cellStyle name="Normal 5 2 2 2 2 2 4 4" xfId="11547" xr:uid="{CC1A619C-571C-4045-BD52-1DCCF4E7E165}"/>
    <cellStyle name="Normal 5 2 2 2 2 2 4 5" xfId="21673" xr:uid="{66A53BE0-1486-4059-ACD3-01B8701E5679}"/>
    <cellStyle name="Normal 5 2 2 2 2 2 5" xfId="2553" xr:uid="{22DBECE3-5A3F-43CD-8EC7-B983769F646D}"/>
    <cellStyle name="Normal 5 2 2 2 2 2 5 2" xfId="4782" xr:uid="{FB23197F-143A-4F22-BB98-EBA94F0C7750}"/>
    <cellStyle name="Normal 5 2 2 2 2 2 5 2 2" xfId="9000" xr:uid="{D8CED45C-1147-4E7E-B06A-F6E43FCABF84}"/>
    <cellStyle name="Normal 5 2 2 2 2 2 5 2 2 2" xfId="18322" xr:uid="{04C9CE4E-18F8-4CD4-B4D4-4B6A5EBC4AAE}"/>
    <cellStyle name="Normal 5 2 2 2 2 2 5 2 2 3" xfId="28448" xr:uid="{DEC4F4AD-7965-4C2C-8C84-BE5EE739BF51}"/>
    <cellStyle name="Normal 5 2 2 2 2 2 5 2 3" xfId="14105" xr:uid="{625571FC-4AB0-41FB-BE51-A12D936A11BE}"/>
    <cellStyle name="Normal 5 2 2 2 2 2 5 2 4" xfId="24231" xr:uid="{59B56389-DD54-481A-8222-54ED7E0D458E}"/>
    <cellStyle name="Normal 5 2 2 2 2 2 5 3" xfId="6855" xr:uid="{739F5594-CBF7-4387-B4DC-A2EC8E6CA01A}"/>
    <cellStyle name="Normal 5 2 2 2 2 2 5 3 2" xfId="16177" xr:uid="{2EA6CEC5-AC41-4C91-AD04-10A653616BAD}"/>
    <cellStyle name="Normal 5 2 2 2 2 2 5 3 3" xfId="26303" xr:uid="{5F2B45C3-D97B-45C0-AB04-0A0D2FA0ED6D}"/>
    <cellStyle name="Normal 5 2 2 2 2 2 5 4" xfId="11960" xr:uid="{B9B4734B-87C7-4A71-B84F-81EAA0B92F65}"/>
    <cellStyle name="Normal 5 2 2 2 2 2 5 5" xfId="22086" xr:uid="{72EFA604-6B1B-41A6-9C50-AB11727BF616}"/>
    <cellStyle name="Normal 5 2 2 2 2 2 6" xfId="2966" xr:uid="{FA8D4512-9932-4E8D-9378-44A34BC9A25E}"/>
    <cellStyle name="Normal 5 2 2 2 2 2 6 2" xfId="5195" xr:uid="{A5DA6AE6-357F-4C46-8102-DD54476B5668}"/>
    <cellStyle name="Normal 5 2 2 2 2 2 6 2 2" xfId="9413" xr:uid="{95BCD39D-05AC-4EF9-B946-E8CA391D0F7B}"/>
    <cellStyle name="Normal 5 2 2 2 2 2 6 2 2 2" xfId="18735" xr:uid="{3E25E09E-C8B7-47BD-B6C2-54BCACEDF24F}"/>
    <cellStyle name="Normal 5 2 2 2 2 2 6 2 2 3" xfId="28861" xr:uid="{E8F859E7-E04B-4AA2-9224-F2AAF7BCA073}"/>
    <cellStyle name="Normal 5 2 2 2 2 2 6 2 3" xfId="14518" xr:uid="{A8408E8B-2EB8-4F0D-A84E-20621DC20488}"/>
    <cellStyle name="Normal 5 2 2 2 2 2 6 2 4" xfId="24644" xr:uid="{AC0941CF-9058-44C2-AD5B-A68F49254E19}"/>
    <cellStyle name="Normal 5 2 2 2 2 2 6 3" xfId="7268" xr:uid="{FF650A5C-E6E5-497E-A68B-5C49E123B35F}"/>
    <cellStyle name="Normal 5 2 2 2 2 2 6 3 2" xfId="16590" xr:uid="{D761669D-D01D-4D0B-B17D-BAC985517550}"/>
    <cellStyle name="Normal 5 2 2 2 2 2 6 3 3" xfId="26716" xr:uid="{308AD299-8745-4507-8860-31DC0A6940B4}"/>
    <cellStyle name="Normal 5 2 2 2 2 2 6 4" xfId="12373" xr:uid="{C6B3EE1E-9FF4-4D09-8A74-8348D175FDF4}"/>
    <cellStyle name="Normal 5 2 2 2 2 2 6 5" xfId="22499" xr:uid="{FC35C56D-DDC4-4CA7-B626-B47438FC72EE}"/>
    <cellStyle name="Normal 5 2 2 2 2 2 7" xfId="3402" xr:uid="{E657871F-775D-4330-8A55-DE839C842D54}"/>
    <cellStyle name="Normal 5 2 2 2 2 2 7 2" xfId="7681" xr:uid="{B938D019-5F3A-4DA8-9B27-012F2BBF5BBC}"/>
    <cellStyle name="Normal 5 2 2 2 2 2 7 2 2" xfId="17003" xr:uid="{CD76D1C1-58DE-4580-9CC5-0B44EC571F14}"/>
    <cellStyle name="Normal 5 2 2 2 2 2 7 2 3" xfId="27129" xr:uid="{89822328-D32E-4234-A2A6-F1A84BC7C8AB}"/>
    <cellStyle name="Normal 5 2 2 2 2 2 7 3" xfId="12786" xr:uid="{DA89618D-5723-4962-81E3-0D7C779307D6}"/>
    <cellStyle name="Normal 5 2 2 2 2 2 7 4" xfId="22912" xr:uid="{F53AC3F3-4AD7-4560-8B49-4FC86F885BA1}"/>
    <cellStyle name="Normal 5 2 2 2 2 2 8" xfId="5616" xr:uid="{14AA1254-AA7B-4B54-BDBD-3E9A4A127C47}"/>
    <cellStyle name="Normal 5 2 2 2 2 2 8 2" xfId="14938" xr:uid="{7BCA2BC9-700C-4EEA-8308-94F7A6D5924A}"/>
    <cellStyle name="Normal 5 2 2 2 2 2 8 3" xfId="25064" xr:uid="{E72AB239-2002-4F86-816D-AEDAC885D6CA}"/>
    <cellStyle name="Normal 5 2 2 2 2 2 9" xfId="9762" xr:uid="{4D3F5F1D-B573-43C5-955C-AC88FD71671C}"/>
    <cellStyle name="Normal 5 2 2 2 2 2 9 2" xfId="19083" xr:uid="{4ED6D1D0-B817-43E0-AB5D-574C66816131}"/>
    <cellStyle name="Normal 5 2 2 2 2 2 9 3" xfId="29209" xr:uid="{78C590BB-FDAB-49C5-AED3-0A6FEEEBD203}"/>
    <cellStyle name="Normal 5 2 2 2 2 3" xfId="416" xr:uid="{00000000-0005-0000-0000-0000DB020000}"/>
    <cellStyle name="Normal 5 2 2 2 2 3 10" xfId="10723" xr:uid="{FC74C750-EB3D-4101-B36B-0D6372DDC2B6}"/>
    <cellStyle name="Normal 5 2 2 2 2 3 11" xfId="20019" xr:uid="{F5357B04-8BA1-4F09-BEAB-94710FCE88DD}"/>
    <cellStyle name="Normal 5 2 2 2 2 3 12" xfId="20849" xr:uid="{DF043739-C4CC-4B17-8BF4-5D604C24C4DF}"/>
    <cellStyle name="Normal 5 2 2 2 2 3 2" xfId="895" xr:uid="{00000000-0005-0000-0000-0000DC020000}"/>
    <cellStyle name="Normal 5 2 2 2 2 3 2 2" xfId="3958" xr:uid="{8EAB31E4-93AF-4270-B5A0-0637DF550B7E}"/>
    <cellStyle name="Normal 5 2 2 2 2 3 2 2 2" xfId="8176" xr:uid="{3EECD49C-2CCD-4383-9D61-252423E01BE0}"/>
    <cellStyle name="Normal 5 2 2 2 2 3 2 2 2 2" xfId="17498" xr:uid="{F614A26F-9382-4FD1-9762-B3CC9436989D}"/>
    <cellStyle name="Normal 5 2 2 2 2 3 2 2 2 3" xfId="27624" xr:uid="{C345EC9A-F44E-4BFC-95EC-EA4736B8A9D4}"/>
    <cellStyle name="Normal 5 2 2 2 2 3 2 2 3" xfId="13281" xr:uid="{16DB803A-230E-4667-B0EF-4933ACB9402A}"/>
    <cellStyle name="Normal 5 2 2 2 2 3 2 2 4" xfId="23407" xr:uid="{0136CA97-FB60-4046-BE63-F10FABEABC8B}"/>
    <cellStyle name="Normal 5 2 2 2 2 3 2 3" xfId="6031" xr:uid="{B8128550-8946-4AF8-8AFA-09F34DD71972}"/>
    <cellStyle name="Normal 5 2 2 2 2 3 2 3 2" xfId="15353" xr:uid="{6E9D2510-544B-45BC-8903-40E634448A0E}"/>
    <cellStyle name="Normal 5 2 2 2 2 3 2 3 3" xfId="25479" xr:uid="{FF0AAE40-ED51-4C12-9C23-F238737E5097}"/>
    <cellStyle name="Normal 5 2 2 2 2 3 2 4" xfId="10291" xr:uid="{B9A2D251-0F58-45F5-80CB-5ADB6FEF1A3E}"/>
    <cellStyle name="Normal 5 2 2 2 2 3 2 4 2" xfId="19602" xr:uid="{AA04D8B3-E909-4B6B-8E39-BFA5D3D437DF}"/>
    <cellStyle name="Normal 5 2 2 2 2 3 2 4 3" xfId="29728" xr:uid="{D1CDB68A-C6AE-4270-996F-981FB7A1AED7}"/>
    <cellStyle name="Normal 5 2 2 2 2 3 2 5" xfId="1729" xr:uid="{8CA42440-B1F0-4732-B4DD-477CB5CBF11D}"/>
    <cellStyle name="Normal 5 2 2 2 2 3 2 6" xfId="11136" xr:uid="{8D40D6E8-2A1A-473B-860F-FAC9F1732673}"/>
    <cellStyle name="Normal 5 2 2 2 2 3 2 7" xfId="20435" xr:uid="{45E10593-88D6-43A1-9B9F-AE83498EAC1A}"/>
    <cellStyle name="Normal 5 2 2 2 2 3 2 8" xfId="21262" xr:uid="{B2C1E894-2884-4598-B481-03748AD692C8}"/>
    <cellStyle name="Normal 5 2 2 2 2 3 3" xfId="2142" xr:uid="{ACB98017-557E-4B0F-B88B-9F8BF5101296}"/>
    <cellStyle name="Normal 5 2 2 2 2 3 3 2" xfId="4371" xr:uid="{D7150A97-5E3E-46CF-9BED-A0D9BF28CBC1}"/>
    <cellStyle name="Normal 5 2 2 2 2 3 3 2 2" xfId="8589" xr:uid="{BF8E98EB-00F2-46B1-A04D-8F2BFD89EDC1}"/>
    <cellStyle name="Normal 5 2 2 2 2 3 3 2 2 2" xfId="17911" xr:uid="{C45D488A-11D1-43D1-B6EB-DF66700F3653}"/>
    <cellStyle name="Normal 5 2 2 2 2 3 3 2 2 3" xfId="28037" xr:uid="{1C7B5804-2950-4AEA-ABDB-80808D27451B}"/>
    <cellStyle name="Normal 5 2 2 2 2 3 3 2 3" xfId="13694" xr:uid="{12A2A4C8-1807-436D-AA69-EE52C6EC3C9A}"/>
    <cellStyle name="Normal 5 2 2 2 2 3 3 2 4" xfId="23820" xr:uid="{18707586-7187-48AB-BD5B-87C5571E4F54}"/>
    <cellStyle name="Normal 5 2 2 2 2 3 3 3" xfId="6444" xr:uid="{70E98C0F-9666-4429-B374-5F6269BC5D00}"/>
    <cellStyle name="Normal 5 2 2 2 2 3 3 3 2" xfId="15766" xr:uid="{3D2B9144-2A99-4DC1-AD8B-8E0392FE0D33}"/>
    <cellStyle name="Normal 5 2 2 2 2 3 3 3 3" xfId="25892" xr:uid="{027458E7-D0B7-4165-8BB5-6E0949E4CA09}"/>
    <cellStyle name="Normal 5 2 2 2 2 3 3 4" xfId="11549" xr:uid="{EE847143-2509-4DA2-BD8A-EFF4FD97EEDD}"/>
    <cellStyle name="Normal 5 2 2 2 2 3 3 5" xfId="21675" xr:uid="{D6423125-DD38-44A5-B389-36596FFAB801}"/>
    <cellStyle name="Normal 5 2 2 2 2 3 4" xfId="2555" xr:uid="{6A236A1A-1D23-4D48-BA8E-D32E553E8E44}"/>
    <cellStyle name="Normal 5 2 2 2 2 3 4 2" xfId="4784" xr:uid="{9CF7B7EC-60A1-4B08-A57F-CE000FBCAF33}"/>
    <cellStyle name="Normal 5 2 2 2 2 3 4 2 2" xfId="9002" xr:uid="{77566BB5-BA4F-4329-8FFF-74E0CE49B6DA}"/>
    <cellStyle name="Normal 5 2 2 2 2 3 4 2 2 2" xfId="18324" xr:uid="{005F1FD7-8E9F-445E-AD05-1A3B62B9795E}"/>
    <cellStyle name="Normal 5 2 2 2 2 3 4 2 2 3" xfId="28450" xr:uid="{DAAC0AA3-A5F8-4D52-AD2B-F331FECE7523}"/>
    <cellStyle name="Normal 5 2 2 2 2 3 4 2 3" xfId="14107" xr:uid="{19EEAB40-6662-4F98-80E7-798AE4F0AB59}"/>
    <cellStyle name="Normal 5 2 2 2 2 3 4 2 4" xfId="24233" xr:uid="{AB3293B8-3CEA-4490-B50D-C4C5E64DBF88}"/>
    <cellStyle name="Normal 5 2 2 2 2 3 4 3" xfId="6857" xr:uid="{EC1A82E1-D83C-4385-A9F8-47B4D3B26CAC}"/>
    <cellStyle name="Normal 5 2 2 2 2 3 4 3 2" xfId="16179" xr:uid="{7209BF6E-44FF-4B83-BBC4-4A69D596ED1A}"/>
    <cellStyle name="Normal 5 2 2 2 2 3 4 3 3" xfId="26305" xr:uid="{53C2E38D-BA03-40E5-B09C-E8B1A00849F9}"/>
    <cellStyle name="Normal 5 2 2 2 2 3 4 4" xfId="11962" xr:uid="{57F923FC-8A63-4CB8-BBED-522439FB1C45}"/>
    <cellStyle name="Normal 5 2 2 2 2 3 4 5" xfId="22088" xr:uid="{AB517265-944B-4376-9DD5-DB4AAB19B9C1}"/>
    <cellStyle name="Normal 5 2 2 2 2 3 5" xfId="2968" xr:uid="{80F75662-2953-42E0-8CBD-5ACA978B6CF1}"/>
    <cellStyle name="Normal 5 2 2 2 2 3 5 2" xfId="5197" xr:uid="{A6C8F137-C1F8-49C4-A7F8-92A9B24E2F6F}"/>
    <cellStyle name="Normal 5 2 2 2 2 3 5 2 2" xfId="9415" xr:uid="{274720E7-C06D-4520-94F5-047D4562F673}"/>
    <cellStyle name="Normal 5 2 2 2 2 3 5 2 2 2" xfId="18737" xr:uid="{DE1B0BAF-7028-4A6C-B479-FBFA4346B12D}"/>
    <cellStyle name="Normal 5 2 2 2 2 3 5 2 2 3" xfId="28863" xr:uid="{ECD3F071-8ECD-4A68-A7B7-4E5359608F7B}"/>
    <cellStyle name="Normal 5 2 2 2 2 3 5 2 3" xfId="14520" xr:uid="{4AEFA840-1515-4707-89E0-0E5432F86BBA}"/>
    <cellStyle name="Normal 5 2 2 2 2 3 5 2 4" xfId="24646" xr:uid="{B47CF069-E188-4AEB-A408-4C83253178F3}"/>
    <cellStyle name="Normal 5 2 2 2 2 3 5 3" xfId="7270" xr:uid="{7B84946A-6BA3-495D-AA08-B87799DCE95C}"/>
    <cellStyle name="Normal 5 2 2 2 2 3 5 3 2" xfId="16592" xr:uid="{AD268CB8-78E7-409C-8749-CA5DDA9FB639}"/>
    <cellStyle name="Normal 5 2 2 2 2 3 5 3 3" xfId="26718" xr:uid="{6313691B-0330-4732-B37A-BEEB57EFCBC2}"/>
    <cellStyle name="Normal 5 2 2 2 2 3 5 4" xfId="12375" xr:uid="{22AF4BE7-D57C-4BD0-A383-0EAD3E60734D}"/>
    <cellStyle name="Normal 5 2 2 2 2 3 5 5" xfId="22501" xr:uid="{2A5D9139-4864-4240-8E33-665021310E3D}"/>
    <cellStyle name="Normal 5 2 2 2 2 3 6" xfId="3404" xr:uid="{0553F86D-14DD-4F9B-9AB1-2E23C27F1AFD}"/>
    <cellStyle name="Normal 5 2 2 2 2 3 6 2" xfId="7683" xr:uid="{AECA593B-8057-44F8-85EB-2922EF3A206E}"/>
    <cellStyle name="Normal 5 2 2 2 2 3 6 2 2" xfId="17005" xr:uid="{A467FF69-3BBE-43D7-B681-24BE354EC1FC}"/>
    <cellStyle name="Normal 5 2 2 2 2 3 6 2 3" xfId="27131" xr:uid="{2C972819-5248-46D4-8651-705746464EC2}"/>
    <cellStyle name="Normal 5 2 2 2 2 3 6 3" xfId="12788" xr:uid="{9EF3F99E-9156-4D03-B4EC-6E23DF41C595}"/>
    <cellStyle name="Normal 5 2 2 2 2 3 6 4" xfId="22914" xr:uid="{565057D7-57FA-4858-B96C-6E36162F1478}"/>
    <cellStyle name="Normal 5 2 2 2 2 3 7" xfId="5618" xr:uid="{D588661D-D574-44C8-AAD6-DCAC60084C03}"/>
    <cellStyle name="Normal 5 2 2 2 2 3 7 2" xfId="14940" xr:uid="{29E45603-EA69-4388-A544-565F594B3328}"/>
    <cellStyle name="Normal 5 2 2 2 2 3 7 3" xfId="25066" xr:uid="{2D2C97A8-B2C7-4516-A671-0411A045DE33}"/>
    <cellStyle name="Normal 5 2 2 2 2 3 8" xfId="9866" xr:uid="{7FB52038-9968-4BBD-BB5A-9353A27B52C8}"/>
    <cellStyle name="Normal 5 2 2 2 2 3 8 2" xfId="19187" xr:uid="{C242CA92-50D2-4640-9304-0E99D37D4B08}"/>
    <cellStyle name="Normal 5 2 2 2 2 3 8 3" xfId="29313" xr:uid="{2A11042A-8A46-4924-B9B7-948BE260FBE7}"/>
    <cellStyle name="Normal 5 2 2 2 2 3 9" xfId="1314" xr:uid="{FB85D38C-F0F9-4925-8283-B72B6F3F138F}"/>
    <cellStyle name="Normal 5 2 2 2 2 4" xfId="892" xr:uid="{00000000-0005-0000-0000-0000DD020000}"/>
    <cellStyle name="Normal 5 2 2 2 2 4 2" xfId="3955" xr:uid="{93399C3D-4AD2-40ED-BBC6-D81E0B1FF83F}"/>
    <cellStyle name="Normal 5 2 2 2 2 4 2 2" xfId="8173" xr:uid="{8507D1E3-2695-4962-8D39-4E8EFF03B03E}"/>
    <cellStyle name="Normal 5 2 2 2 2 4 2 2 2" xfId="17495" xr:uid="{C24F6CFB-901F-4AE9-95D8-63B8642627C2}"/>
    <cellStyle name="Normal 5 2 2 2 2 4 2 2 3" xfId="27621" xr:uid="{AD33F027-A08F-4D94-B576-74C40BC482E2}"/>
    <cellStyle name="Normal 5 2 2 2 2 4 2 3" xfId="13278" xr:uid="{000E5D71-0132-4BD7-B200-8E3BD65EF7A8}"/>
    <cellStyle name="Normal 5 2 2 2 2 4 2 4" xfId="23404" xr:uid="{48C4A5CC-0FEE-4580-AD9C-798F5644C36A}"/>
    <cellStyle name="Normal 5 2 2 2 2 4 3" xfId="6028" xr:uid="{F2126AD0-0738-4F00-ADF5-3FD8CF74E425}"/>
    <cellStyle name="Normal 5 2 2 2 2 4 3 2" xfId="15350" xr:uid="{25FAEC84-23AE-4B53-8115-D49C0C4DDDB2}"/>
    <cellStyle name="Normal 5 2 2 2 2 4 3 3" xfId="25476" xr:uid="{9277EB60-C806-495A-A3AE-AC47D1BDE691}"/>
    <cellStyle name="Normal 5 2 2 2 2 4 4" xfId="10084" xr:uid="{8F3614F4-4AFA-43C0-B02D-E4419ECC4C36}"/>
    <cellStyle name="Normal 5 2 2 2 2 4 4 2" xfId="19395" xr:uid="{5C9F693A-4ABC-4920-901E-9EE1FCA64631}"/>
    <cellStyle name="Normal 5 2 2 2 2 4 4 3" xfId="29521" xr:uid="{EDFF04FA-90B6-492B-85B6-3B91B2484F6B}"/>
    <cellStyle name="Normal 5 2 2 2 2 4 5" xfId="1726" xr:uid="{54D1B763-205E-44A2-8893-3EBEE8793A24}"/>
    <cellStyle name="Normal 5 2 2 2 2 4 6" xfId="11133" xr:uid="{C6EC3D18-8229-48C1-A619-EC0051F23D30}"/>
    <cellStyle name="Normal 5 2 2 2 2 4 7" xfId="20432" xr:uid="{520C802C-7361-4642-B039-A553ADC6CD87}"/>
    <cellStyle name="Normal 5 2 2 2 2 4 8" xfId="21259" xr:uid="{8B004050-9A7C-484C-BE60-59E386089B81}"/>
    <cellStyle name="Normal 5 2 2 2 2 5" xfId="2139" xr:uid="{24F292AC-D759-4AB4-8CEB-4DDF2E90E761}"/>
    <cellStyle name="Normal 5 2 2 2 2 5 2" xfId="4368" xr:uid="{8473A42D-E95A-4AA0-9898-D1F565558A2D}"/>
    <cellStyle name="Normal 5 2 2 2 2 5 2 2" xfId="8586" xr:uid="{3DE21C05-45BE-4569-B04F-79AAD6B5AB3D}"/>
    <cellStyle name="Normal 5 2 2 2 2 5 2 2 2" xfId="17908" xr:uid="{6C88823F-2FC0-41B5-8F3E-D25F4DA91A9B}"/>
    <cellStyle name="Normal 5 2 2 2 2 5 2 2 3" xfId="28034" xr:uid="{3EBECA1E-87F5-4684-8D4E-690944CFA597}"/>
    <cellStyle name="Normal 5 2 2 2 2 5 2 3" xfId="13691" xr:uid="{932FCBC6-6DB6-4B93-8741-5BE714065830}"/>
    <cellStyle name="Normal 5 2 2 2 2 5 2 4" xfId="23817" xr:uid="{99F3F8E6-883A-431B-A997-52CF2E5B8B43}"/>
    <cellStyle name="Normal 5 2 2 2 2 5 3" xfId="6441" xr:uid="{02962446-F3B7-4D71-B850-D0886357067C}"/>
    <cellStyle name="Normal 5 2 2 2 2 5 3 2" xfId="15763" xr:uid="{A99617BA-C375-40B5-B863-294609328274}"/>
    <cellStyle name="Normal 5 2 2 2 2 5 3 3" xfId="25889" xr:uid="{539B1339-43D9-48A9-BF59-D147DA6AF162}"/>
    <cellStyle name="Normal 5 2 2 2 2 5 4" xfId="11546" xr:uid="{48A96551-0EF9-4D14-9866-48458EE395E7}"/>
    <cellStyle name="Normal 5 2 2 2 2 5 5" xfId="21672" xr:uid="{DA2C0812-64B5-4CAF-8FB4-6C2A147554A8}"/>
    <cellStyle name="Normal 5 2 2 2 2 6" xfId="2552" xr:uid="{5A2389A9-6186-488F-9AB9-5B91345D6AEE}"/>
    <cellStyle name="Normal 5 2 2 2 2 6 2" xfId="4781" xr:uid="{1FE690AF-FD43-488B-A4A5-0601B4E3922C}"/>
    <cellStyle name="Normal 5 2 2 2 2 6 2 2" xfId="8999" xr:uid="{B84CB873-17EA-44F3-A8E8-9773997D188D}"/>
    <cellStyle name="Normal 5 2 2 2 2 6 2 2 2" xfId="18321" xr:uid="{68E3FE94-E9A0-4075-9680-3A5632CB8B8F}"/>
    <cellStyle name="Normal 5 2 2 2 2 6 2 2 3" xfId="28447" xr:uid="{9D023037-75F6-4F34-ADB9-89C0954E903C}"/>
    <cellStyle name="Normal 5 2 2 2 2 6 2 3" xfId="14104" xr:uid="{0158DDAC-A736-4AE9-BCE5-595750A0FDAA}"/>
    <cellStyle name="Normal 5 2 2 2 2 6 2 4" xfId="24230" xr:uid="{DDF078EE-76E4-430F-ABA2-55553EB1D7BD}"/>
    <cellStyle name="Normal 5 2 2 2 2 6 3" xfId="6854" xr:uid="{33C41324-5F49-484E-841F-B1F8B0C62185}"/>
    <cellStyle name="Normal 5 2 2 2 2 6 3 2" xfId="16176" xr:uid="{857A6891-FE59-4FE6-B87E-01CA8632ECCE}"/>
    <cellStyle name="Normal 5 2 2 2 2 6 3 3" xfId="26302" xr:uid="{0409E4FD-0C9D-435B-8176-95394B7CC6C6}"/>
    <cellStyle name="Normal 5 2 2 2 2 6 4" xfId="11959" xr:uid="{2B11A153-1DCD-473D-A291-AA0304F01E88}"/>
    <cellStyle name="Normal 5 2 2 2 2 6 5" xfId="22085" xr:uid="{FDEB5F69-9296-4757-A421-9A7F54CE30FC}"/>
    <cellStyle name="Normal 5 2 2 2 2 7" xfId="2965" xr:uid="{7DF8F7B2-5A7C-4D59-A37D-B5E21936C97F}"/>
    <cellStyle name="Normal 5 2 2 2 2 7 2" xfId="5194" xr:uid="{439EFD17-4B52-4E9B-8FF4-EFE069B2C948}"/>
    <cellStyle name="Normal 5 2 2 2 2 7 2 2" xfId="9412" xr:uid="{93F74F04-7824-47A7-B840-FB2362673B63}"/>
    <cellStyle name="Normal 5 2 2 2 2 7 2 2 2" xfId="18734" xr:uid="{1FE5BB02-6405-48DA-86FB-EFF78953726C}"/>
    <cellStyle name="Normal 5 2 2 2 2 7 2 2 3" xfId="28860" xr:uid="{076EA1C6-BCD6-4190-AD00-EB20A1DCA698}"/>
    <cellStyle name="Normal 5 2 2 2 2 7 2 3" xfId="14517" xr:uid="{9B050E85-FB9A-4671-A239-8FCD408F938D}"/>
    <cellStyle name="Normal 5 2 2 2 2 7 2 4" xfId="24643" xr:uid="{CAE44508-D432-4E1A-B4E1-B55750E113B1}"/>
    <cellStyle name="Normal 5 2 2 2 2 7 3" xfId="7267" xr:uid="{7EA8319E-6B1F-4777-8F91-9EFE3AD90589}"/>
    <cellStyle name="Normal 5 2 2 2 2 7 3 2" xfId="16589" xr:uid="{C2BC8126-05ED-4587-A29D-770047DF9E03}"/>
    <cellStyle name="Normal 5 2 2 2 2 7 3 3" xfId="26715" xr:uid="{A7E2BA2A-E0F9-4585-B71C-AF71F69242F9}"/>
    <cellStyle name="Normal 5 2 2 2 2 7 4" xfId="12372" xr:uid="{32932F62-08BF-45D0-B7E8-7AA9CF688A3A}"/>
    <cellStyle name="Normal 5 2 2 2 2 7 5" xfId="22498" xr:uid="{196564E9-54E9-450C-A4F5-E5298870800C}"/>
    <cellStyle name="Normal 5 2 2 2 2 8" xfId="3401" xr:uid="{8B2515BF-42A3-4D54-9345-C53F843F9EA6}"/>
    <cellStyle name="Normal 5 2 2 2 2 8 2" xfId="7680" xr:uid="{17F160E4-E303-41AE-9C08-9DD03C88DCDA}"/>
    <cellStyle name="Normal 5 2 2 2 2 8 2 2" xfId="17002" xr:uid="{92452CCA-357B-485F-9B46-0439F6165249}"/>
    <cellStyle name="Normal 5 2 2 2 2 8 2 3" xfId="27128" xr:uid="{80895AE1-F840-42BD-AB0B-41341DCD92A9}"/>
    <cellStyle name="Normal 5 2 2 2 2 8 3" xfId="12785" xr:uid="{9562E4BE-A6DC-4A57-9353-46439FD23C2E}"/>
    <cellStyle name="Normal 5 2 2 2 2 8 4" xfId="22911" xr:uid="{8AA1F1FC-5E93-402F-A8A0-C7AE6C9E3F21}"/>
    <cellStyle name="Normal 5 2 2 2 2 9" xfId="5615" xr:uid="{9BEC50B8-D07A-42CA-9BA7-83AE4B5EAE2C}"/>
    <cellStyle name="Normal 5 2 2 2 2 9 2" xfId="14937" xr:uid="{131B8F38-0004-435F-8B2E-46DED5289A22}"/>
    <cellStyle name="Normal 5 2 2 2 2 9 3" xfId="25063" xr:uid="{B55ABFB4-CEF8-4A3C-BF0D-FF8F81148324}"/>
    <cellStyle name="Normal 5 2 2 2 3" xfId="417" xr:uid="{00000000-0005-0000-0000-0000DE020000}"/>
    <cellStyle name="Normal 5 2 2 2 3 10" xfId="1315" xr:uid="{C866330F-B1D2-4C41-9871-F22248AD5D9E}"/>
    <cellStyle name="Normal 5 2 2 2 3 11" xfId="10724" xr:uid="{8B01847A-BBF7-4B72-A2CA-6AB0CF2C03BB}"/>
    <cellStyle name="Normal 5 2 2 2 3 12" xfId="20020" xr:uid="{9BA4E787-09CC-4AB1-80BD-9D1F3063090D}"/>
    <cellStyle name="Normal 5 2 2 2 3 13" xfId="20850" xr:uid="{70BF4B76-0C35-4E4C-9556-AE6922722D48}"/>
    <cellStyle name="Normal 5 2 2 2 3 2" xfId="418" xr:uid="{00000000-0005-0000-0000-0000DF020000}"/>
    <cellStyle name="Normal 5 2 2 2 3 2 10" xfId="10725" xr:uid="{9ED626B0-4F3E-4A5D-953F-FEB53E8BE825}"/>
    <cellStyle name="Normal 5 2 2 2 3 2 11" xfId="20021" xr:uid="{74578DFF-B708-48BC-868C-749CF143B08F}"/>
    <cellStyle name="Normal 5 2 2 2 3 2 12" xfId="20851" xr:uid="{655F7DA4-A8D7-4FFE-94C0-DA18E230F920}"/>
    <cellStyle name="Normal 5 2 2 2 3 2 2" xfId="897" xr:uid="{00000000-0005-0000-0000-0000E0020000}"/>
    <cellStyle name="Normal 5 2 2 2 3 2 2 2" xfId="3960" xr:uid="{7C9189D1-BD73-46D4-82E0-79598CB7C124}"/>
    <cellStyle name="Normal 5 2 2 2 3 2 2 2 2" xfId="8178" xr:uid="{C1535304-A6F7-4232-AED1-6DEDE0B265EB}"/>
    <cellStyle name="Normal 5 2 2 2 3 2 2 2 2 2" xfId="17500" xr:uid="{0FFED32E-080F-43FB-8190-11EA0CB10CA5}"/>
    <cellStyle name="Normal 5 2 2 2 3 2 2 2 2 3" xfId="27626" xr:uid="{6CFD8BD4-C80D-4F3E-9364-450BB48D3D88}"/>
    <cellStyle name="Normal 5 2 2 2 3 2 2 2 3" xfId="13283" xr:uid="{FB3E2D3B-2B1F-4F10-A841-502A4BE18D0C}"/>
    <cellStyle name="Normal 5 2 2 2 3 2 2 2 4" xfId="23409" xr:uid="{FCD12FBA-8FC3-4E26-A183-2F7F5B43B8FE}"/>
    <cellStyle name="Normal 5 2 2 2 3 2 2 3" xfId="6033" xr:uid="{017D0E29-1373-49E4-8776-27BCBF0E850A}"/>
    <cellStyle name="Normal 5 2 2 2 3 2 2 3 2" xfId="15355" xr:uid="{A04AA2F1-2247-4BDB-B9DF-B08C7E28B993}"/>
    <cellStyle name="Normal 5 2 2 2 3 2 2 3 3" xfId="25481" xr:uid="{01D3E3CA-8EF5-4CA7-8FD0-EEA7FFEAE30D}"/>
    <cellStyle name="Normal 5 2 2 2 3 2 2 4" xfId="10336" xr:uid="{CEF56970-221E-463B-81FD-965C33328B20}"/>
    <cellStyle name="Normal 5 2 2 2 3 2 2 4 2" xfId="19647" xr:uid="{B6906B74-2986-47E8-8BCD-E1A51336D015}"/>
    <cellStyle name="Normal 5 2 2 2 3 2 2 4 3" xfId="29773" xr:uid="{A0DD6FCA-7FDE-4946-B0EF-D1B4B99562EF}"/>
    <cellStyle name="Normal 5 2 2 2 3 2 2 5" xfId="1731" xr:uid="{C2EB7467-A95A-48CD-9228-9BB9CDD7ECE1}"/>
    <cellStyle name="Normal 5 2 2 2 3 2 2 6" xfId="11138" xr:uid="{BB083C12-D785-4757-B7D2-6070A40CF72A}"/>
    <cellStyle name="Normal 5 2 2 2 3 2 2 7" xfId="20437" xr:uid="{B2CAFF44-EFDF-41C0-A878-3372271A5C21}"/>
    <cellStyle name="Normal 5 2 2 2 3 2 2 8" xfId="21264" xr:uid="{5B50E693-F4D1-41FA-ADA3-0EBBA49A1097}"/>
    <cellStyle name="Normal 5 2 2 2 3 2 3" xfId="2144" xr:uid="{A220609A-5485-4AB5-A985-10C975DE1E83}"/>
    <cellStyle name="Normal 5 2 2 2 3 2 3 2" xfId="4373" xr:uid="{2E627015-16CB-41E9-A07B-251E63C48073}"/>
    <cellStyle name="Normal 5 2 2 2 3 2 3 2 2" xfId="8591" xr:uid="{3E800A64-F70C-4A21-97D6-8B99ADC8FC6B}"/>
    <cellStyle name="Normal 5 2 2 2 3 2 3 2 2 2" xfId="17913" xr:uid="{3141E9E8-0613-4860-9A1D-D76E683C2019}"/>
    <cellStyle name="Normal 5 2 2 2 3 2 3 2 2 3" xfId="28039" xr:uid="{DCDCC21E-79DA-43B2-AE88-A4528988A936}"/>
    <cellStyle name="Normal 5 2 2 2 3 2 3 2 3" xfId="13696" xr:uid="{7F4E54F4-DCAD-4104-97FF-13AE39F32D46}"/>
    <cellStyle name="Normal 5 2 2 2 3 2 3 2 4" xfId="23822" xr:uid="{C4DFAE6A-2A16-4218-8EC5-B015B2B9A84C}"/>
    <cellStyle name="Normal 5 2 2 2 3 2 3 3" xfId="6446" xr:uid="{4F03EEB2-A469-425B-B5EF-2E35B2FEB6F9}"/>
    <cellStyle name="Normal 5 2 2 2 3 2 3 3 2" xfId="15768" xr:uid="{5BFD48A4-82E9-40C7-93E9-93D712F2204F}"/>
    <cellStyle name="Normal 5 2 2 2 3 2 3 3 3" xfId="25894" xr:uid="{C9712783-B099-4883-800A-B58DED02FA9A}"/>
    <cellStyle name="Normal 5 2 2 2 3 2 3 4" xfId="11551" xr:uid="{4F49D00A-69F6-4E57-AD7D-B704F59FA0BB}"/>
    <cellStyle name="Normal 5 2 2 2 3 2 3 5" xfId="21677" xr:uid="{3207BE8E-D1D7-447D-8054-8974E06482FB}"/>
    <cellStyle name="Normal 5 2 2 2 3 2 4" xfId="2557" xr:uid="{700C51DD-9E0B-48C3-B6E6-DFEE24429B54}"/>
    <cellStyle name="Normal 5 2 2 2 3 2 4 2" xfId="4786" xr:uid="{4CB0FDA2-4CEC-4744-BA38-5592012F3FF9}"/>
    <cellStyle name="Normal 5 2 2 2 3 2 4 2 2" xfId="9004" xr:uid="{BB7E97C7-9BC2-410B-BBC9-33C78CB4FF63}"/>
    <cellStyle name="Normal 5 2 2 2 3 2 4 2 2 2" xfId="18326" xr:uid="{9F08FCE8-B760-46C2-BA84-832BD4CD6FB2}"/>
    <cellStyle name="Normal 5 2 2 2 3 2 4 2 2 3" xfId="28452" xr:uid="{1C381DDD-48E1-4209-BF83-B064DCDFBD0A}"/>
    <cellStyle name="Normal 5 2 2 2 3 2 4 2 3" xfId="14109" xr:uid="{CA86B9FA-F931-4735-AA15-849404ACFBE4}"/>
    <cellStyle name="Normal 5 2 2 2 3 2 4 2 4" xfId="24235" xr:uid="{67902EE7-B12F-42F4-B657-35AD172EEECB}"/>
    <cellStyle name="Normal 5 2 2 2 3 2 4 3" xfId="6859" xr:uid="{AE6F2B7D-426D-40CA-9381-6B18431D4011}"/>
    <cellStyle name="Normal 5 2 2 2 3 2 4 3 2" xfId="16181" xr:uid="{0506BA5F-88D6-4E97-9E5C-45FFD7100E3C}"/>
    <cellStyle name="Normal 5 2 2 2 3 2 4 3 3" xfId="26307" xr:uid="{FE9D1936-AA0A-49FB-A7DF-C8A9FF0D66AE}"/>
    <cellStyle name="Normal 5 2 2 2 3 2 4 4" xfId="11964" xr:uid="{089ECFBF-BF91-4E65-B983-F1820ED0344D}"/>
    <cellStyle name="Normal 5 2 2 2 3 2 4 5" xfId="22090" xr:uid="{FB674E20-825C-4517-94F2-3BA7DD3CD13E}"/>
    <cellStyle name="Normal 5 2 2 2 3 2 5" xfId="2970" xr:uid="{A192CEDC-D61F-4399-9B9A-9BD063E6CD55}"/>
    <cellStyle name="Normal 5 2 2 2 3 2 5 2" xfId="5199" xr:uid="{99F88AFA-E026-4613-8F62-35F60671E6AB}"/>
    <cellStyle name="Normal 5 2 2 2 3 2 5 2 2" xfId="9417" xr:uid="{A2156A20-EA60-4CE5-B749-A14959F66BB4}"/>
    <cellStyle name="Normal 5 2 2 2 3 2 5 2 2 2" xfId="18739" xr:uid="{53AFA1C1-425D-44FF-8CD5-19DF2EFF1D7B}"/>
    <cellStyle name="Normal 5 2 2 2 3 2 5 2 2 3" xfId="28865" xr:uid="{4C46B904-A636-4367-9759-5FC07C1B808F}"/>
    <cellStyle name="Normal 5 2 2 2 3 2 5 2 3" xfId="14522" xr:uid="{F87EC668-9D72-426B-A79C-063413E8E834}"/>
    <cellStyle name="Normal 5 2 2 2 3 2 5 2 4" xfId="24648" xr:uid="{A449CC43-40D4-4610-B327-C2C9D20C64BA}"/>
    <cellStyle name="Normal 5 2 2 2 3 2 5 3" xfId="7272" xr:uid="{FC69C9E7-44F8-44A7-9975-C40262EF2A23}"/>
    <cellStyle name="Normal 5 2 2 2 3 2 5 3 2" xfId="16594" xr:uid="{1F481646-48E9-49FC-AA1E-B32FEB59AA55}"/>
    <cellStyle name="Normal 5 2 2 2 3 2 5 3 3" xfId="26720" xr:uid="{549317F2-3875-4FC2-B5E8-72F668CBB7C1}"/>
    <cellStyle name="Normal 5 2 2 2 3 2 5 4" xfId="12377" xr:uid="{D5752113-1C5C-4BF9-8B0D-F9399E44D233}"/>
    <cellStyle name="Normal 5 2 2 2 3 2 5 5" xfId="22503" xr:uid="{0F71EED1-A57A-4F60-BEAE-E9EEA996A40F}"/>
    <cellStyle name="Normal 5 2 2 2 3 2 6" xfId="3406" xr:uid="{6AE31DF8-32F8-4576-A5EC-CB9E748DF06C}"/>
    <cellStyle name="Normal 5 2 2 2 3 2 6 2" xfId="7685" xr:uid="{44F97426-F46E-4199-AF86-B00E4623E301}"/>
    <cellStyle name="Normal 5 2 2 2 3 2 6 2 2" xfId="17007" xr:uid="{6E1B6125-6587-4866-A81D-CF09B81FDC90}"/>
    <cellStyle name="Normal 5 2 2 2 3 2 6 2 3" xfId="27133" xr:uid="{7AED0D94-E4B5-4E41-AF9E-3BCE2FCD1723}"/>
    <cellStyle name="Normal 5 2 2 2 3 2 6 3" xfId="12790" xr:uid="{3B8FE3D3-55B4-495E-8C51-378E5C48A684}"/>
    <cellStyle name="Normal 5 2 2 2 3 2 6 4" xfId="22916" xr:uid="{A0C73487-A3DF-4297-8570-8D5D3E3842E2}"/>
    <cellStyle name="Normal 5 2 2 2 3 2 7" xfId="5620" xr:uid="{0C1F23FE-8320-4F15-B143-B2014443A252}"/>
    <cellStyle name="Normal 5 2 2 2 3 2 7 2" xfId="14942" xr:uid="{F728F287-F040-40D4-820A-E25FFABF5354}"/>
    <cellStyle name="Normal 5 2 2 2 3 2 7 3" xfId="25068" xr:uid="{AD578D35-B771-499F-B431-D12644C14B31}"/>
    <cellStyle name="Normal 5 2 2 2 3 2 8" xfId="9911" xr:uid="{87EB6ADD-5A8B-4087-8E21-D08C959DEC68}"/>
    <cellStyle name="Normal 5 2 2 2 3 2 8 2" xfId="19232" xr:uid="{4A8060C7-3E7D-4248-8141-20BD6CC9BC32}"/>
    <cellStyle name="Normal 5 2 2 2 3 2 8 3" xfId="29358" xr:uid="{01552CDE-327E-4B5A-9C67-AE3664AD2A31}"/>
    <cellStyle name="Normal 5 2 2 2 3 2 9" xfId="1316" xr:uid="{8F3F98A6-6194-4867-9522-1A4F31C2CB7A}"/>
    <cellStyle name="Normal 5 2 2 2 3 3" xfId="896" xr:uid="{00000000-0005-0000-0000-0000E1020000}"/>
    <cellStyle name="Normal 5 2 2 2 3 3 2" xfId="3959" xr:uid="{14930C04-50F1-46CB-8BEB-0B5D9893250F}"/>
    <cellStyle name="Normal 5 2 2 2 3 3 2 2" xfId="8177" xr:uid="{3B67FD38-6EEF-4997-84E9-4863BDE0E4BE}"/>
    <cellStyle name="Normal 5 2 2 2 3 3 2 2 2" xfId="17499" xr:uid="{1877ACF2-D4A7-4D62-9D6B-AC369E3218B0}"/>
    <cellStyle name="Normal 5 2 2 2 3 3 2 2 3" xfId="27625" xr:uid="{A90AA8EE-0AF4-4D01-9640-117CDDE655B6}"/>
    <cellStyle name="Normal 5 2 2 2 3 3 2 3" xfId="13282" xr:uid="{4825EB53-961F-4CCA-983D-0D125B66C1C9}"/>
    <cellStyle name="Normal 5 2 2 2 3 3 2 4" xfId="23408" xr:uid="{F7DC3386-A6D9-437D-9652-B8901D88C558}"/>
    <cellStyle name="Normal 5 2 2 2 3 3 3" xfId="6032" xr:uid="{07D1597B-DEC6-4F8A-BB95-77A3464D26BB}"/>
    <cellStyle name="Normal 5 2 2 2 3 3 3 2" xfId="15354" xr:uid="{7FDD19BB-279D-4FE6-B666-EDF317860156}"/>
    <cellStyle name="Normal 5 2 2 2 3 3 3 3" xfId="25480" xr:uid="{DFB274AD-5189-4CF5-88C8-7409E8C3BC2B}"/>
    <cellStyle name="Normal 5 2 2 2 3 3 4" xfId="10129" xr:uid="{CFA740DC-3E7E-45D6-9BC6-E168F2E01772}"/>
    <cellStyle name="Normal 5 2 2 2 3 3 4 2" xfId="19440" xr:uid="{86FD1305-C3F7-423D-A9B7-82722D63F361}"/>
    <cellStyle name="Normal 5 2 2 2 3 3 4 3" xfId="29566" xr:uid="{0D1A3F55-E925-4A8C-90DE-FC9B149A6E45}"/>
    <cellStyle name="Normal 5 2 2 2 3 3 5" xfId="1730" xr:uid="{C5BE64F1-5136-4A07-A4DE-2A9E8F704F8C}"/>
    <cellStyle name="Normal 5 2 2 2 3 3 6" xfId="11137" xr:uid="{95A1179B-7246-4E11-ADAF-894B116F2AD6}"/>
    <cellStyle name="Normal 5 2 2 2 3 3 7" xfId="20436" xr:uid="{8EB74E4D-1DCF-42C7-93EE-ECDE4C15A8FE}"/>
    <cellStyle name="Normal 5 2 2 2 3 3 8" xfId="21263" xr:uid="{907E805F-B883-4D6E-BF6F-D3C9827EBD65}"/>
    <cellStyle name="Normal 5 2 2 2 3 4" xfId="2143" xr:uid="{06F2331E-24B1-4688-8336-89A8082C495F}"/>
    <cellStyle name="Normal 5 2 2 2 3 4 2" xfId="4372" xr:uid="{1F880DC2-DAB6-4181-9BAA-4BEFD1FE3252}"/>
    <cellStyle name="Normal 5 2 2 2 3 4 2 2" xfId="8590" xr:uid="{787B2479-377B-4A0B-B414-B88C2DB2BE9B}"/>
    <cellStyle name="Normal 5 2 2 2 3 4 2 2 2" xfId="17912" xr:uid="{F591FE01-B558-43FB-87FD-0B8DF96BE1FA}"/>
    <cellStyle name="Normal 5 2 2 2 3 4 2 2 3" xfId="28038" xr:uid="{48AFC972-4729-4064-A70E-903761EDA10B}"/>
    <cellStyle name="Normal 5 2 2 2 3 4 2 3" xfId="13695" xr:uid="{A7E2B144-CA64-4BC7-8923-BC30834B0EB1}"/>
    <cellStyle name="Normal 5 2 2 2 3 4 2 4" xfId="23821" xr:uid="{58EC6B78-195E-47F3-B275-0DD0DDFD8C83}"/>
    <cellStyle name="Normal 5 2 2 2 3 4 3" xfId="6445" xr:uid="{6D7D3817-CC06-4EBD-8124-5AFA2908F542}"/>
    <cellStyle name="Normal 5 2 2 2 3 4 3 2" xfId="15767" xr:uid="{BAD55FBA-0F69-47BB-8A0C-8623C80F9E1C}"/>
    <cellStyle name="Normal 5 2 2 2 3 4 3 3" xfId="25893" xr:uid="{B2478F51-BA2B-46D3-BF65-6BE7BCA8B2DC}"/>
    <cellStyle name="Normal 5 2 2 2 3 4 4" xfId="11550" xr:uid="{84512CEF-FE12-466C-85DE-F4DE410E4217}"/>
    <cellStyle name="Normal 5 2 2 2 3 4 5" xfId="21676" xr:uid="{060AA786-A71B-4361-9C2E-E7B3B8ECA975}"/>
    <cellStyle name="Normal 5 2 2 2 3 5" xfId="2556" xr:uid="{EE82D8CC-04F3-48BE-B83F-091CA889E6A1}"/>
    <cellStyle name="Normal 5 2 2 2 3 5 2" xfId="4785" xr:uid="{F5D9E447-A301-4686-8250-DEF74BCD610D}"/>
    <cellStyle name="Normal 5 2 2 2 3 5 2 2" xfId="9003" xr:uid="{90D1144D-D95B-4FE9-B0D1-C7FEE70CB10C}"/>
    <cellStyle name="Normal 5 2 2 2 3 5 2 2 2" xfId="18325" xr:uid="{14A83166-D5F4-40EC-B3B8-C7645B21703A}"/>
    <cellStyle name="Normal 5 2 2 2 3 5 2 2 3" xfId="28451" xr:uid="{78AE3FC9-3532-4595-941D-6732E7098E06}"/>
    <cellStyle name="Normal 5 2 2 2 3 5 2 3" xfId="14108" xr:uid="{2A6A052B-F741-410E-A061-71745D134543}"/>
    <cellStyle name="Normal 5 2 2 2 3 5 2 4" xfId="24234" xr:uid="{BA67EA31-CBFD-48B7-A1C4-11DFE650606C}"/>
    <cellStyle name="Normal 5 2 2 2 3 5 3" xfId="6858" xr:uid="{D2919914-66AD-41CD-B685-867D2F8C051B}"/>
    <cellStyle name="Normal 5 2 2 2 3 5 3 2" xfId="16180" xr:uid="{56F7CA3D-39D1-43F5-9A9C-0A102B70A797}"/>
    <cellStyle name="Normal 5 2 2 2 3 5 3 3" xfId="26306" xr:uid="{B28659B1-740C-423E-938E-DFE642519162}"/>
    <cellStyle name="Normal 5 2 2 2 3 5 4" xfId="11963" xr:uid="{5690F687-FDDE-43E4-8AD6-1B4769B09DDE}"/>
    <cellStyle name="Normal 5 2 2 2 3 5 5" xfId="22089" xr:uid="{97CDDFA3-FFBF-4171-BC0B-813EA03D4A31}"/>
    <cellStyle name="Normal 5 2 2 2 3 6" xfId="2969" xr:uid="{3BE91728-6856-4A7D-8E7C-BC0102DA8415}"/>
    <cellStyle name="Normal 5 2 2 2 3 6 2" xfId="5198" xr:uid="{2C1F9B2B-3D08-4CEA-A4B2-FFA96EE52CA2}"/>
    <cellStyle name="Normal 5 2 2 2 3 6 2 2" xfId="9416" xr:uid="{7FC48186-BCA2-4FDC-919F-5F9FC66E5B95}"/>
    <cellStyle name="Normal 5 2 2 2 3 6 2 2 2" xfId="18738" xr:uid="{D40D38B8-8055-4FE0-9D34-FAE523FE1944}"/>
    <cellStyle name="Normal 5 2 2 2 3 6 2 2 3" xfId="28864" xr:uid="{428147D8-7F5E-4B94-B915-61CA2DAD6E21}"/>
    <cellStyle name="Normal 5 2 2 2 3 6 2 3" xfId="14521" xr:uid="{35D80EDD-3A2E-4738-8B1D-DDF2AC172176}"/>
    <cellStyle name="Normal 5 2 2 2 3 6 2 4" xfId="24647" xr:uid="{CE3D413E-6988-41CC-B172-541DE372DE7D}"/>
    <cellStyle name="Normal 5 2 2 2 3 6 3" xfId="7271" xr:uid="{0E549057-0F93-4538-82C1-1B13C1F99E0E}"/>
    <cellStyle name="Normal 5 2 2 2 3 6 3 2" xfId="16593" xr:uid="{0DE2580B-22B9-4AD4-879D-8B24F467E847}"/>
    <cellStyle name="Normal 5 2 2 2 3 6 3 3" xfId="26719" xr:uid="{795FAA5C-0A8F-4DCE-B0F5-5A4A814249E4}"/>
    <cellStyle name="Normal 5 2 2 2 3 6 4" xfId="12376" xr:uid="{A1025D6D-52DC-4844-B3B0-95A29567B1B1}"/>
    <cellStyle name="Normal 5 2 2 2 3 6 5" xfId="22502" xr:uid="{8961BAC3-9EB9-45B0-9EAA-C74F51594798}"/>
    <cellStyle name="Normal 5 2 2 2 3 7" xfId="3405" xr:uid="{3542DCB1-A969-4D96-988D-1D78754E0523}"/>
    <cellStyle name="Normal 5 2 2 2 3 7 2" xfId="7684" xr:uid="{6748E9F5-80E7-443E-90AE-8526EA02B9DB}"/>
    <cellStyle name="Normal 5 2 2 2 3 7 2 2" xfId="17006" xr:uid="{ADCE4DD9-8573-49E8-91EC-2548C751CFA5}"/>
    <cellStyle name="Normal 5 2 2 2 3 7 2 3" xfId="27132" xr:uid="{4019D06A-F321-4990-BCD7-933669C52DC7}"/>
    <cellStyle name="Normal 5 2 2 2 3 7 3" xfId="12789" xr:uid="{D2C97681-561A-4F18-8B7C-F79604707EEE}"/>
    <cellStyle name="Normal 5 2 2 2 3 7 4" xfId="22915" xr:uid="{9417CFCB-2DF8-491D-85A6-4FF0F72851A7}"/>
    <cellStyle name="Normal 5 2 2 2 3 8" xfId="5619" xr:uid="{81744BEC-672C-41BD-8FAC-DF956779077F}"/>
    <cellStyle name="Normal 5 2 2 2 3 8 2" xfId="14941" xr:uid="{A4DC9F42-B31D-4C3C-AD47-F03479503739}"/>
    <cellStyle name="Normal 5 2 2 2 3 8 3" xfId="25067" xr:uid="{291C711A-C6C7-4D35-946A-AF039C90A957}"/>
    <cellStyle name="Normal 5 2 2 2 3 9" xfId="9704" xr:uid="{D56C1D34-AB23-451D-ADF8-37B2946DAA44}"/>
    <cellStyle name="Normal 5 2 2 2 3 9 2" xfId="19025" xr:uid="{54435E2C-5872-48A2-A396-1ED54A7008CC}"/>
    <cellStyle name="Normal 5 2 2 2 3 9 3" xfId="29151" xr:uid="{41F96561-CA86-4712-A14F-EC0CD7EFA14C}"/>
    <cellStyle name="Normal 5 2 2 2 4" xfId="419" xr:uid="{00000000-0005-0000-0000-0000E2020000}"/>
    <cellStyle name="Normal 5 2 2 2 4 10" xfId="10726" xr:uid="{AA10A12F-7E30-463E-9F6C-CD12EBAB1A80}"/>
    <cellStyle name="Normal 5 2 2 2 4 11" xfId="20022" xr:uid="{0959D97C-6387-4053-A9EC-FB079C04D9ED}"/>
    <cellStyle name="Normal 5 2 2 2 4 12" xfId="20852" xr:uid="{F2C741CB-81CE-409C-8566-B7039B668695}"/>
    <cellStyle name="Normal 5 2 2 2 4 2" xfId="898" xr:uid="{00000000-0005-0000-0000-0000E3020000}"/>
    <cellStyle name="Normal 5 2 2 2 4 2 2" xfId="3961" xr:uid="{988DB3D4-B7D6-4A6F-A39A-AF2FC88EA343}"/>
    <cellStyle name="Normal 5 2 2 2 4 2 2 2" xfId="8179" xr:uid="{8F2D454F-72F2-49B7-8322-3F204D3B7749}"/>
    <cellStyle name="Normal 5 2 2 2 4 2 2 2 2" xfId="17501" xr:uid="{7EBCE600-965B-48BA-84A0-0671DF0A5C3D}"/>
    <cellStyle name="Normal 5 2 2 2 4 2 2 2 3" xfId="27627" xr:uid="{6B256DE8-76D9-462B-AE39-7A09FB848B2C}"/>
    <cellStyle name="Normal 5 2 2 2 4 2 2 3" xfId="13284" xr:uid="{A012C06F-9D47-467B-BABD-EDC2655D3A80}"/>
    <cellStyle name="Normal 5 2 2 2 4 2 2 4" xfId="23410" xr:uid="{5433048C-750D-4A81-A15E-C07D1405B9D0}"/>
    <cellStyle name="Normal 5 2 2 2 4 2 3" xfId="6034" xr:uid="{F051C803-8950-4246-A9A1-4B100E88C178}"/>
    <cellStyle name="Normal 5 2 2 2 4 2 3 2" xfId="15356" xr:uid="{4AFB1E7C-93F1-41C8-A4A1-19987838C39A}"/>
    <cellStyle name="Normal 5 2 2 2 4 2 3 3" xfId="25482" xr:uid="{515146EC-7260-4914-8A5D-2E1A1055AFCD}"/>
    <cellStyle name="Normal 5 2 2 2 4 2 4" xfId="10233" xr:uid="{F963AC4D-0544-4FD0-91DD-22E4B07D50F4}"/>
    <cellStyle name="Normal 5 2 2 2 4 2 4 2" xfId="19544" xr:uid="{FAB990AE-DDF9-4837-A2AF-5F32ED5B2800}"/>
    <cellStyle name="Normal 5 2 2 2 4 2 4 3" xfId="29670" xr:uid="{FEE1E585-8338-4516-9080-9A17687A2147}"/>
    <cellStyle name="Normal 5 2 2 2 4 2 5" xfId="1732" xr:uid="{882C96AA-826C-41C1-9E23-4BEE185C6C51}"/>
    <cellStyle name="Normal 5 2 2 2 4 2 6" xfId="11139" xr:uid="{DECA5AD5-272B-4F99-B0B4-5521C267EAD4}"/>
    <cellStyle name="Normal 5 2 2 2 4 2 7" xfId="20438" xr:uid="{18D75A0D-9405-41FC-AF24-4031688E2EE9}"/>
    <cellStyle name="Normal 5 2 2 2 4 2 8" xfId="21265" xr:uid="{B9D613C6-D6D1-4D14-B74F-E0DD0F53E36D}"/>
    <cellStyle name="Normal 5 2 2 2 4 3" xfId="2145" xr:uid="{6FF7FE29-14B9-4A96-9509-C2EC68CCE31C}"/>
    <cellStyle name="Normal 5 2 2 2 4 3 2" xfId="4374" xr:uid="{879F012E-2E2D-4FD0-A539-466F6ADFC01A}"/>
    <cellStyle name="Normal 5 2 2 2 4 3 2 2" xfId="8592" xr:uid="{EF5E40A4-39A9-4B85-AD4A-4A17CE88A38A}"/>
    <cellStyle name="Normal 5 2 2 2 4 3 2 2 2" xfId="17914" xr:uid="{CD7E47B9-81AA-480B-BB1C-B2679FFDC131}"/>
    <cellStyle name="Normal 5 2 2 2 4 3 2 2 3" xfId="28040" xr:uid="{228F739B-1F54-4853-8365-D5D6BEC6AED4}"/>
    <cellStyle name="Normal 5 2 2 2 4 3 2 3" xfId="13697" xr:uid="{B2EF8EB1-3D15-47BF-88A2-49C50FC69082}"/>
    <cellStyle name="Normal 5 2 2 2 4 3 2 4" xfId="23823" xr:uid="{651557A0-991D-415F-8B64-C31E1A59752B}"/>
    <cellStyle name="Normal 5 2 2 2 4 3 3" xfId="6447" xr:uid="{0253587D-199D-4F2C-92B0-96A7F99BD20D}"/>
    <cellStyle name="Normal 5 2 2 2 4 3 3 2" xfId="15769" xr:uid="{1CCE3BA4-04CA-49B0-8E90-481841757B1F}"/>
    <cellStyle name="Normal 5 2 2 2 4 3 3 3" xfId="25895" xr:uid="{4799182E-1DE9-4B70-8B63-B00B43A36282}"/>
    <cellStyle name="Normal 5 2 2 2 4 3 4" xfId="11552" xr:uid="{2DC168B3-94B0-40B1-ABC0-E5C3520CC5F0}"/>
    <cellStyle name="Normal 5 2 2 2 4 3 5" xfId="21678" xr:uid="{58CE75F6-682D-41A0-883F-01B18F10CCD2}"/>
    <cellStyle name="Normal 5 2 2 2 4 4" xfId="2558" xr:uid="{9C5A3702-58D3-413B-94F0-578588DA0B27}"/>
    <cellStyle name="Normal 5 2 2 2 4 4 2" xfId="4787" xr:uid="{CA199FE7-5534-4190-9161-27383B6AF283}"/>
    <cellStyle name="Normal 5 2 2 2 4 4 2 2" xfId="9005" xr:uid="{FC2DBC60-1277-4ECC-9221-BAD5245DFD5D}"/>
    <cellStyle name="Normal 5 2 2 2 4 4 2 2 2" xfId="18327" xr:uid="{E78E125F-F2E0-4645-AB51-87348237AED7}"/>
    <cellStyle name="Normal 5 2 2 2 4 4 2 2 3" xfId="28453" xr:uid="{2B89C163-DC09-4F62-8094-6083F04919C4}"/>
    <cellStyle name="Normal 5 2 2 2 4 4 2 3" xfId="14110" xr:uid="{A4C27C32-B764-49BC-B467-3C76011AA6DB}"/>
    <cellStyle name="Normal 5 2 2 2 4 4 2 4" xfId="24236" xr:uid="{15EE8ABC-CF71-437D-A305-D76AEE709B50}"/>
    <cellStyle name="Normal 5 2 2 2 4 4 3" xfId="6860" xr:uid="{9981B855-F963-4D47-A340-5AB303BF81BB}"/>
    <cellStyle name="Normal 5 2 2 2 4 4 3 2" xfId="16182" xr:uid="{972BF37D-5261-4247-8751-918E2CA9DD10}"/>
    <cellStyle name="Normal 5 2 2 2 4 4 3 3" xfId="26308" xr:uid="{042FC73D-6353-45A2-A15C-5C37BD1F3E1D}"/>
    <cellStyle name="Normal 5 2 2 2 4 4 4" xfId="11965" xr:uid="{E85BFBAF-73C3-4278-8A79-A7073CD48597}"/>
    <cellStyle name="Normal 5 2 2 2 4 4 5" xfId="22091" xr:uid="{9183F679-6C71-4758-98DB-2BA5EC6F7203}"/>
    <cellStyle name="Normal 5 2 2 2 4 5" xfId="2971" xr:uid="{DA17CDEA-C490-4E6B-BFC9-A084D38B1959}"/>
    <cellStyle name="Normal 5 2 2 2 4 5 2" xfId="5200" xr:uid="{E2E14214-D678-485E-9624-1EFD36F39921}"/>
    <cellStyle name="Normal 5 2 2 2 4 5 2 2" xfId="9418" xr:uid="{1DA052CE-8D9A-4567-A72A-96EF922C66AC}"/>
    <cellStyle name="Normal 5 2 2 2 4 5 2 2 2" xfId="18740" xr:uid="{4F8F3821-E291-4C31-B3BF-F994FD742290}"/>
    <cellStyle name="Normal 5 2 2 2 4 5 2 2 3" xfId="28866" xr:uid="{84ECAB91-6A56-4293-AF7C-89A35B342FC5}"/>
    <cellStyle name="Normal 5 2 2 2 4 5 2 3" xfId="14523" xr:uid="{6F4B037E-2515-4BC1-9144-EC90AC95AC90}"/>
    <cellStyle name="Normal 5 2 2 2 4 5 2 4" xfId="24649" xr:uid="{1E65B018-5136-4B91-A3A3-BD703A9FB347}"/>
    <cellStyle name="Normal 5 2 2 2 4 5 3" xfId="7273" xr:uid="{F2B71A65-9DD5-4F86-88A1-B408E2F53624}"/>
    <cellStyle name="Normal 5 2 2 2 4 5 3 2" xfId="16595" xr:uid="{2D86924C-FC42-43FE-81EC-7FCCBF1DD185}"/>
    <cellStyle name="Normal 5 2 2 2 4 5 3 3" xfId="26721" xr:uid="{57F048D2-28B6-4B66-8C55-0745ED5D22E3}"/>
    <cellStyle name="Normal 5 2 2 2 4 5 4" xfId="12378" xr:uid="{78AEEFCE-B315-4124-912B-4D6B1B123A20}"/>
    <cellStyle name="Normal 5 2 2 2 4 5 5" xfId="22504" xr:uid="{E2266A27-087E-47F9-A104-DD3DA36CA42F}"/>
    <cellStyle name="Normal 5 2 2 2 4 6" xfId="3407" xr:uid="{D6B1F87F-AE90-41D3-9A0C-6C2310140606}"/>
    <cellStyle name="Normal 5 2 2 2 4 6 2" xfId="7686" xr:uid="{AD795A6D-AE9D-42A1-85AC-4847D378BBB0}"/>
    <cellStyle name="Normal 5 2 2 2 4 6 2 2" xfId="17008" xr:uid="{A68C473A-9791-471D-8211-70CE84A86206}"/>
    <cellStyle name="Normal 5 2 2 2 4 6 2 3" xfId="27134" xr:uid="{A18C9452-7E7C-4A7D-8EC9-89C2C854A12E}"/>
    <cellStyle name="Normal 5 2 2 2 4 6 3" xfId="12791" xr:uid="{368CAABE-A837-47ED-861F-AF8AAA8A6735}"/>
    <cellStyle name="Normal 5 2 2 2 4 6 4" xfId="22917" xr:uid="{34952DF2-F3DA-4061-824D-4278E226FFE7}"/>
    <cellStyle name="Normal 5 2 2 2 4 7" xfId="5621" xr:uid="{2A041BFA-B23F-4929-8AF7-CA347EE9A527}"/>
    <cellStyle name="Normal 5 2 2 2 4 7 2" xfId="14943" xr:uid="{DCE6805F-AE9C-4525-8C98-DEBB0558F6B8}"/>
    <cellStyle name="Normal 5 2 2 2 4 7 3" xfId="25069" xr:uid="{B6228D1D-44AC-4902-BF63-97C97AB17528}"/>
    <cellStyle name="Normal 5 2 2 2 4 8" xfId="9808" xr:uid="{0DB7D646-DF53-4FDF-8657-C50AE579C3D3}"/>
    <cellStyle name="Normal 5 2 2 2 4 8 2" xfId="19129" xr:uid="{316AF5E8-791D-4AE6-934E-038744A2EE11}"/>
    <cellStyle name="Normal 5 2 2 2 4 8 3" xfId="29255" xr:uid="{F04D1C9A-23C3-4F84-B602-C73669AC30C5}"/>
    <cellStyle name="Normal 5 2 2 2 4 9" xfId="1317" xr:uid="{5ECAAB34-1D5F-4213-91B9-1B689236B916}"/>
    <cellStyle name="Normal 5 2 2 2 5" xfId="891" xr:uid="{00000000-0005-0000-0000-0000E4020000}"/>
    <cellStyle name="Normal 5 2 2 2 5 2" xfId="3954" xr:uid="{C0A0A9DF-2E5B-4A01-9931-DA205C72C78A}"/>
    <cellStyle name="Normal 5 2 2 2 5 2 2" xfId="8172" xr:uid="{E83D11B6-8FB3-4BC0-B817-6F66E4EF60CF}"/>
    <cellStyle name="Normal 5 2 2 2 5 2 2 2" xfId="17494" xr:uid="{7D28F1F5-8EB9-4C76-B71B-DBFBBCCD48AB}"/>
    <cellStyle name="Normal 5 2 2 2 5 2 2 3" xfId="27620" xr:uid="{9DA06DD7-53A5-4D2B-910B-09C93BCABDDB}"/>
    <cellStyle name="Normal 5 2 2 2 5 2 3" xfId="13277" xr:uid="{C1011B11-32FF-4246-9812-4214D326151B}"/>
    <cellStyle name="Normal 5 2 2 2 5 2 4" xfId="23403" xr:uid="{A0DA22B0-00C8-4277-BDF5-F0DD5CC3D86C}"/>
    <cellStyle name="Normal 5 2 2 2 5 3" xfId="6027" xr:uid="{3CCA9861-27E9-4BD8-A611-6CA350892DBB}"/>
    <cellStyle name="Normal 5 2 2 2 5 3 2" xfId="15349" xr:uid="{5799AF89-DABF-4FD2-AEAB-E15B2AB700DB}"/>
    <cellStyle name="Normal 5 2 2 2 5 3 3" xfId="25475" xr:uid="{87F16674-FAEC-402B-A081-260E06F3308A}"/>
    <cellStyle name="Normal 5 2 2 2 5 4" xfId="10025" xr:uid="{CA1C9C66-062E-4E23-B176-B420BC67858E}"/>
    <cellStyle name="Normal 5 2 2 2 5 4 2" xfId="19337" xr:uid="{181661F5-23AB-41F5-80F1-EAA5DF523E5E}"/>
    <cellStyle name="Normal 5 2 2 2 5 4 3" xfId="29463" xr:uid="{78CCCEF0-F07B-4220-8AD6-7D737B74A310}"/>
    <cellStyle name="Normal 5 2 2 2 5 5" xfId="1725" xr:uid="{11A30DFC-D0F6-4120-9259-984833769EE1}"/>
    <cellStyle name="Normal 5 2 2 2 5 6" xfId="11132" xr:uid="{5ECBF161-A4FC-4E28-A755-7A1BF7FDD35C}"/>
    <cellStyle name="Normal 5 2 2 2 5 7" xfId="20431" xr:uid="{A87B6F9B-B9E5-4A58-B509-DE38CFC3746A}"/>
    <cellStyle name="Normal 5 2 2 2 5 8" xfId="21258" xr:uid="{B192C6E3-577F-48F0-AF15-3183C353A15E}"/>
    <cellStyle name="Normal 5 2 2 2 6" xfId="2138" xr:uid="{217D0230-4187-408A-B807-BCBF08B1CC07}"/>
    <cellStyle name="Normal 5 2 2 2 6 2" xfId="4367" xr:uid="{E1FA9B8B-C61F-437E-9C9B-42DC30B060CE}"/>
    <cellStyle name="Normal 5 2 2 2 6 2 2" xfId="8585" xr:uid="{5F23EC17-56C1-4A93-8525-B4807F6D2B0B}"/>
    <cellStyle name="Normal 5 2 2 2 6 2 2 2" xfId="17907" xr:uid="{38CB46B0-C38B-445A-8380-0E18BBFF5F3D}"/>
    <cellStyle name="Normal 5 2 2 2 6 2 2 3" xfId="28033" xr:uid="{6101E29E-36EA-4232-836C-9670471B0FCA}"/>
    <cellStyle name="Normal 5 2 2 2 6 2 3" xfId="13690" xr:uid="{C94CF720-1C2D-4854-BEF1-3796A15614EF}"/>
    <cellStyle name="Normal 5 2 2 2 6 2 4" xfId="23816" xr:uid="{A579DD04-EB96-4B30-87B6-F38ABFC49CC5}"/>
    <cellStyle name="Normal 5 2 2 2 6 3" xfId="6440" xr:uid="{5BB93093-01D0-4687-832C-C2520CBA3700}"/>
    <cellStyle name="Normal 5 2 2 2 6 3 2" xfId="15762" xr:uid="{F0D2A402-DF6F-4CC4-8B39-4452E84A4A32}"/>
    <cellStyle name="Normal 5 2 2 2 6 3 3" xfId="25888" xr:uid="{55F290C5-1343-419D-B24E-3276E368658B}"/>
    <cellStyle name="Normal 5 2 2 2 6 4" xfId="11545" xr:uid="{F2E48F13-E795-43F7-A376-7E9C77F928EB}"/>
    <cellStyle name="Normal 5 2 2 2 6 5" xfId="21671" xr:uid="{B183F3BE-96DB-4714-960C-736481D11400}"/>
    <cellStyle name="Normal 5 2 2 2 7" xfId="2551" xr:uid="{F3421C16-E5E1-4BF4-9AE4-18EB412318C5}"/>
    <cellStyle name="Normal 5 2 2 2 7 2" xfId="4780" xr:uid="{0C968D7F-A44E-47EA-82E2-20B8FE688FF2}"/>
    <cellStyle name="Normal 5 2 2 2 7 2 2" xfId="8998" xr:uid="{BBB5E16A-6175-4E97-8CC8-F57E3DBB0C88}"/>
    <cellStyle name="Normal 5 2 2 2 7 2 2 2" xfId="18320" xr:uid="{872C946F-6675-475A-8E89-FD6B78ED3FD1}"/>
    <cellStyle name="Normal 5 2 2 2 7 2 2 3" xfId="28446" xr:uid="{C37AF970-C20E-4C25-BEEA-7946178CC074}"/>
    <cellStyle name="Normal 5 2 2 2 7 2 3" xfId="14103" xr:uid="{E205772F-DB23-45D8-A2F5-B168E9DF5F7F}"/>
    <cellStyle name="Normal 5 2 2 2 7 2 4" xfId="24229" xr:uid="{9D29AD37-F9F2-4EB5-A5E1-D101C04F37C3}"/>
    <cellStyle name="Normal 5 2 2 2 7 3" xfId="6853" xr:uid="{DE0F3CBC-297E-4AE6-9D10-E379D1D4A79E}"/>
    <cellStyle name="Normal 5 2 2 2 7 3 2" xfId="16175" xr:uid="{02E17FC3-0B14-48E3-BA70-8878C4B72E79}"/>
    <cellStyle name="Normal 5 2 2 2 7 3 3" xfId="26301" xr:uid="{FC9188DE-6FEA-4790-8AF2-A49477D5317B}"/>
    <cellStyle name="Normal 5 2 2 2 7 4" xfId="11958" xr:uid="{59A95D27-1330-462E-B61D-DCF684C63272}"/>
    <cellStyle name="Normal 5 2 2 2 7 5" xfId="22084" xr:uid="{7C65A8F6-86FD-4F13-8FBC-CF5778385073}"/>
    <cellStyle name="Normal 5 2 2 2 8" xfId="2964" xr:uid="{9CA472C0-020C-4209-803D-43E5AB729BC5}"/>
    <cellStyle name="Normal 5 2 2 2 8 2" xfId="5193" xr:uid="{E6B6C531-9868-4023-9DEA-5EEA09F2D53A}"/>
    <cellStyle name="Normal 5 2 2 2 8 2 2" xfId="9411" xr:uid="{E7D61FD1-072E-4246-A122-3F81C17E7750}"/>
    <cellStyle name="Normal 5 2 2 2 8 2 2 2" xfId="18733" xr:uid="{D17461CA-5E81-4344-9749-675AE005276F}"/>
    <cellStyle name="Normal 5 2 2 2 8 2 2 3" xfId="28859" xr:uid="{AB858D2E-6457-4966-821F-FA13B3F30EB9}"/>
    <cellStyle name="Normal 5 2 2 2 8 2 3" xfId="14516" xr:uid="{27B2B8C3-97C2-4871-AD38-1C85E0E1DECE}"/>
    <cellStyle name="Normal 5 2 2 2 8 2 4" xfId="24642" xr:uid="{FF51AEC7-D754-43C3-B039-692AD38DF65F}"/>
    <cellStyle name="Normal 5 2 2 2 8 3" xfId="7266" xr:uid="{394B7BBB-919B-448C-840D-605905E082D5}"/>
    <cellStyle name="Normal 5 2 2 2 8 3 2" xfId="16588" xr:uid="{984C8552-2480-4BD8-8808-42609E3C99B2}"/>
    <cellStyle name="Normal 5 2 2 2 8 3 3" xfId="26714" xr:uid="{94B3FBD9-5C98-4194-8484-5599504205FB}"/>
    <cellStyle name="Normal 5 2 2 2 8 4" xfId="12371" xr:uid="{B7345946-E1D7-45C2-92BE-56D47F9DC6EB}"/>
    <cellStyle name="Normal 5 2 2 2 8 5" xfId="22497" xr:uid="{1DAB950A-0DAF-4216-AB40-29EFCBCC798C}"/>
    <cellStyle name="Normal 5 2 2 2 9" xfId="3400" xr:uid="{A1BEE77E-B61C-4999-B60A-5433411E105E}"/>
    <cellStyle name="Normal 5 2 2 2 9 2" xfId="7679" xr:uid="{7111043F-E976-4080-8D79-AFBB00D195F3}"/>
    <cellStyle name="Normal 5 2 2 2 9 2 2" xfId="17001" xr:uid="{ED8B69BB-76C9-408C-9CCD-11D6FE2A0C9F}"/>
    <cellStyle name="Normal 5 2 2 2 9 2 3" xfId="27127" xr:uid="{066B5E9B-73B7-472E-ACF6-253F7BA7F859}"/>
    <cellStyle name="Normal 5 2 2 2 9 3" xfId="12784" xr:uid="{3B313C0F-C998-4B67-B141-6ADCCB2ADD95}"/>
    <cellStyle name="Normal 5 2 2 2 9 4" xfId="22910" xr:uid="{58317822-D718-4D51-9543-30406FFFD812}"/>
    <cellStyle name="Normal 5 2 2 3" xfId="420" xr:uid="{00000000-0005-0000-0000-0000E5020000}"/>
    <cellStyle name="Normal 5 2 2 3 10" xfId="9658" xr:uid="{5508E84D-6530-45E7-A9BC-7A467927F0B5}"/>
    <cellStyle name="Normal 5 2 2 3 10 2" xfId="18979" xr:uid="{360EB512-EB21-48A9-80D1-1F3CC04EEBE9}"/>
    <cellStyle name="Normal 5 2 2 3 10 3" xfId="29105" xr:uid="{29BBBA48-A5B8-46CD-92AA-4448AAD19466}"/>
    <cellStyle name="Normal 5 2 2 3 11" xfId="1318" xr:uid="{C6F720B8-43C0-4E64-851B-07940A20D746}"/>
    <cellStyle name="Normal 5 2 2 3 12" xfId="10727" xr:uid="{79195543-BFBA-4355-AA41-CBD7DA215B77}"/>
    <cellStyle name="Normal 5 2 2 3 13" xfId="20023" xr:uid="{2E7ACD94-6E93-4E5F-81FB-6AD6B2B6B70F}"/>
    <cellStyle name="Normal 5 2 2 3 14" xfId="20853" xr:uid="{D5CCC33B-BD80-41DD-9756-C5D05D719C82}"/>
    <cellStyle name="Normal 5 2 2 3 2" xfId="421" xr:uid="{00000000-0005-0000-0000-0000E6020000}"/>
    <cellStyle name="Normal 5 2 2 3 2 10" xfId="1319" xr:uid="{85FCAF34-6D65-4A1D-9345-41AF204F55E6}"/>
    <cellStyle name="Normal 5 2 2 3 2 11" xfId="10728" xr:uid="{F34BCDC2-B10F-41FA-87C2-DAFE3580CAD9}"/>
    <cellStyle name="Normal 5 2 2 3 2 12" xfId="20024" xr:uid="{CA37F7F6-06C1-4CEA-B4B1-C613C11829ED}"/>
    <cellStyle name="Normal 5 2 2 3 2 13" xfId="20854" xr:uid="{1C8EBEAC-3EEE-45BF-A978-03F2D8186C72}"/>
    <cellStyle name="Normal 5 2 2 3 2 2" xfId="422" xr:uid="{00000000-0005-0000-0000-0000E7020000}"/>
    <cellStyle name="Normal 5 2 2 3 2 2 10" xfId="10729" xr:uid="{467C455D-9293-4A13-B686-E685A80D375D}"/>
    <cellStyle name="Normal 5 2 2 3 2 2 11" xfId="20025" xr:uid="{6868D2E6-A867-4746-A69C-800DB6D633F8}"/>
    <cellStyle name="Normal 5 2 2 3 2 2 12" xfId="20855" xr:uid="{39FF1D36-5112-4C1C-8E6C-3183C3E65934}"/>
    <cellStyle name="Normal 5 2 2 3 2 2 2" xfId="901" xr:uid="{00000000-0005-0000-0000-0000E8020000}"/>
    <cellStyle name="Normal 5 2 2 3 2 2 2 2" xfId="3964" xr:uid="{3CBAF21C-713B-476B-9614-47174137FEE4}"/>
    <cellStyle name="Normal 5 2 2 3 2 2 2 2 2" xfId="8182" xr:uid="{324DD051-A739-4B6A-B847-20E15260D786}"/>
    <cellStyle name="Normal 5 2 2 3 2 2 2 2 2 2" xfId="17504" xr:uid="{9F6F939E-EF79-4EFE-9FA2-B8885636F055}"/>
    <cellStyle name="Normal 5 2 2 3 2 2 2 2 2 3" xfId="27630" xr:uid="{9CA610C1-A937-4BD2-A4CF-388885C0F720}"/>
    <cellStyle name="Normal 5 2 2 3 2 2 2 2 3" xfId="13287" xr:uid="{6A124536-81AA-488D-8D98-E14E083579AA}"/>
    <cellStyle name="Normal 5 2 2 3 2 2 2 2 4" xfId="23413" xr:uid="{B6DCB7A9-C791-4DB2-87F4-CE9AD4A0B5EC}"/>
    <cellStyle name="Normal 5 2 2 3 2 2 2 3" xfId="6037" xr:uid="{3479CE8E-8D68-4EEB-AF1B-43E38555D516}"/>
    <cellStyle name="Normal 5 2 2 3 2 2 2 3 2" xfId="15359" xr:uid="{926ABE99-27BB-42FE-88D4-B37784F18C45}"/>
    <cellStyle name="Normal 5 2 2 3 2 2 2 3 3" xfId="25485" xr:uid="{5859B891-2C46-4840-AC1A-21FACF2DB81D}"/>
    <cellStyle name="Normal 5 2 2 3 2 2 2 4" xfId="10393" xr:uid="{CDBF78D3-EB1A-4BAE-B1DF-821EDB92216E}"/>
    <cellStyle name="Normal 5 2 2 3 2 2 2 4 2" xfId="19704" xr:uid="{74D78E10-6A07-41DB-B297-76853B6DD3F5}"/>
    <cellStyle name="Normal 5 2 2 3 2 2 2 4 3" xfId="29830" xr:uid="{BAB8D038-FEB8-4F72-B878-94AE09520332}"/>
    <cellStyle name="Normal 5 2 2 3 2 2 2 5" xfId="1735" xr:uid="{90EBF348-1BAA-4624-B1DA-9B92BB53348D}"/>
    <cellStyle name="Normal 5 2 2 3 2 2 2 6" xfId="11142" xr:uid="{2FE1F6B4-A167-4A5D-B074-D7AAF2ADCAB8}"/>
    <cellStyle name="Normal 5 2 2 3 2 2 2 7" xfId="20441" xr:uid="{38B54B93-3648-4364-875D-89F1C775CCA5}"/>
    <cellStyle name="Normal 5 2 2 3 2 2 2 8" xfId="21268" xr:uid="{7B874DAB-1465-4197-99A9-3EB3D13190CF}"/>
    <cellStyle name="Normal 5 2 2 3 2 2 3" xfId="2148" xr:uid="{5019FD5F-A627-48D7-ACFF-62DF0C576FCD}"/>
    <cellStyle name="Normal 5 2 2 3 2 2 3 2" xfId="4377" xr:uid="{0774F1DE-23D0-457D-A106-B597C0C38519}"/>
    <cellStyle name="Normal 5 2 2 3 2 2 3 2 2" xfId="8595" xr:uid="{9E05B669-4588-4091-96C6-1DBEE26D7941}"/>
    <cellStyle name="Normal 5 2 2 3 2 2 3 2 2 2" xfId="17917" xr:uid="{96A1466A-2355-434F-A665-77AA32CD7D9E}"/>
    <cellStyle name="Normal 5 2 2 3 2 2 3 2 2 3" xfId="28043" xr:uid="{BF1F6DB8-DE71-494E-A8C0-BE77A3BE32FD}"/>
    <cellStyle name="Normal 5 2 2 3 2 2 3 2 3" xfId="13700" xr:uid="{67A7726B-E5BB-4CFA-9EC1-F02335B009ED}"/>
    <cellStyle name="Normal 5 2 2 3 2 2 3 2 4" xfId="23826" xr:uid="{83B2A275-D0F5-452D-9055-D63E722F6EF8}"/>
    <cellStyle name="Normal 5 2 2 3 2 2 3 3" xfId="6450" xr:uid="{14BC6CAF-10EB-495B-92B9-A3B2B5EAACBA}"/>
    <cellStyle name="Normal 5 2 2 3 2 2 3 3 2" xfId="15772" xr:uid="{F6EEF91C-12CB-42F0-A84E-0A1F7DF09133}"/>
    <cellStyle name="Normal 5 2 2 3 2 2 3 3 3" xfId="25898" xr:uid="{44C3A7D4-76AC-40EE-B44C-D2DA1FB3A06F}"/>
    <cellStyle name="Normal 5 2 2 3 2 2 3 4" xfId="11555" xr:uid="{770727EF-0BC6-4E2C-815B-B7A5AB274305}"/>
    <cellStyle name="Normal 5 2 2 3 2 2 3 5" xfId="21681" xr:uid="{1CD03091-C7C6-4542-8165-7C5D278B5A8D}"/>
    <cellStyle name="Normal 5 2 2 3 2 2 4" xfId="2561" xr:uid="{A3D81BCC-BF63-4868-B7F6-960CA08F6102}"/>
    <cellStyle name="Normal 5 2 2 3 2 2 4 2" xfId="4790" xr:uid="{BE1ADFD1-70A1-4AA1-BE3E-489334FB4AB2}"/>
    <cellStyle name="Normal 5 2 2 3 2 2 4 2 2" xfId="9008" xr:uid="{987FEE91-5A83-4BAF-BBDD-14539FA987A5}"/>
    <cellStyle name="Normal 5 2 2 3 2 2 4 2 2 2" xfId="18330" xr:uid="{E5545887-E7C9-4273-B81D-020F1336452F}"/>
    <cellStyle name="Normal 5 2 2 3 2 2 4 2 2 3" xfId="28456" xr:uid="{5B850A1C-CCA8-4D17-8DD1-E0FFB61B0964}"/>
    <cellStyle name="Normal 5 2 2 3 2 2 4 2 3" xfId="14113" xr:uid="{F3087F2E-3D4E-4B03-B323-F3F49252CB54}"/>
    <cellStyle name="Normal 5 2 2 3 2 2 4 2 4" xfId="24239" xr:uid="{15EE98E1-B769-4C9F-83C2-012B731E2396}"/>
    <cellStyle name="Normal 5 2 2 3 2 2 4 3" xfId="6863" xr:uid="{866524EB-660B-4220-98B9-07A8F2DE29B2}"/>
    <cellStyle name="Normal 5 2 2 3 2 2 4 3 2" xfId="16185" xr:uid="{9C01860A-FA96-485D-A35D-FD6593083209}"/>
    <cellStyle name="Normal 5 2 2 3 2 2 4 3 3" xfId="26311" xr:uid="{B2C9880F-84CD-4DEC-9DCE-6E97AE69114C}"/>
    <cellStyle name="Normal 5 2 2 3 2 2 4 4" xfId="11968" xr:uid="{3F5062A0-9AD7-4494-97F6-F91913DF01B1}"/>
    <cellStyle name="Normal 5 2 2 3 2 2 4 5" xfId="22094" xr:uid="{18D547B8-3B14-4F81-A6AF-89D00C286980}"/>
    <cellStyle name="Normal 5 2 2 3 2 2 5" xfId="2974" xr:uid="{C6D56959-E725-4711-9FC7-3135E2C73637}"/>
    <cellStyle name="Normal 5 2 2 3 2 2 5 2" xfId="5203" xr:uid="{3A1C50A0-EE25-4639-B5DF-8ADC2913DFBF}"/>
    <cellStyle name="Normal 5 2 2 3 2 2 5 2 2" xfId="9421" xr:uid="{5D649344-759B-41C5-9B39-1AE740349161}"/>
    <cellStyle name="Normal 5 2 2 3 2 2 5 2 2 2" xfId="18743" xr:uid="{93AFDC3A-4859-46C7-81EB-C60622AFFA5F}"/>
    <cellStyle name="Normal 5 2 2 3 2 2 5 2 2 3" xfId="28869" xr:uid="{FB5891D7-6E01-47F9-8CB5-75C1A2096688}"/>
    <cellStyle name="Normal 5 2 2 3 2 2 5 2 3" xfId="14526" xr:uid="{157CB13A-3ED4-4A01-A780-DA6146D6D920}"/>
    <cellStyle name="Normal 5 2 2 3 2 2 5 2 4" xfId="24652" xr:uid="{917D0FAB-1A62-4BD9-AA54-8B48F3046D4F}"/>
    <cellStyle name="Normal 5 2 2 3 2 2 5 3" xfId="7276" xr:uid="{A6C79920-418E-4776-B8B5-D702C5F8857D}"/>
    <cellStyle name="Normal 5 2 2 3 2 2 5 3 2" xfId="16598" xr:uid="{A17B395F-CBF5-48D3-9D5B-85E53F4B4A1A}"/>
    <cellStyle name="Normal 5 2 2 3 2 2 5 3 3" xfId="26724" xr:uid="{78707759-3729-4D11-A262-1F651E8E64E8}"/>
    <cellStyle name="Normal 5 2 2 3 2 2 5 4" xfId="12381" xr:uid="{A90E567E-F94E-4A76-ACC1-28B2A0966B19}"/>
    <cellStyle name="Normal 5 2 2 3 2 2 5 5" xfId="22507" xr:uid="{E13478EA-9097-4EBC-B268-2ED8F0F47C98}"/>
    <cellStyle name="Normal 5 2 2 3 2 2 6" xfId="3410" xr:uid="{57E91DA8-FDF2-465A-B363-3713B841E853}"/>
    <cellStyle name="Normal 5 2 2 3 2 2 6 2" xfId="7689" xr:uid="{B2CC8C6C-8103-4024-92D3-F5F590C01559}"/>
    <cellStyle name="Normal 5 2 2 3 2 2 6 2 2" xfId="17011" xr:uid="{94E4EE9B-D3A6-4D50-A62D-BCB7A96FD6C7}"/>
    <cellStyle name="Normal 5 2 2 3 2 2 6 2 3" xfId="27137" xr:uid="{C125F228-6682-4221-B94E-D7D715060B91}"/>
    <cellStyle name="Normal 5 2 2 3 2 2 6 3" xfId="12794" xr:uid="{A04963A6-CE10-4A63-AFED-62307CC70C99}"/>
    <cellStyle name="Normal 5 2 2 3 2 2 6 4" xfId="22920" xr:uid="{5C75391C-7F23-4BF2-8FB1-E30EBF75A297}"/>
    <cellStyle name="Normal 5 2 2 3 2 2 7" xfId="5624" xr:uid="{2D14997A-19C8-4D3A-8EE6-283D1512707F}"/>
    <cellStyle name="Normal 5 2 2 3 2 2 7 2" xfId="14946" xr:uid="{AE485149-7F61-45BC-AA45-D463C7D7A082}"/>
    <cellStyle name="Normal 5 2 2 3 2 2 7 3" xfId="25072" xr:uid="{EA6560F0-29C7-4ECC-8CDD-6440CBE14CA9}"/>
    <cellStyle name="Normal 5 2 2 3 2 2 8" xfId="9968" xr:uid="{DFED5F01-526F-4D3D-A010-AEDF1E449EA9}"/>
    <cellStyle name="Normal 5 2 2 3 2 2 8 2" xfId="19289" xr:uid="{1569AADD-8ABD-4C00-B4F6-211CC3CC092D}"/>
    <cellStyle name="Normal 5 2 2 3 2 2 8 3" xfId="29415" xr:uid="{63D511E5-781F-40EC-8EF0-1EA4A8F9D307}"/>
    <cellStyle name="Normal 5 2 2 3 2 2 9" xfId="1320" xr:uid="{8C0ED2F9-17C3-4D37-A8C0-B240A33ED5AA}"/>
    <cellStyle name="Normal 5 2 2 3 2 3" xfId="900" xr:uid="{00000000-0005-0000-0000-0000E9020000}"/>
    <cellStyle name="Normal 5 2 2 3 2 3 2" xfId="3963" xr:uid="{936317E5-12FC-46E7-BC66-9E0B9A0751A9}"/>
    <cellStyle name="Normal 5 2 2 3 2 3 2 2" xfId="8181" xr:uid="{A0F5B7F2-166B-4293-9925-0A40127372E2}"/>
    <cellStyle name="Normal 5 2 2 3 2 3 2 2 2" xfId="17503" xr:uid="{51039362-E6B9-4E22-9206-C07971070D3A}"/>
    <cellStyle name="Normal 5 2 2 3 2 3 2 2 3" xfId="27629" xr:uid="{7D994B41-F492-4124-861A-392CF0CAF68F}"/>
    <cellStyle name="Normal 5 2 2 3 2 3 2 3" xfId="13286" xr:uid="{ADB9890A-FC6D-4FEA-913B-3943D61C606F}"/>
    <cellStyle name="Normal 5 2 2 3 2 3 2 4" xfId="23412" xr:uid="{5DBB8F73-A9AA-4CA8-898D-73CADC89968A}"/>
    <cellStyle name="Normal 5 2 2 3 2 3 3" xfId="6036" xr:uid="{4DA31B92-E303-4344-9276-1576E33C8F8E}"/>
    <cellStyle name="Normal 5 2 2 3 2 3 3 2" xfId="15358" xr:uid="{832FE40D-848F-4F57-8D13-F0DCBC895DE8}"/>
    <cellStyle name="Normal 5 2 2 3 2 3 3 3" xfId="25484" xr:uid="{C6BCA8BD-BAAE-4EE9-917B-7BCFF88301EA}"/>
    <cellStyle name="Normal 5 2 2 3 2 3 4" xfId="10186" xr:uid="{E2C9F13A-9F44-4CD7-9E5D-0D09BD074B67}"/>
    <cellStyle name="Normal 5 2 2 3 2 3 4 2" xfId="19497" xr:uid="{1F17414B-CAE0-4834-AEB6-0BEAC2ABE8F0}"/>
    <cellStyle name="Normal 5 2 2 3 2 3 4 3" xfId="29623" xr:uid="{AB50D5D7-43A5-411B-819D-3BD7BEAE3D56}"/>
    <cellStyle name="Normal 5 2 2 3 2 3 5" xfId="1734" xr:uid="{1BD7E074-4587-4D63-8E86-78836F9D7FF1}"/>
    <cellStyle name="Normal 5 2 2 3 2 3 6" xfId="11141" xr:uid="{AEF72F66-465C-4A94-9BE3-DDE7DFC8C464}"/>
    <cellStyle name="Normal 5 2 2 3 2 3 7" xfId="20440" xr:uid="{BF8CFB20-811B-4101-85EF-E0B741A1CA59}"/>
    <cellStyle name="Normal 5 2 2 3 2 3 8" xfId="21267" xr:uid="{B2357665-8796-4A2F-AD6C-359BE65F187D}"/>
    <cellStyle name="Normal 5 2 2 3 2 4" xfId="2147" xr:uid="{CD77F3DF-67CF-44FA-8B16-9278FADADE9A}"/>
    <cellStyle name="Normal 5 2 2 3 2 4 2" xfId="4376" xr:uid="{FF6F70DC-79CB-4D8C-A75A-6BEC6AF6FD78}"/>
    <cellStyle name="Normal 5 2 2 3 2 4 2 2" xfId="8594" xr:uid="{6047183D-D669-4AF4-9E6A-7615EA239A09}"/>
    <cellStyle name="Normal 5 2 2 3 2 4 2 2 2" xfId="17916" xr:uid="{C513E0E2-A5B6-446A-81F6-86214B3F2550}"/>
    <cellStyle name="Normal 5 2 2 3 2 4 2 2 3" xfId="28042" xr:uid="{7DB34743-9BB0-484E-8D4A-CAA3738E514C}"/>
    <cellStyle name="Normal 5 2 2 3 2 4 2 3" xfId="13699" xr:uid="{C6A6BBA4-C62B-4D70-9C89-65BB263029E7}"/>
    <cellStyle name="Normal 5 2 2 3 2 4 2 4" xfId="23825" xr:uid="{6475BBBE-63C4-45AA-9E72-F9BEE454B5E7}"/>
    <cellStyle name="Normal 5 2 2 3 2 4 3" xfId="6449" xr:uid="{0DB3FCE2-EAD9-4138-8713-832D5A3EE0C9}"/>
    <cellStyle name="Normal 5 2 2 3 2 4 3 2" xfId="15771" xr:uid="{62C625F1-5266-466B-825C-9FE889164C8A}"/>
    <cellStyle name="Normal 5 2 2 3 2 4 3 3" xfId="25897" xr:uid="{EDB1C1C3-29E9-4D77-8DEC-F48721FCD626}"/>
    <cellStyle name="Normal 5 2 2 3 2 4 4" xfId="11554" xr:uid="{A48215DB-5F67-4C71-8BC4-4805387A72CD}"/>
    <cellStyle name="Normal 5 2 2 3 2 4 5" xfId="21680" xr:uid="{370F9C1B-9F17-43F8-9CF4-5D306D681900}"/>
    <cellStyle name="Normal 5 2 2 3 2 5" xfId="2560" xr:uid="{1A712AD9-BAC5-4CC4-AE30-B5A0C8054658}"/>
    <cellStyle name="Normal 5 2 2 3 2 5 2" xfId="4789" xr:uid="{BC162AB5-6C68-4DD4-8CA5-F84E65BF6AE4}"/>
    <cellStyle name="Normal 5 2 2 3 2 5 2 2" xfId="9007" xr:uid="{BD0333D1-6CE7-4D61-9BDD-6DEFE17200B0}"/>
    <cellStyle name="Normal 5 2 2 3 2 5 2 2 2" xfId="18329" xr:uid="{42BD3260-EB4E-4D8F-A179-6122C5D3793D}"/>
    <cellStyle name="Normal 5 2 2 3 2 5 2 2 3" xfId="28455" xr:uid="{E7FBFFFC-AA13-4E30-8684-1E90A6E50D1D}"/>
    <cellStyle name="Normal 5 2 2 3 2 5 2 3" xfId="14112" xr:uid="{9B7353C6-8D8A-4B4B-982F-E89AEE6B35E3}"/>
    <cellStyle name="Normal 5 2 2 3 2 5 2 4" xfId="24238" xr:uid="{F6A1DB78-7F31-4E0C-8AA0-D725157FBD02}"/>
    <cellStyle name="Normal 5 2 2 3 2 5 3" xfId="6862" xr:uid="{42DE106A-D49B-46E7-9CEA-9CD31F6F172C}"/>
    <cellStyle name="Normal 5 2 2 3 2 5 3 2" xfId="16184" xr:uid="{92E355EB-A8E3-41F0-A986-C3E8F47CC7A6}"/>
    <cellStyle name="Normal 5 2 2 3 2 5 3 3" xfId="26310" xr:uid="{6D24C288-7943-4E2A-8326-704A04E33878}"/>
    <cellStyle name="Normal 5 2 2 3 2 5 4" xfId="11967" xr:uid="{3A53EB6B-1B33-4943-9A56-B9E5F42EDC88}"/>
    <cellStyle name="Normal 5 2 2 3 2 5 5" xfId="22093" xr:uid="{2CB55E4A-F00C-4E2A-AD96-4E86C817CDFD}"/>
    <cellStyle name="Normal 5 2 2 3 2 6" xfId="2973" xr:uid="{ABF2C153-A49E-4187-924D-3B2877308D82}"/>
    <cellStyle name="Normal 5 2 2 3 2 6 2" xfId="5202" xr:uid="{11FD8261-E6B6-4A1B-925A-F924713386C2}"/>
    <cellStyle name="Normal 5 2 2 3 2 6 2 2" xfId="9420" xr:uid="{DA3C61A8-AF0D-4AA6-908D-85AFA4FCD68E}"/>
    <cellStyle name="Normal 5 2 2 3 2 6 2 2 2" xfId="18742" xr:uid="{03BEFB92-898B-4D4C-9B1E-AB1E4998D246}"/>
    <cellStyle name="Normal 5 2 2 3 2 6 2 2 3" xfId="28868" xr:uid="{D55D6BF1-1226-44CA-BD11-D628562D79F1}"/>
    <cellStyle name="Normal 5 2 2 3 2 6 2 3" xfId="14525" xr:uid="{11D2530E-9237-492E-8E81-9C00819DED7B}"/>
    <cellStyle name="Normal 5 2 2 3 2 6 2 4" xfId="24651" xr:uid="{D740B17D-60FB-49D5-A808-65ECF3D95FF9}"/>
    <cellStyle name="Normal 5 2 2 3 2 6 3" xfId="7275" xr:uid="{E05841F5-A448-47EC-8815-997E4A500767}"/>
    <cellStyle name="Normal 5 2 2 3 2 6 3 2" xfId="16597" xr:uid="{D7B99297-E093-48C8-95FD-A9A0C7289D49}"/>
    <cellStyle name="Normal 5 2 2 3 2 6 3 3" xfId="26723" xr:uid="{FCB88AC6-914E-4876-A7BC-8F6FA981557B}"/>
    <cellStyle name="Normal 5 2 2 3 2 6 4" xfId="12380" xr:uid="{F0B1E39A-E6ED-4FD0-822B-1EBE1B696456}"/>
    <cellStyle name="Normal 5 2 2 3 2 6 5" xfId="22506" xr:uid="{AAF301B7-8D22-4DD8-B788-E994AB51010B}"/>
    <cellStyle name="Normal 5 2 2 3 2 7" xfId="3409" xr:uid="{071AC373-7AEE-4CFF-A7DD-13BA6FD668C6}"/>
    <cellStyle name="Normal 5 2 2 3 2 7 2" xfId="7688" xr:uid="{4CBAA606-DE01-4796-A357-E292B5DB0530}"/>
    <cellStyle name="Normal 5 2 2 3 2 7 2 2" xfId="17010" xr:uid="{341E2EAB-8A8B-47DE-8D61-E7CA30632674}"/>
    <cellStyle name="Normal 5 2 2 3 2 7 2 3" xfId="27136" xr:uid="{555DF829-7783-48EF-812E-4B6E99AD0B12}"/>
    <cellStyle name="Normal 5 2 2 3 2 7 3" xfId="12793" xr:uid="{02A2D684-DCE5-4C49-AE71-D679D74F8ACB}"/>
    <cellStyle name="Normal 5 2 2 3 2 7 4" xfId="22919" xr:uid="{CB38CC4E-10B0-4B54-9186-B0207FB23540}"/>
    <cellStyle name="Normal 5 2 2 3 2 8" xfId="5623" xr:uid="{ECE2A6DC-790B-4E37-8043-727747865A77}"/>
    <cellStyle name="Normal 5 2 2 3 2 8 2" xfId="14945" xr:uid="{36243211-01BE-4F2D-9BCB-AC2325741B4B}"/>
    <cellStyle name="Normal 5 2 2 3 2 8 3" xfId="25071" xr:uid="{9DBCD512-D98C-4718-8B4B-0B4CAD518FED}"/>
    <cellStyle name="Normal 5 2 2 3 2 9" xfId="9761" xr:uid="{AE60640B-63F8-4355-911A-562BCEBB116A}"/>
    <cellStyle name="Normal 5 2 2 3 2 9 2" xfId="19082" xr:uid="{147CCDD5-C351-4074-89C3-A0E3DE04376E}"/>
    <cellStyle name="Normal 5 2 2 3 2 9 3" xfId="29208" xr:uid="{CA2A7C8E-2C3F-47DB-937C-8977AED04115}"/>
    <cellStyle name="Normal 5 2 2 3 3" xfId="423" xr:uid="{00000000-0005-0000-0000-0000EA020000}"/>
    <cellStyle name="Normal 5 2 2 3 3 10" xfId="10730" xr:uid="{E68FEA49-603A-4581-9E62-9D808149FEBD}"/>
    <cellStyle name="Normal 5 2 2 3 3 11" xfId="20026" xr:uid="{AD487AD2-672D-4F74-B005-BF067B4EC94C}"/>
    <cellStyle name="Normal 5 2 2 3 3 12" xfId="20856" xr:uid="{12783D24-6F79-4DEA-92DA-237E80AB0BE7}"/>
    <cellStyle name="Normal 5 2 2 3 3 2" xfId="902" xr:uid="{00000000-0005-0000-0000-0000EB020000}"/>
    <cellStyle name="Normal 5 2 2 3 3 2 2" xfId="3965" xr:uid="{E27BF5C9-21FC-4A8C-A346-B78B2B017C86}"/>
    <cellStyle name="Normal 5 2 2 3 3 2 2 2" xfId="8183" xr:uid="{A4431EEF-F241-4D83-A333-FAB928DC1032}"/>
    <cellStyle name="Normal 5 2 2 3 3 2 2 2 2" xfId="17505" xr:uid="{5D3FB40F-0E05-4EFE-9412-1A68C3ADFE4C}"/>
    <cellStyle name="Normal 5 2 2 3 3 2 2 2 3" xfId="27631" xr:uid="{AFAE0328-E191-482B-BCDE-561761F9CB15}"/>
    <cellStyle name="Normal 5 2 2 3 3 2 2 3" xfId="13288" xr:uid="{450C6AD6-48BD-45A2-8DF2-B6DFA87C10C2}"/>
    <cellStyle name="Normal 5 2 2 3 3 2 2 4" xfId="23414" xr:uid="{73A3C63F-7719-4801-9115-98360DE1E4DA}"/>
    <cellStyle name="Normal 5 2 2 3 3 2 3" xfId="6038" xr:uid="{6CFDE157-9B38-46F2-B37E-0EE30CC80005}"/>
    <cellStyle name="Normal 5 2 2 3 3 2 3 2" xfId="15360" xr:uid="{C6D4B276-1134-4085-8643-9095BF65A8A6}"/>
    <cellStyle name="Normal 5 2 2 3 3 2 3 3" xfId="25486" xr:uid="{C7A349C7-21FC-4839-9DFC-EC53DE885657}"/>
    <cellStyle name="Normal 5 2 2 3 3 2 4" xfId="10290" xr:uid="{995493E4-1F88-4227-B6A5-A2178307F1F7}"/>
    <cellStyle name="Normal 5 2 2 3 3 2 4 2" xfId="19601" xr:uid="{02713F52-1563-4E07-A1B9-725D58E74288}"/>
    <cellStyle name="Normal 5 2 2 3 3 2 4 3" xfId="29727" xr:uid="{83CE3641-C34B-4C28-9A7D-EA43B17DA7B3}"/>
    <cellStyle name="Normal 5 2 2 3 3 2 5" xfId="1736" xr:uid="{F4D0B5F2-B590-4DFB-8942-22B101F1E858}"/>
    <cellStyle name="Normal 5 2 2 3 3 2 6" xfId="11143" xr:uid="{4495D93E-E596-4936-BF5D-011FE3C71D62}"/>
    <cellStyle name="Normal 5 2 2 3 3 2 7" xfId="20442" xr:uid="{23B0B01D-B123-4BCB-AA78-88BF8D9442B0}"/>
    <cellStyle name="Normal 5 2 2 3 3 2 8" xfId="21269" xr:uid="{51071955-5CAB-4864-9698-46E2AC256C29}"/>
    <cellStyle name="Normal 5 2 2 3 3 3" xfId="2149" xr:uid="{DC539AE3-03B0-4BA8-9FEA-896EA0CF7083}"/>
    <cellStyle name="Normal 5 2 2 3 3 3 2" xfId="4378" xr:uid="{708EA286-03F7-4ECC-8DED-2226B692F149}"/>
    <cellStyle name="Normal 5 2 2 3 3 3 2 2" xfId="8596" xr:uid="{1D020D3F-AF8D-428A-B576-D17D71C42463}"/>
    <cellStyle name="Normal 5 2 2 3 3 3 2 2 2" xfId="17918" xr:uid="{E5617B18-BCBD-41A5-9782-C41A120F532E}"/>
    <cellStyle name="Normal 5 2 2 3 3 3 2 2 3" xfId="28044" xr:uid="{878590F9-EEFB-476E-9D7E-930E593B9B3E}"/>
    <cellStyle name="Normal 5 2 2 3 3 3 2 3" xfId="13701" xr:uid="{678D440B-7F0B-4027-8BBC-1B517ED46EA5}"/>
    <cellStyle name="Normal 5 2 2 3 3 3 2 4" xfId="23827" xr:uid="{E7A31765-583D-4244-B0F3-3CBA847FFD0E}"/>
    <cellStyle name="Normal 5 2 2 3 3 3 3" xfId="6451" xr:uid="{0E5B0249-B341-4FAF-95A3-362C478A3569}"/>
    <cellStyle name="Normal 5 2 2 3 3 3 3 2" xfId="15773" xr:uid="{4B012E9F-9A3F-4763-BB22-CA4F55FE977C}"/>
    <cellStyle name="Normal 5 2 2 3 3 3 3 3" xfId="25899" xr:uid="{0E53B2D9-1959-43F2-BA9F-4BAE329F7B95}"/>
    <cellStyle name="Normal 5 2 2 3 3 3 4" xfId="11556" xr:uid="{845B6B75-E6AC-4B0B-AE11-4D9ABC4A6239}"/>
    <cellStyle name="Normal 5 2 2 3 3 3 5" xfId="21682" xr:uid="{8EC4B807-8766-46A1-A653-B8BF7F46FE2F}"/>
    <cellStyle name="Normal 5 2 2 3 3 4" xfId="2562" xr:uid="{90C64D0B-5C87-4634-9E77-FC87FB71DA15}"/>
    <cellStyle name="Normal 5 2 2 3 3 4 2" xfId="4791" xr:uid="{49D3DCDE-0B0D-40EE-B5BD-1460E23929EE}"/>
    <cellStyle name="Normal 5 2 2 3 3 4 2 2" xfId="9009" xr:uid="{75A32B24-4ACB-4068-8E7D-584DC164FC00}"/>
    <cellStyle name="Normal 5 2 2 3 3 4 2 2 2" xfId="18331" xr:uid="{661725F5-616A-4364-9579-C86C4ECCAC84}"/>
    <cellStyle name="Normal 5 2 2 3 3 4 2 2 3" xfId="28457" xr:uid="{EAF3C73A-6EE5-492C-9344-EE102B05ED84}"/>
    <cellStyle name="Normal 5 2 2 3 3 4 2 3" xfId="14114" xr:uid="{5BF12C17-44E0-4B10-A3C2-4C38DFFD546E}"/>
    <cellStyle name="Normal 5 2 2 3 3 4 2 4" xfId="24240" xr:uid="{EADD8260-8D46-43CB-9B3E-4DADF3B8247E}"/>
    <cellStyle name="Normal 5 2 2 3 3 4 3" xfId="6864" xr:uid="{76A15E16-EF9A-4113-AE2A-8D2A3BC90156}"/>
    <cellStyle name="Normal 5 2 2 3 3 4 3 2" xfId="16186" xr:uid="{9B5B0739-6ADA-4A23-9F66-32071FD295B1}"/>
    <cellStyle name="Normal 5 2 2 3 3 4 3 3" xfId="26312" xr:uid="{3CF43F4A-C9D1-4017-8BF5-1696D06BFF0C}"/>
    <cellStyle name="Normal 5 2 2 3 3 4 4" xfId="11969" xr:uid="{B664EBE6-C272-403C-9CF4-75C098EEACC6}"/>
    <cellStyle name="Normal 5 2 2 3 3 4 5" xfId="22095" xr:uid="{504F37E1-62EA-4751-AD7F-E6D1FFB2A0F8}"/>
    <cellStyle name="Normal 5 2 2 3 3 5" xfId="2975" xr:uid="{1055EA8D-8232-4918-8D15-2D527CD283DE}"/>
    <cellStyle name="Normal 5 2 2 3 3 5 2" xfId="5204" xr:uid="{55057EA3-70DA-4B1B-A622-C0684DB47A42}"/>
    <cellStyle name="Normal 5 2 2 3 3 5 2 2" xfId="9422" xr:uid="{84DE9A02-AECC-4554-84D0-4FF143944BFF}"/>
    <cellStyle name="Normal 5 2 2 3 3 5 2 2 2" xfId="18744" xr:uid="{622DCDE9-E07F-4A26-87A1-6C24901F3BAB}"/>
    <cellStyle name="Normal 5 2 2 3 3 5 2 2 3" xfId="28870" xr:uid="{98FB7997-856A-47A4-98FA-A8AD1E3C4D7E}"/>
    <cellStyle name="Normal 5 2 2 3 3 5 2 3" xfId="14527" xr:uid="{7C41CFED-4D86-4C4C-B637-B8439B3719A4}"/>
    <cellStyle name="Normal 5 2 2 3 3 5 2 4" xfId="24653" xr:uid="{8EBA0C95-AE9B-49A7-91DF-F0233F5DD678}"/>
    <cellStyle name="Normal 5 2 2 3 3 5 3" xfId="7277" xr:uid="{C9C6713A-CF1B-47CC-A56D-10E658F40E3C}"/>
    <cellStyle name="Normal 5 2 2 3 3 5 3 2" xfId="16599" xr:uid="{498832DC-4B68-413C-B4A8-688FA7FFF1FD}"/>
    <cellStyle name="Normal 5 2 2 3 3 5 3 3" xfId="26725" xr:uid="{9EEE4AA4-4F01-4CF3-B7B7-AEAB62D36D87}"/>
    <cellStyle name="Normal 5 2 2 3 3 5 4" xfId="12382" xr:uid="{FBA10A6D-A748-4E5F-AC7E-E72A58316233}"/>
    <cellStyle name="Normal 5 2 2 3 3 5 5" xfId="22508" xr:uid="{7E43BE7E-6332-46FD-8008-CD42A13D594D}"/>
    <cellStyle name="Normal 5 2 2 3 3 6" xfId="3411" xr:uid="{C59DEB0F-3406-4BC8-953F-34C4C6F28421}"/>
    <cellStyle name="Normal 5 2 2 3 3 6 2" xfId="7690" xr:uid="{2D10F672-ACA8-43C1-BC1B-CC05D1BDB3F7}"/>
    <cellStyle name="Normal 5 2 2 3 3 6 2 2" xfId="17012" xr:uid="{E102B5A0-EB4E-447E-9EED-E48C3D63E6DF}"/>
    <cellStyle name="Normal 5 2 2 3 3 6 2 3" xfId="27138" xr:uid="{93A1428C-4BD0-4517-A23E-F88EC6185DE0}"/>
    <cellStyle name="Normal 5 2 2 3 3 6 3" xfId="12795" xr:uid="{E228205E-9822-4714-AA55-1B7D7B764BE8}"/>
    <cellStyle name="Normal 5 2 2 3 3 6 4" xfId="22921" xr:uid="{144C3352-A6A3-42E2-A270-47AC1FC30A3C}"/>
    <cellStyle name="Normal 5 2 2 3 3 7" xfId="5625" xr:uid="{D35F10FA-30A7-46CC-8D02-0A6B75FDE2F5}"/>
    <cellStyle name="Normal 5 2 2 3 3 7 2" xfId="14947" xr:uid="{558E586E-E407-45D8-93E1-18FFB5E544ED}"/>
    <cellStyle name="Normal 5 2 2 3 3 7 3" xfId="25073" xr:uid="{99CE81C1-3E93-4C4C-91ED-BB8978F706DD}"/>
    <cellStyle name="Normal 5 2 2 3 3 8" xfId="9865" xr:uid="{743B09D0-3CA9-41E8-9E5D-AAE83A966D8E}"/>
    <cellStyle name="Normal 5 2 2 3 3 8 2" xfId="19186" xr:uid="{87DA1E17-8C2B-4A15-A67C-CF9A941F9CA6}"/>
    <cellStyle name="Normal 5 2 2 3 3 8 3" xfId="29312" xr:uid="{35AF0D17-BB43-4108-9C82-D76810E944A6}"/>
    <cellStyle name="Normal 5 2 2 3 3 9" xfId="1321" xr:uid="{8EA3AF37-D560-4A03-891C-D8F3F550894C}"/>
    <cellStyle name="Normal 5 2 2 3 4" xfId="899" xr:uid="{00000000-0005-0000-0000-0000EC020000}"/>
    <cellStyle name="Normal 5 2 2 3 4 2" xfId="3962" xr:uid="{A4CBA65A-A382-4D06-8B5C-EF1BDEE53FAE}"/>
    <cellStyle name="Normal 5 2 2 3 4 2 2" xfId="8180" xr:uid="{6024B6C0-F07A-42B1-8E02-6652050CD8D2}"/>
    <cellStyle name="Normal 5 2 2 3 4 2 2 2" xfId="17502" xr:uid="{4F954F0C-BFC5-4520-8814-921F22AD45C8}"/>
    <cellStyle name="Normal 5 2 2 3 4 2 2 3" xfId="27628" xr:uid="{409379DF-00D6-494B-A540-0504A61EAF43}"/>
    <cellStyle name="Normal 5 2 2 3 4 2 3" xfId="13285" xr:uid="{F4EFCF9A-415A-4707-9C1D-C03F22B7E89F}"/>
    <cellStyle name="Normal 5 2 2 3 4 2 4" xfId="23411" xr:uid="{BD92CF51-B30B-49FC-A0FD-FA26396C6DEA}"/>
    <cellStyle name="Normal 5 2 2 3 4 3" xfId="6035" xr:uid="{F38D41A2-AA53-4CA4-9854-0340E9D6642C}"/>
    <cellStyle name="Normal 5 2 2 3 4 3 2" xfId="15357" xr:uid="{E2BC6BE4-BAB8-4CA0-A0CE-62BD07848B1F}"/>
    <cellStyle name="Normal 5 2 2 3 4 3 3" xfId="25483" xr:uid="{A17AA4E9-D73A-4F24-8C8C-844B646377C4}"/>
    <cellStyle name="Normal 5 2 2 3 4 4" xfId="10083" xr:uid="{688B42B4-7F28-4E5E-9FFB-AA15C958A759}"/>
    <cellStyle name="Normal 5 2 2 3 4 4 2" xfId="19394" xr:uid="{79B6D6C3-2682-4FA7-9FFA-38C32A90CA40}"/>
    <cellStyle name="Normal 5 2 2 3 4 4 3" xfId="29520" xr:uid="{86A381BC-C5B3-4030-A1A5-0F6A45B8B266}"/>
    <cellStyle name="Normal 5 2 2 3 4 5" xfId="1733" xr:uid="{AB9BA5DB-AE06-40E2-9B65-80C65C662560}"/>
    <cellStyle name="Normal 5 2 2 3 4 6" xfId="11140" xr:uid="{FD925656-D6B4-4FC1-8C6A-C64D2FF89EE6}"/>
    <cellStyle name="Normal 5 2 2 3 4 7" xfId="20439" xr:uid="{D341C7EE-3568-401F-B65D-3695AD8F4113}"/>
    <cellStyle name="Normal 5 2 2 3 4 8" xfId="21266" xr:uid="{F666218E-9809-4AEF-87D6-D561553E90DC}"/>
    <cellStyle name="Normal 5 2 2 3 5" xfId="2146" xr:uid="{0CF91E0A-12DD-4C28-9485-FB0BCEBECFAC}"/>
    <cellStyle name="Normal 5 2 2 3 5 2" xfId="4375" xr:uid="{362B255C-2D5E-44B2-952B-5BF7D6FF8FAF}"/>
    <cellStyle name="Normal 5 2 2 3 5 2 2" xfId="8593" xr:uid="{255E1080-4271-49E2-A20F-8A83199412D7}"/>
    <cellStyle name="Normal 5 2 2 3 5 2 2 2" xfId="17915" xr:uid="{EB0695AA-0303-4751-A67E-1538767CFCAF}"/>
    <cellStyle name="Normal 5 2 2 3 5 2 2 3" xfId="28041" xr:uid="{B219A664-06C3-478C-8660-C54B578FF171}"/>
    <cellStyle name="Normal 5 2 2 3 5 2 3" xfId="13698" xr:uid="{C206C791-9A79-4041-950B-178DE2AAD631}"/>
    <cellStyle name="Normal 5 2 2 3 5 2 4" xfId="23824" xr:uid="{AC794071-3C30-466B-840A-AEF444079211}"/>
    <cellStyle name="Normal 5 2 2 3 5 3" xfId="6448" xr:uid="{F6572E17-622D-4DE0-96EE-BA20C4CC921C}"/>
    <cellStyle name="Normal 5 2 2 3 5 3 2" xfId="15770" xr:uid="{3B90B983-4ABF-4006-9802-C77E0035BD83}"/>
    <cellStyle name="Normal 5 2 2 3 5 3 3" xfId="25896" xr:uid="{03FD7CAD-3599-4DA5-831F-CEAA5959DF8E}"/>
    <cellStyle name="Normal 5 2 2 3 5 4" xfId="11553" xr:uid="{97044295-7231-4575-9AA6-867F029FE29A}"/>
    <cellStyle name="Normal 5 2 2 3 5 5" xfId="21679" xr:uid="{B94BC5A4-22F9-4E61-9D80-F44DC6FB661E}"/>
    <cellStyle name="Normal 5 2 2 3 6" xfId="2559" xr:uid="{B5F57C42-BFC6-4EBD-8229-07F91C462A82}"/>
    <cellStyle name="Normal 5 2 2 3 6 2" xfId="4788" xr:uid="{D2D690C9-6DF0-492C-B9C5-D6BD1566DF05}"/>
    <cellStyle name="Normal 5 2 2 3 6 2 2" xfId="9006" xr:uid="{B8795251-67B1-4ACE-AC78-407F9083C4D7}"/>
    <cellStyle name="Normal 5 2 2 3 6 2 2 2" xfId="18328" xr:uid="{83DF54A5-FF60-4769-AFD0-B17DBF4EF939}"/>
    <cellStyle name="Normal 5 2 2 3 6 2 2 3" xfId="28454" xr:uid="{174769DE-F9B9-44C8-8AD2-E50049C26043}"/>
    <cellStyle name="Normal 5 2 2 3 6 2 3" xfId="14111" xr:uid="{23C20AE2-E142-4534-AEA7-7B4CFED0C47C}"/>
    <cellStyle name="Normal 5 2 2 3 6 2 4" xfId="24237" xr:uid="{14C0E628-C497-4F7D-B93B-4A125659BBE7}"/>
    <cellStyle name="Normal 5 2 2 3 6 3" xfId="6861" xr:uid="{B74D5884-D7CB-415D-867E-873CBED8A22D}"/>
    <cellStyle name="Normal 5 2 2 3 6 3 2" xfId="16183" xr:uid="{42BD912C-7ECC-47D6-B2FE-4780B8D8CB1D}"/>
    <cellStyle name="Normal 5 2 2 3 6 3 3" xfId="26309" xr:uid="{B899E418-F20F-4661-AA57-F2CC6EEBFAAC}"/>
    <cellStyle name="Normal 5 2 2 3 6 4" xfId="11966" xr:uid="{7A8E50D5-7D21-4AA3-895D-FBF82B1D94FC}"/>
    <cellStyle name="Normal 5 2 2 3 6 5" xfId="22092" xr:uid="{500E2BE1-9864-4E11-8D9A-252099EC4CD5}"/>
    <cellStyle name="Normal 5 2 2 3 7" xfId="2972" xr:uid="{28B8E9E7-062A-47B3-9D10-E3DAFDE0DBEC}"/>
    <cellStyle name="Normal 5 2 2 3 7 2" xfId="5201" xr:uid="{5323E76A-8903-4ED4-BBE7-5003973CF3AD}"/>
    <cellStyle name="Normal 5 2 2 3 7 2 2" xfId="9419" xr:uid="{F89FD9E8-F621-4C20-BE7F-EF746A0BFC0B}"/>
    <cellStyle name="Normal 5 2 2 3 7 2 2 2" xfId="18741" xr:uid="{2D2A010B-411C-426C-AA74-637AAB423839}"/>
    <cellStyle name="Normal 5 2 2 3 7 2 2 3" xfId="28867" xr:uid="{76CAD3FE-FE3A-4FD8-8C4D-153D2BDE221D}"/>
    <cellStyle name="Normal 5 2 2 3 7 2 3" xfId="14524" xr:uid="{7F3A9639-B091-4423-8E62-55D10D8801A9}"/>
    <cellStyle name="Normal 5 2 2 3 7 2 4" xfId="24650" xr:uid="{39349047-36C6-4963-B5F4-B5888FA35468}"/>
    <cellStyle name="Normal 5 2 2 3 7 3" xfId="7274" xr:uid="{15409392-D959-4F5E-B84C-BB9AE13204EC}"/>
    <cellStyle name="Normal 5 2 2 3 7 3 2" xfId="16596" xr:uid="{7423A3E3-38FB-4659-AD2B-134F092BA6A6}"/>
    <cellStyle name="Normal 5 2 2 3 7 3 3" xfId="26722" xr:uid="{376FAC19-6534-4A19-9579-98D1F3A3CACB}"/>
    <cellStyle name="Normal 5 2 2 3 7 4" xfId="12379" xr:uid="{477D3A75-88C6-4534-8D14-CA179C70F8AA}"/>
    <cellStyle name="Normal 5 2 2 3 7 5" xfId="22505" xr:uid="{1CDD20C1-C113-4CE2-9797-8A10D78E16EC}"/>
    <cellStyle name="Normal 5 2 2 3 8" xfId="3408" xr:uid="{58661195-BF88-4B47-8BF1-976873639832}"/>
    <cellStyle name="Normal 5 2 2 3 8 2" xfId="7687" xr:uid="{8A829745-964F-44B3-AC24-03BC24ABE130}"/>
    <cellStyle name="Normal 5 2 2 3 8 2 2" xfId="17009" xr:uid="{95118D41-92A4-40F5-B736-8FD511B01E9D}"/>
    <cellStyle name="Normal 5 2 2 3 8 2 3" xfId="27135" xr:uid="{F6BD856C-B41A-4E0B-8A75-96E3D273CCA0}"/>
    <cellStyle name="Normal 5 2 2 3 8 3" xfId="12792" xr:uid="{20F0DE62-129F-4EBE-AF30-61CFD0450C56}"/>
    <cellStyle name="Normal 5 2 2 3 8 4" xfId="22918" xr:uid="{223EB0BB-85ED-498E-BF07-9217FBCA4D88}"/>
    <cellStyle name="Normal 5 2 2 3 9" xfId="5622" xr:uid="{0D937643-79CA-4F87-9933-7AA0474E801D}"/>
    <cellStyle name="Normal 5 2 2 3 9 2" xfId="14944" xr:uid="{1C050F9B-C9FE-4B27-94B3-C894D5908422}"/>
    <cellStyle name="Normal 5 2 2 3 9 3" xfId="25070" xr:uid="{E7E002DD-232F-4116-A5DE-2BC80FBB4962}"/>
    <cellStyle name="Normal 5 2 2 4" xfId="424" xr:uid="{00000000-0005-0000-0000-0000ED020000}"/>
    <cellStyle name="Normal 5 2 2 4 10" xfId="1322" xr:uid="{E29FF57A-89D5-4FA9-AC92-065FB12101BF}"/>
    <cellStyle name="Normal 5 2 2 4 11" xfId="10731" xr:uid="{586FBEA8-9D1E-4571-8D9A-F13589C9EC9D}"/>
    <cellStyle name="Normal 5 2 2 4 12" xfId="20027" xr:uid="{1EF66A88-7975-4063-87C6-C99FC37C3599}"/>
    <cellStyle name="Normal 5 2 2 4 13" xfId="20857" xr:uid="{2A7D8E88-74BA-43A2-9CEC-FD2A368B97FE}"/>
    <cellStyle name="Normal 5 2 2 4 2" xfId="425" xr:uid="{00000000-0005-0000-0000-0000EE020000}"/>
    <cellStyle name="Normal 5 2 2 4 2 10" xfId="10732" xr:uid="{F2D09840-368D-4166-B309-3C77599DC3C9}"/>
    <cellStyle name="Normal 5 2 2 4 2 11" xfId="20028" xr:uid="{9B76F80D-29AA-4205-B582-2C63B8F6BD65}"/>
    <cellStyle name="Normal 5 2 2 4 2 12" xfId="20858" xr:uid="{76D765E1-17A6-4F4B-A5E1-B96F96633221}"/>
    <cellStyle name="Normal 5 2 2 4 2 2" xfId="904" xr:uid="{00000000-0005-0000-0000-0000EF020000}"/>
    <cellStyle name="Normal 5 2 2 4 2 2 2" xfId="3967" xr:uid="{603D4771-C8CF-4E1C-AA0A-7202993C6FB0}"/>
    <cellStyle name="Normal 5 2 2 4 2 2 2 2" xfId="8185" xr:uid="{8611E241-2792-4D59-A3EE-DFF544B8330F}"/>
    <cellStyle name="Normal 5 2 2 4 2 2 2 2 2" xfId="17507" xr:uid="{E2EEFDD9-3BD5-4369-9358-8A8C0131D444}"/>
    <cellStyle name="Normal 5 2 2 4 2 2 2 2 3" xfId="27633" xr:uid="{9763E66E-B6C6-41F0-B19D-6BA7182389CD}"/>
    <cellStyle name="Normal 5 2 2 4 2 2 2 3" xfId="13290" xr:uid="{9541D592-B60E-451A-A338-36FE5FD56940}"/>
    <cellStyle name="Normal 5 2 2 4 2 2 2 4" xfId="23416" xr:uid="{DE5C15E5-EE0B-4127-9A5B-5451F0313F3A}"/>
    <cellStyle name="Normal 5 2 2 4 2 2 3" xfId="6040" xr:uid="{17CF84E9-1C8C-453A-A0AA-F2291A625387}"/>
    <cellStyle name="Normal 5 2 2 4 2 2 3 2" xfId="15362" xr:uid="{7BBC2012-75AC-4807-BCAA-A83BF08F7088}"/>
    <cellStyle name="Normal 5 2 2 4 2 2 3 3" xfId="25488" xr:uid="{3A80D84B-E359-47AD-9C7E-E1A55EA59915}"/>
    <cellStyle name="Normal 5 2 2 4 2 2 4" xfId="10318" xr:uid="{B5F7B841-F010-46B4-A90A-9A6093ABD53B}"/>
    <cellStyle name="Normal 5 2 2 4 2 2 4 2" xfId="19629" xr:uid="{6FF87BD8-7637-46E2-B9C7-CED6D3575CC1}"/>
    <cellStyle name="Normal 5 2 2 4 2 2 4 3" xfId="29755" xr:uid="{EDAA54F5-31B2-4A08-931B-3D25BB1074EE}"/>
    <cellStyle name="Normal 5 2 2 4 2 2 5" xfId="1738" xr:uid="{60AC7B5C-0D62-47A2-9F77-218BF8D83DFC}"/>
    <cellStyle name="Normal 5 2 2 4 2 2 6" xfId="11145" xr:uid="{A3506762-3052-42F2-8D86-E84EC3968008}"/>
    <cellStyle name="Normal 5 2 2 4 2 2 7" xfId="20444" xr:uid="{79BD4988-5DF7-48C1-8651-7A3150656CEB}"/>
    <cellStyle name="Normal 5 2 2 4 2 2 8" xfId="21271" xr:uid="{A7E5943E-8D11-43E2-B09F-9E1770AF868D}"/>
    <cellStyle name="Normal 5 2 2 4 2 3" xfId="2151" xr:uid="{4BE4F594-5B52-4769-A03A-1E6094332EBE}"/>
    <cellStyle name="Normal 5 2 2 4 2 3 2" xfId="4380" xr:uid="{0DAA03E2-FE36-4E7A-AFA0-7CD09452CF92}"/>
    <cellStyle name="Normal 5 2 2 4 2 3 2 2" xfId="8598" xr:uid="{5D84173C-AB6D-4A91-AB40-1CB2FDEB7068}"/>
    <cellStyle name="Normal 5 2 2 4 2 3 2 2 2" xfId="17920" xr:uid="{8600E300-55EE-4A84-AB81-DAEF1AC7A145}"/>
    <cellStyle name="Normal 5 2 2 4 2 3 2 2 3" xfId="28046" xr:uid="{D323BC1D-440A-42EA-8BDF-C978FAD2C865}"/>
    <cellStyle name="Normal 5 2 2 4 2 3 2 3" xfId="13703" xr:uid="{10788904-AC56-4436-A6FC-09BF6EBDE45E}"/>
    <cellStyle name="Normal 5 2 2 4 2 3 2 4" xfId="23829" xr:uid="{721045A0-6D0A-45D8-AE2F-C68444B1A3C8}"/>
    <cellStyle name="Normal 5 2 2 4 2 3 3" xfId="6453" xr:uid="{4A03BBF4-43E6-4DF3-8994-AC52C4C890B9}"/>
    <cellStyle name="Normal 5 2 2 4 2 3 3 2" xfId="15775" xr:uid="{C3224838-3052-4855-A20C-B64035071060}"/>
    <cellStyle name="Normal 5 2 2 4 2 3 3 3" xfId="25901" xr:uid="{A442391B-7322-4FB8-8E90-4FD5A8E4EDD0}"/>
    <cellStyle name="Normal 5 2 2 4 2 3 4" xfId="11558" xr:uid="{11E28C28-C624-46C1-AF49-E064205FDF45}"/>
    <cellStyle name="Normal 5 2 2 4 2 3 5" xfId="21684" xr:uid="{0F667164-22D2-465F-B343-0781A1B7A6F5}"/>
    <cellStyle name="Normal 5 2 2 4 2 4" xfId="2564" xr:uid="{7A378C8B-D9DE-480A-AA4A-27324F44BAD3}"/>
    <cellStyle name="Normal 5 2 2 4 2 4 2" xfId="4793" xr:uid="{7BD44D26-ED86-480A-AFB4-E25887EAAEFA}"/>
    <cellStyle name="Normal 5 2 2 4 2 4 2 2" xfId="9011" xr:uid="{C4ACB736-F55C-49FC-9293-E2FC5E9D8367}"/>
    <cellStyle name="Normal 5 2 2 4 2 4 2 2 2" xfId="18333" xr:uid="{8D10F178-19BF-4C1D-A689-C54804EF63FA}"/>
    <cellStyle name="Normal 5 2 2 4 2 4 2 2 3" xfId="28459" xr:uid="{7305D4CD-8B7C-448B-B3DD-4401DB4DEF4A}"/>
    <cellStyle name="Normal 5 2 2 4 2 4 2 3" xfId="14116" xr:uid="{064BE4D9-4674-4D01-BE38-8B27B99599A5}"/>
    <cellStyle name="Normal 5 2 2 4 2 4 2 4" xfId="24242" xr:uid="{6AC14608-4DED-4824-AEE9-DF95ED58E0F7}"/>
    <cellStyle name="Normal 5 2 2 4 2 4 3" xfId="6866" xr:uid="{6EFD8CBE-6EB0-4477-B61E-398582E0D542}"/>
    <cellStyle name="Normal 5 2 2 4 2 4 3 2" xfId="16188" xr:uid="{F0CE7A1E-1394-4651-B968-FB77BCD1F15E}"/>
    <cellStyle name="Normal 5 2 2 4 2 4 3 3" xfId="26314" xr:uid="{3ED0085D-3C06-403C-9640-7EF44CCF7B47}"/>
    <cellStyle name="Normal 5 2 2 4 2 4 4" xfId="11971" xr:uid="{52CBADA7-65C7-46E5-A5AE-7B7087AACD55}"/>
    <cellStyle name="Normal 5 2 2 4 2 4 5" xfId="22097" xr:uid="{C39E4EAE-F10F-4C59-BE8F-7CCF4B94BA2D}"/>
    <cellStyle name="Normal 5 2 2 4 2 5" xfId="2977" xr:uid="{8E1343B8-4E89-4971-89B4-E6D56F24E23A}"/>
    <cellStyle name="Normal 5 2 2 4 2 5 2" xfId="5206" xr:uid="{0A1B303F-5D5A-4568-9FAC-49B3518691C4}"/>
    <cellStyle name="Normal 5 2 2 4 2 5 2 2" xfId="9424" xr:uid="{33F83B88-9E70-4706-8167-9987529DFF98}"/>
    <cellStyle name="Normal 5 2 2 4 2 5 2 2 2" xfId="18746" xr:uid="{98E561C7-29D2-4D98-8040-D657D0B32E11}"/>
    <cellStyle name="Normal 5 2 2 4 2 5 2 2 3" xfId="28872" xr:uid="{46010652-79A3-4620-B5C9-7A0AA5B5B355}"/>
    <cellStyle name="Normal 5 2 2 4 2 5 2 3" xfId="14529" xr:uid="{D6C36DCE-90B1-4480-BB81-F3A063D033F1}"/>
    <cellStyle name="Normal 5 2 2 4 2 5 2 4" xfId="24655" xr:uid="{D09E6842-D7D9-4605-9D5D-F0D91F038492}"/>
    <cellStyle name="Normal 5 2 2 4 2 5 3" xfId="7279" xr:uid="{AE25A1AC-23AC-4D5F-AF4C-76AB01106FF5}"/>
    <cellStyle name="Normal 5 2 2 4 2 5 3 2" xfId="16601" xr:uid="{24187F81-0F8A-4EE4-AE46-0E0962E4415A}"/>
    <cellStyle name="Normal 5 2 2 4 2 5 3 3" xfId="26727" xr:uid="{09BA64AC-E8C3-4BD4-B02C-EFCC8A5AD306}"/>
    <cellStyle name="Normal 5 2 2 4 2 5 4" xfId="12384" xr:uid="{8BC0C88F-FE38-42A6-B4F5-AA0CDE403C28}"/>
    <cellStyle name="Normal 5 2 2 4 2 5 5" xfId="22510" xr:uid="{846F6D1E-8DE1-41E3-BB99-F1A7C5D399A8}"/>
    <cellStyle name="Normal 5 2 2 4 2 6" xfId="3413" xr:uid="{57438446-6032-4D53-B41F-99A83D000482}"/>
    <cellStyle name="Normal 5 2 2 4 2 6 2" xfId="7692" xr:uid="{69D29821-FD14-49CD-86DF-E9451DDFB00B}"/>
    <cellStyle name="Normal 5 2 2 4 2 6 2 2" xfId="17014" xr:uid="{199A377D-B30F-4F05-A4DC-3B91D98F731A}"/>
    <cellStyle name="Normal 5 2 2 4 2 6 2 3" xfId="27140" xr:uid="{500991C9-373F-4148-A98A-A4BA6A184F7E}"/>
    <cellStyle name="Normal 5 2 2 4 2 6 3" xfId="12797" xr:uid="{61A4CAB9-280E-4702-A61B-3D7806478BB1}"/>
    <cellStyle name="Normal 5 2 2 4 2 6 4" xfId="22923" xr:uid="{15E4FCC2-177A-4A61-B95A-E555D4314F90}"/>
    <cellStyle name="Normal 5 2 2 4 2 7" xfId="5627" xr:uid="{D50D59C7-065E-444A-965E-5F56FD7DD458}"/>
    <cellStyle name="Normal 5 2 2 4 2 7 2" xfId="14949" xr:uid="{66479C47-6844-4E9C-B74D-8DDF89F79B31}"/>
    <cellStyle name="Normal 5 2 2 4 2 7 3" xfId="25075" xr:uid="{7F46E321-5437-443E-927E-5B191011DD0A}"/>
    <cellStyle name="Normal 5 2 2 4 2 8" xfId="9893" xr:uid="{2252CF2E-6F31-4B26-9A5F-DFD5EC9CEA21}"/>
    <cellStyle name="Normal 5 2 2 4 2 8 2" xfId="19214" xr:uid="{69B76BA0-3BA4-46A2-8128-E1DDAB870559}"/>
    <cellStyle name="Normal 5 2 2 4 2 8 3" xfId="29340" xr:uid="{8A2DBDA4-87C1-4F3F-A68E-1043F6E93549}"/>
    <cellStyle name="Normal 5 2 2 4 2 9" xfId="1323" xr:uid="{9F8F5364-5D6E-4007-8412-C588BF1B2B5A}"/>
    <cellStyle name="Normal 5 2 2 4 3" xfId="903" xr:uid="{00000000-0005-0000-0000-0000F0020000}"/>
    <cellStyle name="Normal 5 2 2 4 3 2" xfId="3966" xr:uid="{E235AF40-357C-400A-8287-EAEA1472C07D}"/>
    <cellStyle name="Normal 5 2 2 4 3 2 2" xfId="8184" xr:uid="{7B35172A-ADB8-4C5C-9964-5C82BDA86771}"/>
    <cellStyle name="Normal 5 2 2 4 3 2 2 2" xfId="17506" xr:uid="{85018BA6-5B44-4486-A502-D98DE9CE7612}"/>
    <cellStyle name="Normal 5 2 2 4 3 2 2 3" xfId="27632" xr:uid="{D3C644E2-01D0-4BA4-B0DB-3F1DE4D56FAA}"/>
    <cellStyle name="Normal 5 2 2 4 3 2 3" xfId="13289" xr:uid="{EA82AC05-C90E-4757-A2E2-7058779B95A1}"/>
    <cellStyle name="Normal 5 2 2 4 3 2 4" xfId="23415" xr:uid="{A1510106-6DA2-4A5B-B8E7-7D0F06A828C7}"/>
    <cellStyle name="Normal 5 2 2 4 3 3" xfId="6039" xr:uid="{BB5FED36-9B86-49C2-91CA-2682A535F64A}"/>
    <cellStyle name="Normal 5 2 2 4 3 3 2" xfId="15361" xr:uid="{F781A106-E837-4A1E-BAA5-A482530DCC22}"/>
    <cellStyle name="Normal 5 2 2 4 3 3 3" xfId="25487" xr:uid="{6EA3FF1D-30D7-4F5E-BBEC-E468A8482257}"/>
    <cellStyle name="Normal 5 2 2 4 3 4" xfId="10111" xr:uid="{ED402915-7A9C-4ED2-9DCD-920E5F404956}"/>
    <cellStyle name="Normal 5 2 2 4 3 4 2" xfId="19422" xr:uid="{B9AB6B5A-F5D3-4439-83FC-CFA863B87F6C}"/>
    <cellStyle name="Normal 5 2 2 4 3 4 3" xfId="29548" xr:uid="{503BA829-8E59-4837-ACE6-A983E5435C3F}"/>
    <cellStyle name="Normal 5 2 2 4 3 5" xfId="1737" xr:uid="{C4053422-2E00-4CAB-B231-0FAD8C3DA255}"/>
    <cellStyle name="Normal 5 2 2 4 3 6" xfId="11144" xr:uid="{5CB61E26-32C8-49F4-8F7C-DC9A9DED7273}"/>
    <cellStyle name="Normal 5 2 2 4 3 7" xfId="20443" xr:uid="{9E1B7945-94EB-4FC4-BC2F-2F94F8336BE4}"/>
    <cellStyle name="Normal 5 2 2 4 3 8" xfId="21270" xr:uid="{6C19F59E-2B97-40B0-8C9A-A0B1A5465B3D}"/>
    <cellStyle name="Normal 5 2 2 4 4" xfId="2150" xr:uid="{E521ACFD-A205-4D21-9AC6-EE09C776BD26}"/>
    <cellStyle name="Normal 5 2 2 4 4 2" xfId="4379" xr:uid="{30047083-3E22-4943-BADE-6133997FE83E}"/>
    <cellStyle name="Normal 5 2 2 4 4 2 2" xfId="8597" xr:uid="{BB6F3781-5591-4341-A51B-FA866CDBD978}"/>
    <cellStyle name="Normal 5 2 2 4 4 2 2 2" xfId="17919" xr:uid="{9A41BB33-752B-4A7C-9DDF-7072C576A754}"/>
    <cellStyle name="Normal 5 2 2 4 4 2 2 3" xfId="28045" xr:uid="{E7519CB8-7FF3-4492-817F-019ED749C5F9}"/>
    <cellStyle name="Normal 5 2 2 4 4 2 3" xfId="13702" xr:uid="{908AB126-D837-4825-A59B-307C01B5C941}"/>
    <cellStyle name="Normal 5 2 2 4 4 2 4" xfId="23828" xr:uid="{D06D51D5-45B9-46AB-95D2-5E4A742E44E7}"/>
    <cellStyle name="Normal 5 2 2 4 4 3" xfId="6452" xr:uid="{1BDD617E-8290-4D8A-83B4-3C28A3FD89DC}"/>
    <cellStyle name="Normal 5 2 2 4 4 3 2" xfId="15774" xr:uid="{A52B3B1D-3969-44E7-9724-D746F61C5DB9}"/>
    <cellStyle name="Normal 5 2 2 4 4 3 3" xfId="25900" xr:uid="{CE3E6E44-F60C-4958-8909-16FC430DA2B5}"/>
    <cellStyle name="Normal 5 2 2 4 4 4" xfId="11557" xr:uid="{BA64F8D5-10C7-44E6-B652-57E450818B56}"/>
    <cellStyle name="Normal 5 2 2 4 4 5" xfId="21683" xr:uid="{C168A96D-5F4F-4F62-A906-F0BB0173204C}"/>
    <cellStyle name="Normal 5 2 2 4 5" xfId="2563" xr:uid="{ECC60E9B-8672-4780-9BBA-1002355D94C5}"/>
    <cellStyle name="Normal 5 2 2 4 5 2" xfId="4792" xr:uid="{3D38865C-990F-45CD-B682-BA24046EC616}"/>
    <cellStyle name="Normal 5 2 2 4 5 2 2" xfId="9010" xr:uid="{897089B9-F6C1-496D-9091-9DFF9005965A}"/>
    <cellStyle name="Normal 5 2 2 4 5 2 2 2" xfId="18332" xr:uid="{A88A226D-6E04-4AD7-A04E-EB8728C3B71A}"/>
    <cellStyle name="Normal 5 2 2 4 5 2 2 3" xfId="28458" xr:uid="{DF9571A9-C92E-4AC2-B9CD-D2C54DDDCC9A}"/>
    <cellStyle name="Normal 5 2 2 4 5 2 3" xfId="14115" xr:uid="{7238300C-07C5-4E7F-B0F0-772CC8B1AB42}"/>
    <cellStyle name="Normal 5 2 2 4 5 2 4" xfId="24241" xr:uid="{026D0E78-1EFC-43C7-BC25-B2800C07A843}"/>
    <cellStyle name="Normal 5 2 2 4 5 3" xfId="6865" xr:uid="{FDA523CD-3B71-46E2-99FC-4D0B17417C1F}"/>
    <cellStyle name="Normal 5 2 2 4 5 3 2" xfId="16187" xr:uid="{DC61432A-9F53-447C-B595-CFC447CD6090}"/>
    <cellStyle name="Normal 5 2 2 4 5 3 3" xfId="26313" xr:uid="{CAACA1D6-58F9-449E-9DD5-BFD1D34EAFC1}"/>
    <cellStyle name="Normal 5 2 2 4 5 4" xfId="11970" xr:uid="{03B87CA5-635A-40BD-8BBD-9DF9511AB383}"/>
    <cellStyle name="Normal 5 2 2 4 5 5" xfId="22096" xr:uid="{2CBE2C58-B555-41AA-9082-AE100746EB36}"/>
    <cellStyle name="Normal 5 2 2 4 6" xfId="2976" xr:uid="{AAA74E60-3820-4389-9982-4BA1C6990AE8}"/>
    <cellStyle name="Normal 5 2 2 4 6 2" xfId="5205" xr:uid="{C33099F7-406D-4BB7-B20B-8BE15B53C08F}"/>
    <cellStyle name="Normal 5 2 2 4 6 2 2" xfId="9423" xr:uid="{551032B6-E4B8-447B-A722-DAF4983A974B}"/>
    <cellStyle name="Normal 5 2 2 4 6 2 2 2" xfId="18745" xr:uid="{EBF61864-D8A0-4036-8EA1-FEFAD658F159}"/>
    <cellStyle name="Normal 5 2 2 4 6 2 2 3" xfId="28871" xr:uid="{9AAE0C2B-D748-4E3A-9D2B-189B3E8F2315}"/>
    <cellStyle name="Normal 5 2 2 4 6 2 3" xfId="14528" xr:uid="{83478D35-DF07-43B0-B171-48A29326F2C1}"/>
    <cellStyle name="Normal 5 2 2 4 6 2 4" xfId="24654" xr:uid="{44BC927B-C043-45A3-B06D-6E6D2261479E}"/>
    <cellStyle name="Normal 5 2 2 4 6 3" xfId="7278" xr:uid="{DA10CB18-C268-45F7-A90E-3F5A86B22B52}"/>
    <cellStyle name="Normal 5 2 2 4 6 3 2" xfId="16600" xr:uid="{914D9B6D-0EE7-400A-BDE3-3D57FB58E8F4}"/>
    <cellStyle name="Normal 5 2 2 4 6 3 3" xfId="26726" xr:uid="{F1D49F70-A22E-4E59-B3E2-712E349ED05B}"/>
    <cellStyle name="Normal 5 2 2 4 6 4" xfId="12383" xr:uid="{38C34AC9-7780-4B94-9A91-657965F36531}"/>
    <cellStyle name="Normal 5 2 2 4 6 5" xfId="22509" xr:uid="{1EDF6EC0-7EF8-4FC8-A9C1-89D4F3BD5730}"/>
    <cellStyle name="Normal 5 2 2 4 7" xfId="3412" xr:uid="{8A0D29BD-B141-4099-AFF6-61E77E77F26D}"/>
    <cellStyle name="Normal 5 2 2 4 7 2" xfId="7691" xr:uid="{FEADA18B-4B5D-4B2D-AC0C-223EDC3383A4}"/>
    <cellStyle name="Normal 5 2 2 4 7 2 2" xfId="17013" xr:uid="{A05A3FBE-FEE3-4794-8F5F-F58267CDF75A}"/>
    <cellStyle name="Normal 5 2 2 4 7 2 3" xfId="27139" xr:uid="{B1AD0CAC-32E8-4249-ADB0-E38801EF44D4}"/>
    <cellStyle name="Normal 5 2 2 4 7 3" xfId="12796" xr:uid="{3797D424-9838-41BA-912D-1CF1B2E2B68F}"/>
    <cellStyle name="Normal 5 2 2 4 7 4" xfId="22922" xr:uid="{6951A7D5-BAC3-4332-960F-7D73BE17D3F8}"/>
    <cellStyle name="Normal 5 2 2 4 8" xfId="5626" xr:uid="{CFAF7BEC-9C90-4C99-BAC5-E189D76242F3}"/>
    <cellStyle name="Normal 5 2 2 4 8 2" xfId="14948" xr:uid="{070AB102-AC5D-44C7-B5B5-3802F81A3B65}"/>
    <cellStyle name="Normal 5 2 2 4 8 3" xfId="25074" xr:uid="{3FD968AD-7B44-431B-9018-CBC5FE30EDCC}"/>
    <cellStyle name="Normal 5 2 2 4 9" xfId="9686" xr:uid="{D8243F0B-95A8-4922-B932-6D2D40AEC6D0}"/>
    <cellStyle name="Normal 5 2 2 4 9 2" xfId="19007" xr:uid="{CCE86848-5F00-4D7B-A615-918EAC0DA9A8}"/>
    <cellStyle name="Normal 5 2 2 4 9 3" xfId="29133" xr:uid="{DAB9131D-74B9-47EB-A0A2-B8FE2A04184C}"/>
    <cellStyle name="Normal 5 2 2 5" xfId="426" xr:uid="{00000000-0005-0000-0000-0000F1020000}"/>
    <cellStyle name="Normal 5 2 2 5 10" xfId="10733" xr:uid="{F34D431A-268A-4E60-A288-3E9C62DEFE7C}"/>
    <cellStyle name="Normal 5 2 2 5 11" xfId="20029" xr:uid="{B604630F-B9F0-4A29-8337-1CD8994B8664}"/>
    <cellStyle name="Normal 5 2 2 5 12" xfId="20859" xr:uid="{960EE454-5B23-45CF-B32F-A3977BA71F7B}"/>
    <cellStyle name="Normal 5 2 2 5 2" xfId="905" xr:uid="{00000000-0005-0000-0000-0000F2020000}"/>
    <cellStyle name="Normal 5 2 2 5 2 2" xfId="3968" xr:uid="{400E82D3-1622-490E-975B-567735760248}"/>
    <cellStyle name="Normal 5 2 2 5 2 2 2" xfId="8186" xr:uid="{60B73F73-ECFC-436F-B534-66E50092EA0F}"/>
    <cellStyle name="Normal 5 2 2 5 2 2 2 2" xfId="17508" xr:uid="{A5B44AF9-476D-40CC-BD5A-9A24C47CF8F5}"/>
    <cellStyle name="Normal 5 2 2 5 2 2 2 3" xfId="27634" xr:uid="{03E3F464-1457-4E50-8C69-46AF96EE2754}"/>
    <cellStyle name="Normal 5 2 2 5 2 2 3" xfId="13291" xr:uid="{3F8974AB-F157-4C3D-A682-84F9D05D5600}"/>
    <cellStyle name="Normal 5 2 2 5 2 2 4" xfId="23417" xr:uid="{3FDB2C99-C1D3-4414-913D-4CE2AF715DAA}"/>
    <cellStyle name="Normal 5 2 2 5 2 3" xfId="6041" xr:uid="{FBE766BE-1F0E-4769-82FB-E7D66DCFBCA2}"/>
    <cellStyle name="Normal 5 2 2 5 2 3 2" xfId="15363" xr:uid="{4550BC3E-61F1-4198-99FF-F5B5AA55D520}"/>
    <cellStyle name="Normal 5 2 2 5 2 3 3" xfId="25489" xr:uid="{FC47AB81-BE2D-4D21-9095-0E0422C6E0C7}"/>
    <cellStyle name="Normal 5 2 2 5 2 4" xfId="10227" xr:uid="{B2849F82-F1EE-4FA4-A114-AAFF837025DF}"/>
    <cellStyle name="Normal 5 2 2 5 2 4 2" xfId="19538" xr:uid="{47134D91-D36F-4A3B-92A8-F9CC1619687F}"/>
    <cellStyle name="Normal 5 2 2 5 2 4 3" xfId="29664" xr:uid="{94F6FCC0-D9D1-42FF-A975-924CBD7014C7}"/>
    <cellStyle name="Normal 5 2 2 5 2 5" xfId="1739" xr:uid="{F616BB88-E9B6-45FC-A108-389D26F1F9E7}"/>
    <cellStyle name="Normal 5 2 2 5 2 6" xfId="11146" xr:uid="{004955C9-AA1B-4A62-997A-B9F7E30F6B8E}"/>
    <cellStyle name="Normal 5 2 2 5 2 7" xfId="20445" xr:uid="{C1C44578-297A-4DAD-9376-A074025E3F7B}"/>
    <cellStyle name="Normal 5 2 2 5 2 8" xfId="21272" xr:uid="{9E574313-2263-470F-8AEC-7B1366D3CC46}"/>
    <cellStyle name="Normal 5 2 2 5 3" xfId="2152" xr:uid="{C34BCFA2-5420-47DE-BEC2-D50470E5EE47}"/>
    <cellStyle name="Normal 5 2 2 5 3 2" xfId="4381" xr:uid="{6993EEE3-9790-4C3D-8C94-A00D66F6F88E}"/>
    <cellStyle name="Normal 5 2 2 5 3 2 2" xfId="8599" xr:uid="{070F900D-C1F2-434E-B7DF-F79ABD476AB3}"/>
    <cellStyle name="Normal 5 2 2 5 3 2 2 2" xfId="17921" xr:uid="{0E64EAC5-2C15-4745-B55D-C7FD0774702E}"/>
    <cellStyle name="Normal 5 2 2 5 3 2 2 3" xfId="28047" xr:uid="{52F8F534-E516-4939-ACD9-0BA8D7034BF5}"/>
    <cellStyle name="Normal 5 2 2 5 3 2 3" xfId="13704" xr:uid="{D6D41427-6EEE-46D5-8872-79698186D7D5}"/>
    <cellStyle name="Normal 5 2 2 5 3 2 4" xfId="23830" xr:uid="{8A469F18-394B-43C4-A7F6-811C593A50F9}"/>
    <cellStyle name="Normal 5 2 2 5 3 3" xfId="6454" xr:uid="{3CF2EDAD-C644-4FBF-AD97-90AC929D5E4E}"/>
    <cellStyle name="Normal 5 2 2 5 3 3 2" xfId="15776" xr:uid="{E00F8880-3DDA-463A-A4F4-A6B85234E4D9}"/>
    <cellStyle name="Normal 5 2 2 5 3 3 3" xfId="25902" xr:uid="{9ACB6882-D797-4B15-9ED6-9DBBCBB6FBEE}"/>
    <cellStyle name="Normal 5 2 2 5 3 4" xfId="11559" xr:uid="{AC61CC76-EF14-4245-8BCC-D0A3D96A06B8}"/>
    <cellStyle name="Normal 5 2 2 5 3 5" xfId="21685" xr:uid="{6129C7AF-D9B3-435B-9B35-1E8F65966EE2}"/>
    <cellStyle name="Normal 5 2 2 5 4" xfId="2565" xr:uid="{E51CA4EF-6884-43A4-BACB-9D0D722C8A31}"/>
    <cellStyle name="Normal 5 2 2 5 4 2" xfId="4794" xr:uid="{0B19E8AD-56FE-47BC-ADF5-C6D3DCD92E26}"/>
    <cellStyle name="Normal 5 2 2 5 4 2 2" xfId="9012" xr:uid="{B24B7E5C-E993-4042-A042-19B0BB3036C3}"/>
    <cellStyle name="Normal 5 2 2 5 4 2 2 2" xfId="18334" xr:uid="{16DE76AA-FAD9-4CC7-8221-314DC4B708AA}"/>
    <cellStyle name="Normal 5 2 2 5 4 2 2 3" xfId="28460" xr:uid="{32B8242F-4140-41F7-BC33-1BDC13E90380}"/>
    <cellStyle name="Normal 5 2 2 5 4 2 3" xfId="14117" xr:uid="{8CF58110-4F74-499D-A4D2-07615F67106C}"/>
    <cellStyle name="Normal 5 2 2 5 4 2 4" xfId="24243" xr:uid="{38000B55-B6C3-49BB-A3E1-B04E2F4F9043}"/>
    <cellStyle name="Normal 5 2 2 5 4 3" xfId="6867" xr:uid="{6757757D-2C1E-4B66-AA71-EB564AB2A0B7}"/>
    <cellStyle name="Normal 5 2 2 5 4 3 2" xfId="16189" xr:uid="{59444300-64F7-4CE6-9EC6-C7A8BB2286C2}"/>
    <cellStyle name="Normal 5 2 2 5 4 3 3" xfId="26315" xr:uid="{BD652964-05C3-4D96-B325-6DE9A995614A}"/>
    <cellStyle name="Normal 5 2 2 5 4 4" xfId="11972" xr:uid="{5498A064-7427-488D-AF74-55A980C424CB}"/>
    <cellStyle name="Normal 5 2 2 5 4 5" xfId="22098" xr:uid="{795921EB-816A-49CF-8072-5A46F74B8167}"/>
    <cellStyle name="Normal 5 2 2 5 5" xfId="2978" xr:uid="{04B42F80-A1B1-430E-9880-2A5A4A315C9F}"/>
    <cellStyle name="Normal 5 2 2 5 5 2" xfId="5207" xr:uid="{C839AD4C-5590-4C0B-8045-DEF1397FC1BE}"/>
    <cellStyle name="Normal 5 2 2 5 5 2 2" xfId="9425" xr:uid="{BD0A982E-0BF9-4B5C-B476-F3DC2C20C260}"/>
    <cellStyle name="Normal 5 2 2 5 5 2 2 2" xfId="18747" xr:uid="{E6836B45-FB60-42C0-84E5-B05DA8889898}"/>
    <cellStyle name="Normal 5 2 2 5 5 2 2 3" xfId="28873" xr:uid="{B2966E85-ADFD-42B2-99DF-346E60B813E3}"/>
    <cellStyle name="Normal 5 2 2 5 5 2 3" xfId="14530" xr:uid="{6CF4DB88-6195-4D0C-8EE5-060276A345A3}"/>
    <cellStyle name="Normal 5 2 2 5 5 2 4" xfId="24656" xr:uid="{283E511A-0AAB-4CE9-A83D-01F45F9C11E2}"/>
    <cellStyle name="Normal 5 2 2 5 5 3" xfId="7280" xr:uid="{2FD71D14-D89C-40DD-9CD6-15226639B03A}"/>
    <cellStyle name="Normal 5 2 2 5 5 3 2" xfId="16602" xr:uid="{3287B90F-F50D-45D0-A83E-27143C6059D4}"/>
    <cellStyle name="Normal 5 2 2 5 5 3 3" xfId="26728" xr:uid="{95633D07-602E-4261-A1CC-CC4896E1C8ED}"/>
    <cellStyle name="Normal 5 2 2 5 5 4" xfId="12385" xr:uid="{69FF2005-692F-4ACC-A58E-403DA86007F1}"/>
    <cellStyle name="Normal 5 2 2 5 5 5" xfId="22511" xr:uid="{A050BC0E-5AF9-452B-8613-1F075C47134C}"/>
    <cellStyle name="Normal 5 2 2 5 6" xfId="3414" xr:uid="{86AA2EA6-ACB0-486E-AF6C-B0FCDD514C86}"/>
    <cellStyle name="Normal 5 2 2 5 6 2" xfId="7693" xr:uid="{4128DBDD-450F-49F6-B56D-AA7D4DA612EC}"/>
    <cellStyle name="Normal 5 2 2 5 6 2 2" xfId="17015" xr:uid="{0026665C-D32A-4F66-8448-D86099AD7483}"/>
    <cellStyle name="Normal 5 2 2 5 6 2 3" xfId="27141" xr:uid="{974AC9B2-023C-45BC-9678-CA83D0458532}"/>
    <cellStyle name="Normal 5 2 2 5 6 3" xfId="12798" xr:uid="{C1F25AE1-42C3-47C3-A7C8-B98471965B36}"/>
    <cellStyle name="Normal 5 2 2 5 6 4" xfId="22924" xr:uid="{86019526-2C38-4F4E-AFB4-D1516BEAA21C}"/>
    <cellStyle name="Normal 5 2 2 5 7" xfId="5628" xr:uid="{AAA8AAFF-F7E3-4BE4-B433-C5F3C52DD24A}"/>
    <cellStyle name="Normal 5 2 2 5 7 2" xfId="14950" xr:uid="{DC6B852F-4682-4039-9D2F-47C32EF6E1CD}"/>
    <cellStyle name="Normal 5 2 2 5 7 3" xfId="25076" xr:uid="{A62EEABF-D8FC-4BB9-89F7-1A95F4E5FF0D}"/>
    <cellStyle name="Normal 5 2 2 5 8" xfId="9802" xr:uid="{FF38CBBA-EB2A-479A-B06F-20FE175471E6}"/>
    <cellStyle name="Normal 5 2 2 5 8 2" xfId="19123" xr:uid="{B172D47E-5876-46E6-B880-464E902B37DF}"/>
    <cellStyle name="Normal 5 2 2 5 8 3" xfId="29249" xr:uid="{4D998D9E-DD44-4CD1-9515-A0BE413519AD}"/>
    <cellStyle name="Normal 5 2 2 5 9" xfId="1324" xr:uid="{8745025B-35C4-429A-A523-62885AE409A4}"/>
    <cellStyle name="Normal 5 2 2 6" xfId="890" xr:uid="{00000000-0005-0000-0000-0000F3020000}"/>
    <cellStyle name="Normal 5 2 2 6 2" xfId="3953" xr:uid="{26A07B9E-2927-4098-A836-84D4761F9A8C}"/>
    <cellStyle name="Normal 5 2 2 6 2 2" xfId="8171" xr:uid="{8010741B-814C-4EB2-B87C-8F0F816F55BA}"/>
    <cellStyle name="Normal 5 2 2 6 2 2 2" xfId="17493" xr:uid="{4A801177-A303-4829-AEB3-88289F059A5B}"/>
    <cellStyle name="Normal 5 2 2 6 2 2 3" xfId="27619" xr:uid="{4EF15B17-72A6-4893-AE66-9736D57DA407}"/>
    <cellStyle name="Normal 5 2 2 6 2 3" xfId="13276" xr:uid="{A759D1BB-D9A4-4D04-9B9C-6CF34F7D1C26}"/>
    <cellStyle name="Normal 5 2 2 6 2 4" xfId="23402" xr:uid="{089AF803-9C48-4A45-95D1-306B9F7DCDD7}"/>
    <cellStyle name="Normal 5 2 2 6 3" xfId="6026" xr:uid="{9D447F8A-4F77-4B99-A24B-07759214C3DC}"/>
    <cellStyle name="Normal 5 2 2 6 3 2" xfId="15348" xr:uid="{CC57B3FE-EF0F-4415-9364-4C842D556E19}"/>
    <cellStyle name="Normal 5 2 2 6 3 3" xfId="25474" xr:uid="{B9C7BE9E-BDF1-4DA8-A094-E04D6AF2F425}"/>
    <cellStyle name="Normal 5 2 2 6 4" xfId="10005" xr:uid="{084BCA6B-BA25-4B52-8484-8A4A046861F6}"/>
    <cellStyle name="Normal 5 2 2 6 4 2" xfId="19319" xr:uid="{DAE138F3-DA8D-4BDF-B43D-D1343CB64267}"/>
    <cellStyle name="Normal 5 2 2 6 4 3" xfId="29445" xr:uid="{1B1A2C86-27A2-44A4-AC37-98E23A74EAD7}"/>
    <cellStyle name="Normal 5 2 2 6 5" xfId="1724" xr:uid="{0FF708F6-9983-4C3C-BA23-CCD874463E97}"/>
    <cellStyle name="Normal 5 2 2 6 6" xfId="11131" xr:uid="{FCD6D5E8-E9DE-4EFC-BC46-336AF683BF4B}"/>
    <cellStyle name="Normal 5 2 2 6 7" xfId="20430" xr:uid="{FC6F1407-DF29-49D8-A1CD-4C2A7FA3F0AA}"/>
    <cellStyle name="Normal 5 2 2 6 8" xfId="21257" xr:uid="{B76936B6-ACAC-44C3-AE6A-8421402B0BD2}"/>
    <cellStyle name="Normal 5 2 2 7" xfId="2137" xr:uid="{5FAEC6F3-CA8D-42A1-B39F-44906ADB960A}"/>
    <cellStyle name="Normal 5 2 2 7 2" xfId="4366" xr:uid="{C2730D51-2EDF-4BEF-A1E7-1C99BFC24F58}"/>
    <cellStyle name="Normal 5 2 2 7 2 2" xfId="8584" xr:uid="{EAAA2217-5A02-434C-A0C6-E7370485386F}"/>
    <cellStyle name="Normal 5 2 2 7 2 2 2" xfId="17906" xr:uid="{3CD6BBF3-F691-4AB0-B5CA-7E0924A1436E}"/>
    <cellStyle name="Normal 5 2 2 7 2 2 3" xfId="28032" xr:uid="{9639E7F6-8DB2-4186-9D12-6C2ABD7519CE}"/>
    <cellStyle name="Normal 5 2 2 7 2 3" xfId="13689" xr:uid="{8B4A3399-DA85-4444-9A17-425067222EF0}"/>
    <cellStyle name="Normal 5 2 2 7 2 4" xfId="23815" xr:uid="{F9C0BF09-BB91-4F7D-8834-87646EF7D733}"/>
    <cellStyle name="Normal 5 2 2 7 3" xfId="6439" xr:uid="{E719E3FC-3EB1-430D-9787-A13C757EEEF3}"/>
    <cellStyle name="Normal 5 2 2 7 3 2" xfId="15761" xr:uid="{98F2326C-495D-46CE-BBFA-BE381F4460D2}"/>
    <cellStyle name="Normal 5 2 2 7 3 3" xfId="25887" xr:uid="{5AC67E35-288E-4C74-B265-A1296D171C09}"/>
    <cellStyle name="Normal 5 2 2 7 4" xfId="11544" xr:uid="{BB222BD5-47A6-45A6-B5C4-BFFAC377BA47}"/>
    <cellStyle name="Normal 5 2 2 7 5" xfId="21670" xr:uid="{90948FFB-D986-468C-BEB0-5D69551B301C}"/>
    <cellStyle name="Normal 5 2 2 8" xfId="2550" xr:uid="{11010ED2-B1CB-4168-8AB6-D98A67160A77}"/>
    <cellStyle name="Normal 5 2 2 8 2" xfId="4779" xr:uid="{12F02A1C-464E-4854-AEBD-48541959780F}"/>
    <cellStyle name="Normal 5 2 2 8 2 2" xfId="8997" xr:uid="{5B6EED4D-713B-41D4-9755-44ED9D8A5B05}"/>
    <cellStyle name="Normal 5 2 2 8 2 2 2" xfId="18319" xr:uid="{46CA746E-65F3-4FB3-8E1D-4D3148D04291}"/>
    <cellStyle name="Normal 5 2 2 8 2 2 3" xfId="28445" xr:uid="{29193B4F-7BE6-4B96-B4B6-2299D3A9B032}"/>
    <cellStyle name="Normal 5 2 2 8 2 3" xfId="14102" xr:uid="{1C7F2C53-F378-4412-86C8-87D25CCCF9E3}"/>
    <cellStyle name="Normal 5 2 2 8 2 4" xfId="24228" xr:uid="{4CBF2026-B156-4F35-852B-83C14940629F}"/>
    <cellStyle name="Normal 5 2 2 8 3" xfId="6852" xr:uid="{F539E5DB-E353-4B12-82BD-7E2FEF0C0DEA}"/>
    <cellStyle name="Normal 5 2 2 8 3 2" xfId="16174" xr:uid="{CAA555E2-3C80-45F5-95B7-0734E73005A3}"/>
    <cellStyle name="Normal 5 2 2 8 3 3" xfId="26300" xr:uid="{2778CD79-FB85-47F4-9D1B-FCA55C11ACC4}"/>
    <cellStyle name="Normal 5 2 2 8 4" xfId="11957" xr:uid="{7609B3E2-9A64-4283-8FDC-B6CA1B4832BF}"/>
    <cellStyle name="Normal 5 2 2 8 5" xfId="22083" xr:uid="{F393C204-40DE-4E98-956B-06C9D110215C}"/>
    <cellStyle name="Normal 5 2 2 9" xfId="2963" xr:uid="{018D4080-82A8-4C8D-9819-BCE015F41831}"/>
    <cellStyle name="Normal 5 2 2 9 2" xfId="5192" xr:uid="{8BD84707-880D-45DE-8B82-AC3244C2AFA3}"/>
    <cellStyle name="Normal 5 2 2 9 2 2" xfId="9410" xr:uid="{A1098DEC-811F-4075-B002-7C58473F1E3B}"/>
    <cellStyle name="Normal 5 2 2 9 2 2 2" xfId="18732" xr:uid="{11EF76B8-B571-488D-A555-4D8DB12C8859}"/>
    <cellStyle name="Normal 5 2 2 9 2 2 3" xfId="28858" xr:uid="{EC553816-A3DC-4553-8DAD-6CD4E13134FF}"/>
    <cellStyle name="Normal 5 2 2 9 2 3" xfId="14515" xr:uid="{8E84772B-2F07-4700-A6A2-A9CE134623D8}"/>
    <cellStyle name="Normal 5 2 2 9 2 4" xfId="24641" xr:uid="{35E19AD5-A0AA-4D64-9436-928B0DFCEF9F}"/>
    <cellStyle name="Normal 5 2 2 9 3" xfId="7265" xr:uid="{2D7E02C6-85E1-48F8-8795-3F6BB657E664}"/>
    <cellStyle name="Normal 5 2 2 9 3 2" xfId="16587" xr:uid="{737951B0-BFB6-41DE-B35E-0AF7721A7CE5}"/>
    <cellStyle name="Normal 5 2 2 9 3 3" xfId="26713" xr:uid="{4F55EEA5-00E2-4C01-8694-811FCC942574}"/>
    <cellStyle name="Normal 5 2 2 9 4" xfId="12370" xr:uid="{884355A7-5713-4053-A7D8-A4A85201DA79}"/>
    <cellStyle name="Normal 5 2 2 9 5" xfId="22496" xr:uid="{7BDB0D82-B422-4198-B9E3-08E3A8379ADD}"/>
    <cellStyle name="Normal 5 2 3" xfId="427" xr:uid="{00000000-0005-0000-0000-0000F4020000}"/>
    <cellStyle name="Normal 5 2 3 10" xfId="5629" xr:uid="{78D10896-876F-4DA9-B907-9E9B8EB81AA5}"/>
    <cellStyle name="Normal 5 2 3 10 2" xfId="14951" xr:uid="{A70E28CE-C9E8-4F54-A97F-BF48EB4F3877}"/>
    <cellStyle name="Normal 5 2 3 10 3" xfId="25077" xr:uid="{AFC5ECB0-5A00-4816-A632-8865BC5B290C}"/>
    <cellStyle name="Normal 5 2 3 11" xfId="9606" xr:uid="{D8F31B11-0BAD-44D9-B32B-7E8E57495346}"/>
    <cellStyle name="Normal 5 2 3 11 2" xfId="18927" xr:uid="{189F3E68-E3F7-46E4-B42F-7DB63AF55146}"/>
    <cellStyle name="Normal 5 2 3 11 3" xfId="29053" xr:uid="{E938204D-585D-499D-9CB5-7808BDC13751}"/>
    <cellStyle name="Normal 5 2 3 12" xfId="1325" xr:uid="{E81DC27B-8E68-460B-B601-B774BCA16337}"/>
    <cellStyle name="Normal 5 2 3 13" xfId="10734" xr:uid="{0F4B8DE7-95F7-4C73-B175-10DC4684FAA2}"/>
    <cellStyle name="Normal 5 2 3 14" xfId="20030" xr:uid="{6F9FFDD4-5AEA-4E83-B5F3-6DEB947B08BE}"/>
    <cellStyle name="Normal 5 2 3 15" xfId="20860" xr:uid="{0E1C0E0A-DD9B-43A2-A2B0-BAB68CC24B70}"/>
    <cellStyle name="Normal 5 2 3 2" xfId="428" xr:uid="{00000000-0005-0000-0000-0000F5020000}"/>
    <cellStyle name="Normal 5 2 3 2 10" xfId="9660" xr:uid="{F183EDBF-A5D9-47DC-B091-D4DB6219CA1B}"/>
    <cellStyle name="Normal 5 2 3 2 10 2" xfId="18981" xr:uid="{2F1BD178-D4C5-4994-9186-956EEC4221BD}"/>
    <cellStyle name="Normal 5 2 3 2 10 3" xfId="29107" xr:uid="{7A929E78-AECB-42CB-BFC9-960A16FBB65A}"/>
    <cellStyle name="Normal 5 2 3 2 11" xfId="1326" xr:uid="{FA61E2B3-F24E-45F6-8AD2-757344AA31AD}"/>
    <cellStyle name="Normal 5 2 3 2 12" xfId="10735" xr:uid="{3F3F89BC-B3D5-461D-A3CA-E477494C817B}"/>
    <cellStyle name="Normal 5 2 3 2 13" xfId="20031" xr:uid="{2E6ED4CD-8AA7-4746-A29A-535E17D3114D}"/>
    <cellStyle name="Normal 5 2 3 2 14" xfId="20861" xr:uid="{C70794C5-F952-4D1B-B94E-F22356CBD21C}"/>
    <cellStyle name="Normal 5 2 3 2 2" xfId="429" xr:uid="{00000000-0005-0000-0000-0000F6020000}"/>
    <cellStyle name="Normal 5 2 3 2 2 10" xfId="1327" xr:uid="{8B5EA534-BBDB-4A62-B244-5D098251C81E}"/>
    <cellStyle name="Normal 5 2 3 2 2 11" xfId="10736" xr:uid="{9FC9AE8A-8E8E-4285-B6EC-317344383B3A}"/>
    <cellStyle name="Normal 5 2 3 2 2 12" xfId="20032" xr:uid="{0D4ADBCF-DC34-4FFB-B60B-1A9757B4F7E6}"/>
    <cellStyle name="Normal 5 2 3 2 2 13" xfId="20862" xr:uid="{EFB20626-D618-4488-A252-AD5056E198D7}"/>
    <cellStyle name="Normal 5 2 3 2 2 2" xfId="430" xr:uid="{00000000-0005-0000-0000-0000F7020000}"/>
    <cellStyle name="Normal 5 2 3 2 2 2 10" xfId="10737" xr:uid="{6DD82F92-8A41-4184-8C9E-88B7E283BEA3}"/>
    <cellStyle name="Normal 5 2 3 2 2 2 11" xfId="20033" xr:uid="{B4BD9CAA-AE1C-4402-8C94-F420F70499A5}"/>
    <cellStyle name="Normal 5 2 3 2 2 2 12" xfId="20863" xr:uid="{CE57EBBF-A3D6-49DE-8EC8-4102470937AE}"/>
    <cellStyle name="Normal 5 2 3 2 2 2 2" xfId="909" xr:uid="{00000000-0005-0000-0000-0000F8020000}"/>
    <cellStyle name="Normal 5 2 3 2 2 2 2 2" xfId="3972" xr:uid="{3DDD2D9E-BB2F-4225-9D93-228BBFED8CF7}"/>
    <cellStyle name="Normal 5 2 3 2 2 2 2 2 2" xfId="8190" xr:uid="{9323EAA7-76F9-4FC4-AB1E-669D5621CBC8}"/>
    <cellStyle name="Normal 5 2 3 2 2 2 2 2 2 2" xfId="17512" xr:uid="{4186167A-F277-44D6-B188-07917B9D1619}"/>
    <cellStyle name="Normal 5 2 3 2 2 2 2 2 2 3" xfId="27638" xr:uid="{298170F6-E7E5-463D-8C02-2CFFC22D128C}"/>
    <cellStyle name="Normal 5 2 3 2 2 2 2 2 3" xfId="13295" xr:uid="{197FAA57-0946-4222-AEEC-D9A8B73A8273}"/>
    <cellStyle name="Normal 5 2 3 2 2 2 2 2 4" xfId="23421" xr:uid="{01C649EC-7D19-4BE9-8536-1620B0F26B04}"/>
    <cellStyle name="Normal 5 2 3 2 2 2 2 3" xfId="6045" xr:uid="{D27BEF2C-388C-465D-BD6D-EBF73A0FDE4C}"/>
    <cellStyle name="Normal 5 2 3 2 2 2 2 3 2" xfId="15367" xr:uid="{9450AAFF-D607-47F7-9E4E-78FEA7AB2421}"/>
    <cellStyle name="Normal 5 2 3 2 2 2 2 3 3" xfId="25493" xr:uid="{E34BEC16-B510-4CF0-8D5E-D03DEC88D340}"/>
    <cellStyle name="Normal 5 2 3 2 2 2 2 4" xfId="10395" xr:uid="{512BC2E1-787B-4938-BA1F-B15064262F82}"/>
    <cellStyle name="Normal 5 2 3 2 2 2 2 4 2" xfId="19706" xr:uid="{49E17625-C850-444B-9F9E-C84653B50184}"/>
    <cellStyle name="Normal 5 2 3 2 2 2 2 4 3" xfId="29832" xr:uid="{8C42EE32-7B84-44E8-86AD-FB28BF8B27FA}"/>
    <cellStyle name="Normal 5 2 3 2 2 2 2 5" xfId="1743" xr:uid="{8A837B01-7272-48E4-815F-2E0E8163B73F}"/>
    <cellStyle name="Normal 5 2 3 2 2 2 2 6" xfId="11150" xr:uid="{DD515466-5205-41D8-B8A3-4C961DB564EB}"/>
    <cellStyle name="Normal 5 2 3 2 2 2 2 7" xfId="20449" xr:uid="{EC940A31-834A-42BC-8179-AE1695100A44}"/>
    <cellStyle name="Normal 5 2 3 2 2 2 2 8" xfId="21276" xr:uid="{86357AD3-91C2-44BD-AB35-B1D8446F02DC}"/>
    <cellStyle name="Normal 5 2 3 2 2 2 3" xfId="2156" xr:uid="{11D8BC8C-BD61-45FA-8824-121AD3CE0EFA}"/>
    <cellStyle name="Normal 5 2 3 2 2 2 3 2" xfId="4385" xr:uid="{0865965E-49A9-4D57-8366-38D4F6CA9991}"/>
    <cellStyle name="Normal 5 2 3 2 2 2 3 2 2" xfId="8603" xr:uid="{FA5F7169-8337-4DA2-94F0-7F36B7F78B16}"/>
    <cellStyle name="Normal 5 2 3 2 2 2 3 2 2 2" xfId="17925" xr:uid="{A503BC2B-01F6-449C-AE64-E1C205DBFC7F}"/>
    <cellStyle name="Normal 5 2 3 2 2 2 3 2 2 3" xfId="28051" xr:uid="{4B642353-F22C-4F6F-97D2-F987706D6A23}"/>
    <cellStyle name="Normal 5 2 3 2 2 2 3 2 3" xfId="13708" xr:uid="{3FE94427-E38C-4859-AE78-AC4A02572938}"/>
    <cellStyle name="Normal 5 2 3 2 2 2 3 2 4" xfId="23834" xr:uid="{F640AC0F-8603-4B11-B71B-E2426CD0BA99}"/>
    <cellStyle name="Normal 5 2 3 2 2 2 3 3" xfId="6458" xr:uid="{F3E140E5-DF90-4025-A523-62ED3398E5F3}"/>
    <cellStyle name="Normal 5 2 3 2 2 2 3 3 2" xfId="15780" xr:uid="{883DFDDF-4874-4D37-BF7E-EE8720AF6DF6}"/>
    <cellStyle name="Normal 5 2 3 2 2 2 3 3 3" xfId="25906" xr:uid="{13F1644C-0BF6-434B-8371-0907AB855D15}"/>
    <cellStyle name="Normal 5 2 3 2 2 2 3 4" xfId="11563" xr:uid="{42ABE6C5-F1E4-4246-A935-6CDD6A859FAE}"/>
    <cellStyle name="Normal 5 2 3 2 2 2 3 5" xfId="21689" xr:uid="{E30CBF98-21F7-4908-9F0C-28A99CE1DDA0}"/>
    <cellStyle name="Normal 5 2 3 2 2 2 4" xfId="2569" xr:uid="{F22AE18B-37C1-451F-8EBF-2EAA5C7751EB}"/>
    <cellStyle name="Normal 5 2 3 2 2 2 4 2" xfId="4798" xr:uid="{46D87A45-DCC9-49D1-BD13-6AC39835B759}"/>
    <cellStyle name="Normal 5 2 3 2 2 2 4 2 2" xfId="9016" xr:uid="{E8F4DE84-89EE-45CA-B052-F7356D3B7DE9}"/>
    <cellStyle name="Normal 5 2 3 2 2 2 4 2 2 2" xfId="18338" xr:uid="{6477612E-C87A-494B-A1BE-23B33A022BCF}"/>
    <cellStyle name="Normal 5 2 3 2 2 2 4 2 2 3" xfId="28464" xr:uid="{4645DE53-60A8-4E8A-B467-2C6B70B8F122}"/>
    <cellStyle name="Normal 5 2 3 2 2 2 4 2 3" xfId="14121" xr:uid="{D6F3CE85-8C6C-42E7-9B28-078B3A56DF40}"/>
    <cellStyle name="Normal 5 2 3 2 2 2 4 2 4" xfId="24247" xr:uid="{40BB3BED-5E83-4760-8A39-6D0A1267ABF6}"/>
    <cellStyle name="Normal 5 2 3 2 2 2 4 3" xfId="6871" xr:uid="{629991C9-BFBD-4A68-A8BD-0A506FF88698}"/>
    <cellStyle name="Normal 5 2 3 2 2 2 4 3 2" xfId="16193" xr:uid="{B4BED036-211E-4D6B-97E4-B5A76C0E0F49}"/>
    <cellStyle name="Normal 5 2 3 2 2 2 4 3 3" xfId="26319" xr:uid="{8B1999B7-CF14-4347-9559-6EF770A28C09}"/>
    <cellStyle name="Normal 5 2 3 2 2 2 4 4" xfId="11976" xr:uid="{42F952DE-3E0D-4A05-A64A-8D6D2728E441}"/>
    <cellStyle name="Normal 5 2 3 2 2 2 4 5" xfId="22102" xr:uid="{8D5A302F-2777-4F52-BA00-38C8772CC2AF}"/>
    <cellStyle name="Normal 5 2 3 2 2 2 5" xfId="2982" xr:uid="{7ED9204E-A756-454D-A860-8F786822E09A}"/>
    <cellStyle name="Normal 5 2 3 2 2 2 5 2" xfId="5211" xr:uid="{9D973523-01D6-4CCE-B151-D3C871B21413}"/>
    <cellStyle name="Normal 5 2 3 2 2 2 5 2 2" xfId="9429" xr:uid="{CC4731F2-5775-4A8E-A84A-C4F755ACA4B2}"/>
    <cellStyle name="Normal 5 2 3 2 2 2 5 2 2 2" xfId="18751" xr:uid="{41BA7276-EC5D-4A70-9E3E-F04A4E57EF48}"/>
    <cellStyle name="Normal 5 2 3 2 2 2 5 2 2 3" xfId="28877" xr:uid="{64977890-E89F-43AF-86D1-B3C6D7D777A6}"/>
    <cellStyle name="Normal 5 2 3 2 2 2 5 2 3" xfId="14534" xr:uid="{AE491CEF-79FD-431A-BAD4-25000A659DA7}"/>
    <cellStyle name="Normal 5 2 3 2 2 2 5 2 4" xfId="24660" xr:uid="{089E0E81-75CE-45F1-87F6-4F3A9BA38E9B}"/>
    <cellStyle name="Normal 5 2 3 2 2 2 5 3" xfId="7284" xr:uid="{08F4E572-AF1F-4C74-9EA6-51F89FE83E71}"/>
    <cellStyle name="Normal 5 2 3 2 2 2 5 3 2" xfId="16606" xr:uid="{1E182DF2-6439-4D9C-81F3-4BE443F4F265}"/>
    <cellStyle name="Normal 5 2 3 2 2 2 5 3 3" xfId="26732" xr:uid="{C95A0B3C-448A-4BE6-BDBE-28DCA2ACCEAC}"/>
    <cellStyle name="Normal 5 2 3 2 2 2 5 4" xfId="12389" xr:uid="{33E71837-1023-4626-BE5F-7341577E9E83}"/>
    <cellStyle name="Normal 5 2 3 2 2 2 5 5" xfId="22515" xr:uid="{2124B63A-E25D-4882-944D-7E016A49896B}"/>
    <cellStyle name="Normal 5 2 3 2 2 2 6" xfId="3418" xr:uid="{30E89612-690C-4AF5-A6EC-90AD858C8CA0}"/>
    <cellStyle name="Normal 5 2 3 2 2 2 6 2" xfId="7697" xr:uid="{1496FA3F-9296-47AB-BE09-5964F661060B}"/>
    <cellStyle name="Normal 5 2 3 2 2 2 6 2 2" xfId="17019" xr:uid="{CF3AD013-A1D4-4216-8F22-A1E8CD065A8A}"/>
    <cellStyle name="Normal 5 2 3 2 2 2 6 2 3" xfId="27145" xr:uid="{DC360FDD-0194-4B1F-B344-C8576AD63175}"/>
    <cellStyle name="Normal 5 2 3 2 2 2 6 3" xfId="12802" xr:uid="{4F91CAF7-F5E4-4192-A222-01B210C97185}"/>
    <cellStyle name="Normal 5 2 3 2 2 2 6 4" xfId="22928" xr:uid="{DDAEC3FA-DD2F-48DD-92D1-7F6262FB7099}"/>
    <cellStyle name="Normal 5 2 3 2 2 2 7" xfId="5632" xr:uid="{1B200FE7-6F0C-4E6D-B3C6-CFAB472B371D}"/>
    <cellStyle name="Normal 5 2 3 2 2 2 7 2" xfId="14954" xr:uid="{1399150F-36C7-430F-8427-C09711D6E703}"/>
    <cellStyle name="Normal 5 2 3 2 2 2 7 3" xfId="25080" xr:uid="{BAB38456-6FB1-4A2A-B601-B2BC66CA4F67}"/>
    <cellStyle name="Normal 5 2 3 2 2 2 8" xfId="9970" xr:uid="{E0439C59-2324-4FF9-98C1-2E009D5D544A}"/>
    <cellStyle name="Normal 5 2 3 2 2 2 8 2" xfId="19291" xr:uid="{440E7EF1-512D-41F1-AAD9-C9D2BB8D22A6}"/>
    <cellStyle name="Normal 5 2 3 2 2 2 8 3" xfId="29417" xr:uid="{87C13D77-FB29-48AB-92D0-CEB4C5AFE5D9}"/>
    <cellStyle name="Normal 5 2 3 2 2 2 9" xfId="1328" xr:uid="{B2FAE26B-7D83-47B6-8B15-008D244C4B4A}"/>
    <cellStyle name="Normal 5 2 3 2 2 3" xfId="908" xr:uid="{00000000-0005-0000-0000-0000F9020000}"/>
    <cellStyle name="Normal 5 2 3 2 2 3 2" xfId="3971" xr:uid="{CA81C885-4857-4A44-A4CB-1396E2D78972}"/>
    <cellStyle name="Normal 5 2 3 2 2 3 2 2" xfId="8189" xr:uid="{C5BBFC9D-A62B-45B5-8045-13CEAA39D189}"/>
    <cellStyle name="Normal 5 2 3 2 2 3 2 2 2" xfId="17511" xr:uid="{762DF057-7EDD-460E-807C-300B788677C8}"/>
    <cellStyle name="Normal 5 2 3 2 2 3 2 2 3" xfId="27637" xr:uid="{8AEC280E-6926-4888-93D0-389B4BBBBE8A}"/>
    <cellStyle name="Normal 5 2 3 2 2 3 2 3" xfId="13294" xr:uid="{AA967B10-D1A1-4DC3-B40D-4FC4E09E8868}"/>
    <cellStyle name="Normal 5 2 3 2 2 3 2 4" xfId="23420" xr:uid="{8FDA4970-2BA3-45A7-99ED-443C3330BDA5}"/>
    <cellStyle name="Normal 5 2 3 2 2 3 3" xfId="6044" xr:uid="{37D5C24E-849A-4153-B921-FF87194BCAD4}"/>
    <cellStyle name="Normal 5 2 3 2 2 3 3 2" xfId="15366" xr:uid="{45459B0B-0935-44DF-B736-3D1FE263F36E}"/>
    <cellStyle name="Normal 5 2 3 2 2 3 3 3" xfId="25492" xr:uid="{09DE654F-8BED-496C-9B5F-9BE0A05FDB60}"/>
    <cellStyle name="Normal 5 2 3 2 2 3 4" xfId="10188" xr:uid="{47C9269B-E16F-4ECC-9577-4510DED5CA36}"/>
    <cellStyle name="Normal 5 2 3 2 2 3 4 2" xfId="19499" xr:uid="{BE4B9069-25A3-47AC-AACA-558B44184469}"/>
    <cellStyle name="Normal 5 2 3 2 2 3 4 3" xfId="29625" xr:uid="{56D95545-2C42-4FCF-8759-7306D212C4D3}"/>
    <cellStyle name="Normal 5 2 3 2 2 3 5" xfId="1742" xr:uid="{6D4F17DE-CABD-4177-85A8-39373E581D56}"/>
    <cellStyle name="Normal 5 2 3 2 2 3 6" xfId="11149" xr:uid="{CBD31971-F506-4E12-92C0-C25AAA66B618}"/>
    <cellStyle name="Normal 5 2 3 2 2 3 7" xfId="20448" xr:uid="{8F9AE5AC-73B8-4431-9C9D-B718F6DCDBEE}"/>
    <cellStyle name="Normal 5 2 3 2 2 3 8" xfId="21275" xr:uid="{51704C85-00FC-463B-9C94-6BCCB5BC2629}"/>
    <cellStyle name="Normal 5 2 3 2 2 4" xfId="2155" xr:uid="{19CE3D58-11CE-4DC1-805F-F78D3BF37FAC}"/>
    <cellStyle name="Normal 5 2 3 2 2 4 2" xfId="4384" xr:uid="{39F43D85-14DB-44C7-AEC6-6C5570AD6714}"/>
    <cellStyle name="Normal 5 2 3 2 2 4 2 2" xfId="8602" xr:uid="{DC39CA7B-2196-40F9-A27E-BD6C5C6FF6AA}"/>
    <cellStyle name="Normal 5 2 3 2 2 4 2 2 2" xfId="17924" xr:uid="{42D6C536-5BD9-4155-A49A-196F885A2244}"/>
    <cellStyle name="Normal 5 2 3 2 2 4 2 2 3" xfId="28050" xr:uid="{6B99D743-FBF8-416C-A16F-0343FD0BB3D6}"/>
    <cellStyle name="Normal 5 2 3 2 2 4 2 3" xfId="13707" xr:uid="{D738B44E-9B19-43CA-8B4A-EDA4CE6A3C7E}"/>
    <cellStyle name="Normal 5 2 3 2 2 4 2 4" xfId="23833" xr:uid="{43BB6272-EDA2-4C61-A298-9BBD3444BCC7}"/>
    <cellStyle name="Normal 5 2 3 2 2 4 3" xfId="6457" xr:uid="{03016484-1399-467D-A483-B56975D02575}"/>
    <cellStyle name="Normal 5 2 3 2 2 4 3 2" xfId="15779" xr:uid="{34C3434D-137D-46A1-A24A-8EC468FD05BD}"/>
    <cellStyle name="Normal 5 2 3 2 2 4 3 3" xfId="25905" xr:uid="{162824CC-8301-4377-8397-DFAE0843D87A}"/>
    <cellStyle name="Normal 5 2 3 2 2 4 4" xfId="11562" xr:uid="{05A09F35-FB16-4131-ACE8-D9A2A59D6DC9}"/>
    <cellStyle name="Normal 5 2 3 2 2 4 5" xfId="21688" xr:uid="{0001729C-89B8-43E8-B1BF-4813E2765242}"/>
    <cellStyle name="Normal 5 2 3 2 2 5" xfId="2568" xr:uid="{F0B6907D-C3E6-4733-AC2B-C128878B3BCF}"/>
    <cellStyle name="Normal 5 2 3 2 2 5 2" xfId="4797" xr:uid="{141915C0-EE59-495B-BD61-AABAD1648A3F}"/>
    <cellStyle name="Normal 5 2 3 2 2 5 2 2" xfId="9015" xr:uid="{82379284-9D2C-464B-92B9-D8E4BE2A6EFB}"/>
    <cellStyle name="Normal 5 2 3 2 2 5 2 2 2" xfId="18337" xr:uid="{0B1EA49A-CEE1-4F25-990D-AA236D9B5654}"/>
    <cellStyle name="Normal 5 2 3 2 2 5 2 2 3" xfId="28463" xr:uid="{4839AE2A-CCE7-43E4-B6D6-4B88C14ABB74}"/>
    <cellStyle name="Normal 5 2 3 2 2 5 2 3" xfId="14120" xr:uid="{E9C394C0-6ECD-4F10-BA37-55519F2D4923}"/>
    <cellStyle name="Normal 5 2 3 2 2 5 2 4" xfId="24246" xr:uid="{7F3E596D-934C-4DF3-BC4B-C9860D632439}"/>
    <cellStyle name="Normal 5 2 3 2 2 5 3" xfId="6870" xr:uid="{95114020-B07A-425B-B99D-B8B3BDCAB9BF}"/>
    <cellStyle name="Normal 5 2 3 2 2 5 3 2" xfId="16192" xr:uid="{E156CB7C-3E59-4645-99CC-2CA0B356184A}"/>
    <cellStyle name="Normal 5 2 3 2 2 5 3 3" xfId="26318" xr:uid="{4EFA24AE-DAF8-406B-8000-44BC9264AD90}"/>
    <cellStyle name="Normal 5 2 3 2 2 5 4" xfId="11975" xr:uid="{94132D4A-9168-4870-AA9C-51DDF56CA7E9}"/>
    <cellStyle name="Normal 5 2 3 2 2 5 5" xfId="22101" xr:uid="{B4F8D8EE-8236-42F1-9814-BE7AC16E7274}"/>
    <cellStyle name="Normal 5 2 3 2 2 6" xfId="2981" xr:uid="{CC60E7C1-8578-48F7-A20A-24DA6D21E760}"/>
    <cellStyle name="Normal 5 2 3 2 2 6 2" xfId="5210" xr:uid="{E8594CCD-ACE1-4866-B95E-D5C76EFDF71F}"/>
    <cellStyle name="Normal 5 2 3 2 2 6 2 2" xfId="9428" xr:uid="{5DB599DE-0180-42B2-B419-900BFFFEA999}"/>
    <cellStyle name="Normal 5 2 3 2 2 6 2 2 2" xfId="18750" xr:uid="{1324EFA5-8DDA-434C-9D29-3AACD3170605}"/>
    <cellStyle name="Normal 5 2 3 2 2 6 2 2 3" xfId="28876" xr:uid="{FF893E2B-3CA7-41BF-BCD1-5E8210EF1AED}"/>
    <cellStyle name="Normal 5 2 3 2 2 6 2 3" xfId="14533" xr:uid="{0FAAE34C-7DE5-424D-88ED-C1D57BEFDDEF}"/>
    <cellStyle name="Normal 5 2 3 2 2 6 2 4" xfId="24659" xr:uid="{9AC09772-C4E6-48A5-870D-879B81CCF0CE}"/>
    <cellStyle name="Normal 5 2 3 2 2 6 3" xfId="7283" xr:uid="{966901EE-2E93-4F90-93C9-1831F0E18067}"/>
    <cellStyle name="Normal 5 2 3 2 2 6 3 2" xfId="16605" xr:uid="{E52D8A47-F09B-4462-8A84-7B5CAB58A0D1}"/>
    <cellStyle name="Normal 5 2 3 2 2 6 3 3" xfId="26731" xr:uid="{8779AB69-3714-4B6F-8543-46D01DBCBA70}"/>
    <cellStyle name="Normal 5 2 3 2 2 6 4" xfId="12388" xr:uid="{2E167700-33EB-4932-800E-CF551C5879B6}"/>
    <cellStyle name="Normal 5 2 3 2 2 6 5" xfId="22514" xr:uid="{4670C47D-0C0D-4A73-879F-7694A4B81CF8}"/>
    <cellStyle name="Normal 5 2 3 2 2 7" xfId="3417" xr:uid="{61E98584-D1FD-42A6-8DDC-B1A9F2A683D6}"/>
    <cellStyle name="Normal 5 2 3 2 2 7 2" xfId="7696" xr:uid="{8D928E5D-EEF8-403F-A32F-32ED5FECED29}"/>
    <cellStyle name="Normal 5 2 3 2 2 7 2 2" xfId="17018" xr:uid="{390E8B9E-7279-4627-AC21-7B8F786EC28B}"/>
    <cellStyle name="Normal 5 2 3 2 2 7 2 3" xfId="27144" xr:uid="{02A3BAD6-F112-40DF-AD00-66EAEC2FD691}"/>
    <cellStyle name="Normal 5 2 3 2 2 7 3" xfId="12801" xr:uid="{F278F699-C9C3-43C2-BCE6-9C566CA8273F}"/>
    <cellStyle name="Normal 5 2 3 2 2 7 4" xfId="22927" xr:uid="{C3D1F97B-6B7A-44DA-9F68-82FAE6974117}"/>
    <cellStyle name="Normal 5 2 3 2 2 8" xfId="5631" xr:uid="{D7FD3A5A-38B6-4BAC-BB0F-91F136A4910E}"/>
    <cellStyle name="Normal 5 2 3 2 2 8 2" xfId="14953" xr:uid="{08CDDED3-B2F4-4ACD-AD1E-8BA7F730475F}"/>
    <cellStyle name="Normal 5 2 3 2 2 8 3" xfId="25079" xr:uid="{71FB2BC7-CD27-42A0-9487-5BB318B35239}"/>
    <cellStyle name="Normal 5 2 3 2 2 9" xfId="9763" xr:uid="{2253693D-EBEA-4F0A-A25E-F5C32FC3E64A}"/>
    <cellStyle name="Normal 5 2 3 2 2 9 2" xfId="19084" xr:uid="{338C73EA-9B91-4493-86F4-2E32C4E5B300}"/>
    <cellStyle name="Normal 5 2 3 2 2 9 3" xfId="29210" xr:uid="{8F4EA59E-9219-4D5B-A572-772BA95C0705}"/>
    <cellStyle name="Normal 5 2 3 2 3" xfId="431" xr:uid="{00000000-0005-0000-0000-0000FA020000}"/>
    <cellStyle name="Normal 5 2 3 2 3 10" xfId="10738" xr:uid="{304A4DF8-08C5-429A-97AF-81C7B22B71A6}"/>
    <cellStyle name="Normal 5 2 3 2 3 11" xfId="20034" xr:uid="{5F17CBD4-6351-4734-9681-A0A6A3CF7BF6}"/>
    <cellStyle name="Normal 5 2 3 2 3 12" xfId="20864" xr:uid="{DE8CAF3D-FE3E-428D-B68F-91EF4B5D97BD}"/>
    <cellStyle name="Normal 5 2 3 2 3 2" xfId="910" xr:uid="{00000000-0005-0000-0000-0000FB020000}"/>
    <cellStyle name="Normal 5 2 3 2 3 2 2" xfId="3973" xr:uid="{54F49B84-4946-4DCD-BFCF-B8B4B27261BE}"/>
    <cellStyle name="Normal 5 2 3 2 3 2 2 2" xfId="8191" xr:uid="{FB90DCDD-04F5-42DB-9E85-3AC741538BD6}"/>
    <cellStyle name="Normal 5 2 3 2 3 2 2 2 2" xfId="17513" xr:uid="{F36242BF-68F6-4DC8-B72A-BC7D8CCD26E4}"/>
    <cellStyle name="Normal 5 2 3 2 3 2 2 2 3" xfId="27639" xr:uid="{577F36E1-DDB9-4B83-9F89-2B37F47DF2D6}"/>
    <cellStyle name="Normal 5 2 3 2 3 2 2 3" xfId="13296" xr:uid="{A6694A18-820F-4695-B42F-232E4736EAD8}"/>
    <cellStyle name="Normal 5 2 3 2 3 2 2 4" xfId="23422" xr:uid="{73957286-24D0-4F76-A842-35BFF0A44DC5}"/>
    <cellStyle name="Normal 5 2 3 2 3 2 3" xfId="6046" xr:uid="{72CF7A49-27A9-4A8D-A2AD-53C7680F9DA7}"/>
    <cellStyle name="Normal 5 2 3 2 3 2 3 2" xfId="15368" xr:uid="{851B534B-A353-4304-928E-54556F37EAE5}"/>
    <cellStyle name="Normal 5 2 3 2 3 2 3 3" xfId="25494" xr:uid="{6260DD2B-6297-4A93-B452-1DC17693D98C}"/>
    <cellStyle name="Normal 5 2 3 2 3 2 4" xfId="10292" xr:uid="{43C6EFEB-64E4-4B24-A93C-0A0C7AD295BB}"/>
    <cellStyle name="Normal 5 2 3 2 3 2 4 2" xfId="19603" xr:uid="{8C7436E4-6F0B-4560-9DAA-6D665E7878A1}"/>
    <cellStyle name="Normal 5 2 3 2 3 2 4 3" xfId="29729" xr:uid="{D933B93B-0614-450A-A195-C386705CDFAA}"/>
    <cellStyle name="Normal 5 2 3 2 3 2 5" xfId="1744" xr:uid="{20CCE245-A71A-4286-B4B2-9E7B81DF1DFD}"/>
    <cellStyle name="Normal 5 2 3 2 3 2 6" xfId="11151" xr:uid="{D78DCA49-3006-46C2-A220-F7899E093BFF}"/>
    <cellStyle name="Normal 5 2 3 2 3 2 7" xfId="20450" xr:uid="{443E98B9-A645-4ED9-A949-25FFC7B7AAF4}"/>
    <cellStyle name="Normal 5 2 3 2 3 2 8" xfId="21277" xr:uid="{25733BCA-E028-4D8E-8A7C-16007C5BB340}"/>
    <cellStyle name="Normal 5 2 3 2 3 3" xfId="2157" xr:uid="{F805652D-4EA6-40F4-B93F-6AA883875964}"/>
    <cellStyle name="Normal 5 2 3 2 3 3 2" xfId="4386" xr:uid="{E6A10303-63C6-45DF-84CB-3F95E0235E4B}"/>
    <cellStyle name="Normal 5 2 3 2 3 3 2 2" xfId="8604" xr:uid="{D8578654-246D-4F17-8EB7-E73F58646A57}"/>
    <cellStyle name="Normal 5 2 3 2 3 3 2 2 2" xfId="17926" xr:uid="{4D32F9D1-607B-44E0-97E4-26C5F939CD69}"/>
    <cellStyle name="Normal 5 2 3 2 3 3 2 2 3" xfId="28052" xr:uid="{E08F7C96-3CDC-4E8E-ACED-2309DD73013A}"/>
    <cellStyle name="Normal 5 2 3 2 3 3 2 3" xfId="13709" xr:uid="{AC5BA2AA-8BC6-46CB-AED5-07F38E8E7CFE}"/>
    <cellStyle name="Normal 5 2 3 2 3 3 2 4" xfId="23835" xr:uid="{51819461-549D-4078-9867-DD514570164D}"/>
    <cellStyle name="Normal 5 2 3 2 3 3 3" xfId="6459" xr:uid="{D1154E69-9EE2-4D87-8562-BA4BBF208EAD}"/>
    <cellStyle name="Normal 5 2 3 2 3 3 3 2" xfId="15781" xr:uid="{836F7CFC-83D7-4152-B5D8-D72B9FC69E95}"/>
    <cellStyle name="Normal 5 2 3 2 3 3 3 3" xfId="25907" xr:uid="{3246BDBF-5FD1-4892-9C78-CDF62CE26621}"/>
    <cellStyle name="Normal 5 2 3 2 3 3 4" xfId="11564" xr:uid="{4B415CDD-0A80-4689-8D34-9808BE242429}"/>
    <cellStyle name="Normal 5 2 3 2 3 3 5" xfId="21690" xr:uid="{C496C3B3-9600-4B41-B0F1-65643AD3E457}"/>
    <cellStyle name="Normal 5 2 3 2 3 4" xfId="2570" xr:uid="{145DCAF0-60EF-45D4-B20E-D16BD1AF48D1}"/>
    <cellStyle name="Normal 5 2 3 2 3 4 2" xfId="4799" xr:uid="{AE80E743-408C-4D69-BCAF-A03D9A741E93}"/>
    <cellStyle name="Normal 5 2 3 2 3 4 2 2" xfId="9017" xr:uid="{4EF40CB4-C851-4BD4-8344-8F120B6F9957}"/>
    <cellStyle name="Normal 5 2 3 2 3 4 2 2 2" xfId="18339" xr:uid="{C3D70BA4-8C5A-4FB4-9598-FF561AC89F39}"/>
    <cellStyle name="Normal 5 2 3 2 3 4 2 2 3" xfId="28465" xr:uid="{C3C4ED04-FD07-48D9-9903-D2E43BC716C4}"/>
    <cellStyle name="Normal 5 2 3 2 3 4 2 3" xfId="14122" xr:uid="{4D58BB8A-7DC6-4832-B8EA-9345642AA8D6}"/>
    <cellStyle name="Normal 5 2 3 2 3 4 2 4" xfId="24248" xr:uid="{DD2A289A-25D9-43FA-9438-60E36F7A4407}"/>
    <cellStyle name="Normal 5 2 3 2 3 4 3" xfId="6872" xr:uid="{2308F80F-BE2D-4EC3-87F8-0C93AF21C308}"/>
    <cellStyle name="Normal 5 2 3 2 3 4 3 2" xfId="16194" xr:uid="{61A0BDAB-9145-4B55-94BD-CAC2AB89033A}"/>
    <cellStyle name="Normal 5 2 3 2 3 4 3 3" xfId="26320" xr:uid="{CC2F408A-4ADE-44EF-9D61-EAA481340C86}"/>
    <cellStyle name="Normal 5 2 3 2 3 4 4" xfId="11977" xr:uid="{50EAA562-5A0A-4171-A14E-4966A772FB62}"/>
    <cellStyle name="Normal 5 2 3 2 3 4 5" xfId="22103" xr:uid="{76F996DA-D9A7-4F8F-8323-DF44CA5E3D92}"/>
    <cellStyle name="Normal 5 2 3 2 3 5" xfId="2983" xr:uid="{07CD823E-F68D-4D49-BEAF-4864E1F189BD}"/>
    <cellStyle name="Normal 5 2 3 2 3 5 2" xfId="5212" xr:uid="{CC79D4F8-2879-406C-AEC6-73FE1B7EE3AA}"/>
    <cellStyle name="Normal 5 2 3 2 3 5 2 2" xfId="9430" xr:uid="{42A96676-5482-4206-B3B1-3A602BEAB29A}"/>
    <cellStyle name="Normal 5 2 3 2 3 5 2 2 2" xfId="18752" xr:uid="{8B2A7427-C5FC-456B-A7B5-A18A833109F0}"/>
    <cellStyle name="Normal 5 2 3 2 3 5 2 2 3" xfId="28878" xr:uid="{6565D94F-599D-4BB8-BF5C-3404D35AEAA3}"/>
    <cellStyle name="Normal 5 2 3 2 3 5 2 3" xfId="14535" xr:uid="{3A91F4BE-C252-4431-9003-474F4EC814FA}"/>
    <cellStyle name="Normal 5 2 3 2 3 5 2 4" xfId="24661" xr:uid="{4591936F-1378-4175-BF7E-28BB4C011141}"/>
    <cellStyle name="Normal 5 2 3 2 3 5 3" xfId="7285" xr:uid="{90D7A6AD-2DD2-4D59-A805-7C1934CEB5E1}"/>
    <cellStyle name="Normal 5 2 3 2 3 5 3 2" xfId="16607" xr:uid="{94E34CEC-99EE-498D-89C9-6070B864F611}"/>
    <cellStyle name="Normal 5 2 3 2 3 5 3 3" xfId="26733" xr:uid="{21210537-48B0-49A0-9E1B-6DEC3A1E31E0}"/>
    <cellStyle name="Normal 5 2 3 2 3 5 4" xfId="12390" xr:uid="{B7D4E99B-7357-4925-9F22-8EFFAC2D4B8D}"/>
    <cellStyle name="Normal 5 2 3 2 3 5 5" xfId="22516" xr:uid="{53914B23-A389-4DB5-AAC1-6566B0C3E272}"/>
    <cellStyle name="Normal 5 2 3 2 3 6" xfId="3419" xr:uid="{899E93F6-E898-4BDA-AA93-BD78423D8129}"/>
    <cellStyle name="Normal 5 2 3 2 3 6 2" xfId="7698" xr:uid="{7205A1BA-711C-4D3E-979E-33AFD282DC2B}"/>
    <cellStyle name="Normal 5 2 3 2 3 6 2 2" xfId="17020" xr:uid="{B9C126E8-BF1C-4ED4-8C2E-09E9CBC61390}"/>
    <cellStyle name="Normal 5 2 3 2 3 6 2 3" xfId="27146" xr:uid="{2875D311-254B-49ED-92CF-A4278B433FF7}"/>
    <cellStyle name="Normal 5 2 3 2 3 6 3" xfId="12803" xr:uid="{A4810B76-40A2-46E6-A9B0-B673E9E56FB9}"/>
    <cellStyle name="Normal 5 2 3 2 3 6 4" xfId="22929" xr:uid="{6C80110D-440B-4CF2-A33D-FF357D9036B2}"/>
    <cellStyle name="Normal 5 2 3 2 3 7" xfId="5633" xr:uid="{182B1507-3BB2-4962-A170-8FAEE9FD8461}"/>
    <cellStyle name="Normal 5 2 3 2 3 7 2" xfId="14955" xr:uid="{2FBFF154-D798-43DF-9E97-6F5FBF6CDFAA}"/>
    <cellStyle name="Normal 5 2 3 2 3 7 3" xfId="25081" xr:uid="{BD711704-B466-4FA1-91B1-920311362DF7}"/>
    <cellStyle name="Normal 5 2 3 2 3 8" xfId="9867" xr:uid="{E6A62922-2825-48A4-9CCB-8A104CD0452E}"/>
    <cellStyle name="Normal 5 2 3 2 3 8 2" xfId="19188" xr:uid="{16D8C40F-76F6-47D6-A416-429C67C4A833}"/>
    <cellStyle name="Normal 5 2 3 2 3 8 3" xfId="29314" xr:uid="{A8332FB1-A3FC-443E-99A6-194DA0D01DA4}"/>
    <cellStyle name="Normal 5 2 3 2 3 9" xfId="1329" xr:uid="{BFE208AA-99AE-4889-96BC-4B1145B82E44}"/>
    <cellStyle name="Normal 5 2 3 2 4" xfId="907" xr:uid="{00000000-0005-0000-0000-0000FC020000}"/>
    <cellStyle name="Normal 5 2 3 2 4 2" xfId="3970" xr:uid="{3A0207FE-1057-4188-BD4F-4C8DF50B41F1}"/>
    <cellStyle name="Normal 5 2 3 2 4 2 2" xfId="8188" xr:uid="{6598FFA1-6861-4D90-860E-65DB593EE5DA}"/>
    <cellStyle name="Normal 5 2 3 2 4 2 2 2" xfId="17510" xr:uid="{D226CC01-7D0F-4ABC-8F3F-08D650A86221}"/>
    <cellStyle name="Normal 5 2 3 2 4 2 2 3" xfId="27636" xr:uid="{8BDD5008-61E5-46CF-B020-54370B94215A}"/>
    <cellStyle name="Normal 5 2 3 2 4 2 3" xfId="13293" xr:uid="{14D376AF-BCC8-4EB9-9C0C-699EFD222C97}"/>
    <cellStyle name="Normal 5 2 3 2 4 2 4" xfId="23419" xr:uid="{F5A148AF-2551-4379-B2EE-5DB29DA10FB7}"/>
    <cellStyle name="Normal 5 2 3 2 4 3" xfId="6043" xr:uid="{585E8F9D-8A22-45E2-B5FB-1DB2B9EFC0B1}"/>
    <cellStyle name="Normal 5 2 3 2 4 3 2" xfId="15365" xr:uid="{A5CEB611-E7AE-43D4-9A5A-BFFE1BE4E8B5}"/>
    <cellStyle name="Normal 5 2 3 2 4 3 3" xfId="25491" xr:uid="{C1B54845-1006-442E-BD00-3F4D2D1874B4}"/>
    <cellStyle name="Normal 5 2 3 2 4 4" xfId="10085" xr:uid="{B5A8823C-E8A6-4B79-87D8-A513B0D1BB83}"/>
    <cellStyle name="Normal 5 2 3 2 4 4 2" xfId="19396" xr:uid="{027417EE-EA80-4F12-B1C2-F7D3FF228BAE}"/>
    <cellStyle name="Normal 5 2 3 2 4 4 3" xfId="29522" xr:uid="{770601E5-8FA8-45CD-A380-0BACE1DB1965}"/>
    <cellStyle name="Normal 5 2 3 2 4 5" xfId="1741" xr:uid="{EAB486FB-F11F-4A6D-93C7-090B3CF91183}"/>
    <cellStyle name="Normal 5 2 3 2 4 6" xfId="11148" xr:uid="{D9299C2E-422B-415A-8CF3-D4EA93E5172B}"/>
    <cellStyle name="Normal 5 2 3 2 4 7" xfId="20447" xr:uid="{6D5008D7-D774-4241-AAF9-FA6BE61A18CF}"/>
    <cellStyle name="Normal 5 2 3 2 4 8" xfId="21274" xr:uid="{B5B4B116-54D0-4121-B999-3F5A599B0FE5}"/>
    <cellStyle name="Normal 5 2 3 2 5" xfId="2154" xr:uid="{01420C07-C5E5-4621-B14E-2253C097DD91}"/>
    <cellStyle name="Normal 5 2 3 2 5 2" xfId="4383" xr:uid="{DF168B81-E039-415B-8B11-FC5FABEF7DED}"/>
    <cellStyle name="Normal 5 2 3 2 5 2 2" xfId="8601" xr:uid="{09AA62BE-4A5D-4F49-B446-5D8F1BC7B69E}"/>
    <cellStyle name="Normal 5 2 3 2 5 2 2 2" xfId="17923" xr:uid="{E076B3C6-ADF5-490E-B314-081886E2B68D}"/>
    <cellStyle name="Normal 5 2 3 2 5 2 2 3" xfId="28049" xr:uid="{0D5A0FB2-6BDC-4D4B-AF23-64AF2AB6C49B}"/>
    <cellStyle name="Normal 5 2 3 2 5 2 3" xfId="13706" xr:uid="{650167CB-B69F-46B1-94BE-79453E2CB62D}"/>
    <cellStyle name="Normal 5 2 3 2 5 2 4" xfId="23832" xr:uid="{893EC3B5-4E27-47FD-B7EE-4A7A3A2AF031}"/>
    <cellStyle name="Normal 5 2 3 2 5 3" xfId="6456" xr:uid="{CE7D1BE0-2AD4-4F06-99BF-261D95EA33EA}"/>
    <cellStyle name="Normal 5 2 3 2 5 3 2" xfId="15778" xr:uid="{C1D99391-ECFE-4519-A96B-52DE5798E3EE}"/>
    <cellStyle name="Normal 5 2 3 2 5 3 3" xfId="25904" xr:uid="{96C500AD-7001-45DF-85F2-A7E04A4666FB}"/>
    <cellStyle name="Normal 5 2 3 2 5 4" xfId="11561" xr:uid="{B481923B-7564-44F4-8F8D-F4AD5A1A9535}"/>
    <cellStyle name="Normal 5 2 3 2 5 5" xfId="21687" xr:uid="{8CD11C9E-A37E-4373-AA7C-FE8F792FFCA7}"/>
    <cellStyle name="Normal 5 2 3 2 6" xfId="2567" xr:uid="{392D0649-5627-4162-9585-0E9565199693}"/>
    <cellStyle name="Normal 5 2 3 2 6 2" xfId="4796" xr:uid="{B937B520-3610-4A83-B607-F5859A78A0CB}"/>
    <cellStyle name="Normal 5 2 3 2 6 2 2" xfId="9014" xr:uid="{538995F8-8D0B-4D60-8A2C-CD4121F51722}"/>
    <cellStyle name="Normal 5 2 3 2 6 2 2 2" xfId="18336" xr:uid="{5FFCDEF9-62E8-4014-91D0-A12F548E2B5D}"/>
    <cellStyle name="Normal 5 2 3 2 6 2 2 3" xfId="28462" xr:uid="{77DD310D-309E-4B76-B055-D4131CB38045}"/>
    <cellStyle name="Normal 5 2 3 2 6 2 3" xfId="14119" xr:uid="{742B3A8D-8CB9-47E3-851B-8CE4E310127B}"/>
    <cellStyle name="Normal 5 2 3 2 6 2 4" xfId="24245" xr:uid="{8A8606B6-B0AC-4D31-AB03-7E2CD7004D1A}"/>
    <cellStyle name="Normal 5 2 3 2 6 3" xfId="6869" xr:uid="{C1C161A5-6A9A-40A4-8B8F-35AE1A011F52}"/>
    <cellStyle name="Normal 5 2 3 2 6 3 2" xfId="16191" xr:uid="{3829B3ED-35D6-44DA-A01F-DB9389B52A8F}"/>
    <cellStyle name="Normal 5 2 3 2 6 3 3" xfId="26317" xr:uid="{48BF27DF-211F-4756-B62C-6E006C501644}"/>
    <cellStyle name="Normal 5 2 3 2 6 4" xfId="11974" xr:uid="{5F60317A-30AE-43BF-A233-16BE470FAC2B}"/>
    <cellStyle name="Normal 5 2 3 2 6 5" xfId="22100" xr:uid="{07960FB8-65C1-44E5-99AE-76E2AB5AE222}"/>
    <cellStyle name="Normal 5 2 3 2 7" xfId="2980" xr:uid="{0D888221-0267-4876-9355-CD6C11C0FEB7}"/>
    <cellStyle name="Normal 5 2 3 2 7 2" xfId="5209" xr:uid="{842368D1-DB0D-448A-AAF2-D3569576E7BD}"/>
    <cellStyle name="Normal 5 2 3 2 7 2 2" xfId="9427" xr:uid="{7E1C7487-A8FE-417A-8365-D21D4E1001A2}"/>
    <cellStyle name="Normal 5 2 3 2 7 2 2 2" xfId="18749" xr:uid="{52C7F8BD-EB0C-4B54-AA56-FA333C43F1F4}"/>
    <cellStyle name="Normal 5 2 3 2 7 2 2 3" xfId="28875" xr:uid="{43FFB5A8-F6B7-486A-8B58-FE82A4478FB3}"/>
    <cellStyle name="Normal 5 2 3 2 7 2 3" xfId="14532" xr:uid="{227F32D6-CB83-45E8-8FEE-2CDCA3ED359F}"/>
    <cellStyle name="Normal 5 2 3 2 7 2 4" xfId="24658" xr:uid="{183A390B-8DD8-4139-8CB2-B23361523062}"/>
    <cellStyle name="Normal 5 2 3 2 7 3" xfId="7282" xr:uid="{C4A8BFFD-DD9C-4FE3-9188-4EE4E7BA1701}"/>
    <cellStyle name="Normal 5 2 3 2 7 3 2" xfId="16604" xr:uid="{8F081D0C-32AB-4FC4-95E9-9DDDD7797C03}"/>
    <cellStyle name="Normal 5 2 3 2 7 3 3" xfId="26730" xr:uid="{ADAA00C1-18E1-4690-89A9-2E37C4FA5B64}"/>
    <cellStyle name="Normal 5 2 3 2 7 4" xfId="12387" xr:uid="{66AE0CB4-6899-468D-BAA5-25CCB4BDA4E6}"/>
    <cellStyle name="Normal 5 2 3 2 7 5" xfId="22513" xr:uid="{10BBBC83-402F-479D-9BA7-29256C81F441}"/>
    <cellStyle name="Normal 5 2 3 2 8" xfId="3416" xr:uid="{8D47A0CA-3773-46F2-AE6F-ED96DE3A8375}"/>
    <cellStyle name="Normal 5 2 3 2 8 2" xfId="7695" xr:uid="{87AAA092-4DB8-4338-BA50-6C383DE9F06D}"/>
    <cellStyle name="Normal 5 2 3 2 8 2 2" xfId="17017" xr:uid="{42167998-6D2A-406A-98CC-AFDCEB016E4C}"/>
    <cellStyle name="Normal 5 2 3 2 8 2 3" xfId="27143" xr:uid="{BDAA788E-AF2B-4814-8ABC-11BB7EA4A253}"/>
    <cellStyle name="Normal 5 2 3 2 8 3" xfId="12800" xr:uid="{DD8DA6EB-1349-4D18-B020-B187E31029C0}"/>
    <cellStyle name="Normal 5 2 3 2 8 4" xfId="22926" xr:uid="{73A3D493-D935-4203-BAAE-2EA7259C7E9F}"/>
    <cellStyle name="Normal 5 2 3 2 9" xfId="5630" xr:uid="{6313F60D-F909-4A22-87DF-349CC6AEFA9E}"/>
    <cellStyle name="Normal 5 2 3 2 9 2" xfId="14952" xr:uid="{D39DD856-EEA5-47C5-AFB3-3219CF078C3A}"/>
    <cellStyle name="Normal 5 2 3 2 9 3" xfId="25078" xr:uid="{FC7DD627-BFC3-4C90-9B77-F07E8591A2D6}"/>
    <cellStyle name="Normal 5 2 3 3" xfId="432" xr:uid="{00000000-0005-0000-0000-0000FD020000}"/>
    <cellStyle name="Normal 5 2 3 3 10" xfId="1330" xr:uid="{1900B056-336E-4F32-B296-0977D69F4262}"/>
    <cellStyle name="Normal 5 2 3 3 11" xfId="10739" xr:uid="{7FEC2A80-7666-4675-A05F-55E255834AF4}"/>
    <cellStyle name="Normal 5 2 3 3 12" xfId="20035" xr:uid="{1F69016E-5645-4F7F-AC24-42DC1C4AA3F3}"/>
    <cellStyle name="Normal 5 2 3 3 13" xfId="20865" xr:uid="{7AE410B5-2E2E-45BE-8257-AA83E31423AC}"/>
    <cellStyle name="Normal 5 2 3 3 2" xfId="433" xr:uid="{00000000-0005-0000-0000-0000FE020000}"/>
    <cellStyle name="Normal 5 2 3 3 2 10" xfId="10740" xr:uid="{A7292491-0F8E-4EC3-B1B1-F00C5D9933DE}"/>
    <cellStyle name="Normal 5 2 3 3 2 11" xfId="20036" xr:uid="{C7125596-BA1A-4FAE-A3EF-56CB7C1E3508}"/>
    <cellStyle name="Normal 5 2 3 3 2 12" xfId="20866" xr:uid="{F4A04589-8C81-4A17-84A8-E4FC758E54FB}"/>
    <cellStyle name="Normal 5 2 3 3 2 2" xfId="912" xr:uid="{00000000-0005-0000-0000-0000FF020000}"/>
    <cellStyle name="Normal 5 2 3 3 2 2 2" xfId="3975" xr:uid="{7DA19A7E-10F0-4965-B834-B5A852060BA4}"/>
    <cellStyle name="Normal 5 2 3 3 2 2 2 2" xfId="8193" xr:uid="{F9B9163C-36AB-4AC3-BCD1-B1353980A178}"/>
    <cellStyle name="Normal 5 2 3 3 2 2 2 2 2" xfId="17515" xr:uid="{FB16806F-3357-4C47-ADE5-6F957D3D7AE2}"/>
    <cellStyle name="Normal 5 2 3 3 2 2 2 2 3" xfId="27641" xr:uid="{2801BE46-6264-4D08-880D-A634A27D832A}"/>
    <cellStyle name="Normal 5 2 3 3 2 2 2 3" xfId="13298" xr:uid="{3CC162DD-4EF3-4D8E-9A86-9739DBE8037A}"/>
    <cellStyle name="Normal 5 2 3 3 2 2 2 4" xfId="23424" xr:uid="{F208C3EB-8170-4041-9180-4936F9CBFD2C}"/>
    <cellStyle name="Normal 5 2 3 3 2 2 3" xfId="6048" xr:uid="{968A3355-1162-4F50-9D2A-9971ED11BD8F}"/>
    <cellStyle name="Normal 5 2 3 3 2 2 3 2" xfId="15370" xr:uid="{56BD5333-BC75-4121-8F90-7B8B1FC18DA0}"/>
    <cellStyle name="Normal 5 2 3 3 2 2 3 3" xfId="25496" xr:uid="{8B43E010-626A-469D-9EBA-015A30431AC3}"/>
    <cellStyle name="Normal 5 2 3 3 2 2 4" xfId="10341" xr:uid="{08856A3F-851E-447D-814B-325FE5A593A3}"/>
    <cellStyle name="Normal 5 2 3 3 2 2 4 2" xfId="19652" xr:uid="{37E9D67E-F097-40A1-999F-FE9312540CB8}"/>
    <cellStyle name="Normal 5 2 3 3 2 2 4 3" xfId="29778" xr:uid="{6CB31B17-A901-465B-9303-2EB59FF2C978}"/>
    <cellStyle name="Normal 5 2 3 3 2 2 5" xfId="1746" xr:uid="{28A48AA8-9603-4689-9A0B-8DBD0D1B0428}"/>
    <cellStyle name="Normal 5 2 3 3 2 2 6" xfId="11153" xr:uid="{0BE98CC7-C7B6-4B1E-A379-50FDACBAF345}"/>
    <cellStyle name="Normal 5 2 3 3 2 2 7" xfId="20452" xr:uid="{9E2408EC-3DA4-4A86-9697-7F46860EBCF2}"/>
    <cellStyle name="Normal 5 2 3 3 2 2 8" xfId="21279" xr:uid="{0844B797-1DEA-4F2C-B03E-F575C86B6D20}"/>
    <cellStyle name="Normal 5 2 3 3 2 3" xfId="2159" xr:uid="{E8610CF4-A61E-4C2B-AF6F-91F62610A61E}"/>
    <cellStyle name="Normal 5 2 3 3 2 3 2" xfId="4388" xr:uid="{8B1288FD-172E-4387-85D6-BE809380B4CC}"/>
    <cellStyle name="Normal 5 2 3 3 2 3 2 2" xfId="8606" xr:uid="{C0AD70DE-1E13-4494-98BA-AA348F7AEB55}"/>
    <cellStyle name="Normal 5 2 3 3 2 3 2 2 2" xfId="17928" xr:uid="{D0360B7D-B123-4FC1-AB38-61F5433126BA}"/>
    <cellStyle name="Normal 5 2 3 3 2 3 2 2 3" xfId="28054" xr:uid="{321C0FA3-B69C-4CA0-BBAF-D97834F01736}"/>
    <cellStyle name="Normal 5 2 3 3 2 3 2 3" xfId="13711" xr:uid="{6B39E798-E1EC-486E-B1A2-9863C14162FE}"/>
    <cellStyle name="Normal 5 2 3 3 2 3 2 4" xfId="23837" xr:uid="{166A7E05-6C43-41BF-BF34-C633487C7774}"/>
    <cellStyle name="Normal 5 2 3 3 2 3 3" xfId="6461" xr:uid="{C99CBE6A-6DE1-4EFC-8510-805E7C7621F1}"/>
    <cellStyle name="Normal 5 2 3 3 2 3 3 2" xfId="15783" xr:uid="{89B9DB73-334F-4150-B20C-0CC8E4C163E5}"/>
    <cellStyle name="Normal 5 2 3 3 2 3 3 3" xfId="25909" xr:uid="{CD2B3966-23C8-4E6C-9AAC-BC3CF4F79806}"/>
    <cellStyle name="Normal 5 2 3 3 2 3 4" xfId="11566" xr:uid="{1AECF81F-2233-421A-B270-A300186FF912}"/>
    <cellStyle name="Normal 5 2 3 3 2 3 5" xfId="21692" xr:uid="{D9FF15A5-DBDE-49DF-9DF2-D0A769CA1184}"/>
    <cellStyle name="Normal 5 2 3 3 2 4" xfId="2572" xr:uid="{1F3EB18A-3BD5-4B39-B650-7F168C981937}"/>
    <cellStyle name="Normal 5 2 3 3 2 4 2" xfId="4801" xr:uid="{AF9534DF-690E-4515-A6F4-244F0E0B1264}"/>
    <cellStyle name="Normal 5 2 3 3 2 4 2 2" xfId="9019" xr:uid="{AEDD6BC5-53D6-46CD-B28C-16B2BF90E2E1}"/>
    <cellStyle name="Normal 5 2 3 3 2 4 2 2 2" xfId="18341" xr:uid="{EFD7035B-ABBB-42E7-B65A-BEB633FD6F8C}"/>
    <cellStyle name="Normal 5 2 3 3 2 4 2 2 3" xfId="28467" xr:uid="{2F08D730-00D2-4249-8B68-BB653F6CE049}"/>
    <cellStyle name="Normal 5 2 3 3 2 4 2 3" xfId="14124" xr:uid="{48D26410-FE28-47AC-8A0D-8EE9C2A17CC0}"/>
    <cellStyle name="Normal 5 2 3 3 2 4 2 4" xfId="24250" xr:uid="{9D553D3A-4C17-47BB-BB52-BCB030BDB4C0}"/>
    <cellStyle name="Normal 5 2 3 3 2 4 3" xfId="6874" xr:uid="{681B69E4-F116-45BB-A4B7-E5BD3C905BAC}"/>
    <cellStyle name="Normal 5 2 3 3 2 4 3 2" xfId="16196" xr:uid="{A77D1A23-7E83-4932-91B9-23DF63CD2136}"/>
    <cellStyle name="Normal 5 2 3 3 2 4 3 3" xfId="26322" xr:uid="{59DBDAED-13AC-4B31-98F0-B3EB19CB8043}"/>
    <cellStyle name="Normal 5 2 3 3 2 4 4" xfId="11979" xr:uid="{7C80A228-79FA-457E-94CB-5AD074E8543E}"/>
    <cellStyle name="Normal 5 2 3 3 2 4 5" xfId="22105" xr:uid="{A1DE628D-AE7A-4686-A8C3-A5869D0DE3CF}"/>
    <cellStyle name="Normal 5 2 3 3 2 5" xfId="2985" xr:uid="{F999C883-3297-4539-9303-D5962BDF0798}"/>
    <cellStyle name="Normal 5 2 3 3 2 5 2" xfId="5214" xr:uid="{C54EBBA2-CAE6-44B1-AEC3-F526635A5C27}"/>
    <cellStyle name="Normal 5 2 3 3 2 5 2 2" xfId="9432" xr:uid="{B949F1C6-439A-4BC3-925E-6648B5CF5C3A}"/>
    <cellStyle name="Normal 5 2 3 3 2 5 2 2 2" xfId="18754" xr:uid="{A7317C5A-4257-4998-93C1-52A1CB002ED6}"/>
    <cellStyle name="Normal 5 2 3 3 2 5 2 2 3" xfId="28880" xr:uid="{FC2660C7-8142-449D-AF1B-3E03636A3A95}"/>
    <cellStyle name="Normal 5 2 3 3 2 5 2 3" xfId="14537" xr:uid="{4C582697-E23F-485A-9226-67D1BDA91F35}"/>
    <cellStyle name="Normal 5 2 3 3 2 5 2 4" xfId="24663" xr:uid="{86365A17-472A-4305-B55C-11108F628C4F}"/>
    <cellStyle name="Normal 5 2 3 3 2 5 3" xfId="7287" xr:uid="{2A1B5C39-4098-40E9-B35A-4BD57DBD88EC}"/>
    <cellStyle name="Normal 5 2 3 3 2 5 3 2" xfId="16609" xr:uid="{9322FEB4-B87E-45B2-828A-F65697CC9F27}"/>
    <cellStyle name="Normal 5 2 3 3 2 5 3 3" xfId="26735" xr:uid="{558BEBD8-EE7A-4E58-8A94-0282916DF5E7}"/>
    <cellStyle name="Normal 5 2 3 3 2 5 4" xfId="12392" xr:uid="{A9596DA2-E9A4-4611-A38F-21A76D740CE6}"/>
    <cellStyle name="Normal 5 2 3 3 2 5 5" xfId="22518" xr:uid="{23A02C39-8007-4B57-8299-8462645F77E5}"/>
    <cellStyle name="Normal 5 2 3 3 2 6" xfId="3421" xr:uid="{AA7B2C4A-50FD-453D-8EBD-0E2770757711}"/>
    <cellStyle name="Normal 5 2 3 3 2 6 2" xfId="7700" xr:uid="{054DDD7E-6971-4852-BF59-0E401A4E645C}"/>
    <cellStyle name="Normal 5 2 3 3 2 6 2 2" xfId="17022" xr:uid="{FCB1077F-EEC8-4305-8284-74ECECE4C169}"/>
    <cellStyle name="Normal 5 2 3 3 2 6 2 3" xfId="27148" xr:uid="{B3E40EEC-A97B-476E-A86A-3D2082040FC0}"/>
    <cellStyle name="Normal 5 2 3 3 2 6 3" xfId="12805" xr:uid="{090A993B-57D5-47E1-BABF-B9F574CB3183}"/>
    <cellStyle name="Normal 5 2 3 3 2 6 4" xfId="22931" xr:uid="{E6FCD9F8-AFC8-407B-AA2D-F4F87405C631}"/>
    <cellStyle name="Normal 5 2 3 3 2 7" xfId="5635" xr:uid="{1E3BC288-FBEB-4F28-A196-43739FC2E8F2}"/>
    <cellStyle name="Normal 5 2 3 3 2 7 2" xfId="14957" xr:uid="{C3D16CF7-9A7C-4E92-ACAC-5F3B1EEA3104}"/>
    <cellStyle name="Normal 5 2 3 3 2 7 3" xfId="25083" xr:uid="{E85D53C9-B15B-4FED-95A5-D3A08F36EE29}"/>
    <cellStyle name="Normal 5 2 3 3 2 8" xfId="9916" xr:uid="{2DA2E405-C9B1-42C9-BDED-F4D465658BF3}"/>
    <cellStyle name="Normal 5 2 3 3 2 8 2" xfId="19237" xr:uid="{D1BCB562-8D12-4B8A-B3A3-7631C94E60D9}"/>
    <cellStyle name="Normal 5 2 3 3 2 8 3" xfId="29363" xr:uid="{C25932C8-AB26-44CF-BC79-722739D7DF66}"/>
    <cellStyle name="Normal 5 2 3 3 2 9" xfId="1331" xr:uid="{12B7A4DD-D184-4CDA-A889-FA6296DD965C}"/>
    <cellStyle name="Normal 5 2 3 3 3" xfId="911" xr:uid="{00000000-0005-0000-0000-000000030000}"/>
    <cellStyle name="Normal 5 2 3 3 3 2" xfId="3974" xr:uid="{D7F6D4CF-F232-4B35-B4E4-581D3CFAC183}"/>
    <cellStyle name="Normal 5 2 3 3 3 2 2" xfId="8192" xr:uid="{7A49A1E2-9FF8-46AE-A2BB-077BF923B73F}"/>
    <cellStyle name="Normal 5 2 3 3 3 2 2 2" xfId="17514" xr:uid="{08A52B0E-A0D2-4178-8E12-64CB1A9D9EDB}"/>
    <cellStyle name="Normal 5 2 3 3 3 2 2 3" xfId="27640" xr:uid="{1E371EC2-5299-4F97-990E-FCE46055AC0F}"/>
    <cellStyle name="Normal 5 2 3 3 3 2 3" xfId="13297" xr:uid="{A2D8682C-4CDB-4A3D-96B0-E9E9FD52C27A}"/>
    <cellStyle name="Normal 5 2 3 3 3 2 4" xfId="23423" xr:uid="{F5B4842F-07AF-4F09-B478-907B45FC0542}"/>
    <cellStyle name="Normal 5 2 3 3 3 3" xfId="6047" xr:uid="{F6935091-F21A-404E-9115-477FC7DEFF1F}"/>
    <cellStyle name="Normal 5 2 3 3 3 3 2" xfId="15369" xr:uid="{D33D06A0-9B8D-4DB4-AB8F-8931E82FAAA0}"/>
    <cellStyle name="Normal 5 2 3 3 3 3 3" xfId="25495" xr:uid="{6E10FAAA-876E-4136-958A-C8674750E4D7}"/>
    <cellStyle name="Normal 5 2 3 3 3 4" xfId="10134" xr:uid="{8611F1FE-8970-4084-96CD-565E75FBF9C6}"/>
    <cellStyle name="Normal 5 2 3 3 3 4 2" xfId="19445" xr:uid="{246AE5A0-3250-4B0C-B137-751022F8AF5E}"/>
    <cellStyle name="Normal 5 2 3 3 3 4 3" xfId="29571" xr:uid="{23683AE0-0424-4C38-9006-31C278F611CD}"/>
    <cellStyle name="Normal 5 2 3 3 3 5" xfId="1745" xr:uid="{5C17CF9C-54FC-4911-A48F-A42F6E497445}"/>
    <cellStyle name="Normal 5 2 3 3 3 6" xfId="11152" xr:uid="{34C94030-AB12-43E6-B56D-02B349D5752D}"/>
    <cellStyle name="Normal 5 2 3 3 3 7" xfId="20451" xr:uid="{A09CE32C-EFB5-4530-8895-3821DCBA02EC}"/>
    <cellStyle name="Normal 5 2 3 3 3 8" xfId="21278" xr:uid="{0EC5E647-C8DA-420D-A4CC-FBDE7BF72E23}"/>
    <cellStyle name="Normal 5 2 3 3 4" xfId="2158" xr:uid="{E1876AE1-5E27-4AE9-93F5-F5FABB91D673}"/>
    <cellStyle name="Normal 5 2 3 3 4 2" xfId="4387" xr:uid="{579B8009-8668-48CB-A106-507EE161E902}"/>
    <cellStyle name="Normal 5 2 3 3 4 2 2" xfId="8605" xr:uid="{BC4389EE-5DC7-4419-A5BC-17AB06275065}"/>
    <cellStyle name="Normal 5 2 3 3 4 2 2 2" xfId="17927" xr:uid="{6F5AEE88-BDBB-4835-8F82-AD3DB975DFA6}"/>
    <cellStyle name="Normal 5 2 3 3 4 2 2 3" xfId="28053" xr:uid="{E7FF4D02-AD2F-4F78-B4AE-86B9861D1A1C}"/>
    <cellStyle name="Normal 5 2 3 3 4 2 3" xfId="13710" xr:uid="{341F28A3-9521-4D3F-B533-1CC60AEDEA2F}"/>
    <cellStyle name="Normal 5 2 3 3 4 2 4" xfId="23836" xr:uid="{E454FE7C-0330-4DDA-A9DD-E77718174C4F}"/>
    <cellStyle name="Normal 5 2 3 3 4 3" xfId="6460" xr:uid="{FD88F863-8E67-48E4-A1C8-ED22659CF9D3}"/>
    <cellStyle name="Normal 5 2 3 3 4 3 2" xfId="15782" xr:uid="{E9231A28-641A-4202-B836-57EA3275CF79}"/>
    <cellStyle name="Normal 5 2 3 3 4 3 3" xfId="25908" xr:uid="{318E33DB-3D49-4E77-B66A-5D44BA226612}"/>
    <cellStyle name="Normal 5 2 3 3 4 4" xfId="11565" xr:uid="{871ACC75-A1D8-4F27-8E26-239E0EF06E7D}"/>
    <cellStyle name="Normal 5 2 3 3 4 5" xfId="21691" xr:uid="{E06C6048-B717-4BC2-AE5D-EE471B874AB9}"/>
    <cellStyle name="Normal 5 2 3 3 5" xfId="2571" xr:uid="{DBE36424-8CD8-420F-9A6B-9F880653EC8A}"/>
    <cellStyle name="Normal 5 2 3 3 5 2" xfId="4800" xr:uid="{5C1094DD-3DDF-429D-8D53-E40A3E3296A5}"/>
    <cellStyle name="Normal 5 2 3 3 5 2 2" xfId="9018" xr:uid="{3EDCA632-3034-4EE6-8E38-CE49042A3326}"/>
    <cellStyle name="Normal 5 2 3 3 5 2 2 2" xfId="18340" xr:uid="{D8228CC3-72AF-49AE-AA22-B9DAAD413140}"/>
    <cellStyle name="Normal 5 2 3 3 5 2 2 3" xfId="28466" xr:uid="{CF737B09-2458-4B6F-87F5-8E4E530BB353}"/>
    <cellStyle name="Normal 5 2 3 3 5 2 3" xfId="14123" xr:uid="{FCAC6B30-595A-48F4-BF37-9267C2A795B7}"/>
    <cellStyle name="Normal 5 2 3 3 5 2 4" xfId="24249" xr:uid="{73261258-7018-41BC-B9B1-44887103D13C}"/>
    <cellStyle name="Normal 5 2 3 3 5 3" xfId="6873" xr:uid="{FE50D4FE-B8FB-4D9D-AA8F-674BDDD8A398}"/>
    <cellStyle name="Normal 5 2 3 3 5 3 2" xfId="16195" xr:uid="{7734C2E1-976D-48F6-B46C-BBA6BE597B31}"/>
    <cellStyle name="Normal 5 2 3 3 5 3 3" xfId="26321" xr:uid="{949C975A-9D71-4F30-88D0-DF9714A4E6B4}"/>
    <cellStyle name="Normal 5 2 3 3 5 4" xfId="11978" xr:uid="{01115249-E8E0-4934-85FE-D67D4E4A7297}"/>
    <cellStyle name="Normal 5 2 3 3 5 5" xfId="22104" xr:uid="{A9378A38-1F79-42AF-91F9-DDE41F35DB25}"/>
    <cellStyle name="Normal 5 2 3 3 6" xfId="2984" xr:uid="{89212B52-A67A-406A-846F-8D190814A183}"/>
    <cellStyle name="Normal 5 2 3 3 6 2" xfId="5213" xr:uid="{A4100A8B-BCF7-46C6-8D19-049B91036CB2}"/>
    <cellStyle name="Normal 5 2 3 3 6 2 2" xfId="9431" xr:uid="{EDF6C12E-3240-4378-95FF-5986EC9BF17D}"/>
    <cellStyle name="Normal 5 2 3 3 6 2 2 2" xfId="18753" xr:uid="{AA0F02AE-902F-42B3-B2B7-46DD0614B9D1}"/>
    <cellStyle name="Normal 5 2 3 3 6 2 2 3" xfId="28879" xr:uid="{6DF31023-DD1A-4C03-99B9-E6C6DE85FDE7}"/>
    <cellStyle name="Normal 5 2 3 3 6 2 3" xfId="14536" xr:uid="{059CFAB9-6071-4EB4-8384-985575D6DF6E}"/>
    <cellStyle name="Normal 5 2 3 3 6 2 4" xfId="24662" xr:uid="{0932D083-446D-4100-8100-C76D1C917067}"/>
    <cellStyle name="Normal 5 2 3 3 6 3" xfId="7286" xr:uid="{51231957-129D-4BC4-8E1E-C95D6115EB36}"/>
    <cellStyle name="Normal 5 2 3 3 6 3 2" xfId="16608" xr:uid="{5D38C20F-B2A8-47FC-ABB4-F5E3B9C4AC81}"/>
    <cellStyle name="Normal 5 2 3 3 6 3 3" xfId="26734" xr:uid="{2FC1CE79-6C2E-4812-95D3-EC74F988DE45}"/>
    <cellStyle name="Normal 5 2 3 3 6 4" xfId="12391" xr:uid="{C54F51F9-55B5-41B8-9FA4-D9F41FDDBA6C}"/>
    <cellStyle name="Normal 5 2 3 3 6 5" xfId="22517" xr:uid="{6BE39C49-3D2B-41EA-ACC3-A61CD0C361A2}"/>
    <cellStyle name="Normal 5 2 3 3 7" xfId="3420" xr:uid="{55160542-B8EF-470B-B7A6-D9302FB59DAE}"/>
    <cellStyle name="Normal 5 2 3 3 7 2" xfId="7699" xr:uid="{264AA11E-747E-404E-A33D-AB0B648957C2}"/>
    <cellStyle name="Normal 5 2 3 3 7 2 2" xfId="17021" xr:uid="{B197A963-DD54-4DC5-BC68-2628CCE609CA}"/>
    <cellStyle name="Normal 5 2 3 3 7 2 3" xfId="27147" xr:uid="{D7253407-E34A-4E6F-BA0A-5DCE2245B2D8}"/>
    <cellStyle name="Normal 5 2 3 3 7 3" xfId="12804" xr:uid="{0DECC33B-95C6-4D16-BA62-2C68A20F4F43}"/>
    <cellStyle name="Normal 5 2 3 3 7 4" xfId="22930" xr:uid="{8AE5D296-3407-41D6-970A-2EED844A241E}"/>
    <cellStyle name="Normal 5 2 3 3 8" xfId="5634" xr:uid="{D7224264-8CEF-44D4-8E3C-E98781C89414}"/>
    <cellStyle name="Normal 5 2 3 3 8 2" xfId="14956" xr:uid="{796A7717-41EB-4020-A116-A4D19515C77F}"/>
    <cellStyle name="Normal 5 2 3 3 8 3" xfId="25082" xr:uid="{A0C32F8D-B4C8-4559-BDB7-D3E03D00666F}"/>
    <cellStyle name="Normal 5 2 3 3 9" xfId="9709" xr:uid="{540AFE08-03D0-4AA5-A69D-913BE9AD152D}"/>
    <cellStyle name="Normal 5 2 3 3 9 2" xfId="19030" xr:uid="{D247D3FD-827C-4E8F-80BD-B22A7479AE96}"/>
    <cellStyle name="Normal 5 2 3 3 9 3" xfId="29156" xr:uid="{5B011A96-AB79-4FF9-8D20-5EE6664D42EF}"/>
    <cellStyle name="Normal 5 2 3 4" xfId="434" xr:uid="{00000000-0005-0000-0000-000001030000}"/>
    <cellStyle name="Normal 5 2 3 4 10" xfId="10741" xr:uid="{BF8B4348-E337-478E-8F20-D9C85F5DD31C}"/>
    <cellStyle name="Normal 5 2 3 4 11" xfId="20037" xr:uid="{D9941FA9-402A-4FE9-A762-E5E3D8626C85}"/>
    <cellStyle name="Normal 5 2 3 4 12" xfId="20867" xr:uid="{24681478-32F8-487B-951C-126C3AC40DFA}"/>
    <cellStyle name="Normal 5 2 3 4 2" xfId="913" xr:uid="{00000000-0005-0000-0000-000002030000}"/>
    <cellStyle name="Normal 5 2 3 4 2 2" xfId="3976" xr:uid="{5D4FBBCF-B8D1-44D7-9179-B1A1F2BEF05C}"/>
    <cellStyle name="Normal 5 2 3 4 2 2 2" xfId="8194" xr:uid="{2591351D-46D4-40D4-B7BD-A8CF6DE0A8FE}"/>
    <cellStyle name="Normal 5 2 3 4 2 2 2 2" xfId="17516" xr:uid="{22A27A0F-5377-4F14-9FC8-650E3B099075}"/>
    <cellStyle name="Normal 5 2 3 4 2 2 2 3" xfId="27642" xr:uid="{0A1719C1-7504-4C70-9DDE-78F686E78B5B}"/>
    <cellStyle name="Normal 5 2 3 4 2 2 3" xfId="13299" xr:uid="{09A8F31C-4F0D-4E0F-ACB5-D4A05CB907D2}"/>
    <cellStyle name="Normal 5 2 3 4 2 2 4" xfId="23425" xr:uid="{77AB0580-4184-4919-B9DA-F619FC5E0B83}"/>
    <cellStyle name="Normal 5 2 3 4 2 3" xfId="6049" xr:uid="{44ADB723-B1B4-4FD1-8EFC-326A5BD276D1}"/>
    <cellStyle name="Normal 5 2 3 4 2 3 2" xfId="15371" xr:uid="{D0EADE63-D237-4298-B590-0D517A0FF201}"/>
    <cellStyle name="Normal 5 2 3 4 2 3 3" xfId="25497" xr:uid="{534E557C-DD7C-49C2-B4FF-BC5CF739D91C}"/>
    <cellStyle name="Normal 5 2 3 4 2 4" xfId="10238" xr:uid="{4C76F856-3A78-4470-AC5F-8C667EB6B54E}"/>
    <cellStyle name="Normal 5 2 3 4 2 4 2" xfId="19549" xr:uid="{9C906413-0049-4FB3-BA16-5CF5B851A230}"/>
    <cellStyle name="Normal 5 2 3 4 2 4 3" xfId="29675" xr:uid="{D9D759FD-33A3-436B-A7BC-BC8EA43FFA30}"/>
    <cellStyle name="Normal 5 2 3 4 2 5" xfId="1747" xr:uid="{DAC67F80-250C-47E6-8F7E-BEEAA4D3E19E}"/>
    <cellStyle name="Normal 5 2 3 4 2 6" xfId="11154" xr:uid="{9B3A02ED-BCAB-4C52-B593-E6D97FDDB1E8}"/>
    <cellStyle name="Normal 5 2 3 4 2 7" xfId="20453" xr:uid="{93B685F8-32B8-4B57-AF66-8E41FE51D6DC}"/>
    <cellStyle name="Normal 5 2 3 4 2 8" xfId="21280" xr:uid="{DC0C4163-86DD-48C6-970D-5FEDBB5CF70F}"/>
    <cellStyle name="Normal 5 2 3 4 3" xfId="2160" xr:uid="{F940DC27-BB43-423B-B071-FE7CCCAE180E}"/>
    <cellStyle name="Normal 5 2 3 4 3 2" xfId="4389" xr:uid="{0AED257C-151A-4012-A0AD-9CE0942BD128}"/>
    <cellStyle name="Normal 5 2 3 4 3 2 2" xfId="8607" xr:uid="{FEBD6B47-7A90-4BEB-87EE-B105FAAF9B51}"/>
    <cellStyle name="Normal 5 2 3 4 3 2 2 2" xfId="17929" xr:uid="{3BB2A0D2-DF8A-4F82-B472-3581AF352E41}"/>
    <cellStyle name="Normal 5 2 3 4 3 2 2 3" xfId="28055" xr:uid="{1ADCD45A-B4CC-4D11-B60F-46FE4434E93C}"/>
    <cellStyle name="Normal 5 2 3 4 3 2 3" xfId="13712" xr:uid="{1BD8D454-4169-4EF9-BDFE-D9E38DE28D87}"/>
    <cellStyle name="Normal 5 2 3 4 3 2 4" xfId="23838" xr:uid="{6EF703B7-7EF9-4A61-AC8D-E671F7A5CDF7}"/>
    <cellStyle name="Normal 5 2 3 4 3 3" xfId="6462" xr:uid="{816DB907-6F47-4CD5-B772-DD6266524DA4}"/>
    <cellStyle name="Normal 5 2 3 4 3 3 2" xfId="15784" xr:uid="{70F61509-8144-4333-841C-32C5B89E9FA4}"/>
    <cellStyle name="Normal 5 2 3 4 3 3 3" xfId="25910" xr:uid="{91CF3171-0C5C-4834-AA3A-26C3E01C06D9}"/>
    <cellStyle name="Normal 5 2 3 4 3 4" xfId="11567" xr:uid="{0C141D8E-D488-48D3-BA97-590CFD30E68A}"/>
    <cellStyle name="Normal 5 2 3 4 3 5" xfId="21693" xr:uid="{C4EA82B6-49A5-41D2-9858-703E47800B34}"/>
    <cellStyle name="Normal 5 2 3 4 4" xfId="2573" xr:uid="{5ABCFAFF-6B96-447D-84E6-36233AF38A17}"/>
    <cellStyle name="Normal 5 2 3 4 4 2" xfId="4802" xr:uid="{325EA1A0-62D8-409D-984F-636E7F20BA7D}"/>
    <cellStyle name="Normal 5 2 3 4 4 2 2" xfId="9020" xr:uid="{500F4852-85D2-4629-ACE1-5B2DD999AD65}"/>
    <cellStyle name="Normal 5 2 3 4 4 2 2 2" xfId="18342" xr:uid="{92B9FA72-17E2-4CF7-A6C4-83FF7751E648}"/>
    <cellStyle name="Normal 5 2 3 4 4 2 2 3" xfId="28468" xr:uid="{7EB331FA-5484-4588-B154-63598683A276}"/>
    <cellStyle name="Normal 5 2 3 4 4 2 3" xfId="14125" xr:uid="{4B9AB72C-8A66-44EF-BC08-E54135A32868}"/>
    <cellStyle name="Normal 5 2 3 4 4 2 4" xfId="24251" xr:uid="{FC0A1958-1E46-492C-BD9E-ED93CB8BDD15}"/>
    <cellStyle name="Normal 5 2 3 4 4 3" xfId="6875" xr:uid="{8341C2AC-3E53-4395-894B-C9336549C30A}"/>
    <cellStyle name="Normal 5 2 3 4 4 3 2" xfId="16197" xr:uid="{0A56AFC3-65FE-4E89-9743-E70ED0239C18}"/>
    <cellStyle name="Normal 5 2 3 4 4 3 3" xfId="26323" xr:uid="{A4AB9053-66DF-42EE-8885-4CE2E62F10CF}"/>
    <cellStyle name="Normal 5 2 3 4 4 4" xfId="11980" xr:uid="{C5A274FE-5E87-40A3-8728-6BA0F94A9F39}"/>
    <cellStyle name="Normal 5 2 3 4 4 5" xfId="22106" xr:uid="{9C60466B-4E14-4907-91A6-C0F42A9CAC3D}"/>
    <cellStyle name="Normal 5 2 3 4 5" xfId="2986" xr:uid="{8518605F-06BA-4AAF-9A38-6DCB3552D8C1}"/>
    <cellStyle name="Normal 5 2 3 4 5 2" xfId="5215" xr:uid="{970CE065-D91B-434B-919C-73AC6CB3935B}"/>
    <cellStyle name="Normal 5 2 3 4 5 2 2" xfId="9433" xr:uid="{175A5753-5CE0-4163-BDC6-CB71E6B60FDE}"/>
    <cellStyle name="Normal 5 2 3 4 5 2 2 2" xfId="18755" xr:uid="{A2407B79-3DDC-448B-AC26-DBDEC683D972}"/>
    <cellStyle name="Normal 5 2 3 4 5 2 2 3" xfId="28881" xr:uid="{534CAC35-F962-4721-B8A0-C6CB076ECCEA}"/>
    <cellStyle name="Normal 5 2 3 4 5 2 3" xfId="14538" xr:uid="{7E70A6BC-0844-4FD6-B8B3-C8012FCEA9DC}"/>
    <cellStyle name="Normal 5 2 3 4 5 2 4" xfId="24664" xr:uid="{BBADEDD5-7906-4367-B591-924D4C5A9D9C}"/>
    <cellStyle name="Normal 5 2 3 4 5 3" xfId="7288" xr:uid="{66D5413B-F03F-4CBD-9FA9-0D34E9E5DEA8}"/>
    <cellStyle name="Normal 5 2 3 4 5 3 2" xfId="16610" xr:uid="{AAC1324F-AA41-4CCC-9819-F5FCCB5471BF}"/>
    <cellStyle name="Normal 5 2 3 4 5 3 3" xfId="26736" xr:uid="{D331AD5A-B100-47CA-B8E8-70AAB6313DAA}"/>
    <cellStyle name="Normal 5 2 3 4 5 4" xfId="12393" xr:uid="{4C9C0584-30C1-42DC-8BD4-1F7D4130487F}"/>
    <cellStyle name="Normal 5 2 3 4 5 5" xfId="22519" xr:uid="{00046AFF-A614-4201-ADB7-283B588DB999}"/>
    <cellStyle name="Normal 5 2 3 4 6" xfId="3422" xr:uid="{C720615B-ED95-4A9D-8D15-622AF93587D4}"/>
    <cellStyle name="Normal 5 2 3 4 6 2" xfId="7701" xr:uid="{4B597460-4B0E-4AB0-AF32-4A5E466A0E04}"/>
    <cellStyle name="Normal 5 2 3 4 6 2 2" xfId="17023" xr:uid="{A22862B6-8495-42C6-B5A6-E8FCAEFF919A}"/>
    <cellStyle name="Normal 5 2 3 4 6 2 3" xfId="27149" xr:uid="{5264B286-9BA7-4566-B841-6B86C30BBB14}"/>
    <cellStyle name="Normal 5 2 3 4 6 3" xfId="12806" xr:uid="{9C29F648-3303-4E4F-A7ED-2705AED45220}"/>
    <cellStyle name="Normal 5 2 3 4 6 4" xfId="22932" xr:uid="{17527D63-431D-4D04-B054-DEF9B465F0FA}"/>
    <cellStyle name="Normal 5 2 3 4 7" xfId="5636" xr:uid="{82F44681-7772-4439-8ED3-4933451F8887}"/>
    <cellStyle name="Normal 5 2 3 4 7 2" xfId="14958" xr:uid="{B52C0121-3DD3-45C7-B0E1-AB22F235D520}"/>
    <cellStyle name="Normal 5 2 3 4 7 3" xfId="25084" xr:uid="{3F4E760E-C09E-461D-9105-DBD750A15B08}"/>
    <cellStyle name="Normal 5 2 3 4 8" xfId="9813" xr:uid="{BCAB2574-8567-4454-8E63-3396965A271E}"/>
    <cellStyle name="Normal 5 2 3 4 8 2" xfId="19134" xr:uid="{DD5B8530-7A0C-404A-80D9-DBBAB242F319}"/>
    <cellStyle name="Normal 5 2 3 4 8 3" xfId="29260" xr:uid="{E97B2577-1518-447E-8DF8-47AA2B2C280B}"/>
    <cellStyle name="Normal 5 2 3 4 9" xfId="1332" xr:uid="{FC8157E9-4D04-4430-B454-A7273FE43AA1}"/>
    <cellStyle name="Normal 5 2 3 5" xfId="906" xr:uid="{00000000-0005-0000-0000-000003030000}"/>
    <cellStyle name="Normal 5 2 3 5 2" xfId="3969" xr:uid="{41AA1C28-5E46-4998-91F0-3AF1712CDC18}"/>
    <cellStyle name="Normal 5 2 3 5 2 2" xfId="8187" xr:uid="{113FF11B-0636-4759-A697-740E8DB3922C}"/>
    <cellStyle name="Normal 5 2 3 5 2 2 2" xfId="17509" xr:uid="{AC6C780D-C6B9-41A7-BCB6-0F9D789369BF}"/>
    <cellStyle name="Normal 5 2 3 5 2 2 3" xfId="27635" xr:uid="{DC4C0F93-D5E8-447D-91BE-EBBFA6B67C7C}"/>
    <cellStyle name="Normal 5 2 3 5 2 3" xfId="13292" xr:uid="{99CD0420-CA90-458C-8DFD-35B1C3C92F0B}"/>
    <cellStyle name="Normal 5 2 3 5 2 4" xfId="23418" xr:uid="{CBE9293A-E888-4612-8595-646497E7763F}"/>
    <cellStyle name="Normal 5 2 3 5 3" xfId="6042" xr:uid="{0F5A2762-46D5-4830-A5D3-A9C37B824C05}"/>
    <cellStyle name="Normal 5 2 3 5 3 2" xfId="15364" xr:uid="{BFD22224-F451-4FD0-9507-AD68ADC4A80A}"/>
    <cellStyle name="Normal 5 2 3 5 3 3" xfId="25490" xr:uid="{7A28F6C5-D28C-4C36-A7BF-94085E300175}"/>
    <cellStyle name="Normal 5 2 3 5 4" xfId="10030" xr:uid="{F6BDA00C-DB73-49FA-8DE3-2E5C83885A0C}"/>
    <cellStyle name="Normal 5 2 3 5 4 2" xfId="19342" xr:uid="{0E11F518-69B0-4DF5-811C-0ECCAE966535}"/>
    <cellStyle name="Normal 5 2 3 5 4 3" xfId="29468" xr:uid="{21E7CDB2-AF68-4FC4-AB69-EA2FEFFC20D8}"/>
    <cellStyle name="Normal 5 2 3 5 5" xfId="1740" xr:uid="{CB9B0477-65CB-4673-B2A3-CEF692AE2071}"/>
    <cellStyle name="Normal 5 2 3 5 6" xfId="11147" xr:uid="{0CB0022E-E360-4A8E-A461-4405F387269B}"/>
    <cellStyle name="Normal 5 2 3 5 7" xfId="20446" xr:uid="{023A21C7-E7F5-45EE-BF40-C3F617BF97E5}"/>
    <cellStyle name="Normal 5 2 3 5 8" xfId="21273" xr:uid="{DA1D404A-A7EE-4420-B2EC-713A31C402E6}"/>
    <cellStyle name="Normal 5 2 3 6" xfId="2153" xr:uid="{55233014-9139-4B98-AAAC-17EC164DEFFC}"/>
    <cellStyle name="Normal 5 2 3 6 2" xfId="4382" xr:uid="{44E1DE77-7AEA-4A15-B1B2-1A526207E073}"/>
    <cellStyle name="Normal 5 2 3 6 2 2" xfId="8600" xr:uid="{0C554A7A-8552-468B-BB3B-CE9A58A07521}"/>
    <cellStyle name="Normal 5 2 3 6 2 2 2" xfId="17922" xr:uid="{5C3AEE1F-5249-474C-92CA-75FCB9C7F53C}"/>
    <cellStyle name="Normal 5 2 3 6 2 2 3" xfId="28048" xr:uid="{0DFA4F1D-FF76-4456-9992-430015C9AF7F}"/>
    <cellStyle name="Normal 5 2 3 6 2 3" xfId="13705" xr:uid="{60A7DD5B-2C9F-42A9-926C-0BA05232D719}"/>
    <cellStyle name="Normal 5 2 3 6 2 4" xfId="23831" xr:uid="{43BCEAA9-6322-4372-BE44-FD907347188E}"/>
    <cellStyle name="Normal 5 2 3 6 3" xfId="6455" xr:uid="{32BCF3E0-F2F9-4352-A16A-921432ADACDA}"/>
    <cellStyle name="Normal 5 2 3 6 3 2" xfId="15777" xr:uid="{59093C1C-7CF9-4A09-B9B5-8A7673C12FE4}"/>
    <cellStyle name="Normal 5 2 3 6 3 3" xfId="25903" xr:uid="{BD4DA035-FBF1-4283-AA5C-A0787AEDB362}"/>
    <cellStyle name="Normal 5 2 3 6 4" xfId="11560" xr:uid="{43F5BF4D-91A1-479A-B73C-2EA555E1E97B}"/>
    <cellStyle name="Normal 5 2 3 6 5" xfId="21686" xr:uid="{7D05D8DB-1E0A-4858-8360-0EC7997DD1D5}"/>
    <cellStyle name="Normal 5 2 3 7" xfId="2566" xr:uid="{50CD9E0F-1AC0-4F13-A7F3-47674D60323D}"/>
    <cellStyle name="Normal 5 2 3 7 2" xfId="4795" xr:uid="{6B724D54-22DB-45F0-A50D-00D6B355002D}"/>
    <cellStyle name="Normal 5 2 3 7 2 2" xfId="9013" xr:uid="{7511A56E-5F5B-49ED-96DF-9FCD906BFC6E}"/>
    <cellStyle name="Normal 5 2 3 7 2 2 2" xfId="18335" xr:uid="{A9D91806-C56B-4FFC-8103-B3D5DF1CB8DA}"/>
    <cellStyle name="Normal 5 2 3 7 2 2 3" xfId="28461" xr:uid="{973C0482-FEFC-464A-AE20-4D7897564A9D}"/>
    <cellStyle name="Normal 5 2 3 7 2 3" xfId="14118" xr:uid="{2C9CECA1-AAA1-44DB-B8AD-7F399D8FE456}"/>
    <cellStyle name="Normal 5 2 3 7 2 4" xfId="24244" xr:uid="{7ECDD9CD-4DC8-44B7-81EF-1963F7C169B0}"/>
    <cellStyle name="Normal 5 2 3 7 3" xfId="6868" xr:uid="{BE9FEA9B-95EE-433F-A23A-AC9731802EAA}"/>
    <cellStyle name="Normal 5 2 3 7 3 2" xfId="16190" xr:uid="{41DBDA5A-8C56-40BF-BE24-B2F3FD322F41}"/>
    <cellStyle name="Normal 5 2 3 7 3 3" xfId="26316" xr:uid="{2D19DBB3-3E9C-4EED-9E7A-263B4200931A}"/>
    <cellStyle name="Normal 5 2 3 7 4" xfId="11973" xr:uid="{8914798E-D44B-4D45-89DF-833032EE2F14}"/>
    <cellStyle name="Normal 5 2 3 7 5" xfId="22099" xr:uid="{86F4A0A8-A14B-41A5-9171-E2207001BEBA}"/>
    <cellStyle name="Normal 5 2 3 8" xfId="2979" xr:uid="{84B2443E-F831-42F3-9856-BE955F0B3AC1}"/>
    <cellStyle name="Normal 5 2 3 8 2" xfId="5208" xr:uid="{9EF5456E-E218-45E6-A43A-EA2A8AF14E55}"/>
    <cellStyle name="Normal 5 2 3 8 2 2" xfId="9426" xr:uid="{6DD4A3F6-F6A6-4A6F-945B-AF49EEFA30D1}"/>
    <cellStyle name="Normal 5 2 3 8 2 2 2" xfId="18748" xr:uid="{124BE1FC-2342-4E50-82C6-295B466730C0}"/>
    <cellStyle name="Normal 5 2 3 8 2 2 3" xfId="28874" xr:uid="{BFCB72DD-82E8-4F8C-B80B-F40E6A0177A3}"/>
    <cellStyle name="Normal 5 2 3 8 2 3" xfId="14531" xr:uid="{7E97FC2C-E872-49B9-93A4-161A41F4F3F3}"/>
    <cellStyle name="Normal 5 2 3 8 2 4" xfId="24657" xr:uid="{70E6BC7A-CD49-4D08-8479-707A797353AF}"/>
    <cellStyle name="Normal 5 2 3 8 3" xfId="7281" xr:uid="{5F30318C-D945-4F3F-A88F-2EB773BBDA68}"/>
    <cellStyle name="Normal 5 2 3 8 3 2" xfId="16603" xr:uid="{5DAD0E8E-BA08-438B-8954-1D0F6AA698D8}"/>
    <cellStyle name="Normal 5 2 3 8 3 3" xfId="26729" xr:uid="{79A7DE26-E523-4728-BA05-4554333679C9}"/>
    <cellStyle name="Normal 5 2 3 8 4" xfId="12386" xr:uid="{4E19CF38-2BBC-4CCE-B699-C76677BEA22E}"/>
    <cellStyle name="Normal 5 2 3 8 5" xfId="22512" xr:uid="{9D7FC502-27A1-46E9-8D29-DCBE1456B37B}"/>
    <cellStyle name="Normal 5 2 3 9" xfId="3415" xr:uid="{AD23E6D2-6E1B-4E84-A495-70C713083B9E}"/>
    <cellStyle name="Normal 5 2 3 9 2" xfId="7694" xr:uid="{EE781D61-7441-4CDE-B432-77A95CB607DB}"/>
    <cellStyle name="Normal 5 2 3 9 2 2" xfId="17016" xr:uid="{A467E3A1-8C04-415E-8F3B-511C18DA0F65}"/>
    <cellStyle name="Normal 5 2 3 9 2 3" xfId="27142" xr:uid="{E01DACB7-FE7B-45C1-8365-9CC1534E6E56}"/>
    <cellStyle name="Normal 5 2 3 9 3" xfId="12799" xr:uid="{EED72AE6-BB70-489A-BB92-FEF23504EF74}"/>
    <cellStyle name="Normal 5 2 3 9 4" xfId="22925" xr:uid="{F67C5808-A21B-4E80-9217-DB4D1957282E}"/>
    <cellStyle name="Normal 5 2 4" xfId="435" xr:uid="{00000000-0005-0000-0000-000004030000}"/>
    <cellStyle name="Normal 5 2 4 10" xfId="9657" xr:uid="{6B1558E9-0452-4A35-A945-6ED1C65F4EFC}"/>
    <cellStyle name="Normal 5 2 4 10 2" xfId="18978" xr:uid="{82D59686-D97C-4CAD-9AEA-B8989A5D016A}"/>
    <cellStyle name="Normal 5 2 4 10 3" xfId="29104" xr:uid="{9B308F0E-3150-43C1-8A30-3275C5C3C90D}"/>
    <cellStyle name="Normal 5 2 4 11" xfId="1333" xr:uid="{3034AEE5-CC4C-4413-9498-437614F535A7}"/>
    <cellStyle name="Normal 5 2 4 12" xfId="10742" xr:uid="{360199DC-6950-4601-B211-97032AFA9CFF}"/>
    <cellStyle name="Normal 5 2 4 13" xfId="20038" xr:uid="{BA307815-C098-4197-AA66-1E69A9BFF2A1}"/>
    <cellStyle name="Normal 5 2 4 14" xfId="20868" xr:uid="{372796C5-C727-4A8B-BBAA-EED3B5630177}"/>
    <cellStyle name="Normal 5 2 4 2" xfId="436" xr:uid="{00000000-0005-0000-0000-000005030000}"/>
    <cellStyle name="Normal 5 2 4 2 10" xfId="1334" xr:uid="{803B957B-A99E-4C4A-AE28-5E12CA8B74E9}"/>
    <cellStyle name="Normal 5 2 4 2 11" xfId="10743" xr:uid="{4D0039C0-9B59-4BCE-9481-F979FC25D599}"/>
    <cellStyle name="Normal 5 2 4 2 12" xfId="20039" xr:uid="{36566EEE-F0FC-43C9-9511-625EF92C52AA}"/>
    <cellStyle name="Normal 5 2 4 2 13" xfId="20869" xr:uid="{47CCF9F2-2F31-4D74-A45E-34C327B95720}"/>
    <cellStyle name="Normal 5 2 4 2 2" xfId="437" xr:uid="{00000000-0005-0000-0000-000006030000}"/>
    <cellStyle name="Normal 5 2 4 2 2 10" xfId="10744" xr:uid="{B3E60744-D804-4FE9-8E33-F8F829008E66}"/>
    <cellStyle name="Normal 5 2 4 2 2 11" xfId="20040" xr:uid="{3B26054E-5023-449A-BA91-AB3E98E471DC}"/>
    <cellStyle name="Normal 5 2 4 2 2 12" xfId="20870" xr:uid="{C9DDAB85-A543-4194-A07A-3BD469B21424}"/>
    <cellStyle name="Normal 5 2 4 2 2 2" xfId="916" xr:uid="{00000000-0005-0000-0000-000007030000}"/>
    <cellStyle name="Normal 5 2 4 2 2 2 2" xfId="3979" xr:uid="{F4E35207-BA50-4F1B-905A-62E7E7B30779}"/>
    <cellStyle name="Normal 5 2 4 2 2 2 2 2" xfId="8197" xr:uid="{247807E6-B60A-488D-A502-48B1EF5FE6A0}"/>
    <cellStyle name="Normal 5 2 4 2 2 2 2 2 2" xfId="17519" xr:uid="{615DD9E3-0757-4ED0-A45B-7D7A4FF195D3}"/>
    <cellStyle name="Normal 5 2 4 2 2 2 2 2 3" xfId="27645" xr:uid="{24144056-6C8E-4D7D-A6FC-13DFCC3664E6}"/>
    <cellStyle name="Normal 5 2 4 2 2 2 2 3" xfId="13302" xr:uid="{089C5E4A-9E9A-46D9-ABCC-E6823AD14F00}"/>
    <cellStyle name="Normal 5 2 4 2 2 2 2 4" xfId="23428" xr:uid="{43C4057C-CC04-44F9-8A9F-EFB420ACF178}"/>
    <cellStyle name="Normal 5 2 4 2 2 2 3" xfId="6052" xr:uid="{B2DD9E8D-44FF-435A-B731-696C83F489E5}"/>
    <cellStyle name="Normal 5 2 4 2 2 2 3 2" xfId="15374" xr:uid="{ACBAB299-5D92-43A4-9D18-040E969FA2B2}"/>
    <cellStyle name="Normal 5 2 4 2 2 2 3 3" xfId="25500" xr:uid="{2819BD2D-3806-479F-869B-16929EE67B81}"/>
    <cellStyle name="Normal 5 2 4 2 2 2 4" xfId="10392" xr:uid="{7311624A-5F7D-41BF-86B4-18CF123FC50E}"/>
    <cellStyle name="Normal 5 2 4 2 2 2 4 2" xfId="19703" xr:uid="{5EA6FCB3-BF5E-4BF2-96AF-016937644D6F}"/>
    <cellStyle name="Normal 5 2 4 2 2 2 4 3" xfId="29829" xr:uid="{29E46BE9-0B53-425F-84A0-ED53350D4466}"/>
    <cellStyle name="Normal 5 2 4 2 2 2 5" xfId="1750" xr:uid="{F25164A5-CB44-42D2-84EC-6B374F5E8752}"/>
    <cellStyle name="Normal 5 2 4 2 2 2 6" xfId="11157" xr:uid="{EA090558-B8E8-42C7-9011-769C09091289}"/>
    <cellStyle name="Normal 5 2 4 2 2 2 7" xfId="20456" xr:uid="{0D8E4119-96CA-40F2-8F4F-21666EB6C155}"/>
    <cellStyle name="Normal 5 2 4 2 2 2 8" xfId="21283" xr:uid="{938C4319-13F1-4D52-B451-83E9F11A5AE9}"/>
    <cellStyle name="Normal 5 2 4 2 2 3" xfId="2163" xr:uid="{47C4B479-25EC-421F-A1F2-E9EF88B07FAD}"/>
    <cellStyle name="Normal 5 2 4 2 2 3 2" xfId="4392" xr:uid="{1E1A977A-87C5-451F-9770-15590DD50722}"/>
    <cellStyle name="Normal 5 2 4 2 2 3 2 2" xfId="8610" xr:uid="{5D2C80EB-5B4E-4C47-980F-84760182BEF1}"/>
    <cellStyle name="Normal 5 2 4 2 2 3 2 2 2" xfId="17932" xr:uid="{5DE1831B-BE25-4D4C-BBFE-FD3528138F92}"/>
    <cellStyle name="Normal 5 2 4 2 2 3 2 2 3" xfId="28058" xr:uid="{FDD64A00-2CAD-47A4-BD9C-4E9F15EC3B3C}"/>
    <cellStyle name="Normal 5 2 4 2 2 3 2 3" xfId="13715" xr:uid="{24A70F3D-8C3F-44A6-8DAD-4E7CBD3C9B92}"/>
    <cellStyle name="Normal 5 2 4 2 2 3 2 4" xfId="23841" xr:uid="{B3708F85-66D6-4C13-A744-4B1A07636C18}"/>
    <cellStyle name="Normal 5 2 4 2 2 3 3" xfId="6465" xr:uid="{FBE9100B-A1E0-4351-A22F-331A31250CAB}"/>
    <cellStyle name="Normal 5 2 4 2 2 3 3 2" xfId="15787" xr:uid="{6A1FD277-8FE7-4391-88F4-4FD8E4E0CFF4}"/>
    <cellStyle name="Normal 5 2 4 2 2 3 3 3" xfId="25913" xr:uid="{35AE72E4-FD67-4772-97AB-6310B6493B4A}"/>
    <cellStyle name="Normal 5 2 4 2 2 3 4" xfId="11570" xr:uid="{B03A9AE9-A937-42E0-B0A1-8F0E14A47371}"/>
    <cellStyle name="Normal 5 2 4 2 2 3 5" xfId="21696" xr:uid="{10ED4116-53CF-4438-BEAE-114BB0DB6767}"/>
    <cellStyle name="Normal 5 2 4 2 2 4" xfId="2576" xr:uid="{C264EBEB-F831-4238-990E-084F43BD12B9}"/>
    <cellStyle name="Normal 5 2 4 2 2 4 2" xfId="4805" xr:uid="{9FDAAA45-1925-4E31-979E-2C4DB6D4EC51}"/>
    <cellStyle name="Normal 5 2 4 2 2 4 2 2" xfId="9023" xr:uid="{889F8055-17D0-4B7D-A12E-C6502D52FE61}"/>
    <cellStyle name="Normal 5 2 4 2 2 4 2 2 2" xfId="18345" xr:uid="{E1B5880B-97F1-4662-B7DF-B04782C05335}"/>
    <cellStyle name="Normal 5 2 4 2 2 4 2 2 3" xfId="28471" xr:uid="{8D20D6FC-7873-47B2-ABD8-8C741E0989DD}"/>
    <cellStyle name="Normal 5 2 4 2 2 4 2 3" xfId="14128" xr:uid="{FD9857DC-50DD-48FB-A4E2-94B374090FCF}"/>
    <cellStyle name="Normal 5 2 4 2 2 4 2 4" xfId="24254" xr:uid="{3DCBF9BE-3BD0-42DD-AE59-B8B4F6794E0E}"/>
    <cellStyle name="Normal 5 2 4 2 2 4 3" xfId="6878" xr:uid="{282C5F59-C445-4D85-B593-4D5FE9F7B1B3}"/>
    <cellStyle name="Normal 5 2 4 2 2 4 3 2" xfId="16200" xr:uid="{BB27029F-9720-4AA4-93A9-A41FB2DCFE1C}"/>
    <cellStyle name="Normal 5 2 4 2 2 4 3 3" xfId="26326" xr:uid="{C806DD4F-BB6B-4B99-BD81-8F2E9A583F7B}"/>
    <cellStyle name="Normal 5 2 4 2 2 4 4" xfId="11983" xr:uid="{36ED1A17-35DC-4829-A3F7-9CE95A33ED83}"/>
    <cellStyle name="Normal 5 2 4 2 2 4 5" xfId="22109" xr:uid="{D4264B09-83A9-458B-8386-41807D4BA31E}"/>
    <cellStyle name="Normal 5 2 4 2 2 5" xfId="2989" xr:uid="{247E35A6-2689-4008-9C00-EF4113D8B8CF}"/>
    <cellStyle name="Normal 5 2 4 2 2 5 2" xfId="5218" xr:uid="{55BBB64E-34C4-402E-A391-8DC341BAE7A5}"/>
    <cellStyle name="Normal 5 2 4 2 2 5 2 2" xfId="9436" xr:uid="{EBB94EC6-0B9F-4B80-A6E3-CF1F6EABFFFC}"/>
    <cellStyle name="Normal 5 2 4 2 2 5 2 2 2" xfId="18758" xr:uid="{E18DD601-AEAA-4519-88F6-0F1A577AF4B3}"/>
    <cellStyle name="Normal 5 2 4 2 2 5 2 2 3" xfId="28884" xr:uid="{239CC56E-366A-4656-AD5E-24E2D32097D2}"/>
    <cellStyle name="Normal 5 2 4 2 2 5 2 3" xfId="14541" xr:uid="{1AC34635-35B0-4F24-99B1-3B8CA8D4A6E9}"/>
    <cellStyle name="Normal 5 2 4 2 2 5 2 4" xfId="24667" xr:uid="{E5898E4D-BB25-49AC-A221-1D657B7F0FD7}"/>
    <cellStyle name="Normal 5 2 4 2 2 5 3" xfId="7291" xr:uid="{0655278D-AEAC-40D6-810A-9333B488859D}"/>
    <cellStyle name="Normal 5 2 4 2 2 5 3 2" xfId="16613" xr:uid="{AF356D95-9115-4F79-961E-57BAEDB3F7DA}"/>
    <cellStyle name="Normal 5 2 4 2 2 5 3 3" xfId="26739" xr:uid="{290B4A66-2F0E-423D-A7CA-BA69577FA03A}"/>
    <cellStyle name="Normal 5 2 4 2 2 5 4" xfId="12396" xr:uid="{18252D17-F60D-424E-9E55-10E725153249}"/>
    <cellStyle name="Normal 5 2 4 2 2 5 5" xfId="22522" xr:uid="{A61390F5-FECC-49AB-80FA-C1D43048B98C}"/>
    <cellStyle name="Normal 5 2 4 2 2 6" xfId="3425" xr:uid="{3B8307CE-FB08-4B7F-99F8-1C6FDF67A0E9}"/>
    <cellStyle name="Normal 5 2 4 2 2 6 2" xfId="7704" xr:uid="{BFD1C657-C91D-4A7C-97E2-219AB0E32FAA}"/>
    <cellStyle name="Normal 5 2 4 2 2 6 2 2" xfId="17026" xr:uid="{A34AB7BB-1790-42C7-ADA0-364486BFFF10}"/>
    <cellStyle name="Normal 5 2 4 2 2 6 2 3" xfId="27152" xr:uid="{1422921F-FC58-49B7-8049-E029FABA0E2A}"/>
    <cellStyle name="Normal 5 2 4 2 2 6 3" xfId="12809" xr:uid="{FB0A9C7A-6C63-4067-B18E-C7503E542AFB}"/>
    <cellStyle name="Normal 5 2 4 2 2 6 4" xfId="22935" xr:uid="{1E31F532-AC1B-47E7-BD9F-BEB93C189F0D}"/>
    <cellStyle name="Normal 5 2 4 2 2 7" xfId="5639" xr:uid="{BD95CE8C-62FA-4EC8-B1E1-7ED4A58F58CC}"/>
    <cellStyle name="Normal 5 2 4 2 2 7 2" xfId="14961" xr:uid="{FDC80AD1-C448-4D35-93FA-5D0A00B4938A}"/>
    <cellStyle name="Normal 5 2 4 2 2 7 3" xfId="25087" xr:uid="{6843894A-54FE-4D01-859F-894E2D2D76E0}"/>
    <cellStyle name="Normal 5 2 4 2 2 8" xfId="9967" xr:uid="{639B9563-5F46-4657-9091-24CA34DEC44E}"/>
    <cellStyle name="Normal 5 2 4 2 2 8 2" xfId="19288" xr:uid="{F2048BB2-5671-45B8-893F-4A2408934009}"/>
    <cellStyle name="Normal 5 2 4 2 2 8 3" xfId="29414" xr:uid="{5D81EB24-7233-4352-8CE2-7E410F41DC05}"/>
    <cellStyle name="Normal 5 2 4 2 2 9" xfId="1335" xr:uid="{396E3124-54A8-437D-97D1-F11AE30CCF5E}"/>
    <cellStyle name="Normal 5 2 4 2 3" xfId="915" xr:uid="{00000000-0005-0000-0000-000008030000}"/>
    <cellStyle name="Normal 5 2 4 2 3 2" xfId="3978" xr:uid="{F7C859D5-B49F-4F04-9EB6-81669CEE79A9}"/>
    <cellStyle name="Normal 5 2 4 2 3 2 2" xfId="8196" xr:uid="{A5B34625-FD48-48FE-B13A-4F4448E16DDB}"/>
    <cellStyle name="Normal 5 2 4 2 3 2 2 2" xfId="17518" xr:uid="{017F799A-7660-452D-BA14-3AF341258620}"/>
    <cellStyle name="Normal 5 2 4 2 3 2 2 3" xfId="27644" xr:uid="{07585721-3CED-4F75-8BBB-BD7C0D0DABAC}"/>
    <cellStyle name="Normal 5 2 4 2 3 2 3" xfId="13301" xr:uid="{238071B1-0B12-4055-B8DA-7E30D2A8389E}"/>
    <cellStyle name="Normal 5 2 4 2 3 2 4" xfId="23427" xr:uid="{815EF3C4-234B-443E-A755-667149B2FC44}"/>
    <cellStyle name="Normal 5 2 4 2 3 3" xfId="6051" xr:uid="{C4E4BED1-3091-4637-91E7-090226E89F8B}"/>
    <cellStyle name="Normal 5 2 4 2 3 3 2" xfId="15373" xr:uid="{C4C85D0E-618C-4F34-8079-03D1D728FF4B}"/>
    <cellStyle name="Normal 5 2 4 2 3 3 3" xfId="25499" xr:uid="{1BB284A1-ACA6-4AD8-9FA3-35BDBA3C906C}"/>
    <cellStyle name="Normal 5 2 4 2 3 4" xfId="10185" xr:uid="{661F31AE-02A7-4AA3-AAB5-1CDB703AE56D}"/>
    <cellStyle name="Normal 5 2 4 2 3 4 2" xfId="19496" xr:uid="{C9F0467B-4BBF-44CF-AAFB-130FB1654373}"/>
    <cellStyle name="Normal 5 2 4 2 3 4 3" xfId="29622" xr:uid="{E4588547-A135-4066-9229-98698B09DBDB}"/>
    <cellStyle name="Normal 5 2 4 2 3 5" xfId="1749" xr:uid="{271C94FC-4640-4D5D-B70F-C766278AB5CF}"/>
    <cellStyle name="Normal 5 2 4 2 3 6" xfId="11156" xr:uid="{ED118168-640C-4DC9-B174-B368AD6AAAC5}"/>
    <cellStyle name="Normal 5 2 4 2 3 7" xfId="20455" xr:uid="{49FE9DA4-128A-48F8-BADA-FA447614BA90}"/>
    <cellStyle name="Normal 5 2 4 2 3 8" xfId="21282" xr:uid="{DA807206-FFBD-4D8D-B75D-2EEFC51DE10A}"/>
    <cellStyle name="Normal 5 2 4 2 4" xfId="2162" xr:uid="{7374FB08-88CA-42B3-B7FF-C35A5731692B}"/>
    <cellStyle name="Normal 5 2 4 2 4 2" xfId="4391" xr:uid="{C5CC5F3B-0F33-4842-9B79-30DB28C11F85}"/>
    <cellStyle name="Normal 5 2 4 2 4 2 2" xfId="8609" xr:uid="{97AF2BEC-8951-490B-A356-5847AD4E22E8}"/>
    <cellStyle name="Normal 5 2 4 2 4 2 2 2" xfId="17931" xr:uid="{245F326B-9E7A-46A0-936C-3FA5EB9A88DE}"/>
    <cellStyle name="Normal 5 2 4 2 4 2 2 3" xfId="28057" xr:uid="{E1764C4F-95FF-493E-BDAF-1333F45CCDC0}"/>
    <cellStyle name="Normal 5 2 4 2 4 2 3" xfId="13714" xr:uid="{D9EEEB45-1C36-4979-AE9D-949C03B73981}"/>
    <cellStyle name="Normal 5 2 4 2 4 2 4" xfId="23840" xr:uid="{D33E43DA-ABB8-4ACF-8112-C62E4976AA82}"/>
    <cellStyle name="Normal 5 2 4 2 4 3" xfId="6464" xr:uid="{64BF0D45-B758-4F0D-9CB3-1CAB887E032A}"/>
    <cellStyle name="Normal 5 2 4 2 4 3 2" xfId="15786" xr:uid="{868ADADB-80CA-4A5C-9680-E8B99C8950AF}"/>
    <cellStyle name="Normal 5 2 4 2 4 3 3" xfId="25912" xr:uid="{6BF643A9-BFEA-4A14-9DA3-009DD9F1EF5E}"/>
    <cellStyle name="Normal 5 2 4 2 4 4" xfId="11569" xr:uid="{89C8A487-F465-4714-AFE4-07DE5FFC1460}"/>
    <cellStyle name="Normal 5 2 4 2 4 5" xfId="21695" xr:uid="{090FD658-2DDB-4A25-9B8F-ABEEE93CDA11}"/>
    <cellStyle name="Normal 5 2 4 2 5" xfId="2575" xr:uid="{A8F0450B-862A-4A99-9A4C-1ADF2383169B}"/>
    <cellStyle name="Normal 5 2 4 2 5 2" xfId="4804" xr:uid="{C3B17D9F-426B-4D46-AD3E-BF62C4A3F38C}"/>
    <cellStyle name="Normal 5 2 4 2 5 2 2" xfId="9022" xr:uid="{9B72C161-F34B-4884-97F8-D64E71D8CEA6}"/>
    <cellStyle name="Normal 5 2 4 2 5 2 2 2" xfId="18344" xr:uid="{7F4D61E8-3F6D-4F1D-A224-C3A3E082F560}"/>
    <cellStyle name="Normal 5 2 4 2 5 2 2 3" xfId="28470" xr:uid="{F9888E5E-F72C-482A-B1A6-C0608236EF77}"/>
    <cellStyle name="Normal 5 2 4 2 5 2 3" xfId="14127" xr:uid="{29173A87-48FB-4D89-9D39-89BC98490FE7}"/>
    <cellStyle name="Normal 5 2 4 2 5 2 4" xfId="24253" xr:uid="{E6E98C78-C036-400B-A648-8A0514566D6C}"/>
    <cellStyle name="Normal 5 2 4 2 5 3" xfId="6877" xr:uid="{811AE663-D299-4CFB-94EB-B9E521A5C469}"/>
    <cellStyle name="Normal 5 2 4 2 5 3 2" xfId="16199" xr:uid="{7051B989-A1F8-492C-A27B-E9BA9D313B9D}"/>
    <cellStyle name="Normal 5 2 4 2 5 3 3" xfId="26325" xr:uid="{960AFA7E-6710-429E-A1CD-02FF0DDCF27A}"/>
    <cellStyle name="Normal 5 2 4 2 5 4" xfId="11982" xr:uid="{D8D40FFB-54EC-4CAE-BB44-2BCF289F0EB1}"/>
    <cellStyle name="Normal 5 2 4 2 5 5" xfId="22108" xr:uid="{ACC89B08-990A-4539-A701-8BCAD237196D}"/>
    <cellStyle name="Normal 5 2 4 2 6" xfId="2988" xr:uid="{7B21A253-8250-43CA-9DDB-0D80C88417C5}"/>
    <cellStyle name="Normal 5 2 4 2 6 2" xfId="5217" xr:uid="{BB865199-A8CE-4F4F-A4CF-8276DA543AD3}"/>
    <cellStyle name="Normal 5 2 4 2 6 2 2" xfId="9435" xr:uid="{94A2668F-D89C-4F48-96A3-C96AA8FEFA4A}"/>
    <cellStyle name="Normal 5 2 4 2 6 2 2 2" xfId="18757" xr:uid="{3F831F2D-06C7-4996-835D-77B6277CDF19}"/>
    <cellStyle name="Normal 5 2 4 2 6 2 2 3" xfId="28883" xr:uid="{740FCC05-6F3A-4DBF-85A0-6A837D6F3863}"/>
    <cellStyle name="Normal 5 2 4 2 6 2 3" xfId="14540" xr:uid="{6CF42816-B598-4416-A069-70B17146220A}"/>
    <cellStyle name="Normal 5 2 4 2 6 2 4" xfId="24666" xr:uid="{6E16CD73-8C74-4D10-AAA4-5361C721F8EC}"/>
    <cellStyle name="Normal 5 2 4 2 6 3" xfId="7290" xr:uid="{9F7D673A-61CA-4F76-B86B-D3F56A8EAD3B}"/>
    <cellStyle name="Normal 5 2 4 2 6 3 2" xfId="16612" xr:uid="{9689E9DB-D063-42B4-A70A-13031BFC54F9}"/>
    <cellStyle name="Normal 5 2 4 2 6 3 3" xfId="26738" xr:uid="{711AF405-21DE-456C-8A36-9319BDBC7107}"/>
    <cellStyle name="Normal 5 2 4 2 6 4" xfId="12395" xr:uid="{87AE34ED-3E17-4ED4-8645-3307A1C3A2CD}"/>
    <cellStyle name="Normal 5 2 4 2 6 5" xfId="22521" xr:uid="{AFEA5198-0969-4C55-BC6C-28090C20C79A}"/>
    <cellStyle name="Normal 5 2 4 2 7" xfId="3424" xr:uid="{020D8685-2AA9-47B1-9F67-2A7AF3B1AC81}"/>
    <cellStyle name="Normal 5 2 4 2 7 2" xfId="7703" xr:uid="{7164510C-2669-406F-A83D-F9CF33BD3119}"/>
    <cellStyle name="Normal 5 2 4 2 7 2 2" xfId="17025" xr:uid="{C324AA37-D203-40B5-9249-664757DCCE32}"/>
    <cellStyle name="Normal 5 2 4 2 7 2 3" xfId="27151" xr:uid="{BA9681D6-8C42-488F-BB22-D06F626D6EEB}"/>
    <cellStyle name="Normal 5 2 4 2 7 3" xfId="12808" xr:uid="{6B5A1628-A374-4E77-A3F0-36FFB7920546}"/>
    <cellStyle name="Normal 5 2 4 2 7 4" xfId="22934" xr:uid="{A14F1F5C-E9B1-47C6-9A7D-F52A9E5169A2}"/>
    <cellStyle name="Normal 5 2 4 2 8" xfId="5638" xr:uid="{D2C4A56B-AFC9-4BDC-B42F-FFE603E94C5D}"/>
    <cellStyle name="Normal 5 2 4 2 8 2" xfId="14960" xr:uid="{E1455D55-F688-4258-87C4-04ECAD2329FB}"/>
    <cellStyle name="Normal 5 2 4 2 8 3" xfId="25086" xr:uid="{471FBE2E-CCF7-4E80-943C-70D4DA35D632}"/>
    <cellStyle name="Normal 5 2 4 2 9" xfId="9760" xr:uid="{1C3118EF-28C4-455A-8BB2-F02473075782}"/>
    <cellStyle name="Normal 5 2 4 2 9 2" xfId="19081" xr:uid="{F5E95FA8-490E-4DC1-94D2-6FC8CCF99C34}"/>
    <cellStyle name="Normal 5 2 4 2 9 3" xfId="29207" xr:uid="{1FCE3576-8918-48B7-AFDC-BED7F21C9456}"/>
    <cellStyle name="Normal 5 2 4 3" xfId="438" xr:uid="{00000000-0005-0000-0000-000009030000}"/>
    <cellStyle name="Normal 5 2 4 3 10" xfId="10745" xr:uid="{A5C74AE3-4B20-4605-ABF2-5DB365920D71}"/>
    <cellStyle name="Normal 5 2 4 3 11" xfId="20041" xr:uid="{BCF0E70D-DDD4-4552-A9C4-EC0E36852AA6}"/>
    <cellStyle name="Normal 5 2 4 3 12" xfId="20871" xr:uid="{9D91E2B4-A5D0-4F6E-AAB3-29D490A438FC}"/>
    <cellStyle name="Normal 5 2 4 3 2" xfId="917" xr:uid="{00000000-0005-0000-0000-00000A030000}"/>
    <cellStyle name="Normal 5 2 4 3 2 2" xfId="3980" xr:uid="{22869545-F91C-4CA8-98E1-CE0F2D0F501E}"/>
    <cellStyle name="Normal 5 2 4 3 2 2 2" xfId="8198" xr:uid="{C05AC452-1A5C-4FAD-908C-3E26E5C9403D}"/>
    <cellStyle name="Normal 5 2 4 3 2 2 2 2" xfId="17520" xr:uid="{9EC13B70-ADCD-4A97-9C4F-55DA3F78F540}"/>
    <cellStyle name="Normal 5 2 4 3 2 2 2 3" xfId="27646" xr:uid="{FDE577E2-EE31-451D-87FF-A0DA53A7C217}"/>
    <cellStyle name="Normal 5 2 4 3 2 2 3" xfId="13303" xr:uid="{1852C69B-7452-4AF3-8BB9-517B9DF86657}"/>
    <cellStyle name="Normal 5 2 4 3 2 2 4" xfId="23429" xr:uid="{E6E65AB2-540E-4D9A-8D25-905B028117C2}"/>
    <cellStyle name="Normal 5 2 4 3 2 3" xfId="6053" xr:uid="{45A4A026-20D9-466D-A64F-301D3FAB38DB}"/>
    <cellStyle name="Normal 5 2 4 3 2 3 2" xfId="15375" xr:uid="{F0549A9E-977E-471E-A9FF-722AA5FFBEC8}"/>
    <cellStyle name="Normal 5 2 4 3 2 3 3" xfId="25501" xr:uid="{612B0A09-1774-4EF4-B1F7-311E4D2F826C}"/>
    <cellStyle name="Normal 5 2 4 3 2 4" xfId="10289" xr:uid="{7B5E2FD1-6B20-4C6A-BEE0-F392FB028D56}"/>
    <cellStyle name="Normal 5 2 4 3 2 4 2" xfId="19600" xr:uid="{8074598E-17FC-447E-B1C0-E41D58FAE86B}"/>
    <cellStyle name="Normal 5 2 4 3 2 4 3" xfId="29726" xr:uid="{2FFA0668-DEBC-4E48-9174-4ADD271D26FD}"/>
    <cellStyle name="Normal 5 2 4 3 2 5" xfId="1751" xr:uid="{9FDD49F4-2089-4C99-A3C0-1A645F140E7E}"/>
    <cellStyle name="Normal 5 2 4 3 2 6" xfId="11158" xr:uid="{FC14D017-70F4-4BBF-85EE-36776327E21E}"/>
    <cellStyle name="Normal 5 2 4 3 2 7" xfId="20457" xr:uid="{AEA7BDA8-DA5F-4785-809C-CEF2E18C8C3B}"/>
    <cellStyle name="Normal 5 2 4 3 2 8" xfId="21284" xr:uid="{F06561AF-352E-41C0-AEAF-99EE6FF60DC2}"/>
    <cellStyle name="Normal 5 2 4 3 3" xfId="2164" xr:uid="{458BC1EB-43F3-440F-8442-4025FEA4E4BB}"/>
    <cellStyle name="Normal 5 2 4 3 3 2" xfId="4393" xr:uid="{A78D6270-7C67-48FE-AC86-1665F5910142}"/>
    <cellStyle name="Normal 5 2 4 3 3 2 2" xfId="8611" xr:uid="{EDB338F1-730A-4EEE-8B85-69F306F76801}"/>
    <cellStyle name="Normal 5 2 4 3 3 2 2 2" xfId="17933" xr:uid="{9B36B027-C6B0-4925-ADDA-9AD7A679F56F}"/>
    <cellStyle name="Normal 5 2 4 3 3 2 2 3" xfId="28059" xr:uid="{67BA60B5-56B5-4491-81FB-DBD1DE47F50A}"/>
    <cellStyle name="Normal 5 2 4 3 3 2 3" xfId="13716" xr:uid="{F90B0E97-BE4D-478A-8A34-14A648E58B72}"/>
    <cellStyle name="Normal 5 2 4 3 3 2 4" xfId="23842" xr:uid="{F1ED90B6-25BC-4E82-86F1-B05F4764FF73}"/>
    <cellStyle name="Normal 5 2 4 3 3 3" xfId="6466" xr:uid="{C9975EBB-39EF-447F-8F82-B54034B4F2B2}"/>
    <cellStyle name="Normal 5 2 4 3 3 3 2" xfId="15788" xr:uid="{8CE856AF-B102-4D3B-B682-85706B61AB9F}"/>
    <cellStyle name="Normal 5 2 4 3 3 3 3" xfId="25914" xr:uid="{A7D0AC30-F432-403F-99C0-3941E2EAEA06}"/>
    <cellStyle name="Normal 5 2 4 3 3 4" xfId="11571" xr:uid="{7405723B-8F3F-4757-AE9C-D90E481C4D45}"/>
    <cellStyle name="Normal 5 2 4 3 3 5" xfId="21697" xr:uid="{7A042F7B-DFD8-47B9-BD66-99AF246E6E9B}"/>
    <cellStyle name="Normal 5 2 4 3 4" xfId="2577" xr:uid="{27EB5638-E6C7-4048-A94A-726DA1FDF651}"/>
    <cellStyle name="Normal 5 2 4 3 4 2" xfId="4806" xr:uid="{8F03FE6A-A53D-4D21-A0E8-5FE21EC4DB76}"/>
    <cellStyle name="Normal 5 2 4 3 4 2 2" xfId="9024" xr:uid="{18F941B6-A54C-479A-A9D1-0B6E715084BF}"/>
    <cellStyle name="Normal 5 2 4 3 4 2 2 2" xfId="18346" xr:uid="{404DB286-7AC5-4E21-B095-142C66D065B0}"/>
    <cellStyle name="Normal 5 2 4 3 4 2 2 3" xfId="28472" xr:uid="{2F7B1511-EC5F-46ED-99E2-BFCCD5997797}"/>
    <cellStyle name="Normal 5 2 4 3 4 2 3" xfId="14129" xr:uid="{45DB2998-F3AF-4C4B-BBFF-6A35B4AC811C}"/>
    <cellStyle name="Normal 5 2 4 3 4 2 4" xfId="24255" xr:uid="{2C1E4BAB-0131-47A2-9DEF-F2EEF85EC31B}"/>
    <cellStyle name="Normal 5 2 4 3 4 3" xfId="6879" xr:uid="{DEE40508-5884-460E-9857-45367EAFF17F}"/>
    <cellStyle name="Normal 5 2 4 3 4 3 2" xfId="16201" xr:uid="{5EC27C9F-A8EF-4769-A4F4-46B47A54B30F}"/>
    <cellStyle name="Normal 5 2 4 3 4 3 3" xfId="26327" xr:uid="{CE651255-933E-4B0C-BCDB-FCFD02A18B48}"/>
    <cellStyle name="Normal 5 2 4 3 4 4" xfId="11984" xr:uid="{3D4610ED-1BEC-4810-A297-A701283C0FC9}"/>
    <cellStyle name="Normal 5 2 4 3 4 5" xfId="22110" xr:uid="{1402F551-AB99-4A60-A8EF-1F1EA3AC6A51}"/>
    <cellStyle name="Normal 5 2 4 3 5" xfId="2990" xr:uid="{507FFA9B-9C86-4717-9689-21D9A51A32B1}"/>
    <cellStyle name="Normal 5 2 4 3 5 2" xfId="5219" xr:uid="{7D05559F-C469-4406-8B1C-166C6B237B36}"/>
    <cellStyle name="Normal 5 2 4 3 5 2 2" xfId="9437" xr:uid="{E9935410-B82B-494E-BA49-49387D0F0B64}"/>
    <cellStyle name="Normal 5 2 4 3 5 2 2 2" xfId="18759" xr:uid="{B26C75FD-447C-41E2-A8E4-31BC5DC20BA4}"/>
    <cellStyle name="Normal 5 2 4 3 5 2 2 3" xfId="28885" xr:uid="{454833BA-825C-4D25-9E45-31B1FEAAD6E3}"/>
    <cellStyle name="Normal 5 2 4 3 5 2 3" xfId="14542" xr:uid="{4E2903E8-BE07-4600-B3A3-81B110CFE755}"/>
    <cellStyle name="Normal 5 2 4 3 5 2 4" xfId="24668" xr:uid="{19679D9F-A311-430C-AADB-E3CDA19ED17D}"/>
    <cellStyle name="Normal 5 2 4 3 5 3" xfId="7292" xr:uid="{D142EF86-2CB4-4896-A2F5-CC146CAA5A39}"/>
    <cellStyle name="Normal 5 2 4 3 5 3 2" xfId="16614" xr:uid="{145DE270-0A20-4021-A9B5-F08FD6CB4215}"/>
    <cellStyle name="Normal 5 2 4 3 5 3 3" xfId="26740" xr:uid="{52B8BC82-B8EB-4097-AA72-7AE3F236DEE9}"/>
    <cellStyle name="Normal 5 2 4 3 5 4" xfId="12397" xr:uid="{EDA9E9D0-17A6-4D8D-9BCB-00F87AC480D6}"/>
    <cellStyle name="Normal 5 2 4 3 5 5" xfId="22523" xr:uid="{E29DACD1-606C-47AC-878B-688057331814}"/>
    <cellStyle name="Normal 5 2 4 3 6" xfId="3426" xr:uid="{DEC6E474-F7BA-4D32-AB37-10A84D8F536B}"/>
    <cellStyle name="Normal 5 2 4 3 6 2" xfId="7705" xr:uid="{74D9E9C2-6A94-447A-8FFD-A0FE08006634}"/>
    <cellStyle name="Normal 5 2 4 3 6 2 2" xfId="17027" xr:uid="{AFD8F947-0EB4-47CF-BE9B-C39BB5542545}"/>
    <cellStyle name="Normal 5 2 4 3 6 2 3" xfId="27153" xr:uid="{C3AD3FE4-4BCB-40CA-BACE-A33CDF97597E}"/>
    <cellStyle name="Normal 5 2 4 3 6 3" xfId="12810" xr:uid="{0CE93044-CEAD-465F-88C6-03D92628382D}"/>
    <cellStyle name="Normal 5 2 4 3 6 4" xfId="22936" xr:uid="{43E10C0F-5D11-4490-82D6-CFDF9F954D94}"/>
    <cellStyle name="Normal 5 2 4 3 7" xfId="5640" xr:uid="{1841D53C-D6F7-44DE-B9EE-0D58ECB392EE}"/>
    <cellStyle name="Normal 5 2 4 3 7 2" xfId="14962" xr:uid="{97EBE008-BEE5-4AD1-86F5-F58D54262516}"/>
    <cellStyle name="Normal 5 2 4 3 7 3" xfId="25088" xr:uid="{D4CEE225-40D6-4786-9526-2909E81BA879}"/>
    <cellStyle name="Normal 5 2 4 3 8" xfId="9864" xr:uid="{03CE86C3-F38C-439C-94D7-644D3850B2EE}"/>
    <cellStyle name="Normal 5 2 4 3 8 2" xfId="19185" xr:uid="{AF490E7B-E647-4FEA-BFB3-46CC7219A6D9}"/>
    <cellStyle name="Normal 5 2 4 3 8 3" xfId="29311" xr:uid="{C6D103E6-AEB8-4950-A24B-D0E4CDED35C4}"/>
    <cellStyle name="Normal 5 2 4 3 9" xfId="1336" xr:uid="{006223F7-BD18-4221-862D-BCDF856A33AE}"/>
    <cellStyle name="Normal 5 2 4 4" xfId="914" xr:uid="{00000000-0005-0000-0000-00000B030000}"/>
    <cellStyle name="Normal 5 2 4 4 2" xfId="3977" xr:uid="{452E52B1-3B42-4C63-96DB-515458437DEA}"/>
    <cellStyle name="Normal 5 2 4 4 2 2" xfId="8195" xr:uid="{289CBD90-EC6B-491E-8801-A563371700CB}"/>
    <cellStyle name="Normal 5 2 4 4 2 2 2" xfId="17517" xr:uid="{502C4B4C-7BD2-4EB1-A6D2-274F37847CDE}"/>
    <cellStyle name="Normal 5 2 4 4 2 2 3" xfId="27643" xr:uid="{903750D8-E044-4437-944F-323EF435AAB2}"/>
    <cellStyle name="Normal 5 2 4 4 2 3" xfId="13300" xr:uid="{09FF46A7-C858-4C0D-86D5-3780055E9DB0}"/>
    <cellStyle name="Normal 5 2 4 4 2 4" xfId="23426" xr:uid="{E679CD46-D27B-458E-B6A5-130E1CCF5AD7}"/>
    <cellStyle name="Normal 5 2 4 4 3" xfId="6050" xr:uid="{3D791827-CE41-4EF9-8DF8-7A3E24305DB7}"/>
    <cellStyle name="Normal 5 2 4 4 3 2" xfId="15372" xr:uid="{6ABC058D-8807-4556-9441-02059A489C96}"/>
    <cellStyle name="Normal 5 2 4 4 3 3" xfId="25498" xr:uid="{9B965066-A191-4B12-AFCD-B5138A62B9C0}"/>
    <cellStyle name="Normal 5 2 4 4 4" xfId="10082" xr:uid="{DE6BDB3C-F7A0-4669-A11B-367E57FD6CD7}"/>
    <cellStyle name="Normal 5 2 4 4 4 2" xfId="19393" xr:uid="{E472D5F3-F502-4CD5-AD74-9F012074412C}"/>
    <cellStyle name="Normal 5 2 4 4 4 3" xfId="29519" xr:uid="{E0C84465-BAE4-463F-BB6C-D22BFF7281C2}"/>
    <cellStyle name="Normal 5 2 4 4 5" xfId="1748" xr:uid="{5A7F54CC-1A2E-441D-BAC2-A05F6A75F778}"/>
    <cellStyle name="Normal 5 2 4 4 6" xfId="11155" xr:uid="{D5DA68B9-510D-4BAD-95E1-1E9A5CDE2C7C}"/>
    <cellStyle name="Normal 5 2 4 4 7" xfId="20454" xr:uid="{443C6CCB-23E0-4CF3-AEB7-7A706380B596}"/>
    <cellStyle name="Normal 5 2 4 4 8" xfId="21281" xr:uid="{7E02708B-9093-4678-A23C-088CEFE69315}"/>
    <cellStyle name="Normal 5 2 4 5" xfId="2161" xr:uid="{628B5CE4-2135-409D-82F7-87341FA1880D}"/>
    <cellStyle name="Normal 5 2 4 5 2" xfId="4390" xr:uid="{B8304FE7-1495-4CE0-96EE-42CEC8390266}"/>
    <cellStyle name="Normal 5 2 4 5 2 2" xfId="8608" xr:uid="{254B1A18-A263-4AD2-B033-4C98E9897EDA}"/>
    <cellStyle name="Normal 5 2 4 5 2 2 2" xfId="17930" xr:uid="{85FC80C7-216D-4728-B424-5AF34AD5F3DC}"/>
    <cellStyle name="Normal 5 2 4 5 2 2 3" xfId="28056" xr:uid="{F5E70396-206D-45EF-BE44-5DE5F6102B38}"/>
    <cellStyle name="Normal 5 2 4 5 2 3" xfId="13713" xr:uid="{9C31E008-AA97-40A2-8CB6-AB9DFE182B73}"/>
    <cellStyle name="Normal 5 2 4 5 2 4" xfId="23839" xr:uid="{46E82E72-2384-47F4-A3BB-5ADEF672509E}"/>
    <cellStyle name="Normal 5 2 4 5 3" xfId="6463" xr:uid="{4C2EFBAD-D7A3-41CB-8F51-FB9BAC6E71AB}"/>
    <cellStyle name="Normal 5 2 4 5 3 2" xfId="15785" xr:uid="{52AF5591-F433-41F1-9B8D-48ADB5AE7A93}"/>
    <cellStyle name="Normal 5 2 4 5 3 3" xfId="25911" xr:uid="{C186EE8D-B9EE-407D-9CE1-CB4EB8876B92}"/>
    <cellStyle name="Normal 5 2 4 5 4" xfId="11568" xr:uid="{77706B9A-2EC0-4804-A316-81DF23AB5705}"/>
    <cellStyle name="Normal 5 2 4 5 5" xfId="21694" xr:uid="{F5A4C4D9-ABDB-4F05-AF0F-4BB5B00BAEA2}"/>
    <cellStyle name="Normal 5 2 4 6" xfId="2574" xr:uid="{11844942-2B76-475A-9DDB-8EE611C9B6FE}"/>
    <cellStyle name="Normal 5 2 4 6 2" xfId="4803" xr:uid="{B13EE54A-2A45-48A2-AF81-F9143C089F2A}"/>
    <cellStyle name="Normal 5 2 4 6 2 2" xfId="9021" xr:uid="{14342566-5B11-410D-81C5-BCE85EC3BCE4}"/>
    <cellStyle name="Normal 5 2 4 6 2 2 2" xfId="18343" xr:uid="{477A4EAF-BC69-4BD1-9C16-90456374B6C0}"/>
    <cellStyle name="Normal 5 2 4 6 2 2 3" xfId="28469" xr:uid="{0023C520-5FF5-4DFC-BC40-C9207C41BDBF}"/>
    <cellStyle name="Normal 5 2 4 6 2 3" xfId="14126" xr:uid="{948CE841-0A3C-459F-A4FC-5FD47F44F144}"/>
    <cellStyle name="Normal 5 2 4 6 2 4" xfId="24252" xr:uid="{F3292EC3-37DD-4FB4-8B06-84FA6F3F8D56}"/>
    <cellStyle name="Normal 5 2 4 6 3" xfId="6876" xr:uid="{56DAD435-1B1B-4929-901D-CAB466C5B66F}"/>
    <cellStyle name="Normal 5 2 4 6 3 2" xfId="16198" xr:uid="{E518934C-134E-4FBA-9830-59E3F9D3A60E}"/>
    <cellStyle name="Normal 5 2 4 6 3 3" xfId="26324" xr:uid="{75AB39B6-411F-4ACD-AA71-F20AAA0F7501}"/>
    <cellStyle name="Normal 5 2 4 6 4" xfId="11981" xr:uid="{29D6A5AF-5D90-4963-92E5-F61A590D568F}"/>
    <cellStyle name="Normal 5 2 4 6 5" xfId="22107" xr:uid="{51F1DFAB-BCAE-4183-9D11-F56AE42A347E}"/>
    <cellStyle name="Normal 5 2 4 7" xfId="2987" xr:uid="{8B3C965C-8CD8-40F0-AD29-252AF18562D9}"/>
    <cellStyle name="Normal 5 2 4 7 2" xfId="5216" xr:uid="{30B88F10-54DF-4A06-8A7E-9EC989978533}"/>
    <cellStyle name="Normal 5 2 4 7 2 2" xfId="9434" xr:uid="{3E474567-58BB-4AC2-BDCC-8586E6E28E3A}"/>
    <cellStyle name="Normal 5 2 4 7 2 2 2" xfId="18756" xr:uid="{CED7AD7D-6433-4FAB-A068-F3A70F8DBEA5}"/>
    <cellStyle name="Normal 5 2 4 7 2 2 3" xfId="28882" xr:uid="{43AED143-28EF-4601-BE0F-B60575A17036}"/>
    <cellStyle name="Normal 5 2 4 7 2 3" xfId="14539" xr:uid="{0CC9F007-BA97-4274-A8AD-3197DB2881D5}"/>
    <cellStyle name="Normal 5 2 4 7 2 4" xfId="24665" xr:uid="{D7790D1A-AFCA-4FF2-8DE3-0E6BEF6AB0E8}"/>
    <cellStyle name="Normal 5 2 4 7 3" xfId="7289" xr:uid="{4F47A545-04D1-4D5C-A102-015598658B74}"/>
    <cellStyle name="Normal 5 2 4 7 3 2" xfId="16611" xr:uid="{9103713C-6910-4BA3-81B9-5E91AEC00B65}"/>
    <cellStyle name="Normal 5 2 4 7 3 3" xfId="26737" xr:uid="{02B48155-2FD3-4E16-AB90-479F9F269C22}"/>
    <cellStyle name="Normal 5 2 4 7 4" xfId="12394" xr:uid="{45AF8403-69B0-407B-8C35-85094CD89959}"/>
    <cellStyle name="Normal 5 2 4 7 5" xfId="22520" xr:uid="{86AD9710-1369-41F5-9F80-B00AC1D5B0E2}"/>
    <cellStyle name="Normal 5 2 4 8" xfId="3423" xr:uid="{1FF4E5AA-91AE-47B2-9656-5D0348F9A3B6}"/>
    <cellStyle name="Normal 5 2 4 8 2" xfId="7702" xr:uid="{9FE926A8-8FDF-4BEF-9127-C96B2D76EA88}"/>
    <cellStyle name="Normal 5 2 4 8 2 2" xfId="17024" xr:uid="{C228359C-3882-465C-B664-C83CB528E95D}"/>
    <cellStyle name="Normal 5 2 4 8 2 3" xfId="27150" xr:uid="{F3C8FD7D-2DCE-43A3-A5D9-1DAF1C53C30C}"/>
    <cellStyle name="Normal 5 2 4 8 3" xfId="12807" xr:uid="{5A98443F-020E-4E94-9011-2BB5E72FB8D8}"/>
    <cellStyle name="Normal 5 2 4 8 4" xfId="22933" xr:uid="{73CF129A-21CE-4FA7-95C4-35E292470C39}"/>
    <cellStyle name="Normal 5 2 4 9" xfId="5637" xr:uid="{08383492-0DE1-486F-9B61-B5F54EEAA083}"/>
    <cellStyle name="Normal 5 2 4 9 2" xfId="14959" xr:uid="{46645E67-BB2B-4B82-82AE-BEBD66CEC206}"/>
    <cellStyle name="Normal 5 2 4 9 3" xfId="25085" xr:uid="{62559FFE-EA6E-42FF-9F02-C7A25ED81D64}"/>
    <cellStyle name="Normal 5 2 5" xfId="439" xr:uid="{00000000-0005-0000-0000-00000C030000}"/>
    <cellStyle name="Normal 5 2 5 10" xfId="1337" xr:uid="{609342AE-D141-4D5E-9C68-9BAE0F141C97}"/>
    <cellStyle name="Normal 5 2 5 11" xfId="10746" xr:uid="{5943F820-EA08-43AB-BBD3-B88DA91277A4}"/>
    <cellStyle name="Normal 5 2 5 12" xfId="20042" xr:uid="{5C5962EC-230A-4710-AC3B-D824419596CA}"/>
    <cellStyle name="Normal 5 2 5 13" xfId="20872" xr:uid="{EBE57D7C-D77D-4131-9DE5-D365C335F30A}"/>
    <cellStyle name="Normal 5 2 5 2" xfId="440" xr:uid="{00000000-0005-0000-0000-00000D030000}"/>
    <cellStyle name="Normal 5 2 5 2 10" xfId="10747" xr:uid="{E82134D3-D636-4A0C-951A-A764D06AFC19}"/>
    <cellStyle name="Normal 5 2 5 2 11" xfId="20043" xr:uid="{A02E1E54-28D0-42C8-80E7-A4C68196E3C8}"/>
    <cellStyle name="Normal 5 2 5 2 12" xfId="20873" xr:uid="{332725BE-CD97-4EED-AEEC-12C994D6770D}"/>
    <cellStyle name="Normal 5 2 5 2 2" xfId="919" xr:uid="{00000000-0005-0000-0000-00000E030000}"/>
    <cellStyle name="Normal 5 2 5 2 2 2" xfId="3982" xr:uid="{076DCE64-729A-4924-9AE4-D977FA0FCB99}"/>
    <cellStyle name="Normal 5 2 5 2 2 2 2" xfId="8200" xr:uid="{1071FD5D-29AD-45F9-A26D-ADF13E044A70}"/>
    <cellStyle name="Normal 5 2 5 2 2 2 2 2" xfId="17522" xr:uid="{1B1AAACD-2398-4FB2-9448-51FBB93F5264}"/>
    <cellStyle name="Normal 5 2 5 2 2 2 2 3" xfId="27648" xr:uid="{6D21E724-AA7B-4CFA-8AA0-B7699809E528}"/>
    <cellStyle name="Normal 5 2 5 2 2 2 3" xfId="13305" xr:uid="{1AF3682F-B336-4EFF-86DF-70D49D63C3D9}"/>
    <cellStyle name="Normal 5 2 5 2 2 2 4" xfId="23431" xr:uid="{CB6C9815-9D0F-4335-951F-FC138E8FECC2}"/>
    <cellStyle name="Normal 5 2 5 2 2 3" xfId="6055" xr:uid="{F51E0EBF-53C9-4C56-9231-48D33F6BEF79}"/>
    <cellStyle name="Normal 5 2 5 2 2 3 2" xfId="15377" xr:uid="{37B5BEFB-E823-4FFD-94F3-212475E63AE1}"/>
    <cellStyle name="Normal 5 2 5 2 2 3 3" xfId="25503" xr:uid="{65BAC630-7765-4D99-BCBD-2FB721D0334A}"/>
    <cellStyle name="Normal 5 2 5 2 2 4" xfId="10309" xr:uid="{017588F9-89E8-4161-852E-63CF5E4889B6}"/>
    <cellStyle name="Normal 5 2 5 2 2 4 2" xfId="19620" xr:uid="{922D055A-C592-4E73-B2EC-7A7701B395A5}"/>
    <cellStyle name="Normal 5 2 5 2 2 4 3" xfId="29746" xr:uid="{CF020F9A-461D-4B41-802C-9D479082E2A0}"/>
    <cellStyle name="Normal 5 2 5 2 2 5" xfId="1753" xr:uid="{6F37C651-00B2-4638-84A6-4A9ACF5BD11D}"/>
    <cellStyle name="Normal 5 2 5 2 2 6" xfId="11160" xr:uid="{513B9D3E-3E8F-4532-BA59-D288363E2DC6}"/>
    <cellStyle name="Normal 5 2 5 2 2 7" xfId="20459" xr:uid="{775781CF-C75C-4522-B4D6-F0C9B21DFB55}"/>
    <cellStyle name="Normal 5 2 5 2 2 8" xfId="21286" xr:uid="{E6ED538D-B80D-42BD-BD1B-E9388C379F08}"/>
    <cellStyle name="Normal 5 2 5 2 3" xfId="2166" xr:uid="{4885B175-9424-49E2-822C-22A7C8EB8A1E}"/>
    <cellStyle name="Normal 5 2 5 2 3 2" xfId="4395" xr:uid="{19DA6517-5F94-46E8-A624-4B44D8942A89}"/>
    <cellStyle name="Normal 5 2 5 2 3 2 2" xfId="8613" xr:uid="{4C030E4B-A2F7-4D6F-801D-A23F73F0ECF6}"/>
    <cellStyle name="Normal 5 2 5 2 3 2 2 2" xfId="17935" xr:uid="{90927072-71AF-4C00-A92C-4CD6A7333392}"/>
    <cellStyle name="Normal 5 2 5 2 3 2 2 3" xfId="28061" xr:uid="{47EE95A2-2497-4A88-8BEA-555CD55AE070}"/>
    <cellStyle name="Normal 5 2 5 2 3 2 3" xfId="13718" xr:uid="{F6A48233-B465-4C7A-BA58-2B434F150B62}"/>
    <cellStyle name="Normal 5 2 5 2 3 2 4" xfId="23844" xr:uid="{6C762BAE-CD92-4A9D-BE97-85E10D04CC84}"/>
    <cellStyle name="Normal 5 2 5 2 3 3" xfId="6468" xr:uid="{FF8E354C-20A1-43B2-A030-1A76C5942275}"/>
    <cellStyle name="Normal 5 2 5 2 3 3 2" xfId="15790" xr:uid="{06CF2778-AEA1-4CEE-8B73-5C113E6511AD}"/>
    <cellStyle name="Normal 5 2 5 2 3 3 3" xfId="25916" xr:uid="{2FC16D1A-7CD1-4609-B022-4C1B2DBD0CC0}"/>
    <cellStyle name="Normal 5 2 5 2 3 4" xfId="11573" xr:uid="{C35F9A0D-B73D-4302-8DF4-ADB269FF7314}"/>
    <cellStyle name="Normal 5 2 5 2 3 5" xfId="21699" xr:uid="{97938B92-F0C9-4452-842D-2AAE6DEDF734}"/>
    <cellStyle name="Normal 5 2 5 2 4" xfId="2579" xr:uid="{91FD318A-4CD6-450D-8196-3F07BAFD8D35}"/>
    <cellStyle name="Normal 5 2 5 2 4 2" xfId="4808" xr:uid="{22EC85E3-4545-4A5F-872F-C6C284D11E53}"/>
    <cellStyle name="Normal 5 2 5 2 4 2 2" xfId="9026" xr:uid="{039E41DD-1ECF-444B-B9FB-B428AD20C42E}"/>
    <cellStyle name="Normal 5 2 5 2 4 2 2 2" xfId="18348" xr:uid="{B615384F-84A4-4C5A-AB4B-C0A9401FA227}"/>
    <cellStyle name="Normal 5 2 5 2 4 2 2 3" xfId="28474" xr:uid="{48D59724-C7BF-4B90-AD61-684B33504B31}"/>
    <cellStyle name="Normal 5 2 5 2 4 2 3" xfId="14131" xr:uid="{971BD711-F5B5-4106-99C4-C4CBDFA98F98}"/>
    <cellStyle name="Normal 5 2 5 2 4 2 4" xfId="24257" xr:uid="{5F2FB4AC-39F4-4175-8F2D-A1E9DB4B5A11}"/>
    <cellStyle name="Normal 5 2 5 2 4 3" xfId="6881" xr:uid="{E4FA5C64-72C6-4C55-9423-718570B5B36A}"/>
    <cellStyle name="Normal 5 2 5 2 4 3 2" xfId="16203" xr:uid="{B8D0A5E0-3247-448D-AE4F-AA248E711610}"/>
    <cellStyle name="Normal 5 2 5 2 4 3 3" xfId="26329" xr:uid="{5A4AD701-BCF0-46E3-8F2B-7B1FB409AFB0}"/>
    <cellStyle name="Normal 5 2 5 2 4 4" xfId="11986" xr:uid="{B9A44D50-3296-421F-B0FA-E0AA1D54EE2D}"/>
    <cellStyle name="Normal 5 2 5 2 4 5" xfId="22112" xr:uid="{8ACEA805-1853-4C12-A3AF-449702A4BB0F}"/>
    <cellStyle name="Normal 5 2 5 2 5" xfId="2992" xr:uid="{746E719F-437F-4169-8785-6097E1BBB0F6}"/>
    <cellStyle name="Normal 5 2 5 2 5 2" xfId="5221" xr:uid="{38C4ED5C-542E-455E-AA51-59B7CDF76C3C}"/>
    <cellStyle name="Normal 5 2 5 2 5 2 2" xfId="9439" xr:uid="{0EA43059-B978-4336-ADE9-F3DCBF04AFC5}"/>
    <cellStyle name="Normal 5 2 5 2 5 2 2 2" xfId="18761" xr:uid="{EA839BB4-2549-49DA-B31D-DD43141A4B60}"/>
    <cellStyle name="Normal 5 2 5 2 5 2 2 3" xfId="28887" xr:uid="{46F48268-834B-4DAB-AC6F-47CDCF11EDA0}"/>
    <cellStyle name="Normal 5 2 5 2 5 2 3" xfId="14544" xr:uid="{44883B42-2AA0-458E-860D-F3C13157E340}"/>
    <cellStyle name="Normal 5 2 5 2 5 2 4" xfId="24670" xr:uid="{7E8738E6-7920-48F4-91AD-713C9A467F86}"/>
    <cellStyle name="Normal 5 2 5 2 5 3" xfId="7294" xr:uid="{E2BA3158-BBDC-4F33-AA56-080B6C4BE918}"/>
    <cellStyle name="Normal 5 2 5 2 5 3 2" xfId="16616" xr:uid="{3BA94ACD-F97F-4BC2-8835-D538466D3059}"/>
    <cellStyle name="Normal 5 2 5 2 5 3 3" xfId="26742" xr:uid="{044F77B5-425E-4236-9CA1-3CDDB7F673DA}"/>
    <cellStyle name="Normal 5 2 5 2 5 4" xfId="12399" xr:uid="{C5059925-A09E-4D5D-BB83-9A19AF319474}"/>
    <cellStyle name="Normal 5 2 5 2 5 5" xfId="22525" xr:uid="{917E6FC6-5AD3-40AB-A62F-BEE9A7832791}"/>
    <cellStyle name="Normal 5 2 5 2 6" xfId="3428" xr:uid="{048314F5-D839-4066-A149-9919EEC1C7A9}"/>
    <cellStyle name="Normal 5 2 5 2 6 2" xfId="7707" xr:uid="{F7525D24-3962-4A4F-9DCE-D545089A4AAE}"/>
    <cellStyle name="Normal 5 2 5 2 6 2 2" xfId="17029" xr:uid="{609324D6-E6B6-4AB8-9741-370DFF0A9650}"/>
    <cellStyle name="Normal 5 2 5 2 6 2 3" xfId="27155" xr:uid="{147E103B-F3CE-42E3-A3FA-F1534595450A}"/>
    <cellStyle name="Normal 5 2 5 2 6 3" xfId="12812" xr:uid="{BF3371C9-EEB3-43C0-81A1-04BB9735A18A}"/>
    <cellStyle name="Normal 5 2 5 2 6 4" xfId="22938" xr:uid="{E42FDA65-600A-43E3-8231-8AEAB3C37C10}"/>
    <cellStyle name="Normal 5 2 5 2 7" xfId="5642" xr:uid="{5DB11D9C-9000-4ED8-8C03-C6A16183B77F}"/>
    <cellStyle name="Normal 5 2 5 2 7 2" xfId="14964" xr:uid="{33AEC9D5-AD2C-4AA4-B80B-A7848DA461C6}"/>
    <cellStyle name="Normal 5 2 5 2 7 3" xfId="25090" xr:uid="{5D63D51D-856B-4843-ACF6-7F9619A224FC}"/>
    <cellStyle name="Normal 5 2 5 2 8" xfId="9884" xr:uid="{6F0826CC-6499-496E-9D68-63330D4115F2}"/>
    <cellStyle name="Normal 5 2 5 2 8 2" xfId="19205" xr:uid="{2E372A2A-283B-4666-94DA-68F74113AAAA}"/>
    <cellStyle name="Normal 5 2 5 2 8 3" xfId="29331" xr:uid="{C8813C3F-DFD7-42CA-9232-410C76972778}"/>
    <cellStyle name="Normal 5 2 5 2 9" xfId="1338" xr:uid="{E27A71AF-0ABA-4007-A298-BBB7D2763314}"/>
    <cellStyle name="Normal 5 2 5 3" xfId="918" xr:uid="{00000000-0005-0000-0000-00000F030000}"/>
    <cellStyle name="Normal 5 2 5 3 2" xfId="3981" xr:uid="{0A02BEB1-F8C4-4BB6-8379-E7FF5BA73E93}"/>
    <cellStyle name="Normal 5 2 5 3 2 2" xfId="8199" xr:uid="{C8156C2F-C78F-4FF2-84FB-33BFF998C3B6}"/>
    <cellStyle name="Normal 5 2 5 3 2 2 2" xfId="17521" xr:uid="{29259FF8-81C1-4282-93AD-52FC5EC45CA5}"/>
    <cellStyle name="Normal 5 2 5 3 2 2 3" xfId="27647" xr:uid="{761663B9-9BA5-4997-887F-B1295C5207B4}"/>
    <cellStyle name="Normal 5 2 5 3 2 3" xfId="13304" xr:uid="{B201B578-5D3E-4C4B-9665-F421B9F87679}"/>
    <cellStyle name="Normal 5 2 5 3 2 4" xfId="23430" xr:uid="{9D49AAA8-20CA-4F83-BAEB-1B26DA943A31}"/>
    <cellStyle name="Normal 5 2 5 3 3" xfId="6054" xr:uid="{05E6FC06-E34B-47F9-AD39-4CC0E8EAC3C2}"/>
    <cellStyle name="Normal 5 2 5 3 3 2" xfId="15376" xr:uid="{B1F36676-E3D8-4D93-985B-C6BD5F8F118D}"/>
    <cellStyle name="Normal 5 2 5 3 3 3" xfId="25502" xr:uid="{D44F7707-B6CA-4A80-ABC2-CD5280FD35CA}"/>
    <cellStyle name="Normal 5 2 5 3 4" xfId="10102" xr:uid="{95F9E385-6520-4C06-8935-0439890AF952}"/>
    <cellStyle name="Normal 5 2 5 3 4 2" xfId="19413" xr:uid="{4C508C99-80C6-40B6-A4FE-8B6C4F722E30}"/>
    <cellStyle name="Normal 5 2 5 3 4 3" xfId="29539" xr:uid="{BD912121-3D21-4BE1-B97B-A7F5D7E559DB}"/>
    <cellStyle name="Normal 5 2 5 3 5" xfId="1752" xr:uid="{D930E3EE-E117-40C6-8E4A-0FC7262929BE}"/>
    <cellStyle name="Normal 5 2 5 3 6" xfId="11159" xr:uid="{32ACF199-C942-4338-A63B-E2A04349069D}"/>
    <cellStyle name="Normal 5 2 5 3 7" xfId="20458" xr:uid="{F7FF36D3-5632-404E-9A76-C23E22679DA9}"/>
    <cellStyle name="Normal 5 2 5 3 8" xfId="21285" xr:uid="{F9A53081-1943-4102-8057-27383B4347C8}"/>
    <cellStyle name="Normal 5 2 5 4" xfId="2165" xr:uid="{7CB8BAD6-6743-408D-93F4-06EBD2B737B6}"/>
    <cellStyle name="Normal 5 2 5 4 2" xfId="4394" xr:uid="{52F0EEB0-4547-42B2-B589-8A89217C597B}"/>
    <cellStyle name="Normal 5 2 5 4 2 2" xfId="8612" xr:uid="{F2E69653-7CC9-413F-9906-E4066A0AD292}"/>
    <cellStyle name="Normal 5 2 5 4 2 2 2" xfId="17934" xr:uid="{5F80AA4F-0FD3-4A10-8E3D-7EC96A332CE0}"/>
    <cellStyle name="Normal 5 2 5 4 2 2 3" xfId="28060" xr:uid="{0A53B811-ECDB-4D1E-A73C-02680F5982A6}"/>
    <cellStyle name="Normal 5 2 5 4 2 3" xfId="13717" xr:uid="{05F94510-4AC8-4732-9C3D-0BE6A473F9E4}"/>
    <cellStyle name="Normal 5 2 5 4 2 4" xfId="23843" xr:uid="{B1D259B3-9A91-47B3-8B53-E246FD99E4BB}"/>
    <cellStyle name="Normal 5 2 5 4 3" xfId="6467" xr:uid="{11EE0500-8198-4D39-95D8-2BE2EFDBE8F5}"/>
    <cellStyle name="Normal 5 2 5 4 3 2" xfId="15789" xr:uid="{6F180855-3343-4CA8-BAAC-5421AEB1A4B6}"/>
    <cellStyle name="Normal 5 2 5 4 3 3" xfId="25915" xr:uid="{91F4FF09-B2A6-40D3-9F61-FAF5589D6A5D}"/>
    <cellStyle name="Normal 5 2 5 4 4" xfId="11572" xr:uid="{8CB6B20C-515F-4F14-981C-2F2F70CF8641}"/>
    <cellStyle name="Normal 5 2 5 4 5" xfId="21698" xr:uid="{8A972FD5-153E-4A47-8D67-B505081BFF8A}"/>
    <cellStyle name="Normal 5 2 5 5" xfId="2578" xr:uid="{C6CABE49-DC15-49FB-B226-B65E5CE2AE0D}"/>
    <cellStyle name="Normal 5 2 5 5 2" xfId="4807" xr:uid="{E21CF522-E3CE-45C2-8DC6-44EF4C505DC0}"/>
    <cellStyle name="Normal 5 2 5 5 2 2" xfId="9025" xr:uid="{FC70C881-1CE5-4CCB-829A-0A7479A7AB6A}"/>
    <cellStyle name="Normal 5 2 5 5 2 2 2" xfId="18347" xr:uid="{24CD23D4-7E3F-483C-93A9-4208C99F3EA5}"/>
    <cellStyle name="Normal 5 2 5 5 2 2 3" xfId="28473" xr:uid="{8DBFB627-1DB2-48C6-8279-EF5FED4768F2}"/>
    <cellStyle name="Normal 5 2 5 5 2 3" xfId="14130" xr:uid="{5BB9ACF9-15A6-4B69-B943-D28E2E3CFFE3}"/>
    <cellStyle name="Normal 5 2 5 5 2 4" xfId="24256" xr:uid="{5144AEF6-545E-48B0-AD4E-14E2FB8917D8}"/>
    <cellStyle name="Normal 5 2 5 5 3" xfId="6880" xr:uid="{CB69AF1F-94A4-426E-9DCD-4C299A146B51}"/>
    <cellStyle name="Normal 5 2 5 5 3 2" xfId="16202" xr:uid="{1611B7F1-ECE3-4B5E-B025-C3AF786D1DBC}"/>
    <cellStyle name="Normal 5 2 5 5 3 3" xfId="26328" xr:uid="{69A06AB8-CD7B-4849-9146-5A0421925C31}"/>
    <cellStyle name="Normal 5 2 5 5 4" xfId="11985" xr:uid="{FC192BC5-8F81-411E-80E8-61CB0763157E}"/>
    <cellStyle name="Normal 5 2 5 5 5" xfId="22111" xr:uid="{D6563FFD-6292-428A-B0CE-F3B515932C53}"/>
    <cellStyle name="Normal 5 2 5 6" xfId="2991" xr:uid="{16B50253-16CD-4CCD-9CDD-324A6DF38B4B}"/>
    <cellStyle name="Normal 5 2 5 6 2" xfId="5220" xr:uid="{CF76FAC5-76E5-4FF9-81DA-B6269F1AE085}"/>
    <cellStyle name="Normal 5 2 5 6 2 2" xfId="9438" xr:uid="{BBAB2619-E5F1-489F-9E4F-70006DF425F4}"/>
    <cellStyle name="Normal 5 2 5 6 2 2 2" xfId="18760" xr:uid="{48DD3E7E-2BC5-40E0-90FA-E5E2559B4AA1}"/>
    <cellStyle name="Normal 5 2 5 6 2 2 3" xfId="28886" xr:uid="{04AF73BE-2512-4C41-80C6-8AB7C8C0E513}"/>
    <cellStyle name="Normal 5 2 5 6 2 3" xfId="14543" xr:uid="{755F00B8-1E4E-41AE-B368-920B678963C5}"/>
    <cellStyle name="Normal 5 2 5 6 2 4" xfId="24669" xr:uid="{48AF52FF-83B1-4E07-BBD9-E3313E613D7C}"/>
    <cellStyle name="Normal 5 2 5 6 3" xfId="7293" xr:uid="{E0F538DD-01D0-46BA-BAFB-754A2FDEE923}"/>
    <cellStyle name="Normal 5 2 5 6 3 2" xfId="16615" xr:uid="{8EE3D4E7-6537-4D89-9723-D816D38EBF7A}"/>
    <cellStyle name="Normal 5 2 5 6 3 3" xfId="26741" xr:uid="{A9EFA2C9-D79B-4089-ABCA-1916100251C2}"/>
    <cellStyle name="Normal 5 2 5 6 4" xfId="12398" xr:uid="{29E2B504-B19A-4471-8174-F08B1F7A10C9}"/>
    <cellStyle name="Normal 5 2 5 6 5" xfId="22524" xr:uid="{0DC43670-8C39-4314-AE1C-CAAEC7538DD7}"/>
    <cellStyle name="Normal 5 2 5 7" xfId="3427" xr:uid="{B08C64B9-A573-40CB-B86C-66C8379B0E21}"/>
    <cellStyle name="Normal 5 2 5 7 2" xfId="7706" xr:uid="{1FFF9B6E-74E1-400A-89B5-064266645CEF}"/>
    <cellStyle name="Normal 5 2 5 7 2 2" xfId="17028" xr:uid="{81811317-1556-4616-9DB9-A348D6BB476D}"/>
    <cellStyle name="Normal 5 2 5 7 2 3" xfId="27154" xr:uid="{F9E1A12B-B606-4B00-9745-B1362A63ACF0}"/>
    <cellStyle name="Normal 5 2 5 7 3" xfId="12811" xr:uid="{F216F642-78DB-496F-869E-501497B8674B}"/>
    <cellStyle name="Normal 5 2 5 7 4" xfId="22937" xr:uid="{240CF109-6C93-4EC6-B6D4-629829C75C3A}"/>
    <cellStyle name="Normal 5 2 5 8" xfId="5641" xr:uid="{49E9F2AA-CC85-4654-B36A-BAEB916B5EF9}"/>
    <cellStyle name="Normal 5 2 5 8 2" xfId="14963" xr:uid="{6D497EDD-E9F0-4B12-AD07-F50A9ECC342C}"/>
    <cellStyle name="Normal 5 2 5 8 3" xfId="25089" xr:uid="{24ABF11D-100D-4B79-A096-6F71EB9188C7}"/>
    <cellStyle name="Normal 5 2 5 9" xfId="9677" xr:uid="{E2AD6D80-9AFA-443D-BC58-4C5AEFACAF63}"/>
    <cellStyle name="Normal 5 2 5 9 2" xfId="18998" xr:uid="{B1CD76AC-CB6B-4417-953F-E39DC8B21D51}"/>
    <cellStyle name="Normal 5 2 5 9 3" xfId="29124" xr:uid="{FC34FA5E-1170-4435-ABC2-50E2C3F2BAE9}"/>
    <cellStyle name="Normal 5 2 6" xfId="441" xr:uid="{00000000-0005-0000-0000-000010030000}"/>
    <cellStyle name="Normal 5 2 6 10" xfId="10748" xr:uid="{E56CF553-90F3-4EBB-B700-045AE23C24FC}"/>
    <cellStyle name="Normal 5 2 6 11" xfId="20044" xr:uid="{C299182B-E63B-4E44-9668-D68A5A05822D}"/>
    <cellStyle name="Normal 5 2 6 12" xfId="20874" xr:uid="{526FD448-8753-47F1-8772-30ECF11D74C1}"/>
    <cellStyle name="Normal 5 2 6 2" xfId="920" xr:uid="{00000000-0005-0000-0000-000011030000}"/>
    <cellStyle name="Normal 5 2 6 2 2" xfId="3983" xr:uid="{5541B815-9D74-4E51-B87B-EF5C4F737696}"/>
    <cellStyle name="Normal 5 2 6 2 2 2" xfId="8201" xr:uid="{EFD7794D-9C7D-405B-9BDE-FC1B8B8427E8}"/>
    <cellStyle name="Normal 5 2 6 2 2 2 2" xfId="17523" xr:uid="{33AF28F1-97FC-4BB1-A9B6-6F398715FF95}"/>
    <cellStyle name="Normal 5 2 6 2 2 2 3" xfId="27649" xr:uid="{8741AE35-9A25-4F06-B4F8-578444399E7D}"/>
    <cellStyle name="Normal 5 2 6 2 2 3" xfId="13306" xr:uid="{FDFA14AB-47CA-4288-A6FC-371B345834C7}"/>
    <cellStyle name="Normal 5 2 6 2 2 4" xfId="23432" xr:uid="{AFFC8B80-1651-4CE4-9493-40B93F48BDF5}"/>
    <cellStyle name="Normal 5 2 6 2 3" xfId="6056" xr:uid="{E96C6208-8F81-4027-94FE-0BAB919C63D5}"/>
    <cellStyle name="Normal 5 2 6 2 3 2" xfId="15378" xr:uid="{C9017F7D-68D2-4ABB-B4F7-8796BD044C1E}"/>
    <cellStyle name="Normal 5 2 6 2 3 3" xfId="25504" xr:uid="{80148C5D-3288-4620-8E1F-34F11594B909}"/>
    <cellStyle name="Normal 5 2 6 2 4" xfId="10218" xr:uid="{FF0EC378-B430-4678-82F4-10C696A54BF9}"/>
    <cellStyle name="Normal 5 2 6 2 4 2" xfId="19529" xr:uid="{E31A1CF7-CB8F-4D06-8FFA-849534DD0813}"/>
    <cellStyle name="Normal 5 2 6 2 4 3" xfId="29655" xr:uid="{F29C2D58-9A84-45D3-A6F5-71D4E626E877}"/>
    <cellStyle name="Normal 5 2 6 2 5" xfId="1754" xr:uid="{CDF092B1-D169-4F4A-87E5-2F7CE013D836}"/>
    <cellStyle name="Normal 5 2 6 2 6" xfId="11161" xr:uid="{E1B25C2C-8557-4094-AA65-6E14E5366837}"/>
    <cellStyle name="Normal 5 2 6 2 7" xfId="20460" xr:uid="{B6D29646-0547-4D42-9CC6-D758DB5EBCF6}"/>
    <cellStyle name="Normal 5 2 6 2 8" xfId="21287" xr:uid="{AB0D9105-2BBC-436E-BF3A-1EA78629B27B}"/>
    <cellStyle name="Normal 5 2 6 3" xfId="2167" xr:uid="{A3815A77-ED10-4A5D-A5EE-02462293FC3A}"/>
    <cellStyle name="Normal 5 2 6 3 2" xfId="4396" xr:uid="{2D67F0AC-BD79-4F46-8EA5-81F5D3ACBBC9}"/>
    <cellStyle name="Normal 5 2 6 3 2 2" xfId="8614" xr:uid="{31AF8F8C-508B-49EC-BA33-727F707B0643}"/>
    <cellStyle name="Normal 5 2 6 3 2 2 2" xfId="17936" xr:uid="{ED7356A1-3FD1-4437-A89E-8B9C26C048AB}"/>
    <cellStyle name="Normal 5 2 6 3 2 2 3" xfId="28062" xr:uid="{49999B16-C58C-47C5-B083-96C3F6DEC5E3}"/>
    <cellStyle name="Normal 5 2 6 3 2 3" xfId="13719" xr:uid="{06AAF2C3-80B3-4B57-92B7-C1F53D053B0E}"/>
    <cellStyle name="Normal 5 2 6 3 2 4" xfId="23845" xr:uid="{C0CFD9CC-ABBA-4159-9C2A-DED7A449D328}"/>
    <cellStyle name="Normal 5 2 6 3 3" xfId="6469" xr:uid="{F1964FC7-0D72-4D73-8BE0-96611FCB1E88}"/>
    <cellStyle name="Normal 5 2 6 3 3 2" xfId="15791" xr:uid="{E68EEBA4-6D2A-4654-B448-F1CBC87F3D99}"/>
    <cellStyle name="Normal 5 2 6 3 3 3" xfId="25917" xr:uid="{984CE0FF-8B0F-4CEE-AA09-E12136C3922B}"/>
    <cellStyle name="Normal 5 2 6 3 4" xfId="11574" xr:uid="{D7DADCD3-1CB1-4576-8862-D27BFAA3A14A}"/>
    <cellStyle name="Normal 5 2 6 3 5" xfId="21700" xr:uid="{A0E0BC6E-782C-4068-9D46-E70BC4A3ABEC}"/>
    <cellStyle name="Normal 5 2 6 4" xfId="2580" xr:uid="{22EF7CB2-1C99-498D-9D33-2EF9D045E314}"/>
    <cellStyle name="Normal 5 2 6 4 2" xfId="4809" xr:uid="{070FF69C-F950-42C7-8D02-22A7B83A27E8}"/>
    <cellStyle name="Normal 5 2 6 4 2 2" xfId="9027" xr:uid="{61EB1A37-50FF-4E3A-B414-7E18294EB675}"/>
    <cellStyle name="Normal 5 2 6 4 2 2 2" xfId="18349" xr:uid="{08DE705E-B7DD-40E5-A11E-7FF0A36CC1F9}"/>
    <cellStyle name="Normal 5 2 6 4 2 2 3" xfId="28475" xr:uid="{2EDBD98C-1B02-4FBA-9D0F-C69215C45D06}"/>
    <cellStyle name="Normal 5 2 6 4 2 3" xfId="14132" xr:uid="{9E7C1470-3F27-421A-BDD4-3CA095C67A78}"/>
    <cellStyle name="Normal 5 2 6 4 2 4" xfId="24258" xr:uid="{52283EE4-119B-4EA3-B8A1-3FDB6DDF4055}"/>
    <cellStyle name="Normal 5 2 6 4 3" xfId="6882" xr:uid="{2168B00D-77D7-4F14-976E-FF5C29A01B1E}"/>
    <cellStyle name="Normal 5 2 6 4 3 2" xfId="16204" xr:uid="{A0CBBDBB-CF44-4254-8489-03739CEAFA1B}"/>
    <cellStyle name="Normal 5 2 6 4 3 3" xfId="26330" xr:uid="{4DAD86A1-CAC0-4C13-B904-69D9DD3B410F}"/>
    <cellStyle name="Normal 5 2 6 4 4" xfId="11987" xr:uid="{90246C85-7628-4E0F-9438-E67484E481D7}"/>
    <cellStyle name="Normal 5 2 6 4 5" xfId="22113" xr:uid="{BD92B820-2170-44EE-BD5B-8D7F41E852B1}"/>
    <cellStyle name="Normal 5 2 6 5" xfId="2993" xr:uid="{AC082D8B-C9A8-45AF-9772-D099C4F87591}"/>
    <cellStyle name="Normal 5 2 6 5 2" xfId="5222" xr:uid="{B9D5BDD4-CE75-4496-9773-C61A72E343B6}"/>
    <cellStyle name="Normal 5 2 6 5 2 2" xfId="9440" xr:uid="{B25635D3-7E2A-42B0-95E4-5EBFCEDDD5E8}"/>
    <cellStyle name="Normal 5 2 6 5 2 2 2" xfId="18762" xr:uid="{61819EBA-7484-4963-891F-59F0786D170A}"/>
    <cellStyle name="Normal 5 2 6 5 2 2 3" xfId="28888" xr:uid="{B604B1EF-F2FF-4B9F-BE05-DF113D401F22}"/>
    <cellStyle name="Normal 5 2 6 5 2 3" xfId="14545" xr:uid="{9F7448E6-73C3-43D3-ADE2-F3EDDACBB2EB}"/>
    <cellStyle name="Normal 5 2 6 5 2 4" xfId="24671" xr:uid="{8C0750E8-8AC7-45EB-9C4A-060EDDA3665F}"/>
    <cellStyle name="Normal 5 2 6 5 3" xfId="7295" xr:uid="{14F67F57-F8A2-4ECB-B541-997A3902C7BC}"/>
    <cellStyle name="Normal 5 2 6 5 3 2" xfId="16617" xr:uid="{D4E05FD0-4732-4C30-9D5D-F131E2303E40}"/>
    <cellStyle name="Normal 5 2 6 5 3 3" xfId="26743" xr:uid="{52AE087B-F40C-49FB-A13F-4A5E2AD85212}"/>
    <cellStyle name="Normal 5 2 6 5 4" xfId="12400" xr:uid="{8DB71A4C-6AEE-481B-BF38-5C4C9E51788E}"/>
    <cellStyle name="Normal 5 2 6 5 5" xfId="22526" xr:uid="{7D505FDD-F00C-421D-B75D-EA87CE328B7F}"/>
    <cellStyle name="Normal 5 2 6 6" xfId="3429" xr:uid="{FDBB0E3B-952C-4001-B22E-6595D254FF19}"/>
    <cellStyle name="Normal 5 2 6 6 2" xfId="7708" xr:uid="{207417B9-EF60-4047-900E-4A41214CFA84}"/>
    <cellStyle name="Normal 5 2 6 6 2 2" xfId="17030" xr:uid="{5FE559DB-FA66-4F27-A076-A2E023053E83}"/>
    <cellStyle name="Normal 5 2 6 6 2 3" xfId="27156" xr:uid="{C121C5F8-7835-47A5-8702-CE9B48DFABD9}"/>
    <cellStyle name="Normal 5 2 6 6 3" xfId="12813" xr:uid="{02E9215A-1CDB-43DB-92AA-3873DAF9226E}"/>
    <cellStyle name="Normal 5 2 6 6 4" xfId="22939" xr:uid="{040E5EE1-93B3-4C29-8566-721070354C3D}"/>
    <cellStyle name="Normal 5 2 6 7" xfId="5643" xr:uid="{608CC968-7618-4287-8AFF-8D752D7E1CF5}"/>
    <cellStyle name="Normal 5 2 6 7 2" xfId="14965" xr:uid="{C7A0C3D3-CF44-4D28-9627-AB85766E86F9}"/>
    <cellStyle name="Normal 5 2 6 7 3" xfId="25091" xr:uid="{33541C78-0FDC-46EF-9C2D-3CFC889A8E1E}"/>
    <cellStyle name="Normal 5 2 6 8" xfId="9793" xr:uid="{35EDE442-56CF-45E7-9881-97F1C698A079}"/>
    <cellStyle name="Normal 5 2 6 8 2" xfId="19114" xr:uid="{BE4ABD79-F889-4C5B-9734-EBFBD4B7351B}"/>
    <cellStyle name="Normal 5 2 6 8 3" xfId="29240" xr:uid="{030E3A37-1285-413E-AB19-39B462BBB590}"/>
    <cellStyle name="Normal 5 2 6 9" xfId="1339" xr:uid="{CEAF45C1-1DBC-43D3-A780-A131AAFA2B4D}"/>
    <cellStyle name="Normal 5 2 7" xfId="889" xr:uid="{00000000-0005-0000-0000-000012030000}"/>
    <cellStyle name="Normal 5 2 7 2" xfId="3952" xr:uid="{63C680CE-B061-4A76-BC45-9D6BB1BA9C6E}"/>
    <cellStyle name="Normal 5 2 7 2 2" xfId="8170" xr:uid="{47E3B75F-79E3-463C-82EA-379CD00351A9}"/>
    <cellStyle name="Normal 5 2 7 2 2 2" xfId="17492" xr:uid="{110D39FF-1F10-470E-9E86-8C488F79B9C0}"/>
    <cellStyle name="Normal 5 2 7 2 2 3" xfId="27618" xr:uid="{B4A68895-F3C1-40B1-9713-5FE237E86878}"/>
    <cellStyle name="Normal 5 2 7 2 3" xfId="13275" xr:uid="{9E0060D0-A10B-434D-A7D1-5B28A9EF02C0}"/>
    <cellStyle name="Normal 5 2 7 2 4" xfId="23401" xr:uid="{BEB9123B-DB91-4771-94D4-CEDE4CF7A680}"/>
    <cellStyle name="Normal 5 2 7 3" xfId="6025" xr:uid="{D3EE5EB7-3759-4C7F-918D-0A7C8F506D54}"/>
    <cellStyle name="Normal 5 2 7 3 2" xfId="15347" xr:uid="{B6BF5CAB-E4FB-4DAD-A002-C2CA8AF7112C}"/>
    <cellStyle name="Normal 5 2 7 3 3" xfId="25473" xr:uid="{12CD139E-BEE0-4E4E-865B-EA97696CED33}"/>
    <cellStyle name="Normal 5 2 7 4" xfId="9996" xr:uid="{1E1C1EA5-16B5-41F4-9D5B-E872F1E4EF7A}"/>
    <cellStyle name="Normal 5 2 7 4 2" xfId="19310" xr:uid="{A2636F1E-7199-49EB-94A5-D28E37E0F102}"/>
    <cellStyle name="Normal 5 2 7 4 3" xfId="29436" xr:uid="{C70190BE-B023-4B70-B545-72EF91B16DA4}"/>
    <cellStyle name="Normal 5 2 7 5" xfId="1723" xr:uid="{BD1E62E4-5DA6-47C0-8E34-1BD4EBDDA055}"/>
    <cellStyle name="Normal 5 2 7 6" xfId="11130" xr:uid="{4CC168FA-82F0-4795-9321-2EFCD91FB4D5}"/>
    <cellStyle name="Normal 5 2 7 7" xfId="20429" xr:uid="{E6BF1BAF-8B14-4452-9074-5439469AEAE7}"/>
    <cellStyle name="Normal 5 2 7 8" xfId="21256" xr:uid="{E5C94A0B-43A1-4DAC-894B-44C1CA4CFCC9}"/>
    <cellStyle name="Normal 5 2 8" xfId="2136" xr:uid="{FBFA8E44-6302-443E-8507-62714643E9A1}"/>
    <cellStyle name="Normal 5 2 8 2" xfId="4365" xr:uid="{EF1BB466-2693-42DA-9C56-0B8780A2053D}"/>
    <cellStyle name="Normal 5 2 8 2 2" xfId="8583" xr:uid="{34328040-69EB-4739-A866-94FE6A302E21}"/>
    <cellStyle name="Normal 5 2 8 2 2 2" xfId="17905" xr:uid="{6622A5B5-CB0D-4AFE-BDE4-49F32E830B13}"/>
    <cellStyle name="Normal 5 2 8 2 2 3" xfId="28031" xr:uid="{EE9A6B85-042C-4DED-9A4F-A10B8CA04DFF}"/>
    <cellStyle name="Normal 5 2 8 2 3" xfId="13688" xr:uid="{EB504651-8635-4A8F-B2E7-E9930B61711E}"/>
    <cellStyle name="Normal 5 2 8 2 4" xfId="23814" xr:uid="{B777B6C1-4251-4F3B-A319-2323A55EE611}"/>
    <cellStyle name="Normal 5 2 8 3" xfId="6438" xr:uid="{654FA8A8-58A7-433E-B820-FA6C1C971FC7}"/>
    <cellStyle name="Normal 5 2 8 3 2" xfId="15760" xr:uid="{172C19DE-FFEC-4CA8-A38B-70F53E59B5EC}"/>
    <cellStyle name="Normal 5 2 8 3 3" xfId="25886" xr:uid="{9E02A26B-481A-4258-BD6D-E68D558EB856}"/>
    <cellStyle name="Normal 5 2 8 4" xfId="11543" xr:uid="{4256EB0D-8756-4B16-9D27-DD57FE1FB246}"/>
    <cellStyle name="Normal 5 2 8 5" xfId="21669" xr:uid="{AA964144-FB1D-42FF-BFD5-C493B2B94935}"/>
    <cellStyle name="Normal 5 2 9" xfId="2549" xr:uid="{6C89F0EB-7D56-47BB-966C-4986BF1DE9CA}"/>
    <cellStyle name="Normal 5 2 9 2" xfId="4778" xr:uid="{FCE95E5F-8C44-487A-AF78-4469466A7BF7}"/>
    <cellStyle name="Normal 5 2 9 2 2" xfId="8996" xr:uid="{8933AE6A-0B73-429E-904C-E0824018A9CA}"/>
    <cellStyle name="Normal 5 2 9 2 2 2" xfId="18318" xr:uid="{9FF780DF-94D0-46B0-B9A1-D48364DCE7BF}"/>
    <cellStyle name="Normal 5 2 9 2 2 3" xfId="28444" xr:uid="{540F72C2-9B4F-448A-A216-855F992F63B7}"/>
    <cellStyle name="Normal 5 2 9 2 3" xfId="14101" xr:uid="{941DD109-9903-45B9-8DDF-0428564BC5D1}"/>
    <cellStyle name="Normal 5 2 9 2 4" xfId="24227" xr:uid="{26F28826-1177-45D3-B06C-A10AB28B2646}"/>
    <cellStyle name="Normal 5 2 9 3" xfId="6851" xr:uid="{4A6760D0-52CA-486F-8773-9177A05B021C}"/>
    <cellStyle name="Normal 5 2 9 3 2" xfId="16173" xr:uid="{CBD6B642-ADF1-4D0E-B8FD-60F82C0DF58C}"/>
    <cellStyle name="Normal 5 2 9 3 3" xfId="26299" xr:uid="{D88C9D04-553C-4C31-89E0-215D33A58782}"/>
    <cellStyle name="Normal 5 2 9 4" xfId="11956" xr:uid="{2F017EFF-EF1A-4449-9A91-C3C1AB62B56B}"/>
    <cellStyle name="Normal 5 2 9 5" xfId="22082" xr:uid="{5323CB34-1DFA-442B-8D77-5CDB82A6A182}"/>
    <cellStyle name="Normal 5 3" xfId="442" xr:uid="{00000000-0005-0000-0000-000013030000}"/>
    <cellStyle name="Normal 5 3 10" xfId="2994" xr:uid="{F321F1AD-6916-425C-BCBE-1B58BEB8B3BB}"/>
    <cellStyle name="Normal 5 3 10 2" xfId="5223" xr:uid="{65139786-BFAD-4C23-879A-1514269AEE84}"/>
    <cellStyle name="Normal 5 3 10 2 2" xfId="9441" xr:uid="{48FD6C3D-2DC6-4F39-9A7F-1C95CDA0FB4C}"/>
    <cellStyle name="Normal 5 3 10 2 2 2" xfId="18763" xr:uid="{C7D41CDA-6E59-40F0-8616-209CC86A28E5}"/>
    <cellStyle name="Normal 5 3 10 2 2 3" xfId="28889" xr:uid="{F7C34D01-81EE-4D0C-82B5-F807BEE8A416}"/>
    <cellStyle name="Normal 5 3 10 2 3" xfId="14546" xr:uid="{59FFF5F1-5958-4FCD-9554-8730D2517BE7}"/>
    <cellStyle name="Normal 5 3 10 2 4" xfId="24672" xr:uid="{C7123034-B917-40FF-AFD2-67B5D3BBDCFE}"/>
    <cellStyle name="Normal 5 3 10 3" xfId="7296" xr:uid="{D27B0378-4874-4398-A02E-B38278772E0B}"/>
    <cellStyle name="Normal 5 3 10 3 2" xfId="16618" xr:uid="{F9E01D7B-2B43-4A2C-A96A-FD3321C1DFE6}"/>
    <cellStyle name="Normal 5 3 10 3 3" xfId="26744" xr:uid="{84022286-F2D2-4640-8C73-DD153CC0D699}"/>
    <cellStyle name="Normal 5 3 10 4" xfId="12401" xr:uid="{FF119DCE-258D-46B8-B440-210C49067CC5}"/>
    <cellStyle name="Normal 5 3 10 5" xfId="22527" xr:uid="{1599BEF8-3C7D-43D4-9AB0-4D4CF3DB8709}"/>
    <cellStyle name="Normal 5 3 11" xfId="3430" xr:uid="{C85B1840-B092-46E0-A109-FA436A8B6A1C}"/>
    <cellStyle name="Normal 5 3 11 2" xfId="7709" xr:uid="{957CC3F3-2880-457D-9F18-CFD89AADFC5F}"/>
    <cellStyle name="Normal 5 3 11 2 2" xfId="17031" xr:uid="{68FCD937-DEB2-4CEC-B814-D28523E523E4}"/>
    <cellStyle name="Normal 5 3 11 2 3" xfId="27157" xr:uid="{226B6C9B-6BCE-4E85-B537-99952E18B94C}"/>
    <cellStyle name="Normal 5 3 11 3" xfId="12814" xr:uid="{2BF7FE9A-820D-40EC-8396-8C41B257ACB1}"/>
    <cellStyle name="Normal 5 3 11 4" xfId="22940" xr:uid="{A51D7FF6-96E7-4576-8B42-5030EFF8119A}"/>
    <cellStyle name="Normal 5 3 12" xfId="5644" xr:uid="{EDDC78CF-4832-4953-B3EB-956B5D4142B1}"/>
    <cellStyle name="Normal 5 3 12 2" xfId="14966" xr:uid="{9FBFD69A-1979-4413-A201-BBBFF82F8273}"/>
    <cellStyle name="Normal 5 3 12 3" xfId="25092" xr:uid="{968E676B-07D9-4DB8-A7FB-9462E50537B0}"/>
    <cellStyle name="Normal 5 3 13" xfId="9580" xr:uid="{CEEF76B4-CB25-4EEA-991D-4CAE8415F03E}"/>
    <cellStyle name="Normal 5 3 13 2" xfId="18901" xr:uid="{9398FD75-C102-418D-99EE-116EFF1D5DA1}"/>
    <cellStyle name="Normal 5 3 13 3" xfId="29027" xr:uid="{CDCC9B0D-D70B-4B09-80FE-D1B018CCA2D6}"/>
    <cellStyle name="Normal 5 3 14" xfId="1340" xr:uid="{A89953DB-6751-45CB-8DD0-F48A03F7E78B}"/>
    <cellStyle name="Normal 5 3 15" xfId="10749" xr:uid="{56E7BC23-C4E4-4038-AEEA-6606600C50A1}"/>
    <cellStyle name="Normal 5 3 16" xfId="20045" xr:uid="{81C1A55B-6BDF-4252-89F4-5CF24A6A0186}"/>
    <cellStyle name="Normal 5 3 17" xfId="20875" xr:uid="{0F741D6A-FE9E-4895-B09C-22136BE3397A}"/>
    <cellStyle name="Normal 5 3 2" xfId="443" xr:uid="{00000000-0005-0000-0000-000014030000}"/>
    <cellStyle name="Normal 5 3 2 2" xfId="922" xr:uid="{00000000-0005-0000-0000-000015030000}"/>
    <cellStyle name="Normal 5 3 3" xfId="444" xr:uid="{00000000-0005-0000-0000-000016030000}"/>
    <cellStyle name="Normal 5 3 3 10" xfId="5645" xr:uid="{932D857E-DBB7-4CB6-A734-4A21117675B1}"/>
    <cellStyle name="Normal 5 3 3 10 2" xfId="14967" xr:uid="{47EE790D-23EC-426E-A288-B800FE6F4167}"/>
    <cellStyle name="Normal 5 3 3 10 3" xfId="25093" xr:uid="{DDF381D5-1EB5-4C4C-8FDC-6678C25C2610}"/>
    <cellStyle name="Normal 5 3 3 11" xfId="9612" xr:uid="{52BEDD05-DC79-40EE-8B72-DDB83075EE16}"/>
    <cellStyle name="Normal 5 3 3 11 2" xfId="18933" xr:uid="{0CD42B66-176B-4AB2-B218-F5993DE038ED}"/>
    <cellStyle name="Normal 5 3 3 11 3" xfId="29059" xr:uid="{522D4C47-055C-479A-885B-9FE9DBEF8B4C}"/>
    <cellStyle name="Normal 5 3 3 12" xfId="1341" xr:uid="{C0722612-FCFB-4C5C-AEFD-574F9931A65A}"/>
    <cellStyle name="Normal 5 3 3 13" xfId="10750" xr:uid="{3BBBE6F5-A7FF-4ED2-8A0C-F6B2722C271A}"/>
    <cellStyle name="Normal 5 3 3 14" xfId="20046" xr:uid="{415042D2-9362-4D7E-8B4F-BAD9335FF541}"/>
    <cellStyle name="Normal 5 3 3 15" xfId="20876" xr:uid="{81B178D0-6D66-4D5C-81B1-0A24A93926E8}"/>
    <cellStyle name="Normal 5 3 3 2" xfId="445" xr:uid="{00000000-0005-0000-0000-000017030000}"/>
    <cellStyle name="Normal 5 3 3 2 10" xfId="9662" xr:uid="{26310077-E76A-4765-BC2B-BE9B48B8D032}"/>
    <cellStyle name="Normal 5 3 3 2 10 2" xfId="18983" xr:uid="{6D8DA764-3806-4C6C-AF13-58679D04D34B}"/>
    <cellStyle name="Normal 5 3 3 2 10 3" xfId="29109" xr:uid="{3C1B90CC-0DD5-4BC6-8EE6-42342CB71AFC}"/>
    <cellStyle name="Normal 5 3 3 2 11" xfId="1342" xr:uid="{A4DCBBF6-C673-4D39-A161-B9E39B73909C}"/>
    <cellStyle name="Normal 5 3 3 2 12" xfId="10751" xr:uid="{D7CF960A-20DC-4DCA-B91F-3AF18F806BB6}"/>
    <cellStyle name="Normal 5 3 3 2 13" xfId="20047" xr:uid="{3FA68129-BC72-4EDD-908D-32D8FCB91363}"/>
    <cellStyle name="Normal 5 3 3 2 14" xfId="20877" xr:uid="{6BC9BD17-6DBF-445C-8344-17993241D270}"/>
    <cellStyle name="Normal 5 3 3 2 2" xfId="446" xr:uid="{00000000-0005-0000-0000-000018030000}"/>
    <cellStyle name="Normal 5 3 3 2 2 10" xfId="1343" xr:uid="{2A85D64C-1E19-417F-9197-6FBB5F5F63A2}"/>
    <cellStyle name="Normal 5 3 3 2 2 11" xfId="10752" xr:uid="{6078AD56-0135-4F1E-AE0C-0C5C08DFEF3E}"/>
    <cellStyle name="Normal 5 3 3 2 2 12" xfId="20048" xr:uid="{5AFA441B-7EFC-4AAB-A991-B705D3AE98FC}"/>
    <cellStyle name="Normal 5 3 3 2 2 13" xfId="20878" xr:uid="{EECDC2D0-B27E-4305-91C1-DDF41CD2C890}"/>
    <cellStyle name="Normal 5 3 3 2 2 2" xfId="447" xr:uid="{00000000-0005-0000-0000-000019030000}"/>
    <cellStyle name="Normal 5 3 3 2 2 2 10" xfId="10753" xr:uid="{0EB7FC8E-75A4-4105-B948-37DB3A5F638E}"/>
    <cellStyle name="Normal 5 3 3 2 2 2 11" xfId="20049" xr:uid="{B14570B2-5795-4FD9-AEFC-6F6946611137}"/>
    <cellStyle name="Normal 5 3 3 2 2 2 12" xfId="20879" xr:uid="{D80E0E9F-E7F0-453E-B77F-A07F9C50E7D2}"/>
    <cellStyle name="Normal 5 3 3 2 2 2 2" xfId="926" xr:uid="{00000000-0005-0000-0000-00001A030000}"/>
    <cellStyle name="Normal 5 3 3 2 2 2 2 2" xfId="3988" xr:uid="{1E5BCF8A-BDA2-4293-A23B-05312231670C}"/>
    <cellStyle name="Normal 5 3 3 2 2 2 2 2 2" xfId="8206" xr:uid="{66E5B233-E6CA-4AC1-BED0-29ECA3D47526}"/>
    <cellStyle name="Normal 5 3 3 2 2 2 2 2 2 2" xfId="17528" xr:uid="{E922B11B-1F8C-4DC8-A944-3B451CCAB77C}"/>
    <cellStyle name="Normal 5 3 3 2 2 2 2 2 2 3" xfId="27654" xr:uid="{ABEB6E61-AE4C-43E5-8DDA-4F12FF70FD90}"/>
    <cellStyle name="Normal 5 3 3 2 2 2 2 2 3" xfId="13311" xr:uid="{EFA90820-CF60-4341-ABDA-C80624BF2EBD}"/>
    <cellStyle name="Normal 5 3 3 2 2 2 2 2 4" xfId="23437" xr:uid="{EF727625-B5AE-466A-A7A1-284A8E87CBD7}"/>
    <cellStyle name="Normal 5 3 3 2 2 2 2 3" xfId="6061" xr:uid="{CFBCE697-EAC9-4932-B43F-75BBF341A3F5}"/>
    <cellStyle name="Normal 5 3 3 2 2 2 2 3 2" xfId="15383" xr:uid="{C553E32A-00E9-4C6A-A449-B18293C0AD64}"/>
    <cellStyle name="Normal 5 3 3 2 2 2 2 3 3" xfId="25509" xr:uid="{2F3FA949-C53C-45DC-B5E1-E9248E9C8418}"/>
    <cellStyle name="Normal 5 3 3 2 2 2 2 4" xfId="10397" xr:uid="{98F12BFA-AB3D-4179-B3AD-5312C2B660A3}"/>
    <cellStyle name="Normal 5 3 3 2 2 2 2 4 2" xfId="19708" xr:uid="{905213A4-1845-407A-A0D6-F37FC6C0ED4B}"/>
    <cellStyle name="Normal 5 3 3 2 2 2 2 4 3" xfId="29834" xr:uid="{AD0711C2-2CA7-4028-8CA0-E0D213E3BCC3}"/>
    <cellStyle name="Normal 5 3 3 2 2 2 2 5" xfId="1759" xr:uid="{2C4167A7-2AE2-4A27-87DA-AB662CFFF216}"/>
    <cellStyle name="Normal 5 3 3 2 2 2 2 6" xfId="11166" xr:uid="{2D6CD3D3-7FB1-419F-8DB4-BA3DF8860366}"/>
    <cellStyle name="Normal 5 3 3 2 2 2 2 7" xfId="20465" xr:uid="{A4E31568-862F-448E-A518-1DE32C0F6356}"/>
    <cellStyle name="Normal 5 3 3 2 2 2 2 8" xfId="21292" xr:uid="{F88776B5-3A55-4B21-A9AA-158D296C455B}"/>
    <cellStyle name="Normal 5 3 3 2 2 2 3" xfId="2172" xr:uid="{BD85156A-BD44-4943-918B-716CA08EB12F}"/>
    <cellStyle name="Normal 5 3 3 2 2 2 3 2" xfId="4401" xr:uid="{DFCFBE7E-7BF9-4599-A8E9-DA72221AE2B3}"/>
    <cellStyle name="Normal 5 3 3 2 2 2 3 2 2" xfId="8619" xr:uid="{5E522ECB-16A5-47C1-BBF8-602D68006AE2}"/>
    <cellStyle name="Normal 5 3 3 2 2 2 3 2 2 2" xfId="17941" xr:uid="{E7A1E3CB-F1AD-45EC-956C-036BE4073ED2}"/>
    <cellStyle name="Normal 5 3 3 2 2 2 3 2 2 3" xfId="28067" xr:uid="{2FD5C936-BC0C-44B8-8E15-36F303CBA528}"/>
    <cellStyle name="Normal 5 3 3 2 2 2 3 2 3" xfId="13724" xr:uid="{A193172D-BB22-465E-9718-5C888BC5B202}"/>
    <cellStyle name="Normal 5 3 3 2 2 2 3 2 4" xfId="23850" xr:uid="{A407AA20-4F1C-4FDA-A535-C3B4870E3358}"/>
    <cellStyle name="Normal 5 3 3 2 2 2 3 3" xfId="6474" xr:uid="{59CDC146-1756-4FEA-8419-463F20344D82}"/>
    <cellStyle name="Normal 5 3 3 2 2 2 3 3 2" xfId="15796" xr:uid="{0EA9665B-C5D6-469B-A9E8-FA060D5DBAE8}"/>
    <cellStyle name="Normal 5 3 3 2 2 2 3 3 3" xfId="25922" xr:uid="{D3265867-29F8-438E-BDA1-BEAB0A10633C}"/>
    <cellStyle name="Normal 5 3 3 2 2 2 3 4" xfId="11579" xr:uid="{BCB89FEF-52DE-417B-A758-E7AF68050154}"/>
    <cellStyle name="Normal 5 3 3 2 2 2 3 5" xfId="21705" xr:uid="{92F592CF-924F-466E-BFED-980B3BC1B97D}"/>
    <cellStyle name="Normal 5 3 3 2 2 2 4" xfId="2585" xr:uid="{53CBAAA9-6716-4EB5-A8B5-4148BD6953AC}"/>
    <cellStyle name="Normal 5 3 3 2 2 2 4 2" xfId="4814" xr:uid="{22563B2A-0205-4156-A7B7-01028F2AB68E}"/>
    <cellStyle name="Normal 5 3 3 2 2 2 4 2 2" xfId="9032" xr:uid="{851BF9EA-DAEA-40E7-86AB-B539C7D571A5}"/>
    <cellStyle name="Normal 5 3 3 2 2 2 4 2 2 2" xfId="18354" xr:uid="{9A3D2F51-A110-46D1-B7E9-D17C8C36F166}"/>
    <cellStyle name="Normal 5 3 3 2 2 2 4 2 2 3" xfId="28480" xr:uid="{18755DFE-AB77-47D6-AED2-F9DB941F8144}"/>
    <cellStyle name="Normal 5 3 3 2 2 2 4 2 3" xfId="14137" xr:uid="{8F8A5403-1916-4560-AB0B-2399D97E4B54}"/>
    <cellStyle name="Normal 5 3 3 2 2 2 4 2 4" xfId="24263" xr:uid="{6B7A94CC-B9C4-44C7-B634-1835C360F8CD}"/>
    <cellStyle name="Normal 5 3 3 2 2 2 4 3" xfId="6887" xr:uid="{BAE3424F-3533-48A0-ACDA-F76DC19DC243}"/>
    <cellStyle name="Normal 5 3 3 2 2 2 4 3 2" xfId="16209" xr:uid="{43A12120-AC17-416B-A9FF-097C20304122}"/>
    <cellStyle name="Normal 5 3 3 2 2 2 4 3 3" xfId="26335" xr:uid="{100EC9C1-BDDF-4112-B3E4-76CDC5EDF257}"/>
    <cellStyle name="Normal 5 3 3 2 2 2 4 4" xfId="11992" xr:uid="{B73DACE5-5B22-47E6-BECD-DF8FDC341EAE}"/>
    <cellStyle name="Normal 5 3 3 2 2 2 4 5" xfId="22118" xr:uid="{E05CA00C-8172-4B78-AF3B-FF3FD06174EC}"/>
    <cellStyle name="Normal 5 3 3 2 2 2 5" xfId="2998" xr:uid="{CEE266AA-35FE-4D4A-9A7C-8D5007EEB874}"/>
    <cellStyle name="Normal 5 3 3 2 2 2 5 2" xfId="5227" xr:uid="{F4D1C019-FCC2-4823-878C-CA6DD59C6B3C}"/>
    <cellStyle name="Normal 5 3 3 2 2 2 5 2 2" xfId="9445" xr:uid="{6A8A8A7B-D25C-4C1D-A0BA-C1A3AB5C21C5}"/>
    <cellStyle name="Normal 5 3 3 2 2 2 5 2 2 2" xfId="18767" xr:uid="{984F1B9C-1901-4884-ACFD-83D5C23A5951}"/>
    <cellStyle name="Normal 5 3 3 2 2 2 5 2 2 3" xfId="28893" xr:uid="{F61E569A-3438-4E5A-A563-D7144B08B969}"/>
    <cellStyle name="Normal 5 3 3 2 2 2 5 2 3" xfId="14550" xr:uid="{861E7EFC-0081-4D63-9749-34F6F9629262}"/>
    <cellStyle name="Normal 5 3 3 2 2 2 5 2 4" xfId="24676" xr:uid="{B1A90B23-8D48-411C-B034-CBEC5B7D0ED2}"/>
    <cellStyle name="Normal 5 3 3 2 2 2 5 3" xfId="7300" xr:uid="{B68E1C02-8583-4722-8D58-6B474A3C7DC4}"/>
    <cellStyle name="Normal 5 3 3 2 2 2 5 3 2" xfId="16622" xr:uid="{DE7AB5F6-8EE1-4AA6-A1D3-330CC9FF6A30}"/>
    <cellStyle name="Normal 5 3 3 2 2 2 5 3 3" xfId="26748" xr:uid="{BE587E02-86F4-411F-9ADF-9F03544EBF86}"/>
    <cellStyle name="Normal 5 3 3 2 2 2 5 4" xfId="12405" xr:uid="{59DAABBB-91FE-4B76-8D42-1B72ED7D577C}"/>
    <cellStyle name="Normal 5 3 3 2 2 2 5 5" xfId="22531" xr:uid="{924421FA-2098-4FC6-813C-5E7B8E6EB769}"/>
    <cellStyle name="Normal 5 3 3 2 2 2 6" xfId="3434" xr:uid="{615F91A1-955F-4554-9D83-BE94F3E56390}"/>
    <cellStyle name="Normal 5 3 3 2 2 2 6 2" xfId="7713" xr:uid="{9B3B7F2F-E48E-4B9A-BD60-AD7C02DCB6C1}"/>
    <cellStyle name="Normal 5 3 3 2 2 2 6 2 2" xfId="17035" xr:uid="{14D2CB84-D5BC-44BF-9D30-343A80241363}"/>
    <cellStyle name="Normal 5 3 3 2 2 2 6 2 3" xfId="27161" xr:uid="{66A1759F-7101-49BA-8AAC-791368CF95C0}"/>
    <cellStyle name="Normal 5 3 3 2 2 2 6 3" xfId="12818" xr:uid="{EBA3559E-C427-4B77-955B-EAC04DF86E75}"/>
    <cellStyle name="Normal 5 3 3 2 2 2 6 4" xfId="22944" xr:uid="{125BD231-ABE7-47EA-B04F-7D0134A8D20D}"/>
    <cellStyle name="Normal 5 3 3 2 2 2 7" xfId="5648" xr:uid="{6171E302-3276-4525-B480-5B04300367DE}"/>
    <cellStyle name="Normal 5 3 3 2 2 2 7 2" xfId="14970" xr:uid="{82E089F5-7A5B-4F8A-A648-F94977A05E73}"/>
    <cellStyle name="Normal 5 3 3 2 2 2 7 3" xfId="25096" xr:uid="{5F8B5361-CE1D-4CAE-B386-78BC6BF53E57}"/>
    <cellStyle name="Normal 5 3 3 2 2 2 8" xfId="9972" xr:uid="{970BED4E-8179-45A4-9A14-01703D411374}"/>
    <cellStyle name="Normal 5 3 3 2 2 2 8 2" xfId="19293" xr:uid="{23B5EDB1-D838-49CA-94C6-3EFB8317E5F4}"/>
    <cellStyle name="Normal 5 3 3 2 2 2 8 3" xfId="29419" xr:uid="{B1DA576E-EADC-4CB2-8B84-F8C38888229C}"/>
    <cellStyle name="Normal 5 3 3 2 2 2 9" xfId="1344" xr:uid="{93D75B5F-7BDC-4AB0-B520-A4E6DBEC9D6B}"/>
    <cellStyle name="Normal 5 3 3 2 2 3" xfId="925" xr:uid="{00000000-0005-0000-0000-00001B030000}"/>
    <cellStyle name="Normal 5 3 3 2 2 3 2" xfId="3987" xr:uid="{6B0CF0CE-FE49-41BB-91B4-5C3E342418AF}"/>
    <cellStyle name="Normal 5 3 3 2 2 3 2 2" xfId="8205" xr:uid="{9095FD15-000D-4DE6-948F-C74F08BD3B08}"/>
    <cellStyle name="Normal 5 3 3 2 2 3 2 2 2" xfId="17527" xr:uid="{35C14A00-2501-4415-B1CC-30BD27401FB0}"/>
    <cellStyle name="Normal 5 3 3 2 2 3 2 2 3" xfId="27653" xr:uid="{D6039B77-F15F-4315-B183-91552FDBECA4}"/>
    <cellStyle name="Normal 5 3 3 2 2 3 2 3" xfId="13310" xr:uid="{BCF848A4-ED8C-4A0B-8CAA-4C88AF015F50}"/>
    <cellStyle name="Normal 5 3 3 2 2 3 2 4" xfId="23436" xr:uid="{8E7B13ED-5EE2-449D-96D3-DE705DD619D0}"/>
    <cellStyle name="Normal 5 3 3 2 2 3 3" xfId="6060" xr:uid="{6CD7F93A-9F97-4442-A1F0-7F763C3BDD9F}"/>
    <cellStyle name="Normal 5 3 3 2 2 3 3 2" xfId="15382" xr:uid="{A8C4C443-17CE-4CAD-A18C-67436F1876D7}"/>
    <cellStyle name="Normal 5 3 3 2 2 3 3 3" xfId="25508" xr:uid="{7396D90F-723A-4571-827B-13713DBD3482}"/>
    <cellStyle name="Normal 5 3 3 2 2 3 4" xfId="10190" xr:uid="{E0336A82-7B8D-42C9-ADCC-B03741443965}"/>
    <cellStyle name="Normal 5 3 3 2 2 3 4 2" xfId="19501" xr:uid="{E5BDC754-FDBC-48F8-A9FD-01D32FF49F18}"/>
    <cellStyle name="Normal 5 3 3 2 2 3 4 3" xfId="29627" xr:uid="{E4D6ACF0-4102-4AA5-9301-55E862BB0E45}"/>
    <cellStyle name="Normal 5 3 3 2 2 3 5" xfId="1758" xr:uid="{F76872B5-4B22-406F-ADEF-29EE57D6637C}"/>
    <cellStyle name="Normal 5 3 3 2 2 3 6" xfId="11165" xr:uid="{BC98E932-5913-4517-94C9-8B1967C41E8B}"/>
    <cellStyle name="Normal 5 3 3 2 2 3 7" xfId="20464" xr:uid="{DE9F0748-2CC4-441B-BF6C-A392BED7CCEE}"/>
    <cellStyle name="Normal 5 3 3 2 2 3 8" xfId="21291" xr:uid="{6878775D-36E9-4F20-A803-3E581D640D34}"/>
    <cellStyle name="Normal 5 3 3 2 2 4" xfId="2171" xr:uid="{54B872EE-224C-41C4-8AFE-621FE32F2441}"/>
    <cellStyle name="Normal 5 3 3 2 2 4 2" xfId="4400" xr:uid="{ECAF8EF6-6CE9-4593-A0EE-BB8266A226D5}"/>
    <cellStyle name="Normal 5 3 3 2 2 4 2 2" xfId="8618" xr:uid="{8C166B45-EA46-4917-89CF-44453EB5F60C}"/>
    <cellStyle name="Normal 5 3 3 2 2 4 2 2 2" xfId="17940" xr:uid="{CBCAAB1E-9C04-48EA-86C5-99CA10875E4A}"/>
    <cellStyle name="Normal 5 3 3 2 2 4 2 2 3" xfId="28066" xr:uid="{F8C80FD1-B4CB-45D4-83C6-08D10A9C1F14}"/>
    <cellStyle name="Normal 5 3 3 2 2 4 2 3" xfId="13723" xr:uid="{8C488B06-7468-429C-A410-DB498EDDC520}"/>
    <cellStyle name="Normal 5 3 3 2 2 4 2 4" xfId="23849" xr:uid="{2D40D474-FE1B-4E81-A4DB-B3EB72F9A54F}"/>
    <cellStyle name="Normal 5 3 3 2 2 4 3" xfId="6473" xr:uid="{DC62C582-C42E-41E3-A526-BD2325E38F77}"/>
    <cellStyle name="Normal 5 3 3 2 2 4 3 2" xfId="15795" xr:uid="{0C995680-559F-4B29-8E02-C23A27FC0281}"/>
    <cellStyle name="Normal 5 3 3 2 2 4 3 3" xfId="25921" xr:uid="{A55E09A5-93E6-4DA0-AA42-420E4F2FDCFB}"/>
    <cellStyle name="Normal 5 3 3 2 2 4 4" xfId="11578" xr:uid="{17C64502-52D3-4905-8B7A-D861165AF330}"/>
    <cellStyle name="Normal 5 3 3 2 2 4 5" xfId="21704" xr:uid="{69B476E5-2D7B-44FE-BB13-6FC66BA8B92A}"/>
    <cellStyle name="Normal 5 3 3 2 2 5" xfId="2584" xr:uid="{9EFF7DDD-64FA-407E-BCF9-0D5591C88704}"/>
    <cellStyle name="Normal 5 3 3 2 2 5 2" xfId="4813" xr:uid="{9B4F6577-6955-4E57-A196-7D10CE21C582}"/>
    <cellStyle name="Normal 5 3 3 2 2 5 2 2" xfId="9031" xr:uid="{1E9FCBC2-5C4A-43B9-9CD0-EF26337FE4FC}"/>
    <cellStyle name="Normal 5 3 3 2 2 5 2 2 2" xfId="18353" xr:uid="{42730A1F-8788-4B5A-8E11-44CA95DD5791}"/>
    <cellStyle name="Normal 5 3 3 2 2 5 2 2 3" xfId="28479" xr:uid="{48543AF2-7097-42FB-B015-A59372C2C7A3}"/>
    <cellStyle name="Normal 5 3 3 2 2 5 2 3" xfId="14136" xr:uid="{0690F84F-7FA1-4C2B-8341-ECA63341DF99}"/>
    <cellStyle name="Normal 5 3 3 2 2 5 2 4" xfId="24262" xr:uid="{BFB691B8-B703-43E8-B1F2-9D9C1F6ABAE2}"/>
    <cellStyle name="Normal 5 3 3 2 2 5 3" xfId="6886" xr:uid="{7263C8F5-4295-429D-A6E2-6C3F9EB53FD7}"/>
    <cellStyle name="Normal 5 3 3 2 2 5 3 2" xfId="16208" xr:uid="{1A6F5DFD-6CA3-4501-9421-941A8784AB93}"/>
    <cellStyle name="Normal 5 3 3 2 2 5 3 3" xfId="26334" xr:uid="{D8AEE274-5527-4EE4-B064-792936D5C07A}"/>
    <cellStyle name="Normal 5 3 3 2 2 5 4" xfId="11991" xr:uid="{13FE5CC2-4153-45CE-B553-8DD138EB86E5}"/>
    <cellStyle name="Normal 5 3 3 2 2 5 5" xfId="22117" xr:uid="{D966D8E6-F12B-4931-8574-EAC1C4BA2323}"/>
    <cellStyle name="Normal 5 3 3 2 2 6" xfId="2997" xr:uid="{C8D4339B-F401-472A-9475-1B3367942619}"/>
    <cellStyle name="Normal 5 3 3 2 2 6 2" xfId="5226" xr:uid="{E0F12249-9183-4A2C-804F-B9CC9DB1E2E2}"/>
    <cellStyle name="Normal 5 3 3 2 2 6 2 2" xfId="9444" xr:uid="{251A3605-4FE2-4BA0-8B5D-50DA3865E809}"/>
    <cellStyle name="Normal 5 3 3 2 2 6 2 2 2" xfId="18766" xr:uid="{D5364BBE-0559-4CBB-BCB1-34BE4888C5AD}"/>
    <cellStyle name="Normal 5 3 3 2 2 6 2 2 3" xfId="28892" xr:uid="{9FE8A1AB-4802-4146-8D12-3657B106160F}"/>
    <cellStyle name="Normal 5 3 3 2 2 6 2 3" xfId="14549" xr:uid="{50587E4A-E3F2-4BDE-9FAD-24228A9B0F56}"/>
    <cellStyle name="Normal 5 3 3 2 2 6 2 4" xfId="24675" xr:uid="{7661E1AE-4C5B-45D3-8802-336F9BCE5F7B}"/>
    <cellStyle name="Normal 5 3 3 2 2 6 3" xfId="7299" xr:uid="{2010C217-6D14-4300-8D52-9B56D765B3CE}"/>
    <cellStyle name="Normal 5 3 3 2 2 6 3 2" xfId="16621" xr:uid="{311D38C8-323A-40E0-B7D4-29DD718DA222}"/>
    <cellStyle name="Normal 5 3 3 2 2 6 3 3" xfId="26747" xr:uid="{54DDCA3A-D229-4D42-9225-7957F88CEEC7}"/>
    <cellStyle name="Normal 5 3 3 2 2 6 4" xfId="12404" xr:uid="{8DEBD615-85B2-46E6-8D48-152C9C2C1DBA}"/>
    <cellStyle name="Normal 5 3 3 2 2 6 5" xfId="22530" xr:uid="{8AE6A4F6-8141-4CBA-AEEA-22A12E165367}"/>
    <cellStyle name="Normal 5 3 3 2 2 7" xfId="3433" xr:uid="{6B0E46C2-43D1-44A4-9F35-7E4216B01FE3}"/>
    <cellStyle name="Normal 5 3 3 2 2 7 2" xfId="7712" xr:uid="{B9B01469-FC97-4049-83F4-E5CD8B5B3E14}"/>
    <cellStyle name="Normal 5 3 3 2 2 7 2 2" xfId="17034" xr:uid="{AAFDB1F7-3246-4A4A-915B-8D6D8F5F283A}"/>
    <cellStyle name="Normal 5 3 3 2 2 7 2 3" xfId="27160" xr:uid="{8F9FFD2B-D16B-4795-8CC1-14D98CE53DC0}"/>
    <cellStyle name="Normal 5 3 3 2 2 7 3" xfId="12817" xr:uid="{932E6BCB-58B5-40E4-85F3-8369DE3CAAF7}"/>
    <cellStyle name="Normal 5 3 3 2 2 7 4" xfId="22943" xr:uid="{3243F025-AB47-47E2-9C8B-D511EF94DF60}"/>
    <cellStyle name="Normal 5 3 3 2 2 8" xfId="5647" xr:uid="{A987E3A1-5301-455B-B4EA-BA7EC3BAFA34}"/>
    <cellStyle name="Normal 5 3 3 2 2 8 2" xfId="14969" xr:uid="{140B33E1-75FE-4ADA-8A50-C767E3184A9B}"/>
    <cellStyle name="Normal 5 3 3 2 2 8 3" xfId="25095" xr:uid="{3BB56890-701B-470C-8C04-963D14B0A935}"/>
    <cellStyle name="Normal 5 3 3 2 2 9" xfId="9765" xr:uid="{2FED8C6D-66BB-460F-B7D8-3BBE3244B30A}"/>
    <cellStyle name="Normal 5 3 3 2 2 9 2" xfId="19086" xr:uid="{66D3DA52-1587-42BE-BDEA-76FEE4255598}"/>
    <cellStyle name="Normal 5 3 3 2 2 9 3" xfId="29212" xr:uid="{A00463FF-0415-47F5-BD7A-93571DB2F864}"/>
    <cellStyle name="Normal 5 3 3 2 3" xfId="448" xr:uid="{00000000-0005-0000-0000-00001C030000}"/>
    <cellStyle name="Normal 5 3 3 2 3 10" xfId="10754" xr:uid="{0AD86934-9F7D-4B8D-89E3-6D6416F8486E}"/>
    <cellStyle name="Normal 5 3 3 2 3 11" xfId="20050" xr:uid="{1BD47C99-FE37-4789-B7EB-E79AA1E28512}"/>
    <cellStyle name="Normal 5 3 3 2 3 12" xfId="20880" xr:uid="{B64084D3-CB18-4C01-A52D-0CB1F23683F3}"/>
    <cellStyle name="Normal 5 3 3 2 3 2" xfId="927" xr:uid="{00000000-0005-0000-0000-00001D030000}"/>
    <cellStyle name="Normal 5 3 3 2 3 2 2" xfId="3989" xr:uid="{D351B926-3D18-44CC-8B40-88BA1A46D22D}"/>
    <cellStyle name="Normal 5 3 3 2 3 2 2 2" xfId="8207" xr:uid="{04AC3258-E740-4338-AC14-FEB81F791D36}"/>
    <cellStyle name="Normal 5 3 3 2 3 2 2 2 2" xfId="17529" xr:uid="{672375F9-5D5B-4483-9173-035886D8D0C7}"/>
    <cellStyle name="Normal 5 3 3 2 3 2 2 2 3" xfId="27655" xr:uid="{C4E12F19-73AD-49E7-BD3A-C1CBE06D0602}"/>
    <cellStyle name="Normal 5 3 3 2 3 2 2 3" xfId="13312" xr:uid="{7C903026-6AC3-4F53-9A3B-6D419C7F2C27}"/>
    <cellStyle name="Normal 5 3 3 2 3 2 2 4" xfId="23438" xr:uid="{9D6B880D-EC6A-478D-9AD7-957A8873D1D8}"/>
    <cellStyle name="Normal 5 3 3 2 3 2 3" xfId="6062" xr:uid="{E4C39CD8-2E27-48D3-91A7-C16092DDF41E}"/>
    <cellStyle name="Normal 5 3 3 2 3 2 3 2" xfId="15384" xr:uid="{C5E22607-A8C4-43D3-9CEB-02BCCE2EB197}"/>
    <cellStyle name="Normal 5 3 3 2 3 2 3 3" xfId="25510" xr:uid="{01091625-8598-4EE1-8CB7-D203126AF745}"/>
    <cellStyle name="Normal 5 3 3 2 3 2 4" xfId="10294" xr:uid="{74D293A7-3D8F-4750-AD7F-505CB176A349}"/>
    <cellStyle name="Normal 5 3 3 2 3 2 4 2" xfId="19605" xr:uid="{B43674F4-84ED-4737-9954-A39406EF5136}"/>
    <cellStyle name="Normal 5 3 3 2 3 2 4 3" xfId="29731" xr:uid="{B4C0B9D6-D5AF-407D-AB91-B1A6807691DB}"/>
    <cellStyle name="Normal 5 3 3 2 3 2 5" xfId="1760" xr:uid="{B866ED90-564B-4EDD-A5E0-6337F99FFB86}"/>
    <cellStyle name="Normal 5 3 3 2 3 2 6" xfId="11167" xr:uid="{5827CBD1-D49B-4B3D-A0FA-DC482323F8D1}"/>
    <cellStyle name="Normal 5 3 3 2 3 2 7" xfId="20466" xr:uid="{EFE1B437-380C-4D63-BDC3-0038A60B96CA}"/>
    <cellStyle name="Normal 5 3 3 2 3 2 8" xfId="21293" xr:uid="{9B2F3D7F-22D5-4A91-A71C-DCFC90F9420E}"/>
    <cellStyle name="Normal 5 3 3 2 3 3" xfId="2173" xr:uid="{62D3460D-4D41-49D8-84BA-1E740B5289B1}"/>
    <cellStyle name="Normal 5 3 3 2 3 3 2" xfId="4402" xr:uid="{A3010937-0B3C-41EA-B1EB-EAE852BC1A34}"/>
    <cellStyle name="Normal 5 3 3 2 3 3 2 2" xfId="8620" xr:uid="{25EC61EC-ADB3-423D-A108-6978C437F229}"/>
    <cellStyle name="Normal 5 3 3 2 3 3 2 2 2" xfId="17942" xr:uid="{A327C641-4DCB-4A25-AC0C-064F791D233E}"/>
    <cellStyle name="Normal 5 3 3 2 3 3 2 2 3" xfId="28068" xr:uid="{B91A4D6C-9A52-4F78-A9A8-504AC98E9D4E}"/>
    <cellStyle name="Normal 5 3 3 2 3 3 2 3" xfId="13725" xr:uid="{7FFCACB7-0149-469E-AD6F-21675F670569}"/>
    <cellStyle name="Normal 5 3 3 2 3 3 2 4" xfId="23851" xr:uid="{8A5CF53F-E1E7-4C02-BAC8-40468D91C056}"/>
    <cellStyle name="Normal 5 3 3 2 3 3 3" xfId="6475" xr:uid="{F0655520-DA59-4A6C-8DEC-96E1A1F4F3D7}"/>
    <cellStyle name="Normal 5 3 3 2 3 3 3 2" xfId="15797" xr:uid="{29D70D54-EE8D-4B51-96E3-C00441C531EB}"/>
    <cellStyle name="Normal 5 3 3 2 3 3 3 3" xfId="25923" xr:uid="{B5C7286F-B928-43A7-AF6C-B5CAD74F0990}"/>
    <cellStyle name="Normal 5 3 3 2 3 3 4" xfId="11580" xr:uid="{A24C56A9-85D4-498E-A27F-ABF84FC23A8F}"/>
    <cellStyle name="Normal 5 3 3 2 3 3 5" xfId="21706" xr:uid="{DA4338D6-8D34-4705-9A47-CD02CA89E79A}"/>
    <cellStyle name="Normal 5 3 3 2 3 4" xfId="2586" xr:uid="{CF737C82-EBB8-4F05-9E55-5A45AEBBD6F9}"/>
    <cellStyle name="Normal 5 3 3 2 3 4 2" xfId="4815" xr:uid="{E582B9C3-1E93-4978-A886-B695539EC2DD}"/>
    <cellStyle name="Normal 5 3 3 2 3 4 2 2" xfId="9033" xr:uid="{96BC4176-B87C-4D37-80C3-A77296EE715B}"/>
    <cellStyle name="Normal 5 3 3 2 3 4 2 2 2" xfId="18355" xr:uid="{62206156-194A-4BF8-898E-BD2DFCD28DF9}"/>
    <cellStyle name="Normal 5 3 3 2 3 4 2 2 3" xfId="28481" xr:uid="{6181CBCF-7A4B-46C1-8DBE-1451702F5F9F}"/>
    <cellStyle name="Normal 5 3 3 2 3 4 2 3" xfId="14138" xr:uid="{524222AA-A226-46B5-8849-B2B457B93CC0}"/>
    <cellStyle name="Normal 5 3 3 2 3 4 2 4" xfId="24264" xr:uid="{8A78D20D-AAE4-4B19-969F-F2A6EA14A0FE}"/>
    <cellStyle name="Normal 5 3 3 2 3 4 3" xfId="6888" xr:uid="{74FCA34F-2D23-40EF-A8BC-0BA0AD9F407A}"/>
    <cellStyle name="Normal 5 3 3 2 3 4 3 2" xfId="16210" xr:uid="{6B8F7E19-7D0B-4615-BA08-845808A127A3}"/>
    <cellStyle name="Normal 5 3 3 2 3 4 3 3" xfId="26336" xr:uid="{D633BE12-F1C1-4958-8C52-40F6AF16F7F7}"/>
    <cellStyle name="Normal 5 3 3 2 3 4 4" xfId="11993" xr:uid="{F639F283-E13D-4B89-B7B7-DEE251577FC2}"/>
    <cellStyle name="Normal 5 3 3 2 3 4 5" xfId="22119" xr:uid="{4DE22BD9-84AD-4186-BB1D-F634399E377D}"/>
    <cellStyle name="Normal 5 3 3 2 3 5" xfId="2999" xr:uid="{E38E7C90-37F8-4C1C-9E93-D18463F336B1}"/>
    <cellStyle name="Normal 5 3 3 2 3 5 2" xfId="5228" xr:uid="{3E65903C-FA05-4DAD-B4E2-C58F5559F4A2}"/>
    <cellStyle name="Normal 5 3 3 2 3 5 2 2" xfId="9446" xr:uid="{9D46AB2B-987A-47F8-B6F0-3E04C354F327}"/>
    <cellStyle name="Normal 5 3 3 2 3 5 2 2 2" xfId="18768" xr:uid="{B0C44954-7A90-453A-A5CB-FCDB3738CFE2}"/>
    <cellStyle name="Normal 5 3 3 2 3 5 2 2 3" xfId="28894" xr:uid="{99C875C5-8554-4139-B907-5E3F99E546BB}"/>
    <cellStyle name="Normal 5 3 3 2 3 5 2 3" xfId="14551" xr:uid="{8B6059C6-6F69-4E89-9F71-64422B040902}"/>
    <cellStyle name="Normal 5 3 3 2 3 5 2 4" xfId="24677" xr:uid="{4F23F46D-E96A-4FFC-B04A-C96F23D7A91F}"/>
    <cellStyle name="Normal 5 3 3 2 3 5 3" xfId="7301" xr:uid="{341339C7-B47B-47EF-98A7-E2F9A1AB0E60}"/>
    <cellStyle name="Normal 5 3 3 2 3 5 3 2" xfId="16623" xr:uid="{59834336-625E-4328-A50D-B4701E6A07BC}"/>
    <cellStyle name="Normal 5 3 3 2 3 5 3 3" xfId="26749" xr:uid="{7931F09E-2091-4554-A474-62CB1C037B33}"/>
    <cellStyle name="Normal 5 3 3 2 3 5 4" xfId="12406" xr:uid="{CC09E599-5A91-4BC9-A413-D1297EE185C1}"/>
    <cellStyle name="Normal 5 3 3 2 3 5 5" xfId="22532" xr:uid="{5CFA03B8-8971-4B84-B939-3677385F64DC}"/>
    <cellStyle name="Normal 5 3 3 2 3 6" xfId="3435" xr:uid="{AE8784A8-D16D-4189-A15C-108AA0CC459B}"/>
    <cellStyle name="Normal 5 3 3 2 3 6 2" xfId="7714" xr:uid="{67FFB151-07A2-4214-9DA1-BE5DE7FE1AF9}"/>
    <cellStyle name="Normal 5 3 3 2 3 6 2 2" xfId="17036" xr:uid="{D0B7DE6D-5A08-4DB7-8E45-065AA5139D68}"/>
    <cellStyle name="Normal 5 3 3 2 3 6 2 3" xfId="27162" xr:uid="{D364C8D3-35ED-4161-B6B4-3CBCABC237CD}"/>
    <cellStyle name="Normal 5 3 3 2 3 6 3" xfId="12819" xr:uid="{BA9AA853-E11D-4347-A26C-6DEF2261CAF0}"/>
    <cellStyle name="Normal 5 3 3 2 3 6 4" xfId="22945" xr:uid="{298DE61A-51AF-47A8-8B91-EE08C4AF91EA}"/>
    <cellStyle name="Normal 5 3 3 2 3 7" xfId="5649" xr:uid="{5BF2C433-AA00-4BC1-B449-BD96DD7E40A3}"/>
    <cellStyle name="Normal 5 3 3 2 3 7 2" xfId="14971" xr:uid="{46E77ECC-0F7B-4AF3-87CF-D59BCDE646B1}"/>
    <cellStyle name="Normal 5 3 3 2 3 7 3" xfId="25097" xr:uid="{6EA132D2-3B45-47F1-BC27-02DE1843F474}"/>
    <cellStyle name="Normal 5 3 3 2 3 8" xfId="9869" xr:uid="{19480834-68B0-4FBF-8DEC-80EA94EB011B}"/>
    <cellStyle name="Normal 5 3 3 2 3 8 2" xfId="19190" xr:uid="{4FAD47FB-B846-4103-BF4D-ED27CC390657}"/>
    <cellStyle name="Normal 5 3 3 2 3 8 3" xfId="29316" xr:uid="{83AAC6A1-2199-4BA0-8E58-D03F68EFB3F8}"/>
    <cellStyle name="Normal 5 3 3 2 3 9" xfId="1345" xr:uid="{A2CEF6C1-4D72-4E6D-87B9-3614042EBC13}"/>
    <cellStyle name="Normal 5 3 3 2 4" xfId="924" xr:uid="{00000000-0005-0000-0000-00001E030000}"/>
    <cellStyle name="Normal 5 3 3 2 4 2" xfId="3986" xr:uid="{25CA8CAC-6B51-45AE-A2F9-D4D7B6B2EDE7}"/>
    <cellStyle name="Normal 5 3 3 2 4 2 2" xfId="8204" xr:uid="{E71865A6-B5C4-4CDF-AFC9-920F66C45154}"/>
    <cellStyle name="Normal 5 3 3 2 4 2 2 2" xfId="17526" xr:uid="{79FA47F7-7DF9-439F-B132-0006C8F854F4}"/>
    <cellStyle name="Normal 5 3 3 2 4 2 2 3" xfId="27652" xr:uid="{970E5799-17CE-47D7-A1B3-2BE16FE780B6}"/>
    <cellStyle name="Normal 5 3 3 2 4 2 3" xfId="13309" xr:uid="{6F774016-2E7F-4988-B20F-64F50B44A5C5}"/>
    <cellStyle name="Normal 5 3 3 2 4 2 4" xfId="23435" xr:uid="{F1CD6501-1D2B-44B5-BDF6-76234B1B4914}"/>
    <cellStyle name="Normal 5 3 3 2 4 3" xfId="6059" xr:uid="{B5401E1F-FE2A-4CE5-A087-9AA16D21FCCC}"/>
    <cellStyle name="Normal 5 3 3 2 4 3 2" xfId="15381" xr:uid="{8726C5E4-F37D-4F52-BA73-831663FEE442}"/>
    <cellStyle name="Normal 5 3 3 2 4 3 3" xfId="25507" xr:uid="{9FAEE665-3E12-4BB1-B62C-BD0CB56F244D}"/>
    <cellStyle name="Normal 5 3 3 2 4 4" xfId="10087" xr:uid="{4D5D8E45-0F9D-4CD6-8B03-DCF18C6CD6F7}"/>
    <cellStyle name="Normal 5 3 3 2 4 4 2" xfId="19398" xr:uid="{CFB05BC5-5E6C-4321-9532-4A98F22A36B6}"/>
    <cellStyle name="Normal 5 3 3 2 4 4 3" xfId="29524" xr:uid="{585DC499-EEA1-4B3B-BAD7-0FAE12574D6A}"/>
    <cellStyle name="Normal 5 3 3 2 4 5" xfId="1757" xr:uid="{F4621F23-428C-4069-B842-1437F152C9B1}"/>
    <cellStyle name="Normal 5 3 3 2 4 6" xfId="11164" xr:uid="{368F1D70-0C6A-4F2D-8320-7EF9836DB27E}"/>
    <cellStyle name="Normal 5 3 3 2 4 7" xfId="20463" xr:uid="{8BA039F2-0A78-47B7-95BD-1F1E7555775F}"/>
    <cellStyle name="Normal 5 3 3 2 4 8" xfId="21290" xr:uid="{21A91A04-BD87-410B-8751-717B1CA1B483}"/>
    <cellStyle name="Normal 5 3 3 2 5" xfId="2170" xr:uid="{FC623633-154F-4647-8A08-C6C53F327996}"/>
    <cellStyle name="Normal 5 3 3 2 5 2" xfId="4399" xr:uid="{9B001D8A-97C3-4C50-8CBA-191AD115A640}"/>
    <cellStyle name="Normal 5 3 3 2 5 2 2" xfId="8617" xr:uid="{25643D22-8F4D-428C-B292-ABBCF5FD1CA9}"/>
    <cellStyle name="Normal 5 3 3 2 5 2 2 2" xfId="17939" xr:uid="{9E4C26A1-761C-4A5D-8F84-FF6DB81AAC69}"/>
    <cellStyle name="Normal 5 3 3 2 5 2 2 3" xfId="28065" xr:uid="{3C4B5E55-0EEA-46F1-8392-A4DCD8864B49}"/>
    <cellStyle name="Normal 5 3 3 2 5 2 3" xfId="13722" xr:uid="{0920F357-51D8-4D73-B2FE-36412F6957E1}"/>
    <cellStyle name="Normal 5 3 3 2 5 2 4" xfId="23848" xr:uid="{AD9F623B-9D9F-402F-9988-9168F8B2758F}"/>
    <cellStyle name="Normal 5 3 3 2 5 3" xfId="6472" xr:uid="{FBEB069A-481B-4A75-BE33-2DE270B64056}"/>
    <cellStyle name="Normal 5 3 3 2 5 3 2" xfId="15794" xr:uid="{477CA33C-1BEE-4D88-AD14-9A7AED3DCCC6}"/>
    <cellStyle name="Normal 5 3 3 2 5 3 3" xfId="25920" xr:uid="{61D55FBC-450D-4758-8494-DEA6A82E0039}"/>
    <cellStyle name="Normal 5 3 3 2 5 4" xfId="11577" xr:uid="{E06383F8-8C53-4CB9-B810-CA53FC50F34B}"/>
    <cellStyle name="Normal 5 3 3 2 5 5" xfId="21703" xr:uid="{2FFC875C-8FBE-40EE-8373-F506F3AE2708}"/>
    <cellStyle name="Normal 5 3 3 2 6" xfId="2583" xr:uid="{40C39ECB-8FAF-4791-8EDE-9FCFAE521091}"/>
    <cellStyle name="Normal 5 3 3 2 6 2" xfId="4812" xr:uid="{F2312F4A-02E8-46FA-B7A6-9C5EA2E9FDFE}"/>
    <cellStyle name="Normal 5 3 3 2 6 2 2" xfId="9030" xr:uid="{FDFB85EC-1EBB-4D95-B0E9-8003C729866F}"/>
    <cellStyle name="Normal 5 3 3 2 6 2 2 2" xfId="18352" xr:uid="{2DBB0942-E3DB-4EA4-AC07-146462F04DE8}"/>
    <cellStyle name="Normal 5 3 3 2 6 2 2 3" xfId="28478" xr:uid="{786D0EB1-EC2B-4F5C-BA3C-CDE5DB683E0F}"/>
    <cellStyle name="Normal 5 3 3 2 6 2 3" xfId="14135" xr:uid="{54DA9ADC-802C-418A-8B31-967EE0C551DE}"/>
    <cellStyle name="Normal 5 3 3 2 6 2 4" xfId="24261" xr:uid="{51B15E97-996A-403A-ABE5-4F4CB2D8A512}"/>
    <cellStyle name="Normal 5 3 3 2 6 3" xfId="6885" xr:uid="{6CCA5405-F96C-45FA-96C5-0DA6508850B6}"/>
    <cellStyle name="Normal 5 3 3 2 6 3 2" xfId="16207" xr:uid="{203A53C7-0966-4A5A-AFC2-7F1BB0FB70F9}"/>
    <cellStyle name="Normal 5 3 3 2 6 3 3" xfId="26333" xr:uid="{6836EF9D-9B93-4D71-8D15-8567E25F8B8A}"/>
    <cellStyle name="Normal 5 3 3 2 6 4" xfId="11990" xr:uid="{E4691A54-298F-4A8C-970D-5AD4CDAF29CE}"/>
    <cellStyle name="Normal 5 3 3 2 6 5" xfId="22116" xr:uid="{BDD51DAB-0672-4606-B757-80E0DA4D7A3A}"/>
    <cellStyle name="Normal 5 3 3 2 7" xfId="2996" xr:uid="{5933AE63-3824-4885-A75A-53902F51A5ED}"/>
    <cellStyle name="Normal 5 3 3 2 7 2" xfId="5225" xr:uid="{968E9DC8-C989-47AE-AA15-182C75271FD4}"/>
    <cellStyle name="Normal 5 3 3 2 7 2 2" xfId="9443" xr:uid="{A5FD9C8D-A294-4653-BA39-D6E134EFF993}"/>
    <cellStyle name="Normal 5 3 3 2 7 2 2 2" xfId="18765" xr:uid="{EA7A2657-5A86-4549-8C90-0B4DC2D96240}"/>
    <cellStyle name="Normal 5 3 3 2 7 2 2 3" xfId="28891" xr:uid="{2F9A39F3-EDF7-4A57-BD1F-DF9419FA27B6}"/>
    <cellStyle name="Normal 5 3 3 2 7 2 3" xfId="14548" xr:uid="{BF13DB8E-754B-4B9D-B531-204A1C19CBD2}"/>
    <cellStyle name="Normal 5 3 3 2 7 2 4" xfId="24674" xr:uid="{45B504FE-9949-4809-9CFB-8AF10E49055E}"/>
    <cellStyle name="Normal 5 3 3 2 7 3" xfId="7298" xr:uid="{8D0B533C-5C89-4B86-B8C1-D69E8A2FCE9F}"/>
    <cellStyle name="Normal 5 3 3 2 7 3 2" xfId="16620" xr:uid="{1A4CD651-E313-437D-AE14-69851FEF14E9}"/>
    <cellStyle name="Normal 5 3 3 2 7 3 3" xfId="26746" xr:uid="{E57A29F1-1AA1-40DB-90FB-D8785DEC30B2}"/>
    <cellStyle name="Normal 5 3 3 2 7 4" xfId="12403" xr:uid="{A8F95CFE-F843-41EB-ACC8-91C96C334A03}"/>
    <cellStyle name="Normal 5 3 3 2 7 5" xfId="22529" xr:uid="{3E0E467E-51AC-4DC9-9917-B6D8702062B3}"/>
    <cellStyle name="Normal 5 3 3 2 8" xfId="3432" xr:uid="{6C3924C7-9F94-4E51-A43A-87EC9CAC84F9}"/>
    <cellStyle name="Normal 5 3 3 2 8 2" xfId="7711" xr:uid="{2C142B70-BD69-48CD-BE75-24FBD132B2B3}"/>
    <cellStyle name="Normal 5 3 3 2 8 2 2" xfId="17033" xr:uid="{BE2CD257-1A32-45BB-B6D4-160455BABDDC}"/>
    <cellStyle name="Normal 5 3 3 2 8 2 3" xfId="27159" xr:uid="{BB3E1DC7-4572-49BD-922D-6DBE3A7D0F73}"/>
    <cellStyle name="Normal 5 3 3 2 8 3" xfId="12816" xr:uid="{B99FFAFB-C0F2-438D-B4AA-FDDB74B5DE80}"/>
    <cellStyle name="Normal 5 3 3 2 8 4" xfId="22942" xr:uid="{663BF59A-4DD7-4395-B954-3A0CEB4181EA}"/>
    <cellStyle name="Normal 5 3 3 2 9" xfId="5646" xr:uid="{C46218EC-E148-4EF2-A6C1-28AEBD1FEB9D}"/>
    <cellStyle name="Normal 5 3 3 2 9 2" xfId="14968" xr:uid="{55A96E2D-3E85-4D3F-A25C-B92474C3FEFA}"/>
    <cellStyle name="Normal 5 3 3 2 9 3" xfId="25094" xr:uid="{7E3DCC2B-8543-47C8-A082-151B75913B6C}"/>
    <cellStyle name="Normal 5 3 3 3" xfId="449" xr:uid="{00000000-0005-0000-0000-00001F030000}"/>
    <cellStyle name="Normal 5 3 3 3 10" xfId="1346" xr:uid="{514B143A-CE3A-4C79-B3CB-86E70FB6D076}"/>
    <cellStyle name="Normal 5 3 3 3 11" xfId="10755" xr:uid="{5F9BA9F1-7F7A-4306-8DFE-FBED32ADB716}"/>
    <cellStyle name="Normal 5 3 3 3 12" xfId="20051" xr:uid="{E306E0EC-BEC3-45E4-BB7B-68B3680E8781}"/>
    <cellStyle name="Normal 5 3 3 3 13" xfId="20881" xr:uid="{A0852CCE-F7B2-4C47-A039-D9010AB5AFBC}"/>
    <cellStyle name="Normal 5 3 3 3 2" xfId="450" xr:uid="{00000000-0005-0000-0000-000020030000}"/>
    <cellStyle name="Normal 5 3 3 3 2 10" xfId="10756" xr:uid="{986D62DC-C8C1-4002-9801-D9585E4F9C15}"/>
    <cellStyle name="Normal 5 3 3 3 2 11" xfId="20052" xr:uid="{A3031121-11B1-4C8A-B0C2-01B9B9580140}"/>
    <cellStyle name="Normal 5 3 3 3 2 12" xfId="20882" xr:uid="{965FA3FD-7799-41B0-A2FF-B45E142222C4}"/>
    <cellStyle name="Normal 5 3 3 3 2 2" xfId="929" xr:uid="{00000000-0005-0000-0000-000021030000}"/>
    <cellStyle name="Normal 5 3 3 3 2 2 2" xfId="3991" xr:uid="{03C9B0F1-393E-4CC7-8647-A37C9DC0AD66}"/>
    <cellStyle name="Normal 5 3 3 3 2 2 2 2" xfId="8209" xr:uid="{7764204F-2DAE-44F2-82B2-FB0F11AE445E}"/>
    <cellStyle name="Normal 5 3 3 3 2 2 2 2 2" xfId="17531" xr:uid="{A9EFF017-7BFB-4BE8-B4BA-19E341D340CD}"/>
    <cellStyle name="Normal 5 3 3 3 2 2 2 2 3" xfId="27657" xr:uid="{058C7C13-2D9C-4547-9062-309737B5C423}"/>
    <cellStyle name="Normal 5 3 3 3 2 2 2 3" xfId="13314" xr:uid="{5CC556FF-6923-4FBD-9330-03383CC7B331}"/>
    <cellStyle name="Normal 5 3 3 3 2 2 2 4" xfId="23440" xr:uid="{F0BDF8F8-78DD-4213-9AA4-A2F6EB37F1B4}"/>
    <cellStyle name="Normal 5 3 3 3 2 2 3" xfId="6064" xr:uid="{699DEB23-7B0C-447C-80E6-95F72CF3C891}"/>
    <cellStyle name="Normal 5 3 3 3 2 2 3 2" xfId="15386" xr:uid="{9EFE6247-B724-4824-9209-FE7D4C5660D4}"/>
    <cellStyle name="Normal 5 3 3 3 2 2 3 3" xfId="25512" xr:uid="{AE6F2ABD-A946-4A4C-8015-13980AEFB5D1}"/>
    <cellStyle name="Normal 5 3 3 3 2 2 4" xfId="10347" xr:uid="{D15D020E-BB6F-4534-B058-81F66F87CD5A}"/>
    <cellStyle name="Normal 5 3 3 3 2 2 4 2" xfId="19658" xr:uid="{22DA417E-EE04-49AB-848A-8B1094DD6C67}"/>
    <cellStyle name="Normal 5 3 3 3 2 2 4 3" xfId="29784" xr:uid="{3B424DAB-3F26-4339-A310-3965C00FA9AC}"/>
    <cellStyle name="Normal 5 3 3 3 2 2 5" xfId="1762" xr:uid="{6B00326B-3068-4EC0-BBAF-99099D112974}"/>
    <cellStyle name="Normal 5 3 3 3 2 2 6" xfId="11169" xr:uid="{4890E230-5FBB-4F5D-BDA7-153142F09F0B}"/>
    <cellStyle name="Normal 5 3 3 3 2 2 7" xfId="20468" xr:uid="{B318E5C0-10BF-4047-BC5C-F5975C3C9DF0}"/>
    <cellStyle name="Normal 5 3 3 3 2 2 8" xfId="21295" xr:uid="{04D5442E-0010-44A6-9182-55C698B10D0C}"/>
    <cellStyle name="Normal 5 3 3 3 2 3" xfId="2175" xr:uid="{D38A1DA6-1C8E-4FA9-888C-C04BAD2A8A66}"/>
    <cellStyle name="Normal 5 3 3 3 2 3 2" xfId="4404" xr:uid="{203C623A-B394-44BE-8C7B-D6AC31654432}"/>
    <cellStyle name="Normal 5 3 3 3 2 3 2 2" xfId="8622" xr:uid="{C64AEA81-92E0-4C7F-A8DE-D44DF8FF998E}"/>
    <cellStyle name="Normal 5 3 3 3 2 3 2 2 2" xfId="17944" xr:uid="{64802E5A-51AB-4E85-ABBD-D258DA5A05CE}"/>
    <cellStyle name="Normal 5 3 3 3 2 3 2 2 3" xfId="28070" xr:uid="{D1BAF73A-F82F-4D14-96FE-A9289BFB5BB4}"/>
    <cellStyle name="Normal 5 3 3 3 2 3 2 3" xfId="13727" xr:uid="{5F3502A8-1D42-4DB0-8F5B-C280D0A36F69}"/>
    <cellStyle name="Normal 5 3 3 3 2 3 2 4" xfId="23853" xr:uid="{22348B85-29B7-429B-98ED-F461A6F31A17}"/>
    <cellStyle name="Normal 5 3 3 3 2 3 3" xfId="6477" xr:uid="{E47E206B-3C0A-4258-B911-E720096EC0F0}"/>
    <cellStyle name="Normal 5 3 3 3 2 3 3 2" xfId="15799" xr:uid="{3D179B2E-5833-4006-AD08-B3DB7BB5BD13}"/>
    <cellStyle name="Normal 5 3 3 3 2 3 3 3" xfId="25925" xr:uid="{F85F4497-DE71-4C1C-91DB-8CD9927085BB}"/>
    <cellStyle name="Normal 5 3 3 3 2 3 4" xfId="11582" xr:uid="{7D0080E9-F30A-467A-8035-3CC17758204C}"/>
    <cellStyle name="Normal 5 3 3 3 2 3 5" xfId="21708" xr:uid="{E5030217-1806-4F33-8B68-BFBC60277DF3}"/>
    <cellStyle name="Normal 5 3 3 3 2 4" xfId="2588" xr:uid="{2EA94627-167D-41D6-B2D8-5A4D5889DCDC}"/>
    <cellStyle name="Normal 5 3 3 3 2 4 2" xfId="4817" xr:uid="{E7BF8B19-B0C0-4888-815D-9D51B7F79FCC}"/>
    <cellStyle name="Normal 5 3 3 3 2 4 2 2" xfId="9035" xr:uid="{F23AA758-B668-4B06-865B-7D576568677A}"/>
    <cellStyle name="Normal 5 3 3 3 2 4 2 2 2" xfId="18357" xr:uid="{EA63BD68-0DF7-4BE5-8870-38F5E3F7B2C9}"/>
    <cellStyle name="Normal 5 3 3 3 2 4 2 2 3" xfId="28483" xr:uid="{D463CA4A-076E-4160-A63E-111E02E4DE6F}"/>
    <cellStyle name="Normal 5 3 3 3 2 4 2 3" xfId="14140" xr:uid="{9D9CA457-875B-46FE-84CB-9AB2930EF85D}"/>
    <cellStyle name="Normal 5 3 3 3 2 4 2 4" xfId="24266" xr:uid="{E22E66B3-4D46-4D3E-9141-2D6C53066F03}"/>
    <cellStyle name="Normal 5 3 3 3 2 4 3" xfId="6890" xr:uid="{815B5FD7-7E74-437B-8662-F704D7F0D18E}"/>
    <cellStyle name="Normal 5 3 3 3 2 4 3 2" xfId="16212" xr:uid="{46CA157A-9058-4AD0-8A5F-0A7756D24426}"/>
    <cellStyle name="Normal 5 3 3 3 2 4 3 3" xfId="26338" xr:uid="{CC20691A-4D6A-4267-A528-995A40D16210}"/>
    <cellStyle name="Normal 5 3 3 3 2 4 4" xfId="11995" xr:uid="{8CF40AA1-4809-4109-83CF-D961E42E4AE2}"/>
    <cellStyle name="Normal 5 3 3 3 2 4 5" xfId="22121" xr:uid="{E7BDBD07-57B2-4405-9628-550E1E2DBD41}"/>
    <cellStyle name="Normal 5 3 3 3 2 5" xfId="3001" xr:uid="{33D49AE3-7FFB-4C61-8353-17DCE3A14BDC}"/>
    <cellStyle name="Normal 5 3 3 3 2 5 2" xfId="5230" xr:uid="{6AF34B6F-9663-43C0-8DF3-0970B9494E25}"/>
    <cellStyle name="Normal 5 3 3 3 2 5 2 2" xfId="9448" xr:uid="{B4ABE67A-D6EC-4384-B74E-4EB345BC0B46}"/>
    <cellStyle name="Normal 5 3 3 3 2 5 2 2 2" xfId="18770" xr:uid="{BD64C318-FE47-46CB-91BA-AD2017284A46}"/>
    <cellStyle name="Normal 5 3 3 3 2 5 2 2 3" xfId="28896" xr:uid="{0D948149-3CD5-447D-A813-19DCD5D42399}"/>
    <cellStyle name="Normal 5 3 3 3 2 5 2 3" xfId="14553" xr:uid="{A6B27E6B-B786-41FF-8689-F87A4A136DE1}"/>
    <cellStyle name="Normal 5 3 3 3 2 5 2 4" xfId="24679" xr:uid="{9A440D36-DA12-4967-BBF4-8FE90B1EF160}"/>
    <cellStyle name="Normal 5 3 3 3 2 5 3" xfId="7303" xr:uid="{BC391F5A-92D9-4DA2-8379-76D94566CBAA}"/>
    <cellStyle name="Normal 5 3 3 3 2 5 3 2" xfId="16625" xr:uid="{6DC150AA-92DB-4357-B080-AE5A34A1AAA7}"/>
    <cellStyle name="Normal 5 3 3 3 2 5 3 3" xfId="26751" xr:uid="{880A2457-83F3-43BF-9F7B-8553948362EE}"/>
    <cellStyle name="Normal 5 3 3 3 2 5 4" xfId="12408" xr:uid="{D9244D53-65B0-45AB-A0CA-EEEDEB3C94B4}"/>
    <cellStyle name="Normal 5 3 3 3 2 5 5" xfId="22534" xr:uid="{04355A94-1DD5-4AB8-A875-1681971EFFD9}"/>
    <cellStyle name="Normal 5 3 3 3 2 6" xfId="3437" xr:uid="{C24CF746-2660-474D-83FB-3530D7291857}"/>
    <cellStyle name="Normal 5 3 3 3 2 6 2" xfId="7716" xr:uid="{9E1A4221-612E-417C-BF51-2580A732B11D}"/>
    <cellStyle name="Normal 5 3 3 3 2 6 2 2" xfId="17038" xr:uid="{94A6E20F-7C6D-477D-963C-A7AF74708500}"/>
    <cellStyle name="Normal 5 3 3 3 2 6 2 3" xfId="27164" xr:uid="{F9DD0462-EC98-469E-A16F-0D06FC0FAB7C}"/>
    <cellStyle name="Normal 5 3 3 3 2 6 3" xfId="12821" xr:uid="{6DFBDECA-C518-4D4F-BC06-A0566547443D}"/>
    <cellStyle name="Normal 5 3 3 3 2 6 4" xfId="22947" xr:uid="{B52706A9-FD97-48AE-8487-99706CFD71A1}"/>
    <cellStyle name="Normal 5 3 3 3 2 7" xfId="5651" xr:uid="{A6AD8DD4-A097-4FDF-A8D0-94D953B78826}"/>
    <cellStyle name="Normal 5 3 3 3 2 7 2" xfId="14973" xr:uid="{D048D3EC-7367-4D1E-9BE1-5FD21A38B94F}"/>
    <cellStyle name="Normal 5 3 3 3 2 7 3" xfId="25099" xr:uid="{BD95AB86-06F4-4709-94D1-0BA1A62521B8}"/>
    <cellStyle name="Normal 5 3 3 3 2 8" xfId="9922" xr:uid="{F69C30AF-10BF-44BD-B248-3F653814C183}"/>
    <cellStyle name="Normal 5 3 3 3 2 8 2" xfId="19243" xr:uid="{F97D96B8-6D63-40D6-8C14-4DCEBA1B9BFC}"/>
    <cellStyle name="Normal 5 3 3 3 2 8 3" xfId="29369" xr:uid="{1A3FCB3C-59A2-40DB-8CAC-94A45F724AD9}"/>
    <cellStyle name="Normal 5 3 3 3 2 9" xfId="1347" xr:uid="{DF6D685B-3601-4B2E-91EF-1EE2BEAECD1F}"/>
    <cellStyle name="Normal 5 3 3 3 3" xfId="928" xr:uid="{00000000-0005-0000-0000-000022030000}"/>
    <cellStyle name="Normal 5 3 3 3 3 2" xfId="3990" xr:uid="{46370E09-88A5-42C4-92BC-63D3D91F8B1B}"/>
    <cellStyle name="Normal 5 3 3 3 3 2 2" xfId="8208" xr:uid="{2FAD2E81-0C9E-40C5-9959-BBD97CCDAE1F}"/>
    <cellStyle name="Normal 5 3 3 3 3 2 2 2" xfId="17530" xr:uid="{C27B3BC0-D30D-4F41-A968-280057C6F9BA}"/>
    <cellStyle name="Normal 5 3 3 3 3 2 2 3" xfId="27656" xr:uid="{00F756D5-D0E1-4FB9-B421-142C7D666F5B}"/>
    <cellStyle name="Normal 5 3 3 3 3 2 3" xfId="13313" xr:uid="{B853CF75-B886-4798-B42B-E968483AD82C}"/>
    <cellStyle name="Normal 5 3 3 3 3 2 4" xfId="23439" xr:uid="{8C9C2123-7465-41C6-A176-F9641D845CE1}"/>
    <cellStyle name="Normal 5 3 3 3 3 3" xfId="6063" xr:uid="{E5A20D53-0255-4AF5-91EC-6ADD80526C3C}"/>
    <cellStyle name="Normal 5 3 3 3 3 3 2" xfId="15385" xr:uid="{2ABB7722-B703-411B-8F66-4CD839E69FBF}"/>
    <cellStyle name="Normal 5 3 3 3 3 3 3" xfId="25511" xr:uid="{E75938A4-BD3B-4ED5-BA4E-ABD6F5DC1A97}"/>
    <cellStyle name="Normal 5 3 3 3 3 4" xfId="10140" xr:uid="{2152A449-34A1-4DA0-8CA8-DBE94512B554}"/>
    <cellStyle name="Normal 5 3 3 3 3 4 2" xfId="19451" xr:uid="{B17406C0-6DDD-4864-9835-1B48EE7DC847}"/>
    <cellStyle name="Normal 5 3 3 3 3 4 3" xfId="29577" xr:uid="{AB39D972-634F-490C-B849-3403D537BBF2}"/>
    <cellStyle name="Normal 5 3 3 3 3 5" xfId="1761" xr:uid="{5422AE9F-FC9E-4040-8BE0-D3E18AFCF1FB}"/>
    <cellStyle name="Normal 5 3 3 3 3 6" xfId="11168" xr:uid="{C0261B7F-07A5-413A-BC56-C660B1E87A16}"/>
    <cellStyle name="Normal 5 3 3 3 3 7" xfId="20467" xr:uid="{CDA22BE2-76C4-4667-90CD-E16BECC25D64}"/>
    <cellStyle name="Normal 5 3 3 3 3 8" xfId="21294" xr:uid="{C38685CB-DEF0-49B1-873D-6A1C83646831}"/>
    <cellStyle name="Normal 5 3 3 3 4" xfId="2174" xr:uid="{31FE9F67-D130-4032-B610-0AC1BF3BB1F5}"/>
    <cellStyle name="Normal 5 3 3 3 4 2" xfId="4403" xr:uid="{6FC7BC84-C96B-4D9D-BC7E-BB1F6272CC81}"/>
    <cellStyle name="Normal 5 3 3 3 4 2 2" xfId="8621" xr:uid="{F9DDD634-0395-43CB-8262-54DC4C9B93C1}"/>
    <cellStyle name="Normal 5 3 3 3 4 2 2 2" xfId="17943" xr:uid="{E325225D-E2D0-45A8-B580-0BDA03D07214}"/>
    <cellStyle name="Normal 5 3 3 3 4 2 2 3" xfId="28069" xr:uid="{FA11CA73-1E0B-4C44-B565-4C56BDA6B095}"/>
    <cellStyle name="Normal 5 3 3 3 4 2 3" xfId="13726" xr:uid="{7C4369D2-812A-4603-9035-2EFABBAF79AF}"/>
    <cellStyle name="Normal 5 3 3 3 4 2 4" xfId="23852" xr:uid="{CEB732E9-CAD3-44CA-A233-605A288C0F4C}"/>
    <cellStyle name="Normal 5 3 3 3 4 3" xfId="6476" xr:uid="{29DFEB3F-8606-4ABD-B2FE-ADF38638AC51}"/>
    <cellStyle name="Normal 5 3 3 3 4 3 2" xfId="15798" xr:uid="{11EDC30E-2B21-4D36-A387-7CE00E742C17}"/>
    <cellStyle name="Normal 5 3 3 3 4 3 3" xfId="25924" xr:uid="{7BD1BCEE-E5BE-4FBA-A1BC-E8D53ADC2E6A}"/>
    <cellStyle name="Normal 5 3 3 3 4 4" xfId="11581" xr:uid="{D2C51BBA-C978-4A42-A2A4-BE12E01D0CCB}"/>
    <cellStyle name="Normal 5 3 3 3 4 5" xfId="21707" xr:uid="{A8492553-3217-4030-B76B-9450F88854B2}"/>
    <cellStyle name="Normal 5 3 3 3 5" xfId="2587" xr:uid="{653ED1F7-8A48-418F-BC16-14ADA3271A60}"/>
    <cellStyle name="Normal 5 3 3 3 5 2" xfId="4816" xr:uid="{96642171-EA26-4F51-8498-8F5385444E21}"/>
    <cellStyle name="Normal 5 3 3 3 5 2 2" xfId="9034" xr:uid="{AA961AE3-5AB9-45A7-9607-351FFF41E77F}"/>
    <cellStyle name="Normal 5 3 3 3 5 2 2 2" xfId="18356" xr:uid="{15042436-1138-401A-8093-5D8C05BFBD12}"/>
    <cellStyle name="Normal 5 3 3 3 5 2 2 3" xfId="28482" xr:uid="{D4AACFBA-91BE-499C-A8D4-AA4CFFAFCD57}"/>
    <cellStyle name="Normal 5 3 3 3 5 2 3" xfId="14139" xr:uid="{7B06AEA7-B644-4020-AD6B-31CF1E1D7BAC}"/>
    <cellStyle name="Normal 5 3 3 3 5 2 4" xfId="24265" xr:uid="{BED247F0-5B79-4EE7-9EFE-1E256B19D10E}"/>
    <cellStyle name="Normal 5 3 3 3 5 3" xfId="6889" xr:uid="{6BBF8074-6971-4DDD-B8BB-CCBDD579969E}"/>
    <cellStyle name="Normal 5 3 3 3 5 3 2" xfId="16211" xr:uid="{150517BF-B410-4775-B478-D801E14AB161}"/>
    <cellStyle name="Normal 5 3 3 3 5 3 3" xfId="26337" xr:uid="{B48E0436-5782-469A-A9E4-2E845CFDD81E}"/>
    <cellStyle name="Normal 5 3 3 3 5 4" xfId="11994" xr:uid="{560E6609-2AEA-40CA-A9E5-0CFB4843CDA7}"/>
    <cellStyle name="Normal 5 3 3 3 5 5" xfId="22120" xr:uid="{6E6620F1-2DEB-43AD-8320-FCAC0CDF6CCC}"/>
    <cellStyle name="Normal 5 3 3 3 6" xfId="3000" xr:uid="{0AD1B060-0C58-49D6-A1B8-BD687C33D98F}"/>
    <cellStyle name="Normal 5 3 3 3 6 2" xfId="5229" xr:uid="{484D446A-3DE5-471C-B42E-69EF9654FF55}"/>
    <cellStyle name="Normal 5 3 3 3 6 2 2" xfId="9447" xr:uid="{03754DD7-66AB-4006-BE4A-3CF0FC064FB5}"/>
    <cellStyle name="Normal 5 3 3 3 6 2 2 2" xfId="18769" xr:uid="{45CDF195-C10F-4CCE-8FBE-AF0ACAF90A05}"/>
    <cellStyle name="Normal 5 3 3 3 6 2 2 3" xfId="28895" xr:uid="{961D2A5C-B620-4D6A-A043-701DCB40D0CA}"/>
    <cellStyle name="Normal 5 3 3 3 6 2 3" xfId="14552" xr:uid="{43B7798D-135C-40CB-B915-BD57908C419F}"/>
    <cellStyle name="Normal 5 3 3 3 6 2 4" xfId="24678" xr:uid="{99DFC5A4-A3ED-4380-835D-4ACE58F6E951}"/>
    <cellStyle name="Normal 5 3 3 3 6 3" xfId="7302" xr:uid="{5E3D1EA4-B1C4-4CF5-81E4-2BC223D6F853}"/>
    <cellStyle name="Normal 5 3 3 3 6 3 2" xfId="16624" xr:uid="{1BACA1A1-086B-459E-8DF3-4FA8D4721673}"/>
    <cellStyle name="Normal 5 3 3 3 6 3 3" xfId="26750" xr:uid="{2406238F-CE82-4A16-9C34-482D42A4C711}"/>
    <cellStyle name="Normal 5 3 3 3 6 4" xfId="12407" xr:uid="{900375C1-B405-4828-824B-DEF1469BC28E}"/>
    <cellStyle name="Normal 5 3 3 3 6 5" xfId="22533" xr:uid="{7554E7E3-4F69-46DE-A582-3A1E8D9B7010}"/>
    <cellStyle name="Normal 5 3 3 3 7" xfId="3436" xr:uid="{92E873CA-14D9-4B7E-BF17-432860BD1FD1}"/>
    <cellStyle name="Normal 5 3 3 3 7 2" xfId="7715" xr:uid="{ED5638F2-A825-45A7-87ED-0C2A2ABDF6AE}"/>
    <cellStyle name="Normal 5 3 3 3 7 2 2" xfId="17037" xr:uid="{96847CE8-A989-479F-A16C-D15D4072EDD9}"/>
    <cellStyle name="Normal 5 3 3 3 7 2 3" xfId="27163" xr:uid="{D7B49631-8A93-4172-BD3B-72DCDDDEEE39}"/>
    <cellStyle name="Normal 5 3 3 3 7 3" xfId="12820" xr:uid="{CD1D620E-8D21-467D-9958-34E5DCE4C2F3}"/>
    <cellStyle name="Normal 5 3 3 3 7 4" xfId="22946" xr:uid="{0E4016BC-DB61-4D8D-88AD-F8B203DEE908}"/>
    <cellStyle name="Normal 5 3 3 3 8" xfId="5650" xr:uid="{C0714E6D-218F-4470-B7E1-067AFC59E3C3}"/>
    <cellStyle name="Normal 5 3 3 3 8 2" xfId="14972" xr:uid="{94165BC5-6212-453F-94FB-0A65E3F7BBDB}"/>
    <cellStyle name="Normal 5 3 3 3 8 3" xfId="25098" xr:uid="{395CCC3A-0BEC-4DA0-9820-64C39A6F0D94}"/>
    <cellStyle name="Normal 5 3 3 3 9" xfId="9715" xr:uid="{94667947-3E57-48CA-86A0-6C0185B1A173}"/>
    <cellStyle name="Normal 5 3 3 3 9 2" xfId="19036" xr:uid="{68407A00-3435-4082-8FC5-DEF01BFD6FDA}"/>
    <cellStyle name="Normal 5 3 3 3 9 3" xfId="29162" xr:uid="{545C9F68-9449-4940-A0CE-4C800FF0CCF4}"/>
    <cellStyle name="Normal 5 3 3 4" xfId="451" xr:uid="{00000000-0005-0000-0000-000023030000}"/>
    <cellStyle name="Normal 5 3 3 4 10" xfId="10757" xr:uid="{716B5432-7E2D-4588-8517-13B37CFE2CEF}"/>
    <cellStyle name="Normal 5 3 3 4 11" xfId="20053" xr:uid="{BE0085A6-12F5-44EC-A6B0-11811AD4BAAF}"/>
    <cellStyle name="Normal 5 3 3 4 12" xfId="20883" xr:uid="{13648DC1-5398-41EA-B8C5-CA29F9C51D50}"/>
    <cellStyle name="Normal 5 3 3 4 2" xfId="930" xr:uid="{00000000-0005-0000-0000-000024030000}"/>
    <cellStyle name="Normal 5 3 3 4 2 2" xfId="3992" xr:uid="{ADF7ED7D-45DC-4603-916D-A3EAE6A16C92}"/>
    <cellStyle name="Normal 5 3 3 4 2 2 2" xfId="8210" xr:uid="{B0D6B3B5-5B67-41C7-9CA4-2F4677314148}"/>
    <cellStyle name="Normal 5 3 3 4 2 2 2 2" xfId="17532" xr:uid="{6B3705AF-1AA2-4685-9DF5-E22D84C1F9DD}"/>
    <cellStyle name="Normal 5 3 3 4 2 2 2 3" xfId="27658" xr:uid="{4818A507-673A-42CB-898F-B46C1B59476C}"/>
    <cellStyle name="Normal 5 3 3 4 2 2 3" xfId="13315" xr:uid="{5A1652F8-5363-4E43-9D4D-77C1B19245E9}"/>
    <cellStyle name="Normal 5 3 3 4 2 2 4" xfId="23441" xr:uid="{B6CF66CD-F66C-4596-B7CF-AF7D7245FF9D}"/>
    <cellStyle name="Normal 5 3 3 4 2 3" xfId="6065" xr:uid="{46F4F59B-6AFA-438F-9EBC-779A47A8A493}"/>
    <cellStyle name="Normal 5 3 3 4 2 3 2" xfId="15387" xr:uid="{FE11AD9B-D0C9-429F-AFC3-1E0902F3AB45}"/>
    <cellStyle name="Normal 5 3 3 4 2 3 3" xfId="25513" xr:uid="{56ECF58C-D239-4081-9257-4A8FC7CEB0CF}"/>
    <cellStyle name="Normal 5 3 3 4 2 4" xfId="10244" xr:uid="{6ECAE337-9B97-42C2-BDD4-DDAACB153FE2}"/>
    <cellStyle name="Normal 5 3 3 4 2 4 2" xfId="19555" xr:uid="{50940452-04FA-4E78-9DAD-388932F7A863}"/>
    <cellStyle name="Normal 5 3 3 4 2 4 3" xfId="29681" xr:uid="{6703B50F-A02F-4FF3-BCBF-9941AFB740EF}"/>
    <cellStyle name="Normal 5 3 3 4 2 5" xfId="1763" xr:uid="{C47F5581-25BF-470E-BA7E-5F4EFCB4E4F0}"/>
    <cellStyle name="Normal 5 3 3 4 2 6" xfId="11170" xr:uid="{B195857E-CA8D-4DD5-9A96-989302C18AAF}"/>
    <cellStyle name="Normal 5 3 3 4 2 7" xfId="20469" xr:uid="{2C90F938-DA4C-4048-8311-20C4D7ECBE00}"/>
    <cellStyle name="Normal 5 3 3 4 2 8" xfId="21296" xr:uid="{161FC143-1485-42A3-A844-E7F5AECBC1AC}"/>
    <cellStyle name="Normal 5 3 3 4 3" xfId="2176" xr:uid="{D3644845-3260-40A5-A864-D88E33FD8C4F}"/>
    <cellStyle name="Normal 5 3 3 4 3 2" xfId="4405" xr:uid="{650D9AC4-EED0-4AE0-9704-49BC37858CA2}"/>
    <cellStyle name="Normal 5 3 3 4 3 2 2" xfId="8623" xr:uid="{BD25DC11-FA48-4EC7-907A-C7197F70BCDC}"/>
    <cellStyle name="Normal 5 3 3 4 3 2 2 2" xfId="17945" xr:uid="{98B9FFEA-BB09-4D17-9748-2BF0FE19A5F7}"/>
    <cellStyle name="Normal 5 3 3 4 3 2 2 3" xfId="28071" xr:uid="{EE495AC4-D02E-459D-87AA-6681D04793AE}"/>
    <cellStyle name="Normal 5 3 3 4 3 2 3" xfId="13728" xr:uid="{2A8BF48E-8E7E-4528-AFF6-25EBFEF219E1}"/>
    <cellStyle name="Normal 5 3 3 4 3 2 4" xfId="23854" xr:uid="{D5CDC85F-58D0-495A-8A25-B4F16FA354DE}"/>
    <cellStyle name="Normal 5 3 3 4 3 3" xfId="6478" xr:uid="{35C3306C-0DD7-4861-BE9F-51C44ECC7C17}"/>
    <cellStyle name="Normal 5 3 3 4 3 3 2" xfId="15800" xr:uid="{7ECB9709-A2C3-4899-B199-C51129BF1473}"/>
    <cellStyle name="Normal 5 3 3 4 3 3 3" xfId="25926" xr:uid="{2CE64945-18A0-4C13-9B45-C3DB922C6903}"/>
    <cellStyle name="Normal 5 3 3 4 3 4" xfId="11583" xr:uid="{8A76226A-2BAA-460C-8401-53273760D55C}"/>
    <cellStyle name="Normal 5 3 3 4 3 5" xfId="21709" xr:uid="{C1AAE4F2-1498-4A8A-A2DE-B996A70A984A}"/>
    <cellStyle name="Normal 5 3 3 4 4" xfId="2589" xr:uid="{F9ED51BE-DB58-4DAD-99B8-C2CCE65A9D28}"/>
    <cellStyle name="Normal 5 3 3 4 4 2" xfId="4818" xr:uid="{1459D871-8CFA-4825-B944-1CC38C91A16B}"/>
    <cellStyle name="Normal 5 3 3 4 4 2 2" xfId="9036" xr:uid="{0FBB718A-9484-4A0B-BF52-9AD97E62131B}"/>
    <cellStyle name="Normal 5 3 3 4 4 2 2 2" xfId="18358" xr:uid="{0D9D6B56-7100-41B3-A8A1-EE5C7A1FE066}"/>
    <cellStyle name="Normal 5 3 3 4 4 2 2 3" xfId="28484" xr:uid="{0A5D49A9-63D4-47DB-8CB8-68D20F00306C}"/>
    <cellStyle name="Normal 5 3 3 4 4 2 3" xfId="14141" xr:uid="{F99BFA96-B91C-4AB8-862D-5FE08D2BE139}"/>
    <cellStyle name="Normal 5 3 3 4 4 2 4" xfId="24267" xr:uid="{EF27232B-07B9-479C-9451-052AAD491B49}"/>
    <cellStyle name="Normal 5 3 3 4 4 3" xfId="6891" xr:uid="{BB311E38-3C05-45DA-8FFE-6C493ECEA9A4}"/>
    <cellStyle name="Normal 5 3 3 4 4 3 2" xfId="16213" xr:uid="{0097E6DA-F811-4BFD-BC73-AFD31BC1D468}"/>
    <cellStyle name="Normal 5 3 3 4 4 3 3" xfId="26339" xr:uid="{FA8278DA-8834-49AC-B57D-22B696EFBCE5}"/>
    <cellStyle name="Normal 5 3 3 4 4 4" xfId="11996" xr:uid="{1E536120-120C-4703-806C-EE84DB530A7F}"/>
    <cellStyle name="Normal 5 3 3 4 4 5" xfId="22122" xr:uid="{C960004C-8B60-4C82-AD3A-DBE239FF0F07}"/>
    <cellStyle name="Normal 5 3 3 4 5" xfId="3002" xr:uid="{506001C7-0040-4862-820A-4875BD8F7581}"/>
    <cellStyle name="Normal 5 3 3 4 5 2" xfId="5231" xr:uid="{28889745-5BF9-4FD5-B72C-D19DFC55BD3A}"/>
    <cellStyle name="Normal 5 3 3 4 5 2 2" xfId="9449" xr:uid="{860C0852-F28B-435D-B24A-65C04AF5282B}"/>
    <cellStyle name="Normal 5 3 3 4 5 2 2 2" xfId="18771" xr:uid="{F60C6DBE-6A82-4C7C-8E9E-A313F7140DDD}"/>
    <cellStyle name="Normal 5 3 3 4 5 2 2 3" xfId="28897" xr:uid="{1844A13C-C131-43B3-A0F3-4E4658E74680}"/>
    <cellStyle name="Normal 5 3 3 4 5 2 3" xfId="14554" xr:uid="{7E269085-3D79-47D0-841E-A603AF8E61C3}"/>
    <cellStyle name="Normal 5 3 3 4 5 2 4" xfId="24680" xr:uid="{1BB9AD1A-2C32-4C8D-93EC-50E952D682EF}"/>
    <cellStyle name="Normal 5 3 3 4 5 3" xfId="7304" xr:uid="{3926A3F0-CFA9-4E6B-B4C0-8BC35B6DC2F9}"/>
    <cellStyle name="Normal 5 3 3 4 5 3 2" xfId="16626" xr:uid="{3C5A27D2-A97D-4E9A-BE2F-A5AE33BBCCF5}"/>
    <cellStyle name="Normal 5 3 3 4 5 3 3" xfId="26752" xr:uid="{6679D3A5-BA73-4D6C-AA12-6A4BF1E97F04}"/>
    <cellStyle name="Normal 5 3 3 4 5 4" xfId="12409" xr:uid="{ABC05DDE-2336-4EE6-A64F-B9FAF9BA1FEA}"/>
    <cellStyle name="Normal 5 3 3 4 5 5" xfId="22535" xr:uid="{32E07111-1710-4AA5-8DA7-74D078A3787D}"/>
    <cellStyle name="Normal 5 3 3 4 6" xfId="3438" xr:uid="{E37441BE-74C9-4662-9056-77500CAD3607}"/>
    <cellStyle name="Normal 5 3 3 4 6 2" xfId="7717" xr:uid="{07265C33-25E5-419F-B9A1-E6798742AADC}"/>
    <cellStyle name="Normal 5 3 3 4 6 2 2" xfId="17039" xr:uid="{ABA4F746-B0F7-428D-A8E6-794FE55FFEC9}"/>
    <cellStyle name="Normal 5 3 3 4 6 2 3" xfId="27165" xr:uid="{DEE62A43-F7F2-4E6B-8151-D61B59B4CD1E}"/>
    <cellStyle name="Normal 5 3 3 4 6 3" xfId="12822" xr:uid="{6C8B2A24-841D-478E-AA5C-2775E857F076}"/>
    <cellStyle name="Normal 5 3 3 4 6 4" xfId="22948" xr:uid="{A35897C0-B608-48ED-BCBC-5650772D9858}"/>
    <cellStyle name="Normal 5 3 3 4 7" xfId="5652" xr:uid="{4E89EC60-63EF-4A16-96B5-A8B1357613F4}"/>
    <cellStyle name="Normal 5 3 3 4 7 2" xfId="14974" xr:uid="{45865964-579A-40D6-9023-808A4EC38474}"/>
    <cellStyle name="Normal 5 3 3 4 7 3" xfId="25100" xr:uid="{644A064D-C388-468F-8CAF-D597E11AD6B8}"/>
    <cellStyle name="Normal 5 3 3 4 8" xfId="9819" xr:uid="{C11E2A48-31B3-4FE8-81A8-323DE351EA9C}"/>
    <cellStyle name="Normal 5 3 3 4 8 2" xfId="19140" xr:uid="{0B639B77-5B43-44C6-B4F3-6B54CFF4829C}"/>
    <cellStyle name="Normal 5 3 3 4 8 3" xfId="29266" xr:uid="{143C256C-797B-459B-A657-774938C57C67}"/>
    <cellStyle name="Normal 5 3 3 4 9" xfId="1348" xr:uid="{4F5A4CB6-9A1E-49DF-B326-AE376B9351CD}"/>
    <cellStyle name="Normal 5 3 3 5" xfId="923" xr:uid="{00000000-0005-0000-0000-000025030000}"/>
    <cellStyle name="Normal 5 3 3 5 2" xfId="3985" xr:uid="{0B16A4B1-A386-4208-BD2E-17EE1B44D406}"/>
    <cellStyle name="Normal 5 3 3 5 2 2" xfId="8203" xr:uid="{4F85630F-EC45-474C-B8E2-5D2A0AE21C84}"/>
    <cellStyle name="Normal 5 3 3 5 2 2 2" xfId="17525" xr:uid="{02A954E8-F0A1-4A95-A3CE-48A9FFF012A8}"/>
    <cellStyle name="Normal 5 3 3 5 2 2 3" xfId="27651" xr:uid="{66199FFE-391F-4CF2-931D-E95EA780CC3C}"/>
    <cellStyle name="Normal 5 3 3 5 2 3" xfId="13308" xr:uid="{D604B73A-7300-487D-82B7-E4FAF606EED1}"/>
    <cellStyle name="Normal 5 3 3 5 2 4" xfId="23434" xr:uid="{263E3FAF-EDF5-4C1C-9ED0-AE0DE06D969E}"/>
    <cellStyle name="Normal 5 3 3 5 3" xfId="6058" xr:uid="{60555F49-445D-4B84-ABE2-77E63BC84620}"/>
    <cellStyle name="Normal 5 3 3 5 3 2" xfId="15380" xr:uid="{1CD0CA7C-D6F6-4A7B-B56A-CCA8A6F2F55C}"/>
    <cellStyle name="Normal 5 3 3 5 3 3" xfId="25506" xr:uid="{265741BC-E056-462F-8F9E-F246A1731FE1}"/>
    <cellStyle name="Normal 5 3 3 5 4" xfId="10036" xr:uid="{611AAFBC-370D-44AF-91B7-A552CCE247B3}"/>
    <cellStyle name="Normal 5 3 3 5 4 2" xfId="19348" xr:uid="{FD7B1F1C-791A-4BE2-AAC1-2FF6C985C5AF}"/>
    <cellStyle name="Normal 5 3 3 5 4 3" xfId="29474" xr:uid="{FB6B7B13-C41E-4397-AFA0-533B69626CAC}"/>
    <cellStyle name="Normal 5 3 3 5 5" xfId="1756" xr:uid="{3AA68169-B41B-4160-9729-6FE66C9EB172}"/>
    <cellStyle name="Normal 5 3 3 5 6" xfId="11163" xr:uid="{71C61A49-A8AB-45D3-8537-9E8EA22FB011}"/>
    <cellStyle name="Normal 5 3 3 5 7" xfId="20462" xr:uid="{EA22E5B2-6079-4CAC-AA43-F99627DB4C47}"/>
    <cellStyle name="Normal 5 3 3 5 8" xfId="21289" xr:uid="{DE265C3B-1A7F-4920-A3B4-DF38DFC94F85}"/>
    <cellStyle name="Normal 5 3 3 6" xfId="2169" xr:uid="{B354A3E5-CDDA-40C6-830C-D81E652AFA89}"/>
    <cellStyle name="Normal 5 3 3 6 2" xfId="4398" xr:uid="{E6FBF38E-5605-45E3-85A0-F3B41779B80E}"/>
    <cellStyle name="Normal 5 3 3 6 2 2" xfId="8616" xr:uid="{08F8F402-0C79-4EDA-9DEB-F2BD89AF1E7D}"/>
    <cellStyle name="Normal 5 3 3 6 2 2 2" xfId="17938" xr:uid="{5F0E68A6-4302-445B-A396-D4C5327288D4}"/>
    <cellStyle name="Normal 5 3 3 6 2 2 3" xfId="28064" xr:uid="{FBBEA06E-7579-4693-95BD-42EF95744915}"/>
    <cellStyle name="Normal 5 3 3 6 2 3" xfId="13721" xr:uid="{FEAA10EF-1815-491B-840C-07D7F7AD9354}"/>
    <cellStyle name="Normal 5 3 3 6 2 4" xfId="23847" xr:uid="{81454D22-FA0C-4A51-8B17-3DB987CC9972}"/>
    <cellStyle name="Normal 5 3 3 6 3" xfId="6471" xr:uid="{001AC4B6-1AB7-4A9B-8C48-CAB4F46C5063}"/>
    <cellStyle name="Normal 5 3 3 6 3 2" xfId="15793" xr:uid="{D7949284-D3CE-4EC1-AB7F-144CBA058B04}"/>
    <cellStyle name="Normal 5 3 3 6 3 3" xfId="25919" xr:uid="{E30CF5CC-6239-4411-96E6-9808F6B49207}"/>
    <cellStyle name="Normal 5 3 3 6 4" xfId="11576" xr:uid="{4E153A74-76C6-49DF-9C85-788C688E7E75}"/>
    <cellStyle name="Normal 5 3 3 6 5" xfId="21702" xr:uid="{218D33C0-83F0-4215-84A6-5D51570ACCA7}"/>
    <cellStyle name="Normal 5 3 3 7" xfId="2582" xr:uid="{F91A59E7-EF85-4783-A410-1FFFB6457933}"/>
    <cellStyle name="Normal 5 3 3 7 2" xfId="4811" xr:uid="{91C41B5C-A3FF-4113-AFF9-92B226883119}"/>
    <cellStyle name="Normal 5 3 3 7 2 2" xfId="9029" xr:uid="{5172BDF9-D95A-4173-84D0-3BA2E5A23F7E}"/>
    <cellStyle name="Normal 5 3 3 7 2 2 2" xfId="18351" xr:uid="{9784DE91-CEFF-4E63-B4C7-7353A1A4D100}"/>
    <cellStyle name="Normal 5 3 3 7 2 2 3" xfId="28477" xr:uid="{462777A3-1653-4C73-8BCC-ECA1D884F723}"/>
    <cellStyle name="Normal 5 3 3 7 2 3" xfId="14134" xr:uid="{F80BA8E1-C3FD-4A68-B3AC-3D0B6B8D479C}"/>
    <cellStyle name="Normal 5 3 3 7 2 4" xfId="24260" xr:uid="{BE8EFD73-C186-48AF-B5DE-1876A2D8411E}"/>
    <cellStyle name="Normal 5 3 3 7 3" xfId="6884" xr:uid="{BAF873BC-547E-4904-9216-2E22A1922A00}"/>
    <cellStyle name="Normal 5 3 3 7 3 2" xfId="16206" xr:uid="{FE465473-FD76-4D9D-8628-B22DD0F3CFB5}"/>
    <cellStyle name="Normal 5 3 3 7 3 3" xfId="26332" xr:uid="{56C5BA6F-12F2-4BF7-8254-792513FEE94B}"/>
    <cellStyle name="Normal 5 3 3 7 4" xfId="11989" xr:uid="{7B821A15-20B4-4E0D-998C-5FEDEB04E5CF}"/>
    <cellStyle name="Normal 5 3 3 7 5" xfId="22115" xr:uid="{329CF0D3-A4DC-4D36-B448-EDC67FBFDF6B}"/>
    <cellStyle name="Normal 5 3 3 8" xfId="2995" xr:uid="{A31E624E-864D-4387-95FB-13D6B127F62E}"/>
    <cellStyle name="Normal 5 3 3 8 2" xfId="5224" xr:uid="{5BA30F57-D31B-43AA-AC71-F63B552BF5A4}"/>
    <cellStyle name="Normal 5 3 3 8 2 2" xfId="9442" xr:uid="{3DE68D5D-D52F-40FE-B8EB-75366E2B6119}"/>
    <cellStyle name="Normal 5 3 3 8 2 2 2" xfId="18764" xr:uid="{EBA626FC-C0ED-4ADB-9E49-92A03450D5CD}"/>
    <cellStyle name="Normal 5 3 3 8 2 2 3" xfId="28890" xr:uid="{83CD8B7D-5A6F-48F1-A1C8-FF9932E9D498}"/>
    <cellStyle name="Normal 5 3 3 8 2 3" xfId="14547" xr:uid="{EAC2BACC-25C6-4129-8374-DE8BE51F7D4B}"/>
    <cellStyle name="Normal 5 3 3 8 2 4" xfId="24673" xr:uid="{8700D1C9-4D86-48FF-A97C-2225A8FA3D38}"/>
    <cellStyle name="Normal 5 3 3 8 3" xfId="7297" xr:uid="{57A4F617-0BC1-44A2-9504-100EB6A1BC2F}"/>
    <cellStyle name="Normal 5 3 3 8 3 2" xfId="16619" xr:uid="{C059F330-DD97-4811-BDC9-5BAE82D1A8C6}"/>
    <cellStyle name="Normal 5 3 3 8 3 3" xfId="26745" xr:uid="{086E27BB-8220-4F5F-AEDE-6C5AF88A7DC5}"/>
    <cellStyle name="Normal 5 3 3 8 4" xfId="12402" xr:uid="{D4BB38B8-D9C7-4256-B2A0-65C55D8A31C1}"/>
    <cellStyle name="Normal 5 3 3 8 5" xfId="22528" xr:uid="{3BA85444-C30A-49E5-8DDD-09076BBBEA2D}"/>
    <cellStyle name="Normal 5 3 3 9" xfId="3431" xr:uid="{2632BB2D-E349-48AC-9F47-7BF01459C6B4}"/>
    <cellStyle name="Normal 5 3 3 9 2" xfId="7710" xr:uid="{E80826A8-9BFF-4E57-9E95-EE0894A14C44}"/>
    <cellStyle name="Normal 5 3 3 9 2 2" xfId="17032" xr:uid="{A27B51D2-0F3F-4AFB-9BD6-137C024A10FD}"/>
    <cellStyle name="Normal 5 3 3 9 2 3" xfId="27158" xr:uid="{9C9DCBD5-7CD2-41FA-8C8D-1E047EFC43EA}"/>
    <cellStyle name="Normal 5 3 3 9 3" xfId="12815" xr:uid="{BEAFD7AB-5747-4FB4-9744-6827266A9D60}"/>
    <cellStyle name="Normal 5 3 3 9 4" xfId="22941" xr:uid="{7A791C54-0BF1-46C7-AB48-F34466134B73}"/>
    <cellStyle name="Normal 5 3 4" xfId="452" xr:uid="{00000000-0005-0000-0000-000026030000}"/>
    <cellStyle name="Normal 5 3 4 10" xfId="9661" xr:uid="{FB638FEE-C8F7-4B5D-BF5E-EFE7CFDBB069}"/>
    <cellStyle name="Normal 5 3 4 10 2" xfId="18982" xr:uid="{E32A2913-B30F-429D-9A79-245551D76E5A}"/>
    <cellStyle name="Normal 5 3 4 10 3" xfId="29108" xr:uid="{932E67A9-5F5F-499F-BFDA-6FDFD6C61E8F}"/>
    <cellStyle name="Normal 5 3 4 11" xfId="1349" xr:uid="{3C4F6C74-C24B-41BC-A33B-2E6D01F94E9A}"/>
    <cellStyle name="Normal 5 3 4 12" xfId="10758" xr:uid="{51527E56-DAA7-4820-ABA3-CA683781E28D}"/>
    <cellStyle name="Normal 5 3 4 13" xfId="20054" xr:uid="{D3E238B3-CEF1-42CA-86C6-807EDF99F219}"/>
    <cellStyle name="Normal 5 3 4 14" xfId="20884" xr:uid="{5B39DC7E-BFD7-461B-941F-C233A7428FA6}"/>
    <cellStyle name="Normal 5 3 4 2" xfId="453" xr:uid="{00000000-0005-0000-0000-000027030000}"/>
    <cellStyle name="Normal 5 3 4 2 10" xfId="1350" xr:uid="{7111C74F-8A9E-43EC-9C97-6890673E219C}"/>
    <cellStyle name="Normal 5 3 4 2 11" xfId="10759" xr:uid="{8F96B4B5-C6EE-4963-A21A-F078DAA09C7F}"/>
    <cellStyle name="Normal 5 3 4 2 12" xfId="20055" xr:uid="{A3171679-9CAB-4451-9858-5D9C570F0484}"/>
    <cellStyle name="Normal 5 3 4 2 13" xfId="20885" xr:uid="{CD1D4E51-5895-4603-88FD-AD1DABCB808B}"/>
    <cellStyle name="Normal 5 3 4 2 2" xfId="454" xr:uid="{00000000-0005-0000-0000-000028030000}"/>
    <cellStyle name="Normal 5 3 4 2 2 10" xfId="10760" xr:uid="{09FB73A9-F606-4F70-AE73-FF7736FA1120}"/>
    <cellStyle name="Normal 5 3 4 2 2 11" xfId="20056" xr:uid="{071240F6-65A5-42B6-AEC0-60696D1B6577}"/>
    <cellStyle name="Normal 5 3 4 2 2 12" xfId="20886" xr:uid="{9C57B938-272E-4DFD-8D54-A2B0784FB4C6}"/>
    <cellStyle name="Normal 5 3 4 2 2 2" xfId="933" xr:uid="{00000000-0005-0000-0000-000029030000}"/>
    <cellStyle name="Normal 5 3 4 2 2 2 2" xfId="3995" xr:uid="{0D064AC3-339E-4099-B913-AFD7DDBDB0D2}"/>
    <cellStyle name="Normal 5 3 4 2 2 2 2 2" xfId="8213" xr:uid="{5FE75E44-E966-440B-94E9-1AF76E2874A0}"/>
    <cellStyle name="Normal 5 3 4 2 2 2 2 2 2" xfId="17535" xr:uid="{04A79129-A489-4697-A50A-04F4341D2E49}"/>
    <cellStyle name="Normal 5 3 4 2 2 2 2 2 3" xfId="27661" xr:uid="{7C77D9CB-D7BD-4E75-8D46-58002C2F232C}"/>
    <cellStyle name="Normal 5 3 4 2 2 2 2 3" xfId="13318" xr:uid="{50D6094F-7130-45D0-9754-31B83A3EEA05}"/>
    <cellStyle name="Normal 5 3 4 2 2 2 2 4" xfId="23444" xr:uid="{FDA38E17-2AE7-4CC6-8152-05EC001D81D0}"/>
    <cellStyle name="Normal 5 3 4 2 2 2 3" xfId="6068" xr:uid="{43CE7C76-8D3C-4AE0-942E-60F3A255CF39}"/>
    <cellStyle name="Normal 5 3 4 2 2 2 3 2" xfId="15390" xr:uid="{89DC5711-00F2-47FA-94E7-059334FBE089}"/>
    <cellStyle name="Normal 5 3 4 2 2 2 3 3" xfId="25516" xr:uid="{AD83F41A-A4EA-46EB-A754-DFC2C7E143AE}"/>
    <cellStyle name="Normal 5 3 4 2 2 2 4" xfId="10396" xr:uid="{A4B3B22E-8DFE-4863-B6DE-95F5551EE489}"/>
    <cellStyle name="Normal 5 3 4 2 2 2 4 2" xfId="19707" xr:uid="{815794E3-F291-46B5-A633-8D510DBFE868}"/>
    <cellStyle name="Normal 5 3 4 2 2 2 4 3" xfId="29833" xr:uid="{EE0B1339-28D3-4C72-B553-E85C5FCA1F82}"/>
    <cellStyle name="Normal 5 3 4 2 2 2 5" xfId="1766" xr:uid="{F63F2CA2-2C9F-4AE8-88C5-DA3B8346DB98}"/>
    <cellStyle name="Normal 5 3 4 2 2 2 6" xfId="11173" xr:uid="{5C39CBEA-4FB7-4102-BD80-FFA8FC96E830}"/>
    <cellStyle name="Normal 5 3 4 2 2 2 7" xfId="20472" xr:uid="{C30B222E-9B0E-44B9-9B9E-35803B51F124}"/>
    <cellStyle name="Normal 5 3 4 2 2 2 8" xfId="21299" xr:uid="{A715C9B8-F99B-4C9F-8DC7-80888E96DC5D}"/>
    <cellStyle name="Normal 5 3 4 2 2 3" xfId="2179" xr:uid="{C8477029-3CD1-4138-8F37-99CFEA59D575}"/>
    <cellStyle name="Normal 5 3 4 2 2 3 2" xfId="4408" xr:uid="{FFF5DDE9-53AC-4DF7-A731-9826C66DFFAB}"/>
    <cellStyle name="Normal 5 3 4 2 2 3 2 2" xfId="8626" xr:uid="{BF4F07E3-557A-482D-A2D5-CB42B892D6DD}"/>
    <cellStyle name="Normal 5 3 4 2 2 3 2 2 2" xfId="17948" xr:uid="{8D4C80A2-F91A-449D-BB4E-554CB59257AB}"/>
    <cellStyle name="Normal 5 3 4 2 2 3 2 2 3" xfId="28074" xr:uid="{931DA68C-E9F7-458E-AF81-A6B5D6B1EA78}"/>
    <cellStyle name="Normal 5 3 4 2 2 3 2 3" xfId="13731" xr:uid="{059289BD-45E1-4442-8BBC-0B0090419252}"/>
    <cellStyle name="Normal 5 3 4 2 2 3 2 4" xfId="23857" xr:uid="{C7312607-7522-465F-ADB1-AF50963A5526}"/>
    <cellStyle name="Normal 5 3 4 2 2 3 3" xfId="6481" xr:uid="{D37502D2-3A4A-478A-AB84-5581AB4D2889}"/>
    <cellStyle name="Normal 5 3 4 2 2 3 3 2" xfId="15803" xr:uid="{CEDEA22B-261F-4908-A9A1-1B3239F4ABB0}"/>
    <cellStyle name="Normal 5 3 4 2 2 3 3 3" xfId="25929" xr:uid="{752E45AF-BDD3-433E-A9F9-D094B49AE6FF}"/>
    <cellStyle name="Normal 5 3 4 2 2 3 4" xfId="11586" xr:uid="{528BDE57-506B-4EAA-B61A-4EE92256F3C2}"/>
    <cellStyle name="Normal 5 3 4 2 2 3 5" xfId="21712" xr:uid="{0E20BC49-5B18-4B63-B7CF-3D79DD5347A8}"/>
    <cellStyle name="Normal 5 3 4 2 2 4" xfId="2592" xr:uid="{9D1B48BB-53CE-4FCA-A95F-8A0A50168928}"/>
    <cellStyle name="Normal 5 3 4 2 2 4 2" xfId="4821" xr:uid="{1CB7FDBF-4D2C-4EF8-8F77-C3A8C555FB32}"/>
    <cellStyle name="Normal 5 3 4 2 2 4 2 2" xfId="9039" xr:uid="{6F0C416A-98BB-41FE-B65E-FA233C652B3F}"/>
    <cellStyle name="Normal 5 3 4 2 2 4 2 2 2" xfId="18361" xr:uid="{0E26A3D0-0335-4E78-9E06-F1EC09A9E8FB}"/>
    <cellStyle name="Normal 5 3 4 2 2 4 2 2 3" xfId="28487" xr:uid="{1F0A348E-0AAC-41FE-88C2-40332151BEB3}"/>
    <cellStyle name="Normal 5 3 4 2 2 4 2 3" xfId="14144" xr:uid="{B71A464B-841F-4B27-A35A-01B2857946FF}"/>
    <cellStyle name="Normal 5 3 4 2 2 4 2 4" xfId="24270" xr:uid="{82CF2192-E00B-4A18-BCE5-5882B2AF2428}"/>
    <cellStyle name="Normal 5 3 4 2 2 4 3" xfId="6894" xr:uid="{5B72BAD2-892F-4391-91FF-C7704E8DFD10}"/>
    <cellStyle name="Normal 5 3 4 2 2 4 3 2" xfId="16216" xr:uid="{6CF24D26-5003-4B54-AA25-8154E2ECE301}"/>
    <cellStyle name="Normal 5 3 4 2 2 4 3 3" xfId="26342" xr:uid="{1B15639A-AEA3-42D4-B4A5-4231F4E7051B}"/>
    <cellStyle name="Normal 5 3 4 2 2 4 4" xfId="11999" xr:uid="{4AF2D65A-8FE0-47B6-B35D-16DC49EA75C6}"/>
    <cellStyle name="Normal 5 3 4 2 2 4 5" xfId="22125" xr:uid="{91072A2A-15D7-4036-8B28-2A4CA18E34BC}"/>
    <cellStyle name="Normal 5 3 4 2 2 5" xfId="3005" xr:uid="{3909ABA2-CD5E-4C06-9096-9F2BB2B38512}"/>
    <cellStyle name="Normal 5 3 4 2 2 5 2" xfId="5234" xr:uid="{BFCD6A0A-E416-45EF-8BE4-14F6B3411279}"/>
    <cellStyle name="Normal 5 3 4 2 2 5 2 2" xfId="9452" xr:uid="{48D2B381-0138-4E30-9B21-4EE7AF0E27AD}"/>
    <cellStyle name="Normal 5 3 4 2 2 5 2 2 2" xfId="18774" xr:uid="{C86E1442-7820-4118-83B1-D95D611841DB}"/>
    <cellStyle name="Normal 5 3 4 2 2 5 2 2 3" xfId="28900" xr:uid="{271EF442-F846-49C2-A9C4-3FE88A8E8374}"/>
    <cellStyle name="Normal 5 3 4 2 2 5 2 3" xfId="14557" xr:uid="{F1D0CAE8-3D0A-413E-8F23-392215BAAFA0}"/>
    <cellStyle name="Normal 5 3 4 2 2 5 2 4" xfId="24683" xr:uid="{9A95E08E-10D3-4206-9629-A1EFA22144DB}"/>
    <cellStyle name="Normal 5 3 4 2 2 5 3" xfId="7307" xr:uid="{4DAD548A-9E06-435D-9EB8-9A7C4CAB0428}"/>
    <cellStyle name="Normal 5 3 4 2 2 5 3 2" xfId="16629" xr:uid="{29473F4C-9D3A-4CF3-A70C-9DCBC6F9D8B7}"/>
    <cellStyle name="Normal 5 3 4 2 2 5 3 3" xfId="26755" xr:uid="{75829447-6525-4C84-B962-36E3E6528585}"/>
    <cellStyle name="Normal 5 3 4 2 2 5 4" xfId="12412" xr:uid="{6A815FB4-CA81-475C-8577-2B15988B1257}"/>
    <cellStyle name="Normal 5 3 4 2 2 5 5" xfId="22538" xr:uid="{FCB90B27-B957-4F1D-A4C7-F510DA973D17}"/>
    <cellStyle name="Normal 5 3 4 2 2 6" xfId="3441" xr:uid="{1224C7EF-7638-43D0-8FFE-92221C2008FA}"/>
    <cellStyle name="Normal 5 3 4 2 2 6 2" xfId="7720" xr:uid="{B19C2A4D-2E62-4E72-B406-23FCA7FA5F4B}"/>
    <cellStyle name="Normal 5 3 4 2 2 6 2 2" xfId="17042" xr:uid="{75A18777-A7F9-4646-8B98-683C3B4D7D2C}"/>
    <cellStyle name="Normal 5 3 4 2 2 6 2 3" xfId="27168" xr:uid="{89E41657-0C58-4850-982A-1366A1958F35}"/>
    <cellStyle name="Normal 5 3 4 2 2 6 3" xfId="12825" xr:uid="{3E483E9C-3D65-449F-9B83-696626574AC9}"/>
    <cellStyle name="Normal 5 3 4 2 2 6 4" xfId="22951" xr:uid="{8E2B8CF3-86D2-453A-B20A-A7AD0E9AA255}"/>
    <cellStyle name="Normal 5 3 4 2 2 7" xfId="5655" xr:uid="{DE4F7225-0DC3-4514-A0AD-E9B5A0170709}"/>
    <cellStyle name="Normal 5 3 4 2 2 7 2" xfId="14977" xr:uid="{5C22DC43-1723-46C9-980E-058E08798536}"/>
    <cellStyle name="Normal 5 3 4 2 2 7 3" xfId="25103" xr:uid="{A39C4AD8-2180-4FC3-9467-75F8664E5A34}"/>
    <cellStyle name="Normal 5 3 4 2 2 8" xfId="9971" xr:uid="{FC61ADCF-8347-4CDB-A8AD-D3C3876FC8D2}"/>
    <cellStyle name="Normal 5 3 4 2 2 8 2" xfId="19292" xr:uid="{78A43198-6FFC-4BA0-9C97-182F358CEC8E}"/>
    <cellStyle name="Normal 5 3 4 2 2 8 3" xfId="29418" xr:uid="{413174C2-4BB7-4712-BE15-F9202E22C966}"/>
    <cellStyle name="Normal 5 3 4 2 2 9" xfId="1351" xr:uid="{0FD0A238-130A-445B-B64A-0207CC60F8A3}"/>
    <cellStyle name="Normal 5 3 4 2 3" xfId="932" xr:uid="{00000000-0005-0000-0000-00002A030000}"/>
    <cellStyle name="Normal 5 3 4 2 3 2" xfId="3994" xr:uid="{1502E926-E9BF-466E-A154-CF226F4D6742}"/>
    <cellStyle name="Normal 5 3 4 2 3 2 2" xfId="8212" xr:uid="{6345E039-163A-457D-95CF-26158F4886A7}"/>
    <cellStyle name="Normal 5 3 4 2 3 2 2 2" xfId="17534" xr:uid="{C17D5E8C-7C09-4654-A1D7-B66A13F3E465}"/>
    <cellStyle name="Normal 5 3 4 2 3 2 2 3" xfId="27660" xr:uid="{6E3AD8BB-8C32-4ACF-9B35-1A64D4AB18D9}"/>
    <cellStyle name="Normal 5 3 4 2 3 2 3" xfId="13317" xr:uid="{7A3E08C1-BA37-434E-887F-53520695F04B}"/>
    <cellStyle name="Normal 5 3 4 2 3 2 4" xfId="23443" xr:uid="{DA01817E-5E80-4AA7-9AC5-441EA1B5C4AA}"/>
    <cellStyle name="Normal 5 3 4 2 3 3" xfId="6067" xr:uid="{F67EBCE6-CEBD-4914-ADAB-F531BD939AB1}"/>
    <cellStyle name="Normal 5 3 4 2 3 3 2" xfId="15389" xr:uid="{51116E80-EC20-405B-AA16-B01B4A37D574}"/>
    <cellStyle name="Normal 5 3 4 2 3 3 3" xfId="25515" xr:uid="{CC8203E1-398E-4E06-BA87-B5C11991ABFA}"/>
    <cellStyle name="Normal 5 3 4 2 3 4" xfId="10189" xr:uid="{5F9ABB89-B514-4092-A6A1-50818F79BE3A}"/>
    <cellStyle name="Normal 5 3 4 2 3 4 2" xfId="19500" xr:uid="{2A30A1F7-4B9C-48F1-B1EB-0651B6C9B3D8}"/>
    <cellStyle name="Normal 5 3 4 2 3 4 3" xfId="29626" xr:uid="{6AC062B9-4084-42E7-AEDB-488AA7AFA43C}"/>
    <cellStyle name="Normal 5 3 4 2 3 5" xfId="1765" xr:uid="{46A12D2C-5C0F-4E49-9641-7C3D4C1AE1EE}"/>
    <cellStyle name="Normal 5 3 4 2 3 6" xfId="11172" xr:uid="{4F72B33A-B834-410E-A5BF-62AD8C13B7E2}"/>
    <cellStyle name="Normal 5 3 4 2 3 7" xfId="20471" xr:uid="{AB42B7FA-07A4-424B-A040-3423632C535B}"/>
    <cellStyle name="Normal 5 3 4 2 3 8" xfId="21298" xr:uid="{59AC6628-BF3C-4143-B454-AA474667259F}"/>
    <cellStyle name="Normal 5 3 4 2 4" xfId="2178" xr:uid="{F2117AD0-CAED-41DF-8B28-2D2ECC913C3D}"/>
    <cellStyle name="Normal 5 3 4 2 4 2" xfId="4407" xr:uid="{E5DA3BC9-7078-46E7-9887-ABAB1056DD62}"/>
    <cellStyle name="Normal 5 3 4 2 4 2 2" xfId="8625" xr:uid="{3C71A0FF-5001-4E0A-A6F9-177F8D77C0B2}"/>
    <cellStyle name="Normal 5 3 4 2 4 2 2 2" xfId="17947" xr:uid="{C9C594A5-3411-4463-AE06-B6C758EC7E27}"/>
    <cellStyle name="Normal 5 3 4 2 4 2 2 3" xfId="28073" xr:uid="{DAC30DCE-1DA0-4878-8AAA-C091064903F7}"/>
    <cellStyle name="Normal 5 3 4 2 4 2 3" xfId="13730" xr:uid="{020CEDB9-3403-4089-A04A-C0630EA97220}"/>
    <cellStyle name="Normal 5 3 4 2 4 2 4" xfId="23856" xr:uid="{0A876633-9E93-48FF-B69F-8248B3C4B26A}"/>
    <cellStyle name="Normal 5 3 4 2 4 3" xfId="6480" xr:uid="{9B8EB396-8340-48D9-A90D-AF7B12A612FE}"/>
    <cellStyle name="Normal 5 3 4 2 4 3 2" xfId="15802" xr:uid="{F114799E-F1BC-4939-9EBB-655E465C02FD}"/>
    <cellStyle name="Normal 5 3 4 2 4 3 3" xfId="25928" xr:uid="{56490795-1394-4475-8136-F05685154956}"/>
    <cellStyle name="Normal 5 3 4 2 4 4" xfId="11585" xr:uid="{4B1EB636-0E13-49DD-9628-8127E56D702B}"/>
    <cellStyle name="Normal 5 3 4 2 4 5" xfId="21711" xr:uid="{B8FD0D0A-BA2E-44F8-8CE2-4AE5438E6687}"/>
    <cellStyle name="Normal 5 3 4 2 5" xfId="2591" xr:uid="{D7CBE789-423E-4DD9-8EED-A2145115F6D7}"/>
    <cellStyle name="Normal 5 3 4 2 5 2" xfId="4820" xr:uid="{63315BB7-F5B2-4214-A137-EC5CCA039762}"/>
    <cellStyle name="Normal 5 3 4 2 5 2 2" xfId="9038" xr:uid="{EF13387C-CA94-4B46-AFFF-3E708CCB5FAA}"/>
    <cellStyle name="Normal 5 3 4 2 5 2 2 2" xfId="18360" xr:uid="{09C8E6AD-69CF-4728-811B-4C7ADD886503}"/>
    <cellStyle name="Normal 5 3 4 2 5 2 2 3" xfId="28486" xr:uid="{26839299-BF47-43F2-B60D-182E9031EEA5}"/>
    <cellStyle name="Normal 5 3 4 2 5 2 3" xfId="14143" xr:uid="{7239AC02-A110-429A-B336-DF7E71F7D59F}"/>
    <cellStyle name="Normal 5 3 4 2 5 2 4" xfId="24269" xr:uid="{79D35F52-E4B9-4594-8297-27A5CFA0922D}"/>
    <cellStyle name="Normal 5 3 4 2 5 3" xfId="6893" xr:uid="{8FCD919F-47AC-4F6B-B008-F1DEC483D9DB}"/>
    <cellStyle name="Normal 5 3 4 2 5 3 2" xfId="16215" xr:uid="{E2986F40-28A4-41BF-B3DA-37DBCFEDD84D}"/>
    <cellStyle name="Normal 5 3 4 2 5 3 3" xfId="26341" xr:uid="{60540983-14B5-4AE5-B67B-CFBB6AB7760E}"/>
    <cellStyle name="Normal 5 3 4 2 5 4" xfId="11998" xr:uid="{54DE17C1-D87A-4D53-9BF5-811F75BDBCF8}"/>
    <cellStyle name="Normal 5 3 4 2 5 5" xfId="22124" xr:uid="{FA2B145F-1F03-4056-B65D-E54FB3406A9E}"/>
    <cellStyle name="Normal 5 3 4 2 6" xfId="3004" xr:uid="{D70313C2-62F2-4AA3-925A-4C6B2B38E8AD}"/>
    <cellStyle name="Normal 5 3 4 2 6 2" xfId="5233" xr:uid="{36DF78F9-18F5-411C-886E-A460B737A96C}"/>
    <cellStyle name="Normal 5 3 4 2 6 2 2" xfId="9451" xr:uid="{0A85758E-2579-4915-842A-5CA1BDB3382B}"/>
    <cellStyle name="Normal 5 3 4 2 6 2 2 2" xfId="18773" xr:uid="{275535A0-D690-433C-82D1-A6ED3609A247}"/>
    <cellStyle name="Normal 5 3 4 2 6 2 2 3" xfId="28899" xr:uid="{7745E749-91EB-4475-8462-A689F95DF0F2}"/>
    <cellStyle name="Normal 5 3 4 2 6 2 3" xfId="14556" xr:uid="{00BED180-1191-48E3-A581-6E45D20AC33B}"/>
    <cellStyle name="Normal 5 3 4 2 6 2 4" xfId="24682" xr:uid="{B714F6F2-2683-44AE-8326-EDE145902344}"/>
    <cellStyle name="Normal 5 3 4 2 6 3" xfId="7306" xr:uid="{E93E3EC2-EEC5-455F-B871-F065D3CEA488}"/>
    <cellStyle name="Normal 5 3 4 2 6 3 2" xfId="16628" xr:uid="{FCC36292-F073-4C6B-8BA6-DFCF35B596C1}"/>
    <cellStyle name="Normal 5 3 4 2 6 3 3" xfId="26754" xr:uid="{E79A8779-C34C-4EF2-BA1F-F1C84F205BC6}"/>
    <cellStyle name="Normal 5 3 4 2 6 4" xfId="12411" xr:uid="{B06471FD-8A2A-4C72-B2BD-F3872260C421}"/>
    <cellStyle name="Normal 5 3 4 2 6 5" xfId="22537" xr:uid="{6329B611-5D4D-4897-BCE5-6554A4711237}"/>
    <cellStyle name="Normal 5 3 4 2 7" xfId="3440" xr:uid="{E9EBD5DE-9829-40B1-9FA8-3A482B343688}"/>
    <cellStyle name="Normal 5 3 4 2 7 2" xfId="7719" xr:uid="{9DD21A31-5DCE-4E48-80E7-502864FFF13E}"/>
    <cellStyle name="Normal 5 3 4 2 7 2 2" xfId="17041" xr:uid="{D873FC2C-DDDE-4E40-91EE-2ED51A402329}"/>
    <cellStyle name="Normal 5 3 4 2 7 2 3" xfId="27167" xr:uid="{63C1C95C-000C-449E-83AD-E3FAD2E33707}"/>
    <cellStyle name="Normal 5 3 4 2 7 3" xfId="12824" xr:uid="{C8C46585-708A-40C5-9A17-3EAC67B18C13}"/>
    <cellStyle name="Normal 5 3 4 2 7 4" xfId="22950" xr:uid="{7C81CFAB-59F6-4295-BE2D-3C195E16F8AC}"/>
    <cellStyle name="Normal 5 3 4 2 8" xfId="5654" xr:uid="{874FF6FF-30CC-4881-AE70-E397BC05BEDF}"/>
    <cellStyle name="Normal 5 3 4 2 8 2" xfId="14976" xr:uid="{03E73985-110D-4BF0-8B78-3B1CBB046460}"/>
    <cellStyle name="Normal 5 3 4 2 8 3" xfId="25102" xr:uid="{0AD6D04F-10A0-431A-93B2-D149FC17678C}"/>
    <cellStyle name="Normal 5 3 4 2 9" xfId="9764" xr:uid="{9459C958-D84B-4BB8-8F19-F5EE29B267AD}"/>
    <cellStyle name="Normal 5 3 4 2 9 2" xfId="19085" xr:uid="{0FB0483F-5484-40CC-8D18-5CBB08F3C32E}"/>
    <cellStyle name="Normal 5 3 4 2 9 3" xfId="29211" xr:uid="{C2670C82-1D7E-45A3-8766-13206401DFB0}"/>
    <cellStyle name="Normal 5 3 4 3" xfId="455" xr:uid="{00000000-0005-0000-0000-00002B030000}"/>
    <cellStyle name="Normal 5 3 4 3 10" xfId="10761" xr:uid="{17F00584-1169-413F-8022-934BFF953052}"/>
    <cellStyle name="Normal 5 3 4 3 11" xfId="20057" xr:uid="{B14C578F-38DD-4960-8BCC-6A7DB1478732}"/>
    <cellStyle name="Normal 5 3 4 3 12" xfId="20887" xr:uid="{C8B8E263-D1EE-483B-AAFE-E56C25526430}"/>
    <cellStyle name="Normal 5 3 4 3 2" xfId="934" xr:uid="{00000000-0005-0000-0000-00002C030000}"/>
    <cellStyle name="Normal 5 3 4 3 2 2" xfId="3996" xr:uid="{E4212839-E18D-4A16-919E-99B9A8118DE0}"/>
    <cellStyle name="Normal 5 3 4 3 2 2 2" xfId="8214" xr:uid="{8C2C859E-CFF3-45BE-BE55-F5E8E8171C78}"/>
    <cellStyle name="Normal 5 3 4 3 2 2 2 2" xfId="17536" xr:uid="{7D175251-A742-480B-86EA-202751C35ABC}"/>
    <cellStyle name="Normal 5 3 4 3 2 2 2 3" xfId="27662" xr:uid="{AEB9E48D-53E5-47B6-9E3C-302C9028F17E}"/>
    <cellStyle name="Normal 5 3 4 3 2 2 3" xfId="13319" xr:uid="{7FAFB6A6-8C9C-489C-86EE-1AC07B1F7494}"/>
    <cellStyle name="Normal 5 3 4 3 2 2 4" xfId="23445" xr:uid="{F3BF7D69-9196-4254-92BF-BDD41F35B78F}"/>
    <cellStyle name="Normal 5 3 4 3 2 3" xfId="6069" xr:uid="{C5BA5AF5-00AB-41E6-AA94-D34E3E34B879}"/>
    <cellStyle name="Normal 5 3 4 3 2 3 2" xfId="15391" xr:uid="{E54A743E-B953-446F-9882-39C2517F34D0}"/>
    <cellStyle name="Normal 5 3 4 3 2 3 3" xfId="25517" xr:uid="{15E808A8-9863-4641-A8FE-E61EFFF6E9FF}"/>
    <cellStyle name="Normal 5 3 4 3 2 4" xfId="10293" xr:uid="{7C60FD5B-9192-4C1C-87E8-34236577F9DA}"/>
    <cellStyle name="Normal 5 3 4 3 2 4 2" xfId="19604" xr:uid="{F56372B0-A26C-462C-B212-DBDBF55153A0}"/>
    <cellStyle name="Normal 5 3 4 3 2 4 3" xfId="29730" xr:uid="{EF3C7085-945F-4C23-A81C-469CBAB77C9F}"/>
    <cellStyle name="Normal 5 3 4 3 2 5" xfId="1767" xr:uid="{25C278E7-DFA3-4F28-972C-C4322F1AD598}"/>
    <cellStyle name="Normal 5 3 4 3 2 6" xfId="11174" xr:uid="{8BD20743-BBFC-4071-BB60-F741D43F7472}"/>
    <cellStyle name="Normal 5 3 4 3 2 7" xfId="20473" xr:uid="{54C5F492-29E0-4C65-82A3-AAD0B3734BD4}"/>
    <cellStyle name="Normal 5 3 4 3 2 8" xfId="21300" xr:uid="{4CB44730-2A45-4F49-A656-9867576EC893}"/>
    <cellStyle name="Normal 5 3 4 3 3" xfId="2180" xr:uid="{39F3F627-AD27-488D-B3C2-77A783A7D960}"/>
    <cellStyle name="Normal 5 3 4 3 3 2" xfId="4409" xr:uid="{009856AE-82CC-4769-B4E1-91E158A005EF}"/>
    <cellStyle name="Normal 5 3 4 3 3 2 2" xfId="8627" xr:uid="{FBAC835C-D247-4999-B8B5-80FD2E4554B5}"/>
    <cellStyle name="Normal 5 3 4 3 3 2 2 2" xfId="17949" xr:uid="{F2D2E14E-8868-46F3-BD0E-D341177B3CB5}"/>
    <cellStyle name="Normal 5 3 4 3 3 2 2 3" xfId="28075" xr:uid="{86561729-72D7-41B0-9ACC-F6BBE810CEA2}"/>
    <cellStyle name="Normal 5 3 4 3 3 2 3" xfId="13732" xr:uid="{C853499A-3A95-41EB-B974-637775B02B93}"/>
    <cellStyle name="Normal 5 3 4 3 3 2 4" xfId="23858" xr:uid="{53D49D89-2491-4ADE-84C1-B54C7055B992}"/>
    <cellStyle name="Normal 5 3 4 3 3 3" xfId="6482" xr:uid="{9626886F-6B71-41D7-B953-92B9EAEA4C0E}"/>
    <cellStyle name="Normal 5 3 4 3 3 3 2" xfId="15804" xr:uid="{5F1A2D3C-9F65-4D92-82EF-4C8C18EDF4FE}"/>
    <cellStyle name="Normal 5 3 4 3 3 3 3" xfId="25930" xr:uid="{460C8631-F4DC-4D89-94A5-9C4F6FF72214}"/>
    <cellStyle name="Normal 5 3 4 3 3 4" xfId="11587" xr:uid="{2CC3FC53-9348-4EAF-9E51-ED836F884E76}"/>
    <cellStyle name="Normal 5 3 4 3 3 5" xfId="21713" xr:uid="{4602C523-3706-401F-B364-1ABC85EB3FF5}"/>
    <cellStyle name="Normal 5 3 4 3 4" xfId="2593" xr:uid="{CDFE09DA-8C79-460F-B8FB-A8EFF13A01DE}"/>
    <cellStyle name="Normal 5 3 4 3 4 2" xfId="4822" xr:uid="{AC2D7257-CB61-4F02-A1D7-A439752F0DCE}"/>
    <cellStyle name="Normal 5 3 4 3 4 2 2" xfId="9040" xr:uid="{CDA6EDF6-703F-4B07-AEAB-F64B2F46C000}"/>
    <cellStyle name="Normal 5 3 4 3 4 2 2 2" xfId="18362" xr:uid="{B932C902-F0DB-4ECF-AD49-4DD1F68BBE9F}"/>
    <cellStyle name="Normal 5 3 4 3 4 2 2 3" xfId="28488" xr:uid="{202B109D-B135-4640-936B-58BA4BCFFF1D}"/>
    <cellStyle name="Normal 5 3 4 3 4 2 3" xfId="14145" xr:uid="{E9321E43-A9B7-48F3-B0BC-7B2AC35C4B68}"/>
    <cellStyle name="Normal 5 3 4 3 4 2 4" xfId="24271" xr:uid="{AE77E5E5-3055-44E5-9BB9-511D60C9549A}"/>
    <cellStyle name="Normal 5 3 4 3 4 3" xfId="6895" xr:uid="{C2FAB01B-8B70-4458-BDA6-E76A0EDB4CC8}"/>
    <cellStyle name="Normal 5 3 4 3 4 3 2" xfId="16217" xr:uid="{F379830C-5A70-4FB2-A032-899585D2B49E}"/>
    <cellStyle name="Normal 5 3 4 3 4 3 3" xfId="26343" xr:uid="{95269C2C-B093-4DCE-8A65-FADF201D18A6}"/>
    <cellStyle name="Normal 5 3 4 3 4 4" xfId="12000" xr:uid="{7A4E9C8B-944C-419A-B3B4-1B3A2B05FD5C}"/>
    <cellStyle name="Normal 5 3 4 3 4 5" xfId="22126" xr:uid="{E5C88446-B78D-4A4D-BF36-0777B56823EF}"/>
    <cellStyle name="Normal 5 3 4 3 5" xfId="3006" xr:uid="{A99484EE-D2A8-4342-8DDF-9C6B48EAA8C9}"/>
    <cellStyle name="Normal 5 3 4 3 5 2" xfId="5235" xr:uid="{B0596ADE-5DC9-4B5C-860C-734E58D87231}"/>
    <cellStyle name="Normal 5 3 4 3 5 2 2" xfId="9453" xr:uid="{6736FEFF-4DF8-4EFD-8EF0-EE430ED7EFD8}"/>
    <cellStyle name="Normal 5 3 4 3 5 2 2 2" xfId="18775" xr:uid="{A812AA7A-B7B2-40BE-A2E9-8CEF339E5B04}"/>
    <cellStyle name="Normal 5 3 4 3 5 2 2 3" xfId="28901" xr:uid="{3D65BF75-CB2E-45F5-8E01-7242A5316679}"/>
    <cellStyle name="Normal 5 3 4 3 5 2 3" xfId="14558" xr:uid="{9F3E88F4-CBD7-4DFD-9499-538F9D1B2FF7}"/>
    <cellStyle name="Normal 5 3 4 3 5 2 4" xfId="24684" xr:uid="{F3AA307B-217C-4651-8995-4667ED04B829}"/>
    <cellStyle name="Normal 5 3 4 3 5 3" xfId="7308" xr:uid="{D69E1AFE-FB20-4C5C-9CFF-99B6E849BB44}"/>
    <cellStyle name="Normal 5 3 4 3 5 3 2" xfId="16630" xr:uid="{C60893AE-5283-4582-86BA-B0F5F72CDB60}"/>
    <cellStyle name="Normal 5 3 4 3 5 3 3" xfId="26756" xr:uid="{5C5B2500-915F-48B4-875A-103B7D388E08}"/>
    <cellStyle name="Normal 5 3 4 3 5 4" xfId="12413" xr:uid="{D8B9F259-7F51-4836-B81A-4B0458C8F913}"/>
    <cellStyle name="Normal 5 3 4 3 5 5" xfId="22539" xr:uid="{94CC6C16-5172-46DE-9885-196443DCA848}"/>
    <cellStyle name="Normal 5 3 4 3 6" xfId="3442" xr:uid="{E2306E59-E908-4645-A2A1-1AC3D25A033E}"/>
    <cellStyle name="Normal 5 3 4 3 6 2" xfId="7721" xr:uid="{95A2B5D6-1CB0-4C6E-A842-37275A3A9EF0}"/>
    <cellStyle name="Normal 5 3 4 3 6 2 2" xfId="17043" xr:uid="{E4EC93BB-BE45-4393-856D-8F57F5D8CB2F}"/>
    <cellStyle name="Normal 5 3 4 3 6 2 3" xfId="27169" xr:uid="{BD901F52-7D13-4082-8F5B-8102E07FA509}"/>
    <cellStyle name="Normal 5 3 4 3 6 3" xfId="12826" xr:uid="{5ADBCFA5-DFCE-4B64-A9A8-C006EF0EDC38}"/>
    <cellStyle name="Normal 5 3 4 3 6 4" xfId="22952" xr:uid="{6B940DEB-FCBA-4BA3-BB08-677C04B6AC29}"/>
    <cellStyle name="Normal 5 3 4 3 7" xfId="5656" xr:uid="{C982E9FF-F3AE-455B-AA7C-E312B190A20A}"/>
    <cellStyle name="Normal 5 3 4 3 7 2" xfId="14978" xr:uid="{CE72A378-9669-4523-AE08-DD227551F079}"/>
    <cellStyle name="Normal 5 3 4 3 7 3" xfId="25104" xr:uid="{7BBB0CDF-D112-41E4-903D-AB0E5A4D32A0}"/>
    <cellStyle name="Normal 5 3 4 3 8" xfId="9868" xr:uid="{CED52094-9E8D-4EA1-9A3E-71562094E435}"/>
    <cellStyle name="Normal 5 3 4 3 8 2" xfId="19189" xr:uid="{4D2AECE8-7621-41B2-9065-3FC86AC3CD8E}"/>
    <cellStyle name="Normal 5 3 4 3 8 3" xfId="29315" xr:uid="{A1F340B1-668A-418E-9E02-9F40853A8615}"/>
    <cellStyle name="Normal 5 3 4 3 9" xfId="1352" xr:uid="{8A785434-6D48-4D60-9CFD-8E32D5CBF497}"/>
    <cellStyle name="Normal 5 3 4 4" xfId="931" xr:uid="{00000000-0005-0000-0000-00002D030000}"/>
    <cellStyle name="Normal 5 3 4 4 2" xfId="3993" xr:uid="{F83659E8-E199-4BA9-BABA-13194D851FAE}"/>
    <cellStyle name="Normal 5 3 4 4 2 2" xfId="8211" xr:uid="{76ADA561-4F56-4A70-9CE3-E2C2CB426E7A}"/>
    <cellStyle name="Normal 5 3 4 4 2 2 2" xfId="17533" xr:uid="{5F0D28EF-64CE-4ACA-A0C3-4FFD14C44BDE}"/>
    <cellStyle name="Normal 5 3 4 4 2 2 3" xfId="27659" xr:uid="{7700A5CC-12A4-48BA-881A-A00281F657A9}"/>
    <cellStyle name="Normal 5 3 4 4 2 3" xfId="13316" xr:uid="{08D06323-6C1A-4512-ACCE-B290EA7AC90B}"/>
    <cellStyle name="Normal 5 3 4 4 2 4" xfId="23442" xr:uid="{7AC0C28C-D3FE-4CEC-B1B5-64DEE4152CA9}"/>
    <cellStyle name="Normal 5 3 4 4 3" xfId="6066" xr:uid="{0BA90846-39F3-4B7E-A4FF-6827131509C4}"/>
    <cellStyle name="Normal 5 3 4 4 3 2" xfId="15388" xr:uid="{01FC6B7E-11FF-42F0-BD26-AE4D1D8AE31A}"/>
    <cellStyle name="Normal 5 3 4 4 3 3" xfId="25514" xr:uid="{47C0D8D6-0976-4CB7-8743-8BE85EF1C021}"/>
    <cellStyle name="Normal 5 3 4 4 4" xfId="10086" xr:uid="{AB4DF6EF-03AB-4713-A896-151596A0BB88}"/>
    <cellStyle name="Normal 5 3 4 4 4 2" xfId="19397" xr:uid="{6D0CDC15-5558-4F08-9AB1-E3A21F7767BA}"/>
    <cellStyle name="Normal 5 3 4 4 4 3" xfId="29523" xr:uid="{1AC24B58-0793-484E-B2B7-C4D2EF2FAACB}"/>
    <cellStyle name="Normal 5 3 4 4 5" xfId="1764" xr:uid="{16333D92-A8A7-49A5-A01F-EF431397743B}"/>
    <cellStyle name="Normal 5 3 4 4 6" xfId="11171" xr:uid="{8597E676-15FC-4EC6-841E-729A9968E5C0}"/>
    <cellStyle name="Normal 5 3 4 4 7" xfId="20470" xr:uid="{6DECF88D-424F-4701-BCCD-5EDBA07C0FA0}"/>
    <cellStyle name="Normal 5 3 4 4 8" xfId="21297" xr:uid="{D969D5FB-2924-431D-93B7-C9D4B6F83A17}"/>
    <cellStyle name="Normal 5 3 4 5" xfId="2177" xr:uid="{E011BC1C-D614-443C-8730-BB1AFBACEDC7}"/>
    <cellStyle name="Normal 5 3 4 5 2" xfId="4406" xr:uid="{2E1A67DE-02C8-4CCD-B877-3697772D3AA8}"/>
    <cellStyle name="Normal 5 3 4 5 2 2" xfId="8624" xr:uid="{540BEF63-8548-497E-88F4-C978930C3C39}"/>
    <cellStyle name="Normal 5 3 4 5 2 2 2" xfId="17946" xr:uid="{1E157A13-6D65-4BEB-93D0-F81D74E7910B}"/>
    <cellStyle name="Normal 5 3 4 5 2 2 3" xfId="28072" xr:uid="{ED9B3CD0-68BD-4322-803C-C1A1D1E020C9}"/>
    <cellStyle name="Normal 5 3 4 5 2 3" xfId="13729" xr:uid="{3D369C3C-6C95-4DB8-9493-93E328363456}"/>
    <cellStyle name="Normal 5 3 4 5 2 4" xfId="23855" xr:uid="{343EABDE-67CF-4027-8F1D-6A6F37850333}"/>
    <cellStyle name="Normal 5 3 4 5 3" xfId="6479" xr:uid="{FAAC5770-3E8C-49F5-9488-BA316D737F77}"/>
    <cellStyle name="Normal 5 3 4 5 3 2" xfId="15801" xr:uid="{F8D2D6DF-310F-437F-96D1-A539D00E4E05}"/>
    <cellStyle name="Normal 5 3 4 5 3 3" xfId="25927" xr:uid="{3BA3250D-B4E9-4736-912F-403887134B3B}"/>
    <cellStyle name="Normal 5 3 4 5 4" xfId="11584" xr:uid="{6540EC95-836E-447E-A4A1-7F2A6D311F7B}"/>
    <cellStyle name="Normal 5 3 4 5 5" xfId="21710" xr:uid="{169C9814-1D29-4E58-8485-84B16438EDB7}"/>
    <cellStyle name="Normal 5 3 4 6" xfId="2590" xr:uid="{C908E857-9F0F-49DD-AD24-DA16BD1AC0AA}"/>
    <cellStyle name="Normal 5 3 4 6 2" xfId="4819" xr:uid="{40C97E57-9694-4BBB-9738-74E98B295BA3}"/>
    <cellStyle name="Normal 5 3 4 6 2 2" xfId="9037" xr:uid="{391B4762-BDAE-4D19-B5D1-95CB409DBE22}"/>
    <cellStyle name="Normal 5 3 4 6 2 2 2" xfId="18359" xr:uid="{8C0163CF-F1D1-4D52-B914-E2BC6AC209F8}"/>
    <cellStyle name="Normal 5 3 4 6 2 2 3" xfId="28485" xr:uid="{B3658569-5B90-4113-AF99-F9DECACE36AA}"/>
    <cellStyle name="Normal 5 3 4 6 2 3" xfId="14142" xr:uid="{F41A3F7A-F0ED-4517-BA16-8A174F5BA7F9}"/>
    <cellStyle name="Normal 5 3 4 6 2 4" xfId="24268" xr:uid="{7D559EAF-00DC-4638-8534-72D1E9D50EAC}"/>
    <cellStyle name="Normal 5 3 4 6 3" xfId="6892" xr:uid="{A562D9FC-5B0D-4294-B9F0-0C43A278950C}"/>
    <cellStyle name="Normal 5 3 4 6 3 2" xfId="16214" xr:uid="{9BCCE29A-44EC-4869-861F-EC30066AF25D}"/>
    <cellStyle name="Normal 5 3 4 6 3 3" xfId="26340" xr:uid="{814F7650-3B05-48E3-B031-D36E0B098A55}"/>
    <cellStyle name="Normal 5 3 4 6 4" xfId="11997" xr:uid="{9AAC3889-5867-4CBD-8BFF-5699039B1BD8}"/>
    <cellStyle name="Normal 5 3 4 6 5" xfId="22123" xr:uid="{1C9372FE-1B76-4F87-8573-12BDFBE07EDE}"/>
    <cellStyle name="Normal 5 3 4 7" xfId="3003" xr:uid="{8CF25E3A-406B-4DFB-9666-D17A28BCFE3B}"/>
    <cellStyle name="Normal 5 3 4 7 2" xfId="5232" xr:uid="{9B3DB75D-41CF-40EE-9478-5B50300813CB}"/>
    <cellStyle name="Normal 5 3 4 7 2 2" xfId="9450" xr:uid="{58374562-D36C-4A5C-88D8-3484B51B0249}"/>
    <cellStyle name="Normal 5 3 4 7 2 2 2" xfId="18772" xr:uid="{39AB7A21-A322-4990-8486-3148CF1F9CFB}"/>
    <cellStyle name="Normal 5 3 4 7 2 2 3" xfId="28898" xr:uid="{F89F92D6-0AED-4C1C-B722-96C4C57A4036}"/>
    <cellStyle name="Normal 5 3 4 7 2 3" xfId="14555" xr:uid="{39144793-B827-4C21-BB7A-3383D0E157C8}"/>
    <cellStyle name="Normal 5 3 4 7 2 4" xfId="24681" xr:uid="{1FC4528F-C882-413E-86F8-DC2A2FEE9444}"/>
    <cellStyle name="Normal 5 3 4 7 3" xfId="7305" xr:uid="{6D908E4A-7EB2-4D37-A12A-EDB268B6D3F7}"/>
    <cellStyle name="Normal 5 3 4 7 3 2" xfId="16627" xr:uid="{CD5E17BE-EC93-480E-AC94-B6F5358887FE}"/>
    <cellStyle name="Normal 5 3 4 7 3 3" xfId="26753" xr:uid="{FB8DA0B8-EC3D-45F0-8EBF-A0C07FEF542C}"/>
    <cellStyle name="Normal 5 3 4 7 4" xfId="12410" xr:uid="{66300A8C-B2E1-4CF3-ACC9-04935B52FCEE}"/>
    <cellStyle name="Normal 5 3 4 7 5" xfId="22536" xr:uid="{66A7FD83-7C17-4A1B-AD48-333BFE6CB652}"/>
    <cellStyle name="Normal 5 3 4 8" xfId="3439" xr:uid="{51C6B463-CDEE-4505-871E-6514396263BA}"/>
    <cellStyle name="Normal 5 3 4 8 2" xfId="7718" xr:uid="{AD1FDFAB-69BB-46EC-83DA-8B40D9D990CC}"/>
    <cellStyle name="Normal 5 3 4 8 2 2" xfId="17040" xr:uid="{45EC3354-2912-4D53-A02A-490318610042}"/>
    <cellStyle name="Normal 5 3 4 8 2 3" xfId="27166" xr:uid="{B7F78521-9637-477F-A450-FE8D87CFF5B6}"/>
    <cellStyle name="Normal 5 3 4 8 3" xfId="12823" xr:uid="{20BF8AA8-5F01-4BCA-A1D3-AFBCAD1BD79D}"/>
    <cellStyle name="Normal 5 3 4 8 4" xfId="22949" xr:uid="{DF402BDF-89B5-46F3-9C5A-C1AE8E41822D}"/>
    <cellStyle name="Normal 5 3 4 9" xfId="5653" xr:uid="{E38AD877-EE13-4130-8838-85A6EEC9ED56}"/>
    <cellStyle name="Normal 5 3 4 9 2" xfId="14975" xr:uid="{39105F13-35C8-4966-9C7C-414D1D57C67D}"/>
    <cellStyle name="Normal 5 3 4 9 3" xfId="25101" xr:uid="{D848BDE5-9D04-4890-8E6A-991535A5418A}"/>
    <cellStyle name="Normal 5 3 5" xfId="456" xr:uid="{00000000-0005-0000-0000-00002E030000}"/>
    <cellStyle name="Normal 5 3 5 10" xfId="1353" xr:uid="{02F309F0-86C6-4492-9D6A-50FC561B42A8}"/>
    <cellStyle name="Normal 5 3 5 11" xfId="10762" xr:uid="{7A8FC5C7-D7E3-46EB-A8AE-5BCC552E279F}"/>
    <cellStyle name="Normal 5 3 5 12" xfId="20058" xr:uid="{BF6516AF-85F9-48AC-B806-3C544C90FB16}"/>
    <cellStyle name="Normal 5 3 5 13" xfId="20888" xr:uid="{87E55BF2-B80E-434A-BE24-C1180199E77D}"/>
    <cellStyle name="Normal 5 3 5 2" xfId="457" xr:uid="{00000000-0005-0000-0000-00002F030000}"/>
    <cellStyle name="Normal 5 3 5 2 10" xfId="10763" xr:uid="{C6012600-9C18-4960-B359-9F4E8EB4E621}"/>
    <cellStyle name="Normal 5 3 5 2 11" xfId="20059" xr:uid="{04800DA9-BC19-4655-B32C-A8D033675724}"/>
    <cellStyle name="Normal 5 3 5 2 12" xfId="20889" xr:uid="{9D1070E9-5122-4ECD-B0A0-CB89DBA12305}"/>
    <cellStyle name="Normal 5 3 5 2 2" xfId="936" xr:uid="{00000000-0005-0000-0000-000030030000}"/>
    <cellStyle name="Normal 5 3 5 2 2 2" xfId="3998" xr:uid="{F6BE96EC-3A95-4F3F-88E0-57789F42752A}"/>
    <cellStyle name="Normal 5 3 5 2 2 2 2" xfId="8216" xr:uid="{C591BCEE-B5AB-4765-A8AB-823CED0807C9}"/>
    <cellStyle name="Normal 5 3 5 2 2 2 2 2" xfId="17538" xr:uid="{B60DC371-FA5D-472F-AE86-CCC8F1FD89C5}"/>
    <cellStyle name="Normal 5 3 5 2 2 2 2 3" xfId="27664" xr:uid="{9688ECAB-8C1B-4AB1-A7C8-67C558C631DA}"/>
    <cellStyle name="Normal 5 3 5 2 2 2 3" xfId="13321" xr:uid="{199769C2-006D-42AD-A056-0FEB6B781C10}"/>
    <cellStyle name="Normal 5 3 5 2 2 2 4" xfId="23447" xr:uid="{8ACFBC3A-C6D6-405B-AC8B-D27393DDB456}"/>
    <cellStyle name="Normal 5 3 5 2 2 3" xfId="6071" xr:uid="{901566A1-3576-41FE-B7A0-4C2D1ECD4B14}"/>
    <cellStyle name="Normal 5 3 5 2 2 3 2" xfId="15393" xr:uid="{6D441C63-8BF9-4461-BDC5-4E750205498C}"/>
    <cellStyle name="Normal 5 3 5 2 2 3 3" xfId="25519" xr:uid="{90360BAE-B895-48D1-A17E-3BA6F2F5DAF1}"/>
    <cellStyle name="Normal 5 3 5 2 2 4" xfId="10315" xr:uid="{8D4B719B-D08D-4E3B-AEF5-0E75ACE44BD2}"/>
    <cellStyle name="Normal 5 3 5 2 2 4 2" xfId="19626" xr:uid="{3C8A5B94-1E8C-4871-9F6A-9128FBDA83EB}"/>
    <cellStyle name="Normal 5 3 5 2 2 4 3" xfId="29752" xr:uid="{7BF27462-6121-42F9-A26F-C0FCF21C9037}"/>
    <cellStyle name="Normal 5 3 5 2 2 5" xfId="1769" xr:uid="{537E3147-8C12-4572-AE5A-B9A6A8BDF546}"/>
    <cellStyle name="Normal 5 3 5 2 2 6" xfId="11176" xr:uid="{A847DA5D-402A-4488-9A49-810284301666}"/>
    <cellStyle name="Normal 5 3 5 2 2 7" xfId="20475" xr:uid="{7F3E64B3-4D13-43C9-A0D3-18F0FBE81E95}"/>
    <cellStyle name="Normal 5 3 5 2 2 8" xfId="21302" xr:uid="{4CEA5721-0929-49A1-A3DF-ED4C91D9A354}"/>
    <cellStyle name="Normal 5 3 5 2 3" xfId="2182" xr:uid="{59B5FC23-5EA3-43AD-8DD0-85AB48F08A9D}"/>
    <cellStyle name="Normal 5 3 5 2 3 2" xfId="4411" xr:uid="{7A7F38CB-0062-4EE2-AB7F-DB245FBB1B96}"/>
    <cellStyle name="Normal 5 3 5 2 3 2 2" xfId="8629" xr:uid="{6CF9E86A-A7C9-4AD6-B482-8BAA26DD19BD}"/>
    <cellStyle name="Normal 5 3 5 2 3 2 2 2" xfId="17951" xr:uid="{7D637C82-75B8-41EC-A108-4B0DC129E3B9}"/>
    <cellStyle name="Normal 5 3 5 2 3 2 2 3" xfId="28077" xr:uid="{A5FFAEA0-A9AB-4CB7-9162-FE36E5552FEC}"/>
    <cellStyle name="Normal 5 3 5 2 3 2 3" xfId="13734" xr:uid="{0315DEB2-482F-4DBD-8FAC-D343D2488E9A}"/>
    <cellStyle name="Normal 5 3 5 2 3 2 4" xfId="23860" xr:uid="{C01BA124-A859-4EB2-89B8-2BC11BA2CC5E}"/>
    <cellStyle name="Normal 5 3 5 2 3 3" xfId="6484" xr:uid="{E4266E36-485F-47D2-BE6C-607A59977213}"/>
    <cellStyle name="Normal 5 3 5 2 3 3 2" xfId="15806" xr:uid="{975C5EC8-C580-4E77-9D3D-01132C527551}"/>
    <cellStyle name="Normal 5 3 5 2 3 3 3" xfId="25932" xr:uid="{88870F2B-87C8-43A3-8C98-19F26AD20DBA}"/>
    <cellStyle name="Normal 5 3 5 2 3 4" xfId="11589" xr:uid="{C714A4F1-2E2D-4AE2-8D9C-3849BF47CA43}"/>
    <cellStyle name="Normal 5 3 5 2 3 5" xfId="21715" xr:uid="{5458AF84-A6A2-4660-8FC5-B57A01997EBE}"/>
    <cellStyle name="Normal 5 3 5 2 4" xfId="2595" xr:uid="{E5851CEA-A03A-46D4-AB11-58043F522587}"/>
    <cellStyle name="Normal 5 3 5 2 4 2" xfId="4824" xr:uid="{3F5D2F01-1E8C-4A79-82B1-2EBAB51C68F3}"/>
    <cellStyle name="Normal 5 3 5 2 4 2 2" xfId="9042" xr:uid="{D1069F03-35ED-4590-BD31-5D2439E6BCF1}"/>
    <cellStyle name="Normal 5 3 5 2 4 2 2 2" xfId="18364" xr:uid="{26B1D2FF-E854-4910-A2F3-062A82159F7A}"/>
    <cellStyle name="Normal 5 3 5 2 4 2 2 3" xfId="28490" xr:uid="{03C5EC0F-217C-4B61-856D-B520BE343DBC}"/>
    <cellStyle name="Normal 5 3 5 2 4 2 3" xfId="14147" xr:uid="{2229F8D1-3B28-45D6-BA7A-A468E7A54EE3}"/>
    <cellStyle name="Normal 5 3 5 2 4 2 4" xfId="24273" xr:uid="{0450028A-3822-4D5E-A87B-B9B4E8281070}"/>
    <cellStyle name="Normal 5 3 5 2 4 3" xfId="6897" xr:uid="{7AA645E0-03A4-485E-A9B9-87102E80CA46}"/>
    <cellStyle name="Normal 5 3 5 2 4 3 2" xfId="16219" xr:uid="{4C5D635A-CF45-44A8-8ECE-6BFAF4185B5B}"/>
    <cellStyle name="Normal 5 3 5 2 4 3 3" xfId="26345" xr:uid="{E6E14212-4146-4C0B-8309-C7F6D5F7896C}"/>
    <cellStyle name="Normal 5 3 5 2 4 4" xfId="12002" xr:uid="{3614ED5A-BC7F-4BDE-BCC8-382BA99A2725}"/>
    <cellStyle name="Normal 5 3 5 2 4 5" xfId="22128" xr:uid="{87189C7F-DF33-4C2D-8CEC-3DB8ABEE8777}"/>
    <cellStyle name="Normal 5 3 5 2 5" xfId="3008" xr:uid="{07E5B38D-1853-47B2-8B8C-BEB664671193}"/>
    <cellStyle name="Normal 5 3 5 2 5 2" xfId="5237" xr:uid="{629B2526-4AD2-4EE6-802A-DD561213EE4B}"/>
    <cellStyle name="Normal 5 3 5 2 5 2 2" xfId="9455" xr:uid="{33FEDF8F-8C3C-4949-838B-EB3F9BE53E47}"/>
    <cellStyle name="Normal 5 3 5 2 5 2 2 2" xfId="18777" xr:uid="{25BC945C-A75D-43C8-B3A4-58F5CE60351C}"/>
    <cellStyle name="Normal 5 3 5 2 5 2 2 3" xfId="28903" xr:uid="{184E93C9-1CB5-404F-A43D-AF248224209D}"/>
    <cellStyle name="Normal 5 3 5 2 5 2 3" xfId="14560" xr:uid="{2DD61DE0-4E1B-4709-BAA0-33A646352C0E}"/>
    <cellStyle name="Normal 5 3 5 2 5 2 4" xfId="24686" xr:uid="{99744437-09B7-43F2-A2AA-233D9B5051A5}"/>
    <cellStyle name="Normal 5 3 5 2 5 3" xfId="7310" xr:uid="{83A8E7AF-87F8-479C-B90C-81D7AAC95FDD}"/>
    <cellStyle name="Normal 5 3 5 2 5 3 2" xfId="16632" xr:uid="{E6B8BC69-FC2B-4503-9C98-E7E1C66A5844}"/>
    <cellStyle name="Normal 5 3 5 2 5 3 3" xfId="26758" xr:uid="{D5BE9DD0-47B6-4165-93ED-45F59A0C1790}"/>
    <cellStyle name="Normal 5 3 5 2 5 4" xfId="12415" xr:uid="{14F0013E-8BFA-4879-95D9-8562366D6F62}"/>
    <cellStyle name="Normal 5 3 5 2 5 5" xfId="22541" xr:uid="{2A603C7A-F13B-41AB-926D-59DD55F7789A}"/>
    <cellStyle name="Normal 5 3 5 2 6" xfId="3444" xr:uid="{A9BBA84A-B94A-44B6-B878-94E6108E9152}"/>
    <cellStyle name="Normal 5 3 5 2 6 2" xfId="7723" xr:uid="{BDE75AB0-D6C4-4566-8609-B47775BA9736}"/>
    <cellStyle name="Normal 5 3 5 2 6 2 2" xfId="17045" xr:uid="{E6A03C8B-F81C-4E2F-8973-D3E3508AA013}"/>
    <cellStyle name="Normal 5 3 5 2 6 2 3" xfId="27171" xr:uid="{3FC23C6C-72C4-48FE-98CE-D45C6575E73B}"/>
    <cellStyle name="Normal 5 3 5 2 6 3" xfId="12828" xr:uid="{48268DFA-C940-44E9-A1C3-F9A4901FEA46}"/>
    <cellStyle name="Normal 5 3 5 2 6 4" xfId="22954" xr:uid="{BC09C072-90E7-49DF-ACFB-EB673D73A6F6}"/>
    <cellStyle name="Normal 5 3 5 2 7" xfId="5658" xr:uid="{CB6C57BC-62B3-40D6-8B49-F15E7BC0A0D7}"/>
    <cellStyle name="Normal 5 3 5 2 7 2" xfId="14980" xr:uid="{5305961A-EB56-4859-B754-5E45608E596B}"/>
    <cellStyle name="Normal 5 3 5 2 7 3" xfId="25106" xr:uid="{09036088-44F5-4A12-963B-67196C1237D6}"/>
    <cellStyle name="Normal 5 3 5 2 8" xfId="9890" xr:uid="{5486DEE5-6FA7-4C19-A09C-A099E4F31495}"/>
    <cellStyle name="Normal 5 3 5 2 8 2" xfId="19211" xr:uid="{91666B05-17FE-4016-B702-2B5CAA54D74E}"/>
    <cellStyle name="Normal 5 3 5 2 8 3" xfId="29337" xr:uid="{A314ECD5-5DD7-449F-AEE4-EDB2E73DDA52}"/>
    <cellStyle name="Normal 5 3 5 2 9" xfId="1354" xr:uid="{0029D13D-10B8-4A17-AFC8-12846A36A42D}"/>
    <cellStyle name="Normal 5 3 5 3" xfId="935" xr:uid="{00000000-0005-0000-0000-000031030000}"/>
    <cellStyle name="Normal 5 3 5 3 2" xfId="3997" xr:uid="{F41946F9-B442-4A90-AC91-4DE1C8160E21}"/>
    <cellStyle name="Normal 5 3 5 3 2 2" xfId="8215" xr:uid="{326D5249-D195-4431-9C14-AC8E55D50C78}"/>
    <cellStyle name="Normal 5 3 5 3 2 2 2" xfId="17537" xr:uid="{D79C10DC-35E2-4A62-B39B-C939B535F20E}"/>
    <cellStyle name="Normal 5 3 5 3 2 2 3" xfId="27663" xr:uid="{B82525EB-8146-439F-B808-8EC69F0BB2F5}"/>
    <cellStyle name="Normal 5 3 5 3 2 3" xfId="13320" xr:uid="{707B9852-9C6D-4FF6-8F76-70BE27A01CC3}"/>
    <cellStyle name="Normal 5 3 5 3 2 4" xfId="23446" xr:uid="{00596A2E-C909-4EF9-84F6-4720CBFF6BE0}"/>
    <cellStyle name="Normal 5 3 5 3 3" xfId="6070" xr:uid="{CF9DFDCD-D2E1-431F-B1F9-F61D86E4F761}"/>
    <cellStyle name="Normal 5 3 5 3 3 2" xfId="15392" xr:uid="{5F18F5CE-819C-4062-A74C-CC8FBA3DFCBF}"/>
    <cellStyle name="Normal 5 3 5 3 3 3" xfId="25518" xr:uid="{F9F15314-323C-44E3-9358-38E982BCC494}"/>
    <cellStyle name="Normal 5 3 5 3 4" xfId="10108" xr:uid="{DC0254B0-5684-4121-8F91-301A7F53BAB6}"/>
    <cellStyle name="Normal 5 3 5 3 4 2" xfId="19419" xr:uid="{2B197CE4-CD53-4A83-93C8-516937B2DA93}"/>
    <cellStyle name="Normal 5 3 5 3 4 3" xfId="29545" xr:uid="{B91CA29D-3BE0-496E-8E90-C1CBA00422B0}"/>
    <cellStyle name="Normal 5 3 5 3 5" xfId="1768" xr:uid="{D90BF241-7519-4202-8311-336E7F3E5CF9}"/>
    <cellStyle name="Normal 5 3 5 3 6" xfId="11175" xr:uid="{CE754961-1F0B-4616-BE04-D4B57389FBAF}"/>
    <cellStyle name="Normal 5 3 5 3 7" xfId="20474" xr:uid="{16204416-05CF-49C3-A4DB-86009ED43789}"/>
    <cellStyle name="Normal 5 3 5 3 8" xfId="21301" xr:uid="{7A40EE09-E23F-46C2-8B6A-33947AD9D46B}"/>
    <cellStyle name="Normal 5 3 5 4" xfId="2181" xr:uid="{4B869BDC-1CD7-49E3-9067-5C38CF117154}"/>
    <cellStyle name="Normal 5 3 5 4 2" xfId="4410" xr:uid="{175BFD4C-1A8E-43D2-914D-E8965DB9DDA7}"/>
    <cellStyle name="Normal 5 3 5 4 2 2" xfId="8628" xr:uid="{33F6DF30-A94B-4A2D-91AB-89CFBA929795}"/>
    <cellStyle name="Normal 5 3 5 4 2 2 2" xfId="17950" xr:uid="{95ABBFC0-FF9D-4447-89E5-74D4F2A4D7C8}"/>
    <cellStyle name="Normal 5 3 5 4 2 2 3" xfId="28076" xr:uid="{159F05E5-C37F-4A8F-9065-719C117BD20C}"/>
    <cellStyle name="Normal 5 3 5 4 2 3" xfId="13733" xr:uid="{DECAE143-DEB7-42F9-9918-8F95F96FC18D}"/>
    <cellStyle name="Normal 5 3 5 4 2 4" xfId="23859" xr:uid="{2F66B689-B82E-4F75-BC5C-9C61C313DDB0}"/>
    <cellStyle name="Normal 5 3 5 4 3" xfId="6483" xr:uid="{7D8E357D-F577-479E-B259-3FEDE6799168}"/>
    <cellStyle name="Normal 5 3 5 4 3 2" xfId="15805" xr:uid="{2DE006D3-6736-40CD-A5DD-D65CB17677D0}"/>
    <cellStyle name="Normal 5 3 5 4 3 3" xfId="25931" xr:uid="{1EF06E0C-69EE-4BA5-AF79-7B346E9383D4}"/>
    <cellStyle name="Normal 5 3 5 4 4" xfId="11588" xr:uid="{636F41BC-40D7-4F60-A552-E78AFB9DC422}"/>
    <cellStyle name="Normal 5 3 5 4 5" xfId="21714" xr:uid="{9617EF7E-FE34-464E-822D-4465B9B61FD0}"/>
    <cellStyle name="Normal 5 3 5 5" xfId="2594" xr:uid="{72A81C8C-6977-4790-B90D-C7FFD12C377A}"/>
    <cellStyle name="Normal 5 3 5 5 2" xfId="4823" xr:uid="{0E803018-6DC5-4441-ADB9-495F524DBA77}"/>
    <cellStyle name="Normal 5 3 5 5 2 2" xfId="9041" xr:uid="{592AFF5E-BFE5-4666-ACB4-1424B54C3A61}"/>
    <cellStyle name="Normal 5 3 5 5 2 2 2" xfId="18363" xr:uid="{51065D47-591E-4D23-9F88-CF5EA9A553CC}"/>
    <cellStyle name="Normal 5 3 5 5 2 2 3" xfId="28489" xr:uid="{D8B81868-B32C-414E-96C2-15953A684EE6}"/>
    <cellStyle name="Normal 5 3 5 5 2 3" xfId="14146" xr:uid="{F1260EB0-A850-4AB3-82E3-16AA54B19E56}"/>
    <cellStyle name="Normal 5 3 5 5 2 4" xfId="24272" xr:uid="{C56BDDB0-1845-4968-A155-F7A6C9262438}"/>
    <cellStyle name="Normal 5 3 5 5 3" xfId="6896" xr:uid="{9BFF8D6D-F291-495E-AE1D-A67192FEDD6A}"/>
    <cellStyle name="Normal 5 3 5 5 3 2" xfId="16218" xr:uid="{7AA9699B-EB13-4A57-B4E0-E5FC1B10DBF1}"/>
    <cellStyle name="Normal 5 3 5 5 3 3" xfId="26344" xr:uid="{4C98DA89-E6BB-4BCF-A059-702A20446825}"/>
    <cellStyle name="Normal 5 3 5 5 4" xfId="12001" xr:uid="{674A8FC3-EF7D-4EE7-8994-31C3238CF562}"/>
    <cellStyle name="Normal 5 3 5 5 5" xfId="22127" xr:uid="{77F476D8-BBCF-46F5-95FE-40DBF802FE60}"/>
    <cellStyle name="Normal 5 3 5 6" xfId="3007" xr:uid="{F0B711E7-DCC4-4D83-8D0F-A4FC9673CEA4}"/>
    <cellStyle name="Normal 5 3 5 6 2" xfId="5236" xr:uid="{950BB125-9201-4140-B64E-A5127AB0E20F}"/>
    <cellStyle name="Normal 5 3 5 6 2 2" xfId="9454" xr:uid="{C7253858-AFFA-4515-8EE2-855A826783A4}"/>
    <cellStyle name="Normal 5 3 5 6 2 2 2" xfId="18776" xr:uid="{A8146FA5-0CC0-4C9A-A215-A21DCB77ED48}"/>
    <cellStyle name="Normal 5 3 5 6 2 2 3" xfId="28902" xr:uid="{F945AE55-6523-4405-A289-6B168BEA536F}"/>
    <cellStyle name="Normal 5 3 5 6 2 3" xfId="14559" xr:uid="{840D9827-FB96-4CA5-AC23-5BE0ABF1936E}"/>
    <cellStyle name="Normal 5 3 5 6 2 4" xfId="24685" xr:uid="{FAF4475E-0BEB-43A1-A84A-6A447E7E4A9D}"/>
    <cellStyle name="Normal 5 3 5 6 3" xfId="7309" xr:uid="{7BB6BAD7-166F-41AF-8B9F-527FDAAC2AC3}"/>
    <cellStyle name="Normal 5 3 5 6 3 2" xfId="16631" xr:uid="{CA6A18E0-2CEE-47C2-ABEA-B188422E0118}"/>
    <cellStyle name="Normal 5 3 5 6 3 3" xfId="26757" xr:uid="{9D2D0FE5-F0ED-4E6B-83D2-8B697E11588E}"/>
    <cellStyle name="Normal 5 3 5 6 4" xfId="12414" xr:uid="{5CE8D794-EB5A-4F99-8516-A4021363E5BC}"/>
    <cellStyle name="Normal 5 3 5 6 5" xfId="22540" xr:uid="{F9593133-83CA-48B8-8838-934BD8E39F1D}"/>
    <cellStyle name="Normal 5 3 5 7" xfId="3443" xr:uid="{80561BAC-9EB4-4605-B016-8716933EC677}"/>
    <cellStyle name="Normal 5 3 5 7 2" xfId="7722" xr:uid="{1541412F-3C77-466B-9008-2C6446E0F002}"/>
    <cellStyle name="Normal 5 3 5 7 2 2" xfId="17044" xr:uid="{C1F0D351-4B6F-4B20-B69F-83333014A8C1}"/>
    <cellStyle name="Normal 5 3 5 7 2 3" xfId="27170" xr:uid="{4F720103-F620-4161-B7CB-FC5A3358E731}"/>
    <cellStyle name="Normal 5 3 5 7 3" xfId="12827" xr:uid="{126AA508-05F5-4894-8811-6CD32FA4DDBA}"/>
    <cellStyle name="Normal 5 3 5 7 4" xfId="22953" xr:uid="{E1F047AE-4CFC-45FF-9947-83F3582F0244}"/>
    <cellStyle name="Normal 5 3 5 8" xfId="5657" xr:uid="{EFF2BCB6-5CE6-455E-81AF-DBB90DEF781F}"/>
    <cellStyle name="Normal 5 3 5 8 2" xfId="14979" xr:uid="{7E436CE7-922F-4799-87A4-AFA1B9BC0444}"/>
    <cellStyle name="Normal 5 3 5 8 3" xfId="25105" xr:uid="{1100A870-764E-4337-BDAE-1642623CF226}"/>
    <cellStyle name="Normal 5 3 5 9" xfId="9683" xr:uid="{8284749F-47FA-4273-95D4-3C0EFF99AF7E}"/>
    <cellStyle name="Normal 5 3 5 9 2" xfId="19004" xr:uid="{C06DC55E-BBD9-455C-A3A4-DA0743D8FFBA}"/>
    <cellStyle name="Normal 5 3 5 9 3" xfId="29130" xr:uid="{8B113231-81BB-4D27-8295-37B41FD05421}"/>
    <cellStyle name="Normal 5 3 6" xfId="458" xr:uid="{00000000-0005-0000-0000-000032030000}"/>
    <cellStyle name="Normal 5 3 6 10" xfId="10764" xr:uid="{37B84681-17B8-4F41-B5A9-CCCF2BCE1355}"/>
    <cellStyle name="Normal 5 3 6 11" xfId="20060" xr:uid="{1D22E4F4-D2C7-45C1-BC5A-BF6143FDCFF7}"/>
    <cellStyle name="Normal 5 3 6 12" xfId="20890" xr:uid="{7205A639-79E2-4AC7-B7D3-05B4A4391AF7}"/>
    <cellStyle name="Normal 5 3 6 2" xfId="937" xr:uid="{00000000-0005-0000-0000-000033030000}"/>
    <cellStyle name="Normal 5 3 6 2 2" xfId="3999" xr:uid="{B90E3D22-0EF9-4113-81AA-9E179B6F25E5}"/>
    <cellStyle name="Normal 5 3 6 2 2 2" xfId="8217" xr:uid="{3B8AB9C8-32B1-44DB-81FD-2888543827B9}"/>
    <cellStyle name="Normal 5 3 6 2 2 2 2" xfId="17539" xr:uid="{0C9AAF14-A85D-4294-9467-91625C40B0DB}"/>
    <cellStyle name="Normal 5 3 6 2 2 2 3" xfId="27665" xr:uid="{8CED0238-496C-49E8-AD18-05B7D836B687}"/>
    <cellStyle name="Normal 5 3 6 2 2 3" xfId="13322" xr:uid="{268D123C-819A-4C45-A56C-585CE8DD1D4D}"/>
    <cellStyle name="Normal 5 3 6 2 2 4" xfId="23448" xr:uid="{19DB0FA0-7E7D-49A2-8700-DDAF205247F5}"/>
    <cellStyle name="Normal 5 3 6 2 3" xfId="6072" xr:uid="{9A7B9F07-81CA-46AC-A3A8-806C3C2554A8}"/>
    <cellStyle name="Normal 5 3 6 2 3 2" xfId="15394" xr:uid="{2B4DC032-EF52-47A0-A464-970599356EFF}"/>
    <cellStyle name="Normal 5 3 6 2 3 3" xfId="25520" xr:uid="{EB294573-729C-4DE9-ABFD-BB4FC2413CA0}"/>
    <cellStyle name="Normal 5 3 6 2 4" xfId="10224" xr:uid="{2EE56958-F406-47EE-99BC-4B8B50F13A0E}"/>
    <cellStyle name="Normal 5 3 6 2 4 2" xfId="19535" xr:uid="{7864E38E-6578-4902-943A-2CBF209386F2}"/>
    <cellStyle name="Normal 5 3 6 2 4 3" xfId="29661" xr:uid="{CEE4511F-D6E6-4937-84C2-EF1ADAAB5946}"/>
    <cellStyle name="Normal 5 3 6 2 5" xfId="1770" xr:uid="{93131F37-6EF3-4E69-B332-FB765B8B14EB}"/>
    <cellStyle name="Normal 5 3 6 2 6" xfId="11177" xr:uid="{AA1E99C1-12EE-4315-B579-DA7924C9D606}"/>
    <cellStyle name="Normal 5 3 6 2 7" xfId="20476" xr:uid="{5AFC101B-D5BD-426C-BEEF-806AA3A34C90}"/>
    <cellStyle name="Normal 5 3 6 2 8" xfId="21303" xr:uid="{454DA690-0BFC-419B-8082-C1DB86281A4F}"/>
    <cellStyle name="Normal 5 3 6 3" xfId="2183" xr:uid="{F00ACD3F-F2E1-42F2-BD12-35EE7A0C4162}"/>
    <cellStyle name="Normal 5 3 6 3 2" xfId="4412" xr:uid="{162079AF-C1B2-4F8A-A02F-0DCCFEC8FA7E}"/>
    <cellStyle name="Normal 5 3 6 3 2 2" xfId="8630" xr:uid="{E870B47A-929C-4352-918F-D6293132C8B1}"/>
    <cellStyle name="Normal 5 3 6 3 2 2 2" xfId="17952" xr:uid="{629F259F-8B15-40FF-90DE-7FE9CA285A1E}"/>
    <cellStyle name="Normal 5 3 6 3 2 2 3" xfId="28078" xr:uid="{4E698152-F012-4745-BEFF-8A38AF444453}"/>
    <cellStyle name="Normal 5 3 6 3 2 3" xfId="13735" xr:uid="{CE52E081-79CE-4BE4-8BE9-741928932C40}"/>
    <cellStyle name="Normal 5 3 6 3 2 4" xfId="23861" xr:uid="{9CFEF70B-09AE-4F4D-AEF7-937B649FF632}"/>
    <cellStyle name="Normal 5 3 6 3 3" xfId="6485" xr:uid="{20122BB8-FAB5-4EEC-AE34-E0329E7E9521}"/>
    <cellStyle name="Normal 5 3 6 3 3 2" xfId="15807" xr:uid="{9FA10728-447B-4A49-A0A7-4A66A9596193}"/>
    <cellStyle name="Normal 5 3 6 3 3 3" xfId="25933" xr:uid="{E1B193EF-6E70-4DBC-A73A-C4D2A39C1A6D}"/>
    <cellStyle name="Normal 5 3 6 3 4" xfId="11590" xr:uid="{9C3DCFFD-178C-40AB-932D-41FD9E464157}"/>
    <cellStyle name="Normal 5 3 6 3 5" xfId="21716" xr:uid="{6BA1A3FC-9D90-46D5-AA6F-673077A6029F}"/>
    <cellStyle name="Normal 5 3 6 4" xfId="2596" xr:uid="{E98883C2-29E6-489C-9E91-0389BDFE6DDD}"/>
    <cellStyle name="Normal 5 3 6 4 2" xfId="4825" xr:uid="{152CF1FE-1DB4-4B67-8FA2-5AEEE265140D}"/>
    <cellStyle name="Normal 5 3 6 4 2 2" xfId="9043" xr:uid="{51B551D9-0DEE-4D9E-9CBD-DC1ECB600517}"/>
    <cellStyle name="Normal 5 3 6 4 2 2 2" xfId="18365" xr:uid="{EA0FF5BC-510F-4E34-BC3C-88B5B1FA5151}"/>
    <cellStyle name="Normal 5 3 6 4 2 2 3" xfId="28491" xr:uid="{254FC27E-864A-421E-B267-DDAD8DDAE9E1}"/>
    <cellStyle name="Normal 5 3 6 4 2 3" xfId="14148" xr:uid="{C8C8EA9A-F631-4044-ADD1-69ED71F7F9E8}"/>
    <cellStyle name="Normal 5 3 6 4 2 4" xfId="24274" xr:uid="{29CD27EC-23A4-4527-8482-64231B71B7E8}"/>
    <cellStyle name="Normal 5 3 6 4 3" xfId="6898" xr:uid="{4A71C62E-0A34-4EE5-8450-F6381AEA409B}"/>
    <cellStyle name="Normal 5 3 6 4 3 2" xfId="16220" xr:uid="{688991A1-813D-4D45-8F07-0A544FCCEF60}"/>
    <cellStyle name="Normal 5 3 6 4 3 3" xfId="26346" xr:uid="{B6A76B9C-5194-47FE-91C8-96AB74DF3237}"/>
    <cellStyle name="Normal 5 3 6 4 4" xfId="12003" xr:uid="{D79F7C73-51E2-4402-AB1B-C5BA07A65848}"/>
    <cellStyle name="Normal 5 3 6 4 5" xfId="22129" xr:uid="{624B877B-6918-4C81-8AB2-B7529E7F111A}"/>
    <cellStyle name="Normal 5 3 6 5" xfId="3009" xr:uid="{5C70ADBD-BE8D-46A1-8A6F-9A58A1698E3B}"/>
    <cellStyle name="Normal 5 3 6 5 2" xfId="5238" xr:uid="{95C18769-96E6-4BF0-A9EC-D70CA8F620E3}"/>
    <cellStyle name="Normal 5 3 6 5 2 2" xfId="9456" xr:uid="{931B79A5-FC5F-4C84-ABFE-D4C621D05CA6}"/>
    <cellStyle name="Normal 5 3 6 5 2 2 2" xfId="18778" xr:uid="{8E5B1DAF-EA11-4E0C-8CEF-EC26589B701F}"/>
    <cellStyle name="Normal 5 3 6 5 2 2 3" xfId="28904" xr:uid="{D963BCBC-F4DF-4E2F-A214-71C55C4AA8A5}"/>
    <cellStyle name="Normal 5 3 6 5 2 3" xfId="14561" xr:uid="{6E4792E7-F8B5-49D5-888C-4FA9434DAAC2}"/>
    <cellStyle name="Normal 5 3 6 5 2 4" xfId="24687" xr:uid="{8768804E-7FCE-4DF6-97D5-083D1B4C4306}"/>
    <cellStyle name="Normal 5 3 6 5 3" xfId="7311" xr:uid="{46595A3B-AC78-4BA3-9CEF-69755B6D99B7}"/>
    <cellStyle name="Normal 5 3 6 5 3 2" xfId="16633" xr:uid="{B8144426-4D3F-470C-9651-471751A27BD3}"/>
    <cellStyle name="Normal 5 3 6 5 3 3" xfId="26759" xr:uid="{7A9E09AB-CE01-4984-A28A-F169084770B3}"/>
    <cellStyle name="Normal 5 3 6 5 4" xfId="12416" xr:uid="{28FC7B70-5259-4950-885B-FFFA598F0E5E}"/>
    <cellStyle name="Normal 5 3 6 5 5" xfId="22542" xr:uid="{0D95F6CC-8239-4C50-B1E2-2D23F8C63B07}"/>
    <cellStyle name="Normal 5 3 6 6" xfId="3445" xr:uid="{800F8205-DC36-4475-AC70-D42E6DF30FC8}"/>
    <cellStyle name="Normal 5 3 6 6 2" xfId="7724" xr:uid="{ACDB54C9-2BA4-4318-BAA4-8D41F39B45DF}"/>
    <cellStyle name="Normal 5 3 6 6 2 2" xfId="17046" xr:uid="{55347495-BF49-4F57-82C4-C2FA84E56BFC}"/>
    <cellStyle name="Normal 5 3 6 6 2 3" xfId="27172" xr:uid="{4F4D66AD-173D-4C69-AA84-FF45F9E4CA44}"/>
    <cellStyle name="Normal 5 3 6 6 3" xfId="12829" xr:uid="{90A00AF0-1913-41C0-90C7-DEFFA84D4A21}"/>
    <cellStyle name="Normal 5 3 6 6 4" xfId="22955" xr:uid="{3B94CB87-6DA2-4BCA-A344-0024FD22202A}"/>
    <cellStyle name="Normal 5 3 6 7" xfId="5659" xr:uid="{0E0FCB08-3C6D-4288-9414-41C4C0328A9F}"/>
    <cellStyle name="Normal 5 3 6 7 2" xfId="14981" xr:uid="{BFBDB998-D8AB-4716-9B9D-068075C16ABF}"/>
    <cellStyle name="Normal 5 3 6 7 3" xfId="25107" xr:uid="{FA2DFA37-B4E9-4E9D-ACFA-7F2BEF3FAF8F}"/>
    <cellStyle name="Normal 5 3 6 8" xfId="9799" xr:uid="{BBE13114-005B-4680-9094-2DD2DDDE7DF8}"/>
    <cellStyle name="Normal 5 3 6 8 2" xfId="19120" xr:uid="{DAC7173C-6968-4C65-AAB7-F5BF0F64B98D}"/>
    <cellStyle name="Normal 5 3 6 8 3" xfId="29246" xr:uid="{9ED9127D-096E-4738-B999-E56C2B8507FA}"/>
    <cellStyle name="Normal 5 3 6 9" xfId="1355" xr:uid="{B7C9D05C-29D3-4C36-80C0-58A0B1C0E814}"/>
    <cellStyle name="Normal 5 3 7" xfId="921" xr:uid="{00000000-0005-0000-0000-000034030000}"/>
    <cellStyle name="Normal 5 3 7 2" xfId="3984" xr:uid="{ABE8C572-6FA8-48CB-9253-6C6CD64AE08C}"/>
    <cellStyle name="Normal 5 3 7 2 2" xfId="8202" xr:uid="{3D26082B-5EC7-4E7E-8BC8-6A73CDE2302D}"/>
    <cellStyle name="Normal 5 3 7 2 2 2" xfId="17524" xr:uid="{4788F67A-23F4-4AD7-AD62-E06C5713DE7F}"/>
    <cellStyle name="Normal 5 3 7 2 2 3" xfId="27650" xr:uid="{A9582744-CAC3-4CDF-B81F-7A26BB202FE0}"/>
    <cellStyle name="Normal 5 3 7 2 3" xfId="13307" xr:uid="{6325E10F-2F61-4736-AD7F-04B77D89B67B}"/>
    <cellStyle name="Normal 5 3 7 2 4" xfId="23433" xr:uid="{B1B31C7D-F455-4745-B0F4-E126AE147C35}"/>
    <cellStyle name="Normal 5 3 7 3" xfId="6057" xr:uid="{A2F5377D-B5D5-4D39-8675-CC71576EFD85}"/>
    <cellStyle name="Normal 5 3 7 3 2" xfId="15379" xr:uid="{1B1D2DE1-AA44-4D35-B238-5A70DDBB15CD}"/>
    <cellStyle name="Normal 5 3 7 3 3" xfId="25505" xr:uid="{729A5357-8FC5-4C43-99C8-226BE4F61C98}"/>
    <cellStyle name="Normal 5 3 7 4" xfId="10002" xr:uid="{12D5534C-5A4D-4AB8-A2F0-0EB39CD50C4D}"/>
    <cellStyle name="Normal 5 3 7 4 2" xfId="19316" xr:uid="{09ACC481-33CD-4FF6-A8A6-62DDF3307EE3}"/>
    <cellStyle name="Normal 5 3 7 4 3" xfId="29442" xr:uid="{7FF37B0D-0A8D-46FE-8765-F255315518AE}"/>
    <cellStyle name="Normal 5 3 7 5" xfId="1755" xr:uid="{EEF7E55B-4595-4CCF-BB22-FDA1A1F9B9FA}"/>
    <cellStyle name="Normal 5 3 7 6" xfId="11162" xr:uid="{238715D4-EF3F-4214-A563-49C1177153AC}"/>
    <cellStyle name="Normal 5 3 7 7" xfId="20461" xr:uid="{F2E2EAEC-8B25-4410-B8DE-FA3CCE4381CC}"/>
    <cellStyle name="Normal 5 3 7 8" xfId="21288" xr:uid="{8EDC6FAE-CF2F-47BB-A366-BFF06746F4D5}"/>
    <cellStyle name="Normal 5 3 8" xfId="2168" xr:uid="{10D17153-5BA5-48AF-B1AE-52547319E54D}"/>
    <cellStyle name="Normal 5 3 8 2" xfId="4397" xr:uid="{B8C6E87E-D8D1-40E9-9C3D-A5E366C2EE07}"/>
    <cellStyle name="Normal 5 3 8 2 2" xfId="8615" xr:uid="{A689174B-F110-47A8-8783-8BB40AAED542}"/>
    <cellStyle name="Normal 5 3 8 2 2 2" xfId="17937" xr:uid="{E72D5BE7-1729-4D88-9470-31E3B2B8CF0C}"/>
    <cellStyle name="Normal 5 3 8 2 2 3" xfId="28063" xr:uid="{00CCE438-712E-4CCF-B2CC-AA9221AF44F3}"/>
    <cellStyle name="Normal 5 3 8 2 3" xfId="13720" xr:uid="{5B2B573C-EF33-491D-B76B-35072761FE5F}"/>
    <cellStyle name="Normal 5 3 8 2 4" xfId="23846" xr:uid="{F731F5F7-B53F-41B6-B5D2-7CAAAF54DB78}"/>
    <cellStyle name="Normal 5 3 8 3" xfId="6470" xr:uid="{5A33C449-5619-4321-8512-BCEC6AE47E9A}"/>
    <cellStyle name="Normal 5 3 8 3 2" xfId="15792" xr:uid="{6D9E2D96-2EDB-4A53-B0F1-A31A252110B9}"/>
    <cellStyle name="Normal 5 3 8 3 3" xfId="25918" xr:uid="{A3B5CB34-27B7-439C-81CB-845595500D33}"/>
    <cellStyle name="Normal 5 3 8 4" xfId="11575" xr:uid="{0C4F1058-1AFE-4994-AC3F-363FB749772B}"/>
    <cellStyle name="Normal 5 3 8 5" xfId="21701" xr:uid="{37B6D5E4-4280-4F07-B504-073261142337}"/>
    <cellStyle name="Normal 5 3 9" xfId="2581" xr:uid="{BE5DD44D-CE29-4F4D-831C-CA2D96F708EB}"/>
    <cellStyle name="Normal 5 3 9 2" xfId="4810" xr:uid="{F7D9D85C-9B52-46F5-87C0-84A69BE2379B}"/>
    <cellStyle name="Normal 5 3 9 2 2" xfId="9028" xr:uid="{B741D5AF-28B7-4ECB-B983-C75336437799}"/>
    <cellStyle name="Normal 5 3 9 2 2 2" xfId="18350" xr:uid="{30FCFD28-80FD-4625-B675-24869EE7D9F3}"/>
    <cellStyle name="Normal 5 3 9 2 2 3" xfId="28476" xr:uid="{E2F53BEA-6E3A-470A-BE0E-43AA6BD78E12}"/>
    <cellStyle name="Normal 5 3 9 2 3" xfId="14133" xr:uid="{752AFBD5-4B78-49AA-B2F4-717CE33DD916}"/>
    <cellStyle name="Normal 5 3 9 2 4" xfId="24259" xr:uid="{2445A160-2922-4CF6-A76C-6AB5B2B165FB}"/>
    <cellStyle name="Normal 5 3 9 3" xfId="6883" xr:uid="{A8D6B75F-4719-4A0F-8051-1DF7100842F8}"/>
    <cellStyle name="Normal 5 3 9 3 2" xfId="16205" xr:uid="{67741AE3-B7FD-4B13-B83D-82796F257F5C}"/>
    <cellStyle name="Normal 5 3 9 3 3" xfId="26331" xr:uid="{44387576-EDC6-4ADD-AF63-BC23B4341D36}"/>
    <cellStyle name="Normal 5 3 9 4" xfId="11988" xr:uid="{0F1769BF-2A8F-4125-9853-2B2A641548D6}"/>
    <cellStyle name="Normal 5 3 9 5" xfId="22114" xr:uid="{E1F020A0-F470-4DD9-BD96-E3C88DCDBDF6}"/>
    <cellStyle name="Normal 5 4" xfId="459" xr:uid="{00000000-0005-0000-0000-000035030000}"/>
    <cellStyle name="Normal 5 4 10" xfId="5660" xr:uid="{52236BBD-8C9E-42CC-BB7E-75AED95C1722}"/>
    <cellStyle name="Normal 5 4 10 2" xfId="14982" xr:uid="{743C1DA2-02D4-4BCF-BD8F-9C02611DD3E3}"/>
    <cellStyle name="Normal 5 4 10 3" xfId="25108" xr:uid="{8DDAC1FD-CE95-4DB8-9139-71924808D5A6}"/>
    <cellStyle name="Normal 5 4 11" xfId="9603" xr:uid="{AF12F3AF-7203-4DFE-A84E-6AF23EDA88A0}"/>
    <cellStyle name="Normal 5 4 11 2" xfId="18924" xr:uid="{5CD82403-9E49-42A1-B245-20A8F05E6171}"/>
    <cellStyle name="Normal 5 4 11 3" xfId="29050" xr:uid="{61EF4651-25A0-44F5-85DA-F0607C6579D1}"/>
    <cellStyle name="Normal 5 4 12" xfId="1356" xr:uid="{BEB7B5EB-6EC2-41FE-8E94-8F500D6A6ADA}"/>
    <cellStyle name="Normal 5 4 13" xfId="10765" xr:uid="{89A34702-E7D3-43C8-A607-50CBB390279C}"/>
    <cellStyle name="Normal 5 4 14" xfId="20061" xr:uid="{B614DC02-0B6B-4880-95A8-B25005675CC0}"/>
    <cellStyle name="Normal 5 4 15" xfId="20891" xr:uid="{28F01208-D7C2-4AE6-A31A-DBA3408E051B}"/>
    <cellStyle name="Normal 5 4 2" xfId="460" xr:uid="{00000000-0005-0000-0000-000036030000}"/>
    <cellStyle name="Normal 5 4 2 10" xfId="9663" xr:uid="{DA1E094D-7A45-487A-8B84-F7446F3D9158}"/>
    <cellStyle name="Normal 5 4 2 10 2" xfId="18984" xr:uid="{7DB1E737-74F5-453A-9D3B-48C8B75964E6}"/>
    <cellStyle name="Normal 5 4 2 10 3" xfId="29110" xr:uid="{D961B68D-CA9A-4248-B851-D917BA0E8ADC}"/>
    <cellStyle name="Normal 5 4 2 11" xfId="1357" xr:uid="{562559CE-4369-4972-A4F4-2170D55D306A}"/>
    <cellStyle name="Normal 5 4 2 12" xfId="10766" xr:uid="{B53D84F5-C9ED-4003-89A0-8E6F1B5BFE01}"/>
    <cellStyle name="Normal 5 4 2 13" xfId="20062" xr:uid="{CAF2A1CD-5173-436F-83DB-F7CD35C8C3DD}"/>
    <cellStyle name="Normal 5 4 2 14" xfId="20892" xr:uid="{1A4E7734-5F4D-448A-AB71-D7186644B7B4}"/>
    <cellStyle name="Normal 5 4 2 2" xfId="461" xr:uid="{00000000-0005-0000-0000-000037030000}"/>
    <cellStyle name="Normal 5 4 2 2 10" xfId="1358" xr:uid="{076881AF-41CC-4378-A191-B4D630BE1749}"/>
    <cellStyle name="Normal 5 4 2 2 11" xfId="10767" xr:uid="{8652FC83-A172-4EA9-8692-0F4094DBD9AE}"/>
    <cellStyle name="Normal 5 4 2 2 12" xfId="20063" xr:uid="{70C99AF5-6F0C-432E-A42D-517D2ABA7184}"/>
    <cellStyle name="Normal 5 4 2 2 13" xfId="20893" xr:uid="{1B3A0373-05F1-40E5-996B-7043D5FB665F}"/>
    <cellStyle name="Normal 5 4 2 2 2" xfId="462" xr:uid="{00000000-0005-0000-0000-000038030000}"/>
    <cellStyle name="Normal 5 4 2 2 2 10" xfId="10768" xr:uid="{BC6AECFF-C906-4C63-8117-C40D00F1E0D5}"/>
    <cellStyle name="Normal 5 4 2 2 2 11" xfId="20064" xr:uid="{0C6D9333-EE13-4154-A39A-EC79EE519A15}"/>
    <cellStyle name="Normal 5 4 2 2 2 12" xfId="20894" xr:uid="{F6CFEEEE-2C6E-4982-B713-28A6CD22439A}"/>
    <cellStyle name="Normal 5 4 2 2 2 2" xfId="941" xr:uid="{00000000-0005-0000-0000-000039030000}"/>
    <cellStyle name="Normal 5 4 2 2 2 2 2" xfId="4003" xr:uid="{215B9B62-8E1F-4CDF-834F-97FC45C3ECD7}"/>
    <cellStyle name="Normal 5 4 2 2 2 2 2 2" xfId="8221" xr:uid="{E09C01A4-9DF4-4626-873B-39428B3972BE}"/>
    <cellStyle name="Normal 5 4 2 2 2 2 2 2 2" xfId="17543" xr:uid="{04F84734-75C7-4552-AAE6-5C9A7E43E89A}"/>
    <cellStyle name="Normal 5 4 2 2 2 2 2 2 3" xfId="27669" xr:uid="{6E660FD6-EC37-4E48-9F20-B4CA98095AA7}"/>
    <cellStyle name="Normal 5 4 2 2 2 2 2 3" xfId="13326" xr:uid="{41813671-2352-4219-8C1B-30701AA9AE69}"/>
    <cellStyle name="Normal 5 4 2 2 2 2 2 4" xfId="23452" xr:uid="{9F0540E9-623E-4635-986A-F2BDD5F502B9}"/>
    <cellStyle name="Normal 5 4 2 2 2 2 3" xfId="6076" xr:uid="{9597899C-9EAD-4AD1-8369-77D3AF64527D}"/>
    <cellStyle name="Normal 5 4 2 2 2 2 3 2" xfId="15398" xr:uid="{E7B1569C-0D20-43D6-9B52-B346DBF01071}"/>
    <cellStyle name="Normal 5 4 2 2 2 2 3 3" xfId="25524" xr:uid="{9F31282E-C36D-4FF8-851B-CC6D452F3E4D}"/>
    <cellStyle name="Normal 5 4 2 2 2 2 4" xfId="10398" xr:uid="{1A47F858-27E3-4EBC-94E3-83BA4DA90861}"/>
    <cellStyle name="Normal 5 4 2 2 2 2 4 2" xfId="19709" xr:uid="{B781430A-DEED-412B-9E2D-944F94CBE470}"/>
    <cellStyle name="Normal 5 4 2 2 2 2 4 3" xfId="29835" xr:uid="{11D9F937-FD38-4A5D-8173-1D17FF1AF6E4}"/>
    <cellStyle name="Normal 5 4 2 2 2 2 5" xfId="1774" xr:uid="{0213BDB7-A5A4-4A91-9705-5A6D20946870}"/>
    <cellStyle name="Normal 5 4 2 2 2 2 6" xfId="11181" xr:uid="{0BE1FCC1-FD94-467B-8364-FF8259655E9D}"/>
    <cellStyle name="Normal 5 4 2 2 2 2 7" xfId="20480" xr:uid="{23D912E9-A489-4E62-B427-11586FFF5237}"/>
    <cellStyle name="Normal 5 4 2 2 2 2 8" xfId="21307" xr:uid="{749FB9AF-FE41-48CF-9F05-AFD349DCCA4F}"/>
    <cellStyle name="Normal 5 4 2 2 2 3" xfId="2187" xr:uid="{FBEC9C8E-2C87-4A7C-AA06-54301ADD1EA8}"/>
    <cellStyle name="Normal 5 4 2 2 2 3 2" xfId="4416" xr:uid="{83A1C610-07F9-46D4-ADFB-6F465A64B059}"/>
    <cellStyle name="Normal 5 4 2 2 2 3 2 2" xfId="8634" xr:uid="{FE6AEB08-0659-4D66-BE70-108D0C5AF73C}"/>
    <cellStyle name="Normal 5 4 2 2 2 3 2 2 2" xfId="17956" xr:uid="{13EE4A62-B151-44F4-8AD4-52695A72B6C3}"/>
    <cellStyle name="Normal 5 4 2 2 2 3 2 2 3" xfId="28082" xr:uid="{63D754DC-06D7-4EF5-B9A5-52F16C421505}"/>
    <cellStyle name="Normal 5 4 2 2 2 3 2 3" xfId="13739" xr:uid="{8C81091E-BE47-4951-83EC-01A5A2571375}"/>
    <cellStyle name="Normal 5 4 2 2 2 3 2 4" xfId="23865" xr:uid="{25CCF503-2C6F-469B-8641-F0F68DDBFBC0}"/>
    <cellStyle name="Normal 5 4 2 2 2 3 3" xfId="6489" xr:uid="{1025D63D-BF8A-47EC-8CA3-22A69355A7CF}"/>
    <cellStyle name="Normal 5 4 2 2 2 3 3 2" xfId="15811" xr:uid="{A2DE68A9-FBDD-4AD9-83A1-FDC64E48A9D2}"/>
    <cellStyle name="Normal 5 4 2 2 2 3 3 3" xfId="25937" xr:uid="{DCF55364-FA7C-44A9-94E6-B5AF9694A81C}"/>
    <cellStyle name="Normal 5 4 2 2 2 3 4" xfId="11594" xr:uid="{4976D778-512E-4698-A393-ADF96F1EA7B8}"/>
    <cellStyle name="Normal 5 4 2 2 2 3 5" xfId="21720" xr:uid="{C2D80C8B-6237-4954-8FE8-69AC9CE3BE20}"/>
    <cellStyle name="Normal 5 4 2 2 2 4" xfId="2600" xr:uid="{229B3607-436D-45DC-A357-B830A1D9229A}"/>
    <cellStyle name="Normal 5 4 2 2 2 4 2" xfId="4829" xr:uid="{7D643153-3DB2-4613-A0C4-B21F23CC088F}"/>
    <cellStyle name="Normal 5 4 2 2 2 4 2 2" xfId="9047" xr:uid="{B2DDF0A1-4EFE-45EF-A19D-6E4BC257F958}"/>
    <cellStyle name="Normal 5 4 2 2 2 4 2 2 2" xfId="18369" xr:uid="{581487BD-DB73-4F37-827F-435EA025B871}"/>
    <cellStyle name="Normal 5 4 2 2 2 4 2 2 3" xfId="28495" xr:uid="{CA89FB2C-AC1E-4728-8F83-864C843CA04F}"/>
    <cellStyle name="Normal 5 4 2 2 2 4 2 3" xfId="14152" xr:uid="{74B2F437-FFE7-4C64-BB7D-6F401D9A7B55}"/>
    <cellStyle name="Normal 5 4 2 2 2 4 2 4" xfId="24278" xr:uid="{A7AFC46E-0DB2-4356-89FD-D3ECFC076885}"/>
    <cellStyle name="Normal 5 4 2 2 2 4 3" xfId="6902" xr:uid="{A63AA609-686E-4BA4-B9B3-0B1F903CE16D}"/>
    <cellStyle name="Normal 5 4 2 2 2 4 3 2" xfId="16224" xr:uid="{5958A528-B43D-4B75-BE12-2F3B17889E77}"/>
    <cellStyle name="Normal 5 4 2 2 2 4 3 3" xfId="26350" xr:uid="{67931745-CAB9-4C59-98BB-5EC8A45CB4C1}"/>
    <cellStyle name="Normal 5 4 2 2 2 4 4" xfId="12007" xr:uid="{68FBA9F6-9C23-4A51-815D-93D389EACF66}"/>
    <cellStyle name="Normal 5 4 2 2 2 4 5" xfId="22133" xr:uid="{025CAC02-5A20-4F12-8DBE-C4A0C5093AC5}"/>
    <cellStyle name="Normal 5 4 2 2 2 5" xfId="3013" xr:uid="{2CE2FCEC-CC6E-4A6D-9914-BC4676709FF0}"/>
    <cellStyle name="Normal 5 4 2 2 2 5 2" xfId="5242" xr:uid="{6F473E3D-B9D4-47E6-88A9-BF847575F32B}"/>
    <cellStyle name="Normal 5 4 2 2 2 5 2 2" xfId="9460" xr:uid="{6558A9C7-F4F0-4C51-A663-D36CB8ACE155}"/>
    <cellStyle name="Normal 5 4 2 2 2 5 2 2 2" xfId="18782" xr:uid="{968050F7-DC17-45FE-BFB4-D242FC5A737D}"/>
    <cellStyle name="Normal 5 4 2 2 2 5 2 2 3" xfId="28908" xr:uid="{BDF0D28B-3FEA-4223-A623-98D69F0C4B30}"/>
    <cellStyle name="Normal 5 4 2 2 2 5 2 3" xfId="14565" xr:uid="{1502FF5B-92F1-4DA8-9658-32B54B3355DF}"/>
    <cellStyle name="Normal 5 4 2 2 2 5 2 4" xfId="24691" xr:uid="{5FB833B4-7054-4CB9-BA65-399FD23547FB}"/>
    <cellStyle name="Normal 5 4 2 2 2 5 3" xfId="7315" xr:uid="{0DBDE9FA-ABD0-4131-8AA8-F127053996BF}"/>
    <cellStyle name="Normal 5 4 2 2 2 5 3 2" xfId="16637" xr:uid="{29E3B3C6-9BA6-475F-80B1-4C591EB525C2}"/>
    <cellStyle name="Normal 5 4 2 2 2 5 3 3" xfId="26763" xr:uid="{469C32DD-6A6A-4E45-B4A3-41D6F4FAC323}"/>
    <cellStyle name="Normal 5 4 2 2 2 5 4" xfId="12420" xr:uid="{86C9DBE1-BB3A-46F6-AFBC-850F57B229FD}"/>
    <cellStyle name="Normal 5 4 2 2 2 5 5" xfId="22546" xr:uid="{28687BB4-B272-42BA-B2CE-3C7172CEDC2A}"/>
    <cellStyle name="Normal 5 4 2 2 2 6" xfId="3449" xr:uid="{FD3C1D3E-4135-461F-8A23-D390611E781E}"/>
    <cellStyle name="Normal 5 4 2 2 2 6 2" xfId="7728" xr:uid="{F33EFA11-9031-4227-BD9F-FE4DB3BE4972}"/>
    <cellStyle name="Normal 5 4 2 2 2 6 2 2" xfId="17050" xr:uid="{A4034AD2-2CF2-43EF-820C-721DD110CDCE}"/>
    <cellStyle name="Normal 5 4 2 2 2 6 2 3" xfId="27176" xr:uid="{05D6A1C5-82C6-4D19-BDCD-3B89FDFF20A8}"/>
    <cellStyle name="Normal 5 4 2 2 2 6 3" xfId="12833" xr:uid="{7F7C799E-6BE3-4ECB-8C0D-AB248BBE69AD}"/>
    <cellStyle name="Normal 5 4 2 2 2 6 4" xfId="22959" xr:uid="{3835BED3-5BAA-470A-BD27-2A49321C2D5D}"/>
    <cellStyle name="Normal 5 4 2 2 2 7" xfId="5663" xr:uid="{53AEC93C-59CA-48A2-8616-6D5EA5EE7D23}"/>
    <cellStyle name="Normal 5 4 2 2 2 7 2" xfId="14985" xr:uid="{8C6D57E4-C12C-4B77-807B-4BCF655D42BD}"/>
    <cellStyle name="Normal 5 4 2 2 2 7 3" xfId="25111" xr:uid="{46A8A932-5061-4243-BDD2-45CA6D495ECB}"/>
    <cellStyle name="Normal 5 4 2 2 2 8" xfId="9973" xr:uid="{AFFB046B-B803-42FE-BE11-543BED2D2916}"/>
    <cellStyle name="Normal 5 4 2 2 2 8 2" xfId="19294" xr:uid="{EC31339F-3176-405D-9339-0AB3D105B076}"/>
    <cellStyle name="Normal 5 4 2 2 2 8 3" xfId="29420" xr:uid="{53B0F2DC-C880-43F4-B832-DD4D31873FED}"/>
    <cellStyle name="Normal 5 4 2 2 2 9" xfId="1359" xr:uid="{43EB9704-9A84-4FC3-A1A5-8AEA83BAD24F}"/>
    <cellStyle name="Normal 5 4 2 2 3" xfId="940" xr:uid="{00000000-0005-0000-0000-00003A030000}"/>
    <cellStyle name="Normal 5 4 2 2 3 2" xfId="4002" xr:uid="{D5280227-9746-4DDB-9832-64AD5A4B38FB}"/>
    <cellStyle name="Normal 5 4 2 2 3 2 2" xfId="8220" xr:uid="{790AAB39-C8E4-4755-9173-E819304EDFDB}"/>
    <cellStyle name="Normal 5 4 2 2 3 2 2 2" xfId="17542" xr:uid="{1677AA32-2CD1-423D-8253-E31BC7B4C6C0}"/>
    <cellStyle name="Normal 5 4 2 2 3 2 2 3" xfId="27668" xr:uid="{12788FEB-5B12-429D-8AF9-391E7B083AE2}"/>
    <cellStyle name="Normal 5 4 2 2 3 2 3" xfId="13325" xr:uid="{FAE32A7B-F5EB-4192-9183-CC07AD4A1B84}"/>
    <cellStyle name="Normal 5 4 2 2 3 2 4" xfId="23451" xr:uid="{EE99293A-1370-4B58-B26B-9E360B79036F}"/>
    <cellStyle name="Normal 5 4 2 2 3 3" xfId="6075" xr:uid="{15BD462A-F25F-49C5-81B0-BD05B39BF388}"/>
    <cellStyle name="Normal 5 4 2 2 3 3 2" xfId="15397" xr:uid="{78642230-1D7A-4179-B929-26BA46F6731F}"/>
    <cellStyle name="Normal 5 4 2 2 3 3 3" xfId="25523" xr:uid="{6A550C30-37F2-4002-ACF8-6CC1221CCE36}"/>
    <cellStyle name="Normal 5 4 2 2 3 4" xfId="10191" xr:uid="{7382F9CD-6135-4E8B-9C0E-D3C3B50526BC}"/>
    <cellStyle name="Normal 5 4 2 2 3 4 2" xfId="19502" xr:uid="{A3516E37-2815-4EFB-88D2-4BFE2E312B6A}"/>
    <cellStyle name="Normal 5 4 2 2 3 4 3" xfId="29628" xr:uid="{C80FEAF9-C27C-45AA-89FC-AC442036A0CB}"/>
    <cellStyle name="Normal 5 4 2 2 3 5" xfId="1773" xr:uid="{C641B8C0-2327-4B5A-A34C-11BBD9D009BF}"/>
    <cellStyle name="Normal 5 4 2 2 3 6" xfId="11180" xr:uid="{E1060781-4FB2-409C-958F-D834D36B90FD}"/>
    <cellStyle name="Normal 5 4 2 2 3 7" xfId="20479" xr:uid="{3903C26E-07E0-47FD-BABC-AB6BDDF05554}"/>
    <cellStyle name="Normal 5 4 2 2 3 8" xfId="21306" xr:uid="{D8D1F8F9-9EE2-4DB7-8A96-E541A2F68AE6}"/>
    <cellStyle name="Normal 5 4 2 2 4" xfId="2186" xr:uid="{9B9703C9-A863-46F6-98D7-B8822730A937}"/>
    <cellStyle name="Normal 5 4 2 2 4 2" xfId="4415" xr:uid="{87285D37-2180-4434-BEE9-A571C64A0756}"/>
    <cellStyle name="Normal 5 4 2 2 4 2 2" xfId="8633" xr:uid="{CE285F15-E16B-4B8C-A949-344039CD1A38}"/>
    <cellStyle name="Normal 5 4 2 2 4 2 2 2" xfId="17955" xr:uid="{D4472147-CBDD-46F6-8008-9781F59FC154}"/>
    <cellStyle name="Normal 5 4 2 2 4 2 2 3" xfId="28081" xr:uid="{3CDAFB70-6D6B-4A8F-9F93-A85E17552B68}"/>
    <cellStyle name="Normal 5 4 2 2 4 2 3" xfId="13738" xr:uid="{25949A0C-7453-4FAB-A2CC-A7DED521FA2B}"/>
    <cellStyle name="Normal 5 4 2 2 4 2 4" xfId="23864" xr:uid="{D1D74665-F54E-4168-910A-BDC07959885F}"/>
    <cellStyle name="Normal 5 4 2 2 4 3" xfId="6488" xr:uid="{2A13B8B1-1338-42D0-B05A-7BC63763C62E}"/>
    <cellStyle name="Normal 5 4 2 2 4 3 2" xfId="15810" xr:uid="{4CD7B1F5-A8E7-44A9-84E5-6D4B05366524}"/>
    <cellStyle name="Normal 5 4 2 2 4 3 3" xfId="25936" xr:uid="{FF685C7B-E815-4D2F-A4AF-2927AECA7FF7}"/>
    <cellStyle name="Normal 5 4 2 2 4 4" xfId="11593" xr:uid="{6358C032-7CAE-45F0-BD53-660311A55C23}"/>
    <cellStyle name="Normal 5 4 2 2 4 5" xfId="21719" xr:uid="{CEAB665D-2A54-402C-A4F0-EB2465F5721F}"/>
    <cellStyle name="Normal 5 4 2 2 5" xfId="2599" xr:uid="{C3805DDB-88D8-4074-A681-B1DD6FA15A11}"/>
    <cellStyle name="Normal 5 4 2 2 5 2" xfId="4828" xr:uid="{77AECAD5-0DF1-4E83-987D-426CBE8EEED6}"/>
    <cellStyle name="Normal 5 4 2 2 5 2 2" xfId="9046" xr:uid="{A3A3513E-6551-469E-BDD1-48954F91E596}"/>
    <cellStyle name="Normal 5 4 2 2 5 2 2 2" xfId="18368" xr:uid="{C822183F-ACC5-49C2-835A-CCB0D3BDF058}"/>
    <cellStyle name="Normal 5 4 2 2 5 2 2 3" xfId="28494" xr:uid="{9FE165CF-BAFD-4E65-88D6-D1E47095909C}"/>
    <cellStyle name="Normal 5 4 2 2 5 2 3" xfId="14151" xr:uid="{3541A90A-5C1A-4BED-AEB8-A7DD66F4A244}"/>
    <cellStyle name="Normal 5 4 2 2 5 2 4" xfId="24277" xr:uid="{FB31BA5F-6460-4003-BC6B-D28AF1A24D09}"/>
    <cellStyle name="Normal 5 4 2 2 5 3" xfId="6901" xr:uid="{3725B9D2-E582-4567-83C5-23615E89F304}"/>
    <cellStyle name="Normal 5 4 2 2 5 3 2" xfId="16223" xr:uid="{07768D57-8F6C-4C59-B9D9-965C4C94DA9E}"/>
    <cellStyle name="Normal 5 4 2 2 5 3 3" xfId="26349" xr:uid="{40F66595-A593-451E-8C00-DFD8A7748BB4}"/>
    <cellStyle name="Normal 5 4 2 2 5 4" xfId="12006" xr:uid="{82B45098-75E0-47FC-918F-5056A8D7A763}"/>
    <cellStyle name="Normal 5 4 2 2 5 5" xfId="22132" xr:uid="{31F4430F-90C9-4ABF-9CAA-DAE4536D2036}"/>
    <cellStyle name="Normal 5 4 2 2 6" xfId="3012" xr:uid="{7DF1F9A4-1E65-4F14-A04F-01B6A43159E8}"/>
    <cellStyle name="Normal 5 4 2 2 6 2" xfId="5241" xr:uid="{929FB294-C698-4881-A22C-B207C0874D6C}"/>
    <cellStyle name="Normal 5 4 2 2 6 2 2" xfId="9459" xr:uid="{DDD43132-FDAA-4BF8-B3BD-6186ED2BD698}"/>
    <cellStyle name="Normal 5 4 2 2 6 2 2 2" xfId="18781" xr:uid="{6D6C17AC-7224-4454-855A-B3A7BA72B5C8}"/>
    <cellStyle name="Normal 5 4 2 2 6 2 2 3" xfId="28907" xr:uid="{3F7F9033-FC44-4B73-B163-9326BF0FFF7F}"/>
    <cellStyle name="Normal 5 4 2 2 6 2 3" xfId="14564" xr:uid="{BD7261D8-3CCE-4F94-BC39-98F1F670F089}"/>
    <cellStyle name="Normal 5 4 2 2 6 2 4" xfId="24690" xr:uid="{878D9147-061F-4BCE-9F5A-9F89F5F2D7BF}"/>
    <cellStyle name="Normal 5 4 2 2 6 3" xfId="7314" xr:uid="{0446A39D-F474-42A1-B461-795321823B12}"/>
    <cellStyle name="Normal 5 4 2 2 6 3 2" xfId="16636" xr:uid="{1049AFF9-FDEC-441D-B237-6D6D9C012B47}"/>
    <cellStyle name="Normal 5 4 2 2 6 3 3" xfId="26762" xr:uid="{DF4A7D8A-12A5-4B81-AD62-B83013B53BDB}"/>
    <cellStyle name="Normal 5 4 2 2 6 4" xfId="12419" xr:uid="{783D9D9F-805F-4E05-9A95-B91C869DFC18}"/>
    <cellStyle name="Normal 5 4 2 2 6 5" xfId="22545" xr:uid="{0686E567-3E19-4309-92B4-BFC35A79F977}"/>
    <cellStyle name="Normal 5 4 2 2 7" xfId="3448" xr:uid="{505AD095-B28C-449F-A913-3922F20E7702}"/>
    <cellStyle name="Normal 5 4 2 2 7 2" xfId="7727" xr:uid="{5C23ADEA-BE41-41B6-B917-F0273A29596E}"/>
    <cellStyle name="Normal 5 4 2 2 7 2 2" xfId="17049" xr:uid="{F3E8C370-4CC4-4448-B4C9-968E22A40EAA}"/>
    <cellStyle name="Normal 5 4 2 2 7 2 3" xfId="27175" xr:uid="{514563CE-702A-4997-81B9-D40BE5A8F38C}"/>
    <cellStyle name="Normal 5 4 2 2 7 3" xfId="12832" xr:uid="{F2C5483E-5F91-4EFF-94D7-5F2745731879}"/>
    <cellStyle name="Normal 5 4 2 2 7 4" xfId="22958" xr:uid="{871877F8-CB2D-475D-A179-5938836EDF15}"/>
    <cellStyle name="Normal 5 4 2 2 8" xfId="5662" xr:uid="{42996A5C-F499-4C33-A569-C9A6D6F45AFF}"/>
    <cellStyle name="Normal 5 4 2 2 8 2" xfId="14984" xr:uid="{24A019F4-699A-4069-A6D5-468098A9D2BF}"/>
    <cellStyle name="Normal 5 4 2 2 8 3" xfId="25110" xr:uid="{6BD7629F-9C85-4953-AE0E-6AB991CF1CD6}"/>
    <cellStyle name="Normal 5 4 2 2 9" xfId="9766" xr:uid="{2265D7E7-2285-46D4-8E8F-0FD2E60072C0}"/>
    <cellStyle name="Normal 5 4 2 2 9 2" xfId="19087" xr:uid="{61D1FF8B-BE37-48D8-9BA7-3B326603C1DE}"/>
    <cellStyle name="Normal 5 4 2 2 9 3" xfId="29213" xr:uid="{F02CC341-B7D1-4248-934C-CC407F8E9ECE}"/>
    <cellStyle name="Normal 5 4 2 3" xfId="463" xr:uid="{00000000-0005-0000-0000-00003B030000}"/>
    <cellStyle name="Normal 5 4 2 3 10" xfId="10769" xr:uid="{2DE3C9F0-E776-4201-BA88-7494E2CE55C9}"/>
    <cellStyle name="Normal 5 4 2 3 11" xfId="20065" xr:uid="{D1CF77A4-E3C4-48E6-8340-D344B3CC9B7E}"/>
    <cellStyle name="Normal 5 4 2 3 12" xfId="20895" xr:uid="{E6421E5F-68DD-4555-8EB0-CDFE7314153C}"/>
    <cellStyle name="Normal 5 4 2 3 2" xfId="942" xr:uid="{00000000-0005-0000-0000-00003C030000}"/>
    <cellStyle name="Normal 5 4 2 3 2 2" xfId="4004" xr:uid="{AEAF96AC-2589-4852-A5FC-40342BDC87D7}"/>
    <cellStyle name="Normal 5 4 2 3 2 2 2" xfId="8222" xr:uid="{55E6037C-79E1-4A6C-AA7F-A5F19FEE5E28}"/>
    <cellStyle name="Normal 5 4 2 3 2 2 2 2" xfId="17544" xr:uid="{0B8B0633-6337-4765-A5D8-1482EA7FB712}"/>
    <cellStyle name="Normal 5 4 2 3 2 2 2 3" xfId="27670" xr:uid="{3D0C30A5-0060-4C3C-838B-0AC66C41CD8A}"/>
    <cellStyle name="Normal 5 4 2 3 2 2 3" xfId="13327" xr:uid="{463C0AAA-6E54-4848-BDE0-6A9F73412A1A}"/>
    <cellStyle name="Normal 5 4 2 3 2 2 4" xfId="23453" xr:uid="{EA4BD65C-C3DD-4F58-A9CC-210639DDCF73}"/>
    <cellStyle name="Normal 5 4 2 3 2 3" xfId="6077" xr:uid="{81F51BB6-FDBD-4850-A146-87EF26E85C39}"/>
    <cellStyle name="Normal 5 4 2 3 2 3 2" xfId="15399" xr:uid="{5FE10EAE-09EA-4CFC-96F5-DE0B61407B28}"/>
    <cellStyle name="Normal 5 4 2 3 2 3 3" xfId="25525" xr:uid="{273B3367-9D37-4EA3-9368-7FBEEF29722D}"/>
    <cellStyle name="Normal 5 4 2 3 2 4" xfId="10295" xr:uid="{34C0047C-10EC-46C9-BABB-BC295457284E}"/>
    <cellStyle name="Normal 5 4 2 3 2 4 2" xfId="19606" xr:uid="{86B75BEB-8B2F-4BC0-BA70-D3903B23D356}"/>
    <cellStyle name="Normal 5 4 2 3 2 4 3" xfId="29732" xr:uid="{FA098766-E377-4FA7-8B38-CAE9537FC4D6}"/>
    <cellStyle name="Normal 5 4 2 3 2 5" xfId="1775" xr:uid="{E5879DCC-9679-4DCC-B655-94A2AD2D4818}"/>
    <cellStyle name="Normal 5 4 2 3 2 6" xfId="11182" xr:uid="{E875206D-7074-46E9-B3E8-8CE08AF7BF4D}"/>
    <cellStyle name="Normal 5 4 2 3 2 7" xfId="20481" xr:uid="{2A56A501-6F2D-4EA1-8866-4CC4863221C5}"/>
    <cellStyle name="Normal 5 4 2 3 2 8" xfId="21308" xr:uid="{4D7E8C1B-1ED6-46ED-A0C5-2BC3B44BCD44}"/>
    <cellStyle name="Normal 5 4 2 3 3" xfId="2188" xr:uid="{B6A5E47C-ABB8-4B04-A999-357B1D02A57C}"/>
    <cellStyle name="Normal 5 4 2 3 3 2" xfId="4417" xr:uid="{7B4090AD-D04C-4E4A-85E3-271CF409410B}"/>
    <cellStyle name="Normal 5 4 2 3 3 2 2" xfId="8635" xr:uid="{67D90BD8-39C7-4496-97FA-71C2AFA4D65C}"/>
    <cellStyle name="Normal 5 4 2 3 3 2 2 2" xfId="17957" xr:uid="{98EF901E-4DD1-4A2D-AC79-55EB513BC05B}"/>
    <cellStyle name="Normal 5 4 2 3 3 2 2 3" xfId="28083" xr:uid="{0F329A31-813B-4C98-AD40-258B6A6B7546}"/>
    <cellStyle name="Normal 5 4 2 3 3 2 3" xfId="13740" xr:uid="{AAE16447-B513-44C1-B0D5-1AFEC2A38370}"/>
    <cellStyle name="Normal 5 4 2 3 3 2 4" xfId="23866" xr:uid="{D4D669B0-8407-4CAC-B41B-9A581CD3EA1F}"/>
    <cellStyle name="Normal 5 4 2 3 3 3" xfId="6490" xr:uid="{710EF402-C125-4FA1-B1A3-2C93E9322E42}"/>
    <cellStyle name="Normal 5 4 2 3 3 3 2" xfId="15812" xr:uid="{E3ACC353-E590-48F5-8C8F-DD6698ADA438}"/>
    <cellStyle name="Normal 5 4 2 3 3 3 3" xfId="25938" xr:uid="{3C22ED8C-5B51-429D-AF42-0BE0A7837E61}"/>
    <cellStyle name="Normal 5 4 2 3 3 4" xfId="11595" xr:uid="{606FE676-8621-4BF1-B431-34A36C761B76}"/>
    <cellStyle name="Normal 5 4 2 3 3 5" xfId="21721" xr:uid="{61D3C64D-18EE-4EC9-B28E-C7E19638F6E5}"/>
    <cellStyle name="Normal 5 4 2 3 4" xfId="2601" xr:uid="{8C59E8E7-E8F2-4D20-9741-36A0876D4910}"/>
    <cellStyle name="Normal 5 4 2 3 4 2" xfId="4830" xr:uid="{8AFC631A-4B11-4C23-B9D1-A64BBC2A65B9}"/>
    <cellStyle name="Normal 5 4 2 3 4 2 2" xfId="9048" xr:uid="{9BC7D6FD-1882-404E-9E04-49E7A14F7E06}"/>
    <cellStyle name="Normal 5 4 2 3 4 2 2 2" xfId="18370" xr:uid="{F45420A1-E479-4362-8672-93E0632A73CB}"/>
    <cellStyle name="Normal 5 4 2 3 4 2 2 3" xfId="28496" xr:uid="{C5C5D891-B19B-470B-ABD0-5EDE8FBC0F2C}"/>
    <cellStyle name="Normal 5 4 2 3 4 2 3" xfId="14153" xr:uid="{C745AA9A-66D6-4A27-B1AB-8E0849F3B3BB}"/>
    <cellStyle name="Normal 5 4 2 3 4 2 4" xfId="24279" xr:uid="{9A32E9FF-CE8A-41EA-B1C3-8A39761F8471}"/>
    <cellStyle name="Normal 5 4 2 3 4 3" xfId="6903" xr:uid="{2FEC3397-8A7E-4774-97C5-1B7C7C028814}"/>
    <cellStyle name="Normal 5 4 2 3 4 3 2" xfId="16225" xr:uid="{9E099136-6B4F-4AA3-A86E-9E1C7A6B218B}"/>
    <cellStyle name="Normal 5 4 2 3 4 3 3" xfId="26351" xr:uid="{CAD87CA1-1BAC-40A6-BA33-3F23B823E4CF}"/>
    <cellStyle name="Normal 5 4 2 3 4 4" xfId="12008" xr:uid="{8C5A2C98-EF5E-4098-953A-54B2D0DBFBC8}"/>
    <cellStyle name="Normal 5 4 2 3 4 5" xfId="22134" xr:uid="{1CCCAEB4-BD3E-4DAA-90C2-66E04DDD5227}"/>
    <cellStyle name="Normal 5 4 2 3 5" xfId="3014" xr:uid="{D84DABEF-F7F2-4394-A811-11FDFD829611}"/>
    <cellStyle name="Normal 5 4 2 3 5 2" xfId="5243" xr:uid="{C2578B9A-FE30-40F9-A69C-EACBDF6381C5}"/>
    <cellStyle name="Normal 5 4 2 3 5 2 2" xfId="9461" xr:uid="{59E8E684-7796-4DA2-8DC8-90132F87CF08}"/>
    <cellStyle name="Normal 5 4 2 3 5 2 2 2" xfId="18783" xr:uid="{C56517BA-CDC1-48E8-B4BF-730088A80B94}"/>
    <cellStyle name="Normal 5 4 2 3 5 2 2 3" xfId="28909" xr:uid="{872F0E21-99FB-4920-9AED-6410782CA461}"/>
    <cellStyle name="Normal 5 4 2 3 5 2 3" xfId="14566" xr:uid="{C496B48C-F9E9-4FF4-84C3-10F6511109E8}"/>
    <cellStyle name="Normal 5 4 2 3 5 2 4" xfId="24692" xr:uid="{B6FF7C5D-CE7C-4E98-89B0-5780590F52CD}"/>
    <cellStyle name="Normal 5 4 2 3 5 3" xfId="7316" xr:uid="{E032BBE1-A5FC-458D-98C6-458057CFF5F9}"/>
    <cellStyle name="Normal 5 4 2 3 5 3 2" xfId="16638" xr:uid="{11C54D4E-65FD-4CED-B1B8-11ACFDD2B01B}"/>
    <cellStyle name="Normal 5 4 2 3 5 3 3" xfId="26764" xr:uid="{618F40AE-70F4-4D30-926A-11DA7ACDF743}"/>
    <cellStyle name="Normal 5 4 2 3 5 4" xfId="12421" xr:uid="{EA13BC31-3760-49FE-8B9D-45921E27AF69}"/>
    <cellStyle name="Normal 5 4 2 3 5 5" xfId="22547" xr:uid="{7ED1D421-D811-4BAD-A18C-D7FDBE93C435}"/>
    <cellStyle name="Normal 5 4 2 3 6" xfId="3450" xr:uid="{A3797708-A0FD-46C9-8006-4262E05B4175}"/>
    <cellStyle name="Normal 5 4 2 3 6 2" xfId="7729" xr:uid="{930DD84A-0E87-4AA6-82CD-15648B637FEF}"/>
    <cellStyle name="Normal 5 4 2 3 6 2 2" xfId="17051" xr:uid="{ADCC8CFC-E34D-47DB-AAA2-E3ABC70405D3}"/>
    <cellStyle name="Normal 5 4 2 3 6 2 3" xfId="27177" xr:uid="{FAE24AE6-EEF5-4E15-81D9-9B34472EDED6}"/>
    <cellStyle name="Normal 5 4 2 3 6 3" xfId="12834" xr:uid="{11A57A4B-3CEA-4D7F-893C-91D15145DCFA}"/>
    <cellStyle name="Normal 5 4 2 3 6 4" xfId="22960" xr:uid="{FBDE8062-F60B-4548-9FC8-2CDD766FF0B0}"/>
    <cellStyle name="Normal 5 4 2 3 7" xfId="5664" xr:uid="{9758A619-589F-4C64-8A68-9E2E50D983C9}"/>
    <cellStyle name="Normal 5 4 2 3 7 2" xfId="14986" xr:uid="{F7BC720C-02B0-4DEA-9BF5-0B4B63CDBC5B}"/>
    <cellStyle name="Normal 5 4 2 3 7 3" xfId="25112" xr:uid="{1B2434D9-DDE3-4076-9CF0-57C4AA59E8EA}"/>
    <cellStyle name="Normal 5 4 2 3 8" xfId="9870" xr:uid="{83376D9D-167F-483B-BD89-EB9C8F5B9841}"/>
    <cellStyle name="Normal 5 4 2 3 8 2" xfId="19191" xr:uid="{7A6B49E8-C822-4287-AF4E-7ADB89D8C10C}"/>
    <cellStyle name="Normal 5 4 2 3 8 3" xfId="29317" xr:uid="{128AE3B7-7CE6-48B3-ADC2-1A0CC8AB0AE2}"/>
    <cellStyle name="Normal 5 4 2 3 9" xfId="1360" xr:uid="{B242818B-DDC2-4FCD-B8A1-A405BC0A347E}"/>
    <cellStyle name="Normal 5 4 2 4" xfId="939" xr:uid="{00000000-0005-0000-0000-00003D030000}"/>
    <cellStyle name="Normal 5 4 2 4 2" xfId="4001" xr:uid="{07980EEF-FA40-40E7-9612-05599F2F2343}"/>
    <cellStyle name="Normal 5 4 2 4 2 2" xfId="8219" xr:uid="{270FC08A-D3AB-4076-A8B8-8888BC3186D4}"/>
    <cellStyle name="Normal 5 4 2 4 2 2 2" xfId="17541" xr:uid="{80D06F25-7E4A-4A73-8B94-09AE0C86DF12}"/>
    <cellStyle name="Normal 5 4 2 4 2 2 3" xfId="27667" xr:uid="{446A5EA3-EB10-45AE-917E-2BFDC856E4BC}"/>
    <cellStyle name="Normal 5 4 2 4 2 3" xfId="13324" xr:uid="{1BE108A6-C477-4642-9264-616958735FB0}"/>
    <cellStyle name="Normal 5 4 2 4 2 4" xfId="23450" xr:uid="{3797EA6A-A87A-424C-94EA-A82E31C086CE}"/>
    <cellStyle name="Normal 5 4 2 4 3" xfId="6074" xr:uid="{B0A258C8-D373-4299-BD10-31028A0BD9FC}"/>
    <cellStyle name="Normal 5 4 2 4 3 2" xfId="15396" xr:uid="{C6F1ABF7-F5DD-43D7-939E-07C48C32A185}"/>
    <cellStyle name="Normal 5 4 2 4 3 3" xfId="25522" xr:uid="{B6F5CF20-1504-425A-B271-29E285DFE10F}"/>
    <cellStyle name="Normal 5 4 2 4 4" xfId="10088" xr:uid="{8DC51A27-2209-4268-A90F-2E4D4954C9CE}"/>
    <cellStyle name="Normal 5 4 2 4 4 2" xfId="19399" xr:uid="{3D528A27-C8A1-4C93-A82B-1D70A51D978D}"/>
    <cellStyle name="Normal 5 4 2 4 4 3" xfId="29525" xr:uid="{627854C1-4B4D-4831-9E2D-CBB989881B94}"/>
    <cellStyle name="Normal 5 4 2 4 5" xfId="1772" xr:uid="{0BFCB013-11A6-4D87-81E9-A80147BF262E}"/>
    <cellStyle name="Normal 5 4 2 4 6" xfId="11179" xr:uid="{CA464CCD-AA94-47B7-BC85-A50908C2A3CC}"/>
    <cellStyle name="Normal 5 4 2 4 7" xfId="20478" xr:uid="{B3194526-7D50-4C3B-AA22-72B67839D6CA}"/>
    <cellStyle name="Normal 5 4 2 4 8" xfId="21305" xr:uid="{A24B24F1-2762-402A-88FC-117BCA060A90}"/>
    <cellStyle name="Normal 5 4 2 5" xfId="2185" xr:uid="{E8BEE937-0180-4D18-9814-6587F5E522B3}"/>
    <cellStyle name="Normal 5 4 2 5 2" xfId="4414" xr:uid="{4F871899-EB32-46D1-83A6-1E5EE0A9C97F}"/>
    <cellStyle name="Normal 5 4 2 5 2 2" xfId="8632" xr:uid="{F3939BE9-6E71-40C8-BAB8-D07457501FD0}"/>
    <cellStyle name="Normal 5 4 2 5 2 2 2" xfId="17954" xr:uid="{87F0003B-986F-4808-B5DC-D46234F22409}"/>
    <cellStyle name="Normal 5 4 2 5 2 2 3" xfId="28080" xr:uid="{DBE83381-52D8-43E6-83C5-89B61844D0D5}"/>
    <cellStyle name="Normal 5 4 2 5 2 3" xfId="13737" xr:uid="{2061E1D6-1160-4E2D-BCAC-EF399DBDBBB0}"/>
    <cellStyle name="Normal 5 4 2 5 2 4" xfId="23863" xr:uid="{23115E5D-1B3C-48C1-BFF7-A629E47362C3}"/>
    <cellStyle name="Normal 5 4 2 5 3" xfId="6487" xr:uid="{F2E147B4-45BB-41B0-88B8-1B1BB3CAA5D8}"/>
    <cellStyle name="Normal 5 4 2 5 3 2" xfId="15809" xr:uid="{D2BBD4E1-AC3B-4B7E-8079-A714DE9F2C41}"/>
    <cellStyle name="Normal 5 4 2 5 3 3" xfId="25935" xr:uid="{EB5FA28B-AF62-4E67-8831-C7C0E7D5BA7E}"/>
    <cellStyle name="Normal 5 4 2 5 4" xfId="11592" xr:uid="{B587AEEB-69DD-4916-8961-7E1E70D284A1}"/>
    <cellStyle name="Normal 5 4 2 5 5" xfId="21718" xr:uid="{4213023F-181A-44E1-A250-34868BCE4B14}"/>
    <cellStyle name="Normal 5 4 2 6" xfId="2598" xr:uid="{2C70C5CC-34EE-42B1-9786-0BEE41738693}"/>
    <cellStyle name="Normal 5 4 2 6 2" xfId="4827" xr:uid="{8BB4A757-B2E0-4BBF-8015-85A254278D83}"/>
    <cellStyle name="Normal 5 4 2 6 2 2" xfId="9045" xr:uid="{E26C4373-1030-43A2-AA46-0B7FFB6E3031}"/>
    <cellStyle name="Normal 5 4 2 6 2 2 2" xfId="18367" xr:uid="{729DF8C8-AC24-4665-83D8-BFAFB24BF913}"/>
    <cellStyle name="Normal 5 4 2 6 2 2 3" xfId="28493" xr:uid="{201075A7-B546-42EA-9ED3-1D00416277B5}"/>
    <cellStyle name="Normal 5 4 2 6 2 3" xfId="14150" xr:uid="{CA7E1DAD-4F10-4646-AFFD-4F12C56C83D5}"/>
    <cellStyle name="Normal 5 4 2 6 2 4" xfId="24276" xr:uid="{5BB932E3-F667-42BB-8EAE-34D936E4865E}"/>
    <cellStyle name="Normal 5 4 2 6 3" xfId="6900" xr:uid="{6D374D92-CC0F-44A9-A9F5-4D494E205B29}"/>
    <cellStyle name="Normal 5 4 2 6 3 2" xfId="16222" xr:uid="{2F0BAFC5-8024-44A9-BB79-F4979391A31D}"/>
    <cellStyle name="Normal 5 4 2 6 3 3" xfId="26348" xr:uid="{10F498DD-7270-4FA3-BB29-CF2255BF3080}"/>
    <cellStyle name="Normal 5 4 2 6 4" xfId="12005" xr:uid="{3321F5BF-D03C-4EFE-B7B7-BB687A6E8AEE}"/>
    <cellStyle name="Normal 5 4 2 6 5" xfId="22131" xr:uid="{0DA7714C-D331-4002-A126-D646CC2FFE27}"/>
    <cellStyle name="Normal 5 4 2 7" xfId="3011" xr:uid="{2DB287CC-881A-4C72-88BA-B58BE9B430C6}"/>
    <cellStyle name="Normal 5 4 2 7 2" xfId="5240" xr:uid="{FE76CACD-2887-415F-B411-3E9469D374DF}"/>
    <cellStyle name="Normal 5 4 2 7 2 2" xfId="9458" xr:uid="{DBF973ED-ADCF-4E25-8646-444781680E46}"/>
    <cellStyle name="Normal 5 4 2 7 2 2 2" xfId="18780" xr:uid="{D76EE3AB-5EBD-442A-975B-24E66C3B2B2C}"/>
    <cellStyle name="Normal 5 4 2 7 2 2 3" xfId="28906" xr:uid="{BE0668F6-E14D-4706-B3D6-6BB88E859B96}"/>
    <cellStyle name="Normal 5 4 2 7 2 3" xfId="14563" xr:uid="{3C8390FF-C2EA-454C-B471-5A163E317270}"/>
    <cellStyle name="Normal 5 4 2 7 2 4" xfId="24689" xr:uid="{4833183F-83A4-4951-84A0-DF8BDA717100}"/>
    <cellStyle name="Normal 5 4 2 7 3" xfId="7313" xr:uid="{C38E945F-7F87-4CA8-BC54-1CCDAFA61B20}"/>
    <cellStyle name="Normal 5 4 2 7 3 2" xfId="16635" xr:uid="{C5F51179-3330-44CB-81D8-729119A5941C}"/>
    <cellStyle name="Normal 5 4 2 7 3 3" xfId="26761" xr:uid="{3FF0EE6B-4E14-44F3-A6EC-40E9DFFD2946}"/>
    <cellStyle name="Normal 5 4 2 7 4" xfId="12418" xr:uid="{C5E48079-8DB9-46D5-AEF2-2C904D03D82F}"/>
    <cellStyle name="Normal 5 4 2 7 5" xfId="22544" xr:uid="{82F93618-CE35-4F23-B6BD-EDD64C7D1F47}"/>
    <cellStyle name="Normal 5 4 2 8" xfId="3447" xr:uid="{E73EB0E6-C75C-4D30-85D8-EB9739D5D2EA}"/>
    <cellStyle name="Normal 5 4 2 8 2" xfId="7726" xr:uid="{95C22544-68EE-48B6-8ED8-73F6726928A3}"/>
    <cellStyle name="Normal 5 4 2 8 2 2" xfId="17048" xr:uid="{EE2202DB-D678-4901-83FA-D39205D2BCA0}"/>
    <cellStyle name="Normal 5 4 2 8 2 3" xfId="27174" xr:uid="{FA284BEE-82E2-44BE-9C00-526280F5F6E9}"/>
    <cellStyle name="Normal 5 4 2 8 3" xfId="12831" xr:uid="{17986681-6595-4EC6-AF3D-E4E6D916CEC9}"/>
    <cellStyle name="Normal 5 4 2 8 4" xfId="22957" xr:uid="{28F53F55-38DD-415E-B06B-C69B3A419B88}"/>
    <cellStyle name="Normal 5 4 2 9" xfId="5661" xr:uid="{513D494A-B4EF-4A1D-9E10-0E8694D74C41}"/>
    <cellStyle name="Normal 5 4 2 9 2" xfId="14983" xr:uid="{D7C04613-C2D5-4659-9DCF-0619BE8C68FE}"/>
    <cellStyle name="Normal 5 4 2 9 3" xfId="25109" xr:uid="{7770AE53-0A8F-4CBE-9DD7-1EF2975BCCE3}"/>
    <cellStyle name="Normal 5 4 3" xfId="464" xr:uid="{00000000-0005-0000-0000-00003E030000}"/>
    <cellStyle name="Normal 5 4 3 10" xfId="1361" xr:uid="{06D9F316-6948-494A-82BE-F773336A8305}"/>
    <cellStyle name="Normal 5 4 3 11" xfId="10770" xr:uid="{BB6F4468-4A6B-4F39-B32E-34396CA75A3E}"/>
    <cellStyle name="Normal 5 4 3 12" xfId="20066" xr:uid="{398783E3-67FE-42BA-977D-EEB1EF7DA218}"/>
    <cellStyle name="Normal 5 4 3 13" xfId="20896" xr:uid="{89F6DFBA-8D59-4895-AE1C-AB97058496E7}"/>
    <cellStyle name="Normal 5 4 3 2" xfId="465" xr:uid="{00000000-0005-0000-0000-00003F030000}"/>
    <cellStyle name="Normal 5 4 3 2 10" xfId="10771" xr:uid="{188CBE2B-8193-48A6-84CE-2D957EC61B19}"/>
    <cellStyle name="Normal 5 4 3 2 11" xfId="20067" xr:uid="{DCA3FE28-DD52-40B6-AAD9-FB5EDEAE1228}"/>
    <cellStyle name="Normal 5 4 3 2 12" xfId="20897" xr:uid="{AC9F9D74-56E6-455A-BFEA-1E66391595F0}"/>
    <cellStyle name="Normal 5 4 3 2 2" xfId="944" xr:uid="{00000000-0005-0000-0000-000040030000}"/>
    <cellStyle name="Normal 5 4 3 2 2 2" xfId="4006" xr:uid="{D7C948B9-0E28-4198-B79A-DF4A3A27EACA}"/>
    <cellStyle name="Normal 5 4 3 2 2 2 2" xfId="8224" xr:uid="{DD04FB1A-C913-4A55-BE27-6C98BB1C1BC9}"/>
    <cellStyle name="Normal 5 4 3 2 2 2 2 2" xfId="17546" xr:uid="{69353B00-1309-4697-B292-30E2818480B6}"/>
    <cellStyle name="Normal 5 4 3 2 2 2 2 3" xfId="27672" xr:uid="{84F2FFD3-5BE4-445E-B35C-C59CAFC33A02}"/>
    <cellStyle name="Normal 5 4 3 2 2 2 3" xfId="13329" xr:uid="{5ADDDE96-C7F0-42E4-BDA5-57E6A2498ECC}"/>
    <cellStyle name="Normal 5 4 3 2 2 2 4" xfId="23455" xr:uid="{FE69CDD8-E56B-4EF4-A072-372BDF4EB7D8}"/>
    <cellStyle name="Normal 5 4 3 2 2 3" xfId="6079" xr:uid="{A451358A-1FEB-4A98-B91E-95F3DD869DCD}"/>
    <cellStyle name="Normal 5 4 3 2 2 3 2" xfId="15401" xr:uid="{5E5B8C22-C779-4A05-AC13-E8D65684D8FB}"/>
    <cellStyle name="Normal 5 4 3 2 2 3 3" xfId="25527" xr:uid="{5DE5572A-021C-4DB0-9013-8C741FEB9C3E}"/>
    <cellStyle name="Normal 5 4 3 2 2 4" xfId="10338" xr:uid="{CD3EFC33-597A-47ED-8A58-0C8A8E3FC8ED}"/>
    <cellStyle name="Normal 5 4 3 2 2 4 2" xfId="19649" xr:uid="{00C6B317-167C-4B3D-B6C2-8CF34B42ACD5}"/>
    <cellStyle name="Normal 5 4 3 2 2 4 3" xfId="29775" xr:uid="{30910E7D-B040-44FA-91F4-F52BA06FDC42}"/>
    <cellStyle name="Normal 5 4 3 2 2 5" xfId="1777" xr:uid="{72CE8AF1-B5D5-41AF-80DC-5B427D752742}"/>
    <cellStyle name="Normal 5 4 3 2 2 6" xfId="11184" xr:uid="{DC49EF68-5574-4847-8B0A-E45C9EE6FEA8}"/>
    <cellStyle name="Normal 5 4 3 2 2 7" xfId="20483" xr:uid="{32752813-2040-4E24-B234-2FEA1505CCF8}"/>
    <cellStyle name="Normal 5 4 3 2 2 8" xfId="21310" xr:uid="{0AA1DF84-D82D-4C11-9CA7-8EBCB7D68589}"/>
    <cellStyle name="Normal 5 4 3 2 3" xfId="2190" xr:uid="{353C17EB-8C48-4E57-8361-4B016E671C94}"/>
    <cellStyle name="Normal 5 4 3 2 3 2" xfId="4419" xr:uid="{4654A54F-B2F3-4992-AEBC-04031E1BF6A2}"/>
    <cellStyle name="Normal 5 4 3 2 3 2 2" xfId="8637" xr:uid="{6F09F9E2-297F-4950-BA44-71A8F31F8877}"/>
    <cellStyle name="Normal 5 4 3 2 3 2 2 2" xfId="17959" xr:uid="{53F3C478-4A37-4BF1-A066-1BFFF1BB2EE1}"/>
    <cellStyle name="Normal 5 4 3 2 3 2 2 3" xfId="28085" xr:uid="{5D01D337-5043-4115-817D-F3618EBF1C37}"/>
    <cellStyle name="Normal 5 4 3 2 3 2 3" xfId="13742" xr:uid="{465194E2-82A6-439C-9E9A-1D01D43D4E03}"/>
    <cellStyle name="Normal 5 4 3 2 3 2 4" xfId="23868" xr:uid="{0F140AD7-8D1C-47E1-BAB0-BE95D2874B2A}"/>
    <cellStyle name="Normal 5 4 3 2 3 3" xfId="6492" xr:uid="{8EABBC51-49B0-4785-AC75-7EC6EFD6D610}"/>
    <cellStyle name="Normal 5 4 3 2 3 3 2" xfId="15814" xr:uid="{3BB5B65A-CE83-499C-8DCF-EFCC0E4E0631}"/>
    <cellStyle name="Normal 5 4 3 2 3 3 3" xfId="25940" xr:uid="{B7B000DD-107D-41F1-8629-EEE7FF204F99}"/>
    <cellStyle name="Normal 5 4 3 2 3 4" xfId="11597" xr:uid="{FEE8B5A8-12A1-4440-8039-5FD510CE4AE7}"/>
    <cellStyle name="Normal 5 4 3 2 3 5" xfId="21723" xr:uid="{E644BB67-AA83-4AC3-8AC1-D9F45D6F977D}"/>
    <cellStyle name="Normal 5 4 3 2 4" xfId="2603" xr:uid="{5DDA2A93-95B2-43D4-BD8E-3BE2FE32EDF3}"/>
    <cellStyle name="Normal 5 4 3 2 4 2" xfId="4832" xr:uid="{D4383E5D-6477-4EE1-909D-6DD1C42A3422}"/>
    <cellStyle name="Normal 5 4 3 2 4 2 2" xfId="9050" xr:uid="{7BD79193-1835-4CF6-B547-9F608F5CD375}"/>
    <cellStyle name="Normal 5 4 3 2 4 2 2 2" xfId="18372" xr:uid="{67EF5EEC-988F-4C50-B48C-4077BE64B7B7}"/>
    <cellStyle name="Normal 5 4 3 2 4 2 2 3" xfId="28498" xr:uid="{6A31B485-6A93-4CA1-8F84-DD2951899552}"/>
    <cellStyle name="Normal 5 4 3 2 4 2 3" xfId="14155" xr:uid="{689C3B5B-CA3B-4B41-94F4-9072A9F368E5}"/>
    <cellStyle name="Normal 5 4 3 2 4 2 4" xfId="24281" xr:uid="{595EF00F-D10B-4520-B321-13D5906D1A35}"/>
    <cellStyle name="Normal 5 4 3 2 4 3" xfId="6905" xr:uid="{169B3203-B3AA-4159-B465-83F0227491C3}"/>
    <cellStyle name="Normal 5 4 3 2 4 3 2" xfId="16227" xr:uid="{F2160727-5230-49D4-BE05-1B491B708884}"/>
    <cellStyle name="Normal 5 4 3 2 4 3 3" xfId="26353" xr:uid="{935978FF-5F38-497A-967F-1ED338CA8BFE}"/>
    <cellStyle name="Normal 5 4 3 2 4 4" xfId="12010" xr:uid="{C8410190-75A5-48E3-8D70-E262B5328CF4}"/>
    <cellStyle name="Normal 5 4 3 2 4 5" xfId="22136" xr:uid="{F4FAF2C3-46BB-4465-8F61-571351BA87C9}"/>
    <cellStyle name="Normal 5 4 3 2 5" xfId="3016" xr:uid="{75BE2EFA-84FB-48B5-BEDD-DA9130811720}"/>
    <cellStyle name="Normal 5 4 3 2 5 2" xfId="5245" xr:uid="{6A43D37E-7818-4E09-885D-10D8AF1C3731}"/>
    <cellStyle name="Normal 5 4 3 2 5 2 2" xfId="9463" xr:uid="{A6E32164-3143-4739-A328-99D97B5BA2BA}"/>
    <cellStyle name="Normal 5 4 3 2 5 2 2 2" xfId="18785" xr:uid="{B01A6CBA-8307-4B95-9C8A-C6E63E0EB782}"/>
    <cellStyle name="Normal 5 4 3 2 5 2 2 3" xfId="28911" xr:uid="{F18D2FB1-5ABC-4912-A1AF-6AE440EA5FE0}"/>
    <cellStyle name="Normal 5 4 3 2 5 2 3" xfId="14568" xr:uid="{B3A8A1AC-FD00-4F8A-B7EB-CF80016CC713}"/>
    <cellStyle name="Normal 5 4 3 2 5 2 4" xfId="24694" xr:uid="{51EDBDEF-A94F-49FD-8EC6-BE44C0FB985F}"/>
    <cellStyle name="Normal 5 4 3 2 5 3" xfId="7318" xr:uid="{F703F074-8E54-4E99-906D-9F71417746BF}"/>
    <cellStyle name="Normal 5 4 3 2 5 3 2" xfId="16640" xr:uid="{74818BAE-D7F6-4ADB-8996-F64B1BB934A7}"/>
    <cellStyle name="Normal 5 4 3 2 5 3 3" xfId="26766" xr:uid="{1ADCBF4B-8AAC-41D7-94F6-50A8A6E12508}"/>
    <cellStyle name="Normal 5 4 3 2 5 4" xfId="12423" xr:uid="{1CCCC950-F5C4-4DF1-893E-9F8771D225B0}"/>
    <cellStyle name="Normal 5 4 3 2 5 5" xfId="22549" xr:uid="{6A7C5813-5085-4544-AD66-B883C1F75E2C}"/>
    <cellStyle name="Normal 5 4 3 2 6" xfId="3452" xr:uid="{A7630809-B419-4672-BE44-E4FC3D228665}"/>
    <cellStyle name="Normal 5 4 3 2 6 2" xfId="7731" xr:uid="{66986E25-AFD3-421E-96AB-A89AECCA7BFB}"/>
    <cellStyle name="Normal 5 4 3 2 6 2 2" xfId="17053" xr:uid="{01BCD119-ED62-40F4-BD92-FC8F73CBF0B8}"/>
    <cellStyle name="Normal 5 4 3 2 6 2 3" xfId="27179" xr:uid="{E983283B-1260-45C8-84BF-AF71EA5AFCCC}"/>
    <cellStyle name="Normal 5 4 3 2 6 3" xfId="12836" xr:uid="{0983045A-D92D-4D0C-ACC5-5721A21D83C3}"/>
    <cellStyle name="Normal 5 4 3 2 6 4" xfId="22962" xr:uid="{429F99AC-CAE6-4DA5-96BC-5F6D392D8C77}"/>
    <cellStyle name="Normal 5 4 3 2 7" xfId="5666" xr:uid="{6AB28607-0336-4794-B2F9-C55C9881242A}"/>
    <cellStyle name="Normal 5 4 3 2 7 2" xfId="14988" xr:uid="{D0E354B3-BA71-4ED7-9C33-D032A5C7EE18}"/>
    <cellStyle name="Normal 5 4 3 2 7 3" xfId="25114" xr:uid="{15A949A3-4332-471E-9434-7521D84A2603}"/>
    <cellStyle name="Normal 5 4 3 2 8" xfId="9913" xr:uid="{6D610F9E-4B29-412E-919A-B48634B8F263}"/>
    <cellStyle name="Normal 5 4 3 2 8 2" xfId="19234" xr:uid="{4060D417-758C-4AEB-A801-B16254F5A020}"/>
    <cellStyle name="Normal 5 4 3 2 8 3" xfId="29360" xr:uid="{FF14F770-C4CE-484B-84DF-D309BF0E221E}"/>
    <cellStyle name="Normal 5 4 3 2 9" xfId="1362" xr:uid="{EDBBDF8A-FE25-4967-8941-D15EB4C8D17C}"/>
    <cellStyle name="Normal 5 4 3 3" xfId="943" xr:uid="{00000000-0005-0000-0000-000041030000}"/>
    <cellStyle name="Normal 5 4 3 3 2" xfId="4005" xr:uid="{70C88F67-EA67-492E-B26B-F5099F3FED5C}"/>
    <cellStyle name="Normal 5 4 3 3 2 2" xfId="8223" xr:uid="{9CBA3F0C-2995-405D-B853-DB756261CF58}"/>
    <cellStyle name="Normal 5 4 3 3 2 2 2" xfId="17545" xr:uid="{714658EF-A7C2-457F-934C-CFF1D244277C}"/>
    <cellStyle name="Normal 5 4 3 3 2 2 3" xfId="27671" xr:uid="{5ACAC281-755B-4A3B-88AF-A0E6253F1CEA}"/>
    <cellStyle name="Normal 5 4 3 3 2 3" xfId="13328" xr:uid="{E0844474-0D02-4194-A0EE-8A67324F66F9}"/>
    <cellStyle name="Normal 5 4 3 3 2 4" xfId="23454" xr:uid="{DE98F06D-32D7-4334-8102-E1C2203E6335}"/>
    <cellStyle name="Normal 5 4 3 3 3" xfId="6078" xr:uid="{C93B1B53-49E0-4B17-A6F2-5D4077AEA242}"/>
    <cellStyle name="Normal 5 4 3 3 3 2" xfId="15400" xr:uid="{2F8F5FC0-E7C3-4EED-8A46-8C822E8CD87C}"/>
    <cellStyle name="Normal 5 4 3 3 3 3" xfId="25526" xr:uid="{D5B35572-0858-4467-B78A-883D497FBC2E}"/>
    <cellStyle name="Normal 5 4 3 3 4" xfId="10131" xr:uid="{01E0B57E-E836-49B5-83E5-6AA6805713CB}"/>
    <cellStyle name="Normal 5 4 3 3 4 2" xfId="19442" xr:uid="{85F87742-937D-47CE-9557-5C2AF1706DD6}"/>
    <cellStyle name="Normal 5 4 3 3 4 3" xfId="29568" xr:uid="{C052D2DE-CE66-48B1-9E5C-D71A80281D9A}"/>
    <cellStyle name="Normal 5 4 3 3 5" xfId="1776" xr:uid="{FE74B083-2452-42FC-ABF8-7BD9C1A6DF7D}"/>
    <cellStyle name="Normal 5 4 3 3 6" xfId="11183" xr:uid="{73061208-C6AF-44E7-9855-1DC92BDC069B}"/>
    <cellStyle name="Normal 5 4 3 3 7" xfId="20482" xr:uid="{923C6CFD-3CC5-4768-9E92-83FFD0867403}"/>
    <cellStyle name="Normal 5 4 3 3 8" xfId="21309" xr:uid="{D848D76B-DBF0-4227-AF92-95C01DF4C8AD}"/>
    <cellStyle name="Normal 5 4 3 4" xfId="2189" xr:uid="{F01A61E8-C495-43E9-B14A-56DFFAB494E6}"/>
    <cellStyle name="Normal 5 4 3 4 2" xfId="4418" xr:uid="{66F859E1-6980-4E37-9FEE-1F6DD3643273}"/>
    <cellStyle name="Normal 5 4 3 4 2 2" xfId="8636" xr:uid="{FA757A31-66F9-403E-AC3F-5C9EFC7F95F3}"/>
    <cellStyle name="Normal 5 4 3 4 2 2 2" xfId="17958" xr:uid="{69F54496-BCEC-4315-A2EF-7257F7C59230}"/>
    <cellStyle name="Normal 5 4 3 4 2 2 3" xfId="28084" xr:uid="{6943BD2F-2187-4E0F-8252-8523F75C6E7D}"/>
    <cellStyle name="Normal 5 4 3 4 2 3" xfId="13741" xr:uid="{5B4A1A93-D50D-4D3F-A620-1509C63D59EA}"/>
    <cellStyle name="Normal 5 4 3 4 2 4" xfId="23867" xr:uid="{22115A44-4374-40DB-BDAD-6C15D84BA42E}"/>
    <cellStyle name="Normal 5 4 3 4 3" xfId="6491" xr:uid="{91A38068-7573-49CA-A6C1-E5F824556FDC}"/>
    <cellStyle name="Normal 5 4 3 4 3 2" xfId="15813" xr:uid="{E8BC212C-0A0A-4816-B7EC-FBF3CD2D66CB}"/>
    <cellStyle name="Normal 5 4 3 4 3 3" xfId="25939" xr:uid="{84E2E95B-8281-4314-AA81-189F5C2535F1}"/>
    <cellStyle name="Normal 5 4 3 4 4" xfId="11596" xr:uid="{59A9DE92-0917-46BD-906E-4F9F096A38ED}"/>
    <cellStyle name="Normal 5 4 3 4 5" xfId="21722" xr:uid="{FCEC0BE2-51FF-46EF-8A2C-2D030F00A8A0}"/>
    <cellStyle name="Normal 5 4 3 5" xfId="2602" xr:uid="{449115E0-B755-41C3-A10A-3C2A50BE05E8}"/>
    <cellStyle name="Normal 5 4 3 5 2" xfId="4831" xr:uid="{EBEA0020-55DE-4F60-9B73-6A3B9340B395}"/>
    <cellStyle name="Normal 5 4 3 5 2 2" xfId="9049" xr:uid="{AC6356AC-E6B7-4234-9C9B-6119798D1392}"/>
    <cellStyle name="Normal 5 4 3 5 2 2 2" xfId="18371" xr:uid="{45AD411A-212E-4BF4-99F9-1FED3FC3CD80}"/>
    <cellStyle name="Normal 5 4 3 5 2 2 3" xfId="28497" xr:uid="{C74DB9AB-0FF2-41D7-A37E-6AF2C5D2FC5B}"/>
    <cellStyle name="Normal 5 4 3 5 2 3" xfId="14154" xr:uid="{7BF71481-8DBA-4924-945E-3BB411FFB315}"/>
    <cellStyle name="Normal 5 4 3 5 2 4" xfId="24280" xr:uid="{4F3FD7F7-BCF7-4BA9-A7C1-A58A0AE8979A}"/>
    <cellStyle name="Normal 5 4 3 5 3" xfId="6904" xr:uid="{64AD37D0-B14C-4073-A245-C1759CAC7AD8}"/>
    <cellStyle name="Normal 5 4 3 5 3 2" xfId="16226" xr:uid="{D51DFD79-873A-4070-88FF-56D0431F812B}"/>
    <cellStyle name="Normal 5 4 3 5 3 3" xfId="26352" xr:uid="{8DF974EB-A2BF-4953-A2CC-C3FD9EB1A9A8}"/>
    <cellStyle name="Normal 5 4 3 5 4" xfId="12009" xr:uid="{AB81738E-7A20-48EA-9FC3-DA20DC2B7AF1}"/>
    <cellStyle name="Normal 5 4 3 5 5" xfId="22135" xr:uid="{C6E391EE-334D-4343-B18B-E52437AC611E}"/>
    <cellStyle name="Normal 5 4 3 6" xfId="3015" xr:uid="{9EDED527-AEA0-456B-8CAC-B33D5F9128D1}"/>
    <cellStyle name="Normal 5 4 3 6 2" xfId="5244" xr:uid="{1624A99F-0DCC-480B-AB29-0F5C3A180DDB}"/>
    <cellStyle name="Normal 5 4 3 6 2 2" xfId="9462" xr:uid="{741B10AA-6615-4C70-AEAA-12FA884B6A7B}"/>
    <cellStyle name="Normal 5 4 3 6 2 2 2" xfId="18784" xr:uid="{4491DA3A-53E8-4589-A03A-8D6443BEDD5E}"/>
    <cellStyle name="Normal 5 4 3 6 2 2 3" xfId="28910" xr:uid="{7F9EBF15-E6E3-45C4-B0CE-A932D6385CC5}"/>
    <cellStyle name="Normal 5 4 3 6 2 3" xfId="14567" xr:uid="{035730A3-3B4A-4629-9281-8C4678DA8A83}"/>
    <cellStyle name="Normal 5 4 3 6 2 4" xfId="24693" xr:uid="{E28ABAFC-F9C4-48CF-A20E-76192B2B05A5}"/>
    <cellStyle name="Normal 5 4 3 6 3" xfId="7317" xr:uid="{941EC8AD-D94A-4908-8BE5-E527AC70D074}"/>
    <cellStyle name="Normal 5 4 3 6 3 2" xfId="16639" xr:uid="{FDDFD6A8-29CE-4DF0-9A08-12C3EE6FC179}"/>
    <cellStyle name="Normal 5 4 3 6 3 3" xfId="26765" xr:uid="{76B6A884-50CF-4461-933D-961A952434D7}"/>
    <cellStyle name="Normal 5 4 3 6 4" xfId="12422" xr:uid="{E752138C-BC9D-42B1-BF4D-E455AC4A2ED8}"/>
    <cellStyle name="Normal 5 4 3 6 5" xfId="22548" xr:uid="{8E475DDB-69EB-4083-BF3F-7ECEE6F20215}"/>
    <cellStyle name="Normal 5 4 3 7" xfId="3451" xr:uid="{A94096AE-DD07-42F9-9BB5-09B27C3F3977}"/>
    <cellStyle name="Normal 5 4 3 7 2" xfId="7730" xr:uid="{BEA6F811-42C8-4063-BECA-6CCE1A402364}"/>
    <cellStyle name="Normal 5 4 3 7 2 2" xfId="17052" xr:uid="{71D5C752-77B9-4889-926B-215D4967999B}"/>
    <cellStyle name="Normal 5 4 3 7 2 3" xfId="27178" xr:uid="{C4EC8087-947D-4960-A708-16FBD21C5298}"/>
    <cellStyle name="Normal 5 4 3 7 3" xfId="12835" xr:uid="{2F2D0F5D-50BD-4323-840D-A11AEDDB7EA8}"/>
    <cellStyle name="Normal 5 4 3 7 4" xfId="22961" xr:uid="{01D1559F-7A5C-4B4B-A82A-82090CA0C0FA}"/>
    <cellStyle name="Normal 5 4 3 8" xfId="5665" xr:uid="{EB862CAB-2664-48D6-BC6A-82C297F54C7E}"/>
    <cellStyle name="Normal 5 4 3 8 2" xfId="14987" xr:uid="{C2405F00-FFAD-486A-B375-0C19CAFCC315}"/>
    <cellStyle name="Normal 5 4 3 8 3" xfId="25113" xr:uid="{FB54ACFE-63B5-497F-B88E-1958B98D1123}"/>
    <cellStyle name="Normal 5 4 3 9" xfId="9706" xr:uid="{327CCE3E-E2DF-497C-A52C-F649FF029699}"/>
    <cellStyle name="Normal 5 4 3 9 2" xfId="19027" xr:uid="{49318C47-2724-4095-AD9D-01813E2CD45B}"/>
    <cellStyle name="Normal 5 4 3 9 3" xfId="29153" xr:uid="{DF49FE37-2AE8-4A1F-853B-2CB1D5968ECA}"/>
    <cellStyle name="Normal 5 4 4" xfId="466" xr:uid="{00000000-0005-0000-0000-000042030000}"/>
    <cellStyle name="Normal 5 4 4 10" xfId="10772" xr:uid="{53A60D1C-DAB9-4D99-B1F3-0D2CE29E777F}"/>
    <cellStyle name="Normal 5 4 4 11" xfId="20068" xr:uid="{5A255C1C-310C-4235-9119-ADFCE885B99D}"/>
    <cellStyle name="Normal 5 4 4 12" xfId="20898" xr:uid="{CE66A42A-9154-4362-BAA0-ECC4923D0539}"/>
    <cellStyle name="Normal 5 4 4 2" xfId="945" xr:uid="{00000000-0005-0000-0000-000043030000}"/>
    <cellStyle name="Normal 5 4 4 2 2" xfId="4007" xr:uid="{E99ECD3D-7139-4193-8984-7B8EBFB7D458}"/>
    <cellStyle name="Normal 5 4 4 2 2 2" xfId="8225" xr:uid="{A1944ABF-B13F-4824-B1DF-3F8358E3BA4A}"/>
    <cellStyle name="Normal 5 4 4 2 2 2 2" xfId="17547" xr:uid="{7917A3AC-6CB1-4336-8490-80A1FAC560E5}"/>
    <cellStyle name="Normal 5 4 4 2 2 2 3" xfId="27673" xr:uid="{90EDF50C-4B2F-42FC-8594-B718C437A09C}"/>
    <cellStyle name="Normal 5 4 4 2 2 3" xfId="13330" xr:uid="{63E4671A-8E12-4982-B195-A0C7C37AFCD1}"/>
    <cellStyle name="Normal 5 4 4 2 2 4" xfId="23456" xr:uid="{3991EECA-081E-48F2-B351-66E6CA9F51D5}"/>
    <cellStyle name="Normal 5 4 4 2 3" xfId="6080" xr:uid="{99066F95-1D11-4E8C-890F-1F0624B00289}"/>
    <cellStyle name="Normal 5 4 4 2 3 2" xfId="15402" xr:uid="{6C3675C3-7A27-49D7-B925-5AFBBE5E94CA}"/>
    <cellStyle name="Normal 5 4 4 2 3 3" xfId="25528" xr:uid="{67D735CD-4934-459E-A5FF-44CA55102770}"/>
    <cellStyle name="Normal 5 4 4 2 4" xfId="10235" xr:uid="{0D53A1F2-D666-483E-A462-8E7933F6C598}"/>
    <cellStyle name="Normal 5 4 4 2 4 2" xfId="19546" xr:uid="{81061B6E-2A7F-4F17-9D0A-FED360F9A86E}"/>
    <cellStyle name="Normal 5 4 4 2 4 3" xfId="29672" xr:uid="{01B1058C-80A0-427C-931A-929FC60FD528}"/>
    <cellStyle name="Normal 5 4 4 2 5" xfId="1778" xr:uid="{0FB2BF44-AC4F-44E5-A282-5A88B91A1F88}"/>
    <cellStyle name="Normal 5 4 4 2 6" xfId="11185" xr:uid="{60DF6A45-C599-420C-B1F6-D7349D07C4DF}"/>
    <cellStyle name="Normal 5 4 4 2 7" xfId="20484" xr:uid="{2CF9AFA8-EEE3-468F-A149-633CE50EFB2B}"/>
    <cellStyle name="Normal 5 4 4 2 8" xfId="21311" xr:uid="{EBE36390-2965-40E2-9A1B-993F82CE0309}"/>
    <cellStyle name="Normal 5 4 4 3" xfId="2191" xr:uid="{8FF65B06-C825-4320-9141-4AF90189BF08}"/>
    <cellStyle name="Normal 5 4 4 3 2" xfId="4420" xr:uid="{BCC47C2A-7B85-4810-B7BA-B67DADE90584}"/>
    <cellStyle name="Normal 5 4 4 3 2 2" xfId="8638" xr:uid="{104B5C70-1FD0-46E5-86AB-17ADC4C6C1F7}"/>
    <cellStyle name="Normal 5 4 4 3 2 2 2" xfId="17960" xr:uid="{680DBCEF-BFDD-4EE5-9504-5F6005F88D41}"/>
    <cellStyle name="Normal 5 4 4 3 2 2 3" xfId="28086" xr:uid="{F63A40DC-55CA-41BF-BD51-C80DA7C754ED}"/>
    <cellStyle name="Normal 5 4 4 3 2 3" xfId="13743" xr:uid="{2DDDA7AE-4F9D-4EC5-9A31-83FA026EF481}"/>
    <cellStyle name="Normal 5 4 4 3 2 4" xfId="23869" xr:uid="{DDDF4DA3-0196-4E67-88B4-7BC1181CBABB}"/>
    <cellStyle name="Normal 5 4 4 3 3" xfId="6493" xr:uid="{84BC780F-E2EE-404A-A2D4-8C41884BB2D4}"/>
    <cellStyle name="Normal 5 4 4 3 3 2" xfId="15815" xr:uid="{2181EEB5-F413-4E68-81BA-3F7D1723AE6A}"/>
    <cellStyle name="Normal 5 4 4 3 3 3" xfId="25941" xr:uid="{BE10D216-09B5-489D-815E-D45637C87DD8}"/>
    <cellStyle name="Normal 5 4 4 3 4" xfId="11598" xr:uid="{B049CFF2-DC78-42FE-ACEB-E1CCE8526E4C}"/>
    <cellStyle name="Normal 5 4 4 3 5" xfId="21724" xr:uid="{F21B6A94-8687-452B-93DA-1A66120A5A9B}"/>
    <cellStyle name="Normal 5 4 4 4" xfId="2604" xr:uid="{CF2F45BD-34E5-48AE-B26A-D4D6A9610B42}"/>
    <cellStyle name="Normal 5 4 4 4 2" xfId="4833" xr:uid="{D718302D-89AC-45AC-BAE7-6BF65A58BC46}"/>
    <cellStyle name="Normal 5 4 4 4 2 2" xfId="9051" xr:uid="{11581337-2B71-4A22-91DB-FB7DAD486074}"/>
    <cellStyle name="Normal 5 4 4 4 2 2 2" xfId="18373" xr:uid="{77607691-FB80-4128-A22C-4789C98E74DB}"/>
    <cellStyle name="Normal 5 4 4 4 2 2 3" xfId="28499" xr:uid="{1C9864BF-AC27-498E-BE05-FA295F6A8EA8}"/>
    <cellStyle name="Normal 5 4 4 4 2 3" xfId="14156" xr:uid="{F30CDE85-B1EE-4660-B511-452307DCE62A}"/>
    <cellStyle name="Normal 5 4 4 4 2 4" xfId="24282" xr:uid="{A04C601B-190D-402D-B0EA-4FD6205C3DD7}"/>
    <cellStyle name="Normal 5 4 4 4 3" xfId="6906" xr:uid="{C0C18E34-C3D4-4A01-B372-7EFDECCBF159}"/>
    <cellStyle name="Normal 5 4 4 4 3 2" xfId="16228" xr:uid="{A1C033D1-68CF-4A5B-A856-CB9EBC128290}"/>
    <cellStyle name="Normal 5 4 4 4 3 3" xfId="26354" xr:uid="{D859C5F6-C81F-4C3F-8DBD-1BA35B72C7E3}"/>
    <cellStyle name="Normal 5 4 4 4 4" xfId="12011" xr:uid="{47A47DF7-6346-409C-AA91-00A4AA85F4F8}"/>
    <cellStyle name="Normal 5 4 4 4 5" xfId="22137" xr:uid="{4801C6E2-5516-46A8-91B6-D31C130E7919}"/>
    <cellStyle name="Normal 5 4 4 5" xfId="3017" xr:uid="{303AC272-8684-4802-BC9A-4F3E2978ACCE}"/>
    <cellStyle name="Normal 5 4 4 5 2" xfId="5246" xr:uid="{E3D5CF88-4F29-4DAF-844F-4C3998A4D801}"/>
    <cellStyle name="Normal 5 4 4 5 2 2" xfId="9464" xr:uid="{79725C46-50E1-4DD8-89D1-F2FD51F4EFE7}"/>
    <cellStyle name="Normal 5 4 4 5 2 2 2" xfId="18786" xr:uid="{93A04521-B228-4EFC-9DA2-178CF456AA5D}"/>
    <cellStyle name="Normal 5 4 4 5 2 2 3" xfId="28912" xr:uid="{0B71EE1D-6ABC-42D5-8B5C-60E167D0B6A5}"/>
    <cellStyle name="Normal 5 4 4 5 2 3" xfId="14569" xr:uid="{B3708957-A9FE-42D6-A0F2-75B532C46E0E}"/>
    <cellStyle name="Normal 5 4 4 5 2 4" xfId="24695" xr:uid="{418ACF8D-7E9D-405D-A0DF-EF6A1436C771}"/>
    <cellStyle name="Normal 5 4 4 5 3" xfId="7319" xr:uid="{8CB6C455-E1DB-443F-8FEC-91B3F67BA051}"/>
    <cellStyle name="Normal 5 4 4 5 3 2" xfId="16641" xr:uid="{B673BC08-903E-4B25-9E10-E84776F0EBA5}"/>
    <cellStyle name="Normal 5 4 4 5 3 3" xfId="26767" xr:uid="{4CB4328F-6DA5-45D2-BD90-57C576A99909}"/>
    <cellStyle name="Normal 5 4 4 5 4" xfId="12424" xr:uid="{0BB68EB5-9D19-4846-82B8-805DE77B448B}"/>
    <cellStyle name="Normal 5 4 4 5 5" xfId="22550" xr:uid="{4ECCF0F0-56B4-467C-B477-51AD9451E930}"/>
    <cellStyle name="Normal 5 4 4 6" xfId="3453" xr:uid="{78D8D9FE-671B-4E2F-9B8C-2449EC163810}"/>
    <cellStyle name="Normal 5 4 4 6 2" xfId="7732" xr:uid="{F8A2C048-52F2-4337-AAA1-BA5EF0AD2719}"/>
    <cellStyle name="Normal 5 4 4 6 2 2" xfId="17054" xr:uid="{B298AFFC-7CDE-486A-B193-CB29C79D33FD}"/>
    <cellStyle name="Normal 5 4 4 6 2 3" xfId="27180" xr:uid="{8B135845-CC61-41F8-AB2F-F55FEFA60320}"/>
    <cellStyle name="Normal 5 4 4 6 3" xfId="12837" xr:uid="{974D12AE-34E5-4B07-930B-031B8C73DBAF}"/>
    <cellStyle name="Normal 5 4 4 6 4" xfId="22963" xr:uid="{201022A9-61BE-4325-9ABD-3E58CB51A48D}"/>
    <cellStyle name="Normal 5 4 4 7" xfId="5667" xr:uid="{C95110EC-C6F1-4C30-8BDC-1A8436356376}"/>
    <cellStyle name="Normal 5 4 4 7 2" xfId="14989" xr:uid="{3D277A2C-E4FF-4E0C-91B1-C79574AFB095}"/>
    <cellStyle name="Normal 5 4 4 7 3" xfId="25115" xr:uid="{6E1EFBE6-E5D4-4850-9819-976DF77A0C65}"/>
    <cellStyle name="Normal 5 4 4 8" xfId="9810" xr:uid="{65441CEC-09F7-4A53-BA27-0DD4E0AFD0D5}"/>
    <cellStyle name="Normal 5 4 4 8 2" xfId="19131" xr:uid="{1C3EF765-327F-490C-A0BD-CD310CE95923}"/>
    <cellStyle name="Normal 5 4 4 8 3" xfId="29257" xr:uid="{BFE55BA5-7BEB-48AD-BD9B-85B7E49FEB31}"/>
    <cellStyle name="Normal 5 4 4 9" xfId="1363" xr:uid="{269DDF2D-0EEF-4448-976E-63F5334E1CDB}"/>
    <cellStyle name="Normal 5 4 5" xfId="938" xr:uid="{00000000-0005-0000-0000-000044030000}"/>
    <cellStyle name="Normal 5 4 5 2" xfId="4000" xr:uid="{AACFB11A-C23D-4F31-8DFE-1835C7C0F728}"/>
    <cellStyle name="Normal 5 4 5 2 2" xfId="8218" xr:uid="{BA5010FD-43DE-4C8A-B66F-01082ADA5982}"/>
    <cellStyle name="Normal 5 4 5 2 2 2" xfId="17540" xr:uid="{8A1B084C-AC73-4F2B-88DD-9EABA2A50C50}"/>
    <cellStyle name="Normal 5 4 5 2 2 3" xfId="27666" xr:uid="{5E507ECB-7A5C-4A02-9FB6-D5CB47AA8377}"/>
    <cellStyle name="Normal 5 4 5 2 3" xfId="13323" xr:uid="{BB2BA2B6-C943-4E76-B5E5-49621D480895}"/>
    <cellStyle name="Normal 5 4 5 2 4" xfId="23449" xr:uid="{D0FCFD62-51C5-4A4A-817F-F70ABCA6ABBA}"/>
    <cellStyle name="Normal 5 4 5 3" xfId="6073" xr:uid="{1944131F-F770-40D4-96E8-5CA818550362}"/>
    <cellStyle name="Normal 5 4 5 3 2" xfId="15395" xr:uid="{0AC7E6DA-EDB9-4BB3-8D9A-E910145F8723}"/>
    <cellStyle name="Normal 5 4 5 3 3" xfId="25521" xr:uid="{E9E0570C-ED8A-493C-94CE-B19C45E04FCE}"/>
    <cellStyle name="Normal 5 4 5 4" xfId="10027" xr:uid="{D05B1DCE-3690-4918-AA33-023B515D74EA}"/>
    <cellStyle name="Normal 5 4 5 4 2" xfId="19339" xr:uid="{96AA9065-8C34-48DB-8EEE-9EF2A6D0F2AB}"/>
    <cellStyle name="Normal 5 4 5 4 3" xfId="29465" xr:uid="{C7DECD99-1318-4A4C-83D9-1203A94DA119}"/>
    <cellStyle name="Normal 5 4 5 5" xfId="1771" xr:uid="{8EB97889-C4EC-4115-AA65-4505B5F7119A}"/>
    <cellStyle name="Normal 5 4 5 6" xfId="11178" xr:uid="{459A7D5B-B618-4F99-9950-77D6CB5A46FF}"/>
    <cellStyle name="Normal 5 4 5 7" xfId="20477" xr:uid="{B5AF35F5-9B84-4C80-837B-488258E21C88}"/>
    <cellStyle name="Normal 5 4 5 8" xfId="21304" xr:uid="{EE1BB38C-8137-44FF-BC21-EFAD3D2AEEDC}"/>
    <cellStyle name="Normal 5 4 6" xfId="2184" xr:uid="{03AD0AB8-93DF-409A-A08F-C4AB9A50A706}"/>
    <cellStyle name="Normal 5 4 6 2" xfId="4413" xr:uid="{A99DE2E4-B786-4CA6-B747-4427742370DC}"/>
    <cellStyle name="Normal 5 4 6 2 2" xfId="8631" xr:uid="{4B2C5B58-8101-4665-91E8-6BCA524FAB34}"/>
    <cellStyle name="Normal 5 4 6 2 2 2" xfId="17953" xr:uid="{C3C25563-E0CE-4122-B638-5C3536045219}"/>
    <cellStyle name="Normal 5 4 6 2 2 3" xfId="28079" xr:uid="{1C88FF29-1567-49F0-818C-BC5CE6BD15B3}"/>
    <cellStyle name="Normal 5 4 6 2 3" xfId="13736" xr:uid="{DB70479D-4659-4D96-A719-2F7CDB6CA56E}"/>
    <cellStyle name="Normal 5 4 6 2 4" xfId="23862" xr:uid="{10948B50-8AF4-4686-92B4-C3E5523AC33C}"/>
    <cellStyle name="Normal 5 4 6 3" xfId="6486" xr:uid="{321F3950-EC7B-41EF-8ED4-DBD8C7716AB0}"/>
    <cellStyle name="Normal 5 4 6 3 2" xfId="15808" xr:uid="{4B0CB601-F795-4185-AC54-213F67124EED}"/>
    <cellStyle name="Normal 5 4 6 3 3" xfId="25934" xr:uid="{900E1CEF-648E-42D2-9C35-E61F40D1D274}"/>
    <cellStyle name="Normal 5 4 6 4" xfId="11591" xr:uid="{770AE57E-E1BE-4BE3-935C-E6C92E26A5B5}"/>
    <cellStyle name="Normal 5 4 6 5" xfId="21717" xr:uid="{B8AE8155-31FC-4A4B-8801-BB2C96582DBD}"/>
    <cellStyle name="Normal 5 4 7" xfId="2597" xr:uid="{4B6CEB1F-8E94-4EB0-A1B4-396C65F86BC1}"/>
    <cellStyle name="Normal 5 4 7 2" xfId="4826" xr:uid="{DB10E25C-4514-4AA5-8575-FC3585FBC952}"/>
    <cellStyle name="Normal 5 4 7 2 2" xfId="9044" xr:uid="{1DC0CAF5-EE07-4F08-BB0E-BBEC40DBEAB5}"/>
    <cellStyle name="Normal 5 4 7 2 2 2" xfId="18366" xr:uid="{35C3C1D3-13F4-4049-84EE-C1B0179590B7}"/>
    <cellStyle name="Normal 5 4 7 2 2 3" xfId="28492" xr:uid="{12EA1109-04C6-41B7-A5DC-79C59883EB67}"/>
    <cellStyle name="Normal 5 4 7 2 3" xfId="14149" xr:uid="{ABFE22E4-9527-4471-8E2B-F4E7128CBD15}"/>
    <cellStyle name="Normal 5 4 7 2 4" xfId="24275" xr:uid="{0F8265C4-9F5D-4EF7-8985-AD42124A4747}"/>
    <cellStyle name="Normal 5 4 7 3" xfId="6899" xr:uid="{A57B6E0C-0F1A-4F21-A8E0-0966C6C10AE5}"/>
    <cellStyle name="Normal 5 4 7 3 2" xfId="16221" xr:uid="{8D21029F-71B8-4037-A7EC-B596E5278DBD}"/>
    <cellStyle name="Normal 5 4 7 3 3" xfId="26347" xr:uid="{E90A09C4-C331-46B3-B55D-B9045F2AF3D3}"/>
    <cellStyle name="Normal 5 4 7 4" xfId="12004" xr:uid="{888AEA04-7C89-402D-83FC-3A6301B550C3}"/>
    <cellStyle name="Normal 5 4 7 5" xfId="22130" xr:uid="{1FF91A96-C446-4DB7-84F1-1E2C2E120487}"/>
    <cellStyle name="Normal 5 4 8" xfId="3010" xr:uid="{A17B6AC9-6D64-45A9-A0F6-22C5D9A41D35}"/>
    <cellStyle name="Normal 5 4 8 2" xfId="5239" xr:uid="{B7BAD4A3-A5F9-4064-B314-321CD7636B38}"/>
    <cellStyle name="Normal 5 4 8 2 2" xfId="9457" xr:uid="{4E5305A8-BA48-4855-B661-6DB6BA1F23A3}"/>
    <cellStyle name="Normal 5 4 8 2 2 2" xfId="18779" xr:uid="{51622468-1201-4342-8762-76F29A0E3226}"/>
    <cellStyle name="Normal 5 4 8 2 2 3" xfId="28905" xr:uid="{1FFCA0B0-8B06-4F0A-8649-40ED2F1E4D62}"/>
    <cellStyle name="Normal 5 4 8 2 3" xfId="14562" xr:uid="{61EA9C58-AF65-4D90-830A-E267A7F78360}"/>
    <cellStyle name="Normal 5 4 8 2 4" xfId="24688" xr:uid="{26AC370C-71ED-4792-AB3E-451EF57DD458}"/>
    <cellStyle name="Normal 5 4 8 3" xfId="7312" xr:uid="{649ADF37-ED77-4076-97BD-D6E4D6CBC8FD}"/>
    <cellStyle name="Normal 5 4 8 3 2" xfId="16634" xr:uid="{F0DF5738-5499-4119-B242-D6954884F619}"/>
    <cellStyle name="Normal 5 4 8 3 3" xfId="26760" xr:uid="{B974B4C6-8D9B-4D28-96FF-2BBA0A1C3F87}"/>
    <cellStyle name="Normal 5 4 8 4" xfId="12417" xr:uid="{40B3C396-1503-4262-ACA1-FB9288AD418C}"/>
    <cellStyle name="Normal 5 4 8 5" xfId="22543" xr:uid="{64B14471-838A-4B24-8C0E-686EE48C6187}"/>
    <cellStyle name="Normal 5 4 9" xfId="3446" xr:uid="{5E183605-F3F7-4416-A231-6D787B221E0D}"/>
    <cellStyle name="Normal 5 4 9 2" xfId="7725" xr:uid="{E4D0587D-A374-4DA0-A77B-4F28C12C8E1F}"/>
    <cellStyle name="Normal 5 4 9 2 2" xfId="17047" xr:uid="{49A2D387-D079-43FC-8B58-FB0EE7B3EF29}"/>
    <cellStyle name="Normal 5 4 9 2 3" xfId="27173" xr:uid="{A7D3EB90-857C-4D35-88F8-E0A8196CEC02}"/>
    <cellStyle name="Normal 5 4 9 3" xfId="12830" xr:uid="{408606DF-47F7-432C-83AF-46564F2AA35B}"/>
    <cellStyle name="Normal 5 4 9 4" xfId="22956" xr:uid="{C88A948F-EC6D-4BE1-A40C-A5AD19BBB4F3}"/>
    <cellStyle name="Normal 5 5" xfId="467" xr:uid="{00000000-0005-0000-0000-000045030000}"/>
    <cellStyle name="Normal 5 5 10" xfId="9656" xr:uid="{322213C3-2F25-40C7-8A3E-2CB251C48991}"/>
    <cellStyle name="Normal 5 5 10 2" xfId="18977" xr:uid="{E5547E2F-E79A-4B6E-9A9C-F076CC1227FD}"/>
    <cellStyle name="Normal 5 5 10 3" xfId="29103" xr:uid="{1FBC98E5-26EB-448A-AF90-557C781404C4}"/>
    <cellStyle name="Normal 5 5 11" xfId="1364" xr:uid="{64112C18-6174-4A0F-AC59-8CC77A62F995}"/>
    <cellStyle name="Normal 5 5 12" xfId="10773" xr:uid="{B2A27CB3-DA87-4809-8406-2023F17B8DE6}"/>
    <cellStyle name="Normal 5 5 13" xfId="20069" xr:uid="{5C578D26-1800-4E32-9707-D78A8D663C0C}"/>
    <cellStyle name="Normal 5 5 14" xfId="20899" xr:uid="{4AB12649-9131-4A48-A9C7-40FB7E5CC4EF}"/>
    <cellStyle name="Normal 5 5 2" xfId="468" xr:uid="{00000000-0005-0000-0000-000046030000}"/>
    <cellStyle name="Normal 5 5 2 10" xfId="1365" xr:uid="{FD498C28-2083-4549-8E1B-142E7E0BEAC7}"/>
    <cellStyle name="Normal 5 5 2 11" xfId="10774" xr:uid="{65FBDB7E-AC92-4AC6-9E2F-F64157291F5E}"/>
    <cellStyle name="Normal 5 5 2 12" xfId="20070" xr:uid="{8560FEC8-5849-466F-B695-C35BDE2B7A6C}"/>
    <cellStyle name="Normal 5 5 2 13" xfId="20900" xr:uid="{2B6BD657-D76D-4DC8-882A-555423D34641}"/>
    <cellStyle name="Normal 5 5 2 2" xfId="469" xr:uid="{00000000-0005-0000-0000-000047030000}"/>
    <cellStyle name="Normal 5 5 2 2 10" xfId="10775" xr:uid="{2D9A12C3-474A-401C-A03E-4AF93C2AEAE0}"/>
    <cellStyle name="Normal 5 5 2 2 11" xfId="20071" xr:uid="{851E1DD4-DE24-4AD4-88BB-F3978A675353}"/>
    <cellStyle name="Normal 5 5 2 2 12" xfId="20901" xr:uid="{C728A982-2EF6-4A47-8177-3509702CB9DB}"/>
    <cellStyle name="Normal 5 5 2 2 2" xfId="948" xr:uid="{00000000-0005-0000-0000-000048030000}"/>
    <cellStyle name="Normal 5 5 2 2 2 2" xfId="4010" xr:uid="{E03CFEC4-39FE-45B1-89BF-74C184A54DED}"/>
    <cellStyle name="Normal 5 5 2 2 2 2 2" xfId="8228" xr:uid="{CDB920EC-0789-4DB1-81AD-DB9D979D7150}"/>
    <cellStyle name="Normal 5 5 2 2 2 2 2 2" xfId="17550" xr:uid="{3047D45C-D21E-4AF2-8BDF-18E3FB8E5E39}"/>
    <cellStyle name="Normal 5 5 2 2 2 2 2 3" xfId="27676" xr:uid="{E666583F-E242-4188-9849-CC2A1A243D6F}"/>
    <cellStyle name="Normal 5 5 2 2 2 2 3" xfId="13333" xr:uid="{56CD08B2-3DDA-4E76-89DC-29F9469766DE}"/>
    <cellStyle name="Normal 5 5 2 2 2 2 4" xfId="23459" xr:uid="{BA3A10F8-AE35-4D31-ABCF-E2568B8AED12}"/>
    <cellStyle name="Normal 5 5 2 2 2 3" xfId="6083" xr:uid="{D8D6F0C4-B2D3-48E1-A125-B6B4E2767519}"/>
    <cellStyle name="Normal 5 5 2 2 2 3 2" xfId="15405" xr:uid="{CAA6052B-A37F-4676-8ECE-885B002E660E}"/>
    <cellStyle name="Normal 5 5 2 2 2 3 3" xfId="25531" xr:uid="{68C71BA6-2716-441A-A953-D369A18900AA}"/>
    <cellStyle name="Normal 5 5 2 2 2 4" xfId="10391" xr:uid="{FB337006-CFBB-461C-BBC1-4D0893E9300F}"/>
    <cellStyle name="Normal 5 5 2 2 2 4 2" xfId="19702" xr:uid="{E0E8A136-4FE9-4519-B099-C0FE7497153A}"/>
    <cellStyle name="Normal 5 5 2 2 2 4 3" xfId="29828" xr:uid="{2F86FF5B-C1FE-4804-B76B-3225E2AD9203}"/>
    <cellStyle name="Normal 5 5 2 2 2 5" xfId="1781" xr:uid="{6B6AE2F9-3D30-4796-BFE1-D4E99CB5377A}"/>
    <cellStyle name="Normal 5 5 2 2 2 6" xfId="11188" xr:uid="{C67E8456-54CF-4902-8069-703B630E2E3B}"/>
    <cellStyle name="Normal 5 5 2 2 2 7" xfId="20487" xr:uid="{DD0FAEF1-8945-4085-8DBB-DEC0CFE77093}"/>
    <cellStyle name="Normal 5 5 2 2 2 8" xfId="21314" xr:uid="{F59CCF9F-D98F-4480-BDA3-0A006DBC4BE8}"/>
    <cellStyle name="Normal 5 5 2 2 3" xfId="2194" xr:uid="{5B864FE9-D0E5-4155-910B-2628BA700251}"/>
    <cellStyle name="Normal 5 5 2 2 3 2" xfId="4423" xr:uid="{D0507B0C-3053-4D84-BDC4-1299D794EBC3}"/>
    <cellStyle name="Normal 5 5 2 2 3 2 2" xfId="8641" xr:uid="{18CEDCEE-FE7B-47E4-BFCE-EC8A2065BA95}"/>
    <cellStyle name="Normal 5 5 2 2 3 2 2 2" xfId="17963" xr:uid="{75A83BAB-FF4C-4510-9411-5FE1A68B8992}"/>
    <cellStyle name="Normal 5 5 2 2 3 2 2 3" xfId="28089" xr:uid="{F1FD4700-E61C-4E09-84CD-EEC0C526E351}"/>
    <cellStyle name="Normal 5 5 2 2 3 2 3" xfId="13746" xr:uid="{897C7E6A-5297-44C2-AD9B-097C5A377820}"/>
    <cellStyle name="Normal 5 5 2 2 3 2 4" xfId="23872" xr:uid="{ECCC2D33-C17F-426D-8745-8F36FC267FE4}"/>
    <cellStyle name="Normal 5 5 2 2 3 3" xfId="6496" xr:uid="{44953AB6-1966-4E28-9DC3-3D8E923D501F}"/>
    <cellStyle name="Normal 5 5 2 2 3 3 2" xfId="15818" xr:uid="{EC647C72-F348-4F4D-B682-24F6AADBBD63}"/>
    <cellStyle name="Normal 5 5 2 2 3 3 3" xfId="25944" xr:uid="{3E09CF34-2BB1-4C54-BE39-B595E144C62C}"/>
    <cellStyle name="Normal 5 5 2 2 3 4" xfId="11601" xr:uid="{65D352B9-350B-46F4-A732-846E44AB67A5}"/>
    <cellStyle name="Normal 5 5 2 2 3 5" xfId="21727" xr:uid="{1D5741A3-3B4B-42D7-AE8B-BDDBBE7A7596}"/>
    <cellStyle name="Normal 5 5 2 2 4" xfId="2607" xr:uid="{EC617CB4-479A-4C7D-8FEA-735403D3BA5E}"/>
    <cellStyle name="Normal 5 5 2 2 4 2" xfId="4836" xr:uid="{5E06FBB1-D480-460E-9DA7-65415C39443F}"/>
    <cellStyle name="Normal 5 5 2 2 4 2 2" xfId="9054" xr:uid="{8F3E29D6-7C2E-46C7-A97C-7A317406DCEB}"/>
    <cellStyle name="Normal 5 5 2 2 4 2 2 2" xfId="18376" xr:uid="{C3ED88E7-7892-4298-B1AE-857779F82DDC}"/>
    <cellStyle name="Normal 5 5 2 2 4 2 2 3" xfId="28502" xr:uid="{0151B950-7E5F-42C8-B98E-FE557512D89C}"/>
    <cellStyle name="Normal 5 5 2 2 4 2 3" xfId="14159" xr:uid="{3B787FD4-8647-4E6C-9052-508A62AE16AF}"/>
    <cellStyle name="Normal 5 5 2 2 4 2 4" xfId="24285" xr:uid="{6C1FDA05-ECCB-4E78-AE6E-9C45DA9AE727}"/>
    <cellStyle name="Normal 5 5 2 2 4 3" xfId="6909" xr:uid="{32F7569C-4FD4-494A-A88E-3B369D9BA7FD}"/>
    <cellStyle name="Normal 5 5 2 2 4 3 2" xfId="16231" xr:uid="{9894EB5E-F276-48B0-AF92-7FB402960145}"/>
    <cellStyle name="Normal 5 5 2 2 4 3 3" xfId="26357" xr:uid="{4755E9FD-D300-4CB8-BFFE-99F5E975E611}"/>
    <cellStyle name="Normal 5 5 2 2 4 4" xfId="12014" xr:uid="{D2DDDFF3-BE46-43DC-92BD-EF2DE3A32774}"/>
    <cellStyle name="Normal 5 5 2 2 4 5" xfId="22140" xr:uid="{856D7339-40CC-41D1-97E7-DDE686AACBFB}"/>
    <cellStyle name="Normal 5 5 2 2 5" xfId="3020" xr:uid="{A42EEBA4-DAE3-428E-9407-1629A9FD79A8}"/>
    <cellStyle name="Normal 5 5 2 2 5 2" xfId="5249" xr:uid="{385A7B24-7886-44C1-8E74-DCC23D2153C0}"/>
    <cellStyle name="Normal 5 5 2 2 5 2 2" xfId="9467" xr:uid="{A8DA3700-91A6-4CFC-A945-BC57D40CE31C}"/>
    <cellStyle name="Normal 5 5 2 2 5 2 2 2" xfId="18789" xr:uid="{E1628122-E33B-42DE-B877-CDC2441B6C1D}"/>
    <cellStyle name="Normal 5 5 2 2 5 2 2 3" xfId="28915" xr:uid="{AAFBB2F8-A16D-4FC9-B050-3C6A949E2540}"/>
    <cellStyle name="Normal 5 5 2 2 5 2 3" xfId="14572" xr:uid="{16CF4EC6-2C3E-4A8D-A2AD-6F4532D3EA93}"/>
    <cellStyle name="Normal 5 5 2 2 5 2 4" xfId="24698" xr:uid="{A09D9D95-6C3C-4195-8682-620F3E0F704F}"/>
    <cellStyle name="Normal 5 5 2 2 5 3" xfId="7322" xr:uid="{37AF1BDF-DED3-4BBF-A427-84D18EA0B9BB}"/>
    <cellStyle name="Normal 5 5 2 2 5 3 2" xfId="16644" xr:uid="{7AD7F405-6E57-4224-BE1C-C1DC361A75DB}"/>
    <cellStyle name="Normal 5 5 2 2 5 3 3" xfId="26770" xr:uid="{747FFC9B-9867-4C1C-A8D4-C2FB23C97AA9}"/>
    <cellStyle name="Normal 5 5 2 2 5 4" xfId="12427" xr:uid="{BD9CFEB5-73F2-4BC2-9D9A-1570F37B22E3}"/>
    <cellStyle name="Normal 5 5 2 2 5 5" xfId="22553" xr:uid="{C16FBDBC-7F1B-439E-8CF8-F09450E07E7B}"/>
    <cellStyle name="Normal 5 5 2 2 6" xfId="3456" xr:uid="{D1F740B6-BCEC-49FE-BDA2-71174829FFAA}"/>
    <cellStyle name="Normal 5 5 2 2 6 2" xfId="7735" xr:uid="{50868170-A73E-40B1-BE0F-AFD846752704}"/>
    <cellStyle name="Normal 5 5 2 2 6 2 2" xfId="17057" xr:uid="{34EA086F-E8B6-4EBD-8C9D-16F730501637}"/>
    <cellStyle name="Normal 5 5 2 2 6 2 3" xfId="27183" xr:uid="{83E30915-1ECA-4C04-8078-35D72153BCAB}"/>
    <cellStyle name="Normal 5 5 2 2 6 3" xfId="12840" xr:uid="{DBACB1A6-AE92-48F3-AADB-445B69BDD191}"/>
    <cellStyle name="Normal 5 5 2 2 6 4" xfId="22966" xr:uid="{D19213EC-B6D0-46B8-8127-8AD92383D643}"/>
    <cellStyle name="Normal 5 5 2 2 7" xfId="5670" xr:uid="{8D1240DB-98E6-46E8-BD49-A95CDC127E09}"/>
    <cellStyle name="Normal 5 5 2 2 7 2" xfId="14992" xr:uid="{53B49054-D3CA-42BB-8B2D-6D267BD1B5B4}"/>
    <cellStyle name="Normal 5 5 2 2 7 3" xfId="25118" xr:uid="{F03B9265-57E3-4BBD-946A-E6DC12626176}"/>
    <cellStyle name="Normal 5 5 2 2 8" xfId="9966" xr:uid="{3BE951ED-4710-4244-8332-D51160DC687B}"/>
    <cellStyle name="Normal 5 5 2 2 8 2" xfId="19287" xr:uid="{1A0AF6AA-93DC-4CE0-8CD0-153B43930A5D}"/>
    <cellStyle name="Normal 5 5 2 2 8 3" xfId="29413" xr:uid="{5E020FD9-945F-4FC4-B6EB-53986109654B}"/>
    <cellStyle name="Normal 5 5 2 2 9" xfId="1366" xr:uid="{2B3E945D-E345-4B24-AB83-95B7D3E88D65}"/>
    <cellStyle name="Normal 5 5 2 3" xfId="947" xr:uid="{00000000-0005-0000-0000-000049030000}"/>
    <cellStyle name="Normal 5 5 2 3 2" xfId="4009" xr:uid="{FEB0732A-C43D-456E-A5F4-C8A2A8AA4C27}"/>
    <cellStyle name="Normal 5 5 2 3 2 2" xfId="8227" xr:uid="{CD1DC81E-C7BC-444B-8550-ECEDEAD4CF03}"/>
    <cellStyle name="Normal 5 5 2 3 2 2 2" xfId="17549" xr:uid="{0D82F3A8-EC89-4DA1-BF15-91A8E800F0A2}"/>
    <cellStyle name="Normal 5 5 2 3 2 2 3" xfId="27675" xr:uid="{869FC19C-9CF0-4D71-9D57-0CF18CE1A229}"/>
    <cellStyle name="Normal 5 5 2 3 2 3" xfId="13332" xr:uid="{32201138-91BE-47AC-8809-006762BD4E42}"/>
    <cellStyle name="Normal 5 5 2 3 2 4" xfId="23458" xr:uid="{47811325-046B-47A1-A23A-01334D0E78E9}"/>
    <cellStyle name="Normal 5 5 2 3 3" xfId="6082" xr:uid="{20BE627A-7E19-4501-AC9F-82DF0DE2B33E}"/>
    <cellStyle name="Normal 5 5 2 3 3 2" xfId="15404" xr:uid="{0484624A-1FAB-4AF7-994D-483B6A0F3735}"/>
    <cellStyle name="Normal 5 5 2 3 3 3" xfId="25530" xr:uid="{7E834B5E-33CF-4E6D-B7A5-C850BAC18115}"/>
    <cellStyle name="Normal 5 5 2 3 4" xfId="10184" xr:uid="{6FAA42BC-A600-4039-9BB0-B77D5AEC1463}"/>
    <cellStyle name="Normal 5 5 2 3 4 2" xfId="19495" xr:uid="{E239DB77-8288-4963-8EA1-47E69A9AF906}"/>
    <cellStyle name="Normal 5 5 2 3 4 3" xfId="29621" xr:uid="{25B53290-E5D6-416D-A64D-3FBB343216B2}"/>
    <cellStyle name="Normal 5 5 2 3 5" xfId="1780" xr:uid="{62985726-2C5D-492F-B3E7-EBEE50F63618}"/>
    <cellStyle name="Normal 5 5 2 3 6" xfId="11187" xr:uid="{A8917EE2-94EC-4693-8409-3594FF1581EA}"/>
    <cellStyle name="Normal 5 5 2 3 7" xfId="20486" xr:uid="{481ED213-9481-4B93-8656-E792EC6E2B1E}"/>
    <cellStyle name="Normal 5 5 2 3 8" xfId="21313" xr:uid="{95B0003C-BD9A-4CF1-94EF-7CD533EDF7E9}"/>
    <cellStyle name="Normal 5 5 2 4" xfId="2193" xr:uid="{64CE4547-52C3-4A52-A7DA-808B9B6F0911}"/>
    <cellStyle name="Normal 5 5 2 4 2" xfId="4422" xr:uid="{7D7DECF5-6C9E-4756-B86E-B494A5656D9C}"/>
    <cellStyle name="Normal 5 5 2 4 2 2" xfId="8640" xr:uid="{3C70EAE6-1082-4C13-AF79-BCE4424C66A6}"/>
    <cellStyle name="Normal 5 5 2 4 2 2 2" xfId="17962" xr:uid="{F065392E-D440-4B67-A96B-2CA79CE3A1C3}"/>
    <cellStyle name="Normal 5 5 2 4 2 2 3" xfId="28088" xr:uid="{E72A2D87-D5FC-4597-ABEB-678061DAC5FC}"/>
    <cellStyle name="Normal 5 5 2 4 2 3" xfId="13745" xr:uid="{E7A4B870-27D5-4D5B-9499-F9DD242B35C5}"/>
    <cellStyle name="Normal 5 5 2 4 2 4" xfId="23871" xr:uid="{F9B8D128-20FA-4B47-ACD5-2CEF76E7DC3C}"/>
    <cellStyle name="Normal 5 5 2 4 3" xfId="6495" xr:uid="{59D6FD3B-20B3-43EB-AE7F-FE6BC2076A73}"/>
    <cellStyle name="Normal 5 5 2 4 3 2" xfId="15817" xr:uid="{C8CCA81C-4FD8-4D6F-A6ED-43B475401CF1}"/>
    <cellStyle name="Normal 5 5 2 4 3 3" xfId="25943" xr:uid="{E925BFA9-5A30-4385-BC14-3847643B23A8}"/>
    <cellStyle name="Normal 5 5 2 4 4" xfId="11600" xr:uid="{B1EDC90E-7AE9-456B-AA4B-70CD42A12C18}"/>
    <cellStyle name="Normal 5 5 2 4 5" xfId="21726" xr:uid="{7579769C-DF93-442B-B8AD-A86020757A1D}"/>
    <cellStyle name="Normal 5 5 2 5" xfId="2606" xr:uid="{56DB7EB1-9853-4842-B51E-F5C2FB1FE91E}"/>
    <cellStyle name="Normal 5 5 2 5 2" xfId="4835" xr:uid="{819B1E35-33C4-4A50-B2A3-413B8E2A4AA7}"/>
    <cellStyle name="Normal 5 5 2 5 2 2" xfId="9053" xr:uid="{3AFAFB22-ED2D-460F-A423-8066D70A754A}"/>
    <cellStyle name="Normal 5 5 2 5 2 2 2" xfId="18375" xr:uid="{4C1CD267-35E3-4514-AC07-8435EBC4F88A}"/>
    <cellStyle name="Normal 5 5 2 5 2 2 3" xfId="28501" xr:uid="{F2403875-FA63-46F2-B0AE-99F3C2746985}"/>
    <cellStyle name="Normal 5 5 2 5 2 3" xfId="14158" xr:uid="{AD3F427A-DF85-433E-825F-7D36A9E6760D}"/>
    <cellStyle name="Normal 5 5 2 5 2 4" xfId="24284" xr:uid="{83D50D11-536E-4C4A-9719-719B7B4B8D59}"/>
    <cellStyle name="Normal 5 5 2 5 3" xfId="6908" xr:uid="{8E6C6065-8F12-4F89-B1A4-67D657B61D51}"/>
    <cellStyle name="Normal 5 5 2 5 3 2" xfId="16230" xr:uid="{B8C5A3C6-F30A-4EC6-BCE5-0FBB3A5142BC}"/>
    <cellStyle name="Normal 5 5 2 5 3 3" xfId="26356" xr:uid="{C4B3F406-BF86-4319-AE56-B256BC06DFAF}"/>
    <cellStyle name="Normal 5 5 2 5 4" xfId="12013" xr:uid="{B9A404F1-3BE9-41DD-B009-7AA1F87578C2}"/>
    <cellStyle name="Normal 5 5 2 5 5" xfId="22139" xr:uid="{6446E530-142A-4165-98B0-749A432CAA5D}"/>
    <cellStyle name="Normal 5 5 2 6" xfId="3019" xr:uid="{26063B93-B83A-46F3-A893-F6A18E8BD04A}"/>
    <cellStyle name="Normal 5 5 2 6 2" xfId="5248" xr:uid="{1D7F4F84-52D4-4C66-8958-10788BF9FEE7}"/>
    <cellStyle name="Normal 5 5 2 6 2 2" xfId="9466" xr:uid="{03EBC1B3-EDAD-4907-9E32-FF468C772E9F}"/>
    <cellStyle name="Normal 5 5 2 6 2 2 2" xfId="18788" xr:uid="{E641C68C-BFEE-42DB-BDC4-C9A115550E82}"/>
    <cellStyle name="Normal 5 5 2 6 2 2 3" xfId="28914" xr:uid="{34FE00BB-7DFC-43D5-B8C9-635892E8E8F8}"/>
    <cellStyle name="Normal 5 5 2 6 2 3" xfId="14571" xr:uid="{53881ECE-6B9E-4B7F-9516-0C3BE4E2212A}"/>
    <cellStyle name="Normal 5 5 2 6 2 4" xfId="24697" xr:uid="{3CA2CD44-F470-4F62-B6AB-C041E70C1626}"/>
    <cellStyle name="Normal 5 5 2 6 3" xfId="7321" xr:uid="{0A1C8623-2F29-4496-85C9-381C08D08BC4}"/>
    <cellStyle name="Normal 5 5 2 6 3 2" xfId="16643" xr:uid="{99876B26-F939-44F5-A7E6-67D109D4532C}"/>
    <cellStyle name="Normal 5 5 2 6 3 3" xfId="26769" xr:uid="{498BE37A-AE16-4066-8786-36629F8DA390}"/>
    <cellStyle name="Normal 5 5 2 6 4" xfId="12426" xr:uid="{54769D19-FE16-4105-9F9B-5D0576901B34}"/>
    <cellStyle name="Normal 5 5 2 6 5" xfId="22552" xr:uid="{81BA39AB-0FCE-45F2-A56E-4E0F7163CDD6}"/>
    <cellStyle name="Normal 5 5 2 7" xfId="3455" xr:uid="{34B9C9E3-F1F7-45CD-BE8C-36DDBFF75637}"/>
    <cellStyle name="Normal 5 5 2 7 2" xfId="7734" xr:uid="{7E1C2E44-74CE-4A18-8C66-E22FA73778E8}"/>
    <cellStyle name="Normal 5 5 2 7 2 2" xfId="17056" xr:uid="{65AA8C12-C866-45A0-BA8C-2AF2AADCBD12}"/>
    <cellStyle name="Normal 5 5 2 7 2 3" xfId="27182" xr:uid="{E2AC12A0-8A7F-40D8-9616-0D4149E0C123}"/>
    <cellStyle name="Normal 5 5 2 7 3" xfId="12839" xr:uid="{E9D5D1FC-4DD3-4F6C-89E4-BCD96EA319BA}"/>
    <cellStyle name="Normal 5 5 2 7 4" xfId="22965" xr:uid="{54001297-EC54-41D9-BD1A-014914BB7E51}"/>
    <cellStyle name="Normal 5 5 2 8" xfId="5669" xr:uid="{85142B80-EA56-40AE-ACC7-8B1146EDE54F}"/>
    <cellStyle name="Normal 5 5 2 8 2" xfId="14991" xr:uid="{2D814C9A-C825-45AB-BA23-44BE820238D7}"/>
    <cellStyle name="Normal 5 5 2 8 3" xfId="25117" xr:uid="{B2008760-5E8A-4F4A-BE96-FDB2A21F67FB}"/>
    <cellStyle name="Normal 5 5 2 9" xfId="9759" xr:uid="{512A44F3-0880-4FCC-A3E7-C72ED0DCC802}"/>
    <cellStyle name="Normal 5 5 2 9 2" xfId="19080" xr:uid="{FBAD95D5-E389-409F-A325-CBCD164CA9EB}"/>
    <cellStyle name="Normal 5 5 2 9 3" xfId="29206" xr:uid="{90D10411-F985-495A-B8BC-0AAFCF7CD550}"/>
    <cellStyle name="Normal 5 5 3" xfId="470" xr:uid="{00000000-0005-0000-0000-00004A030000}"/>
    <cellStyle name="Normal 5 5 3 10" xfId="10776" xr:uid="{F8DCFCF4-C348-4EF2-8F7A-FF94F0A3B92F}"/>
    <cellStyle name="Normal 5 5 3 11" xfId="20072" xr:uid="{FE2D039B-0D6D-49FF-9440-E59DA6DF10B1}"/>
    <cellStyle name="Normal 5 5 3 12" xfId="20902" xr:uid="{486B402C-2094-48B2-95AB-BAE43993564C}"/>
    <cellStyle name="Normal 5 5 3 2" xfId="949" xr:uid="{00000000-0005-0000-0000-00004B030000}"/>
    <cellStyle name="Normal 5 5 3 2 2" xfId="4011" xr:uid="{E9E69427-2898-4065-A279-44A617AB057C}"/>
    <cellStyle name="Normal 5 5 3 2 2 2" xfId="8229" xr:uid="{42BC6F47-42DB-45D8-90C7-D1DA39A17EE9}"/>
    <cellStyle name="Normal 5 5 3 2 2 2 2" xfId="17551" xr:uid="{A9F84543-952D-4D44-AF2A-01A7B6FE3282}"/>
    <cellStyle name="Normal 5 5 3 2 2 2 3" xfId="27677" xr:uid="{A29F5185-4C81-4478-8A5B-7A2C4255C4EB}"/>
    <cellStyle name="Normal 5 5 3 2 2 3" xfId="13334" xr:uid="{14647D9D-90EA-40D6-B11A-D6B6A3B6B869}"/>
    <cellStyle name="Normal 5 5 3 2 2 4" xfId="23460" xr:uid="{E588C3AA-2A85-4C84-A444-E549700415ED}"/>
    <cellStyle name="Normal 5 5 3 2 3" xfId="6084" xr:uid="{D68B14DE-25BF-4A9C-9D80-7317B2CA9B8F}"/>
    <cellStyle name="Normal 5 5 3 2 3 2" xfId="15406" xr:uid="{6B711B2E-EE8A-47BD-BE3E-019AF14E9E6B}"/>
    <cellStyle name="Normal 5 5 3 2 3 3" xfId="25532" xr:uid="{A932E31B-9193-4796-B857-EF29004C9202}"/>
    <cellStyle name="Normal 5 5 3 2 4" xfId="10288" xr:uid="{FB84F531-59D7-4BA7-974F-1F3710EDB29D}"/>
    <cellStyle name="Normal 5 5 3 2 4 2" xfId="19599" xr:uid="{0F38B54A-4DFC-4B12-A848-70AB21FB090B}"/>
    <cellStyle name="Normal 5 5 3 2 4 3" xfId="29725" xr:uid="{1A4D8361-F369-44B8-8ED6-A1B72EC63CDD}"/>
    <cellStyle name="Normal 5 5 3 2 5" xfId="1782" xr:uid="{16427241-CA74-40E3-9FEC-814A7E905119}"/>
    <cellStyle name="Normal 5 5 3 2 6" xfId="11189" xr:uid="{93DE7BA1-5EDF-485B-9E2A-9E5A33227CD4}"/>
    <cellStyle name="Normal 5 5 3 2 7" xfId="20488" xr:uid="{6922B95B-719C-422D-A8EE-50E0EDF10A8A}"/>
    <cellStyle name="Normal 5 5 3 2 8" xfId="21315" xr:uid="{8B1B40E8-7561-40CC-882E-7BB1ABA9ADF4}"/>
    <cellStyle name="Normal 5 5 3 3" xfId="2195" xr:uid="{2569FD8F-F720-4A3F-9B7D-D8A257D241EE}"/>
    <cellStyle name="Normal 5 5 3 3 2" xfId="4424" xr:uid="{E855A9F2-2833-4632-9033-5861873B142C}"/>
    <cellStyle name="Normal 5 5 3 3 2 2" xfId="8642" xr:uid="{C02850F5-1D1B-45AD-A2B4-88338245E082}"/>
    <cellStyle name="Normal 5 5 3 3 2 2 2" xfId="17964" xr:uid="{F8A2A48D-3C32-43A2-94A5-8C4F6F7CEEAC}"/>
    <cellStyle name="Normal 5 5 3 3 2 2 3" xfId="28090" xr:uid="{32F61719-816C-4D2F-B4AB-92807958D78B}"/>
    <cellStyle name="Normal 5 5 3 3 2 3" xfId="13747" xr:uid="{B0A68C95-E496-4992-AA3E-23F47C990380}"/>
    <cellStyle name="Normal 5 5 3 3 2 4" xfId="23873" xr:uid="{56C65DDF-C5A3-406A-A8C9-9ECE9953FFDF}"/>
    <cellStyle name="Normal 5 5 3 3 3" xfId="6497" xr:uid="{E45BEB41-7880-45A7-BFCE-EDDFE3D2BF31}"/>
    <cellStyle name="Normal 5 5 3 3 3 2" xfId="15819" xr:uid="{0EB15668-9053-4507-B8C7-BCD5F75EA156}"/>
    <cellStyle name="Normal 5 5 3 3 3 3" xfId="25945" xr:uid="{8E376ADA-4174-46AD-A5EC-5CCFF78AE095}"/>
    <cellStyle name="Normal 5 5 3 3 4" xfId="11602" xr:uid="{172E10F1-52F7-4BBD-8B70-18C73DC30D0C}"/>
    <cellStyle name="Normal 5 5 3 3 5" xfId="21728" xr:uid="{62E4A62E-8670-4426-8A51-9A56675AEB5C}"/>
    <cellStyle name="Normal 5 5 3 4" xfId="2608" xr:uid="{5834B283-80A8-4F88-A009-CBA84EFD5960}"/>
    <cellStyle name="Normal 5 5 3 4 2" xfId="4837" xr:uid="{29CD83ED-227D-4B54-B549-614035E855A3}"/>
    <cellStyle name="Normal 5 5 3 4 2 2" xfId="9055" xr:uid="{B184B93F-D913-43AC-930B-34132944E7BC}"/>
    <cellStyle name="Normal 5 5 3 4 2 2 2" xfId="18377" xr:uid="{5CBED1E7-DC5E-45B6-8D8E-4A0D8B178A9C}"/>
    <cellStyle name="Normal 5 5 3 4 2 2 3" xfId="28503" xr:uid="{7127C3AC-0B1C-4454-A86E-680383F60CFF}"/>
    <cellStyle name="Normal 5 5 3 4 2 3" xfId="14160" xr:uid="{D7D9F4F4-B1F4-4CCC-8D09-15D1AB55081C}"/>
    <cellStyle name="Normal 5 5 3 4 2 4" xfId="24286" xr:uid="{44ECF7C9-DD4A-421D-9D67-3C6D1451562E}"/>
    <cellStyle name="Normal 5 5 3 4 3" xfId="6910" xr:uid="{A1B3BECB-4964-4150-B2CE-47E8ABC9FCAD}"/>
    <cellStyle name="Normal 5 5 3 4 3 2" xfId="16232" xr:uid="{84171C90-74B6-4560-8E24-C2343A528B63}"/>
    <cellStyle name="Normal 5 5 3 4 3 3" xfId="26358" xr:uid="{79ED5D16-461F-4775-B212-36E6247CCC83}"/>
    <cellStyle name="Normal 5 5 3 4 4" xfId="12015" xr:uid="{24222FEB-D607-46BE-86ED-356A881194C5}"/>
    <cellStyle name="Normal 5 5 3 4 5" xfId="22141" xr:uid="{C1B96CA6-776A-4DA8-BDB3-DDA5A8551F54}"/>
    <cellStyle name="Normal 5 5 3 5" xfId="3021" xr:uid="{0131B8EF-4F30-400E-A1CE-95501238975F}"/>
    <cellStyle name="Normal 5 5 3 5 2" xfId="5250" xr:uid="{CAC345CF-F564-41A0-9385-C45284F2D34C}"/>
    <cellStyle name="Normal 5 5 3 5 2 2" xfId="9468" xr:uid="{158A98E0-E119-4A54-AC65-F1FB19EFCA4D}"/>
    <cellStyle name="Normal 5 5 3 5 2 2 2" xfId="18790" xr:uid="{50C9B21E-C5D2-4FEC-AE1D-23339F1F633E}"/>
    <cellStyle name="Normal 5 5 3 5 2 2 3" xfId="28916" xr:uid="{AE9EB071-B994-4B1C-BA6A-2559EA0403DA}"/>
    <cellStyle name="Normal 5 5 3 5 2 3" xfId="14573" xr:uid="{525C270C-2B72-4C73-9952-B1F254EC6DA6}"/>
    <cellStyle name="Normal 5 5 3 5 2 4" xfId="24699" xr:uid="{152015D6-4AF6-4E2A-AA10-052CA45BE6F4}"/>
    <cellStyle name="Normal 5 5 3 5 3" xfId="7323" xr:uid="{DECB7914-AEF8-4586-98DF-BB48B7C67AC7}"/>
    <cellStyle name="Normal 5 5 3 5 3 2" xfId="16645" xr:uid="{3DDB4B25-80B2-4506-83E6-7980B9C0E713}"/>
    <cellStyle name="Normal 5 5 3 5 3 3" xfId="26771" xr:uid="{B427A8C8-5385-46AA-A45F-740D6CCEADB5}"/>
    <cellStyle name="Normal 5 5 3 5 4" xfId="12428" xr:uid="{C131499C-D063-4DCE-ACB8-72F518CEC3CD}"/>
    <cellStyle name="Normal 5 5 3 5 5" xfId="22554" xr:uid="{0CE68AD3-96CD-4E03-8327-1A94FE8B4E38}"/>
    <cellStyle name="Normal 5 5 3 6" xfId="3457" xr:uid="{F961EE4C-89B0-4E7E-A9B7-258F82CDFDEC}"/>
    <cellStyle name="Normal 5 5 3 6 2" xfId="7736" xr:uid="{6C9AFD36-B81D-4A4E-9972-3AF04973A375}"/>
    <cellStyle name="Normal 5 5 3 6 2 2" xfId="17058" xr:uid="{E7B10A9C-635A-4F7B-923D-57ED76E11316}"/>
    <cellStyle name="Normal 5 5 3 6 2 3" xfId="27184" xr:uid="{00D0CE5A-9120-46E4-A726-E044C4FC34BB}"/>
    <cellStyle name="Normal 5 5 3 6 3" xfId="12841" xr:uid="{6E4F3FFA-1CC1-4693-9FA9-685C31A9CD51}"/>
    <cellStyle name="Normal 5 5 3 6 4" xfId="22967" xr:uid="{78B5FB06-09F5-437C-911B-DE501D99818A}"/>
    <cellStyle name="Normal 5 5 3 7" xfId="5671" xr:uid="{9CEA2F89-5E21-471B-8B08-4B978C241863}"/>
    <cellStyle name="Normal 5 5 3 7 2" xfId="14993" xr:uid="{71353D75-A18D-4E83-8F55-958BAAED9801}"/>
    <cellStyle name="Normal 5 5 3 7 3" xfId="25119" xr:uid="{61BE9F0A-C58C-46FE-A47F-51B98B7253DD}"/>
    <cellStyle name="Normal 5 5 3 8" xfId="9863" xr:uid="{B99DC214-EC53-4BA2-B458-F1DF2F5C450A}"/>
    <cellStyle name="Normal 5 5 3 8 2" xfId="19184" xr:uid="{D990C49B-E4DC-409C-B797-A33782880406}"/>
    <cellStyle name="Normal 5 5 3 8 3" xfId="29310" xr:uid="{93363280-6D2C-404B-B6C1-65FFBAAA3907}"/>
    <cellStyle name="Normal 5 5 3 9" xfId="1367" xr:uid="{48D23C7F-500B-4DDA-93B0-3D458A722F8D}"/>
    <cellStyle name="Normal 5 5 4" xfId="946" xr:uid="{00000000-0005-0000-0000-00004C030000}"/>
    <cellStyle name="Normal 5 5 4 2" xfId="4008" xr:uid="{E4B0A0F9-1D68-43F0-915E-2B76F1E042D4}"/>
    <cellStyle name="Normal 5 5 4 2 2" xfId="8226" xr:uid="{6C178A4D-4EDE-47B8-86CD-4CB2ED6B2F1E}"/>
    <cellStyle name="Normal 5 5 4 2 2 2" xfId="17548" xr:uid="{3722B3B2-8134-4F27-A46B-ADD61679E10E}"/>
    <cellStyle name="Normal 5 5 4 2 2 3" xfId="27674" xr:uid="{4A1EF588-B7EB-41E0-AC8D-AAD6C38F57F5}"/>
    <cellStyle name="Normal 5 5 4 2 3" xfId="13331" xr:uid="{CB394E76-B63E-4042-B0B6-9DB399F98F93}"/>
    <cellStyle name="Normal 5 5 4 2 4" xfId="23457" xr:uid="{44C4A091-1E94-4FCC-9EF4-77CEF8EB0B35}"/>
    <cellStyle name="Normal 5 5 4 3" xfId="6081" xr:uid="{7E9873C4-6702-444A-AB96-66C96F4590E4}"/>
    <cellStyle name="Normal 5 5 4 3 2" xfId="15403" xr:uid="{6B3A9843-A2EE-46C3-9E9D-BEA9CD1C1B14}"/>
    <cellStyle name="Normal 5 5 4 3 3" xfId="25529" xr:uid="{67E0D5A9-C116-4295-96BC-75BC538FB60E}"/>
    <cellStyle name="Normal 5 5 4 4" xfId="10081" xr:uid="{ECDF80CB-07D3-467C-8564-F3E2B7E71612}"/>
    <cellStyle name="Normal 5 5 4 4 2" xfId="19392" xr:uid="{CE4C989F-3DFC-423C-B30F-53B86A2A506B}"/>
    <cellStyle name="Normal 5 5 4 4 3" xfId="29518" xr:uid="{55C1DCB4-5116-406F-AB3E-AD2501E88018}"/>
    <cellStyle name="Normal 5 5 4 5" xfId="1779" xr:uid="{2A7B90DE-BFBC-40A3-BC5C-91B1F8D76001}"/>
    <cellStyle name="Normal 5 5 4 6" xfId="11186" xr:uid="{44D78587-033B-4283-B0CA-2401D20C27CC}"/>
    <cellStyle name="Normal 5 5 4 7" xfId="20485" xr:uid="{371CF588-4EB5-408C-B214-F133E1BF5469}"/>
    <cellStyle name="Normal 5 5 4 8" xfId="21312" xr:uid="{2ECA4A00-DE69-4C63-9713-14219BE636A4}"/>
    <cellStyle name="Normal 5 5 5" xfId="2192" xr:uid="{9F3258FF-C4E2-4214-979B-54C7B33D96A5}"/>
    <cellStyle name="Normal 5 5 5 2" xfId="4421" xr:uid="{66148D41-C4D3-42AE-BE86-919FF1335193}"/>
    <cellStyle name="Normal 5 5 5 2 2" xfId="8639" xr:uid="{B06D63F6-A40A-4A94-BE0B-E9A12B2B5FE8}"/>
    <cellStyle name="Normal 5 5 5 2 2 2" xfId="17961" xr:uid="{D620134D-2556-4048-BA02-73B63E64ADF7}"/>
    <cellStyle name="Normal 5 5 5 2 2 3" xfId="28087" xr:uid="{4C29A339-9F4D-46D6-82FE-3B5376292D60}"/>
    <cellStyle name="Normal 5 5 5 2 3" xfId="13744" xr:uid="{52525C8A-4689-4414-8FE2-4E8FA8F47BEA}"/>
    <cellStyle name="Normal 5 5 5 2 4" xfId="23870" xr:uid="{E91E646A-7775-4DEB-99A6-C2E8576EDEBA}"/>
    <cellStyle name="Normal 5 5 5 3" xfId="6494" xr:uid="{43ADBFBA-FE4E-42B7-ACF9-FF102999253E}"/>
    <cellStyle name="Normal 5 5 5 3 2" xfId="15816" xr:uid="{88D9D398-9308-424A-BCDC-FE211F1C7246}"/>
    <cellStyle name="Normal 5 5 5 3 3" xfId="25942" xr:uid="{56B6F8DE-9A96-42CE-BAE8-16DFD83CBFF7}"/>
    <cellStyle name="Normal 5 5 5 4" xfId="11599" xr:uid="{03E99D62-1CAF-4D26-9E09-1FAB86DA1D8E}"/>
    <cellStyle name="Normal 5 5 5 5" xfId="21725" xr:uid="{2AF6FF15-AD82-4577-96E2-AFBBAED9B07A}"/>
    <cellStyle name="Normal 5 5 6" xfId="2605" xr:uid="{6AD0AFA4-58F1-4C41-8534-9237AFA2AB62}"/>
    <cellStyle name="Normal 5 5 6 2" xfId="4834" xr:uid="{F031425D-A964-4093-BA3C-B192551E7A81}"/>
    <cellStyle name="Normal 5 5 6 2 2" xfId="9052" xr:uid="{E7039660-4D16-4FD8-9CAA-EEB850CD3000}"/>
    <cellStyle name="Normal 5 5 6 2 2 2" xfId="18374" xr:uid="{117BAAED-D232-4D5D-B44D-60CF044DF204}"/>
    <cellStyle name="Normal 5 5 6 2 2 3" xfId="28500" xr:uid="{EAA634FC-7652-47DA-9F97-55DDEC4B2057}"/>
    <cellStyle name="Normal 5 5 6 2 3" xfId="14157" xr:uid="{B2421FCD-E6A6-45E8-AB87-7B32BC24807D}"/>
    <cellStyle name="Normal 5 5 6 2 4" xfId="24283" xr:uid="{72144C99-0840-44CC-9714-98BD3765FA0D}"/>
    <cellStyle name="Normal 5 5 6 3" xfId="6907" xr:uid="{8C3D0AE2-6B57-497D-A310-BF20F85E010B}"/>
    <cellStyle name="Normal 5 5 6 3 2" xfId="16229" xr:uid="{7D42ECE4-5A3C-42E5-93A5-C74C52CEC1DF}"/>
    <cellStyle name="Normal 5 5 6 3 3" xfId="26355" xr:uid="{2B1C8A8E-7EC3-4CFD-9C5E-3CE9D64BF531}"/>
    <cellStyle name="Normal 5 5 6 4" xfId="12012" xr:uid="{2A39E96B-8F90-4880-9FCD-81EC2522A132}"/>
    <cellStyle name="Normal 5 5 6 5" xfId="22138" xr:uid="{6B021343-246D-49B8-AE09-D021A96E2F57}"/>
    <cellStyle name="Normal 5 5 7" xfId="3018" xr:uid="{0240631D-9B14-4529-837F-5EE642BC22AB}"/>
    <cellStyle name="Normal 5 5 7 2" xfId="5247" xr:uid="{12615FB9-2D7E-4618-A478-DFE226D84F48}"/>
    <cellStyle name="Normal 5 5 7 2 2" xfId="9465" xr:uid="{DD9D10E7-8B67-4835-8EB9-B6F3CDFDCB3B}"/>
    <cellStyle name="Normal 5 5 7 2 2 2" xfId="18787" xr:uid="{34E8A90C-BB32-4312-AC2C-F846B654C844}"/>
    <cellStyle name="Normal 5 5 7 2 2 3" xfId="28913" xr:uid="{51A85BF2-06E8-4E3A-BF00-12A6BF267819}"/>
    <cellStyle name="Normal 5 5 7 2 3" xfId="14570" xr:uid="{B05CAE54-3168-4F2B-A290-DF8A32CCB81E}"/>
    <cellStyle name="Normal 5 5 7 2 4" xfId="24696" xr:uid="{F0937C30-D895-4411-9829-0B91B5F3A929}"/>
    <cellStyle name="Normal 5 5 7 3" xfId="7320" xr:uid="{0DA1A689-ADD2-4506-8F51-62EADCD31F4F}"/>
    <cellStyle name="Normal 5 5 7 3 2" xfId="16642" xr:uid="{2D884145-7B4C-4DDB-9F87-E18DA542B363}"/>
    <cellStyle name="Normal 5 5 7 3 3" xfId="26768" xr:uid="{E6B8235A-86A1-4B35-A2F4-3ABE966D00FD}"/>
    <cellStyle name="Normal 5 5 7 4" xfId="12425" xr:uid="{CCA715C1-540E-49FC-B27D-12292C3EFD78}"/>
    <cellStyle name="Normal 5 5 7 5" xfId="22551" xr:uid="{3E822525-01B4-4988-9A83-43773CACE71D}"/>
    <cellStyle name="Normal 5 5 8" xfId="3454" xr:uid="{BA04FCC7-56A1-4648-BC43-5BFE895CC7B1}"/>
    <cellStyle name="Normal 5 5 8 2" xfId="7733" xr:uid="{D95F2DDC-06B4-480F-BD9F-715C97D0C68A}"/>
    <cellStyle name="Normal 5 5 8 2 2" xfId="17055" xr:uid="{C161D984-3552-40F7-B27B-84CC636BAC34}"/>
    <cellStyle name="Normal 5 5 8 2 3" xfId="27181" xr:uid="{C4325F8E-AF55-422E-ABAD-01283B5FD602}"/>
    <cellStyle name="Normal 5 5 8 3" xfId="12838" xr:uid="{77208F28-5A60-442C-AE5C-21C63BCFA2C4}"/>
    <cellStyle name="Normal 5 5 8 4" xfId="22964" xr:uid="{B3FEA70A-FC79-4D37-8EBE-9C021B71FEFD}"/>
    <cellStyle name="Normal 5 5 9" xfId="5668" xr:uid="{07B914F5-923A-42C2-8500-6CE3897B8D58}"/>
    <cellStyle name="Normal 5 5 9 2" xfId="14990" xr:uid="{CC19CDB5-64D2-46DA-B85C-28D49BB292AD}"/>
    <cellStyle name="Normal 5 5 9 3" xfId="25116" xr:uid="{148DD063-69CF-4D90-AE76-2DE3C3302CD1}"/>
    <cellStyle name="Normal 5 6" xfId="471" xr:uid="{00000000-0005-0000-0000-00004D030000}"/>
    <cellStyle name="Normal 5 6 10" xfId="1368" xr:uid="{04037742-A85E-45CC-AA04-479E13F4D063}"/>
    <cellStyle name="Normal 5 6 11" xfId="10777" xr:uid="{34A4E4EA-4B88-4625-8569-809461448114}"/>
    <cellStyle name="Normal 5 6 12" xfId="20073" xr:uid="{368E83D5-F492-460D-967B-AC084FFA8CF3}"/>
    <cellStyle name="Normal 5 6 13" xfId="20903" xr:uid="{D505532F-F8A9-449B-80D8-26F06A2E5415}"/>
    <cellStyle name="Normal 5 6 2" xfId="472" xr:uid="{00000000-0005-0000-0000-00004E030000}"/>
    <cellStyle name="Normal 5 6 2 10" xfId="10778" xr:uid="{62010244-DBB8-4981-AF78-3D1494A5F76A}"/>
    <cellStyle name="Normal 5 6 2 11" xfId="20074" xr:uid="{55E68F83-195A-47A0-8D21-AE6297AF111E}"/>
    <cellStyle name="Normal 5 6 2 12" xfId="20904" xr:uid="{1D4E700E-C054-4268-9997-023CD3F5B1C9}"/>
    <cellStyle name="Normal 5 6 2 2" xfId="951" xr:uid="{00000000-0005-0000-0000-00004F030000}"/>
    <cellStyle name="Normal 5 6 2 2 2" xfId="4013" xr:uid="{AF413AB6-6F4B-42E0-8780-5BEFFB2AD9D2}"/>
    <cellStyle name="Normal 5 6 2 2 2 2" xfId="8231" xr:uid="{328BCD7A-BE28-441A-A2D1-B42A4DCB8BE3}"/>
    <cellStyle name="Normal 5 6 2 2 2 2 2" xfId="17553" xr:uid="{CC781291-0D33-4C5C-830E-CCAFB9933B05}"/>
    <cellStyle name="Normal 5 6 2 2 2 2 3" xfId="27679" xr:uid="{62768D87-6E87-405C-847E-E254A1823A15}"/>
    <cellStyle name="Normal 5 6 2 2 2 3" xfId="13336" xr:uid="{49894765-489F-4733-8F87-D5634C3E20DF}"/>
    <cellStyle name="Normal 5 6 2 2 2 4" xfId="23462" xr:uid="{0A169DFE-484E-4F42-A324-5C81E9F1B3CC}"/>
    <cellStyle name="Normal 5 6 2 2 3" xfId="6086" xr:uid="{50E83013-B4E4-41D2-A4EF-21DD39285C01}"/>
    <cellStyle name="Normal 5 6 2 2 3 2" xfId="15408" xr:uid="{27A0F3E2-F382-431B-8844-7F60D1F0771C}"/>
    <cellStyle name="Normal 5 6 2 2 3 3" xfId="25534" xr:uid="{607ADB9E-554E-435E-9B00-849516770C2E}"/>
    <cellStyle name="Normal 5 6 2 2 4" xfId="10306" xr:uid="{2F7994BA-BD48-4591-A1C7-A8D6C83090F6}"/>
    <cellStyle name="Normal 5 6 2 2 4 2" xfId="19617" xr:uid="{01801B7F-2709-441E-9B12-D17F067B4F5D}"/>
    <cellStyle name="Normal 5 6 2 2 4 3" xfId="29743" xr:uid="{D556F7D2-A6D6-41BB-93F8-ABC6AED2956B}"/>
    <cellStyle name="Normal 5 6 2 2 5" xfId="1784" xr:uid="{93CE65D7-A3E5-49E1-A5DD-0E6DDA9EFCE2}"/>
    <cellStyle name="Normal 5 6 2 2 6" xfId="11191" xr:uid="{14688F9E-329E-4F6E-A0FF-9F16D00FCF15}"/>
    <cellStyle name="Normal 5 6 2 2 7" xfId="20490" xr:uid="{25656476-47A3-42E6-9DCF-0AC29722584D}"/>
    <cellStyle name="Normal 5 6 2 2 8" xfId="21317" xr:uid="{7045E0F7-9924-410A-95B7-FA4B8CEBB239}"/>
    <cellStyle name="Normal 5 6 2 3" xfId="2197" xr:uid="{A1153174-5C8C-4FBB-ACF9-B6C1789EFF13}"/>
    <cellStyle name="Normal 5 6 2 3 2" xfId="4426" xr:uid="{59BC3E88-FE41-43F1-938F-86FBCF5974B7}"/>
    <cellStyle name="Normal 5 6 2 3 2 2" xfId="8644" xr:uid="{43B4DAC9-A46F-4033-8AD2-1EBEE2CA81A3}"/>
    <cellStyle name="Normal 5 6 2 3 2 2 2" xfId="17966" xr:uid="{B6AEFA54-3B9B-46F7-8CD0-82D06D3B380B}"/>
    <cellStyle name="Normal 5 6 2 3 2 2 3" xfId="28092" xr:uid="{21F3857C-3812-4069-997A-8456C0B4AB00}"/>
    <cellStyle name="Normal 5 6 2 3 2 3" xfId="13749" xr:uid="{E3050CB3-E7FE-4DFC-8883-9543711651C5}"/>
    <cellStyle name="Normal 5 6 2 3 2 4" xfId="23875" xr:uid="{36FFD87E-331C-4D16-9948-49CD9C05E1A7}"/>
    <cellStyle name="Normal 5 6 2 3 3" xfId="6499" xr:uid="{B5AFC633-9E5C-4BD2-AE1C-3DB00EE982A0}"/>
    <cellStyle name="Normal 5 6 2 3 3 2" xfId="15821" xr:uid="{7D1F1187-B33D-4EDD-9341-5B9B385CCB6E}"/>
    <cellStyle name="Normal 5 6 2 3 3 3" xfId="25947" xr:uid="{A6B3DD2C-A54B-4195-91D6-0047540F5760}"/>
    <cellStyle name="Normal 5 6 2 3 4" xfId="11604" xr:uid="{ECA8821A-311B-4600-A51C-7A427E927BEA}"/>
    <cellStyle name="Normal 5 6 2 3 5" xfId="21730" xr:uid="{2008BAC7-6CD3-49F6-95FB-D816CD212BF8}"/>
    <cellStyle name="Normal 5 6 2 4" xfId="2610" xr:uid="{7E9F2EE0-3B7E-4AC1-809A-37F2C18859AB}"/>
    <cellStyle name="Normal 5 6 2 4 2" xfId="4839" xr:uid="{DBBA68E5-9CB2-4255-9C3F-71AAC5B7DD9B}"/>
    <cellStyle name="Normal 5 6 2 4 2 2" xfId="9057" xr:uid="{9AA1350C-3919-4FDA-8A84-7BFADED9A522}"/>
    <cellStyle name="Normal 5 6 2 4 2 2 2" xfId="18379" xr:uid="{983C8A45-73A1-43E5-BFD2-603AAC5AA4FF}"/>
    <cellStyle name="Normal 5 6 2 4 2 2 3" xfId="28505" xr:uid="{3E5B39E9-9EDA-4B32-BF2D-1DBC12FF6578}"/>
    <cellStyle name="Normal 5 6 2 4 2 3" xfId="14162" xr:uid="{A652AD1B-5524-475C-B41F-93FE458C747C}"/>
    <cellStyle name="Normal 5 6 2 4 2 4" xfId="24288" xr:uid="{7BAEE7A4-8746-4AE5-B8D6-92E90C5DB48D}"/>
    <cellStyle name="Normal 5 6 2 4 3" xfId="6912" xr:uid="{41C357E2-06B3-47D6-953C-1DABE459C0DD}"/>
    <cellStyle name="Normal 5 6 2 4 3 2" xfId="16234" xr:uid="{A764F9F7-DF45-4407-A3CF-E1759C1A9E27}"/>
    <cellStyle name="Normal 5 6 2 4 3 3" xfId="26360" xr:uid="{4D21CEEE-4AC9-40CD-B7D8-8B7B6575DA9A}"/>
    <cellStyle name="Normal 5 6 2 4 4" xfId="12017" xr:uid="{20261359-4DAB-44E3-AC29-1C6927122348}"/>
    <cellStyle name="Normal 5 6 2 4 5" xfId="22143" xr:uid="{6F06E6C0-EF71-471E-9828-864ABF33001F}"/>
    <cellStyle name="Normal 5 6 2 5" xfId="3023" xr:uid="{FA46D75B-E74F-46AB-A732-144A7231C900}"/>
    <cellStyle name="Normal 5 6 2 5 2" xfId="5252" xr:uid="{84815062-7984-4701-8F91-3BA5C3D803F8}"/>
    <cellStyle name="Normal 5 6 2 5 2 2" xfId="9470" xr:uid="{62D84CC0-DB6E-4325-9A20-CFA5117C71A5}"/>
    <cellStyle name="Normal 5 6 2 5 2 2 2" xfId="18792" xr:uid="{B0A409F6-B4AA-4780-B9FE-EC8F229842F4}"/>
    <cellStyle name="Normal 5 6 2 5 2 2 3" xfId="28918" xr:uid="{E2B8950B-084B-4C33-8EBC-492F964CFCB7}"/>
    <cellStyle name="Normal 5 6 2 5 2 3" xfId="14575" xr:uid="{2C00F977-CAB1-41CA-997C-0F10AD316FE4}"/>
    <cellStyle name="Normal 5 6 2 5 2 4" xfId="24701" xr:uid="{D0EE07FA-3629-4F6B-8464-95E3E9C99647}"/>
    <cellStyle name="Normal 5 6 2 5 3" xfId="7325" xr:uid="{C516D952-498D-4D4D-B558-AB9AE9A2C63C}"/>
    <cellStyle name="Normal 5 6 2 5 3 2" xfId="16647" xr:uid="{10FC7EFC-B91E-4923-9B79-19CF40736D9D}"/>
    <cellStyle name="Normal 5 6 2 5 3 3" xfId="26773" xr:uid="{882B900C-D523-4F7E-A7DD-AE3D6EC616BD}"/>
    <cellStyle name="Normal 5 6 2 5 4" xfId="12430" xr:uid="{0C4F4203-7A0C-4DD8-941D-D42840722464}"/>
    <cellStyle name="Normal 5 6 2 5 5" xfId="22556" xr:uid="{1D184ECF-B68B-4F8B-BC47-77EF6F90E14E}"/>
    <cellStyle name="Normal 5 6 2 6" xfId="3459" xr:uid="{4CDDFFEB-59F4-4514-B2DD-C2898AFEDB27}"/>
    <cellStyle name="Normal 5 6 2 6 2" xfId="7738" xr:uid="{55C6BE3C-E4C6-474D-B5C9-6AD57303624F}"/>
    <cellStyle name="Normal 5 6 2 6 2 2" xfId="17060" xr:uid="{EEAE6366-067C-48F8-8E8E-9150515091A8}"/>
    <cellStyle name="Normal 5 6 2 6 2 3" xfId="27186" xr:uid="{2AD02F7A-EE1E-48E4-9944-A8D5389A4119}"/>
    <cellStyle name="Normal 5 6 2 6 3" xfId="12843" xr:uid="{510AAC85-1CE3-4CAA-9323-7B880626C4C6}"/>
    <cellStyle name="Normal 5 6 2 6 4" xfId="22969" xr:uid="{7CD8596D-7FE5-4CE9-901C-7790054530AE}"/>
    <cellStyle name="Normal 5 6 2 7" xfId="5673" xr:uid="{D0BB3EAC-E8B0-40E1-A6D6-252CF35100CA}"/>
    <cellStyle name="Normal 5 6 2 7 2" xfId="14995" xr:uid="{E845D74D-791A-4C06-B3AA-1188E74D3085}"/>
    <cellStyle name="Normal 5 6 2 7 3" xfId="25121" xr:uid="{A4F4FA16-3AB9-48A9-AAB2-A0B2F0EA7744}"/>
    <cellStyle name="Normal 5 6 2 8" xfId="9881" xr:uid="{09B542C7-2A02-4975-9BA5-110A13A1EE16}"/>
    <cellStyle name="Normal 5 6 2 8 2" xfId="19202" xr:uid="{EFFCDFB2-8B4C-447A-8203-F74725E909B5}"/>
    <cellStyle name="Normal 5 6 2 8 3" xfId="29328" xr:uid="{6A5C5426-4F55-4D3D-A634-3F37736AD806}"/>
    <cellStyle name="Normal 5 6 2 9" xfId="1369" xr:uid="{0A0901A0-A2DE-4D0A-9070-194CD92B481B}"/>
    <cellStyle name="Normal 5 6 3" xfId="950" xr:uid="{00000000-0005-0000-0000-000050030000}"/>
    <cellStyle name="Normal 5 6 3 2" xfId="4012" xr:uid="{9AC8F67D-EFD6-41D4-897E-790E1148A3E9}"/>
    <cellStyle name="Normal 5 6 3 2 2" xfId="8230" xr:uid="{2A200419-0FC2-4184-8438-C4C82016FF69}"/>
    <cellStyle name="Normal 5 6 3 2 2 2" xfId="17552" xr:uid="{DBE6F3D6-BBBE-4D8A-8E36-1D2F7D46A5DC}"/>
    <cellStyle name="Normal 5 6 3 2 2 3" xfId="27678" xr:uid="{576C41A8-6D9B-4681-8C37-92E6D5B90079}"/>
    <cellStyle name="Normal 5 6 3 2 3" xfId="13335" xr:uid="{00842AF4-ADE5-44A0-B4A9-07105121DA05}"/>
    <cellStyle name="Normal 5 6 3 2 4" xfId="23461" xr:uid="{2365E695-664A-43A1-B644-78748A9A09E6}"/>
    <cellStyle name="Normal 5 6 3 3" xfId="6085" xr:uid="{75C52D77-6818-442F-9C74-BB8A5ED5AC12}"/>
    <cellStyle name="Normal 5 6 3 3 2" xfId="15407" xr:uid="{A080FF50-B145-405E-8685-A0F0B7B50321}"/>
    <cellStyle name="Normal 5 6 3 3 3" xfId="25533" xr:uid="{0F613FE4-94BF-4272-BAF5-6A181B967715}"/>
    <cellStyle name="Normal 5 6 3 4" xfId="10099" xr:uid="{7F0E01E7-4B08-4CF4-B0A9-2AEB818193E3}"/>
    <cellStyle name="Normal 5 6 3 4 2" xfId="19410" xr:uid="{2EA7A651-F00D-4FF1-88DE-44BAB1D03C9F}"/>
    <cellStyle name="Normal 5 6 3 4 3" xfId="29536" xr:uid="{601C5A3C-47EB-4684-BDCB-864537AF8A42}"/>
    <cellStyle name="Normal 5 6 3 5" xfId="1783" xr:uid="{6B1AB419-A657-46F7-BFF6-BA159AAB5030}"/>
    <cellStyle name="Normal 5 6 3 6" xfId="11190" xr:uid="{F0B77289-18A1-4E9F-9922-CE80394C0241}"/>
    <cellStyle name="Normal 5 6 3 7" xfId="20489" xr:uid="{83CEDCEB-F625-4A4F-A9A7-1154F36D69C2}"/>
    <cellStyle name="Normal 5 6 3 8" xfId="21316" xr:uid="{BA5A0C0B-F063-4A47-9498-CD40CA8E11E1}"/>
    <cellStyle name="Normal 5 6 4" xfId="2196" xr:uid="{A27E844F-4E52-4EDA-9A75-71A26BF3508C}"/>
    <cellStyle name="Normal 5 6 4 2" xfId="4425" xr:uid="{72617A31-9FFA-4050-87DF-1796223425EA}"/>
    <cellStyle name="Normal 5 6 4 2 2" xfId="8643" xr:uid="{F4FA82DB-FAA6-42D7-8990-BEE842C88DFC}"/>
    <cellStyle name="Normal 5 6 4 2 2 2" xfId="17965" xr:uid="{525DA5FB-AAE0-46E9-BAA2-4C995B3A25CA}"/>
    <cellStyle name="Normal 5 6 4 2 2 3" xfId="28091" xr:uid="{6681EE31-2971-4F6B-863F-CE85DFFDCE52}"/>
    <cellStyle name="Normal 5 6 4 2 3" xfId="13748" xr:uid="{01588EB6-0F9A-4BA8-ACE9-F2FB7F6DCBBA}"/>
    <cellStyle name="Normal 5 6 4 2 4" xfId="23874" xr:uid="{A1EE2B70-28AD-47E6-9BAB-0B18869E4C6A}"/>
    <cellStyle name="Normal 5 6 4 3" xfId="6498" xr:uid="{5478BB96-215F-4372-AD53-F9B3C51826F9}"/>
    <cellStyle name="Normal 5 6 4 3 2" xfId="15820" xr:uid="{C8007F8E-B5B7-44CA-9778-E40AFE61380D}"/>
    <cellStyle name="Normal 5 6 4 3 3" xfId="25946" xr:uid="{6803B536-8473-4FCC-A6C1-7625B9896EA0}"/>
    <cellStyle name="Normal 5 6 4 4" xfId="11603" xr:uid="{9176875A-CD02-4B46-9ED5-C591C823E93B}"/>
    <cellStyle name="Normal 5 6 4 5" xfId="21729" xr:uid="{AFADC077-FC27-4244-B6A5-2F39613A3547}"/>
    <cellStyle name="Normal 5 6 5" xfId="2609" xr:uid="{C09632C7-B87C-4770-8EDA-7B2C13FE2396}"/>
    <cellStyle name="Normal 5 6 5 2" xfId="4838" xr:uid="{76992A53-00A6-4128-A82D-CAD8E14BBC52}"/>
    <cellStyle name="Normal 5 6 5 2 2" xfId="9056" xr:uid="{44F13B7D-A9EC-42D8-9447-D89BB44D91A5}"/>
    <cellStyle name="Normal 5 6 5 2 2 2" xfId="18378" xr:uid="{C04EF3FC-F230-4908-A8DF-781DBBDF4838}"/>
    <cellStyle name="Normal 5 6 5 2 2 3" xfId="28504" xr:uid="{046DC707-F274-410F-835D-0796D58E4527}"/>
    <cellStyle name="Normal 5 6 5 2 3" xfId="14161" xr:uid="{784F001D-DF08-4642-BA60-522B6A7697BD}"/>
    <cellStyle name="Normal 5 6 5 2 4" xfId="24287" xr:uid="{06066E1E-F09C-4100-A300-3360426CDDB0}"/>
    <cellStyle name="Normal 5 6 5 3" xfId="6911" xr:uid="{172BD98E-28F5-4901-8CCD-F25D5E9F5FEE}"/>
    <cellStyle name="Normal 5 6 5 3 2" xfId="16233" xr:uid="{AB54576D-BDA1-4019-84D2-A14ECEF67E5D}"/>
    <cellStyle name="Normal 5 6 5 3 3" xfId="26359" xr:uid="{6E0FCC58-05F1-460E-B3D3-69BDB589CE1B}"/>
    <cellStyle name="Normal 5 6 5 4" xfId="12016" xr:uid="{B455F0BC-C02C-4020-9CF7-5FC8D54836F9}"/>
    <cellStyle name="Normal 5 6 5 5" xfId="22142" xr:uid="{0C874E40-AF24-4737-894F-87C83A1D54B9}"/>
    <cellStyle name="Normal 5 6 6" xfId="3022" xr:uid="{F2066262-793A-4B58-A038-4FA7CDC8C7AB}"/>
    <cellStyle name="Normal 5 6 6 2" xfId="5251" xr:uid="{2B580660-A00B-4965-A5FF-60838C2410F3}"/>
    <cellStyle name="Normal 5 6 6 2 2" xfId="9469" xr:uid="{EFF6C80B-1845-4B62-86F1-0CC9C403012C}"/>
    <cellStyle name="Normal 5 6 6 2 2 2" xfId="18791" xr:uid="{340253EF-754A-4D30-A375-CD2CA3C41300}"/>
    <cellStyle name="Normal 5 6 6 2 2 3" xfId="28917" xr:uid="{A1C0AE22-CADE-4E3B-BDA2-5F54CFF4FC35}"/>
    <cellStyle name="Normal 5 6 6 2 3" xfId="14574" xr:uid="{95965A7A-DE64-4A99-ACCA-39B656A70473}"/>
    <cellStyle name="Normal 5 6 6 2 4" xfId="24700" xr:uid="{66EDF431-38CB-44CB-94BF-26209F028E4F}"/>
    <cellStyle name="Normal 5 6 6 3" xfId="7324" xr:uid="{32284538-0E85-4B14-85A8-E285E15BC35C}"/>
    <cellStyle name="Normal 5 6 6 3 2" xfId="16646" xr:uid="{93C3687F-DB10-44F7-9B29-68A3618004D2}"/>
    <cellStyle name="Normal 5 6 6 3 3" xfId="26772" xr:uid="{3734529B-EE87-48BD-BB44-2CD8213B24BC}"/>
    <cellStyle name="Normal 5 6 6 4" xfId="12429" xr:uid="{63DA0D45-F4E3-4BF2-9A1D-12AA4FE40F08}"/>
    <cellStyle name="Normal 5 6 6 5" xfId="22555" xr:uid="{49BEBA7C-91DE-4CE0-9387-3EBBB1DF88F9}"/>
    <cellStyle name="Normal 5 6 7" xfId="3458" xr:uid="{DA3A5C9A-EE91-4A4A-9220-46105DFCAEDC}"/>
    <cellStyle name="Normal 5 6 7 2" xfId="7737" xr:uid="{4A456BB6-2B11-45C0-BBCA-3AB31D4F74C3}"/>
    <cellStyle name="Normal 5 6 7 2 2" xfId="17059" xr:uid="{DBA9B937-11D9-420A-A92B-409C7BF81A08}"/>
    <cellStyle name="Normal 5 6 7 2 3" xfId="27185" xr:uid="{B77123C3-6AC6-4B01-BB9E-FAB422B53513}"/>
    <cellStyle name="Normal 5 6 7 3" xfId="12842" xr:uid="{43D31C7D-A813-42B7-BB34-A0F19DAE4CB4}"/>
    <cellStyle name="Normal 5 6 7 4" xfId="22968" xr:uid="{1F2717FF-5E61-4909-924A-A13EEA89E62C}"/>
    <cellStyle name="Normal 5 6 8" xfId="5672" xr:uid="{E0344D08-E88E-47EA-A379-B0734455EF36}"/>
    <cellStyle name="Normal 5 6 8 2" xfId="14994" xr:uid="{440BAF7E-775E-433F-92EC-5C3B20765F28}"/>
    <cellStyle name="Normal 5 6 8 3" xfId="25120" xr:uid="{63012951-BF59-496A-B2FB-CFCD7F614994}"/>
    <cellStyle name="Normal 5 6 9" xfId="9674" xr:uid="{64C6CE5C-6D8B-473B-A933-DD12259B2D84}"/>
    <cellStyle name="Normal 5 6 9 2" xfId="18995" xr:uid="{346DD62E-B07E-4835-B2C3-DD5297CB5DC4}"/>
    <cellStyle name="Normal 5 6 9 3" xfId="29121" xr:uid="{D3E799CF-1D07-4DB5-A7BD-A2C786D75CF6}"/>
    <cellStyle name="Normal 5 7" xfId="473" xr:uid="{00000000-0005-0000-0000-000051030000}"/>
    <cellStyle name="Normal 5 7 10" xfId="10779" xr:uid="{63690B12-8726-4029-9964-71419C08D96D}"/>
    <cellStyle name="Normal 5 7 11" xfId="20075" xr:uid="{9A70A227-7332-4023-9C10-5861BC843539}"/>
    <cellStyle name="Normal 5 7 12" xfId="20905" xr:uid="{41A49840-4B72-40C7-AAA0-5CF380591EFF}"/>
    <cellStyle name="Normal 5 7 2" xfId="952" xr:uid="{00000000-0005-0000-0000-000052030000}"/>
    <cellStyle name="Normal 5 7 2 2" xfId="4014" xr:uid="{7D91DF67-4D3F-40DB-8FB2-5817CF6FF6BD}"/>
    <cellStyle name="Normal 5 7 2 2 2" xfId="8232" xr:uid="{634E06CA-A8BE-4AF3-8DAA-3E909DB4E181}"/>
    <cellStyle name="Normal 5 7 2 2 2 2" xfId="17554" xr:uid="{80785311-312A-4AD3-A424-937C4592E1F9}"/>
    <cellStyle name="Normal 5 7 2 2 2 3" xfId="27680" xr:uid="{B4751F7B-0E1B-41EF-A5BF-FAEAE171DFFB}"/>
    <cellStyle name="Normal 5 7 2 2 3" xfId="13337" xr:uid="{FEA32869-DD69-44FB-980B-2A341AFA8105}"/>
    <cellStyle name="Normal 5 7 2 2 4" xfId="23463" xr:uid="{9250FB49-B706-47C0-B585-09C29B3C13DF}"/>
    <cellStyle name="Normal 5 7 2 3" xfId="6087" xr:uid="{636681CB-980A-4D49-B539-EB6425A44E36}"/>
    <cellStyle name="Normal 5 7 2 3 2" xfId="15409" xr:uid="{24260CD3-A162-4D5B-932D-A5CC404962EC}"/>
    <cellStyle name="Normal 5 7 2 3 3" xfId="25535" xr:uid="{3496B687-A2E3-47CE-8047-E9A4C08FBB5D}"/>
    <cellStyle name="Normal 5 7 2 4" xfId="10215" xr:uid="{53125898-2085-4FBD-8A6B-AE2056254693}"/>
    <cellStyle name="Normal 5 7 2 4 2" xfId="19526" xr:uid="{2FAED7C7-F5B3-4FF7-8FAB-64FDE2886187}"/>
    <cellStyle name="Normal 5 7 2 4 3" xfId="29652" xr:uid="{F8CE50C5-E040-4EA4-BB28-8F767BF3A55A}"/>
    <cellStyle name="Normal 5 7 2 5" xfId="1785" xr:uid="{5C675D5C-C5E8-449F-9962-9DA74610381C}"/>
    <cellStyle name="Normal 5 7 2 6" xfId="11192" xr:uid="{71B8C1C6-2AD5-4AB7-BEB7-D5F0595EA02B}"/>
    <cellStyle name="Normal 5 7 2 7" xfId="20491" xr:uid="{DD5DE5F4-1315-48A8-8C11-92CAD483340E}"/>
    <cellStyle name="Normal 5 7 2 8" xfId="21318" xr:uid="{E462DB11-0257-49E2-B766-471EAC1A6934}"/>
    <cellStyle name="Normal 5 7 3" xfId="2198" xr:uid="{9AE3909A-E4AF-4BA3-8064-4A2B32444552}"/>
    <cellStyle name="Normal 5 7 3 2" xfId="4427" xr:uid="{C0768FEE-3050-46C9-A02F-A78924BA288B}"/>
    <cellStyle name="Normal 5 7 3 2 2" xfId="8645" xr:uid="{8AE919D0-E233-4700-9BB5-CBA499DF60C2}"/>
    <cellStyle name="Normal 5 7 3 2 2 2" xfId="17967" xr:uid="{AB9490DC-422C-43A1-AC4A-33BE421D2DC4}"/>
    <cellStyle name="Normal 5 7 3 2 2 3" xfId="28093" xr:uid="{0B2A5CDC-9B6D-4ECE-A168-75E4767A53DE}"/>
    <cellStyle name="Normal 5 7 3 2 3" xfId="13750" xr:uid="{FAE18896-9F7B-4070-99A9-D6203B0C84CE}"/>
    <cellStyle name="Normal 5 7 3 2 4" xfId="23876" xr:uid="{70861791-335C-4042-955C-CD13F16DA4D2}"/>
    <cellStyle name="Normal 5 7 3 3" xfId="6500" xr:uid="{CB22DADC-9CFC-4186-A6F3-32D321A4DCD8}"/>
    <cellStyle name="Normal 5 7 3 3 2" xfId="15822" xr:uid="{A6067A83-1B28-4504-ABD7-8AE6052D3E44}"/>
    <cellStyle name="Normal 5 7 3 3 3" xfId="25948" xr:uid="{78C1FCE9-8D51-4224-9462-199D9DE9C1AF}"/>
    <cellStyle name="Normal 5 7 3 4" xfId="11605" xr:uid="{F2A9D706-6DE2-4EC6-B9DE-C118B5E28572}"/>
    <cellStyle name="Normal 5 7 3 5" xfId="21731" xr:uid="{E2400161-DE46-483D-BF0E-6427B3471547}"/>
    <cellStyle name="Normal 5 7 4" xfId="2611" xr:uid="{DCEED9AC-31F3-40F7-87E4-B4A5410B0328}"/>
    <cellStyle name="Normal 5 7 4 2" xfId="4840" xr:uid="{AD1C3940-C8DB-4638-805A-3396E817CFFC}"/>
    <cellStyle name="Normal 5 7 4 2 2" xfId="9058" xr:uid="{ED9DD5EC-2AE2-4BED-BDD8-BC80AF88BE94}"/>
    <cellStyle name="Normal 5 7 4 2 2 2" xfId="18380" xr:uid="{DFCFF86D-612D-4539-A8A0-1A4347DF9056}"/>
    <cellStyle name="Normal 5 7 4 2 2 3" xfId="28506" xr:uid="{31489B32-6162-42CC-80D0-3601A875BDE4}"/>
    <cellStyle name="Normal 5 7 4 2 3" xfId="14163" xr:uid="{FDC5E521-CFD7-439D-9558-9E234A85877D}"/>
    <cellStyle name="Normal 5 7 4 2 4" xfId="24289" xr:uid="{3A99F3E0-0D50-49BE-8109-FA6F6E45CF05}"/>
    <cellStyle name="Normal 5 7 4 3" xfId="6913" xr:uid="{0DF3819B-014A-4B45-A723-2274F005C28D}"/>
    <cellStyle name="Normal 5 7 4 3 2" xfId="16235" xr:uid="{09CEACA9-9402-47D7-ABAD-E2A01F632D74}"/>
    <cellStyle name="Normal 5 7 4 3 3" xfId="26361" xr:uid="{4A79A470-124E-47E9-A1E2-5CA0471630DB}"/>
    <cellStyle name="Normal 5 7 4 4" xfId="12018" xr:uid="{D4EB96F9-E663-433B-A93D-C378EB79702E}"/>
    <cellStyle name="Normal 5 7 4 5" xfId="22144" xr:uid="{CA8BF47C-151F-4150-93B0-AD1F738B81DE}"/>
    <cellStyle name="Normal 5 7 5" xfId="3024" xr:uid="{9897829A-3254-4AFA-83FB-2776747B7401}"/>
    <cellStyle name="Normal 5 7 5 2" xfId="5253" xr:uid="{5A2C5480-C909-43CA-8893-B970EF6F6644}"/>
    <cellStyle name="Normal 5 7 5 2 2" xfId="9471" xr:uid="{6BBAE631-38AE-4E97-9E94-15108501C1F3}"/>
    <cellStyle name="Normal 5 7 5 2 2 2" xfId="18793" xr:uid="{F944F2EF-4055-4BAC-B386-957C3EB756DA}"/>
    <cellStyle name="Normal 5 7 5 2 2 3" xfId="28919" xr:uid="{1A31CBCE-372E-4241-86DB-659447F1505A}"/>
    <cellStyle name="Normal 5 7 5 2 3" xfId="14576" xr:uid="{122D0E90-E9E8-4256-B690-00AD0284EEF0}"/>
    <cellStyle name="Normal 5 7 5 2 4" xfId="24702" xr:uid="{62E35758-4F39-4B51-8F94-ABB1ED8E6047}"/>
    <cellStyle name="Normal 5 7 5 3" xfId="7326" xr:uid="{515BB8FC-89F4-4030-A892-047B11BBEF54}"/>
    <cellStyle name="Normal 5 7 5 3 2" xfId="16648" xr:uid="{C83B0010-1506-458D-956D-46A194D72E71}"/>
    <cellStyle name="Normal 5 7 5 3 3" xfId="26774" xr:uid="{CA1ACB48-8597-4CB8-B82F-9137B7DDE22E}"/>
    <cellStyle name="Normal 5 7 5 4" xfId="12431" xr:uid="{0F97758E-B1C4-46D1-AECB-875C4413532F}"/>
    <cellStyle name="Normal 5 7 5 5" xfId="22557" xr:uid="{3991E371-E62D-4E72-8875-F60D56A0DED1}"/>
    <cellStyle name="Normal 5 7 6" xfId="3460" xr:uid="{B97D02C6-7F90-4049-B83B-96C47F5EC8E6}"/>
    <cellStyle name="Normal 5 7 6 2" xfId="7739" xr:uid="{D7965048-B412-40F9-B962-31DA7595218D}"/>
    <cellStyle name="Normal 5 7 6 2 2" xfId="17061" xr:uid="{26EC45D8-88B8-49A4-849C-03F4D978C2FB}"/>
    <cellStyle name="Normal 5 7 6 2 3" xfId="27187" xr:uid="{F979688C-AED7-4E04-AC8D-46E8E6BFC66B}"/>
    <cellStyle name="Normal 5 7 6 3" xfId="12844" xr:uid="{EB68C7E3-D3C3-4174-AC0B-7924A2206107}"/>
    <cellStyle name="Normal 5 7 6 4" xfId="22970" xr:uid="{36ABC8BF-257B-4FFF-834F-32EF24805AA3}"/>
    <cellStyle name="Normal 5 7 7" xfId="5674" xr:uid="{6275773A-38EE-4EC9-9A5F-F7337C65F1BE}"/>
    <cellStyle name="Normal 5 7 7 2" xfId="14996" xr:uid="{87F02D3E-0350-4755-9ACF-F8A3E5B6333C}"/>
    <cellStyle name="Normal 5 7 7 3" xfId="25122" xr:uid="{5FEF9584-17BF-40A4-B0A1-7C7580192B40}"/>
    <cellStyle name="Normal 5 7 8" xfId="9790" xr:uid="{0A5A2E8C-884B-47C3-B114-EC0D1D84ADA6}"/>
    <cellStyle name="Normal 5 7 8 2" xfId="19111" xr:uid="{F87B53BB-F133-44F2-B0D1-AAD0A16E8CB3}"/>
    <cellStyle name="Normal 5 7 8 3" xfId="29237" xr:uid="{C5A4DF37-B35D-4C26-AF06-1D3F2F5A2FAE}"/>
    <cellStyle name="Normal 5 7 9" xfId="1370" xr:uid="{B8F0F63C-B0D0-4D8F-AF92-CA097A36018B}"/>
    <cellStyle name="Normal 5 8" xfId="888" xr:uid="{00000000-0005-0000-0000-000053030000}"/>
    <cellStyle name="Normal 5 8 2" xfId="3951" xr:uid="{CA66BB3C-AF01-4D56-BB80-62ACBF41E4F4}"/>
    <cellStyle name="Normal 5 8 2 2" xfId="8169" xr:uid="{2B9508FD-A266-4B92-87BE-D8256633A2BC}"/>
    <cellStyle name="Normal 5 8 2 2 2" xfId="17491" xr:uid="{B032D59A-87A9-4D8E-9642-36AE83917F58}"/>
    <cellStyle name="Normal 5 8 2 2 3" xfId="27617" xr:uid="{A04859A1-6E57-4300-9376-8C1543F73CA8}"/>
    <cellStyle name="Normal 5 8 2 3" xfId="13274" xr:uid="{685085DB-B033-44C4-896F-0C174CF914D4}"/>
    <cellStyle name="Normal 5 8 2 4" xfId="23400" xr:uid="{C55A538C-7F45-4F5C-AB3D-E389EDC5386C}"/>
    <cellStyle name="Normal 5 8 3" xfId="6024" xr:uid="{AFABFF1D-8616-4EA4-97F2-1AF1478C2F09}"/>
    <cellStyle name="Normal 5 8 3 2" xfId="15346" xr:uid="{F59D4B84-B01B-40F3-8904-9FBCE8AE330B}"/>
    <cellStyle name="Normal 5 8 3 3" xfId="25472" xr:uid="{0C606690-0DA5-41EA-97B0-468D0ECF5358}"/>
    <cellStyle name="Normal 5 8 4" xfId="9993" xr:uid="{AEBE1A1F-6F31-451E-BE99-04F5D2C6357F}"/>
    <cellStyle name="Normal 5 8 4 2" xfId="19307" xr:uid="{DC043477-7A0B-461B-84F5-79123AC48A4A}"/>
    <cellStyle name="Normal 5 8 4 3" xfId="29433" xr:uid="{3FB4078E-48FD-4683-843D-9D79BFD7C616}"/>
    <cellStyle name="Normal 5 8 5" xfId="1722" xr:uid="{2226104F-03FB-4219-BCAE-DCA59B5025F6}"/>
    <cellStyle name="Normal 5 8 6" xfId="11129" xr:uid="{6E8543CE-124E-4F71-B6B1-5BC4F1BCE050}"/>
    <cellStyle name="Normal 5 8 7" xfId="20428" xr:uid="{37E14401-8343-46BF-B7E5-E42332DB3CA2}"/>
    <cellStyle name="Normal 5 8 8" xfId="21255" xr:uid="{A1920DDB-E292-4D4E-A2F7-244EE5F2833C}"/>
    <cellStyle name="Normal 5 9" xfId="2135" xr:uid="{3FAE11C0-C382-4986-B015-C2B56BD944C3}"/>
    <cellStyle name="Normal 5 9 2" xfId="4364" xr:uid="{724F13CF-C92A-4088-9828-F1592A7416D8}"/>
    <cellStyle name="Normal 5 9 2 2" xfId="8582" xr:uid="{BF9550B4-E1BD-4B4F-970A-7DF3778F382F}"/>
    <cellStyle name="Normal 5 9 2 2 2" xfId="17904" xr:uid="{2DAC601E-2332-4940-927C-E66FFE8E72E5}"/>
    <cellStyle name="Normal 5 9 2 2 3" xfId="28030" xr:uid="{0AFDFC12-384E-4FFA-8E65-5588ECC5092B}"/>
    <cellStyle name="Normal 5 9 2 3" xfId="13687" xr:uid="{48FCB2C1-34CF-48CD-833F-9F830B066BDD}"/>
    <cellStyle name="Normal 5 9 2 4" xfId="23813" xr:uid="{1F68CDAA-BCA3-4C3E-88A2-6BCE5FABF624}"/>
    <cellStyle name="Normal 5 9 3" xfId="6437" xr:uid="{6254EE34-F27E-4F89-BACC-4CE8E01D05F3}"/>
    <cellStyle name="Normal 5 9 3 2" xfId="15759" xr:uid="{4321182A-B519-4D0D-AB24-4E6F8F61429E}"/>
    <cellStyle name="Normal 5 9 3 3" xfId="25885" xr:uid="{1C04A88B-1044-433B-9754-7A41E628263B}"/>
    <cellStyle name="Normal 5 9 4" xfId="11542" xr:uid="{8ADDD87E-451E-4366-89FA-BA749FB55F24}"/>
    <cellStyle name="Normal 5 9 5" xfId="21668" xr:uid="{F12175C5-2626-4380-A9EE-3DB878B9B6D7}"/>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3025" xr:uid="{8B3D9714-2B8E-4F7C-83E3-9173845D40B1}"/>
    <cellStyle name="Normal 8 10 2" xfId="5254" xr:uid="{38F00962-ED29-4AF4-ABC0-D38109FFA39D}"/>
    <cellStyle name="Normal 8 10 2 2" xfId="9472" xr:uid="{C60BCC1D-51E7-4DEF-9650-833836F88989}"/>
    <cellStyle name="Normal 8 10 2 2 2" xfId="18794" xr:uid="{F9F7DEE1-C0F7-4415-8DB2-7957FD0FD731}"/>
    <cellStyle name="Normal 8 10 2 2 3" xfId="28920" xr:uid="{B0D97B53-0FE5-43F6-8F11-2511EC6B28B7}"/>
    <cellStyle name="Normal 8 10 2 3" xfId="14577" xr:uid="{1DA92910-F009-4104-985F-5F2E49878C30}"/>
    <cellStyle name="Normal 8 10 2 4" xfId="24703" xr:uid="{4F3CDD8D-EA7D-44BE-ADCD-97B222BBCFBD}"/>
    <cellStyle name="Normal 8 10 3" xfId="7327" xr:uid="{3696965E-26DE-4B5A-AA2C-91DFFDB42522}"/>
    <cellStyle name="Normal 8 10 3 2" xfId="16649" xr:uid="{96C7F6CE-B80E-4AFC-BCF1-8BAA0D3D30F6}"/>
    <cellStyle name="Normal 8 10 3 3" xfId="26775" xr:uid="{5CBA6721-F620-4222-BC0D-E2B7B70374A3}"/>
    <cellStyle name="Normal 8 10 4" xfId="12432" xr:uid="{DA7B340A-FD33-4208-9D85-07AD53355B2A}"/>
    <cellStyle name="Normal 8 10 5" xfId="22558" xr:uid="{F4FFD6FC-DDC0-4133-BA70-116C310F86E3}"/>
    <cellStyle name="Normal 8 11" xfId="3461" xr:uid="{19ADB8AA-8E53-47DC-875B-ECE6EE93C18E}"/>
    <cellStyle name="Normal 8 11 2" xfId="7740" xr:uid="{B864FD32-C91C-414A-BA79-7AD9AC552D3E}"/>
    <cellStyle name="Normal 8 11 2 2" xfId="17062" xr:uid="{29929F41-2697-42C8-B88B-F749B8E17AB9}"/>
    <cellStyle name="Normal 8 11 2 3" xfId="27188" xr:uid="{54CC8E9B-9974-4ADF-8D31-65FA66BA43AC}"/>
    <cellStyle name="Normal 8 11 3" xfId="12845" xr:uid="{5498CB24-E21C-45AF-BD9F-04AD7C6ABEC5}"/>
    <cellStyle name="Normal 8 11 4" xfId="22971" xr:uid="{1224A4F7-EEB7-442A-8848-3A2F23A8472A}"/>
    <cellStyle name="Normal 8 12" xfId="5675" xr:uid="{6658F83D-B06E-4627-887C-15219F7D1038}"/>
    <cellStyle name="Normal 8 12 2" xfId="14997" xr:uid="{3125E7E1-9533-4E22-AEC6-2D80E1CF77EA}"/>
    <cellStyle name="Normal 8 12 3" xfId="25123" xr:uid="{5EF55F79-2D44-4A76-AD12-3F2E0C898183}"/>
    <cellStyle name="Normal 8 13" xfId="9572" xr:uid="{B6DE3BE5-C5D0-46F5-8808-042A9EAAE528}"/>
    <cellStyle name="Normal 8 13 2" xfId="18893" xr:uid="{20CA727E-2E93-4CE9-9BC0-EC6E7F234054}"/>
    <cellStyle name="Normal 8 13 3" xfId="29019" xr:uid="{B41BC434-7B47-47C4-85F0-EE338E21BCC9}"/>
    <cellStyle name="Normal 8 14" xfId="1371" xr:uid="{B7CC7BC3-1589-43FE-A69A-A0E07C29F079}"/>
    <cellStyle name="Normal 8 15" xfId="10780" xr:uid="{D2649CDC-7955-4E1F-B3B0-0287854D03A1}"/>
    <cellStyle name="Normal 8 16" xfId="20076" xr:uid="{B32E334C-EFF2-4C40-AEE4-5DEB59B16169}"/>
    <cellStyle name="Normal 8 17" xfId="20906" xr:uid="{0E7D9318-AA41-4BB0-913A-C1E7F21F72B6}"/>
    <cellStyle name="Normal 8 2" xfId="482" xr:uid="{00000000-0005-0000-0000-00005C030000}"/>
    <cellStyle name="Normal 8 2 10" xfId="3462" xr:uid="{40EBFBD0-8A9C-48CD-990C-3854C8A66A09}"/>
    <cellStyle name="Normal 8 2 10 2" xfId="7741" xr:uid="{E8AF8A21-8337-4274-A28A-A1BAF1611DDA}"/>
    <cellStyle name="Normal 8 2 10 2 2" xfId="17063" xr:uid="{C39AF347-D991-4BE4-ADAF-E93BAC426459}"/>
    <cellStyle name="Normal 8 2 10 2 3" xfId="27189" xr:uid="{D5DA27AE-8754-4696-B83D-1642335D175C}"/>
    <cellStyle name="Normal 8 2 10 3" xfId="12846" xr:uid="{63B8359B-432C-493F-933A-39FCCD2D2065}"/>
    <cellStyle name="Normal 8 2 10 4" xfId="22972" xr:uid="{266DDE5F-CA33-4D6A-8EF0-DC89088429BD}"/>
    <cellStyle name="Normal 8 2 11" xfId="5676" xr:uid="{3356089C-AE2C-455C-8BBD-4F52B651E6DF}"/>
    <cellStyle name="Normal 8 2 11 2" xfId="14998" xr:uid="{697B2314-ACEA-442E-8EF8-93885AFDD47D}"/>
    <cellStyle name="Normal 8 2 11 3" xfId="25124" xr:uid="{16BF74F3-26C6-4514-A71F-F99918596FE2}"/>
    <cellStyle name="Normal 8 2 12" xfId="9581" xr:uid="{BF9F35CF-B844-4797-B485-EAA2B4052EAF}"/>
    <cellStyle name="Normal 8 2 12 2" xfId="18902" xr:uid="{093A0D65-039D-4C9E-8FA8-D763F50F86DC}"/>
    <cellStyle name="Normal 8 2 12 3" xfId="29028" xr:uid="{2F49A5AA-4D6F-4851-8D5B-60D36391DCE8}"/>
    <cellStyle name="Normal 8 2 13" xfId="1372" xr:uid="{7171D191-668A-4F75-8E32-69E812291AAA}"/>
    <cellStyle name="Normal 8 2 14" xfId="10781" xr:uid="{73EE314A-EA72-4877-827B-D005EF9E3F55}"/>
    <cellStyle name="Normal 8 2 15" xfId="20077" xr:uid="{F91B97E2-2810-4484-8BE4-9BA065356507}"/>
    <cellStyle name="Normal 8 2 16" xfId="20907" xr:uid="{83B604C1-25E1-4FFD-BC9B-832A1248CFD2}"/>
    <cellStyle name="Normal 8 2 2" xfId="483" xr:uid="{00000000-0005-0000-0000-00005D030000}"/>
    <cellStyle name="Normal 8 2 2 10" xfId="5677" xr:uid="{B6B699F3-292B-49A8-81BD-D43E89BC3EDE}"/>
    <cellStyle name="Normal 8 2 2 10 2" xfId="14999" xr:uid="{D3983E3A-3851-40A9-8A3E-496990C09087}"/>
    <cellStyle name="Normal 8 2 2 10 3" xfId="25125" xr:uid="{60D452C4-599A-488E-A43E-137FD778F060}"/>
    <cellStyle name="Normal 8 2 2 11" xfId="9613" xr:uid="{C217D3CE-3332-4FA2-BFFE-F42C0F7B5329}"/>
    <cellStyle name="Normal 8 2 2 11 2" xfId="18934" xr:uid="{3CC1A2E2-8349-4945-84C3-8364D82BDDC2}"/>
    <cellStyle name="Normal 8 2 2 11 3" xfId="29060" xr:uid="{C4149DFC-EA9D-4D69-A623-33D3F98FA756}"/>
    <cellStyle name="Normal 8 2 2 12" xfId="1373" xr:uid="{A5410B2F-7146-4F9F-A992-C41145A35A8F}"/>
    <cellStyle name="Normal 8 2 2 13" xfId="10782" xr:uid="{DC88FB1F-8140-41B0-9386-BA732FFC5F5D}"/>
    <cellStyle name="Normal 8 2 2 14" xfId="20078" xr:uid="{1EE97455-884E-4893-AA7E-F366D7A45CB9}"/>
    <cellStyle name="Normal 8 2 2 15" xfId="20908" xr:uid="{66E153CA-7AF0-4590-A928-A24A75EC95AC}"/>
    <cellStyle name="Normal 8 2 2 2" xfId="484" xr:uid="{00000000-0005-0000-0000-00005E030000}"/>
    <cellStyle name="Normal 8 2 2 2 10" xfId="9666" xr:uid="{DCDB1EEB-13B6-4140-8F13-63A27299F888}"/>
    <cellStyle name="Normal 8 2 2 2 10 2" xfId="18987" xr:uid="{C3C13332-1033-4BE9-9474-8574F9A99EC6}"/>
    <cellStyle name="Normal 8 2 2 2 10 3" xfId="29113" xr:uid="{CDB2CAA8-001E-44CF-BC8F-C2F31903DECD}"/>
    <cellStyle name="Normal 8 2 2 2 11" xfId="1374" xr:uid="{805AEBA4-2F35-4465-A1FA-B0CB268D1E91}"/>
    <cellStyle name="Normal 8 2 2 2 12" xfId="10783" xr:uid="{D6C977D1-1F81-4F9A-A90D-0896500AB1B7}"/>
    <cellStyle name="Normal 8 2 2 2 13" xfId="20079" xr:uid="{758E0817-5199-45C9-A508-16B6DA4E4CA2}"/>
    <cellStyle name="Normal 8 2 2 2 14" xfId="20909" xr:uid="{E59AD6F5-6A94-46AC-96E2-8984293C756C}"/>
    <cellStyle name="Normal 8 2 2 2 2" xfId="485" xr:uid="{00000000-0005-0000-0000-00005F030000}"/>
    <cellStyle name="Normal 8 2 2 2 2 10" xfId="1375" xr:uid="{0CFA6BE6-918D-4C03-BA30-F4F652DCADE1}"/>
    <cellStyle name="Normal 8 2 2 2 2 11" xfId="10784" xr:uid="{59CC0A6A-E789-41E3-933A-58C6570423B4}"/>
    <cellStyle name="Normal 8 2 2 2 2 12" xfId="20080" xr:uid="{781183C5-7B53-4FE2-B04D-428C4BC4B551}"/>
    <cellStyle name="Normal 8 2 2 2 2 13" xfId="20910" xr:uid="{E28A7E74-D2C6-4EBB-8F1E-898210A36103}"/>
    <cellStyle name="Normal 8 2 2 2 2 2" xfId="486" xr:uid="{00000000-0005-0000-0000-000060030000}"/>
    <cellStyle name="Normal 8 2 2 2 2 2 10" xfId="10785" xr:uid="{C772EC74-2FB0-49AB-B840-EE21B37C8A9D}"/>
    <cellStyle name="Normal 8 2 2 2 2 2 11" xfId="20081" xr:uid="{861F6019-20E1-4F11-9CED-78A4E535D0B9}"/>
    <cellStyle name="Normal 8 2 2 2 2 2 12" xfId="20911" xr:uid="{67E25D5E-BBDD-46DA-BA51-D2D8CA5A2C39}"/>
    <cellStyle name="Normal 8 2 2 2 2 2 2" xfId="958" xr:uid="{00000000-0005-0000-0000-000061030000}"/>
    <cellStyle name="Normal 8 2 2 2 2 2 2 2" xfId="4020" xr:uid="{EF0F69D8-47BD-4817-A9D0-544C2B58B117}"/>
    <cellStyle name="Normal 8 2 2 2 2 2 2 2 2" xfId="8238" xr:uid="{D71E8753-7FAF-4CC2-BBDB-AE888B76D65E}"/>
    <cellStyle name="Normal 8 2 2 2 2 2 2 2 2 2" xfId="17560" xr:uid="{B6DEA39C-7286-4F45-A06B-E018E3DCA612}"/>
    <cellStyle name="Normal 8 2 2 2 2 2 2 2 2 3" xfId="27686" xr:uid="{36F9E751-0808-4B59-846F-2C9CF93CB800}"/>
    <cellStyle name="Normal 8 2 2 2 2 2 2 2 3" xfId="13343" xr:uid="{5EA6A536-EFB6-4ADA-ABAA-3C40767282D4}"/>
    <cellStyle name="Normal 8 2 2 2 2 2 2 2 4" xfId="23469" xr:uid="{36707B92-4C56-4DD3-A4FC-54EE69765286}"/>
    <cellStyle name="Normal 8 2 2 2 2 2 2 3" xfId="6093" xr:uid="{FBA7D591-D9F2-4314-B751-5DDADC82F9BF}"/>
    <cellStyle name="Normal 8 2 2 2 2 2 2 3 2" xfId="15415" xr:uid="{DB4958F5-6B42-4E52-B60E-4B400AF4B771}"/>
    <cellStyle name="Normal 8 2 2 2 2 2 2 3 3" xfId="25541" xr:uid="{8B395730-6868-453D-A716-95CE5F21D3C9}"/>
    <cellStyle name="Normal 8 2 2 2 2 2 2 4" xfId="10401" xr:uid="{58D765DE-C1C6-4263-AF04-D7D5FD7A393C}"/>
    <cellStyle name="Normal 8 2 2 2 2 2 2 4 2" xfId="19712" xr:uid="{FAFEE3DA-CDFE-4ACC-A8DB-525E6003AAC8}"/>
    <cellStyle name="Normal 8 2 2 2 2 2 2 4 3" xfId="29838" xr:uid="{8E86CCA2-30AF-496E-BD21-186D3DE84F7C}"/>
    <cellStyle name="Normal 8 2 2 2 2 2 2 5" xfId="1791" xr:uid="{B31B1062-2A46-455E-A826-EDBF8B8AE2A7}"/>
    <cellStyle name="Normal 8 2 2 2 2 2 2 6" xfId="11198" xr:uid="{DDCEF243-7DB6-40D3-8DF3-25985028DDB2}"/>
    <cellStyle name="Normal 8 2 2 2 2 2 2 7" xfId="20497" xr:uid="{783C2621-5D0A-47DA-8991-423B6E731BF9}"/>
    <cellStyle name="Normal 8 2 2 2 2 2 2 8" xfId="21324" xr:uid="{8467ED94-4A3B-4BD2-B403-A2B37DF52DB9}"/>
    <cellStyle name="Normal 8 2 2 2 2 2 3" xfId="2204" xr:uid="{EE5CCEE6-BC86-41A7-B73F-38E244C029E4}"/>
    <cellStyle name="Normal 8 2 2 2 2 2 3 2" xfId="4433" xr:uid="{9AA0B8A3-9018-4D85-B72B-FC48F0332901}"/>
    <cellStyle name="Normal 8 2 2 2 2 2 3 2 2" xfId="8651" xr:uid="{B77BA3F3-C92C-4408-A9A7-C32FA95DBC13}"/>
    <cellStyle name="Normal 8 2 2 2 2 2 3 2 2 2" xfId="17973" xr:uid="{7EF34B2E-93E4-485B-AA1F-A8652CBB86DC}"/>
    <cellStyle name="Normal 8 2 2 2 2 2 3 2 2 3" xfId="28099" xr:uid="{1B1164E6-BB19-427C-9BBB-681EF88368BA}"/>
    <cellStyle name="Normal 8 2 2 2 2 2 3 2 3" xfId="13756" xr:uid="{67F83EBE-4C2A-4A63-9F3F-98DF885B4A87}"/>
    <cellStyle name="Normal 8 2 2 2 2 2 3 2 4" xfId="23882" xr:uid="{92A1D16A-1DB8-418B-A173-F067ADEEB3DF}"/>
    <cellStyle name="Normal 8 2 2 2 2 2 3 3" xfId="6506" xr:uid="{C8F5339C-9367-4EF1-93E5-CDB4640A30D2}"/>
    <cellStyle name="Normal 8 2 2 2 2 2 3 3 2" xfId="15828" xr:uid="{8B3CBC37-D10B-4FEC-93B5-37510603C4B8}"/>
    <cellStyle name="Normal 8 2 2 2 2 2 3 3 3" xfId="25954" xr:uid="{1C902212-5DC3-4110-AD21-42B7737C2AF7}"/>
    <cellStyle name="Normal 8 2 2 2 2 2 3 4" xfId="11611" xr:uid="{26F3D94D-9A4D-4213-A44C-053DCA2A5BEC}"/>
    <cellStyle name="Normal 8 2 2 2 2 2 3 5" xfId="21737" xr:uid="{584C75D4-3F10-4333-942A-04FC4F48758A}"/>
    <cellStyle name="Normal 8 2 2 2 2 2 4" xfId="2617" xr:uid="{4B3AEE73-2E79-49F6-A771-85B9C59F5BED}"/>
    <cellStyle name="Normal 8 2 2 2 2 2 4 2" xfId="4846" xr:uid="{DB281A83-8162-4E11-AF3C-4588A24DF1C1}"/>
    <cellStyle name="Normal 8 2 2 2 2 2 4 2 2" xfId="9064" xr:uid="{CC9D51F0-4D96-4319-B51F-DC6407974FFE}"/>
    <cellStyle name="Normal 8 2 2 2 2 2 4 2 2 2" xfId="18386" xr:uid="{BF86DBB5-6EC0-453C-A526-6796ABE1CB5D}"/>
    <cellStyle name="Normal 8 2 2 2 2 2 4 2 2 3" xfId="28512" xr:uid="{61E6AABD-D721-4679-9DCE-45C445BCF713}"/>
    <cellStyle name="Normal 8 2 2 2 2 2 4 2 3" xfId="14169" xr:uid="{933797E9-E479-4FB4-BA94-9092A47ECEBC}"/>
    <cellStyle name="Normal 8 2 2 2 2 2 4 2 4" xfId="24295" xr:uid="{DC87628C-932E-48FA-99C6-423F38419008}"/>
    <cellStyle name="Normal 8 2 2 2 2 2 4 3" xfId="6919" xr:uid="{A69AFDDF-8372-4468-8B39-4DD3DF6463F4}"/>
    <cellStyle name="Normal 8 2 2 2 2 2 4 3 2" xfId="16241" xr:uid="{9AA4A59A-5EFC-407C-A81D-A33F63939390}"/>
    <cellStyle name="Normal 8 2 2 2 2 2 4 3 3" xfId="26367" xr:uid="{809542A8-B8CE-4042-BF29-959C0BD2BFDF}"/>
    <cellStyle name="Normal 8 2 2 2 2 2 4 4" xfId="12024" xr:uid="{CDB43934-FBE4-46A7-A1F3-651990AEB39E}"/>
    <cellStyle name="Normal 8 2 2 2 2 2 4 5" xfId="22150" xr:uid="{761AC9D4-AA39-43E8-AC2C-B6BC04DA20C4}"/>
    <cellStyle name="Normal 8 2 2 2 2 2 5" xfId="3030" xr:uid="{EAC38A38-E4FD-4452-9156-3D210625F6F1}"/>
    <cellStyle name="Normal 8 2 2 2 2 2 5 2" xfId="5259" xr:uid="{1DD73599-A88F-4B49-9606-EE8A6CD3468D}"/>
    <cellStyle name="Normal 8 2 2 2 2 2 5 2 2" xfId="9477" xr:uid="{7A4E8E84-75A3-4C01-B391-94DE4307EFD3}"/>
    <cellStyle name="Normal 8 2 2 2 2 2 5 2 2 2" xfId="18799" xr:uid="{A9297710-51B3-404C-AF2E-A100FA26D58A}"/>
    <cellStyle name="Normal 8 2 2 2 2 2 5 2 2 3" xfId="28925" xr:uid="{A5498AB1-E828-422D-B4D5-65234689926F}"/>
    <cellStyle name="Normal 8 2 2 2 2 2 5 2 3" xfId="14582" xr:uid="{4CFDF4E0-94EE-4002-9091-3DD9776E98B1}"/>
    <cellStyle name="Normal 8 2 2 2 2 2 5 2 4" xfId="24708" xr:uid="{2FD9DB98-43E1-4896-AF82-BBFAC699E250}"/>
    <cellStyle name="Normal 8 2 2 2 2 2 5 3" xfId="7332" xr:uid="{4865622D-743B-4784-8F0C-E86059A037B9}"/>
    <cellStyle name="Normal 8 2 2 2 2 2 5 3 2" xfId="16654" xr:uid="{4D2C377A-686F-4329-91E3-A59C6816FE49}"/>
    <cellStyle name="Normal 8 2 2 2 2 2 5 3 3" xfId="26780" xr:uid="{33BCDED7-96F5-4134-82C6-94CE0B386A6E}"/>
    <cellStyle name="Normal 8 2 2 2 2 2 5 4" xfId="12437" xr:uid="{0E5BF453-EDDF-4034-AEE2-70C1B913F7EF}"/>
    <cellStyle name="Normal 8 2 2 2 2 2 5 5" xfId="22563" xr:uid="{6F97DC57-AE46-402B-B2E7-0BAD5E6DE3AE}"/>
    <cellStyle name="Normal 8 2 2 2 2 2 6" xfId="3466" xr:uid="{F5DBE437-459E-49D5-8C88-C2040C5DC110}"/>
    <cellStyle name="Normal 8 2 2 2 2 2 6 2" xfId="7745" xr:uid="{2DE06E74-3B92-4A55-BD1D-FFA171AE6FD9}"/>
    <cellStyle name="Normal 8 2 2 2 2 2 6 2 2" xfId="17067" xr:uid="{2A092C8E-8948-4467-A98D-96AF2EABCD7C}"/>
    <cellStyle name="Normal 8 2 2 2 2 2 6 2 3" xfId="27193" xr:uid="{0BE85B82-945E-4BF7-8AD9-5E42E59208E6}"/>
    <cellStyle name="Normal 8 2 2 2 2 2 6 3" xfId="12850" xr:uid="{CC3AC716-B614-4274-8E79-87F7925AE836}"/>
    <cellStyle name="Normal 8 2 2 2 2 2 6 4" xfId="22976" xr:uid="{B5D6D246-50B4-44C7-809E-DED7B71A5134}"/>
    <cellStyle name="Normal 8 2 2 2 2 2 7" xfId="5680" xr:uid="{5C41CC25-A9EB-473E-8149-982437101777}"/>
    <cellStyle name="Normal 8 2 2 2 2 2 7 2" xfId="15002" xr:uid="{608CDE6A-04B3-4C33-88A4-29975F04B71A}"/>
    <cellStyle name="Normal 8 2 2 2 2 2 7 3" xfId="25128" xr:uid="{571EF5D8-16E9-4D2A-9EC5-5120E928C9E3}"/>
    <cellStyle name="Normal 8 2 2 2 2 2 8" xfId="9976" xr:uid="{F49DD26A-F441-4A92-A2C6-9152B9C6C174}"/>
    <cellStyle name="Normal 8 2 2 2 2 2 8 2" xfId="19297" xr:uid="{C3CCE788-707A-4C47-926B-5C090062F0D3}"/>
    <cellStyle name="Normal 8 2 2 2 2 2 8 3" xfId="29423" xr:uid="{912637D0-707E-4B63-8AD3-1DD396D88F7F}"/>
    <cellStyle name="Normal 8 2 2 2 2 2 9" xfId="1376" xr:uid="{9DE45CAF-53AE-42A8-9725-8029BC2E2347}"/>
    <cellStyle name="Normal 8 2 2 2 2 3" xfId="957" xr:uid="{00000000-0005-0000-0000-000062030000}"/>
    <cellStyle name="Normal 8 2 2 2 2 3 2" xfId="4019" xr:uid="{DB75DEBC-474C-41E2-AA5F-3BE9DF0B3063}"/>
    <cellStyle name="Normal 8 2 2 2 2 3 2 2" xfId="8237" xr:uid="{155E4716-DBDC-4E6A-87CA-EF35C63041C9}"/>
    <cellStyle name="Normal 8 2 2 2 2 3 2 2 2" xfId="17559" xr:uid="{994F998E-95F4-4238-BD42-B021CBC5153B}"/>
    <cellStyle name="Normal 8 2 2 2 2 3 2 2 3" xfId="27685" xr:uid="{C35FB64E-BDAB-4FC2-B925-E9E4CD20766B}"/>
    <cellStyle name="Normal 8 2 2 2 2 3 2 3" xfId="13342" xr:uid="{E7E5E2C8-F927-4DEF-9BCC-3ABE28FBB86E}"/>
    <cellStyle name="Normal 8 2 2 2 2 3 2 4" xfId="23468" xr:uid="{C60974BC-06E7-4AE2-BB97-E4E3FCDF913B}"/>
    <cellStyle name="Normal 8 2 2 2 2 3 3" xfId="6092" xr:uid="{3EAB8C6F-4744-4EB7-9084-4396DE7951E0}"/>
    <cellStyle name="Normal 8 2 2 2 2 3 3 2" xfId="15414" xr:uid="{074D2C20-4E77-4B5F-B8D4-300A804B446A}"/>
    <cellStyle name="Normal 8 2 2 2 2 3 3 3" xfId="25540" xr:uid="{45E31554-B91D-4F75-B044-F3B5C0C6108C}"/>
    <cellStyle name="Normal 8 2 2 2 2 3 4" xfId="10194" xr:uid="{B4E9076A-F4F0-474E-A3EE-22E8611780AC}"/>
    <cellStyle name="Normal 8 2 2 2 2 3 4 2" xfId="19505" xr:uid="{8511FA2B-C61D-47F1-AD15-F3BEEE177BCC}"/>
    <cellStyle name="Normal 8 2 2 2 2 3 4 3" xfId="29631" xr:uid="{6CD76D39-8148-4223-81BB-A7D00221953D}"/>
    <cellStyle name="Normal 8 2 2 2 2 3 5" xfId="1790" xr:uid="{9988E3AA-4FC4-4CF8-847C-662A7E71532A}"/>
    <cellStyle name="Normal 8 2 2 2 2 3 6" xfId="11197" xr:uid="{ACB898C0-A798-4AC1-B4A9-FD68AF64E7BD}"/>
    <cellStyle name="Normal 8 2 2 2 2 3 7" xfId="20496" xr:uid="{9075229C-120B-4FE7-93CF-C695C3EBF470}"/>
    <cellStyle name="Normal 8 2 2 2 2 3 8" xfId="21323" xr:uid="{5F81604D-A101-41B5-8144-88D7350E1635}"/>
    <cellStyle name="Normal 8 2 2 2 2 4" xfId="2203" xr:uid="{D5E697E8-C98E-4E99-88BB-0E1910B5FA87}"/>
    <cellStyle name="Normal 8 2 2 2 2 4 2" xfId="4432" xr:uid="{E5E92143-CC79-4AB4-8241-D6041779275F}"/>
    <cellStyle name="Normal 8 2 2 2 2 4 2 2" xfId="8650" xr:uid="{B9A37CF2-43C9-475D-A75E-FBE67A1300DA}"/>
    <cellStyle name="Normal 8 2 2 2 2 4 2 2 2" xfId="17972" xr:uid="{A9181678-5320-433C-8201-F87C432F7E67}"/>
    <cellStyle name="Normal 8 2 2 2 2 4 2 2 3" xfId="28098" xr:uid="{8140D2C2-D22C-4C58-9436-287855443634}"/>
    <cellStyle name="Normal 8 2 2 2 2 4 2 3" xfId="13755" xr:uid="{F08F62BC-7424-4867-AA75-F9C9AB0BFF63}"/>
    <cellStyle name="Normal 8 2 2 2 2 4 2 4" xfId="23881" xr:uid="{4FD4F7FC-5853-4B4D-A24E-1CA6119134D2}"/>
    <cellStyle name="Normal 8 2 2 2 2 4 3" xfId="6505" xr:uid="{6D3DDA85-64A1-47CD-8B7D-7CEC9A600075}"/>
    <cellStyle name="Normal 8 2 2 2 2 4 3 2" xfId="15827" xr:uid="{866191E2-7BED-4AB0-8C69-F2FB0EEED025}"/>
    <cellStyle name="Normal 8 2 2 2 2 4 3 3" xfId="25953" xr:uid="{FB2AC813-AA0F-4A9B-A8CA-DF9AB56BBF7F}"/>
    <cellStyle name="Normal 8 2 2 2 2 4 4" xfId="11610" xr:uid="{B3804620-2930-4A9C-B284-E086AB17533F}"/>
    <cellStyle name="Normal 8 2 2 2 2 4 5" xfId="21736" xr:uid="{9952DE9A-3278-4DCE-91EA-3084953CB83C}"/>
    <cellStyle name="Normal 8 2 2 2 2 5" xfId="2616" xr:uid="{2BA962C1-FFCE-48A0-8E1F-6472504B2B49}"/>
    <cellStyle name="Normal 8 2 2 2 2 5 2" xfId="4845" xr:uid="{CB950230-F3A2-420F-9055-ECD9A18BF6C1}"/>
    <cellStyle name="Normal 8 2 2 2 2 5 2 2" xfId="9063" xr:uid="{C6486E57-0D38-48C8-B4AC-05FFA8488798}"/>
    <cellStyle name="Normal 8 2 2 2 2 5 2 2 2" xfId="18385" xr:uid="{2DBD361E-C7CE-4281-B028-D07D61489D60}"/>
    <cellStyle name="Normal 8 2 2 2 2 5 2 2 3" xfId="28511" xr:uid="{F208C120-2703-4D0A-A4FC-BCFC2BCC9BAD}"/>
    <cellStyle name="Normal 8 2 2 2 2 5 2 3" xfId="14168" xr:uid="{D5E5A735-F198-41A5-903C-C1FBFE2BCA39}"/>
    <cellStyle name="Normal 8 2 2 2 2 5 2 4" xfId="24294" xr:uid="{9F3BF617-8BA9-4A5D-884D-E3D9C5E5B0AB}"/>
    <cellStyle name="Normal 8 2 2 2 2 5 3" xfId="6918" xr:uid="{C9A85E17-AFA0-4D99-980F-4D634D01E8F2}"/>
    <cellStyle name="Normal 8 2 2 2 2 5 3 2" xfId="16240" xr:uid="{317B959D-AFE6-431E-B06C-605591554023}"/>
    <cellStyle name="Normal 8 2 2 2 2 5 3 3" xfId="26366" xr:uid="{4352EF41-0A12-4EC3-902C-9A442DB1B2D9}"/>
    <cellStyle name="Normal 8 2 2 2 2 5 4" xfId="12023" xr:uid="{09BDC71F-7FDA-4EA2-94CF-F63C8F80FAC0}"/>
    <cellStyle name="Normal 8 2 2 2 2 5 5" xfId="22149" xr:uid="{52221B6A-8751-49F8-B0A8-636D7CACD57A}"/>
    <cellStyle name="Normal 8 2 2 2 2 6" xfId="3029" xr:uid="{29F9558F-C6D0-4E50-B3E4-FFCFD6B2C449}"/>
    <cellStyle name="Normal 8 2 2 2 2 6 2" xfId="5258" xr:uid="{0FA44A99-3FB9-4A02-9B2A-3DBAE695C9A4}"/>
    <cellStyle name="Normal 8 2 2 2 2 6 2 2" xfId="9476" xr:uid="{EA939F25-7301-4469-B138-555ED67D8E31}"/>
    <cellStyle name="Normal 8 2 2 2 2 6 2 2 2" xfId="18798" xr:uid="{5913ABB2-3A14-4087-B44E-6ECD12A81E01}"/>
    <cellStyle name="Normal 8 2 2 2 2 6 2 2 3" xfId="28924" xr:uid="{5E9647A9-5094-49B8-A107-5488FDC4ABA7}"/>
    <cellStyle name="Normal 8 2 2 2 2 6 2 3" xfId="14581" xr:uid="{0157E127-21DF-4857-A5CE-93C38E0621A1}"/>
    <cellStyle name="Normal 8 2 2 2 2 6 2 4" xfId="24707" xr:uid="{EC0087A4-C219-4D49-8112-8146CA8C4906}"/>
    <cellStyle name="Normal 8 2 2 2 2 6 3" xfId="7331" xr:uid="{602322D5-3352-4417-ADA7-CFACCF232B82}"/>
    <cellStyle name="Normal 8 2 2 2 2 6 3 2" xfId="16653" xr:uid="{2BE6B91F-7811-4A27-9098-EF7728C2CC4F}"/>
    <cellStyle name="Normal 8 2 2 2 2 6 3 3" xfId="26779" xr:uid="{8AB22DFD-6B65-4BBB-8FBC-669E8168A646}"/>
    <cellStyle name="Normal 8 2 2 2 2 6 4" xfId="12436" xr:uid="{4EFB9A7E-3078-4EA7-80FA-42E26E1739FA}"/>
    <cellStyle name="Normal 8 2 2 2 2 6 5" xfId="22562" xr:uid="{FFB4BF7B-03C4-483B-93E3-E21EF637AA7E}"/>
    <cellStyle name="Normal 8 2 2 2 2 7" xfId="3465" xr:uid="{35A320C0-D03A-4D8A-A9A8-5D275A229833}"/>
    <cellStyle name="Normal 8 2 2 2 2 7 2" xfId="7744" xr:uid="{AFB4F23B-BF98-4DF3-ADC4-A091AE0E6220}"/>
    <cellStyle name="Normal 8 2 2 2 2 7 2 2" xfId="17066" xr:uid="{CD5904CF-DDE9-4BCA-A658-61268687A441}"/>
    <cellStyle name="Normal 8 2 2 2 2 7 2 3" xfId="27192" xr:uid="{8540FB68-FF02-4355-BFD1-0763A2F28FC2}"/>
    <cellStyle name="Normal 8 2 2 2 2 7 3" xfId="12849" xr:uid="{43944B5A-DDEF-464D-A7B2-CCBF07BABD25}"/>
    <cellStyle name="Normal 8 2 2 2 2 7 4" xfId="22975" xr:uid="{773AD605-3AF2-4923-BA22-043BED35777F}"/>
    <cellStyle name="Normal 8 2 2 2 2 8" xfId="5679" xr:uid="{B0868E62-0817-4D11-A292-CCD9968C4380}"/>
    <cellStyle name="Normal 8 2 2 2 2 8 2" xfId="15001" xr:uid="{9AD9CFE2-22E6-476E-83E4-27A8B3956A59}"/>
    <cellStyle name="Normal 8 2 2 2 2 8 3" xfId="25127" xr:uid="{2C3D85FB-3691-4890-932F-249DE9E92DA5}"/>
    <cellStyle name="Normal 8 2 2 2 2 9" xfId="9769" xr:uid="{F813912A-D602-43AA-82D9-A80B66E0F8AF}"/>
    <cellStyle name="Normal 8 2 2 2 2 9 2" xfId="19090" xr:uid="{86CDDD05-0E0B-47EF-9045-E480963A47EF}"/>
    <cellStyle name="Normal 8 2 2 2 2 9 3" xfId="29216" xr:uid="{2D7B8E05-8496-4506-902C-F1FA3C87E3A1}"/>
    <cellStyle name="Normal 8 2 2 2 3" xfId="487" xr:uid="{00000000-0005-0000-0000-000063030000}"/>
    <cellStyle name="Normal 8 2 2 2 3 10" xfId="10786" xr:uid="{C68167DE-2C10-4484-B852-FA42D7F7B4A2}"/>
    <cellStyle name="Normal 8 2 2 2 3 11" xfId="20082" xr:uid="{CDA105AD-2297-4953-8DF0-13018D561E4B}"/>
    <cellStyle name="Normal 8 2 2 2 3 12" xfId="20912" xr:uid="{594936A4-BB75-432E-AA32-68B54E61A118}"/>
    <cellStyle name="Normal 8 2 2 2 3 2" xfId="959" xr:uid="{00000000-0005-0000-0000-000064030000}"/>
    <cellStyle name="Normal 8 2 2 2 3 2 2" xfId="4021" xr:uid="{7E55C58E-579B-4E79-B749-AA5FFCA0CAD8}"/>
    <cellStyle name="Normal 8 2 2 2 3 2 2 2" xfId="8239" xr:uid="{23700AED-747D-43FD-8B0D-419C6370E0A1}"/>
    <cellStyle name="Normal 8 2 2 2 3 2 2 2 2" xfId="17561" xr:uid="{89D05121-EB52-405B-8243-FF60C85BAE00}"/>
    <cellStyle name="Normal 8 2 2 2 3 2 2 2 3" xfId="27687" xr:uid="{F47E2945-6E27-4B44-A1D6-DB03150DE7CB}"/>
    <cellStyle name="Normal 8 2 2 2 3 2 2 3" xfId="13344" xr:uid="{5D4C406F-C113-4580-860F-F0DEA9A115E6}"/>
    <cellStyle name="Normal 8 2 2 2 3 2 2 4" xfId="23470" xr:uid="{11C8C7BD-F644-43FA-B210-79FDCC61E960}"/>
    <cellStyle name="Normal 8 2 2 2 3 2 3" xfId="6094" xr:uid="{AC146C7C-1B84-4583-8C42-62A9E95CA520}"/>
    <cellStyle name="Normal 8 2 2 2 3 2 3 2" xfId="15416" xr:uid="{30C455CC-8557-4E8F-ACE6-F48F7535B639}"/>
    <cellStyle name="Normal 8 2 2 2 3 2 3 3" xfId="25542" xr:uid="{8CE88370-7CFA-4C90-A154-D3F00B343450}"/>
    <cellStyle name="Normal 8 2 2 2 3 2 4" xfId="10298" xr:uid="{3E48159B-0354-486D-BFA1-F4AE161E4D27}"/>
    <cellStyle name="Normal 8 2 2 2 3 2 4 2" xfId="19609" xr:uid="{FA79D001-1473-448D-AF2B-CBF5466AE593}"/>
    <cellStyle name="Normal 8 2 2 2 3 2 4 3" xfId="29735" xr:uid="{F0470BA4-B09C-4851-96EB-5D40F8935B8C}"/>
    <cellStyle name="Normal 8 2 2 2 3 2 5" xfId="1792" xr:uid="{04C3E492-FBE2-4BD3-A53F-FA8D403CDB81}"/>
    <cellStyle name="Normal 8 2 2 2 3 2 6" xfId="11199" xr:uid="{2CD4B87A-2CA1-4FEE-A065-3C8AEDDCA3ED}"/>
    <cellStyle name="Normal 8 2 2 2 3 2 7" xfId="20498" xr:uid="{EF042ED9-C137-4828-AF5E-26737ACD6D0A}"/>
    <cellStyle name="Normal 8 2 2 2 3 2 8" xfId="21325" xr:uid="{AFE7A8D2-D87B-480E-930A-E02EF51E353A}"/>
    <cellStyle name="Normal 8 2 2 2 3 3" xfId="2205" xr:uid="{CDD9FC2D-E4F4-4CE4-8BCA-3281AD3C2643}"/>
    <cellStyle name="Normal 8 2 2 2 3 3 2" xfId="4434" xr:uid="{ECB80A3E-F6AC-41CB-A0C4-A1E6676B1BE5}"/>
    <cellStyle name="Normal 8 2 2 2 3 3 2 2" xfId="8652" xr:uid="{2D204975-899A-41F0-8F4B-761FE1EA367F}"/>
    <cellStyle name="Normal 8 2 2 2 3 3 2 2 2" xfId="17974" xr:uid="{7ECBC9D0-E105-4D2A-9D78-3D2E113D2F8F}"/>
    <cellStyle name="Normal 8 2 2 2 3 3 2 2 3" xfId="28100" xr:uid="{141F575C-F8B3-41E9-8218-4733C89A3165}"/>
    <cellStyle name="Normal 8 2 2 2 3 3 2 3" xfId="13757" xr:uid="{6A244E62-E9EE-4D65-9142-BCE3788B574F}"/>
    <cellStyle name="Normal 8 2 2 2 3 3 2 4" xfId="23883" xr:uid="{84E25DD5-01AB-43BA-913A-E7B1D4F0D74A}"/>
    <cellStyle name="Normal 8 2 2 2 3 3 3" xfId="6507" xr:uid="{E745ECCA-D2E8-4AC6-B417-4521FDBA9CF1}"/>
    <cellStyle name="Normal 8 2 2 2 3 3 3 2" xfId="15829" xr:uid="{AE9C95A9-6472-4DBF-8FC0-14F61663A71A}"/>
    <cellStyle name="Normal 8 2 2 2 3 3 3 3" xfId="25955" xr:uid="{AE8AA715-2E2B-42C8-8D3E-07BEEEBB16AE}"/>
    <cellStyle name="Normal 8 2 2 2 3 3 4" xfId="11612" xr:uid="{CCAEA29D-E135-49DE-AA98-59CEB1BB38A4}"/>
    <cellStyle name="Normal 8 2 2 2 3 3 5" xfId="21738" xr:uid="{B6224BA4-9A54-40F2-B2ED-795CE451918A}"/>
    <cellStyle name="Normal 8 2 2 2 3 4" xfId="2618" xr:uid="{654B0107-9EB9-43C9-A810-77449BB4C6A3}"/>
    <cellStyle name="Normal 8 2 2 2 3 4 2" xfId="4847" xr:uid="{C47C7DA8-2561-416F-AD51-F3B0A75BBBE1}"/>
    <cellStyle name="Normal 8 2 2 2 3 4 2 2" xfId="9065" xr:uid="{EBBA8159-5BF6-4330-A4A2-4CAC077D12A5}"/>
    <cellStyle name="Normal 8 2 2 2 3 4 2 2 2" xfId="18387" xr:uid="{8FBB5E46-DF5F-4504-9098-D26019BE0034}"/>
    <cellStyle name="Normal 8 2 2 2 3 4 2 2 3" xfId="28513" xr:uid="{9133F595-40A1-4942-AF81-D852B1B426D5}"/>
    <cellStyle name="Normal 8 2 2 2 3 4 2 3" xfId="14170" xr:uid="{50D42E17-0FBA-477A-98D0-48FA06C5C731}"/>
    <cellStyle name="Normal 8 2 2 2 3 4 2 4" xfId="24296" xr:uid="{1FF36E93-D6FB-4A00-8FFD-DA280777C371}"/>
    <cellStyle name="Normal 8 2 2 2 3 4 3" xfId="6920" xr:uid="{CE4444DC-5D5E-4623-96DE-D06B67FBF8D0}"/>
    <cellStyle name="Normal 8 2 2 2 3 4 3 2" xfId="16242" xr:uid="{F21FAF42-28BE-4E2E-81F3-CCAAB57087F8}"/>
    <cellStyle name="Normal 8 2 2 2 3 4 3 3" xfId="26368" xr:uid="{DEAC7920-6D3C-44E0-B420-C1AC8EF0D7E7}"/>
    <cellStyle name="Normal 8 2 2 2 3 4 4" xfId="12025" xr:uid="{AE03029B-8B26-4511-93CB-F26A952B5A87}"/>
    <cellStyle name="Normal 8 2 2 2 3 4 5" xfId="22151" xr:uid="{67A1F264-A639-446E-A65C-E460D165AE61}"/>
    <cellStyle name="Normal 8 2 2 2 3 5" xfId="3031" xr:uid="{151F04A5-96E2-48EA-B475-7B885D824D53}"/>
    <cellStyle name="Normal 8 2 2 2 3 5 2" xfId="5260" xr:uid="{FCABF515-8CC5-4871-BD65-4C1DEE84E627}"/>
    <cellStyle name="Normal 8 2 2 2 3 5 2 2" xfId="9478" xr:uid="{CCB667EE-550C-43CE-9302-99F4705CF82C}"/>
    <cellStyle name="Normal 8 2 2 2 3 5 2 2 2" xfId="18800" xr:uid="{5F3B1B45-BB8F-451A-81A2-7F68FEF8FD6A}"/>
    <cellStyle name="Normal 8 2 2 2 3 5 2 2 3" xfId="28926" xr:uid="{8CA84BFA-FA1D-4CA5-910D-CD15BE9F1EB4}"/>
    <cellStyle name="Normal 8 2 2 2 3 5 2 3" xfId="14583" xr:uid="{ADFBA452-9AB7-4091-A4A8-7BC94DCBE3AB}"/>
    <cellStyle name="Normal 8 2 2 2 3 5 2 4" xfId="24709" xr:uid="{7F0C682C-9316-4763-91E8-CAC7A4BCB4E6}"/>
    <cellStyle name="Normal 8 2 2 2 3 5 3" xfId="7333" xr:uid="{4E40281F-28C5-4B13-871B-C6022053CC25}"/>
    <cellStyle name="Normal 8 2 2 2 3 5 3 2" xfId="16655" xr:uid="{68506B93-C904-44A1-8FB1-6F093C5FD103}"/>
    <cellStyle name="Normal 8 2 2 2 3 5 3 3" xfId="26781" xr:uid="{EAC1AE52-9A48-4C0D-8765-49FB058F7777}"/>
    <cellStyle name="Normal 8 2 2 2 3 5 4" xfId="12438" xr:uid="{74C0B4A6-30ED-4EDD-BE7F-2DE69909A639}"/>
    <cellStyle name="Normal 8 2 2 2 3 5 5" xfId="22564" xr:uid="{9744BAA5-4D53-4E9B-AB17-EC5FFFD94D63}"/>
    <cellStyle name="Normal 8 2 2 2 3 6" xfId="3467" xr:uid="{53CE3E79-7F2B-4E18-B262-A22EB4E4EC58}"/>
    <cellStyle name="Normal 8 2 2 2 3 6 2" xfId="7746" xr:uid="{881CD017-162C-45B1-9197-75830053F790}"/>
    <cellStyle name="Normal 8 2 2 2 3 6 2 2" xfId="17068" xr:uid="{E2E5484E-45E7-4E00-B1D0-928CFDC4AA67}"/>
    <cellStyle name="Normal 8 2 2 2 3 6 2 3" xfId="27194" xr:uid="{833095A7-4E32-46BB-8446-316CB4C76224}"/>
    <cellStyle name="Normal 8 2 2 2 3 6 3" xfId="12851" xr:uid="{D6698AC8-EBEE-4317-B342-411A28E1EFF5}"/>
    <cellStyle name="Normal 8 2 2 2 3 6 4" xfId="22977" xr:uid="{F4F5BE62-39D2-48C8-B5F8-004DCC02BC1B}"/>
    <cellStyle name="Normal 8 2 2 2 3 7" xfId="5681" xr:uid="{855CE98F-3C0C-46DA-9CA3-CC444375E1E1}"/>
    <cellStyle name="Normal 8 2 2 2 3 7 2" xfId="15003" xr:uid="{3B92BE9F-05BA-45B2-A5D0-1CABC9338C33}"/>
    <cellStyle name="Normal 8 2 2 2 3 7 3" xfId="25129" xr:uid="{40EAEAF3-A581-4F9E-949F-EA3E9E9F5954}"/>
    <cellStyle name="Normal 8 2 2 2 3 8" xfId="9873" xr:uid="{B9326396-A95A-480D-98DE-F00E17A69E5F}"/>
    <cellStyle name="Normal 8 2 2 2 3 8 2" xfId="19194" xr:uid="{FA1F90C9-6536-4E4B-9B79-FAA0EDF58E60}"/>
    <cellStyle name="Normal 8 2 2 2 3 8 3" xfId="29320" xr:uid="{8ACC073C-AAE9-47BD-A6AD-25AC19D604CE}"/>
    <cellStyle name="Normal 8 2 2 2 3 9" xfId="1377" xr:uid="{CE2562F6-80A6-4A74-9D8F-578A56D8D143}"/>
    <cellStyle name="Normal 8 2 2 2 4" xfId="956" xr:uid="{00000000-0005-0000-0000-000065030000}"/>
    <cellStyle name="Normal 8 2 2 2 4 2" xfId="4018" xr:uid="{D217C27E-AB6D-4C04-BF4B-4540AAAEDE2A}"/>
    <cellStyle name="Normal 8 2 2 2 4 2 2" xfId="8236" xr:uid="{46B73056-647F-47C0-B1F6-8D4D7B5BDF63}"/>
    <cellStyle name="Normal 8 2 2 2 4 2 2 2" xfId="17558" xr:uid="{EAB51D49-B0D8-4129-A0B6-191D07C755CE}"/>
    <cellStyle name="Normal 8 2 2 2 4 2 2 3" xfId="27684" xr:uid="{012901A2-2576-400D-BF01-A906EE21532E}"/>
    <cellStyle name="Normal 8 2 2 2 4 2 3" xfId="13341" xr:uid="{7AA32E2C-F49B-41BB-8749-2E3BE565159F}"/>
    <cellStyle name="Normal 8 2 2 2 4 2 4" xfId="23467" xr:uid="{2377F5A1-9ACC-4A27-B387-1CD7CC9BC94F}"/>
    <cellStyle name="Normal 8 2 2 2 4 3" xfId="6091" xr:uid="{765FD09C-EE7A-4B6E-A756-CFE9CB04A9D0}"/>
    <cellStyle name="Normal 8 2 2 2 4 3 2" xfId="15413" xr:uid="{64280442-117B-457C-856B-629BBD93A161}"/>
    <cellStyle name="Normal 8 2 2 2 4 3 3" xfId="25539" xr:uid="{2452AFC8-EEEC-4402-BE5C-C40C8AC9D15C}"/>
    <cellStyle name="Normal 8 2 2 2 4 4" xfId="10091" xr:uid="{991CE13D-4679-4419-802E-069A64FB533A}"/>
    <cellStyle name="Normal 8 2 2 2 4 4 2" xfId="19402" xr:uid="{74730740-3C6F-45E9-A393-006C3A730263}"/>
    <cellStyle name="Normal 8 2 2 2 4 4 3" xfId="29528" xr:uid="{DE11CEDD-EACD-4A7D-9A43-166286645552}"/>
    <cellStyle name="Normal 8 2 2 2 4 5" xfId="1789" xr:uid="{0BAFBA97-B2A9-4FC1-9916-AECA3EB9AD86}"/>
    <cellStyle name="Normal 8 2 2 2 4 6" xfId="11196" xr:uid="{D9265D8D-1B52-43AA-A98F-5F32BFB08AB0}"/>
    <cellStyle name="Normal 8 2 2 2 4 7" xfId="20495" xr:uid="{4FFB6E46-E6AE-4542-A90C-2A51E5DF95A8}"/>
    <cellStyle name="Normal 8 2 2 2 4 8" xfId="21322" xr:uid="{FC9A213E-B992-448B-A4BD-306CFE1A09C2}"/>
    <cellStyle name="Normal 8 2 2 2 5" xfId="2202" xr:uid="{76408079-FD71-44CF-970E-20BEEBB26B42}"/>
    <cellStyle name="Normal 8 2 2 2 5 2" xfId="4431" xr:uid="{560486F8-124F-4D5B-BCBA-44D593C52D36}"/>
    <cellStyle name="Normal 8 2 2 2 5 2 2" xfId="8649" xr:uid="{AB45236B-8735-4C64-BE7E-1D7BBFF911FD}"/>
    <cellStyle name="Normal 8 2 2 2 5 2 2 2" xfId="17971" xr:uid="{E76E736D-7FA3-465D-91B2-9859A2EF9FF5}"/>
    <cellStyle name="Normal 8 2 2 2 5 2 2 3" xfId="28097" xr:uid="{F76A2E79-5C00-44CC-998F-1E5C3BEE21EA}"/>
    <cellStyle name="Normal 8 2 2 2 5 2 3" xfId="13754" xr:uid="{58E9FF97-0F7B-438D-BBC7-AB911770B48D}"/>
    <cellStyle name="Normal 8 2 2 2 5 2 4" xfId="23880" xr:uid="{D7A106E9-CACB-4767-977B-3F9C7EDB4760}"/>
    <cellStyle name="Normal 8 2 2 2 5 3" xfId="6504" xr:uid="{54FDE880-0B24-4C3A-B357-05890E958A2A}"/>
    <cellStyle name="Normal 8 2 2 2 5 3 2" xfId="15826" xr:uid="{23A43703-8DC8-4592-B837-C9583E5E0EC8}"/>
    <cellStyle name="Normal 8 2 2 2 5 3 3" xfId="25952" xr:uid="{D269433B-6BAA-452E-A224-96669C0339AE}"/>
    <cellStyle name="Normal 8 2 2 2 5 4" xfId="11609" xr:uid="{4E8E3855-4A00-46BD-AFA0-B27CAA0DE8F6}"/>
    <cellStyle name="Normal 8 2 2 2 5 5" xfId="21735" xr:uid="{1A2BEC57-8227-47EE-B7E0-06AC0BF1930D}"/>
    <cellStyle name="Normal 8 2 2 2 6" xfId="2615" xr:uid="{D818A941-74F5-4901-9A39-FC2C56CDC1A0}"/>
    <cellStyle name="Normal 8 2 2 2 6 2" xfId="4844" xr:uid="{F87E8D74-7476-4C35-BD0F-2C9CA2D3BC0F}"/>
    <cellStyle name="Normal 8 2 2 2 6 2 2" xfId="9062" xr:uid="{79557195-AED0-46CA-960C-CE0DB9C216DF}"/>
    <cellStyle name="Normal 8 2 2 2 6 2 2 2" xfId="18384" xr:uid="{9E5BE22E-BDA7-4299-AC03-863AF1A8EA42}"/>
    <cellStyle name="Normal 8 2 2 2 6 2 2 3" xfId="28510" xr:uid="{3D6A3292-04F0-438D-8DDD-BD29127A71E3}"/>
    <cellStyle name="Normal 8 2 2 2 6 2 3" xfId="14167" xr:uid="{5055E85F-319D-4C86-8156-3BF7ADAAEF60}"/>
    <cellStyle name="Normal 8 2 2 2 6 2 4" xfId="24293" xr:uid="{8BC477D9-782B-4F47-BFD1-8239BB6BEA61}"/>
    <cellStyle name="Normal 8 2 2 2 6 3" xfId="6917" xr:uid="{4C0B4C43-1DDE-4FAD-BD48-4668D8541590}"/>
    <cellStyle name="Normal 8 2 2 2 6 3 2" xfId="16239" xr:uid="{68A7353E-20A1-4067-9ADA-A4E0952384F5}"/>
    <cellStyle name="Normal 8 2 2 2 6 3 3" xfId="26365" xr:uid="{4F820A3F-EAEC-4604-8F4B-73E3A92B5E75}"/>
    <cellStyle name="Normal 8 2 2 2 6 4" xfId="12022" xr:uid="{36DFC8C8-0BF4-41D1-91EF-F1C3582CEA12}"/>
    <cellStyle name="Normal 8 2 2 2 6 5" xfId="22148" xr:uid="{4BC60A12-914C-4E6E-B991-81BE33498EBD}"/>
    <cellStyle name="Normal 8 2 2 2 7" xfId="3028" xr:uid="{5C0FF592-D1E3-4DA3-9B92-DC3119AD4775}"/>
    <cellStyle name="Normal 8 2 2 2 7 2" xfId="5257" xr:uid="{3F5DE93E-94C4-4C4A-A61A-F12FDD9861D6}"/>
    <cellStyle name="Normal 8 2 2 2 7 2 2" xfId="9475" xr:uid="{8621D882-F824-495E-9261-473C0DBAF0FB}"/>
    <cellStyle name="Normal 8 2 2 2 7 2 2 2" xfId="18797" xr:uid="{BB750683-77C5-4EB7-AC37-8E1578DD0F81}"/>
    <cellStyle name="Normal 8 2 2 2 7 2 2 3" xfId="28923" xr:uid="{A651A1B7-8DD4-4B3B-9B44-ECA064160DAF}"/>
    <cellStyle name="Normal 8 2 2 2 7 2 3" xfId="14580" xr:uid="{AD69AB3C-B4FB-4EA0-948A-166C9DB49A60}"/>
    <cellStyle name="Normal 8 2 2 2 7 2 4" xfId="24706" xr:uid="{BB21F44D-D100-431D-9607-16BD35F05E8B}"/>
    <cellStyle name="Normal 8 2 2 2 7 3" xfId="7330" xr:uid="{43D11165-98A3-4525-BA5B-F201A78EF86F}"/>
    <cellStyle name="Normal 8 2 2 2 7 3 2" xfId="16652" xr:uid="{1FEBA45C-6219-4FEA-95E3-85340F450C36}"/>
    <cellStyle name="Normal 8 2 2 2 7 3 3" xfId="26778" xr:uid="{67D9EB04-C67B-4097-A586-E6258256B38E}"/>
    <cellStyle name="Normal 8 2 2 2 7 4" xfId="12435" xr:uid="{E14E17F5-8D65-45DD-8A2B-F3CBCCA38B05}"/>
    <cellStyle name="Normal 8 2 2 2 7 5" xfId="22561" xr:uid="{96D140E8-C710-45C2-A6E5-24AFD2C39111}"/>
    <cellStyle name="Normal 8 2 2 2 8" xfId="3464" xr:uid="{1FD580C8-DCF8-4454-862D-31A5A5B0492C}"/>
    <cellStyle name="Normal 8 2 2 2 8 2" xfId="7743" xr:uid="{D9EA3673-1D10-4EDA-A597-94F750E757F2}"/>
    <cellStyle name="Normal 8 2 2 2 8 2 2" xfId="17065" xr:uid="{24F482A8-1C7B-4560-A262-2D92262B317E}"/>
    <cellStyle name="Normal 8 2 2 2 8 2 3" xfId="27191" xr:uid="{A0AA0F9E-358E-4D0F-939D-44F06A990600}"/>
    <cellStyle name="Normal 8 2 2 2 8 3" xfId="12848" xr:uid="{F36B4B4B-BFD4-4DDE-BD45-B53F39248D18}"/>
    <cellStyle name="Normal 8 2 2 2 8 4" xfId="22974" xr:uid="{F9E56CBF-0B66-42A7-801F-44924737811E}"/>
    <cellStyle name="Normal 8 2 2 2 9" xfId="5678" xr:uid="{E1713B32-B3A4-4536-B70B-DFB7456F40B9}"/>
    <cellStyle name="Normal 8 2 2 2 9 2" xfId="15000" xr:uid="{125668DA-4A42-4A51-9E11-9C411F4472B8}"/>
    <cellStyle name="Normal 8 2 2 2 9 3" xfId="25126" xr:uid="{B8A05E05-4FD2-436F-B78B-88CAB375659E}"/>
    <cellStyle name="Normal 8 2 2 3" xfId="488" xr:uid="{00000000-0005-0000-0000-000066030000}"/>
    <cellStyle name="Normal 8 2 2 3 10" xfId="1378" xr:uid="{A7629266-F8F5-4B79-B00E-AF7C176EF6B9}"/>
    <cellStyle name="Normal 8 2 2 3 11" xfId="10787" xr:uid="{695B0C50-C0EA-4716-A3D9-144599D80944}"/>
    <cellStyle name="Normal 8 2 2 3 12" xfId="20083" xr:uid="{14D0E8D7-02BD-45E2-84E4-9C7B0E14F123}"/>
    <cellStyle name="Normal 8 2 2 3 13" xfId="20913" xr:uid="{1E39B37B-1661-4BB6-B852-DA23EFE0DABD}"/>
    <cellStyle name="Normal 8 2 2 3 2" xfId="489" xr:uid="{00000000-0005-0000-0000-000067030000}"/>
    <cellStyle name="Normal 8 2 2 3 2 10" xfId="10788" xr:uid="{7DC2D479-9E73-4438-9059-6DF0E08EA785}"/>
    <cellStyle name="Normal 8 2 2 3 2 11" xfId="20084" xr:uid="{CDEDFF82-ABC0-403E-9618-7AD1D8AFD15D}"/>
    <cellStyle name="Normal 8 2 2 3 2 12" xfId="20914" xr:uid="{3DE8F217-0D97-40D0-81DA-583CA79AEB47}"/>
    <cellStyle name="Normal 8 2 2 3 2 2" xfId="961" xr:uid="{00000000-0005-0000-0000-000068030000}"/>
    <cellStyle name="Normal 8 2 2 3 2 2 2" xfId="4023" xr:uid="{CE1C4B04-1166-4F9F-B202-BA035E411F2C}"/>
    <cellStyle name="Normal 8 2 2 3 2 2 2 2" xfId="8241" xr:uid="{598E3E79-599F-4464-8321-B299EE4B9F80}"/>
    <cellStyle name="Normal 8 2 2 3 2 2 2 2 2" xfId="17563" xr:uid="{EA84A386-19AE-428D-845C-2A32C2C7E009}"/>
    <cellStyle name="Normal 8 2 2 3 2 2 2 2 3" xfId="27689" xr:uid="{F750C3B4-5A88-4BB3-8983-44DBC94CC204}"/>
    <cellStyle name="Normal 8 2 2 3 2 2 2 3" xfId="13346" xr:uid="{FAA88879-F345-4609-980C-869FB7D08C81}"/>
    <cellStyle name="Normal 8 2 2 3 2 2 2 4" xfId="23472" xr:uid="{C9C08C0C-5D87-4546-9C25-12FFC4E15C53}"/>
    <cellStyle name="Normal 8 2 2 3 2 2 3" xfId="6096" xr:uid="{A1E2636F-EE20-49C8-81AD-9A49A0838A45}"/>
    <cellStyle name="Normal 8 2 2 3 2 2 3 2" xfId="15418" xr:uid="{277E086E-254C-4923-BB43-D5BDC7540D15}"/>
    <cellStyle name="Normal 8 2 2 3 2 2 3 3" xfId="25544" xr:uid="{B331E297-CBDA-4644-998A-AD57133C0F8E}"/>
    <cellStyle name="Normal 8 2 2 3 2 2 4" xfId="10348" xr:uid="{F6378A99-6BAB-4389-9EA1-8E9746D73094}"/>
    <cellStyle name="Normal 8 2 2 3 2 2 4 2" xfId="19659" xr:uid="{38651148-AD52-4925-AA8C-EB47A3FCC88E}"/>
    <cellStyle name="Normal 8 2 2 3 2 2 4 3" xfId="29785" xr:uid="{97D3C6D3-ECCD-492C-98F8-4BF3BA7FB16E}"/>
    <cellStyle name="Normal 8 2 2 3 2 2 5" xfId="1794" xr:uid="{F6B0D749-D81A-41CA-92AE-86F9F6788B93}"/>
    <cellStyle name="Normal 8 2 2 3 2 2 6" xfId="11201" xr:uid="{AFA73870-F5B5-4AAB-BD88-A9DE4DFDF040}"/>
    <cellStyle name="Normal 8 2 2 3 2 2 7" xfId="20500" xr:uid="{FBC26CF5-F692-439B-977C-E1497E13C76D}"/>
    <cellStyle name="Normal 8 2 2 3 2 2 8" xfId="21327" xr:uid="{F1326C7F-640A-4579-8080-477B1A3B74C4}"/>
    <cellStyle name="Normal 8 2 2 3 2 3" xfId="2207" xr:uid="{7D29FCDE-3DDE-4CDD-BAB9-B74DA71FFD78}"/>
    <cellStyle name="Normal 8 2 2 3 2 3 2" xfId="4436" xr:uid="{BDEA7F40-49C5-43E6-AF80-973171EDA9B0}"/>
    <cellStyle name="Normal 8 2 2 3 2 3 2 2" xfId="8654" xr:uid="{B622949D-AFBB-4CD3-BEF4-E6581F6B7A92}"/>
    <cellStyle name="Normal 8 2 2 3 2 3 2 2 2" xfId="17976" xr:uid="{1FD426FB-E4D8-4CBA-B0AF-6EB6E64E22D6}"/>
    <cellStyle name="Normal 8 2 2 3 2 3 2 2 3" xfId="28102" xr:uid="{A8BAE40A-ECD2-4DBB-9DA2-014760DFEEFD}"/>
    <cellStyle name="Normal 8 2 2 3 2 3 2 3" xfId="13759" xr:uid="{6AD2DABB-2F8C-4AAD-9EB8-25A343B72AD2}"/>
    <cellStyle name="Normal 8 2 2 3 2 3 2 4" xfId="23885" xr:uid="{5AE0C7A9-E634-4B74-B64A-06158A57CEEC}"/>
    <cellStyle name="Normal 8 2 2 3 2 3 3" xfId="6509" xr:uid="{9EE2869A-1037-4BDA-BEFD-F116C40EC270}"/>
    <cellStyle name="Normal 8 2 2 3 2 3 3 2" xfId="15831" xr:uid="{39AE0F38-2684-499D-8ABC-8850A839D002}"/>
    <cellStyle name="Normal 8 2 2 3 2 3 3 3" xfId="25957" xr:uid="{B4F5231A-4427-43B4-BEA9-A39DD84AFB1E}"/>
    <cellStyle name="Normal 8 2 2 3 2 3 4" xfId="11614" xr:uid="{D8557487-EE7D-4189-840F-AAAA7B91D6C0}"/>
    <cellStyle name="Normal 8 2 2 3 2 3 5" xfId="21740" xr:uid="{45374806-8659-43F5-A20D-2576C3B711E0}"/>
    <cellStyle name="Normal 8 2 2 3 2 4" xfId="2620" xr:uid="{9A5E859C-8850-4340-858B-D900C9379D18}"/>
    <cellStyle name="Normal 8 2 2 3 2 4 2" xfId="4849" xr:uid="{EEDC4695-F54C-4CEA-896B-0E68FD8BA0BA}"/>
    <cellStyle name="Normal 8 2 2 3 2 4 2 2" xfId="9067" xr:uid="{5482B1DE-BF3E-4C8A-B8C7-4105FF83364F}"/>
    <cellStyle name="Normal 8 2 2 3 2 4 2 2 2" xfId="18389" xr:uid="{73316397-8406-4E0E-80A8-E4F0A3215FB7}"/>
    <cellStyle name="Normal 8 2 2 3 2 4 2 2 3" xfId="28515" xr:uid="{A817F289-60FD-4171-98F3-7E9F7DAF029A}"/>
    <cellStyle name="Normal 8 2 2 3 2 4 2 3" xfId="14172" xr:uid="{610273D5-5143-4688-B404-8E39B06FB1D4}"/>
    <cellStyle name="Normal 8 2 2 3 2 4 2 4" xfId="24298" xr:uid="{7D995672-8E2F-4245-A58B-2110488CC6B2}"/>
    <cellStyle name="Normal 8 2 2 3 2 4 3" xfId="6922" xr:uid="{5DA83893-4AD6-41F3-8116-C85F72175762}"/>
    <cellStyle name="Normal 8 2 2 3 2 4 3 2" xfId="16244" xr:uid="{602E7884-00B3-4F71-AFF3-3ECF4846F6EA}"/>
    <cellStyle name="Normal 8 2 2 3 2 4 3 3" xfId="26370" xr:uid="{F9101E0A-3F11-49BB-B932-C1267ECB73B6}"/>
    <cellStyle name="Normal 8 2 2 3 2 4 4" xfId="12027" xr:uid="{63326AE0-89C4-4801-B21E-E8C5947AC362}"/>
    <cellStyle name="Normal 8 2 2 3 2 4 5" xfId="22153" xr:uid="{FC318367-5B20-43BC-B472-A6F52E443B48}"/>
    <cellStyle name="Normal 8 2 2 3 2 5" xfId="3033" xr:uid="{C11E6A29-7038-42AE-8DE2-775F3AFCA95B}"/>
    <cellStyle name="Normal 8 2 2 3 2 5 2" xfId="5262" xr:uid="{59EBE94D-E8D3-434B-950F-F2117B5A6057}"/>
    <cellStyle name="Normal 8 2 2 3 2 5 2 2" xfId="9480" xr:uid="{19D0C4E9-1FFB-4547-9CAD-04A9C601F74A}"/>
    <cellStyle name="Normal 8 2 2 3 2 5 2 2 2" xfId="18802" xr:uid="{38D7712E-F72A-42AF-85D2-A7834E97D4B6}"/>
    <cellStyle name="Normal 8 2 2 3 2 5 2 2 3" xfId="28928" xr:uid="{22225B37-811A-4EC9-9E8D-CC8E4EDF96FE}"/>
    <cellStyle name="Normal 8 2 2 3 2 5 2 3" xfId="14585" xr:uid="{57B9876E-4AFB-4514-B000-37FBC0B7BD20}"/>
    <cellStyle name="Normal 8 2 2 3 2 5 2 4" xfId="24711" xr:uid="{BBB0DD46-455F-4CFA-B693-F74C13C56903}"/>
    <cellStyle name="Normal 8 2 2 3 2 5 3" xfId="7335" xr:uid="{C2EE0FB5-C9F0-4F4E-AC8A-31A1D5368E5F}"/>
    <cellStyle name="Normal 8 2 2 3 2 5 3 2" xfId="16657" xr:uid="{B0518EA0-11F2-4F0A-9FBD-DE92CA575FF5}"/>
    <cellStyle name="Normal 8 2 2 3 2 5 3 3" xfId="26783" xr:uid="{3ECF281D-B218-4067-9D3F-F8BAAEFE9886}"/>
    <cellStyle name="Normal 8 2 2 3 2 5 4" xfId="12440" xr:uid="{F299CB83-E136-488C-AEB5-70FB3B70F852}"/>
    <cellStyle name="Normal 8 2 2 3 2 5 5" xfId="22566" xr:uid="{2C7B4884-B2CE-496E-89E2-C689754E639A}"/>
    <cellStyle name="Normal 8 2 2 3 2 6" xfId="3469" xr:uid="{9D1DF0BE-D4B6-418B-9DDB-ADDFF6D49F9E}"/>
    <cellStyle name="Normal 8 2 2 3 2 6 2" xfId="7748" xr:uid="{28BBB972-5A1C-43FE-88DD-4BD98C9B97D0}"/>
    <cellStyle name="Normal 8 2 2 3 2 6 2 2" xfId="17070" xr:uid="{AC433B57-8A69-489D-B1B7-558A0C34F0A6}"/>
    <cellStyle name="Normal 8 2 2 3 2 6 2 3" xfId="27196" xr:uid="{B3F22E17-5854-442F-BD0F-FDD2D890A863}"/>
    <cellStyle name="Normal 8 2 2 3 2 6 3" xfId="12853" xr:uid="{D1EF0726-C0AA-4251-BACA-63067B7A1A4C}"/>
    <cellStyle name="Normal 8 2 2 3 2 6 4" xfId="22979" xr:uid="{76519F02-60B1-460E-8BF4-F80001C7D6D2}"/>
    <cellStyle name="Normal 8 2 2 3 2 7" xfId="5683" xr:uid="{E33EC826-075A-4B87-A2FB-1A8CF702AB1E}"/>
    <cellStyle name="Normal 8 2 2 3 2 7 2" xfId="15005" xr:uid="{A0C081FA-93FA-4BF5-A753-B04737A6599A}"/>
    <cellStyle name="Normal 8 2 2 3 2 7 3" xfId="25131" xr:uid="{D69D3FD6-A4FF-4E00-98E8-9D9B14E65D16}"/>
    <cellStyle name="Normal 8 2 2 3 2 8" xfId="9923" xr:uid="{CF2E8B53-8AF0-4023-9253-18397EA6FD35}"/>
    <cellStyle name="Normal 8 2 2 3 2 8 2" xfId="19244" xr:uid="{06CB4C8A-8DE8-4259-B608-C7B6FD91252D}"/>
    <cellStyle name="Normal 8 2 2 3 2 8 3" xfId="29370" xr:uid="{4C033C7B-8C50-4DA2-AEFC-7F2FDA00ED8F}"/>
    <cellStyle name="Normal 8 2 2 3 2 9" xfId="1379" xr:uid="{0CC3EE5F-B7A6-43A2-9791-22347B38F902}"/>
    <cellStyle name="Normal 8 2 2 3 3" xfId="960" xr:uid="{00000000-0005-0000-0000-000069030000}"/>
    <cellStyle name="Normal 8 2 2 3 3 2" xfId="4022" xr:uid="{849080CC-71A9-4946-A60E-EC3ABF7D688A}"/>
    <cellStyle name="Normal 8 2 2 3 3 2 2" xfId="8240" xr:uid="{2F8426ED-3591-4A56-B853-5C9D2350D4A8}"/>
    <cellStyle name="Normal 8 2 2 3 3 2 2 2" xfId="17562" xr:uid="{54EBAE37-8A01-4139-A1F6-8F754D85216A}"/>
    <cellStyle name="Normal 8 2 2 3 3 2 2 3" xfId="27688" xr:uid="{FA48A098-ECC4-4A6A-A9F6-6678F62B002F}"/>
    <cellStyle name="Normal 8 2 2 3 3 2 3" xfId="13345" xr:uid="{3058777E-6676-4B3F-852F-960929A4E02C}"/>
    <cellStyle name="Normal 8 2 2 3 3 2 4" xfId="23471" xr:uid="{1929F65C-A600-4009-B40C-967C6B719D71}"/>
    <cellStyle name="Normal 8 2 2 3 3 3" xfId="6095" xr:uid="{90E48866-7066-441D-AB2B-884FD1E4FA22}"/>
    <cellStyle name="Normal 8 2 2 3 3 3 2" xfId="15417" xr:uid="{79591B01-C319-40B6-8CAA-4AA8D7549371}"/>
    <cellStyle name="Normal 8 2 2 3 3 3 3" xfId="25543" xr:uid="{6CBFB3D7-25F4-4B9E-87ED-3A420DAF9E16}"/>
    <cellStyle name="Normal 8 2 2 3 3 4" xfId="10141" xr:uid="{CD580FB0-29EA-4737-91B3-F2DA2E8BBF32}"/>
    <cellStyle name="Normal 8 2 2 3 3 4 2" xfId="19452" xr:uid="{5FE40FF0-77E8-4B1B-94CB-6C24B5D66E5D}"/>
    <cellStyle name="Normal 8 2 2 3 3 4 3" xfId="29578" xr:uid="{F8164466-9788-4D0C-BDCD-9C08313C955D}"/>
    <cellStyle name="Normal 8 2 2 3 3 5" xfId="1793" xr:uid="{9AEEA07B-B30C-4465-949E-D1024596CD33}"/>
    <cellStyle name="Normal 8 2 2 3 3 6" xfId="11200" xr:uid="{AE215DF4-CC3E-4009-B490-86AA187AF3AD}"/>
    <cellStyle name="Normal 8 2 2 3 3 7" xfId="20499" xr:uid="{79D57411-6451-4BA5-9D41-C7CB3DD74F8A}"/>
    <cellStyle name="Normal 8 2 2 3 3 8" xfId="21326" xr:uid="{378EBE89-60CF-412D-B39B-1B031E91AE85}"/>
    <cellStyle name="Normal 8 2 2 3 4" xfId="2206" xr:uid="{2CCBA205-8EA3-4DA6-B4C5-577AE143B265}"/>
    <cellStyle name="Normal 8 2 2 3 4 2" xfId="4435" xr:uid="{2CC6D250-624A-4159-8321-963EB764F849}"/>
    <cellStyle name="Normal 8 2 2 3 4 2 2" xfId="8653" xr:uid="{1FC1BF07-F0B7-471E-A0E2-B8527DF48B88}"/>
    <cellStyle name="Normal 8 2 2 3 4 2 2 2" xfId="17975" xr:uid="{0F7D6881-8328-41BF-9E49-DCE4B2E86262}"/>
    <cellStyle name="Normal 8 2 2 3 4 2 2 3" xfId="28101" xr:uid="{BDED36B7-E26D-418B-9AB0-4AB3E325A1DF}"/>
    <cellStyle name="Normal 8 2 2 3 4 2 3" xfId="13758" xr:uid="{46B1F03D-4816-45D9-9A73-2321E41F7C14}"/>
    <cellStyle name="Normal 8 2 2 3 4 2 4" xfId="23884" xr:uid="{D64FB2C6-FE48-48D0-9254-7C53C4DE82F7}"/>
    <cellStyle name="Normal 8 2 2 3 4 3" xfId="6508" xr:uid="{BC726DCC-1AB6-460F-AD61-3E980E8CC1F5}"/>
    <cellStyle name="Normal 8 2 2 3 4 3 2" xfId="15830" xr:uid="{F0D05FDC-8AC3-4BEC-9666-FA113F96F2F3}"/>
    <cellStyle name="Normal 8 2 2 3 4 3 3" xfId="25956" xr:uid="{E13300F9-B625-400C-BAB7-8D69615CCE53}"/>
    <cellStyle name="Normal 8 2 2 3 4 4" xfId="11613" xr:uid="{53D8DD56-1BA9-4007-BA4C-CF71637C1F0E}"/>
    <cellStyle name="Normal 8 2 2 3 4 5" xfId="21739" xr:uid="{31BC1991-7DC7-4874-A981-5E6C5E4431F8}"/>
    <cellStyle name="Normal 8 2 2 3 5" xfId="2619" xr:uid="{F6E11192-C003-430A-830B-9B3C8B716E3E}"/>
    <cellStyle name="Normal 8 2 2 3 5 2" xfId="4848" xr:uid="{E5DD6D19-1A49-4D1C-BE5A-F9BA1F11BEEA}"/>
    <cellStyle name="Normal 8 2 2 3 5 2 2" xfId="9066" xr:uid="{CF4BEEC2-E78B-420A-99B8-F7DEF3F2388E}"/>
    <cellStyle name="Normal 8 2 2 3 5 2 2 2" xfId="18388" xr:uid="{9BFCA72E-566A-494E-89F8-933E334F268E}"/>
    <cellStyle name="Normal 8 2 2 3 5 2 2 3" xfId="28514" xr:uid="{367FA794-3CDE-40ED-B96E-DEF6B229E5DB}"/>
    <cellStyle name="Normal 8 2 2 3 5 2 3" xfId="14171" xr:uid="{EED5EC3D-2CB7-4F4E-9630-4E9606418BBA}"/>
    <cellStyle name="Normal 8 2 2 3 5 2 4" xfId="24297" xr:uid="{B733923B-1E49-46A7-A480-78E63EB8A568}"/>
    <cellStyle name="Normal 8 2 2 3 5 3" xfId="6921" xr:uid="{C284FE04-5640-41C0-87E1-1EEC7D0A72A8}"/>
    <cellStyle name="Normal 8 2 2 3 5 3 2" xfId="16243" xr:uid="{FF2F2FFB-EC26-4120-A3F2-1A1932714DAD}"/>
    <cellStyle name="Normal 8 2 2 3 5 3 3" xfId="26369" xr:uid="{A07EAD17-9509-483C-A47D-3817DC7D4297}"/>
    <cellStyle name="Normal 8 2 2 3 5 4" xfId="12026" xr:uid="{46B71FFD-284D-4FD4-AD9C-076F1347D785}"/>
    <cellStyle name="Normal 8 2 2 3 5 5" xfId="22152" xr:uid="{4ABDF005-577E-4875-846C-B54A2F96F41E}"/>
    <cellStyle name="Normal 8 2 2 3 6" xfId="3032" xr:uid="{2815CE17-4A5C-4F49-A38B-7CC85CB82342}"/>
    <cellStyle name="Normal 8 2 2 3 6 2" xfId="5261" xr:uid="{5155132C-AC53-448B-B5C0-3BD5A6957059}"/>
    <cellStyle name="Normal 8 2 2 3 6 2 2" xfId="9479" xr:uid="{ED4ADF0B-C221-41FE-AF63-5733488219A0}"/>
    <cellStyle name="Normal 8 2 2 3 6 2 2 2" xfId="18801" xr:uid="{01578705-CA42-4F1D-8530-3B37657F976C}"/>
    <cellStyle name="Normal 8 2 2 3 6 2 2 3" xfId="28927" xr:uid="{8F482EA0-C43D-4CDF-99E2-DF8165020C68}"/>
    <cellStyle name="Normal 8 2 2 3 6 2 3" xfId="14584" xr:uid="{504CD8DB-6BDB-4BDE-A1EE-713963A17EBA}"/>
    <cellStyle name="Normal 8 2 2 3 6 2 4" xfId="24710" xr:uid="{80C60D37-082C-4FB7-A496-2983231DE3E5}"/>
    <cellStyle name="Normal 8 2 2 3 6 3" xfId="7334" xr:uid="{5D33739C-8412-4526-B139-28148735C0B8}"/>
    <cellStyle name="Normal 8 2 2 3 6 3 2" xfId="16656" xr:uid="{A6ECD0A1-85F4-4742-938E-192CF4658DD7}"/>
    <cellStyle name="Normal 8 2 2 3 6 3 3" xfId="26782" xr:uid="{626A305E-BBC1-4127-960C-E982CDB57E2A}"/>
    <cellStyle name="Normal 8 2 2 3 6 4" xfId="12439" xr:uid="{998C9476-36C8-4B65-BE11-CE247D853EDF}"/>
    <cellStyle name="Normal 8 2 2 3 6 5" xfId="22565" xr:uid="{44A48130-F481-4AB8-85EB-F93357E5362A}"/>
    <cellStyle name="Normal 8 2 2 3 7" xfId="3468" xr:uid="{F21DE701-1DB5-4103-96B7-91F1255F46DE}"/>
    <cellStyle name="Normal 8 2 2 3 7 2" xfId="7747" xr:uid="{C7F4D914-25B6-492F-97F4-5B4CF36EE6ED}"/>
    <cellStyle name="Normal 8 2 2 3 7 2 2" xfId="17069" xr:uid="{F2A9A04B-4F36-455E-929A-3DC4446BD8CC}"/>
    <cellStyle name="Normal 8 2 2 3 7 2 3" xfId="27195" xr:uid="{FD5E4161-1900-44D2-AB7C-67326AEF3C92}"/>
    <cellStyle name="Normal 8 2 2 3 7 3" xfId="12852" xr:uid="{96AAE35F-CC9E-4D12-8AE6-A8F277FE3548}"/>
    <cellStyle name="Normal 8 2 2 3 7 4" xfId="22978" xr:uid="{3714197C-53AB-4DD5-AD7A-A7EECBA44D94}"/>
    <cellStyle name="Normal 8 2 2 3 8" xfId="5682" xr:uid="{BA1BB598-0823-404C-BE70-F9CC2F8AD942}"/>
    <cellStyle name="Normal 8 2 2 3 8 2" xfId="15004" xr:uid="{2572BD91-1A76-4C84-AE8F-1F3A839F1455}"/>
    <cellStyle name="Normal 8 2 2 3 8 3" xfId="25130" xr:uid="{59D08A91-A704-4669-857F-0B27AB54E162}"/>
    <cellStyle name="Normal 8 2 2 3 9" xfId="9716" xr:uid="{7CEC9B4F-ABAE-4C4A-BE18-2FBBBC652A52}"/>
    <cellStyle name="Normal 8 2 2 3 9 2" xfId="19037" xr:uid="{2A373A69-6C82-40F8-8786-4352F90C1323}"/>
    <cellStyle name="Normal 8 2 2 3 9 3" xfId="29163" xr:uid="{AA7A0169-A7DE-469B-8277-2DA3991AFB87}"/>
    <cellStyle name="Normal 8 2 2 4" xfId="490" xr:uid="{00000000-0005-0000-0000-00006A030000}"/>
    <cellStyle name="Normal 8 2 2 4 10" xfId="10789" xr:uid="{FE843644-FA6B-4EE6-8D97-23D3C7FB8A30}"/>
    <cellStyle name="Normal 8 2 2 4 11" xfId="20085" xr:uid="{DEED9936-6E35-4A72-B057-6A6CE888E825}"/>
    <cellStyle name="Normal 8 2 2 4 12" xfId="20915" xr:uid="{E8859BFF-9A91-44B8-B841-1688A49C3F52}"/>
    <cellStyle name="Normal 8 2 2 4 2" xfId="962" xr:uid="{00000000-0005-0000-0000-00006B030000}"/>
    <cellStyle name="Normal 8 2 2 4 2 2" xfId="4024" xr:uid="{6C1C4B66-6448-4CDF-910B-C77C95C06518}"/>
    <cellStyle name="Normal 8 2 2 4 2 2 2" xfId="8242" xr:uid="{4F9EA903-44B7-4979-BE25-8BEB1ED11335}"/>
    <cellStyle name="Normal 8 2 2 4 2 2 2 2" xfId="17564" xr:uid="{8FC22BE3-22FD-4B9F-8D0B-53875C95D30B}"/>
    <cellStyle name="Normal 8 2 2 4 2 2 2 3" xfId="27690" xr:uid="{F1B91413-D1DA-441F-94BD-F7C22A23CD28}"/>
    <cellStyle name="Normal 8 2 2 4 2 2 3" xfId="13347" xr:uid="{5B76017B-AAA1-4455-B3B7-15246EE54D8D}"/>
    <cellStyle name="Normal 8 2 2 4 2 2 4" xfId="23473" xr:uid="{27FB4E15-2F7D-4BF9-9E3D-532B4094FB9D}"/>
    <cellStyle name="Normal 8 2 2 4 2 3" xfId="6097" xr:uid="{6ED82DD0-C59F-40AD-AFD1-2E6485D235C3}"/>
    <cellStyle name="Normal 8 2 2 4 2 3 2" xfId="15419" xr:uid="{35F4E291-0845-4D60-9F83-B24DC1BC353B}"/>
    <cellStyle name="Normal 8 2 2 4 2 3 3" xfId="25545" xr:uid="{882E6E09-5574-4E79-B3DD-BB69C1293589}"/>
    <cellStyle name="Normal 8 2 2 4 2 4" xfId="10245" xr:uid="{41F180E7-A91E-44B6-AD6B-A71E2CCE4B4A}"/>
    <cellStyle name="Normal 8 2 2 4 2 4 2" xfId="19556" xr:uid="{A81B8842-FB1E-4570-B580-9215B23339CA}"/>
    <cellStyle name="Normal 8 2 2 4 2 4 3" xfId="29682" xr:uid="{8C0D6C92-2A74-4AC3-B71C-6D7E63759747}"/>
    <cellStyle name="Normal 8 2 2 4 2 5" xfId="1795" xr:uid="{26DC9187-ED07-4C40-B409-990FF2AFBA2F}"/>
    <cellStyle name="Normal 8 2 2 4 2 6" xfId="11202" xr:uid="{E8D4CECE-C1D0-4728-9578-A11312770E06}"/>
    <cellStyle name="Normal 8 2 2 4 2 7" xfId="20501" xr:uid="{CB971B61-3EAC-4538-B001-3529387236D8}"/>
    <cellStyle name="Normal 8 2 2 4 2 8" xfId="21328" xr:uid="{7E911970-3572-4165-B617-246F057CDA7A}"/>
    <cellStyle name="Normal 8 2 2 4 3" xfId="2208" xr:uid="{7D609A5E-421C-4593-A8B5-386B46D27ED8}"/>
    <cellStyle name="Normal 8 2 2 4 3 2" xfId="4437" xr:uid="{21CCFF25-1D7D-43DE-BE7A-7AA56A5F07EC}"/>
    <cellStyle name="Normal 8 2 2 4 3 2 2" xfId="8655" xr:uid="{A295ABE9-2D28-4F52-B81B-08A6F62F117D}"/>
    <cellStyle name="Normal 8 2 2 4 3 2 2 2" xfId="17977" xr:uid="{74CCD319-1E55-43E6-826F-32F1A1223A90}"/>
    <cellStyle name="Normal 8 2 2 4 3 2 2 3" xfId="28103" xr:uid="{FEA87217-05B2-46AB-9398-D2E7CCD96946}"/>
    <cellStyle name="Normal 8 2 2 4 3 2 3" xfId="13760" xr:uid="{9B3CF481-2A84-4C42-877D-44EA57ED3875}"/>
    <cellStyle name="Normal 8 2 2 4 3 2 4" xfId="23886" xr:uid="{C48C0650-302B-4C35-9E8D-61D146802836}"/>
    <cellStyle name="Normal 8 2 2 4 3 3" xfId="6510" xr:uid="{49B01CCE-9B9E-43ED-BAC4-23D64F5C6E53}"/>
    <cellStyle name="Normal 8 2 2 4 3 3 2" xfId="15832" xr:uid="{57CE51DD-A741-411A-AA2F-39C98435667C}"/>
    <cellStyle name="Normal 8 2 2 4 3 3 3" xfId="25958" xr:uid="{C2C3DA07-E350-4085-900C-62E32EA39998}"/>
    <cellStyle name="Normal 8 2 2 4 3 4" xfId="11615" xr:uid="{5D86307E-B527-4E33-A05B-4CC7532D9BDF}"/>
    <cellStyle name="Normal 8 2 2 4 3 5" xfId="21741" xr:uid="{5725D8C3-143C-4371-958B-D55C63C00445}"/>
    <cellStyle name="Normal 8 2 2 4 4" xfId="2621" xr:uid="{D42B49D7-2054-4A27-85DA-07BFB3E8256B}"/>
    <cellStyle name="Normal 8 2 2 4 4 2" xfId="4850" xr:uid="{9CC4A702-C4CA-4A79-97E6-316164150C35}"/>
    <cellStyle name="Normal 8 2 2 4 4 2 2" xfId="9068" xr:uid="{4137AF7D-E5CF-45B7-96A7-7C5A19E55B03}"/>
    <cellStyle name="Normal 8 2 2 4 4 2 2 2" xfId="18390" xr:uid="{AD37B777-7A76-4440-B7BB-A4E45C60A479}"/>
    <cellStyle name="Normal 8 2 2 4 4 2 2 3" xfId="28516" xr:uid="{BD144E0E-C7B8-4C04-B0DB-C7D4A2A8C5B7}"/>
    <cellStyle name="Normal 8 2 2 4 4 2 3" xfId="14173" xr:uid="{94C7FACF-AB22-4BB3-99D3-24BDC4B83F2D}"/>
    <cellStyle name="Normal 8 2 2 4 4 2 4" xfId="24299" xr:uid="{F87A2132-7123-4227-BB00-DD6734302AAE}"/>
    <cellStyle name="Normal 8 2 2 4 4 3" xfId="6923" xr:uid="{43EBB78B-DCB2-4F67-8CFF-8E6BEE76C269}"/>
    <cellStyle name="Normal 8 2 2 4 4 3 2" xfId="16245" xr:uid="{E229C643-7812-4851-873A-5397D8A8B252}"/>
    <cellStyle name="Normal 8 2 2 4 4 3 3" xfId="26371" xr:uid="{48635FBE-42AD-4E7A-8BDA-05DA0B73876D}"/>
    <cellStyle name="Normal 8 2 2 4 4 4" xfId="12028" xr:uid="{1CBC27DF-1B64-4058-BBEE-EA007C93EAE8}"/>
    <cellStyle name="Normal 8 2 2 4 4 5" xfId="22154" xr:uid="{D1D906CF-20E5-4AB4-8AC0-2AED3DDA6194}"/>
    <cellStyle name="Normal 8 2 2 4 5" xfId="3034" xr:uid="{77F7BEC7-D83A-4867-919A-A082C9F5D5DE}"/>
    <cellStyle name="Normal 8 2 2 4 5 2" xfId="5263" xr:uid="{AD322C33-3087-48C3-A1A4-E9FE1F570A54}"/>
    <cellStyle name="Normal 8 2 2 4 5 2 2" xfId="9481" xr:uid="{0769F347-4E56-48D5-B281-7BDA87C8A29F}"/>
    <cellStyle name="Normal 8 2 2 4 5 2 2 2" xfId="18803" xr:uid="{B77D12A9-3D0D-45CF-824D-61D4D7401B2B}"/>
    <cellStyle name="Normal 8 2 2 4 5 2 2 3" xfId="28929" xr:uid="{E87BFBBB-6E30-4BCD-8A79-70D94AE67A5A}"/>
    <cellStyle name="Normal 8 2 2 4 5 2 3" xfId="14586" xr:uid="{7D74C6B7-EF0D-40AE-AA51-0AF062273081}"/>
    <cellStyle name="Normal 8 2 2 4 5 2 4" xfId="24712" xr:uid="{0A97F837-103F-4265-8632-BEB1501D873D}"/>
    <cellStyle name="Normal 8 2 2 4 5 3" xfId="7336" xr:uid="{EECA7504-E7BD-4CFF-AB1B-28361CE94626}"/>
    <cellStyle name="Normal 8 2 2 4 5 3 2" xfId="16658" xr:uid="{7E547304-2EB5-4144-AEE5-0508017FBD9B}"/>
    <cellStyle name="Normal 8 2 2 4 5 3 3" xfId="26784" xr:uid="{B49BE7D1-AEB2-4D2E-8CDF-53C505B7ECF2}"/>
    <cellStyle name="Normal 8 2 2 4 5 4" xfId="12441" xr:uid="{4F06DD40-5448-486D-84DA-162248CCA380}"/>
    <cellStyle name="Normal 8 2 2 4 5 5" xfId="22567" xr:uid="{C4BF7ACE-EF5A-4C1A-97E7-E6F2E394721D}"/>
    <cellStyle name="Normal 8 2 2 4 6" xfId="3470" xr:uid="{A06690F3-573D-4DE7-A3B7-6C6FBE003970}"/>
    <cellStyle name="Normal 8 2 2 4 6 2" xfId="7749" xr:uid="{5FDA9ED4-9361-4025-AEB8-EDFBF75D0229}"/>
    <cellStyle name="Normal 8 2 2 4 6 2 2" xfId="17071" xr:uid="{54CF8662-781F-4D6B-A377-F673B7AC7767}"/>
    <cellStyle name="Normal 8 2 2 4 6 2 3" xfId="27197" xr:uid="{A3052BB7-B89A-4CF1-A9A1-C598867C715E}"/>
    <cellStyle name="Normal 8 2 2 4 6 3" xfId="12854" xr:uid="{DE95FB21-B021-4E27-AD29-C4DF236608B6}"/>
    <cellStyle name="Normal 8 2 2 4 6 4" xfId="22980" xr:uid="{5E0DEC07-A39B-4C41-BAE1-47C73D071B45}"/>
    <cellStyle name="Normal 8 2 2 4 7" xfId="5684" xr:uid="{3E582936-84A7-4E6C-94F4-F5327F1FF7A2}"/>
    <cellStyle name="Normal 8 2 2 4 7 2" xfId="15006" xr:uid="{009B9136-1BB0-41B7-851A-4FE5DF6EADC2}"/>
    <cellStyle name="Normal 8 2 2 4 7 3" xfId="25132" xr:uid="{AF9DDDF7-BC94-402D-A203-D0D0BE366B6A}"/>
    <cellStyle name="Normal 8 2 2 4 8" xfId="9820" xr:uid="{AD0AA878-4E1C-42FE-874D-F3FBC16981E9}"/>
    <cellStyle name="Normal 8 2 2 4 8 2" xfId="19141" xr:uid="{699D5404-E68F-4FAE-A338-2EC318351F09}"/>
    <cellStyle name="Normal 8 2 2 4 8 3" xfId="29267" xr:uid="{BDE48DF5-F459-4C0D-8E96-78C881CA5793}"/>
    <cellStyle name="Normal 8 2 2 4 9" xfId="1380" xr:uid="{19FEB47A-7F7F-45B1-928F-3337F23A4A7D}"/>
    <cellStyle name="Normal 8 2 2 5" xfId="955" xr:uid="{00000000-0005-0000-0000-00006C030000}"/>
    <cellStyle name="Normal 8 2 2 5 2" xfId="4017" xr:uid="{A10FB891-C7E0-4B59-AF7E-C0E9DA1833A7}"/>
    <cellStyle name="Normal 8 2 2 5 2 2" xfId="8235" xr:uid="{0171C37E-D39C-47FD-8CDB-BCC7F6D80E2B}"/>
    <cellStyle name="Normal 8 2 2 5 2 2 2" xfId="17557" xr:uid="{73EECFC8-08F5-4E83-A57C-5E3F4E29FBEC}"/>
    <cellStyle name="Normal 8 2 2 5 2 2 3" xfId="27683" xr:uid="{7E8F9E7D-8B80-4EC8-9673-B2EF4A7410E3}"/>
    <cellStyle name="Normal 8 2 2 5 2 3" xfId="13340" xr:uid="{7BA16B16-1775-4AB9-8F14-142B4AE6FFB3}"/>
    <cellStyle name="Normal 8 2 2 5 2 4" xfId="23466" xr:uid="{C8767631-CB8A-46BC-A381-511FDE450D24}"/>
    <cellStyle name="Normal 8 2 2 5 3" xfId="6090" xr:uid="{F6B9964E-4D3A-4C3B-BDC4-E37D59FBF265}"/>
    <cellStyle name="Normal 8 2 2 5 3 2" xfId="15412" xr:uid="{5CB2B18F-D9EC-4D0C-BEC4-094315ECE374}"/>
    <cellStyle name="Normal 8 2 2 5 3 3" xfId="25538" xr:uid="{4B82E6A1-75B3-4C0F-9F1B-61B212829879}"/>
    <cellStyle name="Normal 8 2 2 5 4" xfId="10037" xr:uid="{D67DF8CD-0218-4988-AAD6-4D8107C0144B}"/>
    <cellStyle name="Normal 8 2 2 5 4 2" xfId="19349" xr:uid="{DCEE6EED-8A64-446B-B354-9B1769EF3D7D}"/>
    <cellStyle name="Normal 8 2 2 5 4 3" xfId="29475" xr:uid="{FBA299E5-0B40-47FD-B128-14BA5B3400F1}"/>
    <cellStyle name="Normal 8 2 2 5 5" xfId="1788" xr:uid="{EA9E734A-3174-41F0-913B-0EA152CFD848}"/>
    <cellStyle name="Normal 8 2 2 5 6" xfId="11195" xr:uid="{C4F17590-3C74-4AF4-91EE-C66928263EC3}"/>
    <cellStyle name="Normal 8 2 2 5 7" xfId="20494" xr:uid="{C4C96209-7A88-4E71-A6CA-4EFC05898358}"/>
    <cellStyle name="Normal 8 2 2 5 8" xfId="21321" xr:uid="{7AC7D6AF-621A-4554-BB7C-C866CA31A205}"/>
    <cellStyle name="Normal 8 2 2 6" xfId="2201" xr:uid="{762F716E-632B-4003-857B-C7B4449F6B75}"/>
    <cellStyle name="Normal 8 2 2 6 2" xfId="4430" xr:uid="{6213FF1D-8F2D-44DC-811E-86A00FAFDBFB}"/>
    <cellStyle name="Normal 8 2 2 6 2 2" xfId="8648" xr:uid="{B0A72CCF-E4D0-4549-B257-F1AC966D93EA}"/>
    <cellStyle name="Normal 8 2 2 6 2 2 2" xfId="17970" xr:uid="{A00B9B71-90C0-4844-8C38-2F39928F16D0}"/>
    <cellStyle name="Normal 8 2 2 6 2 2 3" xfId="28096" xr:uid="{C439BB0B-FE78-4CBA-8A37-DB2F15E0ABE0}"/>
    <cellStyle name="Normal 8 2 2 6 2 3" xfId="13753" xr:uid="{13A1C3C2-36B3-47C7-8C70-CED752D6016F}"/>
    <cellStyle name="Normal 8 2 2 6 2 4" xfId="23879" xr:uid="{CA41B0D5-DDC3-4608-9703-1D414F408F71}"/>
    <cellStyle name="Normal 8 2 2 6 3" xfId="6503" xr:uid="{14E56092-7CA9-4D84-9BC1-45FE5FEB50C5}"/>
    <cellStyle name="Normal 8 2 2 6 3 2" xfId="15825" xr:uid="{8F30B8F2-61F2-4385-86EE-A018AF47798F}"/>
    <cellStyle name="Normal 8 2 2 6 3 3" xfId="25951" xr:uid="{62905AD2-C3B9-483C-8255-B803984A44B7}"/>
    <cellStyle name="Normal 8 2 2 6 4" xfId="11608" xr:uid="{3A546FDA-F8F0-44FD-8E75-04D35F6D6308}"/>
    <cellStyle name="Normal 8 2 2 6 5" xfId="21734" xr:uid="{6538AB23-A2D8-4D17-91BB-65B8EEC19BE7}"/>
    <cellStyle name="Normal 8 2 2 7" xfId="2614" xr:uid="{545248DB-3CCF-4F5F-A838-9BE18E48552E}"/>
    <cellStyle name="Normal 8 2 2 7 2" xfId="4843" xr:uid="{DD1484B8-E5AC-40FF-8996-36B0C513E5FB}"/>
    <cellStyle name="Normal 8 2 2 7 2 2" xfId="9061" xr:uid="{FB2366D6-7A73-4941-9D20-FD26599FD733}"/>
    <cellStyle name="Normal 8 2 2 7 2 2 2" xfId="18383" xr:uid="{ED96F822-B38B-4324-8909-64FA473BA3ED}"/>
    <cellStyle name="Normal 8 2 2 7 2 2 3" xfId="28509" xr:uid="{7414686B-A202-42B1-9669-DD5CBA4D33D9}"/>
    <cellStyle name="Normal 8 2 2 7 2 3" xfId="14166" xr:uid="{882E106A-0782-4194-98B3-A982A6E87390}"/>
    <cellStyle name="Normal 8 2 2 7 2 4" xfId="24292" xr:uid="{AA31335C-FFAA-4B8D-B987-B82CD881B67A}"/>
    <cellStyle name="Normal 8 2 2 7 3" xfId="6916" xr:uid="{FB9249E3-757C-4616-98C2-32090428AB89}"/>
    <cellStyle name="Normal 8 2 2 7 3 2" xfId="16238" xr:uid="{6778E5B4-8875-4CDD-BD8F-22C2DDD35D3E}"/>
    <cellStyle name="Normal 8 2 2 7 3 3" xfId="26364" xr:uid="{BA75F14F-4BF2-4F56-8A91-334F69016FA5}"/>
    <cellStyle name="Normal 8 2 2 7 4" xfId="12021" xr:uid="{34BD3DD1-5A48-4411-A800-F6DF5C17D176}"/>
    <cellStyle name="Normal 8 2 2 7 5" xfId="22147" xr:uid="{774FC9E7-5FE6-4FC5-BAD4-FA681F068798}"/>
    <cellStyle name="Normal 8 2 2 8" xfId="3027" xr:uid="{9C0BEFF2-0F35-421D-BF49-D5BBC7641FA1}"/>
    <cellStyle name="Normal 8 2 2 8 2" xfId="5256" xr:uid="{68251CB5-D9F6-4186-B5AB-43F1D3B8CE26}"/>
    <cellStyle name="Normal 8 2 2 8 2 2" xfId="9474" xr:uid="{67B96993-DF6F-4256-A6DC-ADDE66230820}"/>
    <cellStyle name="Normal 8 2 2 8 2 2 2" xfId="18796" xr:uid="{C0D19E88-7BCF-4583-915C-B1AC32757C83}"/>
    <cellStyle name="Normal 8 2 2 8 2 2 3" xfId="28922" xr:uid="{AD444ACE-7C07-47E1-984A-AA3F38F79A24}"/>
    <cellStyle name="Normal 8 2 2 8 2 3" xfId="14579" xr:uid="{44831A81-A943-41C2-9EC2-3C3B5483F118}"/>
    <cellStyle name="Normal 8 2 2 8 2 4" xfId="24705" xr:uid="{B70C2158-DDAA-4A7A-9C28-89A975EF9284}"/>
    <cellStyle name="Normal 8 2 2 8 3" xfId="7329" xr:uid="{A77A3215-6ECB-4B01-A553-BAC8BFA770D6}"/>
    <cellStyle name="Normal 8 2 2 8 3 2" xfId="16651" xr:uid="{98793E53-9887-4B3F-9F20-490982A961F8}"/>
    <cellStyle name="Normal 8 2 2 8 3 3" xfId="26777" xr:uid="{26236E21-FB87-44D0-B1EB-59C8F920E303}"/>
    <cellStyle name="Normal 8 2 2 8 4" xfId="12434" xr:uid="{2EC2F1CA-1831-4012-BFC7-0A5E97D422B0}"/>
    <cellStyle name="Normal 8 2 2 8 5" xfId="22560" xr:uid="{C1F63124-3245-4E7E-A1EE-9116D887142E}"/>
    <cellStyle name="Normal 8 2 2 9" xfId="3463" xr:uid="{F6A30698-CFD2-42EC-ADB6-256EEAA182BD}"/>
    <cellStyle name="Normal 8 2 2 9 2" xfId="7742" xr:uid="{3CB05701-1F30-493F-B795-17265098CA45}"/>
    <cellStyle name="Normal 8 2 2 9 2 2" xfId="17064" xr:uid="{0D0FDDC0-9E29-4A76-ABFC-8332AC174618}"/>
    <cellStyle name="Normal 8 2 2 9 2 3" xfId="27190" xr:uid="{16019C23-14ED-46B5-BAE5-D95753E5A2E3}"/>
    <cellStyle name="Normal 8 2 2 9 3" xfId="12847" xr:uid="{17EB3CF2-EA7D-4D6C-BB85-D6F3A2733C00}"/>
    <cellStyle name="Normal 8 2 2 9 4" xfId="22973" xr:uid="{A20C63EB-8A42-4DB5-BDE6-73650CFF0459}"/>
    <cellStyle name="Normal 8 2 3" xfId="491" xr:uid="{00000000-0005-0000-0000-00006D030000}"/>
    <cellStyle name="Normal 8 2 3 10" xfId="9665" xr:uid="{6A8150AF-CDAD-4703-A786-2F0072434CAA}"/>
    <cellStyle name="Normal 8 2 3 10 2" xfId="18986" xr:uid="{57BEEFAC-2508-4E8E-A39F-95E7B08DA984}"/>
    <cellStyle name="Normal 8 2 3 10 3" xfId="29112" xr:uid="{01BE97E7-C533-466A-8522-FCFDE4B83B22}"/>
    <cellStyle name="Normal 8 2 3 11" xfId="1381" xr:uid="{912304B0-C211-429B-A0AA-0C5D8457D089}"/>
    <cellStyle name="Normal 8 2 3 12" xfId="10790" xr:uid="{B92879DB-BC67-4A06-A7CA-6EA0413F1761}"/>
    <cellStyle name="Normal 8 2 3 13" xfId="20086" xr:uid="{3F532FD5-EE13-47EF-96EE-6AC0A6982B5E}"/>
    <cellStyle name="Normal 8 2 3 14" xfId="20916" xr:uid="{8AC59907-6B51-4339-9668-AA52FBEF3F26}"/>
    <cellStyle name="Normal 8 2 3 2" xfId="492" xr:uid="{00000000-0005-0000-0000-00006E030000}"/>
    <cellStyle name="Normal 8 2 3 2 10" xfId="1382" xr:uid="{26C72FDD-EF93-47F4-845B-990F5DF1D7CD}"/>
    <cellStyle name="Normal 8 2 3 2 11" xfId="10791" xr:uid="{FA74E73B-D0CC-49CF-A58B-A6204285B78D}"/>
    <cellStyle name="Normal 8 2 3 2 12" xfId="20087" xr:uid="{D956C7AD-9DBA-4A57-A15C-D49CE377FCF3}"/>
    <cellStyle name="Normal 8 2 3 2 13" xfId="20917" xr:uid="{04A4A4B1-15BB-4F3A-A5FA-E93FD861FB68}"/>
    <cellStyle name="Normal 8 2 3 2 2" xfId="493" xr:uid="{00000000-0005-0000-0000-00006F030000}"/>
    <cellStyle name="Normal 8 2 3 2 2 10" xfId="10792" xr:uid="{D0407888-42E4-4E14-94EB-6CE6B791566B}"/>
    <cellStyle name="Normal 8 2 3 2 2 11" xfId="20088" xr:uid="{A6FAAD44-7405-4BA9-85CE-1039D883DEB6}"/>
    <cellStyle name="Normal 8 2 3 2 2 12" xfId="20918" xr:uid="{964E90AA-A80D-4A43-B06F-E26919C44FAE}"/>
    <cellStyle name="Normal 8 2 3 2 2 2" xfId="965" xr:uid="{00000000-0005-0000-0000-000070030000}"/>
    <cellStyle name="Normal 8 2 3 2 2 2 2" xfId="4027" xr:uid="{9C14B6F3-A45B-4045-BDF3-9A13B3816A69}"/>
    <cellStyle name="Normal 8 2 3 2 2 2 2 2" xfId="8245" xr:uid="{B4921BA9-47FD-4A0D-A8C2-CBB286120803}"/>
    <cellStyle name="Normal 8 2 3 2 2 2 2 2 2" xfId="17567" xr:uid="{8CC36DF0-015F-4C5B-AB0A-12AAC2C4BBEA}"/>
    <cellStyle name="Normal 8 2 3 2 2 2 2 2 3" xfId="27693" xr:uid="{66EAE50D-2B01-4AE8-B89F-74C3D06A73CA}"/>
    <cellStyle name="Normal 8 2 3 2 2 2 2 3" xfId="13350" xr:uid="{C2BB6587-7E7C-4E93-BE1A-1A655B087AC1}"/>
    <cellStyle name="Normal 8 2 3 2 2 2 2 4" xfId="23476" xr:uid="{6ED76650-DC32-43D4-A21B-C348206B77ED}"/>
    <cellStyle name="Normal 8 2 3 2 2 2 3" xfId="6100" xr:uid="{BDA2E37B-F009-4074-984B-A42A67726C97}"/>
    <cellStyle name="Normal 8 2 3 2 2 2 3 2" xfId="15422" xr:uid="{B60EDD82-4B75-4842-8421-8C74AA964F93}"/>
    <cellStyle name="Normal 8 2 3 2 2 2 3 3" xfId="25548" xr:uid="{9C7C6D5F-F045-41A9-A77D-F3270A79B1BD}"/>
    <cellStyle name="Normal 8 2 3 2 2 2 4" xfId="10400" xr:uid="{6F0B6DDF-0E13-4C36-93CC-71AD76946A80}"/>
    <cellStyle name="Normal 8 2 3 2 2 2 4 2" xfId="19711" xr:uid="{2E14CE5B-9013-41D2-9C17-99D27A854C23}"/>
    <cellStyle name="Normal 8 2 3 2 2 2 4 3" xfId="29837" xr:uid="{9FABC630-BA8B-4FF6-ADAC-6C66B04A57F9}"/>
    <cellStyle name="Normal 8 2 3 2 2 2 5" xfId="1798" xr:uid="{A760FB18-8003-4916-93A3-7AFA0ED5FE53}"/>
    <cellStyle name="Normal 8 2 3 2 2 2 6" xfId="11205" xr:uid="{DD17BB2F-0954-4D94-8B1F-220E2DC4C7DF}"/>
    <cellStyle name="Normal 8 2 3 2 2 2 7" xfId="20504" xr:uid="{8242CF86-2B7B-474E-9C2F-AA56229A68F8}"/>
    <cellStyle name="Normal 8 2 3 2 2 2 8" xfId="21331" xr:uid="{40C800BA-5A73-4BE1-86F8-8FF6C673146C}"/>
    <cellStyle name="Normal 8 2 3 2 2 3" xfId="2211" xr:uid="{04D3A4B5-F60F-43FC-9FF5-B12242866F52}"/>
    <cellStyle name="Normal 8 2 3 2 2 3 2" xfId="4440" xr:uid="{1E45DDD3-4090-4948-A431-B4A86B42CC2F}"/>
    <cellStyle name="Normal 8 2 3 2 2 3 2 2" xfId="8658" xr:uid="{AB1D4CED-1716-4977-B211-BED36A8CE02E}"/>
    <cellStyle name="Normal 8 2 3 2 2 3 2 2 2" xfId="17980" xr:uid="{632E8984-E079-4C84-8143-C509CF3CD7AF}"/>
    <cellStyle name="Normal 8 2 3 2 2 3 2 2 3" xfId="28106" xr:uid="{C41B0B7A-2C15-4D31-9EBE-37C9F051E83A}"/>
    <cellStyle name="Normal 8 2 3 2 2 3 2 3" xfId="13763" xr:uid="{BBEF55C3-E17C-44FB-AFE8-EA3DD76490BA}"/>
    <cellStyle name="Normal 8 2 3 2 2 3 2 4" xfId="23889" xr:uid="{455D51BB-6A5E-4D85-ABDF-F3ABB40D6154}"/>
    <cellStyle name="Normal 8 2 3 2 2 3 3" xfId="6513" xr:uid="{20534DE9-1344-4953-B82E-81E4C3EB7293}"/>
    <cellStyle name="Normal 8 2 3 2 2 3 3 2" xfId="15835" xr:uid="{9D51AC3B-F3B9-4EFB-BB85-F7B96C27982A}"/>
    <cellStyle name="Normal 8 2 3 2 2 3 3 3" xfId="25961" xr:uid="{04438DD2-07D0-4B92-8046-B2512C592411}"/>
    <cellStyle name="Normal 8 2 3 2 2 3 4" xfId="11618" xr:uid="{011FBD9D-72DA-4170-B03A-414DDF56003E}"/>
    <cellStyle name="Normal 8 2 3 2 2 3 5" xfId="21744" xr:uid="{F11D0581-DF33-4F81-B80C-FFE9F452F4A0}"/>
    <cellStyle name="Normal 8 2 3 2 2 4" xfId="2624" xr:uid="{EE6F1E9D-16E2-4310-BCEB-8EC6584AA9A1}"/>
    <cellStyle name="Normal 8 2 3 2 2 4 2" xfId="4853" xr:uid="{25675107-2275-4CC7-9CEF-69BA8D28C738}"/>
    <cellStyle name="Normal 8 2 3 2 2 4 2 2" xfId="9071" xr:uid="{CA503B51-361F-4341-B4FC-CAEF1137E63B}"/>
    <cellStyle name="Normal 8 2 3 2 2 4 2 2 2" xfId="18393" xr:uid="{F2B9A785-B9E5-4C5D-9B6C-F785345E7044}"/>
    <cellStyle name="Normal 8 2 3 2 2 4 2 2 3" xfId="28519" xr:uid="{CE7C50FF-266F-4A21-9987-E22290E43EC5}"/>
    <cellStyle name="Normal 8 2 3 2 2 4 2 3" xfId="14176" xr:uid="{4B8D8106-BF58-4E8C-AEA7-507F11702245}"/>
    <cellStyle name="Normal 8 2 3 2 2 4 2 4" xfId="24302" xr:uid="{E9DF566A-ADC1-41AE-8E51-179474B5D992}"/>
    <cellStyle name="Normal 8 2 3 2 2 4 3" xfId="6926" xr:uid="{1F97CB7D-95E1-4F60-B31D-FE843BA78FDB}"/>
    <cellStyle name="Normal 8 2 3 2 2 4 3 2" xfId="16248" xr:uid="{F1084425-7CCD-4880-8518-E46277B78755}"/>
    <cellStyle name="Normal 8 2 3 2 2 4 3 3" xfId="26374" xr:uid="{F4F2839D-3121-4AAB-82AC-5433DF903395}"/>
    <cellStyle name="Normal 8 2 3 2 2 4 4" xfId="12031" xr:uid="{C103569A-F977-4DFF-B09F-CB29CB3BB6A6}"/>
    <cellStyle name="Normal 8 2 3 2 2 4 5" xfId="22157" xr:uid="{AB91489F-FFA9-4BC3-8724-31E4B03D2195}"/>
    <cellStyle name="Normal 8 2 3 2 2 5" xfId="3037" xr:uid="{ADB8EF02-0803-43EB-9450-8E4F88D68278}"/>
    <cellStyle name="Normal 8 2 3 2 2 5 2" xfId="5266" xr:uid="{1B4826A7-FA89-4DAC-AA81-198482010ECE}"/>
    <cellStyle name="Normal 8 2 3 2 2 5 2 2" xfId="9484" xr:uid="{0385CB66-2F83-4941-AF1C-37FE1E8D608F}"/>
    <cellStyle name="Normal 8 2 3 2 2 5 2 2 2" xfId="18806" xr:uid="{1EE427ED-6FE6-47E5-9198-58727F63AFD8}"/>
    <cellStyle name="Normal 8 2 3 2 2 5 2 2 3" xfId="28932" xr:uid="{83F73E26-576D-46FE-B4CF-87329C72CF71}"/>
    <cellStyle name="Normal 8 2 3 2 2 5 2 3" xfId="14589" xr:uid="{7F2B0C5C-5F36-410D-AC0D-0BB5F7ABA601}"/>
    <cellStyle name="Normal 8 2 3 2 2 5 2 4" xfId="24715" xr:uid="{6B83EFD4-590C-4B49-B0DF-A6E6A789C287}"/>
    <cellStyle name="Normal 8 2 3 2 2 5 3" xfId="7339" xr:uid="{24538820-9C48-433E-8D06-0E9595185441}"/>
    <cellStyle name="Normal 8 2 3 2 2 5 3 2" xfId="16661" xr:uid="{FC607284-3741-4D6C-A92C-D9E3BFC2320B}"/>
    <cellStyle name="Normal 8 2 3 2 2 5 3 3" xfId="26787" xr:uid="{FF6DA287-2E8A-42EE-9DD7-9DFDC2C6CB39}"/>
    <cellStyle name="Normal 8 2 3 2 2 5 4" xfId="12444" xr:uid="{ED815736-DE36-444D-8579-CFB2AEC04C64}"/>
    <cellStyle name="Normal 8 2 3 2 2 5 5" xfId="22570" xr:uid="{EC5FCE26-E895-449E-82CD-E1D363842372}"/>
    <cellStyle name="Normal 8 2 3 2 2 6" xfId="3473" xr:uid="{8941D3C4-A81C-45DB-A023-30FFBD3BA5F0}"/>
    <cellStyle name="Normal 8 2 3 2 2 6 2" xfId="7752" xr:uid="{85512879-85FC-47D6-A328-B0557E55AC58}"/>
    <cellStyle name="Normal 8 2 3 2 2 6 2 2" xfId="17074" xr:uid="{D7FC7997-3645-421B-9A94-2EFB7F2C53C7}"/>
    <cellStyle name="Normal 8 2 3 2 2 6 2 3" xfId="27200" xr:uid="{13293CAF-6008-4D14-8B56-E837A9DEFD5C}"/>
    <cellStyle name="Normal 8 2 3 2 2 6 3" xfId="12857" xr:uid="{363163AC-CFC0-488E-B9BF-4ECF870B7AC6}"/>
    <cellStyle name="Normal 8 2 3 2 2 6 4" xfId="22983" xr:uid="{CDA2B43C-BFD1-4EB8-A3B0-AB0B11815BDB}"/>
    <cellStyle name="Normal 8 2 3 2 2 7" xfId="5687" xr:uid="{409A8AB3-37FB-4E20-8E76-8A6126D73B99}"/>
    <cellStyle name="Normal 8 2 3 2 2 7 2" xfId="15009" xr:uid="{38618B29-EF9D-4FF4-A182-FF3DC7E85416}"/>
    <cellStyle name="Normal 8 2 3 2 2 7 3" xfId="25135" xr:uid="{10CF9A8C-8AC7-49D6-ADF3-A00F6E2B2571}"/>
    <cellStyle name="Normal 8 2 3 2 2 8" xfId="9975" xr:uid="{24EE9FB7-7ECA-4A7A-AB26-F1489B2D9AE5}"/>
    <cellStyle name="Normal 8 2 3 2 2 8 2" xfId="19296" xr:uid="{1AD51D05-99DB-492E-98C5-52DE7EFE80C4}"/>
    <cellStyle name="Normal 8 2 3 2 2 8 3" xfId="29422" xr:uid="{AE965A5A-ED2A-4D99-BA99-9B2F0D5AF317}"/>
    <cellStyle name="Normal 8 2 3 2 2 9" xfId="1383" xr:uid="{DF32D12C-597E-4A88-9D0F-410F4D8154B6}"/>
    <cellStyle name="Normal 8 2 3 2 3" xfId="964" xr:uid="{00000000-0005-0000-0000-000071030000}"/>
    <cellStyle name="Normal 8 2 3 2 3 2" xfId="4026" xr:uid="{522DA789-1A3C-457C-BC2E-320FA47465B0}"/>
    <cellStyle name="Normal 8 2 3 2 3 2 2" xfId="8244" xr:uid="{4A47E3CE-29D1-4D21-BBFB-49C6FEB1D362}"/>
    <cellStyle name="Normal 8 2 3 2 3 2 2 2" xfId="17566" xr:uid="{1B8CBEF6-5E38-4B5F-84A7-728B0778CF30}"/>
    <cellStyle name="Normal 8 2 3 2 3 2 2 3" xfId="27692" xr:uid="{16EA1220-CD16-4829-AA39-9A6C4EB6D951}"/>
    <cellStyle name="Normal 8 2 3 2 3 2 3" xfId="13349" xr:uid="{6DC21001-D04D-4D34-874A-B59458DA10B1}"/>
    <cellStyle name="Normal 8 2 3 2 3 2 4" xfId="23475" xr:uid="{E869A6EA-044F-48AC-BADC-28CB6739849A}"/>
    <cellStyle name="Normal 8 2 3 2 3 3" xfId="6099" xr:uid="{BD36806A-403C-4680-9FAA-CDA09DE2FC81}"/>
    <cellStyle name="Normal 8 2 3 2 3 3 2" xfId="15421" xr:uid="{39E73E15-F8B2-4FF8-99AF-777E2D1528F0}"/>
    <cellStyle name="Normal 8 2 3 2 3 3 3" xfId="25547" xr:uid="{5173C1BF-B028-445B-AE92-64671E8EDE68}"/>
    <cellStyle name="Normal 8 2 3 2 3 4" xfId="10193" xr:uid="{1BD1ED9F-0BF4-4349-BFCC-1DCCC7E5C92E}"/>
    <cellStyle name="Normal 8 2 3 2 3 4 2" xfId="19504" xr:uid="{C299C8B9-F5C6-49F8-968C-4345EA390430}"/>
    <cellStyle name="Normal 8 2 3 2 3 4 3" xfId="29630" xr:uid="{49A4A938-E35B-488F-A484-13C2C39262F9}"/>
    <cellStyle name="Normal 8 2 3 2 3 5" xfId="1797" xr:uid="{DFD77F3C-4A93-4DC0-A3A3-3AF555C82144}"/>
    <cellStyle name="Normal 8 2 3 2 3 6" xfId="11204" xr:uid="{0174ED4D-A337-49FA-A60F-90BA6F8F7CFA}"/>
    <cellStyle name="Normal 8 2 3 2 3 7" xfId="20503" xr:uid="{5AC39DED-391B-4638-BEA6-BA40D2A437DD}"/>
    <cellStyle name="Normal 8 2 3 2 3 8" xfId="21330" xr:uid="{3B6B7838-AC83-4E20-926E-61FA3296B982}"/>
    <cellStyle name="Normal 8 2 3 2 4" xfId="2210" xr:uid="{B13859AC-C701-48BC-9F06-1CDC8E47FA32}"/>
    <cellStyle name="Normal 8 2 3 2 4 2" xfId="4439" xr:uid="{7A1F9DBC-6515-4E0C-B256-6ADEFB7C51E7}"/>
    <cellStyle name="Normal 8 2 3 2 4 2 2" xfId="8657" xr:uid="{6AA7676F-B70E-4732-B6A0-0501A2579143}"/>
    <cellStyle name="Normal 8 2 3 2 4 2 2 2" xfId="17979" xr:uid="{B6B58A00-ECB5-4838-8CAA-C19632B7B12E}"/>
    <cellStyle name="Normal 8 2 3 2 4 2 2 3" xfId="28105" xr:uid="{77F73A98-DB43-4F33-B878-84BC1F1772F3}"/>
    <cellStyle name="Normal 8 2 3 2 4 2 3" xfId="13762" xr:uid="{C58E2151-708A-41B5-9589-CABE503F4C28}"/>
    <cellStyle name="Normal 8 2 3 2 4 2 4" xfId="23888" xr:uid="{891D640A-43C6-45AA-BE49-FFEAE86D75F4}"/>
    <cellStyle name="Normal 8 2 3 2 4 3" xfId="6512" xr:uid="{6689CE01-AE74-42AE-81F3-128A8F1A5E24}"/>
    <cellStyle name="Normal 8 2 3 2 4 3 2" xfId="15834" xr:uid="{CAF0D5EB-AB2D-4EF1-88A0-BD1E5B9B2B09}"/>
    <cellStyle name="Normal 8 2 3 2 4 3 3" xfId="25960" xr:uid="{846BB47A-E453-4E47-92E1-DEC0D41D701B}"/>
    <cellStyle name="Normal 8 2 3 2 4 4" xfId="11617" xr:uid="{D1F3AD0D-EBA5-4B71-B87D-B3422D422CED}"/>
    <cellStyle name="Normal 8 2 3 2 4 5" xfId="21743" xr:uid="{D952D331-DDDB-40F4-8E5F-B1E2846DC31B}"/>
    <cellStyle name="Normal 8 2 3 2 5" xfId="2623" xr:uid="{77818AC6-ED1D-4473-B447-A05A19354512}"/>
    <cellStyle name="Normal 8 2 3 2 5 2" xfId="4852" xr:uid="{B0743EF9-1618-41AA-8E1A-E7BE5B8B7FA4}"/>
    <cellStyle name="Normal 8 2 3 2 5 2 2" xfId="9070" xr:uid="{9ED8C40E-E15C-447D-917D-91C3437B9FA9}"/>
    <cellStyle name="Normal 8 2 3 2 5 2 2 2" xfId="18392" xr:uid="{3E4013AA-E762-4003-8B2D-4E12B30E797D}"/>
    <cellStyle name="Normal 8 2 3 2 5 2 2 3" xfId="28518" xr:uid="{187C23D2-64AC-4640-9236-DC5364304103}"/>
    <cellStyle name="Normal 8 2 3 2 5 2 3" xfId="14175" xr:uid="{43FD8651-E9A1-458A-AC4F-67F36673219A}"/>
    <cellStyle name="Normal 8 2 3 2 5 2 4" xfId="24301" xr:uid="{2E97077D-61DC-4EA0-BCF4-00185B1E12C5}"/>
    <cellStyle name="Normal 8 2 3 2 5 3" xfId="6925" xr:uid="{61961DC2-B781-40AA-A91B-AF3FA6C09005}"/>
    <cellStyle name="Normal 8 2 3 2 5 3 2" xfId="16247" xr:uid="{BED598C6-CB55-46BD-939A-EFCE6B531FFA}"/>
    <cellStyle name="Normal 8 2 3 2 5 3 3" xfId="26373" xr:uid="{7E663885-37EA-486E-8EB9-D5F6067CC571}"/>
    <cellStyle name="Normal 8 2 3 2 5 4" xfId="12030" xr:uid="{94AA0CDD-D85A-45AE-ADA3-E11BB6A138F8}"/>
    <cellStyle name="Normal 8 2 3 2 5 5" xfId="22156" xr:uid="{12DC2D35-FD5E-45A4-B313-8817BD68B04D}"/>
    <cellStyle name="Normal 8 2 3 2 6" xfId="3036" xr:uid="{33F695E6-1B8E-404B-897E-B42F043D86F7}"/>
    <cellStyle name="Normal 8 2 3 2 6 2" xfId="5265" xr:uid="{B91B6966-72F9-4832-947E-8353777E7F84}"/>
    <cellStyle name="Normal 8 2 3 2 6 2 2" xfId="9483" xr:uid="{ACDDEBB0-3242-4CC7-BFC8-3C2463E76B87}"/>
    <cellStyle name="Normal 8 2 3 2 6 2 2 2" xfId="18805" xr:uid="{463A7D96-9574-4EFA-8DDA-13F554B9D40D}"/>
    <cellStyle name="Normal 8 2 3 2 6 2 2 3" xfId="28931" xr:uid="{4CA5A3D9-808D-4742-8AF8-1EA667597D2B}"/>
    <cellStyle name="Normal 8 2 3 2 6 2 3" xfId="14588" xr:uid="{9E0313C3-5188-4F38-AE7D-4667E5C6AD4D}"/>
    <cellStyle name="Normal 8 2 3 2 6 2 4" xfId="24714" xr:uid="{53824791-BFFA-4572-ADDB-CA2C4794E74D}"/>
    <cellStyle name="Normal 8 2 3 2 6 3" xfId="7338" xr:uid="{A60FEA9D-3643-4D14-93A4-67F280B020E1}"/>
    <cellStyle name="Normal 8 2 3 2 6 3 2" xfId="16660" xr:uid="{3AAD3075-1797-48A0-9EDC-842663142CC6}"/>
    <cellStyle name="Normal 8 2 3 2 6 3 3" xfId="26786" xr:uid="{6C033699-7CDB-4168-9DC7-6B119264B0EF}"/>
    <cellStyle name="Normal 8 2 3 2 6 4" xfId="12443" xr:uid="{1D5D3326-5778-4292-9B0B-A54EB779F633}"/>
    <cellStyle name="Normal 8 2 3 2 6 5" xfId="22569" xr:uid="{F328F799-AC1A-4EBF-9124-64CEC12D6754}"/>
    <cellStyle name="Normal 8 2 3 2 7" xfId="3472" xr:uid="{AD0F8781-A3C8-4F32-8B08-FC007E66108E}"/>
    <cellStyle name="Normal 8 2 3 2 7 2" xfId="7751" xr:uid="{96B4A1D8-26B4-46E4-A026-F6F0515CD26F}"/>
    <cellStyle name="Normal 8 2 3 2 7 2 2" xfId="17073" xr:uid="{97835D8A-2822-48F5-B239-1AADB00A4889}"/>
    <cellStyle name="Normal 8 2 3 2 7 2 3" xfId="27199" xr:uid="{07DA5E5D-343F-4241-8969-456458446642}"/>
    <cellStyle name="Normal 8 2 3 2 7 3" xfId="12856" xr:uid="{97422F59-EAFB-4F16-8C66-46A5641C7DD4}"/>
    <cellStyle name="Normal 8 2 3 2 7 4" xfId="22982" xr:uid="{E98D7CCD-DA2C-45D0-8268-049CD49B9839}"/>
    <cellStyle name="Normal 8 2 3 2 8" xfId="5686" xr:uid="{16C8D18A-57C1-4567-88A6-DB3DB132C2B1}"/>
    <cellStyle name="Normal 8 2 3 2 8 2" xfId="15008" xr:uid="{C91516C6-F68E-4296-9756-4A12171C16D8}"/>
    <cellStyle name="Normal 8 2 3 2 8 3" xfId="25134" xr:uid="{63C76272-B0A8-40E5-A0CC-9F59C070A0E6}"/>
    <cellStyle name="Normal 8 2 3 2 9" xfId="9768" xr:uid="{26D4FEA6-DD22-460F-ABC4-3C28E6A39679}"/>
    <cellStyle name="Normal 8 2 3 2 9 2" xfId="19089" xr:uid="{F289BC9A-1D46-4EF3-91EC-187F330367A3}"/>
    <cellStyle name="Normal 8 2 3 2 9 3" xfId="29215" xr:uid="{159B413D-9E13-4C53-B4E8-D9AAA9997E0C}"/>
    <cellStyle name="Normal 8 2 3 3" xfId="494" xr:uid="{00000000-0005-0000-0000-000072030000}"/>
    <cellStyle name="Normal 8 2 3 3 10" xfId="10793" xr:uid="{E593336C-25FE-485D-9BA7-BF03C036EE7F}"/>
    <cellStyle name="Normal 8 2 3 3 11" xfId="20089" xr:uid="{C2FA4E71-E15E-4F8D-A75E-DAA300AC9B64}"/>
    <cellStyle name="Normal 8 2 3 3 12" xfId="20919" xr:uid="{80143151-E4B5-4B90-9EC5-10EB57646494}"/>
    <cellStyle name="Normal 8 2 3 3 2" xfId="966" xr:uid="{00000000-0005-0000-0000-000073030000}"/>
    <cellStyle name="Normal 8 2 3 3 2 2" xfId="4028" xr:uid="{7433CFFC-A7DD-4F39-BFB8-245C58353DA6}"/>
    <cellStyle name="Normal 8 2 3 3 2 2 2" xfId="8246" xr:uid="{8E9E18F4-7543-491B-8921-9452A7607F83}"/>
    <cellStyle name="Normal 8 2 3 3 2 2 2 2" xfId="17568" xr:uid="{B766AB06-00C6-4EE4-8BD8-45F5388ABF7A}"/>
    <cellStyle name="Normal 8 2 3 3 2 2 2 3" xfId="27694" xr:uid="{3104EE98-5B28-4ED5-9D1F-6D3DA062634C}"/>
    <cellStyle name="Normal 8 2 3 3 2 2 3" xfId="13351" xr:uid="{DC2C2905-4CA6-4B46-B739-ED43DE60E253}"/>
    <cellStyle name="Normal 8 2 3 3 2 2 4" xfId="23477" xr:uid="{0693CB1D-5FF4-4FA5-8CBA-0DD31E2A0A43}"/>
    <cellStyle name="Normal 8 2 3 3 2 3" xfId="6101" xr:uid="{0FDEA899-4AD0-412F-A2DD-2A5DF3345AD1}"/>
    <cellStyle name="Normal 8 2 3 3 2 3 2" xfId="15423" xr:uid="{FFAB15B5-9DBC-488A-BB9C-12776B8F0A4F}"/>
    <cellStyle name="Normal 8 2 3 3 2 3 3" xfId="25549" xr:uid="{0F813D54-1C3B-42B4-9367-4FA912398A65}"/>
    <cellStyle name="Normal 8 2 3 3 2 4" xfId="10297" xr:uid="{1F337353-57F2-4BCD-99E9-78BB601116AF}"/>
    <cellStyle name="Normal 8 2 3 3 2 4 2" xfId="19608" xr:uid="{2BFC8173-1938-4A98-AF3D-FC16F3BB195C}"/>
    <cellStyle name="Normal 8 2 3 3 2 4 3" xfId="29734" xr:uid="{E0FEDC04-9207-4ABB-AD43-AA0684806588}"/>
    <cellStyle name="Normal 8 2 3 3 2 5" xfId="1799" xr:uid="{2BD6F8CD-46B4-45F6-B93B-5E19CD141FD2}"/>
    <cellStyle name="Normal 8 2 3 3 2 6" xfId="11206" xr:uid="{1839AF5B-A556-4B86-A991-47A6E71AD661}"/>
    <cellStyle name="Normal 8 2 3 3 2 7" xfId="20505" xr:uid="{EA079E91-F95D-4386-9F0B-022E4A094DAC}"/>
    <cellStyle name="Normal 8 2 3 3 2 8" xfId="21332" xr:uid="{F84E9589-1AFD-4927-A121-E855A5DF8118}"/>
    <cellStyle name="Normal 8 2 3 3 3" xfId="2212" xr:uid="{469C55E9-F311-409C-806E-C012F1394FC3}"/>
    <cellStyle name="Normal 8 2 3 3 3 2" xfId="4441" xr:uid="{956C3F8D-28A6-4487-8590-9B3D1D377F87}"/>
    <cellStyle name="Normal 8 2 3 3 3 2 2" xfId="8659" xr:uid="{5A139334-97FA-44B4-B9B9-F93707825B43}"/>
    <cellStyle name="Normal 8 2 3 3 3 2 2 2" xfId="17981" xr:uid="{CF88F298-AE91-4828-89F8-524FAA28EEC9}"/>
    <cellStyle name="Normal 8 2 3 3 3 2 2 3" xfId="28107" xr:uid="{09B464B6-BC6D-4653-B5EB-46152EA73253}"/>
    <cellStyle name="Normal 8 2 3 3 3 2 3" xfId="13764" xr:uid="{7B8ADDD3-2D94-41EA-871B-74433C7A5EFE}"/>
    <cellStyle name="Normal 8 2 3 3 3 2 4" xfId="23890" xr:uid="{5AF51815-8AA0-4390-987C-FFBCD6794D7E}"/>
    <cellStyle name="Normal 8 2 3 3 3 3" xfId="6514" xr:uid="{A2EF9C00-9D70-4FED-B617-8F74A8CAAF0A}"/>
    <cellStyle name="Normal 8 2 3 3 3 3 2" xfId="15836" xr:uid="{4ACFF911-621D-4ADD-89B4-308FED50F66D}"/>
    <cellStyle name="Normal 8 2 3 3 3 3 3" xfId="25962" xr:uid="{258A705D-A3A1-4862-91D3-A3000D5D8A32}"/>
    <cellStyle name="Normal 8 2 3 3 3 4" xfId="11619" xr:uid="{73723C5B-504E-49EC-B80C-087A384CCCE5}"/>
    <cellStyle name="Normal 8 2 3 3 3 5" xfId="21745" xr:uid="{7D0EDBF2-604A-4C5E-81B3-7BC97C0BC37F}"/>
    <cellStyle name="Normal 8 2 3 3 4" xfId="2625" xr:uid="{6CAEEEB0-ADEB-42E4-BB87-B36486647168}"/>
    <cellStyle name="Normal 8 2 3 3 4 2" xfId="4854" xr:uid="{F3E4C029-1C79-40AB-A129-AAE13CA1B658}"/>
    <cellStyle name="Normal 8 2 3 3 4 2 2" xfId="9072" xr:uid="{B78CC49A-FE02-40E4-83FF-298F06833958}"/>
    <cellStyle name="Normal 8 2 3 3 4 2 2 2" xfId="18394" xr:uid="{EEBE1565-F11A-4950-8DDC-004D2F999B03}"/>
    <cellStyle name="Normal 8 2 3 3 4 2 2 3" xfId="28520" xr:uid="{2EE0535D-BE8D-40D7-8766-C54FD462FD86}"/>
    <cellStyle name="Normal 8 2 3 3 4 2 3" xfId="14177" xr:uid="{899EA0AA-3DE6-472A-A3E8-8D8BE92D1888}"/>
    <cellStyle name="Normal 8 2 3 3 4 2 4" xfId="24303" xr:uid="{FFCC4EE6-5D99-4736-9D6F-72A3B5B306D0}"/>
    <cellStyle name="Normal 8 2 3 3 4 3" xfId="6927" xr:uid="{42479FE5-CEEB-40A7-A3F8-D0CE2DA14414}"/>
    <cellStyle name="Normal 8 2 3 3 4 3 2" xfId="16249" xr:uid="{4DFB55C7-7A25-4793-836F-570FB15F5B01}"/>
    <cellStyle name="Normal 8 2 3 3 4 3 3" xfId="26375" xr:uid="{1A255E25-19CD-47DA-87AD-C724701AC4AE}"/>
    <cellStyle name="Normal 8 2 3 3 4 4" xfId="12032" xr:uid="{8502E0F2-2B52-411D-BB54-D07715247CE7}"/>
    <cellStyle name="Normal 8 2 3 3 4 5" xfId="22158" xr:uid="{A7DE03F7-EF2D-43E9-B183-DA349843DA9C}"/>
    <cellStyle name="Normal 8 2 3 3 5" xfId="3038" xr:uid="{967EFC3F-3643-4F85-8543-DCB77200D080}"/>
    <cellStyle name="Normal 8 2 3 3 5 2" xfId="5267" xr:uid="{70E36B9F-9838-4FCB-A3A2-3AAFF5145206}"/>
    <cellStyle name="Normal 8 2 3 3 5 2 2" xfId="9485" xr:uid="{D077DBE2-E084-4DE6-8B17-F47B173B5C96}"/>
    <cellStyle name="Normal 8 2 3 3 5 2 2 2" xfId="18807" xr:uid="{29967055-3795-4B7D-921F-EEE758F44497}"/>
    <cellStyle name="Normal 8 2 3 3 5 2 2 3" xfId="28933" xr:uid="{56C74187-C6B4-4298-A90A-BC868E8973E9}"/>
    <cellStyle name="Normal 8 2 3 3 5 2 3" xfId="14590" xr:uid="{1935727C-B692-4FEE-8269-F6EE5940D9E4}"/>
    <cellStyle name="Normal 8 2 3 3 5 2 4" xfId="24716" xr:uid="{0F6C8366-EC00-42D7-A455-E86FAFA9AB86}"/>
    <cellStyle name="Normal 8 2 3 3 5 3" xfId="7340" xr:uid="{6602CED9-87F1-4831-9CE5-1939818DD566}"/>
    <cellStyle name="Normal 8 2 3 3 5 3 2" xfId="16662" xr:uid="{B835CA06-3A78-4B49-B194-D49D4F7E77D5}"/>
    <cellStyle name="Normal 8 2 3 3 5 3 3" xfId="26788" xr:uid="{7BCDA1BD-5C7C-467F-8135-EA1C579DA7B3}"/>
    <cellStyle name="Normal 8 2 3 3 5 4" xfId="12445" xr:uid="{236F636A-0892-4B3B-8747-46BABEBDF17F}"/>
    <cellStyle name="Normal 8 2 3 3 5 5" xfId="22571" xr:uid="{AE2CC862-83E8-4449-AE17-179AE06FA981}"/>
    <cellStyle name="Normal 8 2 3 3 6" xfId="3474" xr:uid="{73E49FDA-1F7D-4D34-AEF0-8C87E111749B}"/>
    <cellStyle name="Normal 8 2 3 3 6 2" xfId="7753" xr:uid="{B4160F2A-A96D-4453-935E-3A6C7394C2B0}"/>
    <cellStyle name="Normal 8 2 3 3 6 2 2" xfId="17075" xr:uid="{38CAC1CF-7BAC-49B6-98B5-FB710AC59F09}"/>
    <cellStyle name="Normal 8 2 3 3 6 2 3" xfId="27201" xr:uid="{84C2EBD8-F13E-47CC-8CE6-2454CFA26769}"/>
    <cellStyle name="Normal 8 2 3 3 6 3" xfId="12858" xr:uid="{CCA55C1E-4AA3-4C93-8C27-8FE679F99A5B}"/>
    <cellStyle name="Normal 8 2 3 3 6 4" xfId="22984" xr:uid="{73D93CC6-72F1-4764-9F00-67C15207917E}"/>
    <cellStyle name="Normal 8 2 3 3 7" xfId="5688" xr:uid="{D6ABB6DC-032B-4035-85F2-D4436A4BCB57}"/>
    <cellStyle name="Normal 8 2 3 3 7 2" xfId="15010" xr:uid="{1D159AE6-0EE4-4872-AEF0-3AB15E678F8B}"/>
    <cellStyle name="Normal 8 2 3 3 7 3" xfId="25136" xr:uid="{EC89CC39-0FFE-4D61-8054-02AE5ACAE708}"/>
    <cellStyle name="Normal 8 2 3 3 8" xfId="9872" xr:uid="{40F78491-46A9-4CDE-9574-9CF8C7FC1F18}"/>
    <cellStyle name="Normal 8 2 3 3 8 2" xfId="19193" xr:uid="{B7D855CE-C2E5-4BF2-ADE2-5506B648B2AC}"/>
    <cellStyle name="Normal 8 2 3 3 8 3" xfId="29319" xr:uid="{D34E1051-78EE-4138-A5DC-4AF15A46F2AC}"/>
    <cellStyle name="Normal 8 2 3 3 9" xfId="1384" xr:uid="{50F74A68-00B3-4A02-B256-093ABB223366}"/>
    <cellStyle name="Normal 8 2 3 4" xfId="963" xr:uid="{00000000-0005-0000-0000-000074030000}"/>
    <cellStyle name="Normal 8 2 3 4 2" xfId="4025" xr:uid="{B7E55EEF-258D-4434-81D3-3C374A22880E}"/>
    <cellStyle name="Normal 8 2 3 4 2 2" xfId="8243" xr:uid="{B2091ED5-2459-4BDE-A527-20EB169E2C5E}"/>
    <cellStyle name="Normal 8 2 3 4 2 2 2" xfId="17565" xr:uid="{8056B310-B7A7-48B5-92F6-E39326507049}"/>
    <cellStyle name="Normal 8 2 3 4 2 2 3" xfId="27691" xr:uid="{14196D09-7E9C-4AAC-93B2-0704F8CB1349}"/>
    <cellStyle name="Normal 8 2 3 4 2 3" xfId="13348" xr:uid="{8EAAFA88-C2CE-485B-AE77-9693C99CB407}"/>
    <cellStyle name="Normal 8 2 3 4 2 4" xfId="23474" xr:uid="{63277424-4153-492B-B9D9-D855571559D2}"/>
    <cellStyle name="Normal 8 2 3 4 3" xfId="6098" xr:uid="{B6C6520D-DD12-46B0-8CBD-9D8296C040DF}"/>
    <cellStyle name="Normal 8 2 3 4 3 2" xfId="15420" xr:uid="{93EB894D-0501-453D-9BF9-4D75EC2B193E}"/>
    <cellStyle name="Normal 8 2 3 4 3 3" xfId="25546" xr:uid="{D328682E-F305-431D-9200-76FD8395C47A}"/>
    <cellStyle name="Normal 8 2 3 4 4" xfId="10090" xr:uid="{2B0B6CB1-0605-42DE-BA97-B993FD5C331B}"/>
    <cellStyle name="Normal 8 2 3 4 4 2" xfId="19401" xr:uid="{2F8CD41C-CA1E-44A0-A39B-3FB2B17EC3DA}"/>
    <cellStyle name="Normal 8 2 3 4 4 3" xfId="29527" xr:uid="{64C7045F-EDB3-4F0A-8040-C6679A53FA50}"/>
    <cellStyle name="Normal 8 2 3 4 5" xfId="1796" xr:uid="{8F08848A-0F83-453B-8B8F-D31E2F70AAFE}"/>
    <cellStyle name="Normal 8 2 3 4 6" xfId="11203" xr:uid="{3449C0CB-2DD9-449E-8B32-24E550E817A3}"/>
    <cellStyle name="Normal 8 2 3 4 7" xfId="20502" xr:uid="{1A71616C-CA5E-445D-A6BC-EB831618F925}"/>
    <cellStyle name="Normal 8 2 3 4 8" xfId="21329" xr:uid="{F74C6615-8160-4102-8E86-D3558B0F0A80}"/>
    <cellStyle name="Normal 8 2 3 5" xfId="2209" xr:uid="{1A12EF77-C1D8-4653-A3EA-3543F5C98F8D}"/>
    <cellStyle name="Normal 8 2 3 5 2" xfId="4438" xr:uid="{2456BBA0-CE5C-4DE3-B7CD-6A3171D559D8}"/>
    <cellStyle name="Normal 8 2 3 5 2 2" xfId="8656" xr:uid="{54882777-D723-4708-B7A3-DCCEC1D63E74}"/>
    <cellStyle name="Normal 8 2 3 5 2 2 2" xfId="17978" xr:uid="{EEE5D274-42F7-4294-B632-09BB66D48312}"/>
    <cellStyle name="Normal 8 2 3 5 2 2 3" xfId="28104" xr:uid="{EB3BFBB3-3E1C-4B7A-A7F6-A9E813D6A950}"/>
    <cellStyle name="Normal 8 2 3 5 2 3" xfId="13761" xr:uid="{39EC8699-B2EF-45EA-9A1F-11A4F4EEF6B4}"/>
    <cellStyle name="Normal 8 2 3 5 2 4" xfId="23887" xr:uid="{57C16450-955E-46B9-85A9-5827F202A9EA}"/>
    <cellStyle name="Normal 8 2 3 5 3" xfId="6511" xr:uid="{AB117183-21AE-47FC-82DC-45CE0FADEB55}"/>
    <cellStyle name="Normal 8 2 3 5 3 2" xfId="15833" xr:uid="{EA6FCF86-E932-4B44-A464-47BC26FC406B}"/>
    <cellStyle name="Normal 8 2 3 5 3 3" xfId="25959" xr:uid="{62C38FA0-EA84-4611-B53B-58795522096C}"/>
    <cellStyle name="Normal 8 2 3 5 4" xfId="11616" xr:uid="{759B9D46-BA23-4471-8F3B-86C1BF870008}"/>
    <cellStyle name="Normal 8 2 3 5 5" xfId="21742" xr:uid="{6A2BE9BA-3D9B-4112-B8F5-19685C959C22}"/>
    <cellStyle name="Normal 8 2 3 6" xfId="2622" xr:uid="{78215725-C44F-4C0A-954D-596F17E957A7}"/>
    <cellStyle name="Normal 8 2 3 6 2" xfId="4851" xr:uid="{47FDC8AC-655F-4509-9A2F-07A741707AC7}"/>
    <cellStyle name="Normal 8 2 3 6 2 2" xfId="9069" xr:uid="{42538E2C-8CD6-4FE6-B47A-E7768BA4D7FD}"/>
    <cellStyle name="Normal 8 2 3 6 2 2 2" xfId="18391" xr:uid="{332F0B15-6CD0-4CF3-B781-337E87CE641A}"/>
    <cellStyle name="Normal 8 2 3 6 2 2 3" xfId="28517" xr:uid="{5E5DEB7F-7BD7-41FE-B534-2396F045CBD3}"/>
    <cellStyle name="Normal 8 2 3 6 2 3" xfId="14174" xr:uid="{966EA84A-768F-4BEA-AAF6-A01D6CAF54B2}"/>
    <cellStyle name="Normal 8 2 3 6 2 4" xfId="24300" xr:uid="{2E99B658-48C9-4590-AD5E-D183E58AB944}"/>
    <cellStyle name="Normal 8 2 3 6 3" xfId="6924" xr:uid="{BEDE2E15-1BC6-4A7C-AE17-4397B8EAAD5B}"/>
    <cellStyle name="Normal 8 2 3 6 3 2" xfId="16246" xr:uid="{46B7C224-DC4D-4DE0-A1CE-2CA62CEC96F0}"/>
    <cellStyle name="Normal 8 2 3 6 3 3" xfId="26372" xr:uid="{C44D6059-FED2-4A42-8010-01A899919AA8}"/>
    <cellStyle name="Normal 8 2 3 6 4" xfId="12029" xr:uid="{96586482-A290-436F-B9AC-83D48F15332E}"/>
    <cellStyle name="Normal 8 2 3 6 5" xfId="22155" xr:uid="{1BCED4BE-5F93-4AA4-9220-94F8E3DF6444}"/>
    <cellStyle name="Normal 8 2 3 7" xfId="3035" xr:uid="{B8440C4B-B9DB-4FDB-8DF8-FC15EA00AC32}"/>
    <cellStyle name="Normal 8 2 3 7 2" xfId="5264" xr:uid="{965859E9-90D0-4394-9E04-0D1E2C361721}"/>
    <cellStyle name="Normal 8 2 3 7 2 2" xfId="9482" xr:uid="{D7F3054F-8075-4DC9-B467-D332149C3828}"/>
    <cellStyle name="Normal 8 2 3 7 2 2 2" xfId="18804" xr:uid="{5B7B6265-259B-4D30-BB11-2F36D35F6327}"/>
    <cellStyle name="Normal 8 2 3 7 2 2 3" xfId="28930" xr:uid="{4D302B12-851B-40A1-B4B8-19C3573A7471}"/>
    <cellStyle name="Normal 8 2 3 7 2 3" xfId="14587" xr:uid="{97CDBDD6-1AAC-4DC7-AD52-C0D4CF5B6384}"/>
    <cellStyle name="Normal 8 2 3 7 2 4" xfId="24713" xr:uid="{77C346EC-3221-4642-B5FD-4F0CD4AAA502}"/>
    <cellStyle name="Normal 8 2 3 7 3" xfId="7337" xr:uid="{5D64C584-EF96-45F5-AA8A-E41ADF06FDA2}"/>
    <cellStyle name="Normal 8 2 3 7 3 2" xfId="16659" xr:uid="{23361BFA-8957-4299-B8C1-3486F9465207}"/>
    <cellStyle name="Normal 8 2 3 7 3 3" xfId="26785" xr:uid="{4B3B6325-9A65-49CA-B981-73E5EFD553EA}"/>
    <cellStyle name="Normal 8 2 3 7 4" xfId="12442" xr:uid="{15378EC7-8EFC-4100-AB82-6DE53DD45F29}"/>
    <cellStyle name="Normal 8 2 3 7 5" xfId="22568" xr:uid="{D31D5FC0-E3B8-4CAE-BCB0-94C9BE610980}"/>
    <cellStyle name="Normal 8 2 3 8" xfId="3471" xr:uid="{B82C0C3B-4A7C-4596-AC68-A817C3CAFDEB}"/>
    <cellStyle name="Normal 8 2 3 8 2" xfId="7750" xr:uid="{7A69020F-1063-43B3-AD8E-EE9C8C554BC0}"/>
    <cellStyle name="Normal 8 2 3 8 2 2" xfId="17072" xr:uid="{34167B6C-1A84-4219-BCFA-A7D82F493593}"/>
    <cellStyle name="Normal 8 2 3 8 2 3" xfId="27198" xr:uid="{BFDBB109-7633-4883-8274-B5898DA902D7}"/>
    <cellStyle name="Normal 8 2 3 8 3" xfId="12855" xr:uid="{E5142186-13FE-4B6F-94BD-A75A6BBE6E0C}"/>
    <cellStyle name="Normal 8 2 3 8 4" xfId="22981" xr:uid="{B50FF864-9028-4878-84C7-4D8D7001F0B9}"/>
    <cellStyle name="Normal 8 2 3 9" xfId="5685" xr:uid="{84BE0BD6-E4E8-4808-A4CC-A18732D9A47F}"/>
    <cellStyle name="Normal 8 2 3 9 2" xfId="15007" xr:uid="{B2C189CC-C170-475D-A02A-A966BFDE16FC}"/>
    <cellStyle name="Normal 8 2 3 9 3" xfId="25133" xr:uid="{913DBBC4-0946-456F-8A41-CC52B714215B}"/>
    <cellStyle name="Normal 8 2 4" xfId="495" xr:uid="{00000000-0005-0000-0000-000075030000}"/>
    <cellStyle name="Normal 8 2 4 10" xfId="1385" xr:uid="{065DE527-5158-4D7A-B394-8175C887D239}"/>
    <cellStyle name="Normal 8 2 4 11" xfId="10794" xr:uid="{B3D7D188-EA8C-49F4-81C6-29CB1AB43C50}"/>
    <cellStyle name="Normal 8 2 4 12" xfId="20090" xr:uid="{7B6993CB-B7EC-4D05-B8F6-DBD5A639F23E}"/>
    <cellStyle name="Normal 8 2 4 13" xfId="20920" xr:uid="{38A998BA-4E36-4A77-8B08-96232B3B10D6}"/>
    <cellStyle name="Normal 8 2 4 2" xfId="496" xr:uid="{00000000-0005-0000-0000-000076030000}"/>
    <cellStyle name="Normal 8 2 4 2 10" xfId="10795" xr:uid="{E4EC42D4-A08F-45E2-9193-EBA796E957F9}"/>
    <cellStyle name="Normal 8 2 4 2 11" xfId="20091" xr:uid="{658820DC-BB7E-4C2F-9180-7F5BBCC84ED4}"/>
    <cellStyle name="Normal 8 2 4 2 12" xfId="20921" xr:uid="{C9F32A4C-9D87-46C4-8949-C2FAD989802D}"/>
    <cellStyle name="Normal 8 2 4 2 2" xfId="968" xr:uid="{00000000-0005-0000-0000-000077030000}"/>
    <cellStyle name="Normal 8 2 4 2 2 2" xfId="4030" xr:uid="{922BA9E9-AE58-4F1B-A455-2F3EA1339938}"/>
    <cellStyle name="Normal 8 2 4 2 2 2 2" xfId="8248" xr:uid="{685B1888-D2A0-44ED-BBE1-BBB22FE3BDE3}"/>
    <cellStyle name="Normal 8 2 4 2 2 2 2 2" xfId="17570" xr:uid="{B7D3AE7E-ED1C-4876-943A-68CE39E0400E}"/>
    <cellStyle name="Normal 8 2 4 2 2 2 2 3" xfId="27696" xr:uid="{CE2272F8-4EE9-45A8-BA54-2B6AB48FC094}"/>
    <cellStyle name="Normal 8 2 4 2 2 2 3" xfId="13353" xr:uid="{193E5246-50F6-4120-81AD-73183184716C}"/>
    <cellStyle name="Normal 8 2 4 2 2 2 4" xfId="23479" xr:uid="{621AAFFB-B2AB-45BD-B5B2-1140EFEEE741}"/>
    <cellStyle name="Normal 8 2 4 2 2 3" xfId="6103" xr:uid="{4E01C6F4-CB73-4F80-971A-4EFFC8D549EE}"/>
    <cellStyle name="Normal 8 2 4 2 2 3 2" xfId="15425" xr:uid="{EBD4974F-CF2A-4041-93D8-476F99E8B129}"/>
    <cellStyle name="Normal 8 2 4 2 2 3 3" xfId="25551" xr:uid="{586A63C1-95BB-4C1C-8CC8-46F33B84D4CD}"/>
    <cellStyle name="Normal 8 2 4 2 2 4" xfId="10316" xr:uid="{8898AE28-178D-4BDB-B8A0-3F64D337C666}"/>
    <cellStyle name="Normal 8 2 4 2 2 4 2" xfId="19627" xr:uid="{29A0AD2A-2C82-48BE-BEB1-F676D7299E8E}"/>
    <cellStyle name="Normal 8 2 4 2 2 4 3" xfId="29753" xr:uid="{3D5A46BD-F66A-4BBA-B3D9-BE82A7F42B8D}"/>
    <cellStyle name="Normal 8 2 4 2 2 5" xfId="1801" xr:uid="{3AD59896-CE7C-4461-8729-8407472AEA2F}"/>
    <cellStyle name="Normal 8 2 4 2 2 6" xfId="11208" xr:uid="{8F4FAFB5-13C7-4B8B-8C67-D27990E706AE}"/>
    <cellStyle name="Normal 8 2 4 2 2 7" xfId="20507" xr:uid="{89A104F5-7C2A-4B3B-8129-869F22A68260}"/>
    <cellStyle name="Normal 8 2 4 2 2 8" xfId="21334" xr:uid="{8F647111-6E34-48F2-BC8E-E9B4EA139E6A}"/>
    <cellStyle name="Normal 8 2 4 2 3" xfId="2214" xr:uid="{11FCD4C6-26C1-4542-9C2A-5B040AB69AE5}"/>
    <cellStyle name="Normal 8 2 4 2 3 2" xfId="4443" xr:uid="{99F1F64F-2033-4FC2-B80E-5306BB38D57E}"/>
    <cellStyle name="Normal 8 2 4 2 3 2 2" xfId="8661" xr:uid="{AB212CD9-F857-4DFD-9A12-42F925D38830}"/>
    <cellStyle name="Normal 8 2 4 2 3 2 2 2" xfId="17983" xr:uid="{EAC352A1-019D-44A2-BC47-33FFE5A24636}"/>
    <cellStyle name="Normal 8 2 4 2 3 2 2 3" xfId="28109" xr:uid="{C92F2289-744E-4352-8564-738418987491}"/>
    <cellStyle name="Normal 8 2 4 2 3 2 3" xfId="13766" xr:uid="{998F0545-944A-4DD6-81AD-FEE638545C9D}"/>
    <cellStyle name="Normal 8 2 4 2 3 2 4" xfId="23892" xr:uid="{6C38DAC5-A547-4F06-AA85-A9F55AA1F90C}"/>
    <cellStyle name="Normal 8 2 4 2 3 3" xfId="6516" xr:uid="{34A8A14B-5BE1-495D-BD76-938B22DAA17E}"/>
    <cellStyle name="Normal 8 2 4 2 3 3 2" xfId="15838" xr:uid="{F8271FED-41C9-41F8-BCB5-05B536CEF64A}"/>
    <cellStyle name="Normal 8 2 4 2 3 3 3" xfId="25964" xr:uid="{0DAB008F-B197-4A48-BC08-2D2CE369BA7F}"/>
    <cellStyle name="Normal 8 2 4 2 3 4" xfId="11621" xr:uid="{86F50379-0B22-4911-9FC2-F7C5D59DD784}"/>
    <cellStyle name="Normal 8 2 4 2 3 5" xfId="21747" xr:uid="{661E8EAB-E692-4E0F-8220-CF2F2BDCB836}"/>
    <cellStyle name="Normal 8 2 4 2 4" xfId="2627" xr:uid="{5FAA95B6-DD22-4E31-8EA8-76D8E483DAF6}"/>
    <cellStyle name="Normal 8 2 4 2 4 2" xfId="4856" xr:uid="{4DD5BC0A-F4C7-48E2-85C2-726182A4F871}"/>
    <cellStyle name="Normal 8 2 4 2 4 2 2" xfId="9074" xr:uid="{2860199A-C190-4D62-A363-EE18807CAFA5}"/>
    <cellStyle name="Normal 8 2 4 2 4 2 2 2" xfId="18396" xr:uid="{D60F1D5F-459E-48CB-B1D1-F999444FEA36}"/>
    <cellStyle name="Normal 8 2 4 2 4 2 2 3" xfId="28522" xr:uid="{9FF680CC-B5B5-464A-9C50-16D4BCDB4671}"/>
    <cellStyle name="Normal 8 2 4 2 4 2 3" xfId="14179" xr:uid="{266E384D-FF61-4FE3-B6CC-948AD9B02082}"/>
    <cellStyle name="Normal 8 2 4 2 4 2 4" xfId="24305" xr:uid="{8A28CDA0-2B46-4DCF-92B4-381E33AB0E83}"/>
    <cellStyle name="Normal 8 2 4 2 4 3" xfId="6929" xr:uid="{AD1D5D5F-1AB8-4393-A421-3547370F59D6}"/>
    <cellStyle name="Normal 8 2 4 2 4 3 2" xfId="16251" xr:uid="{D20BA137-28EA-4BC9-87B1-5DAEF7D9CCDB}"/>
    <cellStyle name="Normal 8 2 4 2 4 3 3" xfId="26377" xr:uid="{08AB4699-0F62-413F-9EB1-E3579FE8E70F}"/>
    <cellStyle name="Normal 8 2 4 2 4 4" xfId="12034" xr:uid="{FC01392C-8AE8-4FB1-9247-28CC320087C6}"/>
    <cellStyle name="Normal 8 2 4 2 4 5" xfId="22160" xr:uid="{2FEE5E41-6212-4D94-B3CD-2A174E70D807}"/>
    <cellStyle name="Normal 8 2 4 2 5" xfId="3040" xr:uid="{577C13BB-F521-480D-9D21-4B97500AD651}"/>
    <cellStyle name="Normal 8 2 4 2 5 2" xfId="5269" xr:uid="{FEA0ECA2-E6B0-40A9-9680-660C052113F4}"/>
    <cellStyle name="Normal 8 2 4 2 5 2 2" xfId="9487" xr:uid="{6F57FED8-5A1E-4852-BCB0-3DA0177BF797}"/>
    <cellStyle name="Normal 8 2 4 2 5 2 2 2" xfId="18809" xr:uid="{8C23C365-FDDF-456A-A1B0-7D29C49949FE}"/>
    <cellStyle name="Normal 8 2 4 2 5 2 2 3" xfId="28935" xr:uid="{D78FBC0C-91F8-4A6C-ACC4-8D8B2199CB05}"/>
    <cellStyle name="Normal 8 2 4 2 5 2 3" xfId="14592" xr:uid="{436B057D-91A5-4FD0-9B2C-33D8D8387F25}"/>
    <cellStyle name="Normal 8 2 4 2 5 2 4" xfId="24718" xr:uid="{7C308212-D30A-4625-9475-6853FD1FCF50}"/>
    <cellStyle name="Normal 8 2 4 2 5 3" xfId="7342" xr:uid="{3FA94E59-C945-4336-9B7F-56AC0171897F}"/>
    <cellStyle name="Normal 8 2 4 2 5 3 2" xfId="16664" xr:uid="{509D85D5-547E-4858-8BF2-F10FD3E61F16}"/>
    <cellStyle name="Normal 8 2 4 2 5 3 3" xfId="26790" xr:uid="{BC51CD8B-8EA1-44A8-9295-D4899CED57B6}"/>
    <cellStyle name="Normal 8 2 4 2 5 4" xfId="12447" xr:uid="{7F7B03B6-BADA-46F1-B121-2B9BC4521D4B}"/>
    <cellStyle name="Normal 8 2 4 2 5 5" xfId="22573" xr:uid="{C2B8D50D-F4E0-49C5-A924-0F7C17E66F4B}"/>
    <cellStyle name="Normal 8 2 4 2 6" xfId="3476" xr:uid="{4A38FEF3-E926-4755-91F4-A0DDDB0FA11E}"/>
    <cellStyle name="Normal 8 2 4 2 6 2" xfId="7755" xr:uid="{0976437B-8BC3-4C54-8C0A-68688115F90E}"/>
    <cellStyle name="Normal 8 2 4 2 6 2 2" xfId="17077" xr:uid="{1EA35451-81D3-4119-918C-5F34B367B4D5}"/>
    <cellStyle name="Normal 8 2 4 2 6 2 3" xfId="27203" xr:uid="{4BBC63FD-85DB-46B1-A9AF-0DDBA8795B20}"/>
    <cellStyle name="Normal 8 2 4 2 6 3" xfId="12860" xr:uid="{8498E4CB-8F91-42F1-BBF2-F51DD5BC4514}"/>
    <cellStyle name="Normal 8 2 4 2 6 4" xfId="22986" xr:uid="{D8DD5BBE-D36B-47E4-A2B8-CBB0FADDA6A9}"/>
    <cellStyle name="Normal 8 2 4 2 7" xfId="5690" xr:uid="{D3139B32-663E-49D5-9F5B-289FEAA53E99}"/>
    <cellStyle name="Normal 8 2 4 2 7 2" xfId="15012" xr:uid="{6F738256-6E34-4496-A1A3-0C3B916ABA49}"/>
    <cellStyle name="Normal 8 2 4 2 7 3" xfId="25138" xr:uid="{B57568DB-591F-455F-87C0-83CC3DA08802}"/>
    <cellStyle name="Normal 8 2 4 2 8" xfId="9891" xr:uid="{ED5AF49F-EAAC-4CC3-B2E7-BE3BAE86F0B5}"/>
    <cellStyle name="Normal 8 2 4 2 8 2" xfId="19212" xr:uid="{66B80423-CE25-4BAF-9656-B653086000BA}"/>
    <cellStyle name="Normal 8 2 4 2 8 3" xfId="29338" xr:uid="{95583D26-84AA-45EF-B022-1B5EE6CE257C}"/>
    <cellStyle name="Normal 8 2 4 2 9" xfId="1386" xr:uid="{C3AB14C5-5D41-40C3-AE23-92B5E33934FA}"/>
    <cellStyle name="Normal 8 2 4 3" xfId="967" xr:uid="{00000000-0005-0000-0000-000078030000}"/>
    <cellStyle name="Normal 8 2 4 3 2" xfId="4029" xr:uid="{5D980C75-2CA5-4937-889C-A6B2CA489ACC}"/>
    <cellStyle name="Normal 8 2 4 3 2 2" xfId="8247" xr:uid="{085E8F4D-44EA-4C49-8C09-3A647BD64C84}"/>
    <cellStyle name="Normal 8 2 4 3 2 2 2" xfId="17569" xr:uid="{0111EA14-F127-4676-B78A-F4BF4B590E1E}"/>
    <cellStyle name="Normal 8 2 4 3 2 2 3" xfId="27695" xr:uid="{169A49C8-B375-48F1-9C19-424770617618}"/>
    <cellStyle name="Normal 8 2 4 3 2 3" xfId="13352" xr:uid="{23696D6F-65C8-4E03-864B-4DCB3610D311}"/>
    <cellStyle name="Normal 8 2 4 3 2 4" xfId="23478" xr:uid="{7190BD76-9BEA-4F58-B788-BB86480E01C8}"/>
    <cellStyle name="Normal 8 2 4 3 3" xfId="6102" xr:uid="{03698271-DE7B-4B9E-979C-12474AD470F0}"/>
    <cellStyle name="Normal 8 2 4 3 3 2" xfId="15424" xr:uid="{4C0F036B-4D4F-45AC-AF5A-6A9D24813917}"/>
    <cellStyle name="Normal 8 2 4 3 3 3" xfId="25550" xr:uid="{31C7A19D-C7FE-49E4-B8DD-BB38FC2EC601}"/>
    <cellStyle name="Normal 8 2 4 3 4" xfId="10109" xr:uid="{8337E729-B124-4FBD-AF8F-0B1DA9F0E03F}"/>
    <cellStyle name="Normal 8 2 4 3 4 2" xfId="19420" xr:uid="{08F6827A-BD0C-4E6F-8426-D007DFB8500D}"/>
    <cellStyle name="Normal 8 2 4 3 4 3" xfId="29546" xr:uid="{B3BFDB45-2F10-4DA5-B99C-590B614064A2}"/>
    <cellStyle name="Normal 8 2 4 3 5" xfId="1800" xr:uid="{B8DF0308-F0F7-4F09-9EC1-9B4486357BEB}"/>
    <cellStyle name="Normal 8 2 4 3 6" xfId="11207" xr:uid="{663C5A49-EAC0-448D-A2D7-674C5425D619}"/>
    <cellStyle name="Normal 8 2 4 3 7" xfId="20506" xr:uid="{23413460-05BB-4F67-B73E-5F012BE820B9}"/>
    <cellStyle name="Normal 8 2 4 3 8" xfId="21333" xr:uid="{6955045A-A183-4C22-9C96-4C9CFAC7ED84}"/>
    <cellStyle name="Normal 8 2 4 4" xfId="2213" xr:uid="{04E72E57-AC35-4166-9302-7DBB3AC122CB}"/>
    <cellStyle name="Normal 8 2 4 4 2" xfId="4442" xr:uid="{B9729EC2-E611-4B18-9A8D-8F6D7A725D47}"/>
    <cellStyle name="Normal 8 2 4 4 2 2" xfId="8660" xr:uid="{5AB76E39-4ABC-421A-98BF-669141AEFB82}"/>
    <cellStyle name="Normal 8 2 4 4 2 2 2" xfId="17982" xr:uid="{6FBEA2C3-3C14-41E3-B26B-7D74A463477A}"/>
    <cellStyle name="Normal 8 2 4 4 2 2 3" xfId="28108" xr:uid="{0B6731D0-78F6-44E5-94E7-4927051A6F48}"/>
    <cellStyle name="Normal 8 2 4 4 2 3" xfId="13765" xr:uid="{24FAB081-182F-4F1A-8D24-5927CE3AA609}"/>
    <cellStyle name="Normal 8 2 4 4 2 4" xfId="23891" xr:uid="{D0762525-F4FB-46D2-8F15-44EA1C58CE2A}"/>
    <cellStyle name="Normal 8 2 4 4 3" xfId="6515" xr:uid="{4BD44694-DD6D-44CC-B1FF-7B58D06920D7}"/>
    <cellStyle name="Normal 8 2 4 4 3 2" xfId="15837" xr:uid="{ACBA3D36-5445-48AD-8361-1306E6A799C2}"/>
    <cellStyle name="Normal 8 2 4 4 3 3" xfId="25963" xr:uid="{CCE4D732-7118-4E0D-830B-7B1C01F7C2AC}"/>
    <cellStyle name="Normal 8 2 4 4 4" xfId="11620" xr:uid="{173D068B-B50A-403D-BB66-18071C0B18CD}"/>
    <cellStyle name="Normal 8 2 4 4 5" xfId="21746" xr:uid="{ABE1ABB6-8EDD-41D2-A321-91A5A1974FCB}"/>
    <cellStyle name="Normal 8 2 4 5" xfId="2626" xr:uid="{C9C5D899-949D-4991-B789-C5B4E81B63A3}"/>
    <cellStyle name="Normal 8 2 4 5 2" xfId="4855" xr:uid="{96548813-37F4-4FDB-B8FF-AEDCEB0EBAB6}"/>
    <cellStyle name="Normal 8 2 4 5 2 2" xfId="9073" xr:uid="{FAE8E9BB-BC53-4920-8A5E-9B708246FC08}"/>
    <cellStyle name="Normal 8 2 4 5 2 2 2" xfId="18395" xr:uid="{5DF083D0-E7B7-45BD-BB37-08C80F9D4D09}"/>
    <cellStyle name="Normal 8 2 4 5 2 2 3" xfId="28521" xr:uid="{BCB03BDE-AC6C-4419-9A85-06358758AC07}"/>
    <cellStyle name="Normal 8 2 4 5 2 3" xfId="14178" xr:uid="{619FB7A8-7C1A-4E01-B45D-33B39B19C13E}"/>
    <cellStyle name="Normal 8 2 4 5 2 4" xfId="24304" xr:uid="{75621FC5-2CAD-40F0-A6D3-5834AD5727D1}"/>
    <cellStyle name="Normal 8 2 4 5 3" xfId="6928" xr:uid="{AA19B699-658E-4EDA-99C8-C9531BC50DC9}"/>
    <cellStyle name="Normal 8 2 4 5 3 2" xfId="16250" xr:uid="{63CEF57C-0C2D-4802-B20B-67B8E2E89FBF}"/>
    <cellStyle name="Normal 8 2 4 5 3 3" xfId="26376" xr:uid="{D5D0DCFB-E0C7-4D89-9780-6814A3DEAB4E}"/>
    <cellStyle name="Normal 8 2 4 5 4" xfId="12033" xr:uid="{EBCBAA6F-2D4F-4725-9C28-829D3DC214C1}"/>
    <cellStyle name="Normal 8 2 4 5 5" xfId="22159" xr:uid="{BD9727DE-CE20-4253-88AE-20C697B7BDC2}"/>
    <cellStyle name="Normal 8 2 4 6" xfId="3039" xr:uid="{02D3F840-46ED-49EA-9211-29EE9F3A4D9A}"/>
    <cellStyle name="Normal 8 2 4 6 2" xfId="5268" xr:uid="{5EF8DD03-0F06-44EA-8A2C-A42153789A88}"/>
    <cellStyle name="Normal 8 2 4 6 2 2" xfId="9486" xr:uid="{C6EA8B02-49C3-43AC-A906-A8D4B40323BF}"/>
    <cellStyle name="Normal 8 2 4 6 2 2 2" xfId="18808" xr:uid="{6180407A-0ECE-48F8-81E3-C5F5783912C1}"/>
    <cellStyle name="Normal 8 2 4 6 2 2 3" xfId="28934" xr:uid="{00802E22-439C-4F68-BE8D-01A3B4913FB9}"/>
    <cellStyle name="Normal 8 2 4 6 2 3" xfId="14591" xr:uid="{FDB6A410-BB6D-4728-A8CF-55B32F01E712}"/>
    <cellStyle name="Normal 8 2 4 6 2 4" xfId="24717" xr:uid="{C26F445C-89E3-4366-885E-6B1248B765A7}"/>
    <cellStyle name="Normal 8 2 4 6 3" xfId="7341" xr:uid="{AB28AEFC-DD0A-4187-ABF0-D97AD085E6B3}"/>
    <cellStyle name="Normal 8 2 4 6 3 2" xfId="16663" xr:uid="{5EAD791B-127F-45D2-B0E3-A306173938C8}"/>
    <cellStyle name="Normal 8 2 4 6 3 3" xfId="26789" xr:uid="{3A4AB0BA-DD09-4475-9CB1-D0BAED376C8A}"/>
    <cellStyle name="Normal 8 2 4 6 4" xfId="12446" xr:uid="{AFE1378F-87AA-42E2-A9F8-0C2FF154E059}"/>
    <cellStyle name="Normal 8 2 4 6 5" xfId="22572" xr:uid="{1F23D52A-7F8D-4A5F-B71F-CEFA24E9D6E7}"/>
    <cellStyle name="Normal 8 2 4 7" xfId="3475" xr:uid="{CFEFFA40-ADD7-43E7-9002-13B8470A0EB7}"/>
    <cellStyle name="Normal 8 2 4 7 2" xfId="7754" xr:uid="{5F637430-FE45-495A-A40F-2806AA98A794}"/>
    <cellStyle name="Normal 8 2 4 7 2 2" xfId="17076" xr:uid="{CF49156C-A178-4F56-A945-A3085DEB2E55}"/>
    <cellStyle name="Normal 8 2 4 7 2 3" xfId="27202" xr:uid="{ED99B853-3F25-441E-8390-0AA9A9404A48}"/>
    <cellStyle name="Normal 8 2 4 7 3" xfId="12859" xr:uid="{3A875192-B59C-4DED-BFC3-93E0DC41EF0F}"/>
    <cellStyle name="Normal 8 2 4 7 4" xfId="22985" xr:uid="{89CAA0FD-6CAD-40B1-96FE-8BD6740ED119}"/>
    <cellStyle name="Normal 8 2 4 8" xfId="5689" xr:uid="{7B017322-6EB4-4B60-BB05-4BE7072EFF45}"/>
    <cellStyle name="Normal 8 2 4 8 2" xfId="15011" xr:uid="{B4A8DFCF-00F9-414C-B4BD-1515E1133FED}"/>
    <cellStyle name="Normal 8 2 4 8 3" xfId="25137" xr:uid="{80D62F18-5837-422F-94B7-80430D24F140}"/>
    <cellStyle name="Normal 8 2 4 9" xfId="9684" xr:uid="{CB2E472D-5A0C-400D-9D4A-4273C7307D89}"/>
    <cellStyle name="Normal 8 2 4 9 2" xfId="19005" xr:uid="{8AE1753C-A450-4FCD-922B-FA8035608891}"/>
    <cellStyle name="Normal 8 2 4 9 3" xfId="29131" xr:uid="{0C96F071-A6DA-4742-8C6C-CE135F77E1D6}"/>
    <cellStyle name="Normal 8 2 5" xfId="497" xr:uid="{00000000-0005-0000-0000-000079030000}"/>
    <cellStyle name="Normal 8 2 5 10" xfId="10796" xr:uid="{06CB06A6-C0E5-4464-9E62-28CF84606BDD}"/>
    <cellStyle name="Normal 8 2 5 11" xfId="20092" xr:uid="{67592292-E689-4735-86E0-F38BC0079621}"/>
    <cellStyle name="Normal 8 2 5 12" xfId="20922" xr:uid="{88A01FC3-B98E-4D16-AE91-8F42712BD4FC}"/>
    <cellStyle name="Normal 8 2 5 2" xfId="969" xr:uid="{00000000-0005-0000-0000-00007A030000}"/>
    <cellStyle name="Normal 8 2 5 2 2" xfId="4031" xr:uid="{2586D511-82A6-40D9-8550-1012A0BBA208}"/>
    <cellStyle name="Normal 8 2 5 2 2 2" xfId="8249" xr:uid="{9155F055-4872-4229-B351-02B43F237982}"/>
    <cellStyle name="Normal 8 2 5 2 2 2 2" xfId="17571" xr:uid="{E0C3A401-C5E7-4491-9C23-D57F919A3061}"/>
    <cellStyle name="Normal 8 2 5 2 2 2 3" xfId="27697" xr:uid="{AADE4E62-0864-4A44-BFCC-EF97F54F033D}"/>
    <cellStyle name="Normal 8 2 5 2 2 3" xfId="13354" xr:uid="{DA8E6535-EB24-4C46-9B52-50479016E587}"/>
    <cellStyle name="Normal 8 2 5 2 2 4" xfId="23480" xr:uid="{666E5D61-D2EB-4D35-8974-5E02D2E1C1A3}"/>
    <cellStyle name="Normal 8 2 5 2 3" xfId="6104" xr:uid="{277C7BEF-4DCE-451A-819D-E5D19DEE336F}"/>
    <cellStyle name="Normal 8 2 5 2 3 2" xfId="15426" xr:uid="{72396716-5EB3-4C24-98C9-BEDDA6708AFF}"/>
    <cellStyle name="Normal 8 2 5 2 3 3" xfId="25552" xr:uid="{4CDDF9C5-5C24-45E6-B3B6-F398791BF0E1}"/>
    <cellStyle name="Normal 8 2 5 2 4" xfId="10225" xr:uid="{44627592-DD02-4FCD-AA6B-1BCC0CFCBCF4}"/>
    <cellStyle name="Normal 8 2 5 2 4 2" xfId="19536" xr:uid="{D6B22098-D530-4B2D-9460-6EDBADDB1C24}"/>
    <cellStyle name="Normal 8 2 5 2 4 3" xfId="29662" xr:uid="{C7FB468C-5E84-493E-8C7B-5502CF2800CD}"/>
    <cellStyle name="Normal 8 2 5 2 5" xfId="1802" xr:uid="{F004C822-8757-4EFF-AD52-8397B829AC32}"/>
    <cellStyle name="Normal 8 2 5 2 6" xfId="11209" xr:uid="{BEF16716-BC42-40E5-AD45-E2CDB8360430}"/>
    <cellStyle name="Normal 8 2 5 2 7" xfId="20508" xr:uid="{44D4A57F-F6BF-4CFF-9CA4-B2AB3F86583E}"/>
    <cellStyle name="Normal 8 2 5 2 8" xfId="21335" xr:uid="{35281E1C-8243-472A-A754-7B68B65585F7}"/>
    <cellStyle name="Normal 8 2 5 3" xfId="2215" xr:uid="{78A9F8E8-6522-48FC-BC17-894D26E0CF44}"/>
    <cellStyle name="Normal 8 2 5 3 2" xfId="4444" xr:uid="{7A42A62E-E7A2-401E-9AEB-4C3990EF3B08}"/>
    <cellStyle name="Normal 8 2 5 3 2 2" xfId="8662" xr:uid="{560A88EF-3272-4941-BCB8-B716B976E003}"/>
    <cellStyle name="Normal 8 2 5 3 2 2 2" xfId="17984" xr:uid="{623A577B-4079-4D7B-8CF9-713562B87B9F}"/>
    <cellStyle name="Normal 8 2 5 3 2 2 3" xfId="28110" xr:uid="{4BD9D8A8-65CC-4A14-BAC2-6F1B57FE344A}"/>
    <cellStyle name="Normal 8 2 5 3 2 3" xfId="13767" xr:uid="{4AA1999D-D056-4449-9821-66B58E48A59B}"/>
    <cellStyle name="Normal 8 2 5 3 2 4" xfId="23893" xr:uid="{38B87F1F-BDD4-425F-B453-E2343BEBE83A}"/>
    <cellStyle name="Normal 8 2 5 3 3" xfId="6517" xr:uid="{7A46CB55-2966-4E6B-9447-0CD6598CD94B}"/>
    <cellStyle name="Normal 8 2 5 3 3 2" xfId="15839" xr:uid="{BB77D397-6BB1-4506-AA2C-01106A5D827B}"/>
    <cellStyle name="Normal 8 2 5 3 3 3" xfId="25965" xr:uid="{9147B6CB-2A5A-4CAD-B6F2-22F325F98B30}"/>
    <cellStyle name="Normal 8 2 5 3 4" xfId="11622" xr:uid="{4B8CDEF6-7B34-445D-8D3D-860BADDD56C6}"/>
    <cellStyle name="Normal 8 2 5 3 5" xfId="21748" xr:uid="{626163FB-A12E-47D8-AF7C-75A537C19B79}"/>
    <cellStyle name="Normal 8 2 5 4" xfId="2628" xr:uid="{C1E27C08-1300-461B-BB16-FF8295204C40}"/>
    <cellStyle name="Normal 8 2 5 4 2" xfId="4857" xr:uid="{88BD34F1-B42E-4DDF-A9FD-B915DEA4CC98}"/>
    <cellStyle name="Normal 8 2 5 4 2 2" xfId="9075" xr:uid="{3B3600E7-473F-49F6-8CD0-A2547BB41988}"/>
    <cellStyle name="Normal 8 2 5 4 2 2 2" xfId="18397" xr:uid="{C4074A46-8744-4AD4-8377-2C38DF0FADE8}"/>
    <cellStyle name="Normal 8 2 5 4 2 2 3" xfId="28523" xr:uid="{9BC7B789-3DE6-4DC8-BD6F-6563BD9F40BC}"/>
    <cellStyle name="Normal 8 2 5 4 2 3" xfId="14180" xr:uid="{89392E23-5D69-47E4-9707-38089840BD56}"/>
    <cellStyle name="Normal 8 2 5 4 2 4" xfId="24306" xr:uid="{5811A50C-6F4C-4103-9D5C-EA7D8BED7A42}"/>
    <cellStyle name="Normal 8 2 5 4 3" xfId="6930" xr:uid="{3E3B469B-F32E-430A-9F63-35308BAFBDBE}"/>
    <cellStyle name="Normal 8 2 5 4 3 2" xfId="16252" xr:uid="{7DBF5C87-9BCA-4862-8154-B1A2DB73164E}"/>
    <cellStyle name="Normal 8 2 5 4 3 3" xfId="26378" xr:uid="{D5F2D29D-1523-4C76-906E-09282A492DC7}"/>
    <cellStyle name="Normal 8 2 5 4 4" xfId="12035" xr:uid="{825778DE-CB36-4350-8787-DBE5794F3EA5}"/>
    <cellStyle name="Normal 8 2 5 4 5" xfId="22161" xr:uid="{EB0891C1-75AC-4101-A372-052C9B55C335}"/>
    <cellStyle name="Normal 8 2 5 5" xfId="3041" xr:uid="{CD30377A-D879-406A-9FDA-56EE7F166224}"/>
    <cellStyle name="Normal 8 2 5 5 2" xfId="5270" xr:uid="{08EAA89F-661D-4C7E-9C46-035AF14BD555}"/>
    <cellStyle name="Normal 8 2 5 5 2 2" xfId="9488" xr:uid="{D2CAE826-D94A-4A2B-BBE6-6332244779FF}"/>
    <cellStyle name="Normal 8 2 5 5 2 2 2" xfId="18810" xr:uid="{4CBBE216-AD1D-404F-92CC-878C3749509E}"/>
    <cellStyle name="Normal 8 2 5 5 2 2 3" xfId="28936" xr:uid="{FC94A7D9-9888-429E-A68F-7008E4FF6934}"/>
    <cellStyle name="Normal 8 2 5 5 2 3" xfId="14593" xr:uid="{660F3CF7-6FBD-4C08-A8D7-79166F279A5E}"/>
    <cellStyle name="Normal 8 2 5 5 2 4" xfId="24719" xr:uid="{241E3783-C490-49DD-B7B4-02299EAA3F70}"/>
    <cellStyle name="Normal 8 2 5 5 3" xfId="7343" xr:uid="{0CB5FF64-9E42-4D5B-A76F-82449D0EA854}"/>
    <cellStyle name="Normal 8 2 5 5 3 2" xfId="16665" xr:uid="{2A18EEAA-B4E0-479D-A29E-6FFD6960EBAD}"/>
    <cellStyle name="Normal 8 2 5 5 3 3" xfId="26791" xr:uid="{4597CE98-4816-4978-8533-247D6DA6147D}"/>
    <cellStyle name="Normal 8 2 5 5 4" xfId="12448" xr:uid="{984E0CA1-E6FA-4235-A9B2-4CBD54973BAC}"/>
    <cellStyle name="Normal 8 2 5 5 5" xfId="22574" xr:uid="{CDCC1E6E-ACD7-4482-81B8-2B6DD9BD5F72}"/>
    <cellStyle name="Normal 8 2 5 6" xfId="3477" xr:uid="{CA346AC7-D9C9-4DC5-8504-A7A58E2A5899}"/>
    <cellStyle name="Normal 8 2 5 6 2" xfId="7756" xr:uid="{00093C50-6D8E-49CD-94D8-C2CBB12849A4}"/>
    <cellStyle name="Normal 8 2 5 6 2 2" xfId="17078" xr:uid="{D9259476-8E40-45E1-BE48-B597BEF5FEC0}"/>
    <cellStyle name="Normal 8 2 5 6 2 3" xfId="27204" xr:uid="{B4A75562-E342-4832-BDD3-C9BA9858D6B0}"/>
    <cellStyle name="Normal 8 2 5 6 3" xfId="12861" xr:uid="{58B1D6CA-1655-4358-BB42-816A509C86B2}"/>
    <cellStyle name="Normal 8 2 5 6 4" xfId="22987" xr:uid="{40D9299E-ABE9-4A61-9637-0392F270E50F}"/>
    <cellStyle name="Normal 8 2 5 7" xfId="5691" xr:uid="{EC0A0345-EAE8-4C7A-900C-AF6619F05869}"/>
    <cellStyle name="Normal 8 2 5 7 2" xfId="15013" xr:uid="{FB6B31A7-723F-483D-A911-915FF93B2006}"/>
    <cellStyle name="Normal 8 2 5 7 3" xfId="25139" xr:uid="{5F9640C4-9DEF-469D-BC0E-4ECA1D9D72AD}"/>
    <cellStyle name="Normal 8 2 5 8" xfId="9800" xr:uid="{7011BAB1-161B-45EF-8721-0D8C43DFE0D6}"/>
    <cellStyle name="Normal 8 2 5 8 2" xfId="19121" xr:uid="{919371E0-4DD1-4C7F-BF4D-9C1E6B5B0BD4}"/>
    <cellStyle name="Normal 8 2 5 8 3" xfId="29247" xr:uid="{A88788F4-2900-493E-AF07-8BB67DBB200A}"/>
    <cellStyle name="Normal 8 2 5 9" xfId="1387" xr:uid="{9BE4D0FA-B9B8-4D33-9A08-4F713A850B0D}"/>
    <cellStyle name="Normal 8 2 6" xfId="954" xr:uid="{00000000-0005-0000-0000-00007B030000}"/>
    <cellStyle name="Normal 8 2 6 2" xfId="4016" xr:uid="{CC972F59-F66B-4B94-BE30-3D402EEA1D2D}"/>
    <cellStyle name="Normal 8 2 6 2 2" xfId="8234" xr:uid="{0A5147AF-7E55-48FE-854D-100B83330C7A}"/>
    <cellStyle name="Normal 8 2 6 2 2 2" xfId="17556" xr:uid="{92B05BC0-B427-4D2F-8916-E43F5BB6EBDD}"/>
    <cellStyle name="Normal 8 2 6 2 2 3" xfId="27682" xr:uid="{11AF496E-AA9E-485E-8D11-5D393D6EBCC5}"/>
    <cellStyle name="Normal 8 2 6 2 3" xfId="13339" xr:uid="{9AF181EC-378F-4F89-8046-3D2BE384AAC8}"/>
    <cellStyle name="Normal 8 2 6 2 4" xfId="23465" xr:uid="{06E9A8F3-8DEC-43A7-A80F-936CBD12DF43}"/>
    <cellStyle name="Normal 8 2 6 3" xfId="6089" xr:uid="{AAA8F417-756C-4A7C-B5A7-05AECAFA0F39}"/>
    <cellStyle name="Normal 8 2 6 3 2" xfId="15411" xr:uid="{02F1C2C6-BDF1-4B11-B770-6511B953B50C}"/>
    <cellStyle name="Normal 8 2 6 3 3" xfId="25537" xr:uid="{6C9AC60E-D9B6-4546-9842-BECC2F9BE182}"/>
    <cellStyle name="Normal 8 2 6 4" xfId="10003" xr:uid="{394A5A26-24A1-4DEB-A8AD-C530C84D6B8D}"/>
    <cellStyle name="Normal 8 2 6 4 2" xfId="19317" xr:uid="{47A3EB9B-34AE-40EB-9A15-D4962CF01089}"/>
    <cellStyle name="Normal 8 2 6 4 3" xfId="29443" xr:uid="{20B58C33-9964-4AA6-94AF-2D5EE802815D}"/>
    <cellStyle name="Normal 8 2 6 5" xfId="1787" xr:uid="{B978EA08-35F4-4404-95A3-BBE4DA77CD16}"/>
    <cellStyle name="Normal 8 2 6 6" xfId="11194" xr:uid="{48E8C663-70CB-42C2-808D-5FB2A3FEE495}"/>
    <cellStyle name="Normal 8 2 6 7" xfId="20493" xr:uid="{05BFF806-92B6-4415-9641-B02D22844065}"/>
    <cellStyle name="Normal 8 2 6 8" xfId="21320" xr:uid="{A29CC979-660E-4A0E-BF4C-96B1103D12F0}"/>
    <cellStyle name="Normal 8 2 7" xfId="2200" xr:uid="{AE2D95E8-EDE1-4D89-B8B3-3C69FDA95E40}"/>
    <cellStyle name="Normal 8 2 7 2" xfId="4429" xr:uid="{3F140CEF-19D8-4C3C-A944-3DE523ED4645}"/>
    <cellStyle name="Normal 8 2 7 2 2" xfId="8647" xr:uid="{64051529-2D2B-432A-8F3B-2DFCD1727FBB}"/>
    <cellStyle name="Normal 8 2 7 2 2 2" xfId="17969" xr:uid="{11732035-BAB6-47BE-85EB-2AE51B194EFE}"/>
    <cellStyle name="Normal 8 2 7 2 2 3" xfId="28095" xr:uid="{440833C6-0134-4ED9-B849-427676B47CBA}"/>
    <cellStyle name="Normal 8 2 7 2 3" xfId="13752" xr:uid="{ED22783F-6820-447D-B793-EB054D296901}"/>
    <cellStyle name="Normal 8 2 7 2 4" xfId="23878" xr:uid="{EE0DC2CA-DFE2-4E16-BA10-1EA033E4F449}"/>
    <cellStyle name="Normal 8 2 7 3" xfId="6502" xr:uid="{AE87E29E-E89A-433A-A80C-8A9C84D6B8F4}"/>
    <cellStyle name="Normal 8 2 7 3 2" xfId="15824" xr:uid="{5D6C26E1-B010-4D76-9D3A-757C26073F58}"/>
    <cellStyle name="Normal 8 2 7 3 3" xfId="25950" xr:uid="{6130DA64-0818-48BF-8438-407F0650E657}"/>
    <cellStyle name="Normal 8 2 7 4" xfId="11607" xr:uid="{B11CCB2C-B939-49E8-A9DE-4A30D0B3D90C}"/>
    <cellStyle name="Normal 8 2 7 5" xfId="21733" xr:uid="{F6538CAE-5555-4199-B625-6666CFE69BE0}"/>
    <cellStyle name="Normal 8 2 8" xfId="2613" xr:uid="{2CE663B1-6DAE-41F4-A157-CB601AB0C5C4}"/>
    <cellStyle name="Normal 8 2 8 2" xfId="4842" xr:uid="{83696C89-C74B-4612-A4A6-F109077E4812}"/>
    <cellStyle name="Normal 8 2 8 2 2" xfId="9060" xr:uid="{A54447CF-FFF5-4F25-AA37-B5CCFC1D914E}"/>
    <cellStyle name="Normal 8 2 8 2 2 2" xfId="18382" xr:uid="{50C1ED2C-B6D1-4064-BDD6-8B4D5F3F1E6E}"/>
    <cellStyle name="Normal 8 2 8 2 2 3" xfId="28508" xr:uid="{32181074-64B2-477D-9F0F-C38F85C236B5}"/>
    <cellStyle name="Normal 8 2 8 2 3" xfId="14165" xr:uid="{1BD8231B-6E20-433C-BA1E-C16DA93205A8}"/>
    <cellStyle name="Normal 8 2 8 2 4" xfId="24291" xr:uid="{ECEE1F39-7217-4132-B458-52F530762B85}"/>
    <cellStyle name="Normal 8 2 8 3" xfId="6915" xr:uid="{6CC43104-F5C5-436D-8103-2E5BD2C33302}"/>
    <cellStyle name="Normal 8 2 8 3 2" xfId="16237" xr:uid="{54D07C4F-D40D-40B9-8481-4A2C653694F5}"/>
    <cellStyle name="Normal 8 2 8 3 3" xfId="26363" xr:uid="{D2E02FC2-209F-4FA7-9812-B38921C04628}"/>
    <cellStyle name="Normal 8 2 8 4" xfId="12020" xr:uid="{2FBBF497-B90D-43FA-BA03-285A3D16F1CA}"/>
    <cellStyle name="Normal 8 2 8 5" xfId="22146" xr:uid="{34E330A6-F81D-434E-9CF1-21EB53AB8902}"/>
    <cellStyle name="Normal 8 2 9" xfId="3026" xr:uid="{709F8663-0EDE-41EF-971F-7F5024BE44D0}"/>
    <cellStyle name="Normal 8 2 9 2" xfId="5255" xr:uid="{40FBEA1F-80A2-484B-9710-C516908FB7D5}"/>
    <cellStyle name="Normal 8 2 9 2 2" xfId="9473" xr:uid="{7E3767F6-034C-4B64-A21F-EAF8B0765204}"/>
    <cellStyle name="Normal 8 2 9 2 2 2" xfId="18795" xr:uid="{A328802B-6ECC-4BDE-BCA2-AA0ECAC0DEFA}"/>
    <cellStyle name="Normal 8 2 9 2 2 3" xfId="28921" xr:uid="{B4B97839-CEB4-400D-B89B-C20C5ECE63A2}"/>
    <cellStyle name="Normal 8 2 9 2 3" xfId="14578" xr:uid="{1EE35C55-68FC-4D99-B433-2F56BA729EB7}"/>
    <cellStyle name="Normal 8 2 9 2 4" xfId="24704" xr:uid="{16D42AEF-BCA4-4E91-B565-073D24FCE215}"/>
    <cellStyle name="Normal 8 2 9 3" xfId="7328" xr:uid="{CDFD4E49-62B6-45E2-9A5B-7A7B6B3FD28A}"/>
    <cellStyle name="Normal 8 2 9 3 2" xfId="16650" xr:uid="{4BC906DA-A6AC-44A4-9F80-1846003C890B}"/>
    <cellStyle name="Normal 8 2 9 3 3" xfId="26776" xr:uid="{CD91BB7B-1196-4D48-8B52-B0BAFD5F4E5D}"/>
    <cellStyle name="Normal 8 2 9 4" xfId="12433" xr:uid="{AA998A47-24AE-4699-AF8E-0E9237CDB83F}"/>
    <cellStyle name="Normal 8 2 9 5" xfId="22559" xr:uid="{5C431109-2852-4402-9622-3F669A131144}"/>
    <cellStyle name="Normal 8 3" xfId="498" xr:uid="{00000000-0005-0000-0000-00007C030000}"/>
    <cellStyle name="Normal 8 3 10" xfId="5692" xr:uid="{6BA1B742-F2B5-4C3E-8F88-9FBC5D4D6ADB}"/>
    <cellStyle name="Normal 8 3 10 2" xfId="15014" xr:uid="{13910487-84CE-4424-914B-98443E1F2530}"/>
    <cellStyle name="Normal 8 3 10 3" xfId="25140" xr:uid="{F2235628-65C7-41DF-954E-5FAE1DCEF29A}"/>
    <cellStyle name="Normal 8 3 11" xfId="9604" xr:uid="{804DA351-06AC-4F65-9221-D0A9F3EA9E6A}"/>
    <cellStyle name="Normal 8 3 11 2" xfId="18925" xr:uid="{523304EB-65D9-4E13-944F-8993E65DD2FA}"/>
    <cellStyle name="Normal 8 3 11 3" xfId="29051" xr:uid="{8E41A226-DBDF-479E-8C7D-58141B16841C}"/>
    <cellStyle name="Normal 8 3 12" xfId="1388" xr:uid="{B00BE838-81F8-4534-BF9A-C11B59FA3E10}"/>
    <cellStyle name="Normal 8 3 13" xfId="10797" xr:uid="{68FF64FC-4E66-4C6E-8F8F-6D3F7BB9E56D}"/>
    <cellStyle name="Normal 8 3 14" xfId="20093" xr:uid="{847BDFE3-5139-415D-804F-7B3281ABAB82}"/>
    <cellStyle name="Normal 8 3 15" xfId="20923" xr:uid="{282684EC-AA9C-4EFA-9B1B-C0A7E0A9467C}"/>
    <cellStyle name="Normal 8 3 2" xfId="499" xr:uid="{00000000-0005-0000-0000-00007D030000}"/>
    <cellStyle name="Normal 8 3 2 10" xfId="9667" xr:uid="{D4AD4EDC-AD15-45BC-B80B-45135F17DC88}"/>
    <cellStyle name="Normal 8 3 2 10 2" xfId="18988" xr:uid="{83BE77FD-4420-45F0-B4DF-41E3F2F4727A}"/>
    <cellStyle name="Normal 8 3 2 10 3" xfId="29114" xr:uid="{9E5CFFB4-C87D-4F64-8A8A-324478455002}"/>
    <cellStyle name="Normal 8 3 2 11" xfId="1389" xr:uid="{53EE1055-D48D-4677-8997-502A9A619921}"/>
    <cellStyle name="Normal 8 3 2 12" xfId="10798" xr:uid="{097BDBEF-CE92-47F8-B744-2FC5A32277A7}"/>
    <cellStyle name="Normal 8 3 2 13" xfId="20094" xr:uid="{FD8D52DF-A1C6-45BB-A07F-56C3F86F011D}"/>
    <cellStyle name="Normal 8 3 2 14" xfId="20924" xr:uid="{B3E1080A-8E79-4221-A5D9-5879EDF6CDE0}"/>
    <cellStyle name="Normal 8 3 2 2" xfId="500" xr:uid="{00000000-0005-0000-0000-00007E030000}"/>
    <cellStyle name="Normal 8 3 2 2 10" xfId="1390" xr:uid="{B18169AE-9335-48A8-AF4D-966484D7BDB1}"/>
    <cellStyle name="Normal 8 3 2 2 11" xfId="10799" xr:uid="{8372B1E5-57DC-4BDA-BE21-98C88BA26ECB}"/>
    <cellStyle name="Normal 8 3 2 2 12" xfId="20095" xr:uid="{5410A538-127F-4336-BCD9-9F08D9B081A2}"/>
    <cellStyle name="Normal 8 3 2 2 13" xfId="20925" xr:uid="{0834B3FA-17F5-4924-8BBC-03530C6205A1}"/>
    <cellStyle name="Normal 8 3 2 2 2" xfId="501" xr:uid="{00000000-0005-0000-0000-00007F030000}"/>
    <cellStyle name="Normal 8 3 2 2 2 10" xfId="10800" xr:uid="{E004EFFB-2614-4292-A299-3ED46CA61815}"/>
    <cellStyle name="Normal 8 3 2 2 2 11" xfId="20096" xr:uid="{A31C40DD-77F4-4E9A-8991-BA2DDE5A47DD}"/>
    <cellStyle name="Normal 8 3 2 2 2 12" xfId="20926" xr:uid="{1CE0BAE2-9FEF-44CC-B7B2-EC43305D1054}"/>
    <cellStyle name="Normal 8 3 2 2 2 2" xfId="973" xr:uid="{00000000-0005-0000-0000-000080030000}"/>
    <cellStyle name="Normal 8 3 2 2 2 2 2" xfId="4035" xr:uid="{CBFA2991-ED83-4FAD-8CBE-84CD66C99FFE}"/>
    <cellStyle name="Normal 8 3 2 2 2 2 2 2" xfId="8253" xr:uid="{AD826851-4CF7-4ABF-A66E-61FC9914E242}"/>
    <cellStyle name="Normal 8 3 2 2 2 2 2 2 2" xfId="17575" xr:uid="{20166759-6DAF-43F7-811A-706432D6B516}"/>
    <cellStyle name="Normal 8 3 2 2 2 2 2 2 3" xfId="27701" xr:uid="{2EB72C6F-A9A0-47E6-8A08-CB2ADC7D6C1B}"/>
    <cellStyle name="Normal 8 3 2 2 2 2 2 3" xfId="13358" xr:uid="{4A1E7A67-21D2-4B5C-B412-912DDF8F6711}"/>
    <cellStyle name="Normal 8 3 2 2 2 2 2 4" xfId="23484" xr:uid="{30AAE533-3A4A-418B-BBCF-CBFA17F33F8E}"/>
    <cellStyle name="Normal 8 3 2 2 2 2 3" xfId="6108" xr:uid="{F68FDE96-9606-4B5E-84DB-71E6C5E154CF}"/>
    <cellStyle name="Normal 8 3 2 2 2 2 3 2" xfId="15430" xr:uid="{4AFD50E0-35B6-4BCD-ABAE-E75A75EDD738}"/>
    <cellStyle name="Normal 8 3 2 2 2 2 3 3" xfId="25556" xr:uid="{3A893821-448E-49B6-814A-651BCCE4045E}"/>
    <cellStyle name="Normal 8 3 2 2 2 2 4" xfId="10402" xr:uid="{B5EC4A56-7B33-4E02-869A-32BE064F27E2}"/>
    <cellStyle name="Normal 8 3 2 2 2 2 4 2" xfId="19713" xr:uid="{F2A8CBF2-09C8-4B46-AE25-00864FCD8811}"/>
    <cellStyle name="Normal 8 3 2 2 2 2 4 3" xfId="29839" xr:uid="{695B511B-05BF-4A18-A24B-5DC0805548CD}"/>
    <cellStyle name="Normal 8 3 2 2 2 2 5" xfId="1806" xr:uid="{A91A1C3A-96F1-4594-9103-8CE7108163A9}"/>
    <cellStyle name="Normal 8 3 2 2 2 2 6" xfId="11213" xr:uid="{0108AF06-AD99-4FA8-B453-6F15EC4C126E}"/>
    <cellStyle name="Normal 8 3 2 2 2 2 7" xfId="20512" xr:uid="{BA0B3B3C-A112-4C77-ACC8-1C5476E3D7D1}"/>
    <cellStyle name="Normal 8 3 2 2 2 2 8" xfId="21339" xr:uid="{E7DDC583-19BA-46FD-9B3D-BAC4B0B3B963}"/>
    <cellStyle name="Normal 8 3 2 2 2 3" xfId="2219" xr:uid="{D6C1E806-EA45-43C2-9127-292F7A7C70CB}"/>
    <cellStyle name="Normal 8 3 2 2 2 3 2" xfId="4448" xr:uid="{E99F6FA1-42CD-426A-A6E3-63CAF445EAFF}"/>
    <cellStyle name="Normal 8 3 2 2 2 3 2 2" xfId="8666" xr:uid="{4034DC68-6853-46C0-8509-F203BE87D3BF}"/>
    <cellStyle name="Normal 8 3 2 2 2 3 2 2 2" xfId="17988" xr:uid="{B63A5E7D-6AF6-4916-BD36-F49EDE2F6BD8}"/>
    <cellStyle name="Normal 8 3 2 2 2 3 2 2 3" xfId="28114" xr:uid="{08139845-10D2-44FF-958B-DB64B7B6C912}"/>
    <cellStyle name="Normal 8 3 2 2 2 3 2 3" xfId="13771" xr:uid="{5FBCE584-F1A7-4D11-8B54-BA3F41A2718B}"/>
    <cellStyle name="Normal 8 3 2 2 2 3 2 4" xfId="23897" xr:uid="{B92CAD87-0DD7-47AA-BDDE-15918C181E37}"/>
    <cellStyle name="Normal 8 3 2 2 2 3 3" xfId="6521" xr:uid="{BF8C9137-265D-483E-B6B8-9DBEAE385272}"/>
    <cellStyle name="Normal 8 3 2 2 2 3 3 2" xfId="15843" xr:uid="{9AB4C38C-67AF-4010-9722-FACE4520241F}"/>
    <cellStyle name="Normal 8 3 2 2 2 3 3 3" xfId="25969" xr:uid="{456046DA-26C4-4991-983C-38517FA53D6D}"/>
    <cellStyle name="Normal 8 3 2 2 2 3 4" xfId="11626" xr:uid="{9F3F5F9A-802C-4092-9518-6112B78FCF2E}"/>
    <cellStyle name="Normal 8 3 2 2 2 3 5" xfId="21752" xr:uid="{63B65DC8-537A-4E51-BE64-AEB0805B6501}"/>
    <cellStyle name="Normal 8 3 2 2 2 4" xfId="2632" xr:uid="{B2A08909-558B-48AF-AA5E-3591C4B5C96F}"/>
    <cellStyle name="Normal 8 3 2 2 2 4 2" xfId="4861" xr:uid="{2F259C3A-6D16-453C-8FF4-14928966BCEF}"/>
    <cellStyle name="Normal 8 3 2 2 2 4 2 2" xfId="9079" xr:uid="{1D6C83AB-F25E-4C45-A9A5-7201BFCB975D}"/>
    <cellStyle name="Normal 8 3 2 2 2 4 2 2 2" xfId="18401" xr:uid="{2C73EF1E-342E-4718-B7B7-69C78C73CABD}"/>
    <cellStyle name="Normal 8 3 2 2 2 4 2 2 3" xfId="28527" xr:uid="{92D65096-6790-4766-B30E-78BDF4842185}"/>
    <cellStyle name="Normal 8 3 2 2 2 4 2 3" xfId="14184" xr:uid="{8EB9E0D1-F1DC-4615-AAB7-AC3BFF2ED9BB}"/>
    <cellStyle name="Normal 8 3 2 2 2 4 2 4" xfId="24310" xr:uid="{5707C428-B7B4-469A-B1C3-83409CBA0C71}"/>
    <cellStyle name="Normal 8 3 2 2 2 4 3" xfId="6934" xr:uid="{E190D37C-E2AB-4384-995E-9D3C22614724}"/>
    <cellStyle name="Normal 8 3 2 2 2 4 3 2" xfId="16256" xr:uid="{62854F3B-090A-42DD-9A11-570BD9A4DD22}"/>
    <cellStyle name="Normal 8 3 2 2 2 4 3 3" xfId="26382" xr:uid="{7E51BDC8-6771-4B2C-A409-079C45493136}"/>
    <cellStyle name="Normal 8 3 2 2 2 4 4" xfId="12039" xr:uid="{E3CB408F-EA09-428E-B50C-178C323E6637}"/>
    <cellStyle name="Normal 8 3 2 2 2 4 5" xfId="22165" xr:uid="{B450C747-981F-44B8-AF61-D76EB69BED84}"/>
    <cellStyle name="Normal 8 3 2 2 2 5" xfId="3045" xr:uid="{3609A624-C149-4766-A450-F1FC07744D4C}"/>
    <cellStyle name="Normal 8 3 2 2 2 5 2" xfId="5274" xr:uid="{0C95C60B-2213-4B42-95F1-434E763D0867}"/>
    <cellStyle name="Normal 8 3 2 2 2 5 2 2" xfId="9492" xr:uid="{2E224DA5-BD01-42E2-9E78-65E7E67334C3}"/>
    <cellStyle name="Normal 8 3 2 2 2 5 2 2 2" xfId="18814" xr:uid="{4E86A5EF-9E6A-4462-B335-61F53A5A7EE9}"/>
    <cellStyle name="Normal 8 3 2 2 2 5 2 2 3" xfId="28940" xr:uid="{66C4B442-8D69-49A5-9431-EE2A2FB317CB}"/>
    <cellStyle name="Normal 8 3 2 2 2 5 2 3" xfId="14597" xr:uid="{51FC20A8-4346-4DF6-8AEF-FD0D486F4FC4}"/>
    <cellStyle name="Normal 8 3 2 2 2 5 2 4" xfId="24723" xr:uid="{FE983065-7772-4B71-8C28-D46C8A0D976A}"/>
    <cellStyle name="Normal 8 3 2 2 2 5 3" xfId="7347" xr:uid="{05B8586D-173A-44B3-A734-E1658D953291}"/>
    <cellStyle name="Normal 8 3 2 2 2 5 3 2" xfId="16669" xr:uid="{6F37B2A6-4679-4268-86E8-1BA6AD51AC19}"/>
    <cellStyle name="Normal 8 3 2 2 2 5 3 3" xfId="26795" xr:uid="{7BCF4E50-62F4-4015-AB57-82F0F137872F}"/>
    <cellStyle name="Normal 8 3 2 2 2 5 4" xfId="12452" xr:uid="{DD44F42F-F954-4571-BA18-E5C358792BEB}"/>
    <cellStyle name="Normal 8 3 2 2 2 5 5" xfId="22578" xr:uid="{B1E08369-F198-436C-8A3C-2FAE469B965D}"/>
    <cellStyle name="Normal 8 3 2 2 2 6" xfId="3481" xr:uid="{77ABA10F-A029-4F45-BD61-541AC4B8826E}"/>
    <cellStyle name="Normal 8 3 2 2 2 6 2" xfId="7760" xr:uid="{BEC9B4EA-1EEA-412C-9CE5-B3B8945615A7}"/>
    <cellStyle name="Normal 8 3 2 2 2 6 2 2" xfId="17082" xr:uid="{8676C3DD-3342-4C99-AAFE-BD4461564C05}"/>
    <cellStyle name="Normal 8 3 2 2 2 6 2 3" xfId="27208" xr:uid="{8A9E935C-D19D-4704-A0B1-A8DE2A629BAC}"/>
    <cellStyle name="Normal 8 3 2 2 2 6 3" xfId="12865" xr:uid="{61FEB25B-5040-4800-8601-6414D8AF32A7}"/>
    <cellStyle name="Normal 8 3 2 2 2 6 4" xfId="22991" xr:uid="{BE3B6BA3-22FF-49E6-87F1-3C43A5C80694}"/>
    <cellStyle name="Normal 8 3 2 2 2 7" xfId="5695" xr:uid="{E961A70E-3992-4CF5-846F-BFB597825EA4}"/>
    <cellStyle name="Normal 8 3 2 2 2 7 2" xfId="15017" xr:uid="{3269074B-FF7F-4F7B-B17D-8BECEBD5CB96}"/>
    <cellStyle name="Normal 8 3 2 2 2 7 3" xfId="25143" xr:uid="{9DF628F0-BE0E-4315-AFF9-C028537C097F}"/>
    <cellStyle name="Normal 8 3 2 2 2 8" xfId="9977" xr:uid="{061C84F0-7C01-4595-884D-FB7EC9230070}"/>
    <cellStyle name="Normal 8 3 2 2 2 8 2" xfId="19298" xr:uid="{D9AC502E-1928-47F6-8BD1-387232E3C0C0}"/>
    <cellStyle name="Normal 8 3 2 2 2 8 3" xfId="29424" xr:uid="{76E0294E-DCA6-48D2-B9AB-E132CDC6E48A}"/>
    <cellStyle name="Normal 8 3 2 2 2 9" xfId="1391" xr:uid="{5C91BEF1-D22D-47BF-AA93-2B12573EF80D}"/>
    <cellStyle name="Normal 8 3 2 2 3" xfId="972" xr:uid="{00000000-0005-0000-0000-000081030000}"/>
    <cellStyle name="Normal 8 3 2 2 3 2" xfId="4034" xr:uid="{E273E398-2FDE-4D28-A70C-0583D828BC7A}"/>
    <cellStyle name="Normal 8 3 2 2 3 2 2" xfId="8252" xr:uid="{FA5C9DB1-C08F-4F7D-B214-CDBC663F5406}"/>
    <cellStyle name="Normal 8 3 2 2 3 2 2 2" xfId="17574" xr:uid="{7EE84C08-5760-45CE-89FA-97018953A9C6}"/>
    <cellStyle name="Normal 8 3 2 2 3 2 2 3" xfId="27700" xr:uid="{F0F5FEF2-2369-4917-9C81-C41386AFA9D1}"/>
    <cellStyle name="Normal 8 3 2 2 3 2 3" xfId="13357" xr:uid="{A972309C-B9B2-4C7B-9665-37B91E137E6D}"/>
    <cellStyle name="Normal 8 3 2 2 3 2 4" xfId="23483" xr:uid="{0C6145F2-3461-4664-8812-52C6491E25E2}"/>
    <cellStyle name="Normal 8 3 2 2 3 3" xfId="6107" xr:uid="{4B38D323-3597-4570-BDBE-1B9DC6B2F944}"/>
    <cellStyle name="Normal 8 3 2 2 3 3 2" xfId="15429" xr:uid="{5CF4485E-FE32-4FA2-B7B5-FE0E13739B7C}"/>
    <cellStyle name="Normal 8 3 2 2 3 3 3" xfId="25555" xr:uid="{C8716DAA-CD71-428E-BB4A-00A913DAC855}"/>
    <cellStyle name="Normal 8 3 2 2 3 4" xfId="10195" xr:uid="{059DE18A-3EDA-45FD-A128-A5958D80A6EC}"/>
    <cellStyle name="Normal 8 3 2 2 3 4 2" xfId="19506" xr:uid="{82760712-8E95-4C8A-9657-A8C3876CD071}"/>
    <cellStyle name="Normal 8 3 2 2 3 4 3" xfId="29632" xr:uid="{063957AE-03ED-47AD-BAA2-2C8933D991BC}"/>
    <cellStyle name="Normal 8 3 2 2 3 5" xfId="1805" xr:uid="{D46FE452-2E58-4601-8DA9-73D68C088CE9}"/>
    <cellStyle name="Normal 8 3 2 2 3 6" xfId="11212" xr:uid="{73410FDD-97E3-42C9-8E1D-AFD7E97A2088}"/>
    <cellStyle name="Normal 8 3 2 2 3 7" xfId="20511" xr:uid="{F5097983-5E32-40D4-9AC3-4736212B4F53}"/>
    <cellStyle name="Normal 8 3 2 2 3 8" xfId="21338" xr:uid="{04977239-D7FA-413C-B4D0-8C349B10029B}"/>
    <cellStyle name="Normal 8 3 2 2 4" xfId="2218" xr:uid="{5DC6A776-5CA1-4D92-B4D0-B4358EBF491F}"/>
    <cellStyle name="Normal 8 3 2 2 4 2" xfId="4447" xr:uid="{F2A2A73C-FEE7-4D02-AF07-AC66E9FBE1D1}"/>
    <cellStyle name="Normal 8 3 2 2 4 2 2" xfId="8665" xr:uid="{17C70B1A-A5BE-4B6A-BC30-1E25E75D708D}"/>
    <cellStyle name="Normal 8 3 2 2 4 2 2 2" xfId="17987" xr:uid="{C028CC13-8F49-4CD5-93F4-C2452514D759}"/>
    <cellStyle name="Normal 8 3 2 2 4 2 2 3" xfId="28113" xr:uid="{8AA4CC55-B98D-4A28-9E45-4E39CFC2FA8A}"/>
    <cellStyle name="Normal 8 3 2 2 4 2 3" xfId="13770" xr:uid="{AB5ECFBF-D999-463D-AC9B-610FD1CDAE1E}"/>
    <cellStyle name="Normal 8 3 2 2 4 2 4" xfId="23896" xr:uid="{EE646EAA-06F6-4E52-A1DE-B3899ABECAF8}"/>
    <cellStyle name="Normal 8 3 2 2 4 3" xfId="6520" xr:uid="{9B8E180B-B53B-410E-A188-BB77BA58E34E}"/>
    <cellStyle name="Normal 8 3 2 2 4 3 2" xfId="15842" xr:uid="{988A1F41-33CB-438C-8709-1F4C10E9C8BF}"/>
    <cellStyle name="Normal 8 3 2 2 4 3 3" xfId="25968" xr:uid="{4DB663CA-376C-416B-9D7F-9A6EEA8BD603}"/>
    <cellStyle name="Normal 8 3 2 2 4 4" xfId="11625" xr:uid="{98574815-B93F-445B-BEA4-1D36D6A8E4C3}"/>
    <cellStyle name="Normal 8 3 2 2 4 5" xfId="21751" xr:uid="{C39E4FB4-F484-4CA3-B435-1D310CC1E1FB}"/>
    <cellStyle name="Normal 8 3 2 2 5" xfId="2631" xr:uid="{B8C732FE-A00B-4FC6-84E5-782DE413B71A}"/>
    <cellStyle name="Normal 8 3 2 2 5 2" xfId="4860" xr:uid="{559D5836-2F15-4E39-A21C-3A3A453AF8F7}"/>
    <cellStyle name="Normal 8 3 2 2 5 2 2" xfId="9078" xr:uid="{9278B525-F1A6-4850-B51F-A0655942C082}"/>
    <cellStyle name="Normal 8 3 2 2 5 2 2 2" xfId="18400" xr:uid="{5304BE0D-D857-4E4B-A63F-8233915EA036}"/>
    <cellStyle name="Normal 8 3 2 2 5 2 2 3" xfId="28526" xr:uid="{47CB474F-BBBB-42B7-B970-79A0DEBC327D}"/>
    <cellStyle name="Normal 8 3 2 2 5 2 3" xfId="14183" xr:uid="{B00A712A-E384-4525-BA42-CEF118A02FE4}"/>
    <cellStyle name="Normal 8 3 2 2 5 2 4" xfId="24309" xr:uid="{B25F4310-540E-486C-8A2A-68FE50E5A5E9}"/>
    <cellStyle name="Normal 8 3 2 2 5 3" xfId="6933" xr:uid="{15F55ACC-67A6-4AD5-B547-50E4FEB74DA8}"/>
    <cellStyle name="Normal 8 3 2 2 5 3 2" xfId="16255" xr:uid="{0CF7CA66-EA78-40EA-9745-D103F932D0EE}"/>
    <cellStyle name="Normal 8 3 2 2 5 3 3" xfId="26381" xr:uid="{92339097-72F3-4C7F-A81E-24EC3CF0668D}"/>
    <cellStyle name="Normal 8 3 2 2 5 4" xfId="12038" xr:uid="{34AF6B16-7401-4635-B17A-8B23EFC79BB3}"/>
    <cellStyle name="Normal 8 3 2 2 5 5" xfId="22164" xr:uid="{955FFC0C-E94D-4FA5-A858-5446F54896B9}"/>
    <cellStyle name="Normal 8 3 2 2 6" xfId="3044" xr:uid="{CF463D5C-FA67-4350-A348-68275B49D671}"/>
    <cellStyle name="Normal 8 3 2 2 6 2" xfId="5273" xr:uid="{7BEFBC98-A67A-45E8-8371-A0BB3C7195A6}"/>
    <cellStyle name="Normal 8 3 2 2 6 2 2" xfId="9491" xr:uid="{8451CD1C-2F4C-4587-A0DA-27C0EF11D089}"/>
    <cellStyle name="Normal 8 3 2 2 6 2 2 2" xfId="18813" xr:uid="{D90B0656-DB6D-4694-962E-AF4684FC509B}"/>
    <cellStyle name="Normal 8 3 2 2 6 2 2 3" xfId="28939" xr:uid="{3F47949B-9821-48B2-8153-D56A445BE350}"/>
    <cellStyle name="Normal 8 3 2 2 6 2 3" xfId="14596" xr:uid="{B221603E-EB16-483A-9E52-E4C72F1C76AB}"/>
    <cellStyle name="Normal 8 3 2 2 6 2 4" xfId="24722" xr:uid="{B9D63B70-3B6A-43F3-AA03-84101741D1F4}"/>
    <cellStyle name="Normal 8 3 2 2 6 3" xfId="7346" xr:uid="{D3A57789-2A57-481A-A5E0-8906C387DBA1}"/>
    <cellStyle name="Normal 8 3 2 2 6 3 2" xfId="16668" xr:uid="{25E5C9CE-F5EF-4A42-91D3-31A95B8D0794}"/>
    <cellStyle name="Normal 8 3 2 2 6 3 3" xfId="26794" xr:uid="{E99EEC50-6A1E-4545-B542-662F9B778072}"/>
    <cellStyle name="Normal 8 3 2 2 6 4" xfId="12451" xr:uid="{7A6309FE-9562-4ED2-86FE-BBB40BA9B66A}"/>
    <cellStyle name="Normal 8 3 2 2 6 5" xfId="22577" xr:uid="{6F9F2955-690E-41B1-8062-97EC96B06AAF}"/>
    <cellStyle name="Normal 8 3 2 2 7" xfId="3480" xr:uid="{78591F2E-0778-4131-8806-7675FCCAC9A9}"/>
    <cellStyle name="Normal 8 3 2 2 7 2" xfId="7759" xr:uid="{CCE9DD27-7682-468D-B494-A3903EDBD061}"/>
    <cellStyle name="Normal 8 3 2 2 7 2 2" xfId="17081" xr:uid="{C3B85B2F-6E6B-4997-BAC4-AE56FAFFE9D4}"/>
    <cellStyle name="Normal 8 3 2 2 7 2 3" xfId="27207" xr:uid="{BC3A28F0-8DB9-406B-A649-EB531CD2BB89}"/>
    <cellStyle name="Normal 8 3 2 2 7 3" xfId="12864" xr:uid="{BC63A7DF-495C-4B1F-A187-75FFE79EEE8B}"/>
    <cellStyle name="Normal 8 3 2 2 7 4" xfId="22990" xr:uid="{C40D671A-30EF-4FAD-BCF5-CCB7F850277C}"/>
    <cellStyle name="Normal 8 3 2 2 8" xfId="5694" xr:uid="{8BE2ED20-A5BB-460C-98D2-652DE894BD0C}"/>
    <cellStyle name="Normal 8 3 2 2 8 2" xfId="15016" xr:uid="{741B92FF-29F9-45D9-A694-B14A06FDA8B3}"/>
    <cellStyle name="Normal 8 3 2 2 8 3" xfId="25142" xr:uid="{D829DBE4-67BC-4789-9757-EFEE226FF6BF}"/>
    <cellStyle name="Normal 8 3 2 2 9" xfId="9770" xr:uid="{259241A0-E3E1-4642-A3AB-6C30D5861707}"/>
    <cellStyle name="Normal 8 3 2 2 9 2" xfId="19091" xr:uid="{CD42D88C-A59B-40EB-AD49-DD0A5EA198B1}"/>
    <cellStyle name="Normal 8 3 2 2 9 3" xfId="29217" xr:uid="{54A2BB19-9205-467D-9314-C67E98E25C54}"/>
    <cellStyle name="Normal 8 3 2 3" xfId="502" xr:uid="{00000000-0005-0000-0000-000082030000}"/>
    <cellStyle name="Normal 8 3 2 3 10" xfId="10801" xr:uid="{06C456A8-904D-4911-833E-7BDABFA7E42F}"/>
    <cellStyle name="Normal 8 3 2 3 11" xfId="20097" xr:uid="{3CE0F768-59BC-4885-BD98-E142D39D637D}"/>
    <cellStyle name="Normal 8 3 2 3 12" xfId="20927" xr:uid="{F3ED6AA2-F78D-46A9-A514-390A705605B4}"/>
    <cellStyle name="Normal 8 3 2 3 2" xfId="974" xr:uid="{00000000-0005-0000-0000-000083030000}"/>
    <cellStyle name="Normal 8 3 2 3 2 2" xfId="4036" xr:uid="{EB245BCE-E121-4CA6-954C-C72B92346805}"/>
    <cellStyle name="Normal 8 3 2 3 2 2 2" xfId="8254" xr:uid="{D924F3A3-0106-49AC-AF6B-170BD88313C0}"/>
    <cellStyle name="Normal 8 3 2 3 2 2 2 2" xfId="17576" xr:uid="{44200A0F-4E2B-4877-95C6-FC422EC78E09}"/>
    <cellStyle name="Normal 8 3 2 3 2 2 2 3" xfId="27702" xr:uid="{CDE5E0C5-E0E1-4D58-9B2D-DD07CC2FC82D}"/>
    <cellStyle name="Normal 8 3 2 3 2 2 3" xfId="13359" xr:uid="{6B84D8AB-D331-40FB-9BE7-A1DE2776CC3B}"/>
    <cellStyle name="Normal 8 3 2 3 2 2 4" xfId="23485" xr:uid="{6E0F598F-B427-4C44-8F24-063C516E732B}"/>
    <cellStyle name="Normal 8 3 2 3 2 3" xfId="6109" xr:uid="{2F497636-6E0C-42B5-9D85-3BAD67F68138}"/>
    <cellStyle name="Normal 8 3 2 3 2 3 2" xfId="15431" xr:uid="{018B0E82-2AD9-457A-B05D-56543E3E3D0B}"/>
    <cellStyle name="Normal 8 3 2 3 2 3 3" xfId="25557" xr:uid="{7D1EF66E-B675-4228-A4CA-09CD2A9954B1}"/>
    <cellStyle name="Normal 8 3 2 3 2 4" xfId="10299" xr:uid="{48E44B1B-D24D-44F8-8EF4-6576B6066C38}"/>
    <cellStyle name="Normal 8 3 2 3 2 4 2" xfId="19610" xr:uid="{DD970E24-7808-4B76-AEA9-7AB412099AC5}"/>
    <cellStyle name="Normal 8 3 2 3 2 4 3" xfId="29736" xr:uid="{DB823EBA-34FB-48A4-8A6D-054147673B0F}"/>
    <cellStyle name="Normal 8 3 2 3 2 5" xfId="1807" xr:uid="{F7E80188-A141-40D4-AFD8-744CF860456E}"/>
    <cellStyle name="Normal 8 3 2 3 2 6" xfId="11214" xr:uid="{44E9E3C2-AE84-4514-A8F3-B56951944787}"/>
    <cellStyle name="Normal 8 3 2 3 2 7" xfId="20513" xr:uid="{C22C3F56-3802-43DF-92F1-F7657350D300}"/>
    <cellStyle name="Normal 8 3 2 3 2 8" xfId="21340" xr:uid="{920F0D8E-9DAC-4812-A6BC-4020AE9BF234}"/>
    <cellStyle name="Normal 8 3 2 3 3" xfId="2220" xr:uid="{FEA755D1-6B1F-46F4-8279-11A2ADAF7EC5}"/>
    <cellStyle name="Normal 8 3 2 3 3 2" xfId="4449" xr:uid="{F2C8C3D6-EC8A-48CA-A683-23F9469360E9}"/>
    <cellStyle name="Normal 8 3 2 3 3 2 2" xfId="8667" xr:uid="{E8559621-2B4E-4739-9E3E-74D46F6BAFA9}"/>
    <cellStyle name="Normal 8 3 2 3 3 2 2 2" xfId="17989" xr:uid="{4F21EEB7-C01E-4EC7-8632-7A7A2A29603F}"/>
    <cellStyle name="Normal 8 3 2 3 3 2 2 3" xfId="28115" xr:uid="{A9B86DB2-D46D-4C91-A2ED-4EE9E0304032}"/>
    <cellStyle name="Normal 8 3 2 3 3 2 3" xfId="13772" xr:uid="{48C23897-7E07-46FF-AD7B-27D1BF227BF5}"/>
    <cellStyle name="Normal 8 3 2 3 3 2 4" xfId="23898" xr:uid="{F85DCEDB-D22C-4BB6-B7F3-A93D91991688}"/>
    <cellStyle name="Normal 8 3 2 3 3 3" xfId="6522" xr:uid="{2CE5B112-BD62-4362-A888-0D8FE37A015D}"/>
    <cellStyle name="Normal 8 3 2 3 3 3 2" xfId="15844" xr:uid="{F1F8FC7C-2241-434B-885E-2B7A4B51C7A7}"/>
    <cellStyle name="Normal 8 3 2 3 3 3 3" xfId="25970" xr:uid="{05F01908-22C7-467B-8ECC-7431B2E5B95A}"/>
    <cellStyle name="Normal 8 3 2 3 3 4" xfId="11627" xr:uid="{3D1D9C14-4718-4F5B-9464-5A084145E717}"/>
    <cellStyle name="Normal 8 3 2 3 3 5" xfId="21753" xr:uid="{5DD9E4AC-887C-4343-8613-5314DCE14672}"/>
    <cellStyle name="Normal 8 3 2 3 4" xfId="2633" xr:uid="{224C427A-EE91-43D5-8512-41D78AB899F1}"/>
    <cellStyle name="Normal 8 3 2 3 4 2" xfId="4862" xr:uid="{F7E42299-4033-4671-AD8B-BEAC8EBDD872}"/>
    <cellStyle name="Normal 8 3 2 3 4 2 2" xfId="9080" xr:uid="{26F3D748-6428-445C-A884-DC4381452726}"/>
    <cellStyle name="Normal 8 3 2 3 4 2 2 2" xfId="18402" xr:uid="{9968257A-D41B-4E48-82D8-9B1B741B7F10}"/>
    <cellStyle name="Normal 8 3 2 3 4 2 2 3" xfId="28528" xr:uid="{81B4EB57-1F08-487B-AFE9-A3AAB9C12049}"/>
    <cellStyle name="Normal 8 3 2 3 4 2 3" xfId="14185" xr:uid="{B05C09B9-4704-43A1-9D9A-1FDC9A5C22E5}"/>
    <cellStyle name="Normal 8 3 2 3 4 2 4" xfId="24311" xr:uid="{61206528-F8C7-44E0-8E7D-B0E6E240C3A4}"/>
    <cellStyle name="Normal 8 3 2 3 4 3" xfId="6935" xr:uid="{D37736BC-7F1F-4806-865E-520DBB66C59E}"/>
    <cellStyle name="Normal 8 3 2 3 4 3 2" xfId="16257" xr:uid="{7F809C22-3050-472E-82E9-24FBC8FF5FA4}"/>
    <cellStyle name="Normal 8 3 2 3 4 3 3" xfId="26383" xr:uid="{6C4EFE4B-0299-4B44-ACCF-76C4D4BB490D}"/>
    <cellStyle name="Normal 8 3 2 3 4 4" xfId="12040" xr:uid="{65521D49-C889-4696-AAFC-D3C031EA329F}"/>
    <cellStyle name="Normal 8 3 2 3 4 5" xfId="22166" xr:uid="{8DC157EA-8CA8-451D-B4BD-B8782B965838}"/>
    <cellStyle name="Normal 8 3 2 3 5" xfId="3046" xr:uid="{43B64646-D74C-49E6-87C6-6412D79E2C8B}"/>
    <cellStyle name="Normal 8 3 2 3 5 2" xfId="5275" xr:uid="{2495457A-9E6C-4FC4-AD7A-970601E6133B}"/>
    <cellStyle name="Normal 8 3 2 3 5 2 2" xfId="9493" xr:uid="{5ED9A794-FA95-4FD1-B50E-1C4293B5B56C}"/>
    <cellStyle name="Normal 8 3 2 3 5 2 2 2" xfId="18815" xr:uid="{BC76B2AD-1707-4D5D-90A7-00D22396E459}"/>
    <cellStyle name="Normal 8 3 2 3 5 2 2 3" xfId="28941" xr:uid="{FF38E1B8-40C1-4AE1-92AC-C6141EE85353}"/>
    <cellStyle name="Normal 8 3 2 3 5 2 3" xfId="14598" xr:uid="{230769DC-D12E-431B-96B5-BFCB9209301B}"/>
    <cellStyle name="Normal 8 3 2 3 5 2 4" xfId="24724" xr:uid="{69778C68-A450-4008-B34C-0D874462E80E}"/>
    <cellStyle name="Normal 8 3 2 3 5 3" xfId="7348" xr:uid="{0EED887B-FD3A-4C47-A23C-B20D3D5514A1}"/>
    <cellStyle name="Normal 8 3 2 3 5 3 2" xfId="16670" xr:uid="{C6D0B708-32E2-48C4-8EA9-B9C7F50F22E5}"/>
    <cellStyle name="Normal 8 3 2 3 5 3 3" xfId="26796" xr:uid="{015A23ED-C0B4-4742-B3B7-93E131F05F20}"/>
    <cellStyle name="Normal 8 3 2 3 5 4" xfId="12453" xr:uid="{AE45891C-E25D-4869-B756-DC41814E073B}"/>
    <cellStyle name="Normal 8 3 2 3 5 5" xfId="22579" xr:uid="{D581DBE8-8F1F-444A-878E-2A24B6DF9801}"/>
    <cellStyle name="Normal 8 3 2 3 6" xfId="3482" xr:uid="{65C29278-B505-4BD6-8337-7ED1A2436C7B}"/>
    <cellStyle name="Normal 8 3 2 3 6 2" xfId="7761" xr:uid="{4B2D8C7E-07CB-4811-BC90-D4C658F9713C}"/>
    <cellStyle name="Normal 8 3 2 3 6 2 2" xfId="17083" xr:uid="{323884F6-4EB4-42DF-B28B-FBD5C1510756}"/>
    <cellStyle name="Normal 8 3 2 3 6 2 3" xfId="27209" xr:uid="{DC7D9CF7-DACB-4186-9D5F-6C0325718133}"/>
    <cellStyle name="Normal 8 3 2 3 6 3" xfId="12866" xr:uid="{248BDA48-B5F2-41AE-9F05-B192EF404AE3}"/>
    <cellStyle name="Normal 8 3 2 3 6 4" xfId="22992" xr:uid="{199405A5-E45C-40B1-AD30-AF700807E954}"/>
    <cellStyle name="Normal 8 3 2 3 7" xfId="5696" xr:uid="{04EAF2E4-4D47-4269-95A2-FBEA906C80DC}"/>
    <cellStyle name="Normal 8 3 2 3 7 2" xfId="15018" xr:uid="{25974BCA-ED3C-4B0E-AB10-27D5A4D0D160}"/>
    <cellStyle name="Normal 8 3 2 3 7 3" xfId="25144" xr:uid="{383BAD5B-A662-4E80-8A16-91A8800055F1}"/>
    <cellStyle name="Normal 8 3 2 3 8" xfId="9874" xr:uid="{EBE1148D-D97C-4D71-9AED-7854AC234754}"/>
    <cellStyle name="Normal 8 3 2 3 8 2" xfId="19195" xr:uid="{794F9999-2F6F-4341-94F1-4C97E05928B9}"/>
    <cellStyle name="Normal 8 3 2 3 8 3" xfId="29321" xr:uid="{7364B7E8-3EB8-47F2-B268-7077DBE94722}"/>
    <cellStyle name="Normal 8 3 2 3 9" xfId="1392" xr:uid="{1E3AF3BC-6133-42AF-BBAC-E2EAAE86B065}"/>
    <cellStyle name="Normal 8 3 2 4" xfId="971" xr:uid="{00000000-0005-0000-0000-000084030000}"/>
    <cellStyle name="Normal 8 3 2 4 2" xfId="4033" xr:uid="{C88097BE-02B5-4DD8-99EB-08CCF61EEBDE}"/>
    <cellStyle name="Normal 8 3 2 4 2 2" xfId="8251" xr:uid="{D6B69F2D-A9B4-4D09-82F7-9E81694DE7FF}"/>
    <cellStyle name="Normal 8 3 2 4 2 2 2" xfId="17573" xr:uid="{9C845AF8-4010-4A62-B44F-91D65E53F523}"/>
    <cellStyle name="Normal 8 3 2 4 2 2 3" xfId="27699" xr:uid="{97DE747D-DE1D-43A3-AA1E-AB060E9768D0}"/>
    <cellStyle name="Normal 8 3 2 4 2 3" xfId="13356" xr:uid="{0D1D59B1-5520-4303-9A20-EAF7AC69F2FF}"/>
    <cellStyle name="Normal 8 3 2 4 2 4" xfId="23482" xr:uid="{C6FC0597-6015-40A7-902B-F855BFA58646}"/>
    <cellStyle name="Normal 8 3 2 4 3" xfId="6106" xr:uid="{0F501354-553A-4034-87E9-2002E9376DFB}"/>
    <cellStyle name="Normal 8 3 2 4 3 2" xfId="15428" xr:uid="{38B0473E-AB85-4D65-9B64-6C923045545C}"/>
    <cellStyle name="Normal 8 3 2 4 3 3" xfId="25554" xr:uid="{4805EE05-553A-4810-A738-F3A4AADFBDEE}"/>
    <cellStyle name="Normal 8 3 2 4 4" xfId="10092" xr:uid="{0AA47622-AF0B-455C-877D-BC9BECAF27BB}"/>
    <cellStyle name="Normal 8 3 2 4 4 2" xfId="19403" xr:uid="{1F4F0143-B0F4-44FA-9C75-4779CBCF237F}"/>
    <cellStyle name="Normal 8 3 2 4 4 3" xfId="29529" xr:uid="{943610E0-18CE-4AD3-9BE1-63051FAB2DAE}"/>
    <cellStyle name="Normal 8 3 2 4 5" xfId="1804" xr:uid="{6E071C41-4BA6-4057-8CFF-505D4710504F}"/>
    <cellStyle name="Normal 8 3 2 4 6" xfId="11211" xr:uid="{190EBCEF-2A52-4348-AFD6-8D4273C1AB83}"/>
    <cellStyle name="Normal 8 3 2 4 7" xfId="20510" xr:uid="{2176B1D4-63E6-4B50-A766-BA9AA471C825}"/>
    <cellStyle name="Normal 8 3 2 4 8" xfId="21337" xr:uid="{B5E6B657-F8A2-451C-A79E-75E25354BEEE}"/>
    <cellStyle name="Normal 8 3 2 5" xfId="2217" xr:uid="{A92E398E-C8C2-4A29-A116-D800DD1E0495}"/>
    <cellStyle name="Normal 8 3 2 5 2" xfId="4446" xr:uid="{46C50204-4BDF-445B-BB2A-11C01A74685A}"/>
    <cellStyle name="Normal 8 3 2 5 2 2" xfId="8664" xr:uid="{F750543D-FAB6-4462-801B-65DF4F41CC51}"/>
    <cellStyle name="Normal 8 3 2 5 2 2 2" xfId="17986" xr:uid="{76DFEFDC-813F-4E04-928A-2789872B9448}"/>
    <cellStyle name="Normal 8 3 2 5 2 2 3" xfId="28112" xr:uid="{7A8B2F67-9735-4596-A7D1-A28B3791CE10}"/>
    <cellStyle name="Normal 8 3 2 5 2 3" xfId="13769" xr:uid="{F7A1DB4B-880D-4F78-A570-2C92249C669C}"/>
    <cellStyle name="Normal 8 3 2 5 2 4" xfId="23895" xr:uid="{BD19C469-5C68-4BE2-B3CB-53E1BDAABB4B}"/>
    <cellStyle name="Normal 8 3 2 5 3" xfId="6519" xr:uid="{AA4489F5-E6FA-4E09-83F7-3C73DD892AA6}"/>
    <cellStyle name="Normal 8 3 2 5 3 2" xfId="15841" xr:uid="{CB73D105-F4A9-4C1A-AB51-1FD29172F7DF}"/>
    <cellStyle name="Normal 8 3 2 5 3 3" xfId="25967" xr:uid="{979CDAF2-3439-4F74-9B9D-B1A95E3F2723}"/>
    <cellStyle name="Normal 8 3 2 5 4" xfId="11624" xr:uid="{3252F0AF-E4F0-4FBA-B3EE-DA9A8473A7C1}"/>
    <cellStyle name="Normal 8 3 2 5 5" xfId="21750" xr:uid="{1D411F53-1C00-4A3F-BD05-2B9E35C712D6}"/>
    <cellStyle name="Normal 8 3 2 6" xfId="2630" xr:uid="{A17E4E71-6816-4838-B697-A101FA0FC05A}"/>
    <cellStyle name="Normal 8 3 2 6 2" xfId="4859" xr:uid="{E61B2F63-E5D1-46B8-B1B5-B0BEF7690BB6}"/>
    <cellStyle name="Normal 8 3 2 6 2 2" xfId="9077" xr:uid="{AFD74C44-95AE-4AF0-8C6A-D1AE57B35F58}"/>
    <cellStyle name="Normal 8 3 2 6 2 2 2" xfId="18399" xr:uid="{8ADBEB55-423D-473D-ABED-0BDE43A38918}"/>
    <cellStyle name="Normal 8 3 2 6 2 2 3" xfId="28525" xr:uid="{D4BC48F2-F38B-4AA6-A986-8F18668C973E}"/>
    <cellStyle name="Normal 8 3 2 6 2 3" xfId="14182" xr:uid="{EF3642D9-6C9F-4ABE-B077-1BBD3D5DBC42}"/>
    <cellStyle name="Normal 8 3 2 6 2 4" xfId="24308" xr:uid="{7722AAF7-C15B-4E1C-8735-8243FF8459BB}"/>
    <cellStyle name="Normal 8 3 2 6 3" xfId="6932" xr:uid="{60CDD82E-216B-4E4E-8E85-514445679E02}"/>
    <cellStyle name="Normal 8 3 2 6 3 2" xfId="16254" xr:uid="{9037A5AF-D1D0-43D2-841A-83A77122E3B2}"/>
    <cellStyle name="Normal 8 3 2 6 3 3" xfId="26380" xr:uid="{5DC6EE60-5EB0-4C66-BE9C-66452817EED0}"/>
    <cellStyle name="Normal 8 3 2 6 4" xfId="12037" xr:uid="{E374BCAE-6787-4AE1-8594-E39DF8B97FEA}"/>
    <cellStyle name="Normal 8 3 2 6 5" xfId="22163" xr:uid="{37A1DD85-BCB2-418F-AFA4-7614285E379A}"/>
    <cellStyle name="Normal 8 3 2 7" xfId="3043" xr:uid="{5577AAA5-8692-4873-8EC0-4EDB99CF3F3D}"/>
    <cellStyle name="Normal 8 3 2 7 2" xfId="5272" xr:uid="{BB14C6DB-36C7-4FFF-9D83-9DC4212D3441}"/>
    <cellStyle name="Normal 8 3 2 7 2 2" xfId="9490" xr:uid="{E4070E70-D206-45C9-BE58-481C9A0EEEA7}"/>
    <cellStyle name="Normal 8 3 2 7 2 2 2" xfId="18812" xr:uid="{952B0963-5185-43A9-AFF6-DC3148EBAE77}"/>
    <cellStyle name="Normal 8 3 2 7 2 2 3" xfId="28938" xr:uid="{F6362BCC-C5C7-4DA9-8D28-2F80F68CF77A}"/>
    <cellStyle name="Normal 8 3 2 7 2 3" xfId="14595" xr:uid="{0D660BF5-8900-4986-A642-40D3B181F334}"/>
    <cellStyle name="Normal 8 3 2 7 2 4" xfId="24721" xr:uid="{DDC03B83-BE3B-4B68-AC9C-F27E1E13ACAA}"/>
    <cellStyle name="Normal 8 3 2 7 3" xfId="7345" xr:uid="{A392C162-16B4-447E-846F-AD5684927BF4}"/>
    <cellStyle name="Normal 8 3 2 7 3 2" xfId="16667" xr:uid="{F5ADD14B-124F-4940-A549-464A7582A034}"/>
    <cellStyle name="Normal 8 3 2 7 3 3" xfId="26793" xr:uid="{83B69DFB-0577-4C99-A324-13CA48EF58E2}"/>
    <cellStyle name="Normal 8 3 2 7 4" xfId="12450" xr:uid="{CE79659D-1A5A-4BFE-B6D7-C9BA488DF868}"/>
    <cellStyle name="Normal 8 3 2 7 5" xfId="22576" xr:uid="{029B258C-5654-41A7-9AF1-4107D27879B2}"/>
    <cellStyle name="Normal 8 3 2 8" xfId="3479" xr:uid="{C7D1EA4E-BDE1-40A2-A7D1-19958040C45B}"/>
    <cellStyle name="Normal 8 3 2 8 2" xfId="7758" xr:uid="{630A5CFD-4AC4-471B-95CD-3778DF697384}"/>
    <cellStyle name="Normal 8 3 2 8 2 2" xfId="17080" xr:uid="{625EA657-34B8-4F2B-B229-05E648C381A6}"/>
    <cellStyle name="Normal 8 3 2 8 2 3" xfId="27206" xr:uid="{086A8398-C00D-437B-B46B-DC0D4876C088}"/>
    <cellStyle name="Normal 8 3 2 8 3" xfId="12863" xr:uid="{2D4A7641-114E-434B-B754-456917C11BBD}"/>
    <cellStyle name="Normal 8 3 2 8 4" xfId="22989" xr:uid="{E23786DB-CADA-4B58-ABD5-4ECDCBDC2FB0}"/>
    <cellStyle name="Normal 8 3 2 9" xfId="5693" xr:uid="{54E0DFDA-D175-42BB-9367-5CF1A56DC380}"/>
    <cellStyle name="Normal 8 3 2 9 2" xfId="15015" xr:uid="{D74AD6F2-9692-4347-8ACB-DF52D231C18D}"/>
    <cellStyle name="Normal 8 3 2 9 3" xfId="25141" xr:uid="{4DC693D0-9046-4476-81DE-F470CC1C3F20}"/>
    <cellStyle name="Normal 8 3 3" xfId="503" xr:uid="{00000000-0005-0000-0000-000085030000}"/>
    <cellStyle name="Normal 8 3 3 10" xfId="1393" xr:uid="{083C5183-277B-4D91-A965-5DCBC10A9A45}"/>
    <cellStyle name="Normal 8 3 3 11" xfId="10802" xr:uid="{A6273637-BA99-44B7-93F9-1AED4B88EFFF}"/>
    <cellStyle name="Normal 8 3 3 12" xfId="20098" xr:uid="{9A9DB782-5E28-4E1E-99B4-5C6513067DF2}"/>
    <cellStyle name="Normal 8 3 3 13" xfId="20928" xr:uid="{DA28C336-2FE8-4C1A-B6B7-03E157DA8800}"/>
    <cellStyle name="Normal 8 3 3 2" xfId="504" xr:uid="{00000000-0005-0000-0000-000086030000}"/>
    <cellStyle name="Normal 8 3 3 2 10" xfId="10803" xr:uid="{3567602C-FF73-4318-B006-D5FB8E96C34A}"/>
    <cellStyle name="Normal 8 3 3 2 11" xfId="20099" xr:uid="{69B212FA-31F9-4593-9EC3-DD5810B0EEF0}"/>
    <cellStyle name="Normal 8 3 3 2 12" xfId="20929" xr:uid="{74E88D89-7242-4A8F-A9AA-AD960788E669}"/>
    <cellStyle name="Normal 8 3 3 2 2" xfId="976" xr:uid="{00000000-0005-0000-0000-000087030000}"/>
    <cellStyle name="Normal 8 3 3 2 2 2" xfId="4038" xr:uid="{647EF7D5-C8AA-4949-BA52-3321A72F2728}"/>
    <cellStyle name="Normal 8 3 3 2 2 2 2" xfId="8256" xr:uid="{BCD4E147-5021-490D-9B58-234029A167C2}"/>
    <cellStyle name="Normal 8 3 3 2 2 2 2 2" xfId="17578" xr:uid="{64E62A88-A974-4C8C-AD76-160A22B60750}"/>
    <cellStyle name="Normal 8 3 3 2 2 2 2 3" xfId="27704" xr:uid="{AE4424F9-3269-475C-8FC2-6D446CB5CB10}"/>
    <cellStyle name="Normal 8 3 3 2 2 2 3" xfId="13361" xr:uid="{CC73AB9D-2299-4E39-8FBC-114AA494DA11}"/>
    <cellStyle name="Normal 8 3 3 2 2 2 4" xfId="23487" xr:uid="{AF0103B0-B42A-4D4B-8FB3-B299BC68E7EE}"/>
    <cellStyle name="Normal 8 3 3 2 2 3" xfId="6111" xr:uid="{6537B705-7D04-4125-B3C0-A0A4BFE39C7F}"/>
    <cellStyle name="Normal 8 3 3 2 2 3 2" xfId="15433" xr:uid="{891B27FC-0B88-40FE-ADFB-B9C6285DD9B3}"/>
    <cellStyle name="Normal 8 3 3 2 2 3 3" xfId="25559" xr:uid="{2025D77A-F593-4F75-8DF5-4CCC2F5415F1}"/>
    <cellStyle name="Normal 8 3 3 2 2 4" xfId="10339" xr:uid="{682AFCA0-47FA-4F24-9EA1-3C8ADBB9B449}"/>
    <cellStyle name="Normal 8 3 3 2 2 4 2" xfId="19650" xr:uid="{665BCF1D-E44B-4BA3-9E35-378BF2688ED2}"/>
    <cellStyle name="Normal 8 3 3 2 2 4 3" xfId="29776" xr:uid="{C58ADB1A-22EB-4BDF-A09B-CC9C723186C1}"/>
    <cellStyle name="Normal 8 3 3 2 2 5" xfId="1809" xr:uid="{C0C744A7-8E76-45FB-BDD9-F9A8B509C813}"/>
    <cellStyle name="Normal 8 3 3 2 2 6" xfId="11216" xr:uid="{B2DB1C12-1DAC-4ED5-9F56-96462272035A}"/>
    <cellStyle name="Normal 8 3 3 2 2 7" xfId="20515" xr:uid="{4352D93F-E5CC-4EBA-88FC-0DF792555454}"/>
    <cellStyle name="Normal 8 3 3 2 2 8" xfId="21342" xr:uid="{EBDA6B10-055E-43BC-B970-92570DFAA6DC}"/>
    <cellStyle name="Normal 8 3 3 2 3" xfId="2222" xr:uid="{277AB9AE-A315-454C-AA8D-7962A38B7CEB}"/>
    <cellStyle name="Normal 8 3 3 2 3 2" xfId="4451" xr:uid="{764F9A8F-DDBD-49C3-B3D4-AEB86156B5D0}"/>
    <cellStyle name="Normal 8 3 3 2 3 2 2" xfId="8669" xr:uid="{FA5A190D-382C-4E8C-A720-58EF410D8555}"/>
    <cellStyle name="Normal 8 3 3 2 3 2 2 2" xfId="17991" xr:uid="{DBF1E1C1-28AE-4422-9A44-6D97BDD71FF4}"/>
    <cellStyle name="Normal 8 3 3 2 3 2 2 3" xfId="28117" xr:uid="{AE688CC0-E9B5-471C-BAC6-23DA24D849DD}"/>
    <cellStyle name="Normal 8 3 3 2 3 2 3" xfId="13774" xr:uid="{F02D093E-4982-455C-A044-7C1F552E2423}"/>
    <cellStyle name="Normal 8 3 3 2 3 2 4" xfId="23900" xr:uid="{DAE1F8D0-2CCB-4F4F-94DB-456DEC966599}"/>
    <cellStyle name="Normal 8 3 3 2 3 3" xfId="6524" xr:uid="{F1A04E3A-7F5F-4C12-B329-F97927A3277D}"/>
    <cellStyle name="Normal 8 3 3 2 3 3 2" xfId="15846" xr:uid="{CBE10B06-9F5E-4EC5-95B5-0A32A9B92533}"/>
    <cellStyle name="Normal 8 3 3 2 3 3 3" xfId="25972" xr:uid="{7F206687-B9A0-49AA-9FF0-C9B6CA6FDCF3}"/>
    <cellStyle name="Normal 8 3 3 2 3 4" xfId="11629" xr:uid="{BE4FDD67-66CC-4EE4-B724-91F6C232F732}"/>
    <cellStyle name="Normal 8 3 3 2 3 5" xfId="21755" xr:uid="{29613522-BD10-4015-B1EE-814ECBCDE919}"/>
    <cellStyle name="Normal 8 3 3 2 4" xfId="2635" xr:uid="{B673CE47-00E7-4FC3-8C0D-9B58DB6FA541}"/>
    <cellStyle name="Normal 8 3 3 2 4 2" xfId="4864" xr:uid="{68401B86-9A45-463E-A656-43C4EBCAB18D}"/>
    <cellStyle name="Normal 8 3 3 2 4 2 2" xfId="9082" xr:uid="{BEC4059D-6ED3-470B-8E03-D8E8427F080E}"/>
    <cellStyle name="Normal 8 3 3 2 4 2 2 2" xfId="18404" xr:uid="{9746FA7A-0DFD-4A32-AA83-4B24A3094DCE}"/>
    <cellStyle name="Normal 8 3 3 2 4 2 2 3" xfId="28530" xr:uid="{DB878704-DBF4-417B-9F42-0F779E412360}"/>
    <cellStyle name="Normal 8 3 3 2 4 2 3" xfId="14187" xr:uid="{A2B8C4D6-6543-453B-8FB7-63ABDCB1A902}"/>
    <cellStyle name="Normal 8 3 3 2 4 2 4" xfId="24313" xr:uid="{1D44976E-373E-4DDB-BFA7-D7429E477857}"/>
    <cellStyle name="Normal 8 3 3 2 4 3" xfId="6937" xr:uid="{BE8CA4B7-4EEB-438E-906F-AC67DFA5609F}"/>
    <cellStyle name="Normal 8 3 3 2 4 3 2" xfId="16259" xr:uid="{5ED727AE-5074-48AA-A3B3-77BF7FAC676D}"/>
    <cellStyle name="Normal 8 3 3 2 4 3 3" xfId="26385" xr:uid="{3C3D806D-910C-4E10-A9B5-1C7B6F7556CA}"/>
    <cellStyle name="Normal 8 3 3 2 4 4" xfId="12042" xr:uid="{A12ED841-ED01-4A20-9694-E187F09920D0}"/>
    <cellStyle name="Normal 8 3 3 2 4 5" xfId="22168" xr:uid="{859A6A68-D341-4725-9F30-05B82FC3DFDB}"/>
    <cellStyle name="Normal 8 3 3 2 5" xfId="3048" xr:uid="{2F445A49-3E78-4BB5-AE0A-A7C34F81B558}"/>
    <cellStyle name="Normal 8 3 3 2 5 2" xfId="5277" xr:uid="{771326BA-CCAA-46F1-8216-A613D20B7BA6}"/>
    <cellStyle name="Normal 8 3 3 2 5 2 2" xfId="9495" xr:uid="{F90834FA-FD2A-4927-B050-9972381AE419}"/>
    <cellStyle name="Normal 8 3 3 2 5 2 2 2" xfId="18817" xr:uid="{86DC7800-10F9-426C-BD53-5B2C49C7E44B}"/>
    <cellStyle name="Normal 8 3 3 2 5 2 2 3" xfId="28943" xr:uid="{B88E8B21-B208-4C01-9588-467129090C45}"/>
    <cellStyle name="Normal 8 3 3 2 5 2 3" xfId="14600" xr:uid="{85E77E48-362A-4F8A-BA26-3881C372F0DA}"/>
    <cellStyle name="Normal 8 3 3 2 5 2 4" xfId="24726" xr:uid="{67EAED82-33C4-478B-8E3F-F8DE215DFDCE}"/>
    <cellStyle name="Normal 8 3 3 2 5 3" xfId="7350" xr:uid="{24F28870-8370-4667-AE57-391CCA0CE037}"/>
    <cellStyle name="Normal 8 3 3 2 5 3 2" xfId="16672" xr:uid="{35D272D0-CFC2-455B-906E-20078D9875CE}"/>
    <cellStyle name="Normal 8 3 3 2 5 3 3" xfId="26798" xr:uid="{D9C83596-432C-4E16-99D0-6F439D82946F}"/>
    <cellStyle name="Normal 8 3 3 2 5 4" xfId="12455" xr:uid="{4E4566B7-F1FE-4D20-B06F-05165DB60E8F}"/>
    <cellStyle name="Normal 8 3 3 2 5 5" xfId="22581" xr:uid="{B0D20ABA-59A0-4C36-A7F8-1D9BD39FA6BE}"/>
    <cellStyle name="Normal 8 3 3 2 6" xfId="3484" xr:uid="{20A9352C-3B37-443D-8681-6A412A6032AB}"/>
    <cellStyle name="Normal 8 3 3 2 6 2" xfId="7763" xr:uid="{F3AC7B12-C49F-4167-98C1-296FF5271A09}"/>
    <cellStyle name="Normal 8 3 3 2 6 2 2" xfId="17085" xr:uid="{7BF4B4DC-E70A-408E-9232-5754B133BEB2}"/>
    <cellStyle name="Normal 8 3 3 2 6 2 3" xfId="27211" xr:uid="{82BEE432-6D2E-4467-8F0C-07B84D5187F4}"/>
    <cellStyle name="Normal 8 3 3 2 6 3" xfId="12868" xr:uid="{80F2A8A3-2380-45CE-B296-F933E79C7618}"/>
    <cellStyle name="Normal 8 3 3 2 6 4" xfId="22994" xr:uid="{743D0EDA-F5B6-4340-B430-BC1485770445}"/>
    <cellStyle name="Normal 8 3 3 2 7" xfId="5698" xr:uid="{433AA70E-975D-4936-8088-57D791E5FAF0}"/>
    <cellStyle name="Normal 8 3 3 2 7 2" xfId="15020" xr:uid="{376F3E1D-F1EA-4B4A-B18A-E6B9BF1FE8A4}"/>
    <cellStyle name="Normal 8 3 3 2 7 3" xfId="25146" xr:uid="{6345B98F-E2F5-4635-BC40-172CEA9AE093}"/>
    <cellStyle name="Normal 8 3 3 2 8" xfId="9914" xr:uid="{0DCAB9D9-C4DA-4BBE-8998-50788AF2220A}"/>
    <cellStyle name="Normal 8 3 3 2 8 2" xfId="19235" xr:uid="{1893AF2A-05D5-4DF5-8052-4705C2E0FEEB}"/>
    <cellStyle name="Normal 8 3 3 2 8 3" xfId="29361" xr:uid="{054B08B1-3A7B-4313-B4D2-9A0A547C5916}"/>
    <cellStyle name="Normal 8 3 3 2 9" xfId="1394" xr:uid="{1E331820-83AB-423E-AC00-620804D9527F}"/>
    <cellStyle name="Normal 8 3 3 3" xfId="975" xr:uid="{00000000-0005-0000-0000-000088030000}"/>
    <cellStyle name="Normal 8 3 3 3 2" xfId="4037" xr:uid="{C8251B39-DFFE-4D54-9564-BE42C85C6913}"/>
    <cellStyle name="Normal 8 3 3 3 2 2" xfId="8255" xr:uid="{4C8EB240-2879-4E07-BDC5-5E21D0931E67}"/>
    <cellStyle name="Normal 8 3 3 3 2 2 2" xfId="17577" xr:uid="{E94B893A-3DC9-4EB5-9E66-E1370D3B0C62}"/>
    <cellStyle name="Normal 8 3 3 3 2 2 3" xfId="27703" xr:uid="{CB791A62-FB79-48A7-91E5-1EBCEB6B1BA0}"/>
    <cellStyle name="Normal 8 3 3 3 2 3" xfId="13360" xr:uid="{96A1882C-4D75-4171-8D5D-8FB2AD2F97EC}"/>
    <cellStyle name="Normal 8 3 3 3 2 4" xfId="23486" xr:uid="{5AF57C9E-6F92-4CE2-B169-2C50579B68E4}"/>
    <cellStyle name="Normal 8 3 3 3 3" xfId="6110" xr:uid="{7E9BCB23-2B66-4D5B-B80D-36DD3EF474B3}"/>
    <cellStyle name="Normal 8 3 3 3 3 2" xfId="15432" xr:uid="{4C282033-CB48-4ED0-B406-65299F8A2534}"/>
    <cellStyle name="Normal 8 3 3 3 3 3" xfId="25558" xr:uid="{F3F8FDE1-CE09-4F22-9F03-75E2A2185654}"/>
    <cellStyle name="Normal 8 3 3 3 4" xfId="10132" xr:uid="{AF8AC51A-4500-42A4-85A5-BE4AE8469021}"/>
    <cellStyle name="Normal 8 3 3 3 4 2" xfId="19443" xr:uid="{4BA247C0-FB0F-450C-BC54-E97149C9A9B6}"/>
    <cellStyle name="Normal 8 3 3 3 4 3" xfId="29569" xr:uid="{0B7D02EB-65EC-46B3-83FD-0ADE9BBE8F5F}"/>
    <cellStyle name="Normal 8 3 3 3 5" xfId="1808" xr:uid="{4C7AABE3-BB92-465D-9826-527B5B94D920}"/>
    <cellStyle name="Normal 8 3 3 3 6" xfId="11215" xr:uid="{5B285C48-D1B2-4E58-BFD6-CDD179C04A33}"/>
    <cellStyle name="Normal 8 3 3 3 7" xfId="20514" xr:uid="{672B9410-2B57-4106-956D-DA5E2CD34476}"/>
    <cellStyle name="Normal 8 3 3 3 8" xfId="21341" xr:uid="{958FBD30-1FF5-41FA-BF51-514587EFFAF2}"/>
    <cellStyle name="Normal 8 3 3 4" xfId="2221" xr:uid="{BDB204B3-413E-4735-A3DD-3E68E269E612}"/>
    <cellStyle name="Normal 8 3 3 4 2" xfId="4450" xr:uid="{D8410199-702A-49C5-9096-ED7569059152}"/>
    <cellStyle name="Normal 8 3 3 4 2 2" xfId="8668" xr:uid="{8F5491BE-7E65-4C1C-BACD-6180C42D9991}"/>
    <cellStyle name="Normal 8 3 3 4 2 2 2" xfId="17990" xr:uid="{FF4F3EEA-44A5-464F-B9E9-6118BEC1C813}"/>
    <cellStyle name="Normal 8 3 3 4 2 2 3" xfId="28116" xr:uid="{C144F66B-BF4E-4B5A-B842-378A0FC4C7EA}"/>
    <cellStyle name="Normal 8 3 3 4 2 3" xfId="13773" xr:uid="{CD095B58-E9D7-44B7-A798-7608CC9E7CAD}"/>
    <cellStyle name="Normal 8 3 3 4 2 4" xfId="23899" xr:uid="{6FC07CF4-D0F9-4465-96B0-EFA31964C679}"/>
    <cellStyle name="Normal 8 3 3 4 3" xfId="6523" xr:uid="{0809D109-73D9-4DF6-8D1F-D62E6812703B}"/>
    <cellStyle name="Normal 8 3 3 4 3 2" xfId="15845" xr:uid="{BA486205-A95C-4B56-B049-D80D6EDB1D84}"/>
    <cellStyle name="Normal 8 3 3 4 3 3" xfId="25971" xr:uid="{6B050598-F256-4C72-97BB-00FD0E6E472B}"/>
    <cellStyle name="Normal 8 3 3 4 4" xfId="11628" xr:uid="{3F8D2816-BCEB-407A-A7A5-207A1B5C323B}"/>
    <cellStyle name="Normal 8 3 3 4 5" xfId="21754" xr:uid="{335A4F3A-C2B4-42BF-86D6-7262FB0AF5EB}"/>
    <cellStyle name="Normal 8 3 3 5" xfId="2634" xr:uid="{AF358E30-F3EC-4715-8C37-A3DCFD3E0E25}"/>
    <cellStyle name="Normal 8 3 3 5 2" xfId="4863" xr:uid="{0B1479F7-CEFD-46E4-8A15-BED9EB0D11C1}"/>
    <cellStyle name="Normal 8 3 3 5 2 2" xfId="9081" xr:uid="{74016432-42EB-43B5-BA9E-A2A206BEEA68}"/>
    <cellStyle name="Normal 8 3 3 5 2 2 2" xfId="18403" xr:uid="{74142433-4456-4A2C-AB68-3F819458F136}"/>
    <cellStyle name="Normal 8 3 3 5 2 2 3" xfId="28529" xr:uid="{7ECC2504-4C52-4867-B626-59E25B8FD975}"/>
    <cellStyle name="Normal 8 3 3 5 2 3" xfId="14186" xr:uid="{64D4BC09-F64A-4CD3-94C8-6336AD59EABB}"/>
    <cellStyle name="Normal 8 3 3 5 2 4" xfId="24312" xr:uid="{3C964A9E-353E-494A-918B-0FD308E224A7}"/>
    <cellStyle name="Normal 8 3 3 5 3" xfId="6936" xr:uid="{C6ED5056-49BA-4239-AD92-C36364B6C824}"/>
    <cellStyle name="Normal 8 3 3 5 3 2" xfId="16258" xr:uid="{66A36AAB-A9B0-4B20-A775-CA546500C853}"/>
    <cellStyle name="Normal 8 3 3 5 3 3" xfId="26384" xr:uid="{A935D5FA-2874-4A1A-AEA8-3A49A94466FD}"/>
    <cellStyle name="Normal 8 3 3 5 4" xfId="12041" xr:uid="{14471C30-96AD-4095-9990-9FB4069CB2AB}"/>
    <cellStyle name="Normal 8 3 3 5 5" xfId="22167" xr:uid="{041691E5-3893-4535-8B14-0E73E0E6ABA3}"/>
    <cellStyle name="Normal 8 3 3 6" xfId="3047" xr:uid="{BAC8E783-92B7-484C-8D5F-D8D50DCBCE99}"/>
    <cellStyle name="Normal 8 3 3 6 2" xfId="5276" xr:uid="{98D57784-E617-42CE-8D75-700F93EEDA2D}"/>
    <cellStyle name="Normal 8 3 3 6 2 2" xfId="9494" xr:uid="{3E95E273-96A0-4D0E-B326-B4C2AFB8289A}"/>
    <cellStyle name="Normal 8 3 3 6 2 2 2" xfId="18816" xr:uid="{92E8CAA2-258F-415B-A3B0-80CA371AE821}"/>
    <cellStyle name="Normal 8 3 3 6 2 2 3" xfId="28942" xr:uid="{AD9C4207-855C-43C7-89C1-38AD48B2714B}"/>
    <cellStyle name="Normal 8 3 3 6 2 3" xfId="14599" xr:uid="{5E668528-96CE-4E2A-8404-811444A5A575}"/>
    <cellStyle name="Normal 8 3 3 6 2 4" xfId="24725" xr:uid="{B4275D97-B360-4A4C-AF5D-907185307429}"/>
    <cellStyle name="Normal 8 3 3 6 3" xfId="7349" xr:uid="{EFFAD2E6-BAAE-481E-A041-3843DDA097E7}"/>
    <cellStyle name="Normal 8 3 3 6 3 2" xfId="16671" xr:uid="{1A9BD3E7-7A6A-48B1-8DF0-E874593C047D}"/>
    <cellStyle name="Normal 8 3 3 6 3 3" xfId="26797" xr:uid="{1750B465-D810-4777-B689-8BCF5D03DC3E}"/>
    <cellStyle name="Normal 8 3 3 6 4" xfId="12454" xr:uid="{3543D2FE-C391-400F-A2BD-CE9A15079244}"/>
    <cellStyle name="Normal 8 3 3 6 5" xfId="22580" xr:uid="{B189ACC8-4C8B-48B8-95B2-2C85D88BF8CE}"/>
    <cellStyle name="Normal 8 3 3 7" xfId="3483" xr:uid="{0C8C2BCF-DF1D-4459-AE38-C4D10D9D4E58}"/>
    <cellStyle name="Normal 8 3 3 7 2" xfId="7762" xr:uid="{7A139B27-7E37-48D3-A807-8342F9CFB7BE}"/>
    <cellStyle name="Normal 8 3 3 7 2 2" xfId="17084" xr:uid="{DDBB3226-B3FB-42EB-BEBE-73DF33F60E3A}"/>
    <cellStyle name="Normal 8 3 3 7 2 3" xfId="27210" xr:uid="{32397470-8097-464C-94C9-AB7B245F8E8A}"/>
    <cellStyle name="Normal 8 3 3 7 3" xfId="12867" xr:uid="{F16F7DC3-A1D0-4D1C-9D3D-BE33A99DB758}"/>
    <cellStyle name="Normal 8 3 3 7 4" xfId="22993" xr:uid="{125DE3F4-6347-4B34-BE18-CD142C835FA0}"/>
    <cellStyle name="Normal 8 3 3 8" xfId="5697" xr:uid="{053E98EA-BA1D-4649-B2F2-4C24E627BA13}"/>
    <cellStyle name="Normal 8 3 3 8 2" xfId="15019" xr:uid="{A67AFFE9-C267-4136-9105-756E4FAE3027}"/>
    <cellStyle name="Normal 8 3 3 8 3" xfId="25145" xr:uid="{AC0E4A0E-3622-4B82-8465-A714647BC710}"/>
    <cellStyle name="Normal 8 3 3 9" xfId="9707" xr:uid="{7699A733-CC1C-4541-86DF-0A3FF665BE9B}"/>
    <cellStyle name="Normal 8 3 3 9 2" xfId="19028" xr:uid="{38264BE5-1224-4487-811A-DECACDB16C6B}"/>
    <cellStyle name="Normal 8 3 3 9 3" xfId="29154" xr:uid="{9AE0D1D2-3711-40FC-8A73-349A507CD498}"/>
    <cellStyle name="Normal 8 3 4" xfId="505" xr:uid="{00000000-0005-0000-0000-000089030000}"/>
    <cellStyle name="Normal 8 3 4 10" xfId="10804" xr:uid="{125791D2-DAEE-4757-834F-0E07D7F45406}"/>
    <cellStyle name="Normal 8 3 4 11" xfId="20100" xr:uid="{C429E7C5-FD8D-4872-B9B9-E865C92BE812}"/>
    <cellStyle name="Normal 8 3 4 12" xfId="20930" xr:uid="{DBE85EE5-ECC8-43B8-91DF-E7855D6C3112}"/>
    <cellStyle name="Normal 8 3 4 2" xfId="977" xr:uid="{00000000-0005-0000-0000-00008A030000}"/>
    <cellStyle name="Normal 8 3 4 2 2" xfId="4039" xr:uid="{815EDEC8-0CFF-4859-98BA-8BD05CE4F258}"/>
    <cellStyle name="Normal 8 3 4 2 2 2" xfId="8257" xr:uid="{3F7EA5DF-2D1E-4EAF-A06A-A5E6224B2E36}"/>
    <cellStyle name="Normal 8 3 4 2 2 2 2" xfId="17579" xr:uid="{9D53585A-6CD9-49B8-B5AC-24DC4BC8DA07}"/>
    <cellStyle name="Normal 8 3 4 2 2 2 3" xfId="27705" xr:uid="{D6FD4CB3-3997-4F05-AB6D-F363A914DCA7}"/>
    <cellStyle name="Normal 8 3 4 2 2 3" xfId="13362" xr:uid="{12B0E051-F2DB-430C-8F56-4C9FBEC6CB69}"/>
    <cellStyle name="Normal 8 3 4 2 2 4" xfId="23488" xr:uid="{25B43AB6-5E12-4586-9B52-DF5B5F01E751}"/>
    <cellStyle name="Normal 8 3 4 2 3" xfId="6112" xr:uid="{9D074246-C02F-411C-8EB2-8879F6E6A8F5}"/>
    <cellStyle name="Normal 8 3 4 2 3 2" xfId="15434" xr:uid="{776B6E3E-86B8-49F1-AE36-BC39627FF532}"/>
    <cellStyle name="Normal 8 3 4 2 3 3" xfId="25560" xr:uid="{01AF532F-DE29-4BA3-8425-5ABDC7A5C9CF}"/>
    <cellStyle name="Normal 8 3 4 2 4" xfId="10236" xr:uid="{FB04249A-E969-4A7E-AEF4-2BE378637EDD}"/>
    <cellStyle name="Normal 8 3 4 2 4 2" xfId="19547" xr:uid="{CFC66E9D-8861-4435-9642-0966FB7A701E}"/>
    <cellStyle name="Normal 8 3 4 2 4 3" xfId="29673" xr:uid="{D76B9D39-2F8E-4AB6-992C-43F35830A411}"/>
    <cellStyle name="Normal 8 3 4 2 5" xfId="1810" xr:uid="{9DE1EEB8-5106-4CDC-AF95-F6E6E3475EB2}"/>
    <cellStyle name="Normal 8 3 4 2 6" xfId="11217" xr:uid="{67BBFFB6-CD0C-49A4-8236-51DC35169364}"/>
    <cellStyle name="Normal 8 3 4 2 7" xfId="20516" xr:uid="{7A6EF7EF-D3F1-4333-8491-338B915F7993}"/>
    <cellStyle name="Normal 8 3 4 2 8" xfId="21343" xr:uid="{E89EA087-03D9-429B-9FD1-1CF6F1AFC9E5}"/>
    <cellStyle name="Normal 8 3 4 3" xfId="2223" xr:uid="{8F576808-C768-4E02-99F3-D88E65DF9C7E}"/>
    <cellStyle name="Normal 8 3 4 3 2" xfId="4452" xr:uid="{0CF35143-96B0-4EF0-B05F-15845CFFBFC5}"/>
    <cellStyle name="Normal 8 3 4 3 2 2" xfId="8670" xr:uid="{1AA3F2DA-1414-4CA3-AFC7-5AA6CEF90085}"/>
    <cellStyle name="Normal 8 3 4 3 2 2 2" xfId="17992" xr:uid="{C0B37B65-B678-41A7-94AE-47D4BA1F8C25}"/>
    <cellStyle name="Normal 8 3 4 3 2 2 3" xfId="28118" xr:uid="{955E9786-3D16-4510-9602-87AC82A35511}"/>
    <cellStyle name="Normal 8 3 4 3 2 3" xfId="13775" xr:uid="{562B1C50-A0ED-4B6C-935C-2FBA2E8BC50B}"/>
    <cellStyle name="Normal 8 3 4 3 2 4" xfId="23901" xr:uid="{CF05684A-2ACE-4666-A52A-01DE9D78FD81}"/>
    <cellStyle name="Normal 8 3 4 3 3" xfId="6525" xr:uid="{CCE36BC0-823E-442E-8D52-A71CB4A65F25}"/>
    <cellStyle name="Normal 8 3 4 3 3 2" xfId="15847" xr:uid="{6B59B8E2-C35F-4E4C-AC2B-BEC6826ABC31}"/>
    <cellStyle name="Normal 8 3 4 3 3 3" xfId="25973" xr:uid="{865877A9-3637-40F2-978B-F0B72BECD9C4}"/>
    <cellStyle name="Normal 8 3 4 3 4" xfId="11630" xr:uid="{604726F4-1B8F-4322-971B-372B63738F11}"/>
    <cellStyle name="Normal 8 3 4 3 5" xfId="21756" xr:uid="{1735C575-BE4F-43C3-B1D2-38196BEB8EE7}"/>
    <cellStyle name="Normal 8 3 4 4" xfId="2636" xr:uid="{4802E033-0B1B-413A-840F-E4771D94139A}"/>
    <cellStyle name="Normal 8 3 4 4 2" xfId="4865" xr:uid="{2231DE8E-B47B-43EB-981E-0FFBD66C0840}"/>
    <cellStyle name="Normal 8 3 4 4 2 2" xfId="9083" xr:uid="{71D96F16-278A-43AD-99BE-55153F59A1DF}"/>
    <cellStyle name="Normal 8 3 4 4 2 2 2" xfId="18405" xr:uid="{2017675B-DD44-469C-A943-ACD5FEAB8D78}"/>
    <cellStyle name="Normal 8 3 4 4 2 2 3" xfId="28531" xr:uid="{C0F4E39B-1C02-4109-8D49-5F9B60299D9A}"/>
    <cellStyle name="Normal 8 3 4 4 2 3" xfId="14188" xr:uid="{91550AC8-7C36-400B-A6D4-E1D2640D3F18}"/>
    <cellStyle name="Normal 8 3 4 4 2 4" xfId="24314" xr:uid="{DD99C800-D91B-4957-A304-F7CF54269B29}"/>
    <cellStyle name="Normal 8 3 4 4 3" xfId="6938" xr:uid="{2DD3D73A-87AC-49D1-9EB6-2193136B6939}"/>
    <cellStyle name="Normal 8 3 4 4 3 2" xfId="16260" xr:uid="{4C22C30B-BBAD-40F0-8DB3-8D0DCDC1CE0D}"/>
    <cellStyle name="Normal 8 3 4 4 3 3" xfId="26386" xr:uid="{47E1AF0E-1EDD-4A98-A32D-006F8B8B61C7}"/>
    <cellStyle name="Normal 8 3 4 4 4" xfId="12043" xr:uid="{795C821A-7FE4-4787-943A-5FAE5DF57C38}"/>
    <cellStyle name="Normal 8 3 4 4 5" xfId="22169" xr:uid="{066D6D53-8490-4316-8108-F642309B1A71}"/>
    <cellStyle name="Normal 8 3 4 5" xfId="3049" xr:uid="{35B0E3DB-33A0-47EB-B28B-BD244B9A0189}"/>
    <cellStyle name="Normal 8 3 4 5 2" xfId="5278" xr:uid="{85947F30-F75D-4472-88A9-8B7E1D131CEA}"/>
    <cellStyle name="Normal 8 3 4 5 2 2" xfId="9496" xr:uid="{CD7F5C14-60B1-48C9-A5DE-670327F40D01}"/>
    <cellStyle name="Normal 8 3 4 5 2 2 2" xfId="18818" xr:uid="{202F1367-B8B1-4372-8CF5-BFA76E9DA0DD}"/>
    <cellStyle name="Normal 8 3 4 5 2 2 3" xfId="28944" xr:uid="{F65C0D6B-F31C-4DEF-B3BB-32E4101AB083}"/>
    <cellStyle name="Normal 8 3 4 5 2 3" xfId="14601" xr:uid="{292B9ED7-18F9-406A-8751-F51DFB748C17}"/>
    <cellStyle name="Normal 8 3 4 5 2 4" xfId="24727" xr:uid="{E39F41B3-9DCA-441A-B723-2E1BBFC5F90A}"/>
    <cellStyle name="Normal 8 3 4 5 3" xfId="7351" xr:uid="{0F013F2A-A814-4E8C-9AAA-C6843A41991A}"/>
    <cellStyle name="Normal 8 3 4 5 3 2" xfId="16673" xr:uid="{6581E127-F0F3-4917-885F-0847D1A11D16}"/>
    <cellStyle name="Normal 8 3 4 5 3 3" xfId="26799" xr:uid="{D77F2CA3-78FB-43C1-BADC-329B2582FB67}"/>
    <cellStyle name="Normal 8 3 4 5 4" xfId="12456" xr:uid="{67B2228B-AEA9-43A6-A74B-CA15C0C71D4C}"/>
    <cellStyle name="Normal 8 3 4 5 5" xfId="22582" xr:uid="{BC33DF25-FD0C-46BB-BF96-1DE273285A45}"/>
    <cellStyle name="Normal 8 3 4 6" xfId="3485" xr:uid="{51E54FBF-EB30-41A8-82C8-33F502B6A999}"/>
    <cellStyle name="Normal 8 3 4 6 2" xfId="7764" xr:uid="{791FF629-A196-4056-9AC5-A6733432B243}"/>
    <cellStyle name="Normal 8 3 4 6 2 2" xfId="17086" xr:uid="{AD6BD480-CAD4-44D6-847E-D1F4A91D2732}"/>
    <cellStyle name="Normal 8 3 4 6 2 3" xfId="27212" xr:uid="{A9032BEE-473F-4F78-80C2-30E82F13A090}"/>
    <cellStyle name="Normal 8 3 4 6 3" xfId="12869" xr:uid="{B54E42B9-87A4-4A4D-8CBB-E5D2144C3963}"/>
    <cellStyle name="Normal 8 3 4 6 4" xfId="22995" xr:uid="{2489C765-887E-42A9-9E9C-D7C520BF810C}"/>
    <cellStyle name="Normal 8 3 4 7" xfId="5699" xr:uid="{F5C0B7D8-2C3C-422A-819A-383C7432F2C8}"/>
    <cellStyle name="Normal 8 3 4 7 2" xfId="15021" xr:uid="{32C383AF-3250-46C4-A196-CE9CF4456394}"/>
    <cellStyle name="Normal 8 3 4 7 3" xfId="25147" xr:uid="{5CEE32A8-A558-4600-A92C-448B4A2FF1CF}"/>
    <cellStyle name="Normal 8 3 4 8" xfId="9811" xr:uid="{A6622F84-4A3B-4121-9AE3-95D113FB2DB0}"/>
    <cellStyle name="Normal 8 3 4 8 2" xfId="19132" xr:uid="{FA59D26B-5B16-4131-9ADE-A17FA881103F}"/>
    <cellStyle name="Normal 8 3 4 8 3" xfId="29258" xr:uid="{AAB00D5D-62C8-449D-8CEF-A80B68BBD4DC}"/>
    <cellStyle name="Normal 8 3 4 9" xfId="1395" xr:uid="{D868991C-B81F-4962-9159-4E1827B8958C}"/>
    <cellStyle name="Normal 8 3 5" xfId="970" xr:uid="{00000000-0005-0000-0000-00008B030000}"/>
    <cellStyle name="Normal 8 3 5 2" xfId="4032" xr:uid="{0511AF30-2F44-45A9-BCA6-F3F5A8BF3AEB}"/>
    <cellStyle name="Normal 8 3 5 2 2" xfId="8250" xr:uid="{FC795C49-6986-4A90-8C9C-79122A6F4289}"/>
    <cellStyle name="Normal 8 3 5 2 2 2" xfId="17572" xr:uid="{C6BD27A5-BA02-4B0B-9668-584B7EDB7035}"/>
    <cellStyle name="Normal 8 3 5 2 2 3" xfId="27698" xr:uid="{3FED87B3-4556-4119-A598-C1CAFAB36637}"/>
    <cellStyle name="Normal 8 3 5 2 3" xfId="13355" xr:uid="{F8F5C672-16A3-4A8B-8B73-C27810645622}"/>
    <cellStyle name="Normal 8 3 5 2 4" xfId="23481" xr:uid="{CCB2C50F-AD0B-4534-936D-BF6CA084BF75}"/>
    <cellStyle name="Normal 8 3 5 3" xfId="6105" xr:uid="{4E30D7A5-0ED4-49CA-92F1-70EA882423DC}"/>
    <cellStyle name="Normal 8 3 5 3 2" xfId="15427" xr:uid="{1723FF77-5C60-47F5-A70A-EFCB9F2D6A7D}"/>
    <cellStyle name="Normal 8 3 5 3 3" xfId="25553" xr:uid="{8BDBE42A-D381-4CDA-BD8F-37A09B99CA3C}"/>
    <cellStyle name="Normal 8 3 5 4" xfId="10028" xr:uid="{2EE7B2CF-6A74-4384-9613-AFDA54E1B6F3}"/>
    <cellStyle name="Normal 8 3 5 4 2" xfId="19340" xr:uid="{E5F1FD69-8ADE-4F2F-AF70-D970FE55A98B}"/>
    <cellStyle name="Normal 8 3 5 4 3" xfId="29466" xr:uid="{A88E65EE-C695-43DF-87E5-013B46D7F5B0}"/>
    <cellStyle name="Normal 8 3 5 5" xfId="1803" xr:uid="{13794466-F8A9-4490-BD5A-D3B3375D037D}"/>
    <cellStyle name="Normal 8 3 5 6" xfId="11210" xr:uid="{1E86A1A8-C857-4E13-8555-07FAF6F37175}"/>
    <cellStyle name="Normal 8 3 5 7" xfId="20509" xr:uid="{0F2C4A0F-A910-4995-A341-49A1377F14E2}"/>
    <cellStyle name="Normal 8 3 5 8" xfId="21336" xr:uid="{F97BF244-4323-48FC-9844-9D223F67D887}"/>
    <cellStyle name="Normal 8 3 6" xfId="2216" xr:uid="{3B6688DA-39E9-48E2-B9DC-436ACDD9EFA4}"/>
    <cellStyle name="Normal 8 3 6 2" xfId="4445" xr:uid="{AE256058-2FE8-4D03-9898-CE79B4E5E091}"/>
    <cellStyle name="Normal 8 3 6 2 2" xfId="8663" xr:uid="{50EA5123-3599-4251-9546-E62711C39217}"/>
    <cellStyle name="Normal 8 3 6 2 2 2" xfId="17985" xr:uid="{01E42B4C-30F8-48A5-9D41-6F336676CC2A}"/>
    <cellStyle name="Normal 8 3 6 2 2 3" xfId="28111" xr:uid="{6A76DE85-F695-4360-8B90-34A868365CDC}"/>
    <cellStyle name="Normal 8 3 6 2 3" xfId="13768" xr:uid="{60B99D77-CC01-4A50-806A-720AFAF88E8B}"/>
    <cellStyle name="Normal 8 3 6 2 4" xfId="23894" xr:uid="{996CC599-0150-4B47-86AD-F4AD0AAFBEC1}"/>
    <cellStyle name="Normal 8 3 6 3" xfId="6518" xr:uid="{5E9730B1-B262-4B37-B1D8-4E7622699C13}"/>
    <cellStyle name="Normal 8 3 6 3 2" xfId="15840" xr:uid="{C5CC7408-761A-4FD0-8F33-7D8C82275BD3}"/>
    <cellStyle name="Normal 8 3 6 3 3" xfId="25966" xr:uid="{560B6D0C-760D-4A78-835B-E5B34F8CB224}"/>
    <cellStyle name="Normal 8 3 6 4" xfId="11623" xr:uid="{BDCD7D5E-6F25-41F8-8482-BE1614C177ED}"/>
    <cellStyle name="Normal 8 3 6 5" xfId="21749" xr:uid="{3ED99870-824C-483E-B03C-45592B519890}"/>
    <cellStyle name="Normal 8 3 7" xfId="2629" xr:uid="{9445968B-821D-4FA7-989B-6C5E95AF9F6B}"/>
    <cellStyle name="Normal 8 3 7 2" xfId="4858" xr:uid="{1A0678E2-1BC1-4343-969B-819D04996FD2}"/>
    <cellStyle name="Normal 8 3 7 2 2" xfId="9076" xr:uid="{4A9E0368-7998-4321-BF1F-2F79D77F8F9B}"/>
    <cellStyle name="Normal 8 3 7 2 2 2" xfId="18398" xr:uid="{55BA7E89-77E2-40F1-9F2F-D5BBC3ECF456}"/>
    <cellStyle name="Normal 8 3 7 2 2 3" xfId="28524" xr:uid="{F349C56D-02A0-4421-9EF9-A35D3A10CBE4}"/>
    <cellStyle name="Normal 8 3 7 2 3" xfId="14181" xr:uid="{2E9A6334-EB4E-4207-B840-A146878FE82A}"/>
    <cellStyle name="Normal 8 3 7 2 4" xfId="24307" xr:uid="{B6F4F466-734E-4F13-B53D-7059173637CA}"/>
    <cellStyle name="Normal 8 3 7 3" xfId="6931" xr:uid="{0EBEB40A-2D57-447F-B3C5-285FC425CAC3}"/>
    <cellStyle name="Normal 8 3 7 3 2" xfId="16253" xr:uid="{36573706-6594-438A-9F3A-E7A9C77EA286}"/>
    <cellStyle name="Normal 8 3 7 3 3" xfId="26379" xr:uid="{C200E51B-A648-4401-81B0-52F305F91771}"/>
    <cellStyle name="Normal 8 3 7 4" xfId="12036" xr:uid="{460A9CCE-A789-48A0-B87D-7AC2867061C4}"/>
    <cellStyle name="Normal 8 3 7 5" xfId="22162" xr:uid="{7F06E7F1-3464-41BE-9C30-22AE5B024A3D}"/>
    <cellStyle name="Normal 8 3 8" xfId="3042" xr:uid="{851A9A85-0D9F-4C9E-96AE-9C099F85B1B1}"/>
    <cellStyle name="Normal 8 3 8 2" xfId="5271" xr:uid="{33465EFD-D448-45A5-9411-86B497D7FB80}"/>
    <cellStyle name="Normal 8 3 8 2 2" xfId="9489" xr:uid="{AEE3B321-734F-43EE-B92E-5384102FEF23}"/>
    <cellStyle name="Normal 8 3 8 2 2 2" xfId="18811" xr:uid="{59A88CE1-B56D-4C22-9E39-2CDF70824EA0}"/>
    <cellStyle name="Normal 8 3 8 2 2 3" xfId="28937" xr:uid="{6BE2C1BB-65B2-49B8-A439-2AD2D3E8D677}"/>
    <cellStyle name="Normal 8 3 8 2 3" xfId="14594" xr:uid="{DEE344D4-BB4D-47AC-9E52-FB549C6F7F59}"/>
    <cellStyle name="Normal 8 3 8 2 4" xfId="24720" xr:uid="{44BFDFAB-4B0B-4053-89F4-F727CF56C712}"/>
    <cellStyle name="Normal 8 3 8 3" xfId="7344" xr:uid="{AA80DF69-5888-4780-A2FB-EE2FB001B674}"/>
    <cellStyle name="Normal 8 3 8 3 2" xfId="16666" xr:uid="{D28FC683-0160-48A4-BB50-B84983890D93}"/>
    <cellStyle name="Normal 8 3 8 3 3" xfId="26792" xr:uid="{F07240C4-FB1C-4BC1-8357-DDE249059303}"/>
    <cellStyle name="Normal 8 3 8 4" xfId="12449" xr:uid="{0C0347B6-A894-4C63-8695-029046D447F2}"/>
    <cellStyle name="Normal 8 3 8 5" xfId="22575" xr:uid="{0C16053B-91AC-486B-AB32-88F4D8B102B1}"/>
    <cellStyle name="Normal 8 3 9" xfId="3478" xr:uid="{842333AE-B1E2-42A4-8CA7-95BE26E24470}"/>
    <cellStyle name="Normal 8 3 9 2" xfId="7757" xr:uid="{D6E4907B-D036-4D68-BAC1-4C9E81CD9231}"/>
    <cellStyle name="Normal 8 3 9 2 2" xfId="17079" xr:uid="{F865B8EF-C66B-4305-8AE0-A25C56E10DDC}"/>
    <cellStyle name="Normal 8 3 9 2 3" xfId="27205" xr:uid="{9A79C864-07B2-4103-A748-4D6C69C9704C}"/>
    <cellStyle name="Normal 8 3 9 3" xfId="12862" xr:uid="{04FBB78D-7932-488A-8D4D-C270F1975B23}"/>
    <cellStyle name="Normal 8 3 9 4" xfId="22988" xr:uid="{E9226E37-5BCD-420F-9424-B4660BE08FD2}"/>
    <cellStyle name="Normal 8 4" xfId="506" xr:uid="{00000000-0005-0000-0000-00008C030000}"/>
    <cellStyle name="Normal 8 4 10" xfId="9664" xr:uid="{A48BADDD-D30D-470E-BEF2-F89A5A38B5AB}"/>
    <cellStyle name="Normal 8 4 10 2" xfId="18985" xr:uid="{B5B7677A-D4E4-45D9-8323-BCCEF07B70F6}"/>
    <cellStyle name="Normal 8 4 10 3" xfId="29111" xr:uid="{6D56DF48-47D3-4A8B-A675-AD1BCC95A38C}"/>
    <cellStyle name="Normal 8 4 11" xfId="1396" xr:uid="{24D7EC97-0C61-405C-A2BB-CABAA23C7B16}"/>
    <cellStyle name="Normal 8 4 12" xfId="10805" xr:uid="{9D203FE9-5C58-4A63-8DC9-695826369052}"/>
    <cellStyle name="Normal 8 4 13" xfId="20101" xr:uid="{75D98A7C-97D4-4CCA-9A8E-61092A20529F}"/>
    <cellStyle name="Normal 8 4 14" xfId="20931" xr:uid="{6AC4EA12-13A0-46BD-84AC-26A2207EDC90}"/>
    <cellStyle name="Normal 8 4 2" xfId="507" xr:uid="{00000000-0005-0000-0000-00008D030000}"/>
    <cellStyle name="Normal 8 4 2 10" xfId="1397" xr:uid="{FD158E02-0D19-4AB0-B471-B08B2CD30C4E}"/>
    <cellStyle name="Normal 8 4 2 11" xfId="10806" xr:uid="{1E31873F-9942-43C3-A2CA-9E16ECFCA462}"/>
    <cellStyle name="Normal 8 4 2 12" xfId="20102" xr:uid="{224BF05A-26EE-44C2-9312-C0F6F9012B13}"/>
    <cellStyle name="Normal 8 4 2 13" xfId="20932" xr:uid="{D54022CA-AB96-47FC-91E0-CA3FD18BAAB5}"/>
    <cellStyle name="Normal 8 4 2 2" xfId="508" xr:uid="{00000000-0005-0000-0000-00008E030000}"/>
    <cellStyle name="Normal 8 4 2 2 10" xfId="10807" xr:uid="{503E8823-14AB-4734-AEFF-94710DB0CB20}"/>
    <cellStyle name="Normal 8 4 2 2 11" xfId="20103" xr:uid="{7A436C53-6C28-46C7-88CF-8AA91D5EE062}"/>
    <cellStyle name="Normal 8 4 2 2 12" xfId="20933" xr:uid="{2C569F11-C7AA-494A-8127-082718BA9CA7}"/>
    <cellStyle name="Normal 8 4 2 2 2" xfId="980" xr:uid="{00000000-0005-0000-0000-00008F030000}"/>
    <cellStyle name="Normal 8 4 2 2 2 2" xfId="4042" xr:uid="{BBB283F7-0559-4487-A62F-C91F85388F0F}"/>
    <cellStyle name="Normal 8 4 2 2 2 2 2" xfId="8260" xr:uid="{8AA6F9E4-7F98-48AD-B70B-9A808DD9463F}"/>
    <cellStyle name="Normal 8 4 2 2 2 2 2 2" xfId="17582" xr:uid="{82BF1688-00C8-43CF-AA87-0A27D2384978}"/>
    <cellStyle name="Normal 8 4 2 2 2 2 2 3" xfId="27708" xr:uid="{F8580478-EC4C-447C-B724-996CCF78BA8D}"/>
    <cellStyle name="Normal 8 4 2 2 2 2 3" xfId="13365" xr:uid="{36B49167-BFE5-4DE7-96C0-E11FED9DDBA1}"/>
    <cellStyle name="Normal 8 4 2 2 2 2 4" xfId="23491" xr:uid="{92C3D734-C5CD-41CC-B335-6484FDE14024}"/>
    <cellStyle name="Normal 8 4 2 2 2 3" xfId="6115" xr:uid="{0A8E2F64-E96A-4972-8CBE-7CE77F21D49A}"/>
    <cellStyle name="Normal 8 4 2 2 2 3 2" xfId="15437" xr:uid="{6C83D692-3D9B-4050-BA76-03D7F08A7D6B}"/>
    <cellStyle name="Normal 8 4 2 2 2 3 3" xfId="25563" xr:uid="{DDE57A8F-E9DB-4928-9BE3-DBA517091202}"/>
    <cellStyle name="Normal 8 4 2 2 2 4" xfId="10399" xr:uid="{4777055F-E6C3-4D3E-8FBD-957BAB6393AE}"/>
    <cellStyle name="Normal 8 4 2 2 2 4 2" xfId="19710" xr:uid="{1FAD33C3-0D4E-44AF-B206-B69F81F6C082}"/>
    <cellStyle name="Normal 8 4 2 2 2 4 3" xfId="29836" xr:uid="{215FFFD5-9E62-4B7D-BDBD-03599B5742E0}"/>
    <cellStyle name="Normal 8 4 2 2 2 5" xfId="1813" xr:uid="{6A3D2472-594E-4383-ACDA-F10728AA0D40}"/>
    <cellStyle name="Normal 8 4 2 2 2 6" xfId="11220" xr:uid="{79E35161-4449-4B78-AE5C-5660BF4F16C9}"/>
    <cellStyle name="Normal 8 4 2 2 2 7" xfId="20519" xr:uid="{FAFBFE79-98B0-4370-BD6B-9AE8BC824C46}"/>
    <cellStyle name="Normal 8 4 2 2 2 8" xfId="21346" xr:uid="{2A1FB1BD-2871-4B7E-A53B-EFA9BACB53A8}"/>
    <cellStyle name="Normal 8 4 2 2 3" xfId="2226" xr:uid="{DA20F2B6-B994-4B54-84EC-74E7D8039770}"/>
    <cellStyle name="Normal 8 4 2 2 3 2" xfId="4455" xr:uid="{F70611E3-F865-46F3-A776-8F6C854E367C}"/>
    <cellStyle name="Normal 8 4 2 2 3 2 2" xfId="8673" xr:uid="{4181AFDB-05FE-4503-BDCD-51D25AA853A1}"/>
    <cellStyle name="Normal 8 4 2 2 3 2 2 2" xfId="17995" xr:uid="{2F6E701A-24FA-4F4F-8310-8DC27860C9E2}"/>
    <cellStyle name="Normal 8 4 2 2 3 2 2 3" xfId="28121" xr:uid="{46CB5F44-5F47-42AE-8844-2A50B1DAAF25}"/>
    <cellStyle name="Normal 8 4 2 2 3 2 3" xfId="13778" xr:uid="{108134CE-A62D-4A2F-82D5-F68C6840B547}"/>
    <cellStyle name="Normal 8 4 2 2 3 2 4" xfId="23904" xr:uid="{1F3EF852-4EBF-4757-B448-B5E14AB74D4C}"/>
    <cellStyle name="Normal 8 4 2 2 3 3" xfId="6528" xr:uid="{C552FAB2-2851-43B0-B1AE-BF259C54DCD5}"/>
    <cellStyle name="Normal 8 4 2 2 3 3 2" xfId="15850" xr:uid="{AABFA959-DD64-4E57-A3B0-4F9BDB947C42}"/>
    <cellStyle name="Normal 8 4 2 2 3 3 3" xfId="25976" xr:uid="{1ACB4B1D-D13D-4E04-9FFB-55E04D39B1AE}"/>
    <cellStyle name="Normal 8 4 2 2 3 4" xfId="11633" xr:uid="{0ACADF35-33AC-4AB9-BABE-3765FD08FFD0}"/>
    <cellStyle name="Normal 8 4 2 2 3 5" xfId="21759" xr:uid="{E82CADE3-515E-4447-A1BF-0B572B76B9A2}"/>
    <cellStyle name="Normal 8 4 2 2 4" xfId="2639" xr:uid="{CC57F0B2-11DB-48C9-8123-1E6138628271}"/>
    <cellStyle name="Normal 8 4 2 2 4 2" xfId="4868" xr:uid="{26FA8AB6-C387-400C-A324-D2894C0F2C69}"/>
    <cellStyle name="Normal 8 4 2 2 4 2 2" xfId="9086" xr:uid="{39BB299E-6A7C-43FD-8DCF-636C710673B6}"/>
    <cellStyle name="Normal 8 4 2 2 4 2 2 2" xfId="18408" xr:uid="{96D46F69-639D-41F5-89CB-F234BAB2646B}"/>
    <cellStyle name="Normal 8 4 2 2 4 2 2 3" xfId="28534" xr:uid="{07FB236E-183E-48D2-8F5A-1A69020F3EEF}"/>
    <cellStyle name="Normal 8 4 2 2 4 2 3" xfId="14191" xr:uid="{001118F9-A1CD-4BEF-926A-2CCF7B4A90F0}"/>
    <cellStyle name="Normal 8 4 2 2 4 2 4" xfId="24317" xr:uid="{8290C401-CCDD-4DFB-A2EA-F83AD29D6304}"/>
    <cellStyle name="Normal 8 4 2 2 4 3" xfId="6941" xr:uid="{5615B386-C7C0-406F-A373-3EED6B4CB440}"/>
    <cellStyle name="Normal 8 4 2 2 4 3 2" xfId="16263" xr:uid="{2565D55F-FBC8-4810-B16C-328604C02E77}"/>
    <cellStyle name="Normal 8 4 2 2 4 3 3" xfId="26389" xr:uid="{16E08506-418D-4480-889C-B250E4FD243F}"/>
    <cellStyle name="Normal 8 4 2 2 4 4" xfId="12046" xr:uid="{266DAAD4-C201-4E4B-A5E3-FE2EB6F9DA23}"/>
    <cellStyle name="Normal 8 4 2 2 4 5" xfId="22172" xr:uid="{90829FFF-F15E-45FF-B646-D9FDD90E4490}"/>
    <cellStyle name="Normal 8 4 2 2 5" xfId="3052" xr:uid="{8587D0F8-7F45-4FFA-ABC3-7348C1F71954}"/>
    <cellStyle name="Normal 8 4 2 2 5 2" xfId="5281" xr:uid="{FAF1FF99-40FB-46DD-99E9-760D1F762A7B}"/>
    <cellStyle name="Normal 8 4 2 2 5 2 2" xfId="9499" xr:uid="{924AF7AE-2F23-4D9D-9F9C-3B76576B3E23}"/>
    <cellStyle name="Normal 8 4 2 2 5 2 2 2" xfId="18821" xr:uid="{62192D72-5B05-44E7-8743-B4DDABCEC919}"/>
    <cellStyle name="Normal 8 4 2 2 5 2 2 3" xfId="28947" xr:uid="{E880F9D5-40B9-4F1D-A2B9-890A9759307F}"/>
    <cellStyle name="Normal 8 4 2 2 5 2 3" xfId="14604" xr:uid="{FBD1BDF4-A985-4054-A5DC-D1D934FE122A}"/>
    <cellStyle name="Normal 8 4 2 2 5 2 4" xfId="24730" xr:uid="{D8B39B70-113D-46B2-9FE8-AAAA28F53457}"/>
    <cellStyle name="Normal 8 4 2 2 5 3" xfId="7354" xr:uid="{F00B2D6B-66B9-434D-A7E1-16DCC752BB00}"/>
    <cellStyle name="Normal 8 4 2 2 5 3 2" xfId="16676" xr:uid="{98F4973F-ED4D-49EB-B8C1-C1E114CD4543}"/>
    <cellStyle name="Normal 8 4 2 2 5 3 3" xfId="26802" xr:uid="{0B83778E-461B-42CB-B8D7-06F65956AE95}"/>
    <cellStyle name="Normal 8 4 2 2 5 4" xfId="12459" xr:uid="{D014315E-AEAA-44EA-8577-06FAAD74A04F}"/>
    <cellStyle name="Normal 8 4 2 2 5 5" xfId="22585" xr:uid="{3FCCBB2B-B128-4EB4-AF3B-AE43BB6E1D30}"/>
    <cellStyle name="Normal 8 4 2 2 6" xfId="3488" xr:uid="{B0F1374B-8ECF-4F29-B466-1DE1DF1E65D3}"/>
    <cellStyle name="Normal 8 4 2 2 6 2" xfId="7767" xr:uid="{B51BF83B-891E-4744-8C09-9F470AA0EDDB}"/>
    <cellStyle name="Normal 8 4 2 2 6 2 2" xfId="17089" xr:uid="{1F72A62F-BA29-4E24-A8D0-531D430BD9BE}"/>
    <cellStyle name="Normal 8 4 2 2 6 2 3" xfId="27215" xr:uid="{102675E2-045E-482B-AC23-CD83AB676C9D}"/>
    <cellStyle name="Normal 8 4 2 2 6 3" xfId="12872" xr:uid="{094B2697-7D90-4B1D-AA25-E7F0B80331EA}"/>
    <cellStyle name="Normal 8 4 2 2 6 4" xfId="22998" xr:uid="{B990B847-B8E7-46EA-A498-322FB9A0ED93}"/>
    <cellStyle name="Normal 8 4 2 2 7" xfId="5702" xr:uid="{FCE762AE-AAB8-4357-9EF7-32C0A7220C1D}"/>
    <cellStyle name="Normal 8 4 2 2 7 2" xfId="15024" xr:uid="{06A618E6-BFB3-40DB-A06E-49540F412A1E}"/>
    <cellStyle name="Normal 8 4 2 2 7 3" xfId="25150" xr:uid="{D9456C15-749C-4C7B-83F3-3C206646E808}"/>
    <cellStyle name="Normal 8 4 2 2 8" xfId="9974" xr:uid="{8CD2145D-0D9A-44B2-BCB5-BDE1DB6BC467}"/>
    <cellStyle name="Normal 8 4 2 2 8 2" xfId="19295" xr:uid="{9F7043E3-338E-466D-938F-DFCA224506DD}"/>
    <cellStyle name="Normal 8 4 2 2 8 3" xfId="29421" xr:uid="{CEF1DE86-EBD5-4FBA-A901-28CE00A26288}"/>
    <cellStyle name="Normal 8 4 2 2 9" xfId="1398" xr:uid="{16423CE4-AE2B-4C75-B3BB-CD5DAF593C79}"/>
    <cellStyle name="Normal 8 4 2 3" xfId="979" xr:uid="{00000000-0005-0000-0000-000090030000}"/>
    <cellStyle name="Normal 8 4 2 3 2" xfId="4041" xr:uid="{6E2D1635-966E-4C5D-963B-852BFBDBC326}"/>
    <cellStyle name="Normal 8 4 2 3 2 2" xfId="8259" xr:uid="{58BEBCB0-0001-4C36-8EAF-1D8B0CDBA1B5}"/>
    <cellStyle name="Normal 8 4 2 3 2 2 2" xfId="17581" xr:uid="{EC4CD4E7-A302-406E-882D-3D49A7100C50}"/>
    <cellStyle name="Normal 8 4 2 3 2 2 3" xfId="27707" xr:uid="{1EA26430-1113-438E-A573-C89355B47044}"/>
    <cellStyle name="Normal 8 4 2 3 2 3" xfId="13364" xr:uid="{A01C7445-295B-4D77-941A-91507EA4774C}"/>
    <cellStyle name="Normal 8 4 2 3 2 4" xfId="23490" xr:uid="{A210B6CF-232A-44DC-B226-60FDA90A14B8}"/>
    <cellStyle name="Normal 8 4 2 3 3" xfId="6114" xr:uid="{79EFCA00-CD19-4892-8162-699747991CA8}"/>
    <cellStyle name="Normal 8 4 2 3 3 2" xfId="15436" xr:uid="{73FA899A-7E64-4A69-9B64-734EE764E51E}"/>
    <cellStyle name="Normal 8 4 2 3 3 3" xfId="25562" xr:uid="{75D85C67-7662-4466-9074-F688D6E79EB3}"/>
    <cellStyle name="Normal 8 4 2 3 4" xfId="10192" xr:uid="{2BA948C8-0959-4ADC-83A9-77BC7FE84B2B}"/>
    <cellStyle name="Normal 8 4 2 3 4 2" xfId="19503" xr:uid="{7ECD18C4-9247-455A-A465-7044FE93042C}"/>
    <cellStyle name="Normal 8 4 2 3 4 3" xfId="29629" xr:uid="{16D74334-8AAB-4BC5-A777-55D2E350385E}"/>
    <cellStyle name="Normal 8 4 2 3 5" xfId="1812" xr:uid="{C95924E7-CE7A-48AB-9CCF-DB66EDD02F0B}"/>
    <cellStyle name="Normal 8 4 2 3 6" xfId="11219" xr:uid="{41DEC6B1-E773-491F-A89E-F3F789A775C9}"/>
    <cellStyle name="Normal 8 4 2 3 7" xfId="20518" xr:uid="{78788864-4325-4EB5-AE06-C1FD1E898554}"/>
    <cellStyle name="Normal 8 4 2 3 8" xfId="21345" xr:uid="{E1BEEAA2-6085-4EA6-A7B7-2B75A317A141}"/>
    <cellStyle name="Normal 8 4 2 4" xfId="2225" xr:uid="{745D1C88-F372-47F5-A3A9-7C70217CD15E}"/>
    <cellStyle name="Normal 8 4 2 4 2" xfId="4454" xr:uid="{FC46D2F6-DF33-4801-8A7B-2F83F7E1DA68}"/>
    <cellStyle name="Normal 8 4 2 4 2 2" xfId="8672" xr:uid="{5ECBCA1E-E0C4-4612-984F-288AC3114762}"/>
    <cellStyle name="Normal 8 4 2 4 2 2 2" xfId="17994" xr:uid="{4420480A-B798-40F6-860C-BAA6EDEC809F}"/>
    <cellStyle name="Normal 8 4 2 4 2 2 3" xfId="28120" xr:uid="{DFADECC5-A662-4C3B-BB52-143F38DCC5E8}"/>
    <cellStyle name="Normal 8 4 2 4 2 3" xfId="13777" xr:uid="{795315E3-D564-44F1-A674-F49BCABDC00C}"/>
    <cellStyle name="Normal 8 4 2 4 2 4" xfId="23903" xr:uid="{A9DB71B2-A86D-45F4-A1DA-75B910EC68C3}"/>
    <cellStyle name="Normal 8 4 2 4 3" xfId="6527" xr:uid="{8FA341F0-64E6-4EDD-A29E-603CC619A5C7}"/>
    <cellStyle name="Normal 8 4 2 4 3 2" xfId="15849" xr:uid="{6C0E760B-E882-46E5-92C0-0E26F71F132D}"/>
    <cellStyle name="Normal 8 4 2 4 3 3" xfId="25975" xr:uid="{D40849E7-C96D-4349-B7EC-23B11B785ACE}"/>
    <cellStyle name="Normal 8 4 2 4 4" xfId="11632" xr:uid="{28F40157-BC80-412B-BCD3-2CD9F1AC4604}"/>
    <cellStyle name="Normal 8 4 2 4 5" xfId="21758" xr:uid="{2677D76B-18B5-41D6-B4B6-24EE61728C2E}"/>
    <cellStyle name="Normal 8 4 2 5" xfId="2638" xr:uid="{17E81F56-4072-456A-A5B1-90A2C7304D30}"/>
    <cellStyle name="Normal 8 4 2 5 2" xfId="4867" xr:uid="{9943BABF-C914-4BB8-A184-F59EC210879A}"/>
    <cellStyle name="Normal 8 4 2 5 2 2" xfId="9085" xr:uid="{2B981BF4-6758-440A-B1A4-7B77A52BC3C6}"/>
    <cellStyle name="Normal 8 4 2 5 2 2 2" xfId="18407" xr:uid="{421C2980-9814-4C1A-A34A-46C5E06528DE}"/>
    <cellStyle name="Normal 8 4 2 5 2 2 3" xfId="28533" xr:uid="{028A95F9-EB70-4E61-8309-6224FAC9310A}"/>
    <cellStyle name="Normal 8 4 2 5 2 3" xfId="14190" xr:uid="{564351FB-8C15-41E7-98DC-2DFA7F05ABE1}"/>
    <cellStyle name="Normal 8 4 2 5 2 4" xfId="24316" xr:uid="{BF4AA33F-4069-4536-B79E-0702703EBF86}"/>
    <cellStyle name="Normal 8 4 2 5 3" xfId="6940" xr:uid="{0582A554-F058-4CDD-80EA-7FFFD761F0FA}"/>
    <cellStyle name="Normal 8 4 2 5 3 2" xfId="16262" xr:uid="{F9DAC646-7135-4731-9A09-3AC1416D11C4}"/>
    <cellStyle name="Normal 8 4 2 5 3 3" xfId="26388" xr:uid="{2514B75B-2E5E-4C51-B2C7-82329F45F41F}"/>
    <cellStyle name="Normal 8 4 2 5 4" xfId="12045" xr:uid="{6FC42E36-2AB1-4F6E-920D-A2047B97AB09}"/>
    <cellStyle name="Normal 8 4 2 5 5" xfId="22171" xr:uid="{267EE259-878B-4CA9-8C88-67B4E1F1F00E}"/>
    <cellStyle name="Normal 8 4 2 6" xfId="3051" xr:uid="{55505707-6776-40F2-A8FA-5B1B63604330}"/>
    <cellStyle name="Normal 8 4 2 6 2" xfId="5280" xr:uid="{EA553992-1DA8-4060-B847-4B6D4EF69FDA}"/>
    <cellStyle name="Normal 8 4 2 6 2 2" xfId="9498" xr:uid="{63D22AF6-574C-4132-9BFF-661765ABD40F}"/>
    <cellStyle name="Normal 8 4 2 6 2 2 2" xfId="18820" xr:uid="{BF85D76E-7101-48D9-8D27-5D30446E24B5}"/>
    <cellStyle name="Normal 8 4 2 6 2 2 3" xfId="28946" xr:uid="{02D03AF8-CF3D-4834-B660-6DAD8273BB75}"/>
    <cellStyle name="Normal 8 4 2 6 2 3" xfId="14603" xr:uid="{53695BDD-66A0-4816-A94A-918A826357B4}"/>
    <cellStyle name="Normal 8 4 2 6 2 4" xfId="24729" xr:uid="{E516F66E-DD1E-4214-ABC9-98E289D2117C}"/>
    <cellStyle name="Normal 8 4 2 6 3" xfId="7353" xr:uid="{32685BD1-D233-45E6-87E7-3DEC1D69E47E}"/>
    <cellStyle name="Normal 8 4 2 6 3 2" xfId="16675" xr:uid="{8D53F634-4AE4-44AC-8BF4-E8361244DE92}"/>
    <cellStyle name="Normal 8 4 2 6 3 3" xfId="26801" xr:uid="{BF1A3126-0663-4369-96E8-98AA07FBC713}"/>
    <cellStyle name="Normal 8 4 2 6 4" xfId="12458" xr:uid="{99290D72-5A42-478D-8655-78CB413A42D5}"/>
    <cellStyle name="Normal 8 4 2 6 5" xfId="22584" xr:uid="{B49E3805-3860-484F-90F4-225034B1FA6E}"/>
    <cellStyle name="Normal 8 4 2 7" xfId="3487" xr:uid="{863A83F3-A891-4FCB-9745-DDE803703CB0}"/>
    <cellStyle name="Normal 8 4 2 7 2" xfId="7766" xr:uid="{0911E710-0668-4229-A24F-87B416536AD8}"/>
    <cellStyle name="Normal 8 4 2 7 2 2" xfId="17088" xr:uid="{BDBA3616-F9B8-408C-9EDE-A5ED2E929857}"/>
    <cellStyle name="Normal 8 4 2 7 2 3" xfId="27214" xr:uid="{06E3BCD4-3346-4C8E-BCCF-2A5B0EE14D3C}"/>
    <cellStyle name="Normal 8 4 2 7 3" xfId="12871" xr:uid="{64AB670D-23CE-4CFD-9AAC-4E8900D02E9A}"/>
    <cellStyle name="Normal 8 4 2 7 4" xfId="22997" xr:uid="{0186CF13-4E90-4E2C-97DF-8736B5F15DE5}"/>
    <cellStyle name="Normal 8 4 2 8" xfId="5701" xr:uid="{9F21681B-9958-4BEC-B2F9-80C31495B572}"/>
    <cellStyle name="Normal 8 4 2 8 2" xfId="15023" xr:uid="{3BC82FC6-F3D3-4963-8374-51503630E247}"/>
    <cellStyle name="Normal 8 4 2 8 3" xfId="25149" xr:uid="{52A199B9-B7AF-4C07-ADF3-C8583FBEC073}"/>
    <cellStyle name="Normal 8 4 2 9" xfId="9767" xr:uid="{91621EB4-7FA4-49D6-968E-2DEE481FB24A}"/>
    <cellStyle name="Normal 8 4 2 9 2" xfId="19088" xr:uid="{DC61EB20-6203-463E-A23A-18950944F3E3}"/>
    <cellStyle name="Normal 8 4 2 9 3" xfId="29214" xr:uid="{3E90D658-4969-4E6E-A2EE-1FC61FAB7FAF}"/>
    <cellStyle name="Normal 8 4 3" xfId="509" xr:uid="{00000000-0005-0000-0000-000091030000}"/>
    <cellStyle name="Normal 8 4 3 10" xfId="10808" xr:uid="{CA45B926-AD36-4917-8661-29D6237E7245}"/>
    <cellStyle name="Normal 8 4 3 11" xfId="20104" xr:uid="{FF0C9391-C416-4EFC-AB7A-2CA34FDCC105}"/>
    <cellStyle name="Normal 8 4 3 12" xfId="20934" xr:uid="{A3DD5CCB-1256-4F72-A59F-0F7929C9EC02}"/>
    <cellStyle name="Normal 8 4 3 2" xfId="981" xr:uid="{00000000-0005-0000-0000-000092030000}"/>
    <cellStyle name="Normal 8 4 3 2 2" xfId="4043" xr:uid="{4CEB805D-98D0-4BF8-B296-1D7EA5C6218D}"/>
    <cellStyle name="Normal 8 4 3 2 2 2" xfId="8261" xr:uid="{C5BBADC5-DD6A-40D0-AAE4-FFD842960196}"/>
    <cellStyle name="Normal 8 4 3 2 2 2 2" xfId="17583" xr:uid="{F14AD3DF-41C0-4B7D-99FC-BC20B568E030}"/>
    <cellStyle name="Normal 8 4 3 2 2 2 3" xfId="27709" xr:uid="{284457C2-FAAB-43C7-91ED-9953E334C9B5}"/>
    <cellStyle name="Normal 8 4 3 2 2 3" xfId="13366" xr:uid="{D7E47598-FBD0-415D-AA38-5B86A3102406}"/>
    <cellStyle name="Normal 8 4 3 2 2 4" xfId="23492" xr:uid="{6017454D-568E-4172-920F-77CF1CAB1288}"/>
    <cellStyle name="Normal 8 4 3 2 3" xfId="6116" xr:uid="{A9C1E6AB-3348-4097-9170-C45BE8881E3A}"/>
    <cellStyle name="Normal 8 4 3 2 3 2" xfId="15438" xr:uid="{EB23E393-6860-45D0-9471-454804ECA7AB}"/>
    <cellStyle name="Normal 8 4 3 2 3 3" xfId="25564" xr:uid="{78191503-8B36-4DA4-924C-90A72FBA68B0}"/>
    <cellStyle name="Normal 8 4 3 2 4" xfId="10296" xr:uid="{29038CB9-4785-423F-8A01-37AF109C4D9A}"/>
    <cellStyle name="Normal 8 4 3 2 4 2" xfId="19607" xr:uid="{2F9D72E5-7180-4D8F-BBAB-627790EBEC6C}"/>
    <cellStyle name="Normal 8 4 3 2 4 3" xfId="29733" xr:uid="{AD453C81-2478-4E50-8BE9-E8AD0253FA5D}"/>
    <cellStyle name="Normal 8 4 3 2 5" xfId="1814" xr:uid="{CEF5DD52-0466-46E1-9984-CE4CECD3280A}"/>
    <cellStyle name="Normal 8 4 3 2 6" xfId="11221" xr:uid="{7CC6101F-B7C7-4B18-85F3-1794B04E85FB}"/>
    <cellStyle name="Normal 8 4 3 2 7" xfId="20520" xr:uid="{E3615A48-0B4D-4CD3-9A6E-35D9C9EEB35B}"/>
    <cellStyle name="Normal 8 4 3 2 8" xfId="21347" xr:uid="{7A334A40-F4BF-4C3B-BCCA-165963A9B379}"/>
    <cellStyle name="Normal 8 4 3 3" xfId="2227" xr:uid="{47B561CC-32E8-463C-9EAF-3BCA89DBC202}"/>
    <cellStyle name="Normal 8 4 3 3 2" xfId="4456" xr:uid="{66E240AA-F0FB-4FFE-90E5-286C43EDB57C}"/>
    <cellStyle name="Normal 8 4 3 3 2 2" xfId="8674" xr:uid="{2CEC79ED-88D4-4D56-85EA-0357C7FEE405}"/>
    <cellStyle name="Normal 8 4 3 3 2 2 2" xfId="17996" xr:uid="{FBDF9A37-25F4-48D4-A776-00A1F2C723A1}"/>
    <cellStyle name="Normal 8 4 3 3 2 2 3" xfId="28122" xr:uid="{2A271D62-18E1-4B89-9029-FE0FAECD4975}"/>
    <cellStyle name="Normal 8 4 3 3 2 3" xfId="13779" xr:uid="{264D30AB-768B-4EAC-B126-15FBC469CB9D}"/>
    <cellStyle name="Normal 8 4 3 3 2 4" xfId="23905" xr:uid="{7CC67EDF-C667-4E60-A587-FE43D6AD1CD8}"/>
    <cellStyle name="Normal 8 4 3 3 3" xfId="6529" xr:uid="{C3B72396-9544-494C-85EA-B232A02F9D6C}"/>
    <cellStyle name="Normal 8 4 3 3 3 2" xfId="15851" xr:uid="{C693086A-2A67-4CCF-8816-B740639067A9}"/>
    <cellStyle name="Normal 8 4 3 3 3 3" xfId="25977" xr:uid="{4C7F021C-BE76-4BF6-959B-145EA1B5E27A}"/>
    <cellStyle name="Normal 8 4 3 3 4" xfId="11634" xr:uid="{4BAA845B-6535-4D67-8B33-E708ED4F2CEF}"/>
    <cellStyle name="Normal 8 4 3 3 5" xfId="21760" xr:uid="{EEDD41C9-7277-43F5-9E8E-428A41A82476}"/>
    <cellStyle name="Normal 8 4 3 4" xfId="2640" xr:uid="{B670E00A-477B-4C67-A5BB-94916E48831D}"/>
    <cellStyle name="Normal 8 4 3 4 2" xfId="4869" xr:uid="{1B6B39CF-1E99-425D-9758-60DAFB9DD625}"/>
    <cellStyle name="Normal 8 4 3 4 2 2" xfId="9087" xr:uid="{F9D9D457-3C96-4CDB-8CC7-0B8C17A55886}"/>
    <cellStyle name="Normal 8 4 3 4 2 2 2" xfId="18409" xr:uid="{F5C498FE-7D01-4FC7-9585-15A1947283D3}"/>
    <cellStyle name="Normal 8 4 3 4 2 2 3" xfId="28535" xr:uid="{CA124558-62C1-462B-B6E2-D1DEC4A4E753}"/>
    <cellStyle name="Normal 8 4 3 4 2 3" xfId="14192" xr:uid="{0F588FDC-43B9-45A3-A530-CBECFA657717}"/>
    <cellStyle name="Normal 8 4 3 4 2 4" xfId="24318" xr:uid="{74489935-0D70-438B-9175-5C2536098916}"/>
    <cellStyle name="Normal 8 4 3 4 3" xfId="6942" xr:uid="{ED16F48F-04A7-4138-AFC2-4A9AF2299310}"/>
    <cellStyle name="Normal 8 4 3 4 3 2" xfId="16264" xr:uid="{1134FF6A-6EC3-434B-A62A-504F506FEAB5}"/>
    <cellStyle name="Normal 8 4 3 4 3 3" xfId="26390" xr:uid="{00B65C9F-DA27-4AB5-AA42-351D1695654A}"/>
    <cellStyle name="Normal 8 4 3 4 4" xfId="12047" xr:uid="{3770325C-0DBB-4389-8D5C-DE63BE15050F}"/>
    <cellStyle name="Normal 8 4 3 4 5" xfId="22173" xr:uid="{DE27F467-6BB3-489F-963A-321E057E7764}"/>
    <cellStyle name="Normal 8 4 3 5" xfId="3053" xr:uid="{0CE52EB1-2E8E-4500-841C-CC50891497E5}"/>
    <cellStyle name="Normal 8 4 3 5 2" xfId="5282" xr:uid="{6F80F3BD-6E4B-4E12-96FA-9429F7719EC1}"/>
    <cellStyle name="Normal 8 4 3 5 2 2" xfId="9500" xr:uid="{0EDA7AB5-AB6E-40FF-B7A5-9E9AFAC13282}"/>
    <cellStyle name="Normal 8 4 3 5 2 2 2" xfId="18822" xr:uid="{47A0C79A-0991-4383-918D-9DFA0A1B189F}"/>
    <cellStyle name="Normal 8 4 3 5 2 2 3" xfId="28948" xr:uid="{032A06D2-4D6B-42F7-9EF3-672FD5C6D38B}"/>
    <cellStyle name="Normal 8 4 3 5 2 3" xfId="14605" xr:uid="{C6A45FF1-7103-4569-9E62-BD091D101999}"/>
    <cellStyle name="Normal 8 4 3 5 2 4" xfId="24731" xr:uid="{843A88EB-654C-4378-AE6F-B623843D5A6A}"/>
    <cellStyle name="Normal 8 4 3 5 3" xfId="7355" xr:uid="{37B521B6-B953-4519-BB10-6CB1365EED14}"/>
    <cellStyle name="Normal 8 4 3 5 3 2" xfId="16677" xr:uid="{9BEB2F21-382A-4E56-B325-97690BF2D2DA}"/>
    <cellStyle name="Normal 8 4 3 5 3 3" xfId="26803" xr:uid="{8F6D0E65-E816-4092-90BA-45F401318765}"/>
    <cellStyle name="Normal 8 4 3 5 4" xfId="12460" xr:uid="{03FFA312-1BFC-4A15-A56C-1177AB74229A}"/>
    <cellStyle name="Normal 8 4 3 5 5" xfId="22586" xr:uid="{BBB92DF3-E5B9-49A0-AF3D-2B0225D48CE3}"/>
    <cellStyle name="Normal 8 4 3 6" xfId="3489" xr:uid="{31373DB0-B066-4277-A853-062286367828}"/>
    <cellStyle name="Normal 8 4 3 6 2" xfId="7768" xr:uid="{C17F3CF8-9A21-4F49-8479-4F9EF020A005}"/>
    <cellStyle name="Normal 8 4 3 6 2 2" xfId="17090" xr:uid="{4EF22DF3-1AE9-40A2-9879-61C56883B479}"/>
    <cellStyle name="Normal 8 4 3 6 2 3" xfId="27216" xr:uid="{B9B150E5-EC30-4A9C-8CE2-BDD6E6E611E2}"/>
    <cellStyle name="Normal 8 4 3 6 3" xfId="12873" xr:uid="{0D863070-E972-432F-B942-02E4A0396BBC}"/>
    <cellStyle name="Normal 8 4 3 6 4" xfId="22999" xr:uid="{A04605FB-FAB1-4159-8534-DE75CAEE4763}"/>
    <cellStyle name="Normal 8 4 3 7" xfId="5703" xr:uid="{F9D97039-BB66-4C46-84A6-2B20B702DEFF}"/>
    <cellStyle name="Normal 8 4 3 7 2" xfId="15025" xr:uid="{F053468B-DABE-417F-B5B9-EE1FF4302265}"/>
    <cellStyle name="Normal 8 4 3 7 3" xfId="25151" xr:uid="{5CA2DA69-27F9-428D-919A-879093265077}"/>
    <cellStyle name="Normal 8 4 3 8" xfId="9871" xr:uid="{BCBFB98E-4F6B-439F-96D3-5559F6BD5A05}"/>
    <cellStyle name="Normal 8 4 3 8 2" xfId="19192" xr:uid="{E9CEF5CB-FF46-46DF-917F-A81EEF1035C5}"/>
    <cellStyle name="Normal 8 4 3 8 3" xfId="29318" xr:uid="{D1163A70-AA33-456C-A1F9-549E55501E31}"/>
    <cellStyle name="Normal 8 4 3 9" xfId="1399" xr:uid="{ED3C8908-6057-499F-9A40-BBB89B9324DB}"/>
    <cellStyle name="Normal 8 4 4" xfId="978" xr:uid="{00000000-0005-0000-0000-000093030000}"/>
    <cellStyle name="Normal 8 4 4 2" xfId="4040" xr:uid="{2DF4DB21-8661-48E7-A840-DE7B438145E9}"/>
    <cellStyle name="Normal 8 4 4 2 2" xfId="8258" xr:uid="{357B7BD2-90C0-4BDB-BA7A-0CF651F5D10D}"/>
    <cellStyle name="Normal 8 4 4 2 2 2" xfId="17580" xr:uid="{6CD35216-FD15-4C67-97B1-3C43FE6FF268}"/>
    <cellStyle name="Normal 8 4 4 2 2 3" xfId="27706" xr:uid="{06570E19-2F83-4F2A-9F75-2EA218BB9C79}"/>
    <cellStyle name="Normal 8 4 4 2 3" xfId="13363" xr:uid="{14E312A5-E6C1-4EA2-A858-B88909AB7232}"/>
    <cellStyle name="Normal 8 4 4 2 4" xfId="23489" xr:uid="{5D75B9F5-4249-48CE-8456-9E6C7C1999EC}"/>
    <cellStyle name="Normal 8 4 4 3" xfId="6113" xr:uid="{109BEDE6-FB04-4F65-9F7A-F16AB67A5F3A}"/>
    <cellStyle name="Normal 8 4 4 3 2" xfId="15435" xr:uid="{F394D73A-4C02-44ED-A3D8-8853F6384345}"/>
    <cellStyle name="Normal 8 4 4 3 3" xfId="25561" xr:uid="{67C06887-2010-48B2-BEE9-1A0E45710298}"/>
    <cellStyle name="Normal 8 4 4 4" xfId="10089" xr:uid="{03BAE25E-421A-4607-9D74-F29957E5F4B8}"/>
    <cellStyle name="Normal 8 4 4 4 2" xfId="19400" xr:uid="{F87B9D0E-C89B-4D76-970A-6D880B48A331}"/>
    <cellStyle name="Normal 8 4 4 4 3" xfId="29526" xr:uid="{1506690B-FFE9-4CE1-96FE-A041E0E210AD}"/>
    <cellStyle name="Normal 8 4 4 5" xfId="1811" xr:uid="{15B7025B-341F-4A00-896D-6381B5B8D2E8}"/>
    <cellStyle name="Normal 8 4 4 6" xfId="11218" xr:uid="{C89B30DD-6901-46C1-A82B-A90AEA7ABF86}"/>
    <cellStyle name="Normal 8 4 4 7" xfId="20517" xr:uid="{5E29F62F-99E4-45BA-882F-E0D6DF012D85}"/>
    <cellStyle name="Normal 8 4 4 8" xfId="21344" xr:uid="{2E6A835E-F2E0-4379-B278-707DF693153E}"/>
    <cellStyle name="Normal 8 4 5" xfId="2224" xr:uid="{27A2C41E-555A-4FF3-8A86-79DFB9FA2DD1}"/>
    <cellStyle name="Normal 8 4 5 2" xfId="4453" xr:uid="{9ECE8E1F-8BB3-4D8D-BCC6-8954D550A7E8}"/>
    <cellStyle name="Normal 8 4 5 2 2" xfId="8671" xr:uid="{2287E1CB-645C-4F0F-A8F2-DAE2BC76F423}"/>
    <cellStyle name="Normal 8 4 5 2 2 2" xfId="17993" xr:uid="{4654C828-2C13-43FE-9E37-C4A139AC48DF}"/>
    <cellStyle name="Normal 8 4 5 2 2 3" xfId="28119" xr:uid="{C1D3AD54-8DC0-4698-95FE-0A034489E185}"/>
    <cellStyle name="Normal 8 4 5 2 3" xfId="13776" xr:uid="{EDA873CE-E873-408A-BE26-8F180CD5E94F}"/>
    <cellStyle name="Normal 8 4 5 2 4" xfId="23902" xr:uid="{5FF55FDA-D249-4579-B59D-074FAC5FCFCE}"/>
    <cellStyle name="Normal 8 4 5 3" xfId="6526" xr:uid="{E5D36BB1-02E4-4E1D-BCC9-E752BA3C504A}"/>
    <cellStyle name="Normal 8 4 5 3 2" xfId="15848" xr:uid="{35F77AC4-1C94-48BD-AF1C-981060A88FCB}"/>
    <cellStyle name="Normal 8 4 5 3 3" xfId="25974" xr:uid="{99E99451-F4E8-4245-843C-2EDB32D712FF}"/>
    <cellStyle name="Normal 8 4 5 4" xfId="11631" xr:uid="{66235111-2D84-44C8-8657-2AB413AD729E}"/>
    <cellStyle name="Normal 8 4 5 5" xfId="21757" xr:uid="{8406FC07-A32C-4B89-B25D-25C22B9190B4}"/>
    <cellStyle name="Normal 8 4 6" xfId="2637" xr:uid="{914BE616-89C6-400F-84F7-C416C13489D3}"/>
    <cellStyle name="Normal 8 4 6 2" xfId="4866" xr:uid="{FCFC77B5-23D4-4619-8983-4FC98787CC24}"/>
    <cellStyle name="Normal 8 4 6 2 2" xfId="9084" xr:uid="{08C45889-46AF-409D-85A5-4C5B8457BA24}"/>
    <cellStyle name="Normal 8 4 6 2 2 2" xfId="18406" xr:uid="{E06D6689-8F28-47E7-9F40-71AB49F456A2}"/>
    <cellStyle name="Normal 8 4 6 2 2 3" xfId="28532" xr:uid="{6DF6DBA8-CF37-4404-8EE6-EC8483B78C56}"/>
    <cellStyle name="Normal 8 4 6 2 3" xfId="14189" xr:uid="{74C541A0-EF85-4D79-BE38-6A743E1D14F0}"/>
    <cellStyle name="Normal 8 4 6 2 4" xfId="24315" xr:uid="{3BE81423-CB48-4D69-823F-6CAE1EFE0653}"/>
    <cellStyle name="Normal 8 4 6 3" xfId="6939" xr:uid="{4641BE31-B7A4-4695-8C0F-0A806D3E0822}"/>
    <cellStyle name="Normal 8 4 6 3 2" xfId="16261" xr:uid="{622D9780-964E-4C11-9856-F56D460AB637}"/>
    <cellStyle name="Normal 8 4 6 3 3" xfId="26387" xr:uid="{2C29DDB7-881E-4BE9-8677-D0F7D97CCA5F}"/>
    <cellStyle name="Normal 8 4 6 4" xfId="12044" xr:uid="{8F21A2D2-2AD0-4A1E-B72B-63DAD0FFE7A7}"/>
    <cellStyle name="Normal 8 4 6 5" xfId="22170" xr:uid="{95153F75-1CFE-44B3-A2DE-536418729B23}"/>
    <cellStyle name="Normal 8 4 7" xfId="3050" xr:uid="{584591EF-80DA-4369-9301-C4C7308EADFD}"/>
    <cellStyle name="Normal 8 4 7 2" xfId="5279" xr:uid="{1BD59406-77CA-47AF-A143-B23C87BFB091}"/>
    <cellStyle name="Normal 8 4 7 2 2" xfId="9497" xr:uid="{E4FC9F9B-C3C7-4B9D-8BE1-2804EC7BED81}"/>
    <cellStyle name="Normal 8 4 7 2 2 2" xfId="18819" xr:uid="{812A3704-72FA-4156-A7E9-A37286110D60}"/>
    <cellStyle name="Normal 8 4 7 2 2 3" xfId="28945" xr:uid="{75BAFCB7-EC4E-4203-87F7-30C8ACD04D14}"/>
    <cellStyle name="Normal 8 4 7 2 3" xfId="14602" xr:uid="{5DE653E3-AE94-4002-AC45-59A74F37B809}"/>
    <cellStyle name="Normal 8 4 7 2 4" xfId="24728" xr:uid="{573D9FCC-3A57-4A20-80B5-C193E45E631B}"/>
    <cellStyle name="Normal 8 4 7 3" xfId="7352" xr:uid="{483A4B75-5303-43BB-A20F-8A7533FE725A}"/>
    <cellStyle name="Normal 8 4 7 3 2" xfId="16674" xr:uid="{6334625A-494B-43DB-B33C-B2620FEACF08}"/>
    <cellStyle name="Normal 8 4 7 3 3" xfId="26800" xr:uid="{E529C6B4-9965-42F1-8B46-00F4A536393B}"/>
    <cellStyle name="Normal 8 4 7 4" xfId="12457" xr:uid="{2E46F80D-B2FE-4EE1-A6D5-2D126BF82F12}"/>
    <cellStyle name="Normal 8 4 7 5" xfId="22583" xr:uid="{0B270ADB-61B9-44F2-B6D9-64B03C438FB4}"/>
    <cellStyle name="Normal 8 4 8" xfId="3486" xr:uid="{6370CEC0-2C1C-4925-961E-2703E5BD1E52}"/>
    <cellStyle name="Normal 8 4 8 2" xfId="7765" xr:uid="{D328F0F6-8215-4AE4-83E5-2FFB99CDEA38}"/>
    <cellStyle name="Normal 8 4 8 2 2" xfId="17087" xr:uid="{C501426D-B0CB-407E-8A51-65946C515D61}"/>
    <cellStyle name="Normal 8 4 8 2 3" xfId="27213" xr:uid="{37CA2E7E-543F-438A-83A0-7C78F10BA1D1}"/>
    <cellStyle name="Normal 8 4 8 3" xfId="12870" xr:uid="{BAA240AA-FA09-4480-B2CD-1211A5508DB9}"/>
    <cellStyle name="Normal 8 4 8 4" xfId="22996" xr:uid="{6F975A88-2D19-4B75-85DE-06433C60B824}"/>
    <cellStyle name="Normal 8 4 9" xfId="5700" xr:uid="{F6571830-BBD8-4E69-AB1B-179C129E8C0B}"/>
    <cellStyle name="Normal 8 4 9 2" xfId="15022" xr:uid="{E712FA11-7C89-494C-932B-A1AEB837FC6F}"/>
    <cellStyle name="Normal 8 4 9 3" xfId="25148" xr:uid="{B4DEA3BD-5150-46D7-81EE-5BB3A3EDD29B}"/>
    <cellStyle name="Normal 8 5" xfId="510" xr:uid="{00000000-0005-0000-0000-000094030000}"/>
    <cellStyle name="Normal 8 5 10" xfId="1400" xr:uid="{05062A60-3C1D-4076-B336-F795517B26E1}"/>
    <cellStyle name="Normal 8 5 11" xfId="10809" xr:uid="{D1D4C3E5-2561-40B2-8635-FCB59F6192E0}"/>
    <cellStyle name="Normal 8 5 12" xfId="20105" xr:uid="{6E5A1292-40EC-492D-A18A-4A76BBA57613}"/>
    <cellStyle name="Normal 8 5 13" xfId="20935" xr:uid="{F2123325-EB76-4700-B3FC-B6B0530DFAFA}"/>
    <cellStyle name="Normal 8 5 2" xfId="511" xr:uid="{00000000-0005-0000-0000-000095030000}"/>
    <cellStyle name="Normal 8 5 2 10" xfId="10810" xr:uid="{23AAA572-2288-43F5-8DA9-F251EBF73075}"/>
    <cellStyle name="Normal 8 5 2 11" xfId="20106" xr:uid="{DAD75A6D-983E-4730-A739-3843F2EEDC59}"/>
    <cellStyle name="Normal 8 5 2 12" xfId="20936" xr:uid="{E3382DCB-62DD-4D48-8590-416E0596F505}"/>
    <cellStyle name="Normal 8 5 2 2" xfId="983" xr:uid="{00000000-0005-0000-0000-000096030000}"/>
    <cellStyle name="Normal 8 5 2 2 2" xfId="4045" xr:uid="{1FA25E06-F7FD-4C6E-B444-F9EDF90FFED9}"/>
    <cellStyle name="Normal 8 5 2 2 2 2" xfId="8263" xr:uid="{125ADE4A-33FB-4EF8-BF6B-C1039D6266B9}"/>
    <cellStyle name="Normal 8 5 2 2 2 2 2" xfId="17585" xr:uid="{DA8ECAC5-8915-474C-91B9-4F8F5447F310}"/>
    <cellStyle name="Normal 8 5 2 2 2 2 3" xfId="27711" xr:uid="{810114FD-7E2C-4087-9115-BCF0A6ECBE02}"/>
    <cellStyle name="Normal 8 5 2 2 2 3" xfId="13368" xr:uid="{D7F30D37-1B38-4702-AE88-C01121C250E2}"/>
    <cellStyle name="Normal 8 5 2 2 2 4" xfId="23494" xr:uid="{CEB9AA88-C27B-4E84-8D0A-EAC522881D9F}"/>
    <cellStyle name="Normal 8 5 2 2 3" xfId="6118" xr:uid="{12A3641B-DECE-4241-AE0C-9C91E68AD1F2}"/>
    <cellStyle name="Normal 8 5 2 2 3 2" xfId="15440" xr:uid="{A84B0BAC-4FC7-4635-8860-006987D90327}"/>
    <cellStyle name="Normal 8 5 2 2 3 3" xfId="25566" xr:uid="{19516C84-C19D-4781-9C85-CBF8C876091A}"/>
    <cellStyle name="Normal 8 5 2 2 4" xfId="10307" xr:uid="{1E735F29-2C93-47B1-8332-7CDF295AFCCC}"/>
    <cellStyle name="Normal 8 5 2 2 4 2" xfId="19618" xr:uid="{69C7DEE9-D39E-486C-91EA-386C3E288712}"/>
    <cellStyle name="Normal 8 5 2 2 4 3" xfId="29744" xr:uid="{101BCD5A-2CBA-481C-920D-A94E4A7F8DC0}"/>
    <cellStyle name="Normal 8 5 2 2 5" xfId="1816" xr:uid="{7EE3A827-93B4-4741-9F5D-C710D3EBA1E4}"/>
    <cellStyle name="Normal 8 5 2 2 6" xfId="11223" xr:uid="{DE23171A-BA1D-43E3-AAAD-737A1D1FA84F}"/>
    <cellStyle name="Normal 8 5 2 2 7" xfId="20522" xr:uid="{05F7B94E-70F2-47E2-9B90-E3B3D9A4A8EE}"/>
    <cellStyle name="Normal 8 5 2 2 8" xfId="21349" xr:uid="{984E682A-DFB9-47CC-87E1-485852A5B24E}"/>
    <cellStyle name="Normal 8 5 2 3" xfId="2229" xr:uid="{C8F9A904-C660-41CB-85CA-15CFE67DCD3C}"/>
    <cellStyle name="Normal 8 5 2 3 2" xfId="4458" xr:uid="{11084566-9875-4197-BDCE-14B40BC700EE}"/>
    <cellStyle name="Normal 8 5 2 3 2 2" xfId="8676" xr:uid="{DD8C670F-5B27-4656-8393-1F8A8A8D154A}"/>
    <cellStyle name="Normal 8 5 2 3 2 2 2" xfId="17998" xr:uid="{5EB9C0F6-A761-4A7F-B45B-6DED0D51A703}"/>
    <cellStyle name="Normal 8 5 2 3 2 2 3" xfId="28124" xr:uid="{11399D42-CD6D-4A08-8D92-236228355F2F}"/>
    <cellStyle name="Normal 8 5 2 3 2 3" xfId="13781" xr:uid="{F82DF529-690B-412D-88CA-010BD8402B9B}"/>
    <cellStyle name="Normal 8 5 2 3 2 4" xfId="23907" xr:uid="{14BD8F49-F893-48FA-9C8C-7ACDCF2A354F}"/>
    <cellStyle name="Normal 8 5 2 3 3" xfId="6531" xr:uid="{5655DE23-9E00-4CF6-A1C3-AF03FDE85E51}"/>
    <cellStyle name="Normal 8 5 2 3 3 2" xfId="15853" xr:uid="{C00CE348-5424-4032-8320-3CA83452C348}"/>
    <cellStyle name="Normal 8 5 2 3 3 3" xfId="25979" xr:uid="{17AD1E34-2169-481A-A12D-897FC97A7224}"/>
    <cellStyle name="Normal 8 5 2 3 4" xfId="11636" xr:uid="{5D451411-589D-49C0-ADBD-29F9B24A162D}"/>
    <cellStyle name="Normal 8 5 2 3 5" xfId="21762" xr:uid="{9C6C9121-071C-4B38-AEE9-51C442A85FEA}"/>
    <cellStyle name="Normal 8 5 2 4" xfId="2642" xr:uid="{EBC103C3-D60C-4205-84CC-7A0067F700DF}"/>
    <cellStyle name="Normal 8 5 2 4 2" xfId="4871" xr:uid="{F25E7B39-4531-42B4-ADD5-81FDEA53BC1B}"/>
    <cellStyle name="Normal 8 5 2 4 2 2" xfId="9089" xr:uid="{DAE5AAD7-4052-4340-90DF-F7167A341FCA}"/>
    <cellStyle name="Normal 8 5 2 4 2 2 2" xfId="18411" xr:uid="{37DD7B66-7014-4CD0-B0D8-C6D6D0F69811}"/>
    <cellStyle name="Normal 8 5 2 4 2 2 3" xfId="28537" xr:uid="{E659B038-FFB4-44A8-BDFF-10F9FA7E6E1F}"/>
    <cellStyle name="Normal 8 5 2 4 2 3" xfId="14194" xr:uid="{9CB31413-E175-4E9D-AAE5-529CED9D75D7}"/>
    <cellStyle name="Normal 8 5 2 4 2 4" xfId="24320" xr:uid="{26BB11C4-310A-45F1-9A29-8073C2370E13}"/>
    <cellStyle name="Normal 8 5 2 4 3" xfId="6944" xr:uid="{815AF9C7-6557-45A0-9581-FAB905FF71D3}"/>
    <cellStyle name="Normal 8 5 2 4 3 2" xfId="16266" xr:uid="{B637CB45-4299-434E-A0E8-48B394A081AB}"/>
    <cellStyle name="Normal 8 5 2 4 3 3" xfId="26392" xr:uid="{A01A09CB-0862-4309-826B-8BFC9573341D}"/>
    <cellStyle name="Normal 8 5 2 4 4" xfId="12049" xr:uid="{B2FB681A-0FD3-4D0F-AC2B-B98E5D390D2C}"/>
    <cellStyle name="Normal 8 5 2 4 5" xfId="22175" xr:uid="{11AA4FDA-70F7-45DB-8CC0-D9E88F87A55C}"/>
    <cellStyle name="Normal 8 5 2 5" xfId="3055" xr:uid="{A2586C27-1AE9-401A-B94B-BC610DB43FAF}"/>
    <cellStyle name="Normal 8 5 2 5 2" xfId="5284" xr:uid="{7E072F6A-BF34-4C32-82D7-D0E5C1186792}"/>
    <cellStyle name="Normal 8 5 2 5 2 2" xfId="9502" xr:uid="{58401B7B-68C3-427D-B628-24C7589F785B}"/>
    <cellStyle name="Normal 8 5 2 5 2 2 2" xfId="18824" xr:uid="{CE9741B5-759C-4D80-BF16-8DF25991A023}"/>
    <cellStyle name="Normal 8 5 2 5 2 2 3" xfId="28950" xr:uid="{880894D6-C22A-4AB2-8594-87EED8E7EE2D}"/>
    <cellStyle name="Normal 8 5 2 5 2 3" xfId="14607" xr:uid="{291065FD-F66C-4008-B3E1-6DB10EAE4582}"/>
    <cellStyle name="Normal 8 5 2 5 2 4" xfId="24733" xr:uid="{64EB73EC-91B6-49E0-8ED0-A24D8091C185}"/>
    <cellStyle name="Normal 8 5 2 5 3" xfId="7357" xr:uid="{F9FAA6CE-4F14-4E9E-A2B8-41EC77394481}"/>
    <cellStyle name="Normal 8 5 2 5 3 2" xfId="16679" xr:uid="{A45B948E-3714-41A0-990A-A364E71C9746}"/>
    <cellStyle name="Normal 8 5 2 5 3 3" xfId="26805" xr:uid="{5EBC4D48-5B79-4783-9E04-744F4096AA31}"/>
    <cellStyle name="Normal 8 5 2 5 4" xfId="12462" xr:uid="{53A35EC2-6904-4810-88DF-EF5FFBFC8310}"/>
    <cellStyle name="Normal 8 5 2 5 5" xfId="22588" xr:uid="{D3E47615-952B-443E-BB0C-DEAF12381099}"/>
    <cellStyle name="Normal 8 5 2 6" xfId="3491" xr:uid="{99C99182-B09A-4602-9203-8C681149EF40}"/>
    <cellStyle name="Normal 8 5 2 6 2" xfId="7770" xr:uid="{191E897C-40A2-4FBC-B97F-C69C10C4D368}"/>
    <cellStyle name="Normal 8 5 2 6 2 2" xfId="17092" xr:uid="{053D47D2-873F-4F5A-9EC5-CCE989953929}"/>
    <cellStyle name="Normal 8 5 2 6 2 3" xfId="27218" xr:uid="{714AE776-D844-4608-A09C-D4ED32E027A6}"/>
    <cellStyle name="Normal 8 5 2 6 3" xfId="12875" xr:uid="{FE2E2F97-4E4D-4860-9916-D365B417797C}"/>
    <cellStyle name="Normal 8 5 2 6 4" xfId="23001" xr:uid="{DC133AAA-74E3-4794-A8BC-CF89715EBD4E}"/>
    <cellStyle name="Normal 8 5 2 7" xfId="5705" xr:uid="{5F581AE4-1D0A-4AB4-B0EA-8289F7F663E7}"/>
    <cellStyle name="Normal 8 5 2 7 2" xfId="15027" xr:uid="{F8B1796C-E7AF-470E-A995-BD5FCDBC1AEF}"/>
    <cellStyle name="Normal 8 5 2 7 3" xfId="25153" xr:uid="{7BF46169-939F-4555-B8EE-92ABFBFA944D}"/>
    <cellStyle name="Normal 8 5 2 8" xfId="9882" xr:uid="{32EEA278-04A2-4D2E-B3B6-F8D02507A866}"/>
    <cellStyle name="Normal 8 5 2 8 2" xfId="19203" xr:uid="{F81BE743-8EA5-4B9B-9725-09657CB21BCB}"/>
    <cellStyle name="Normal 8 5 2 8 3" xfId="29329" xr:uid="{E829C079-C918-4878-831B-061AACCF94C3}"/>
    <cellStyle name="Normal 8 5 2 9" xfId="1401" xr:uid="{8B49D4F8-1558-4D3A-9B6F-245A2B6B1197}"/>
    <cellStyle name="Normal 8 5 3" xfId="982" xr:uid="{00000000-0005-0000-0000-000097030000}"/>
    <cellStyle name="Normal 8 5 3 2" xfId="4044" xr:uid="{A4E145E7-0977-49E6-B546-1A390DA45ECB}"/>
    <cellStyle name="Normal 8 5 3 2 2" xfId="8262" xr:uid="{AE051DB1-42D4-4B98-813A-599FF144D581}"/>
    <cellStyle name="Normal 8 5 3 2 2 2" xfId="17584" xr:uid="{850165E8-A6AB-4AFC-8AEC-66128F8347DC}"/>
    <cellStyle name="Normal 8 5 3 2 2 3" xfId="27710" xr:uid="{CD30D008-A3E4-41EC-BD87-4D2A62DDEEBE}"/>
    <cellStyle name="Normal 8 5 3 2 3" xfId="13367" xr:uid="{275A6DD8-0D0B-4751-AD3C-D46068B93E4A}"/>
    <cellStyle name="Normal 8 5 3 2 4" xfId="23493" xr:uid="{7CAE5A3D-51D6-4D7C-B29E-1F308D2D979C}"/>
    <cellStyle name="Normal 8 5 3 3" xfId="6117" xr:uid="{1B60F64F-6D6B-436E-982F-001F0D73E612}"/>
    <cellStyle name="Normal 8 5 3 3 2" xfId="15439" xr:uid="{6B0A914B-4CA6-468C-9E95-788FD9E29F1E}"/>
    <cellStyle name="Normal 8 5 3 3 3" xfId="25565" xr:uid="{DC54DAEE-D08E-48B3-ABD3-0DFFCA7BCD75}"/>
    <cellStyle name="Normal 8 5 3 4" xfId="10100" xr:uid="{18973B74-C8D9-461B-8545-1E0538D41C36}"/>
    <cellStyle name="Normal 8 5 3 4 2" xfId="19411" xr:uid="{71F80B55-0F7B-4CA1-8B44-6870D4737196}"/>
    <cellStyle name="Normal 8 5 3 4 3" xfId="29537" xr:uid="{020B7356-8F5B-4682-8899-E93A637D39DC}"/>
    <cellStyle name="Normal 8 5 3 5" xfId="1815" xr:uid="{C96F7446-D6C6-4563-AE1F-F5104EF5487D}"/>
    <cellStyle name="Normal 8 5 3 6" xfId="11222" xr:uid="{69DCA6AC-62B4-44AD-9190-6AE2DCD0F6CE}"/>
    <cellStyle name="Normal 8 5 3 7" xfId="20521" xr:uid="{BA2F0E47-C4DE-4922-B2E5-6C06219A0377}"/>
    <cellStyle name="Normal 8 5 3 8" xfId="21348" xr:uid="{64EC731F-AF12-49C4-843B-9AD284127629}"/>
    <cellStyle name="Normal 8 5 4" xfId="2228" xr:uid="{68E8D5E6-6145-4522-A3C6-9DC0A1CC454A}"/>
    <cellStyle name="Normal 8 5 4 2" xfId="4457" xr:uid="{CD93A7EB-9E9E-42BE-8943-8FE0C5478EEB}"/>
    <cellStyle name="Normal 8 5 4 2 2" xfId="8675" xr:uid="{B983E09E-38AA-48B0-AC44-828D95743608}"/>
    <cellStyle name="Normal 8 5 4 2 2 2" xfId="17997" xr:uid="{622B138B-974B-4601-9484-8C1DBB7E7646}"/>
    <cellStyle name="Normal 8 5 4 2 2 3" xfId="28123" xr:uid="{1FDCE15C-3036-40D8-AC74-EF15C7A531E7}"/>
    <cellStyle name="Normal 8 5 4 2 3" xfId="13780" xr:uid="{9F645252-C7EC-4E19-9E7E-D04499F04C87}"/>
    <cellStyle name="Normal 8 5 4 2 4" xfId="23906" xr:uid="{E7A172EF-B00F-4851-A680-7A98FEE9C1E1}"/>
    <cellStyle name="Normal 8 5 4 3" xfId="6530" xr:uid="{2089FDB2-D546-46E9-971B-1B61C9E9FCD6}"/>
    <cellStyle name="Normal 8 5 4 3 2" xfId="15852" xr:uid="{E816A186-7279-4967-B9DB-7DF63BA809E6}"/>
    <cellStyle name="Normal 8 5 4 3 3" xfId="25978" xr:uid="{D294B282-221A-46CB-B94E-6032350CE293}"/>
    <cellStyle name="Normal 8 5 4 4" xfId="11635" xr:uid="{EADDE081-3DF6-4BDE-B55E-ACDB9AB6BA57}"/>
    <cellStyle name="Normal 8 5 4 5" xfId="21761" xr:uid="{7F0ABB37-7257-46FE-B820-675ABFE0C6A5}"/>
    <cellStyle name="Normal 8 5 5" xfId="2641" xr:uid="{E616768C-1AF9-4FC8-B32A-05839B27B24F}"/>
    <cellStyle name="Normal 8 5 5 2" xfId="4870" xr:uid="{2BCA3B50-9BDE-4E3B-A483-66AEB2BEC2F1}"/>
    <cellStyle name="Normal 8 5 5 2 2" xfId="9088" xr:uid="{9C02A46A-1166-4D5F-A37D-B8B51208A32B}"/>
    <cellStyle name="Normal 8 5 5 2 2 2" xfId="18410" xr:uid="{1477A8B1-5BC6-432C-8B4B-F81ACBE9708D}"/>
    <cellStyle name="Normal 8 5 5 2 2 3" xfId="28536" xr:uid="{45BFDC45-526C-4D2B-86F5-DD28F34D4E0B}"/>
    <cellStyle name="Normal 8 5 5 2 3" xfId="14193" xr:uid="{7F2A52B1-63D7-4CA2-B6DB-500106C8F8BF}"/>
    <cellStyle name="Normal 8 5 5 2 4" xfId="24319" xr:uid="{D7368F03-A700-4800-8834-0AB5741BB64F}"/>
    <cellStyle name="Normal 8 5 5 3" xfId="6943" xr:uid="{8335B6E2-3C1E-462F-98F2-FB1B077766B5}"/>
    <cellStyle name="Normal 8 5 5 3 2" xfId="16265" xr:uid="{3608A877-E9CB-4795-BBC5-C0AC3E8C863A}"/>
    <cellStyle name="Normal 8 5 5 3 3" xfId="26391" xr:uid="{C7C4C7ED-EC1B-45E7-AD07-EF350BEBCFC5}"/>
    <cellStyle name="Normal 8 5 5 4" xfId="12048" xr:uid="{B292D93A-EE5B-4245-96DA-299BC50DF01D}"/>
    <cellStyle name="Normal 8 5 5 5" xfId="22174" xr:uid="{7C15EE8B-3793-4DD3-965E-43D9263ED15B}"/>
    <cellStyle name="Normal 8 5 6" xfId="3054" xr:uid="{A299B2B0-EA16-44EC-8272-82ED68F9E5B4}"/>
    <cellStyle name="Normal 8 5 6 2" xfId="5283" xr:uid="{E4C58EAD-B66D-4B7F-BB35-49535C965DB6}"/>
    <cellStyle name="Normal 8 5 6 2 2" xfId="9501" xr:uid="{369C87CD-9D03-4C26-9F72-365787375B4B}"/>
    <cellStyle name="Normal 8 5 6 2 2 2" xfId="18823" xr:uid="{E481DEBA-CAA5-4504-9A1E-DDB2511B3721}"/>
    <cellStyle name="Normal 8 5 6 2 2 3" xfId="28949" xr:uid="{9F44BB4F-73C1-48C4-93E5-F9BE8B0BF156}"/>
    <cellStyle name="Normal 8 5 6 2 3" xfId="14606" xr:uid="{9964EC88-1793-4251-B560-2F41A679899B}"/>
    <cellStyle name="Normal 8 5 6 2 4" xfId="24732" xr:uid="{5CE38539-DD9D-4086-B6A0-F41239D3DB4D}"/>
    <cellStyle name="Normal 8 5 6 3" xfId="7356" xr:uid="{BF7BC84A-F445-43BE-B107-618B1C381EC7}"/>
    <cellStyle name="Normal 8 5 6 3 2" xfId="16678" xr:uid="{15A424E9-35A6-47C7-9B8E-77CBACCECA14}"/>
    <cellStyle name="Normal 8 5 6 3 3" xfId="26804" xr:uid="{117C9416-ABF8-41AA-84E5-C47FB0A187A4}"/>
    <cellStyle name="Normal 8 5 6 4" xfId="12461" xr:uid="{ABAFAE7F-62F1-49E1-9A9B-01F041C88D12}"/>
    <cellStyle name="Normal 8 5 6 5" xfId="22587" xr:uid="{EEE78170-CE8F-4EC8-B0F6-12A7436E4499}"/>
    <cellStyle name="Normal 8 5 7" xfId="3490" xr:uid="{73ED1574-19C8-4600-81C4-B25FCA5FEAB1}"/>
    <cellStyle name="Normal 8 5 7 2" xfId="7769" xr:uid="{1C0BA10C-9A3E-4324-8710-6C5FC4904131}"/>
    <cellStyle name="Normal 8 5 7 2 2" xfId="17091" xr:uid="{AE7311DE-1104-4064-8FE2-D47C5513C5F0}"/>
    <cellStyle name="Normal 8 5 7 2 3" xfId="27217" xr:uid="{FB83D28E-F0C4-4F79-B2B2-776AF89C34BB}"/>
    <cellStyle name="Normal 8 5 7 3" xfId="12874" xr:uid="{E6028270-F01C-4995-8151-DC634EF4FF13}"/>
    <cellStyle name="Normal 8 5 7 4" xfId="23000" xr:uid="{1DB52C98-CCE7-4B41-BA7B-55D17C248146}"/>
    <cellStyle name="Normal 8 5 8" xfId="5704" xr:uid="{BD59DD76-19D9-42F9-A5D3-E20D232DD336}"/>
    <cellStyle name="Normal 8 5 8 2" xfId="15026" xr:uid="{A1796D8C-448C-4E99-8155-CC1C8741B370}"/>
    <cellStyle name="Normal 8 5 8 3" xfId="25152" xr:uid="{4DE31275-BBDF-4038-A258-6FF7A11FFC56}"/>
    <cellStyle name="Normal 8 5 9" xfId="9675" xr:uid="{758F278D-864A-4BD3-874A-DE4371B60921}"/>
    <cellStyle name="Normal 8 5 9 2" xfId="18996" xr:uid="{B22060F8-AA1F-4E71-95B5-7B19748BCC2B}"/>
    <cellStyle name="Normal 8 5 9 3" xfId="29122" xr:uid="{49BAA6A2-0DE3-4F9E-953C-77784070CE3A}"/>
    <cellStyle name="Normal 8 6" xfId="512" xr:uid="{00000000-0005-0000-0000-000098030000}"/>
    <cellStyle name="Normal 8 6 10" xfId="10811" xr:uid="{CE29989F-DD99-492A-B560-48A4AFBB586E}"/>
    <cellStyle name="Normal 8 6 11" xfId="20107" xr:uid="{DB9A2011-83DC-46B3-B3D8-CAFA726380B5}"/>
    <cellStyle name="Normal 8 6 12" xfId="20937" xr:uid="{E80C65DC-0434-4AB9-854B-1BEBF2C39AEA}"/>
    <cellStyle name="Normal 8 6 2" xfId="984" xr:uid="{00000000-0005-0000-0000-000099030000}"/>
    <cellStyle name="Normal 8 6 2 2" xfId="4046" xr:uid="{EB55D7CC-17B2-4589-B557-BC8B455A34F6}"/>
    <cellStyle name="Normal 8 6 2 2 2" xfId="8264" xr:uid="{08485BE1-7890-4D69-BECD-5A5CF7947352}"/>
    <cellStyle name="Normal 8 6 2 2 2 2" xfId="17586" xr:uid="{A5304B82-9B25-4391-88F6-5493EB827C05}"/>
    <cellStyle name="Normal 8 6 2 2 2 3" xfId="27712" xr:uid="{FDAAC52A-CE06-481E-B2E6-9EEE1730F74B}"/>
    <cellStyle name="Normal 8 6 2 2 3" xfId="13369" xr:uid="{756825C5-5713-42A6-B0F0-B85CC3E54850}"/>
    <cellStyle name="Normal 8 6 2 2 4" xfId="23495" xr:uid="{8DB02653-C379-4680-95FB-E873C5CA1182}"/>
    <cellStyle name="Normal 8 6 2 3" xfId="6119" xr:uid="{CBDA0D55-C8F2-4363-BC13-7EC4664F4A79}"/>
    <cellStyle name="Normal 8 6 2 3 2" xfId="15441" xr:uid="{BB470632-A69D-4116-A8C5-B2FBE762FF51}"/>
    <cellStyle name="Normal 8 6 2 3 3" xfId="25567" xr:uid="{464E19EB-1045-44C3-AF9E-15E324006145}"/>
    <cellStyle name="Normal 8 6 2 4" xfId="10216" xr:uid="{01E0B6EF-2979-4FCB-ACA4-E78223F341AB}"/>
    <cellStyle name="Normal 8 6 2 4 2" xfId="19527" xr:uid="{5777C817-FE09-48D7-A174-54899C2B1708}"/>
    <cellStyle name="Normal 8 6 2 4 3" xfId="29653" xr:uid="{215C22FE-3291-43E7-94D2-7CEA51CB047C}"/>
    <cellStyle name="Normal 8 6 2 5" xfId="1817" xr:uid="{D2AD5C50-70E9-4A0E-9A49-53DDC418FF9D}"/>
    <cellStyle name="Normal 8 6 2 6" xfId="11224" xr:uid="{8CA045B5-F3FF-4F14-9FA4-A5ED4CA83F4F}"/>
    <cellStyle name="Normal 8 6 2 7" xfId="20523" xr:uid="{85F66753-4920-46C2-B61D-A0E1740F29DF}"/>
    <cellStyle name="Normal 8 6 2 8" xfId="21350" xr:uid="{A248283B-D296-43F0-8978-FD8C040C830B}"/>
    <cellStyle name="Normal 8 6 3" xfId="2230" xr:uid="{C7BF0E24-8B8B-463E-AF63-6B5208A6AF09}"/>
    <cellStyle name="Normal 8 6 3 2" xfId="4459" xr:uid="{CD69C63D-4B14-4548-8CE1-6FF689CBC9D1}"/>
    <cellStyle name="Normal 8 6 3 2 2" xfId="8677" xr:uid="{0D7BB7F7-E713-4F4A-A51E-21495017E0F6}"/>
    <cellStyle name="Normal 8 6 3 2 2 2" xfId="17999" xr:uid="{A743947F-59F9-4F3E-A508-406AC523A21C}"/>
    <cellStyle name="Normal 8 6 3 2 2 3" xfId="28125" xr:uid="{0D075C03-78BE-4504-8CBC-6471A50D3FEB}"/>
    <cellStyle name="Normal 8 6 3 2 3" xfId="13782" xr:uid="{DA7A515E-F5B1-477A-989A-45D909382504}"/>
    <cellStyle name="Normal 8 6 3 2 4" xfId="23908" xr:uid="{58FFB70B-80C7-4A4C-B73B-EBCE2F9ACA8D}"/>
    <cellStyle name="Normal 8 6 3 3" xfId="6532" xr:uid="{B438E421-4175-43B0-A16C-712FA6426EE2}"/>
    <cellStyle name="Normal 8 6 3 3 2" xfId="15854" xr:uid="{66CB1705-E6FC-4174-B0F8-395A0C864DBA}"/>
    <cellStyle name="Normal 8 6 3 3 3" xfId="25980" xr:uid="{314D5CE9-4DE4-42CE-8ABF-8470931F55A4}"/>
    <cellStyle name="Normal 8 6 3 4" xfId="11637" xr:uid="{84A1E44F-C4FB-4730-B694-1CA1C968D57B}"/>
    <cellStyle name="Normal 8 6 3 5" xfId="21763" xr:uid="{81190B64-D5A0-4732-B60A-E3EAC2354E6C}"/>
    <cellStyle name="Normal 8 6 4" xfId="2643" xr:uid="{C8E11893-C1F0-44E6-AC66-B2608CB2CF3C}"/>
    <cellStyle name="Normal 8 6 4 2" xfId="4872" xr:uid="{70CCAB96-E1B3-47A6-91B3-DA40B12E8A86}"/>
    <cellStyle name="Normal 8 6 4 2 2" xfId="9090" xr:uid="{EAC2F222-00D8-431C-8847-B3B5D8283D06}"/>
    <cellStyle name="Normal 8 6 4 2 2 2" xfId="18412" xr:uid="{31398661-490E-4296-A641-DFBC92D8CC65}"/>
    <cellStyle name="Normal 8 6 4 2 2 3" xfId="28538" xr:uid="{C50A38C0-3697-4E55-B32D-B29B4FCEAD1D}"/>
    <cellStyle name="Normal 8 6 4 2 3" xfId="14195" xr:uid="{EFE26A15-2814-4B82-B2AB-7B823B32FB65}"/>
    <cellStyle name="Normal 8 6 4 2 4" xfId="24321" xr:uid="{51A9DF3C-B7B5-4830-B3D1-39371D4654E9}"/>
    <cellStyle name="Normal 8 6 4 3" xfId="6945" xr:uid="{4A541993-908A-453F-B9F1-80C6B1236E44}"/>
    <cellStyle name="Normal 8 6 4 3 2" xfId="16267" xr:uid="{BC49D5E4-C278-492D-8B28-82D053F82A69}"/>
    <cellStyle name="Normal 8 6 4 3 3" xfId="26393" xr:uid="{98DDB9EA-7ABA-4EFB-8B5C-7F22D9CA1EC3}"/>
    <cellStyle name="Normal 8 6 4 4" xfId="12050" xr:uid="{73591CAA-BFE9-48BB-BD07-1AD6F8F6E16A}"/>
    <cellStyle name="Normal 8 6 4 5" xfId="22176" xr:uid="{1C94934A-9B18-4BF5-9F73-D0C9CEA3E428}"/>
    <cellStyle name="Normal 8 6 5" xfId="3056" xr:uid="{7622F991-55A0-4E6B-9AC2-67A04FB9A287}"/>
    <cellStyle name="Normal 8 6 5 2" xfId="5285" xr:uid="{2AB8C5A4-6FDD-4E1C-9AA2-E5FAAC139B98}"/>
    <cellStyle name="Normal 8 6 5 2 2" xfId="9503" xr:uid="{EB379571-62E7-4213-B604-8B90D6E8AB21}"/>
    <cellStyle name="Normal 8 6 5 2 2 2" xfId="18825" xr:uid="{6C8D6FA9-7F26-4A9F-9E4D-3861AD3A4221}"/>
    <cellStyle name="Normal 8 6 5 2 2 3" xfId="28951" xr:uid="{963D0EF5-AB94-4F26-A645-5DDEC7D14624}"/>
    <cellStyle name="Normal 8 6 5 2 3" xfId="14608" xr:uid="{F377E73A-4DFF-4F19-B572-343930E21D52}"/>
    <cellStyle name="Normal 8 6 5 2 4" xfId="24734" xr:uid="{C50168F4-0D2C-436F-B684-B1245129FF0E}"/>
    <cellStyle name="Normal 8 6 5 3" xfId="7358" xr:uid="{B4388448-E223-42B4-94B7-D2C8BB628E39}"/>
    <cellStyle name="Normal 8 6 5 3 2" xfId="16680" xr:uid="{4E38B213-BD27-4B84-999A-4FBB8C392F72}"/>
    <cellStyle name="Normal 8 6 5 3 3" xfId="26806" xr:uid="{5522F425-9AE4-44D4-9FB1-840A032F176A}"/>
    <cellStyle name="Normal 8 6 5 4" xfId="12463" xr:uid="{B76F030F-D079-4E60-B66A-3F4D2BC62795}"/>
    <cellStyle name="Normal 8 6 5 5" xfId="22589" xr:uid="{49EDE974-724D-41D5-8556-CEE0808E14DE}"/>
    <cellStyle name="Normal 8 6 6" xfId="3492" xr:uid="{1B688732-6EC2-4E58-9DCA-A652E08C2B53}"/>
    <cellStyle name="Normal 8 6 6 2" xfId="7771" xr:uid="{2F4D514F-9127-44D7-A554-290ABB9610A1}"/>
    <cellStyle name="Normal 8 6 6 2 2" xfId="17093" xr:uid="{F999708D-3F99-4CEB-BAFA-FD37608D7512}"/>
    <cellStyle name="Normal 8 6 6 2 3" xfId="27219" xr:uid="{76B60A81-39AC-48D7-A86D-2CD0A537ADA6}"/>
    <cellStyle name="Normal 8 6 6 3" xfId="12876" xr:uid="{D489B410-5CFD-42F7-A72B-3190D6192337}"/>
    <cellStyle name="Normal 8 6 6 4" xfId="23002" xr:uid="{F60647DB-145E-4475-8F9F-05760A597930}"/>
    <cellStyle name="Normal 8 6 7" xfId="5706" xr:uid="{2007D885-EC99-40CE-892A-C1597386BB79}"/>
    <cellStyle name="Normal 8 6 7 2" xfId="15028" xr:uid="{0D2B027F-DE99-4005-97A8-EE3B0838A669}"/>
    <cellStyle name="Normal 8 6 7 3" xfId="25154" xr:uid="{3D3045D2-BBF9-4B29-AEBF-150B010D3B91}"/>
    <cellStyle name="Normal 8 6 8" xfId="9791" xr:uid="{967DBE7E-280A-405F-B7F5-50E9EBE5770A}"/>
    <cellStyle name="Normal 8 6 8 2" xfId="19112" xr:uid="{2B220517-4F86-4F27-BF14-766D913035E1}"/>
    <cellStyle name="Normal 8 6 8 3" xfId="29238" xr:uid="{2BB53963-761D-4185-9BCE-DC3DAC950AE1}"/>
    <cellStyle name="Normal 8 6 9" xfId="1402" xr:uid="{2A7D680C-3314-4AEA-BF22-D1747BD55066}"/>
    <cellStyle name="Normal 8 7" xfId="953" xr:uid="{00000000-0005-0000-0000-00009A030000}"/>
    <cellStyle name="Normal 8 7 2" xfId="4015" xr:uid="{4F2F8A1F-87D0-4F63-837D-842FA8705C4A}"/>
    <cellStyle name="Normal 8 7 2 2" xfId="8233" xr:uid="{29D524F8-FF71-4823-B3DE-981D087CDAAF}"/>
    <cellStyle name="Normal 8 7 2 2 2" xfId="17555" xr:uid="{3312B23D-4148-40EB-8D80-A87E450FA6B2}"/>
    <cellStyle name="Normal 8 7 2 2 3" xfId="27681" xr:uid="{DE906963-F935-4C85-A2CB-252C276AFD17}"/>
    <cellStyle name="Normal 8 7 2 3" xfId="13338" xr:uid="{569C28D2-4E48-4568-A014-844CA729550D}"/>
    <cellStyle name="Normal 8 7 2 4" xfId="23464" xr:uid="{2EEBCDBD-F38D-48F9-A50E-71C53E014913}"/>
    <cellStyle name="Normal 8 7 3" xfId="6088" xr:uid="{F4B13528-B181-410D-B43E-037FE8133D64}"/>
    <cellStyle name="Normal 8 7 3 2" xfId="15410" xr:uid="{3A821191-8F39-4A4B-99C1-D86944E80ACD}"/>
    <cellStyle name="Normal 8 7 3 3" xfId="25536" xr:uid="{7675F1B4-78DF-4C3B-BFAB-6067EFE8A25A}"/>
    <cellStyle name="Normal 8 7 4" xfId="9994" xr:uid="{CAFE8E02-9B4A-4C40-AD16-368D5165B411}"/>
    <cellStyle name="Normal 8 7 4 2" xfId="19308" xr:uid="{6AACA08D-C88D-4970-BF09-A14529B7D52B}"/>
    <cellStyle name="Normal 8 7 4 3" xfId="29434" xr:uid="{4B8C20AF-4192-45C4-9860-86BB656DEAA4}"/>
    <cellStyle name="Normal 8 7 5" xfId="1786" xr:uid="{2B402EE7-1CF3-4208-A6FB-6DDCE53456A3}"/>
    <cellStyle name="Normal 8 7 6" xfId="11193" xr:uid="{D7A0B53B-BF4D-46F6-B1E7-863096395578}"/>
    <cellStyle name="Normal 8 7 7" xfId="20492" xr:uid="{6CB56801-0B2B-4791-8957-20DA7CE2E4EF}"/>
    <cellStyle name="Normal 8 7 8" xfId="21319" xr:uid="{16E14625-2152-461D-8E55-03F309EA5C3D}"/>
    <cellStyle name="Normal 8 8" xfId="2199" xr:uid="{75E766F1-9929-45F7-9FA9-8A1951994923}"/>
    <cellStyle name="Normal 8 8 2" xfId="4428" xr:uid="{11469FC3-6408-4767-BC9B-F227CFA7BA8A}"/>
    <cellStyle name="Normal 8 8 2 2" xfId="8646" xr:uid="{27D3416B-1D64-47CC-8AAF-3030FC38301F}"/>
    <cellStyle name="Normal 8 8 2 2 2" xfId="17968" xr:uid="{6D48EF72-CCBF-4CAE-B5B2-5FCB77D0A064}"/>
    <cellStyle name="Normal 8 8 2 2 3" xfId="28094" xr:uid="{A85CBCC4-867C-4820-88A2-9D22DFB48E2A}"/>
    <cellStyle name="Normal 8 8 2 3" xfId="13751" xr:uid="{886E5B4D-2639-45E5-9F7F-DE65A1DCC160}"/>
    <cellStyle name="Normal 8 8 2 4" xfId="23877" xr:uid="{AE5390DF-E63C-4F68-A51C-3BAA1B7E4CB5}"/>
    <cellStyle name="Normal 8 8 3" xfId="6501" xr:uid="{48F3278C-357E-459F-98D9-EFECB56AE1B1}"/>
    <cellStyle name="Normal 8 8 3 2" xfId="15823" xr:uid="{51EAB82B-4E82-4EBC-B01C-E708FE07389E}"/>
    <cellStyle name="Normal 8 8 3 3" xfId="25949" xr:uid="{90DB0323-2802-45E5-BE73-9B86FD644807}"/>
    <cellStyle name="Normal 8 8 4" xfId="11606" xr:uid="{5B5EB9C3-6C48-4E43-8583-EA513C9594EE}"/>
    <cellStyle name="Normal 8 8 5" xfId="21732" xr:uid="{25CD6AC2-212C-4579-93C3-2B14664527E8}"/>
    <cellStyle name="Normal 8 9" xfId="2612" xr:uid="{F9CB6493-BD4A-4176-BCDB-F4F96935877F}"/>
    <cellStyle name="Normal 8 9 2" xfId="4841" xr:uid="{29222D43-C767-418F-A541-6032F576C581}"/>
    <cellStyle name="Normal 8 9 2 2" xfId="9059" xr:uid="{9981F4D9-4B60-4F3B-A102-E45DF9F36BEE}"/>
    <cellStyle name="Normal 8 9 2 2 2" xfId="18381" xr:uid="{249953ED-AF27-49FF-967F-ABD94F6EEBDA}"/>
    <cellStyle name="Normal 8 9 2 2 3" xfId="28507" xr:uid="{A35ABE3F-FCD3-42A8-A73D-DA42584C04AF}"/>
    <cellStyle name="Normal 8 9 2 3" xfId="14164" xr:uid="{B9AF1E20-4FE1-4E3D-82BC-025BDA02A4D9}"/>
    <cellStyle name="Normal 8 9 2 4" xfId="24290" xr:uid="{375EC057-12AB-4AB8-90F7-A531D862DBB5}"/>
    <cellStyle name="Normal 8 9 3" xfId="6914" xr:uid="{498A70E5-B2F9-42A5-B9EC-BA2F7CF8096B}"/>
    <cellStyle name="Normal 8 9 3 2" xfId="16236" xr:uid="{2EB3DDB5-7199-43D6-8DA3-9365D9788F60}"/>
    <cellStyle name="Normal 8 9 3 3" xfId="26362" xr:uid="{A39D1E09-F79F-4081-BF8F-9E19AE8ED42C}"/>
    <cellStyle name="Normal 8 9 4" xfId="12019" xr:uid="{783A301C-CBA4-4392-8705-B59CEBD82E53}"/>
    <cellStyle name="Normal 8 9 5" xfId="22145" xr:uid="{A37D282A-F811-4586-A10D-CD02390CF16D}"/>
    <cellStyle name="Normal 9" xfId="513" xr:uid="{00000000-0005-0000-0000-00009B030000}"/>
    <cellStyle name="Normal 9 2" xfId="514" xr:uid="{00000000-0005-0000-0000-00009C030000}"/>
    <cellStyle name="Normal 9 2 10" xfId="3493" xr:uid="{3F7AAE1E-6218-4228-B740-64A78E52F28C}"/>
    <cellStyle name="Normal 9 2 10 2" xfId="7772" xr:uid="{EDA48567-22E9-4A4D-B3F4-731384F029F9}"/>
    <cellStyle name="Normal 9 2 10 2 2" xfId="17094" xr:uid="{61D49D71-39D2-4480-8C24-59D8432D47CB}"/>
    <cellStyle name="Normal 9 2 10 2 3" xfId="27220" xr:uid="{395481D9-7617-4C8D-87BE-F651744A0E84}"/>
    <cellStyle name="Normal 9 2 10 3" xfId="12877" xr:uid="{CDB015F7-DDA5-4FAA-86EC-A9993DC204BC}"/>
    <cellStyle name="Normal 9 2 10 4" xfId="23003" xr:uid="{F2EC87F2-4D2A-4DC1-A604-F30B8E372AA1}"/>
    <cellStyle name="Normal 9 2 11" xfId="5707" xr:uid="{A57B378B-077B-44F9-BE57-040339AB2FBF}"/>
    <cellStyle name="Normal 9 2 11 2" xfId="15029" xr:uid="{B8C12D77-0CD9-4E47-9257-791B62E8C532}"/>
    <cellStyle name="Normal 9 2 11 3" xfId="25155" xr:uid="{B68326F8-1E50-44AA-BE91-AE5A45452D73}"/>
    <cellStyle name="Normal 9 2 12" xfId="9584" xr:uid="{AEABDBD4-61A2-44F2-9B63-C1C7FF40D5FC}"/>
    <cellStyle name="Normal 9 2 12 2" xfId="18905" xr:uid="{66D2793E-9E14-402E-B8F1-842A8ED442DF}"/>
    <cellStyle name="Normal 9 2 12 3" xfId="29031" xr:uid="{9C5F12D3-DBA6-48E7-96DE-1989C29800CC}"/>
    <cellStyle name="Normal 9 2 13" xfId="1403" xr:uid="{78517AE8-28B3-4A10-B7A1-CAA33E17C781}"/>
    <cellStyle name="Normal 9 2 14" xfId="10812" xr:uid="{B3091CF3-9691-4094-A994-2FA1A687831D}"/>
    <cellStyle name="Normal 9 2 15" xfId="20108" xr:uid="{22FE59FC-B342-4207-A352-2CD254656B1C}"/>
    <cellStyle name="Normal 9 2 16" xfId="20938" xr:uid="{198A3416-6FED-4012-BB27-7D7FFE7273F8}"/>
    <cellStyle name="Normal 9 2 2" xfId="515" xr:uid="{00000000-0005-0000-0000-00009D030000}"/>
    <cellStyle name="Normal 9 2 2 10" xfId="5708" xr:uid="{E282A314-C0FD-4832-91CF-73A173AB6A0B}"/>
    <cellStyle name="Normal 9 2 2 10 2" xfId="15030" xr:uid="{B820CFCD-E886-4C15-99F7-604ED4390B01}"/>
    <cellStyle name="Normal 9 2 2 10 3" xfId="25156" xr:uid="{481CA03C-43CF-479A-923B-F726A3A28148}"/>
    <cellStyle name="Normal 9 2 2 11" xfId="9615" xr:uid="{AAC06389-9D1F-41C9-B889-B84438896748}"/>
    <cellStyle name="Normal 9 2 2 11 2" xfId="18936" xr:uid="{ED446E78-4C88-4CBD-9E1B-46A132A87704}"/>
    <cellStyle name="Normal 9 2 2 11 3" xfId="29062" xr:uid="{4AD2F0A9-D2A4-4C27-8C8A-237BFE58FB78}"/>
    <cellStyle name="Normal 9 2 2 12" xfId="1404" xr:uid="{1738498B-D170-47C0-8101-648801E95EA8}"/>
    <cellStyle name="Normal 9 2 2 13" xfId="10813" xr:uid="{4E9EF4B7-6A82-4676-B241-31C6DB5D9BF6}"/>
    <cellStyle name="Normal 9 2 2 14" xfId="20109" xr:uid="{250F8DCA-46A9-4E92-9D11-46FD2E1A9D7C}"/>
    <cellStyle name="Normal 9 2 2 15" xfId="20939" xr:uid="{B7A73262-3810-4585-BA1D-098CEA951AB1}"/>
    <cellStyle name="Normal 9 2 2 2" xfId="516" xr:uid="{00000000-0005-0000-0000-00009E030000}"/>
    <cellStyle name="Normal 9 2 2 2 10" xfId="9669" xr:uid="{5E6AA7CF-5E71-4811-A6C8-E5DCA118ADC8}"/>
    <cellStyle name="Normal 9 2 2 2 10 2" xfId="18990" xr:uid="{B337BD63-4D6E-49E6-B661-9204D3850349}"/>
    <cellStyle name="Normal 9 2 2 2 10 3" xfId="29116" xr:uid="{E50118B7-AC83-4021-8805-562233965E9F}"/>
    <cellStyle name="Normal 9 2 2 2 11" xfId="1405" xr:uid="{DB082BBA-BA82-463E-9C70-154456CBD985}"/>
    <cellStyle name="Normal 9 2 2 2 12" xfId="10814" xr:uid="{12ADBDDB-D2EE-4447-AAA2-BA5A72F45483}"/>
    <cellStyle name="Normal 9 2 2 2 13" xfId="20110" xr:uid="{E29C6472-AFE9-4396-B31D-7CBB64ADB41A}"/>
    <cellStyle name="Normal 9 2 2 2 14" xfId="20940" xr:uid="{43061A3F-1509-44F8-B565-24CCE6D18E89}"/>
    <cellStyle name="Normal 9 2 2 2 2" xfId="517" xr:uid="{00000000-0005-0000-0000-00009F030000}"/>
    <cellStyle name="Normal 9 2 2 2 2 10" xfId="1406" xr:uid="{8B961D57-1722-4FDC-9373-AB4CA2391318}"/>
    <cellStyle name="Normal 9 2 2 2 2 11" xfId="10815" xr:uid="{E1D4D3F2-BD24-47C4-9DCC-3D6BAEC08C94}"/>
    <cellStyle name="Normal 9 2 2 2 2 12" xfId="20111" xr:uid="{C43D5CB9-B0AD-4727-B747-E67682B32DD9}"/>
    <cellStyle name="Normal 9 2 2 2 2 13" xfId="20941" xr:uid="{D29F5934-E46C-434C-82A7-E3E2DF1F87F2}"/>
    <cellStyle name="Normal 9 2 2 2 2 2" xfId="518" xr:uid="{00000000-0005-0000-0000-0000A0030000}"/>
    <cellStyle name="Normal 9 2 2 2 2 2 10" xfId="10816" xr:uid="{52BA0272-6AE2-4C79-9815-801253337409}"/>
    <cellStyle name="Normal 9 2 2 2 2 2 11" xfId="20112" xr:uid="{09A28C15-76CA-4A94-8F37-C331E8685F30}"/>
    <cellStyle name="Normal 9 2 2 2 2 2 12" xfId="20942" xr:uid="{7432375B-9BB8-4ABC-B1C2-5681D2CFB34E}"/>
    <cellStyle name="Normal 9 2 2 2 2 2 2" xfId="990" xr:uid="{00000000-0005-0000-0000-0000A1030000}"/>
    <cellStyle name="Normal 9 2 2 2 2 2 2 2" xfId="4051" xr:uid="{CBD53FFA-7450-498E-BA44-4F8EA41A2567}"/>
    <cellStyle name="Normal 9 2 2 2 2 2 2 2 2" xfId="8269" xr:uid="{98761FAD-E38D-4FE3-ADC2-D934CB997E0F}"/>
    <cellStyle name="Normal 9 2 2 2 2 2 2 2 2 2" xfId="17591" xr:uid="{00CEDA1C-D9C8-4F34-96F3-5725C661AC2F}"/>
    <cellStyle name="Normal 9 2 2 2 2 2 2 2 2 3" xfId="27717" xr:uid="{3AF68912-3102-47F1-936E-BE27B8907841}"/>
    <cellStyle name="Normal 9 2 2 2 2 2 2 2 3" xfId="13374" xr:uid="{CB822D85-6023-44C6-BFA8-2957E1001A6B}"/>
    <cellStyle name="Normal 9 2 2 2 2 2 2 2 4" xfId="23500" xr:uid="{9BFC9DEB-1C32-4D4A-BA23-9F5C98DAEC8A}"/>
    <cellStyle name="Normal 9 2 2 2 2 2 2 3" xfId="6124" xr:uid="{E2FDFE4D-CA22-42DA-83C2-C5B32C2E7889}"/>
    <cellStyle name="Normal 9 2 2 2 2 2 2 3 2" xfId="15446" xr:uid="{80B506DE-D170-4634-B4B2-2491ED12DAC8}"/>
    <cellStyle name="Normal 9 2 2 2 2 2 2 3 3" xfId="25572" xr:uid="{34BD8282-E8B4-4A10-8AA3-D1BBE63E8BA1}"/>
    <cellStyle name="Normal 9 2 2 2 2 2 2 4" xfId="10404" xr:uid="{E36F765A-C6B9-49C4-AE77-413409F7437B}"/>
    <cellStyle name="Normal 9 2 2 2 2 2 2 4 2" xfId="19715" xr:uid="{486FA3CD-E138-44C4-8D01-0A5519955B11}"/>
    <cellStyle name="Normal 9 2 2 2 2 2 2 4 3" xfId="29841" xr:uid="{81561B45-A210-43C3-A498-2D04DD9A040A}"/>
    <cellStyle name="Normal 9 2 2 2 2 2 2 5" xfId="1822" xr:uid="{4CAB4008-5AB0-4961-8C72-3FF76DA5C5E7}"/>
    <cellStyle name="Normal 9 2 2 2 2 2 2 6" xfId="11229" xr:uid="{3D145009-9F72-4B59-BEE3-EBDCDA14F27A}"/>
    <cellStyle name="Normal 9 2 2 2 2 2 2 7" xfId="20528" xr:uid="{D8AC2457-0299-4ADB-8A7A-9E75ADD32936}"/>
    <cellStyle name="Normal 9 2 2 2 2 2 2 8" xfId="21355" xr:uid="{8A800C1C-FFEB-4153-A310-304A07C1C3DA}"/>
    <cellStyle name="Normal 9 2 2 2 2 2 3" xfId="2235" xr:uid="{EA076BA5-70D0-4852-B6E6-01B178DE0336}"/>
    <cellStyle name="Normal 9 2 2 2 2 2 3 2" xfId="4464" xr:uid="{DBDDC4E8-2D50-4A4E-B0B1-09AC0A57909B}"/>
    <cellStyle name="Normal 9 2 2 2 2 2 3 2 2" xfId="8682" xr:uid="{BB415481-C0E5-4778-BABE-85F4C61D54CB}"/>
    <cellStyle name="Normal 9 2 2 2 2 2 3 2 2 2" xfId="18004" xr:uid="{7786B16A-747E-49D9-9C91-12C8C7A03AB7}"/>
    <cellStyle name="Normal 9 2 2 2 2 2 3 2 2 3" xfId="28130" xr:uid="{C923CD68-79F8-4BBE-87D7-4FBA11E7D504}"/>
    <cellStyle name="Normal 9 2 2 2 2 2 3 2 3" xfId="13787" xr:uid="{33B0BF8D-A8C6-4731-8932-3640C79EC740}"/>
    <cellStyle name="Normal 9 2 2 2 2 2 3 2 4" xfId="23913" xr:uid="{B0E37160-3A63-4161-9537-94B83A205701}"/>
    <cellStyle name="Normal 9 2 2 2 2 2 3 3" xfId="6537" xr:uid="{5A69F894-EA06-49DC-BBE0-3D7397C9E7AA}"/>
    <cellStyle name="Normal 9 2 2 2 2 2 3 3 2" xfId="15859" xr:uid="{A1059903-319B-4BF7-A962-CCFC491BB4A2}"/>
    <cellStyle name="Normal 9 2 2 2 2 2 3 3 3" xfId="25985" xr:uid="{646C546E-7D40-43DF-8593-3679A647F307}"/>
    <cellStyle name="Normal 9 2 2 2 2 2 3 4" xfId="11642" xr:uid="{93BBDAB5-E92F-44ED-B091-B0D72EA577A7}"/>
    <cellStyle name="Normal 9 2 2 2 2 2 3 5" xfId="21768" xr:uid="{7BCD0F1D-EC25-4310-BD74-43BB84C6B41B}"/>
    <cellStyle name="Normal 9 2 2 2 2 2 4" xfId="2648" xr:uid="{AE6CDB5C-0763-4782-957F-3DA0086193B1}"/>
    <cellStyle name="Normal 9 2 2 2 2 2 4 2" xfId="4877" xr:uid="{34E48EDF-30FD-4368-9F34-B4705357AFEC}"/>
    <cellStyle name="Normal 9 2 2 2 2 2 4 2 2" xfId="9095" xr:uid="{CCFCEAE4-ADD5-419A-BC36-39267662E414}"/>
    <cellStyle name="Normal 9 2 2 2 2 2 4 2 2 2" xfId="18417" xr:uid="{375BF21F-4171-4794-BF0B-B100BA7D5457}"/>
    <cellStyle name="Normal 9 2 2 2 2 2 4 2 2 3" xfId="28543" xr:uid="{F50C5AD3-6453-48E3-A3E1-9C6CB1F14207}"/>
    <cellStyle name="Normal 9 2 2 2 2 2 4 2 3" xfId="14200" xr:uid="{8D9615D1-5F5D-428C-BE2B-75273B1DAB01}"/>
    <cellStyle name="Normal 9 2 2 2 2 2 4 2 4" xfId="24326" xr:uid="{F6749DA6-349A-4407-A15E-D857081D343B}"/>
    <cellStyle name="Normal 9 2 2 2 2 2 4 3" xfId="6950" xr:uid="{7D16CD50-DB5D-4402-8EAC-9492E395B47C}"/>
    <cellStyle name="Normal 9 2 2 2 2 2 4 3 2" xfId="16272" xr:uid="{83313FF1-846C-4F5F-A403-D6C0B0A93A25}"/>
    <cellStyle name="Normal 9 2 2 2 2 2 4 3 3" xfId="26398" xr:uid="{1CBA5846-035E-411A-A0AE-8E83170701ED}"/>
    <cellStyle name="Normal 9 2 2 2 2 2 4 4" xfId="12055" xr:uid="{3F3A36E8-4611-40CD-B5A0-44C10A593B24}"/>
    <cellStyle name="Normal 9 2 2 2 2 2 4 5" xfId="22181" xr:uid="{FEF7A7EC-6ACD-43B4-B920-4A120641CE2F}"/>
    <cellStyle name="Normal 9 2 2 2 2 2 5" xfId="3061" xr:uid="{750D9880-5F36-4F56-94EE-B34BBFA5715E}"/>
    <cellStyle name="Normal 9 2 2 2 2 2 5 2" xfId="5290" xr:uid="{E976EA8D-9449-43B8-BD2F-1D45BB914CDA}"/>
    <cellStyle name="Normal 9 2 2 2 2 2 5 2 2" xfId="9508" xr:uid="{B602838C-A8F0-4280-B32C-4BC8F4177D08}"/>
    <cellStyle name="Normal 9 2 2 2 2 2 5 2 2 2" xfId="18830" xr:uid="{1EE9647E-1FAF-4E31-B364-50CAAF2B4AAE}"/>
    <cellStyle name="Normal 9 2 2 2 2 2 5 2 2 3" xfId="28956" xr:uid="{5D416D9A-C22A-4B51-B094-94DF61ACF931}"/>
    <cellStyle name="Normal 9 2 2 2 2 2 5 2 3" xfId="14613" xr:uid="{94686D6D-25C3-479F-8331-9814B39A6A95}"/>
    <cellStyle name="Normal 9 2 2 2 2 2 5 2 4" xfId="24739" xr:uid="{7A5A1A59-10A3-46AA-BE3C-95285A07C391}"/>
    <cellStyle name="Normal 9 2 2 2 2 2 5 3" xfId="7363" xr:uid="{5D9CDDD8-CB6C-4103-A325-FB7297D3AC83}"/>
    <cellStyle name="Normal 9 2 2 2 2 2 5 3 2" xfId="16685" xr:uid="{9FCF9FEA-1497-4879-B70D-632650DC4949}"/>
    <cellStyle name="Normal 9 2 2 2 2 2 5 3 3" xfId="26811" xr:uid="{05620E12-951B-47A0-942D-79AFBF78DBA5}"/>
    <cellStyle name="Normal 9 2 2 2 2 2 5 4" xfId="12468" xr:uid="{6178DEED-7E37-46D9-81C5-5B319E1EDC4F}"/>
    <cellStyle name="Normal 9 2 2 2 2 2 5 5" xfId="22594" xr:uid="{FC1C7235-3476-4E5C-8889-08CB604EBEDD}"/>
    <cellStyle name="Normal 9 2 2 2 2 2 6" xfId="3497" xr:uid="{1BA0E19E-E76B-441A-8154-B40A36E37B81}"/>
    <cellStyle name="Normal 9 2 2 2 2 2 6 2" xfId="7776" xr:uid="{F4EDA374-1ACB-4AFB-A826-A39259A72145}"/>
    <cellStyle name="Normal 9 2 2 2 2 2 6 2 2" xfId="17098" xr:uid="{DFCA94A4-7E98-49CB-A91D-87EF28B5E870}"/>
    <cellStyle name="Normal 9 2 2 2 2 2 6 2 3" xfId="27224" xr:uid="{496CC829-0CF9-4FAB-967C-C6D10E6AF0C7}"/>
    <cellStyle name="Normal 9 2 2 2 2 2 6 3" xfId="12881" xr:uid="{A10AFEFD-EC59-4388-B498-3EB085962201}"/>
    <cellStyle name="Normal 9 2 2 2 2 2 6 4" xfId="23007" xr:uid="{754DA12E-23DE-4B31-839B-8B5E51483FAE}"/>
    <cellStyle name="Normal 9 2 2 2 2 2 7" xfId="5711" xr:uid="{5E054E4A-F225-442D-876F-5027C918D3E4}"/>
    <cellStyle name="Normal 9 2 2 2 2 2 7 2" xfId="15033" xr:uid="{51D77AD2-BFD4-496A-B152-5A87BB98731E}"/>
    <cellStyle name="Normal 9 2 2 2 2 2 7 3" xfId="25159" xr:uid="{B0EEE245-070D-4D38-917B-B3DB350A48FB}"/>
    <cellStyle name="Normal 9 2 2 2 2 2 8" xfId="9979" xr:uid="{292E4622-D02D-4F56-8B83-AE149F6CB757}"/>
    <cellStyle name="Normal 9 2 2 2 2 2 8 2" xfId="19300" xr:uid="{B3EA8EE0-87FC-447B-9CB2-9BD6FEA88F35}"/>
    <cellStyle name="Normal 9 2 2 2 2 2 8 3" xfId="29426" xr:uid="{17FFC23D-19AB-488D-931C-BE99F9066E44}"/>
    <cellStyle name="Normal 9 2 2 2 2 2 9" xfId="1407" xr:uid="{D9F7E140-0A3A-433C-AFD2-B23AC4F096F6}"/>
    <cellStyle name="Normal 9 2 2 2 2 3" xfId="989" xr:uid="{00000000-0005-0000-0000-0000A2030000}"/>
    <cellStyle name="Normal 9 2 2 2 2 3 2" xfId="4050" xr:uid="{5627D5AA-F920-4C14-B4F5-48DF4A9E89B6}"/>
    <cellStyle name="Normal 9 2 2 2 2 3 2 2" xfId="8268" xr:uid="{8D86DAE7-237E-480E-8DE4-1581F5F67068}"/>
    <cellStyle name="Normal 9 2 2 2 2 3 2 2 2" xfId="17590" xr:uid="{ECDE009C-7006-4638-8CCE-247DFE0CC61A}"/>
    <cellStyle name="Normal 9 2 2 2 2 3 2 2 3" xfId="27716" xr:uid="{F05278A5-28C7-4164-8F63-BBD2A3971893}"/>
    <cellStyle name="Normal 9 2 2 2 2 3 2 3" xfId="13373" xr:uid="{1A42CF34-99FB-438C-8FDD-947D4DF9B668}"/>
    <cellStyle name="Normal 9 2 2 2 2 3 2 4" xfId="23499" xr:uid="{65646B4A-4E87-463B-9645-4BED6F444F9E}"/>
    <cellStyle name="Normal 9 2 2 2 2 3 3" xfId="6123" xr:uid="{0D33EB1B-8B9C-4B29-A160-7A81CC2E6C05}"/>
    <cellStyle name="Normal 9 2 2 2 2 3 3 2" xfId="15445" xr:uid="{0B0438DE-C01D-4C8E-8958-7B578D3FA520}"/>
    <cellStyle name="Normal 9 2 2 2 2 3 3 3" xfId="25571" xr:uid="{ACC0D023-63F1-47CA-A59A-D4690D2936E6}"/>
    <cellStyle name="Normal 9 2 2 2 2 3 4" xfId="10197" xr:uid="{55D115F7-9865-4486-822C-488E6948C60C}"/>
    <cellStyle name="Normal 9 2 2 2 2 3 4 2" xfId="19508" xr:uid="{0273A28F-7F36-4EFB-9621-48E834477978}"/>
    <cellStyle name="Normal 9 2 2 2 2 3 4 3" xfId="29634" xr:uid="{C8DDFC7D-00A2-41D5-8336-0F1A62677A3A}"/>
    <cellStyle name="Normal 9 2 2 2 2 3 5" xfId="1821" xr:uid="{CD3D15C4-A2E6-4A4D-B4DF-D6FA2619F856}"/>
    <cellStyle name="Normal 9 2 2 2 2 3 6" xfId="11228" xr:uid="{42298BB9-CD3B-4FE2-9A65-4B6E85EA30B3}"/>
    <cellStyle name="Normal 9 2 2 2 2 3 7" xfId="20527" xr:uid="{018E5739-44BD-4038-8D0E-ED9047638647}"/>
    <cellStyle name="Normal 9 2 2 2 2 3 8" xfId="21354" xr:uid="{27692C12-C7EC-4CB3-A4D9-8839801331FD}"/>
    <cellStyle name="Normal 9 2 2 2 2 4" xfId="2234" xr:uid="{A2B45487-5C7E-4246-9142-E6CB49F31CFA}"/>
    <cellStyle name="Normal 9 2 2 2 2 4 2" xfId="4463" xr:uid="{CC89BC17-B95F-4946-BF84-2F8059510303}"/>
    <cellStyle name="Normal 9 2 2 2 2 4 2 2" xfId="8681" xr:uid="{C6538AB0-5F7F-4B79-8B59-5383CD86A2AD}"/>
    <cellStyle name="Normal 9 2 2 2 2 4 2 2 2" xfId="18003" xr:uid="{1EFB8C7E-02B4-448E-B854-A8A154A8763E}"/>
    <cellStyle name="Normal 9 2 2 2 2 4 2 2 3" xfId="28129" xr:uid="{418395D2-E071-4810-917C-25F0CF0A597D}"/>
    <cellStyle name="Normal 9 2 2 2 2 4 2 3" xfId="13786" xr:uid="{C58E6FBF-6607-43C8-8E59-964EF145362A}"/>
    <cellStyle name="Normal 9 2 2 2 2 4 2 4" xfId="23912" xr:uid="{E4556634-75FA-4845-AF13-48BD0D060DBE}"/>
    <cellStyle name="Normal 9 2 2 2 2 4 3" xfId="6536" xr:uid="{F008465C-F8E1-4A7B-8799-E4036B1046E2}"/>
    <cellStyle name="Normal 9 2 2 2 2 4 3 2" xfId="15858" xr:uid="{7BA46D43-8FDF-4917-9A54-2208E15E30E4}"/>
    <cellStyle name="Normal 9 2 2 2 2 4 3 3" xfId="25984" xr:uid="{3274297D-CD26-45C1-B78A-11FE40C41953}"/>
    <cellStyle name="Normal 9 2 2 2 2 4 4" xfId="11641" xr:uid="{D2DAEE24-3C56-441B-8743-178966843490}"/>
    <cellStyle name="Normal 9 2 2 2 2 4 5" xfId="21767" xr:uid="{4119DF87-308E-4CB0-AA11-1DB97FB0B8F0}"/>
    <cellStyle name="Normal 9 2 2 2 2 5" xfId="2647" xr:uid="{73B4CCCF-D3B6-4989-8B0F-A7CADDF8FB2C}"/>
    <cellStyle name="Normal 9 2 2 2 2 5 2" xfId="4876" xr:uid="{B987346F-5EE6-4C6B-8581-0DC75BC59587}"/>
    <cellStyle name="Normal 9 2 2 2 2 5 2 2" xfId="9094" xr:uid="{92A60DAC-69A9-4BBD-BA59-551E056EBC52}"/>
    <cellStyle name="Normal 9 2 2 2 2 5 2 2 2" xfId="18416" xr:uid="{BE3BD8E8-6774-45E7-A979-E2424155532E}"/>
    <cellStyle name="Normal 9 2 2 2 2 5 2 2 3" xfId="28542" xr:uid="{9AC8532A-589D-4659-986B-53312183BCEA}"/>
    <cellStyle name="Normal 9 2 2 2 2 5 2 3" xfId="14199" xr:uid="{C585C4C7-D244-4D81-BBC3-865090F4674E}"/>
    <cellStyle name="Normal 9 2 2 2 2 5 2 4" xfId="24325" xr:uid="{C6337EBA-77CE-4F8C-906D-A86C159F87A4}"/>
    <cellStyle name="Normal 9 2 2 2 2 5 3" xfId="6949" xr:uid="{38E19B59-D545-4659-B485-1254131A94BC}"/>
    <cellStyle name="Normal 9 2 2 2 2 5 3 2" xfId="16271" xr:uid="{FAF28774-77C0-4553-9F2C-3ABE53A4B6F7}"/>
    <cellStyle name="Normal 9 2 2 2 2 5 3 3" xfId="26397" xr:uid="{65EEF8CC-BBC2-439E-8D07-594653CB1364}"/>
    <cellStyle name="Normal 9 2 2 2 2 5 4" xfId="12054" xr:uid="{4EB66FBA-C09A-41DF-A400-1872895A2CBD}"/>
    <cellStyle name="Normal 9 2 2 2 2 5 5" xfId="22180" xr:uid="{85C8C6B3-0452-444B-9FDA-3A842F9F944F}"/>
    <cellStyle name="Normal 9 2 2 2 2 6" xfId="3060" xr:uid="{9621D3E2-2FE4-44FD-B2D5-A9B47A4C0F54}"/>
    <cellStyle name="Normal 9 2 2 2 2 6 2" xfId="5289" xr:uid="{A969032C-3D76-417D-91E1-D50BE4FE8AF5}"/>
    <cellStyle name="Normal 9 2 2 2 2 6 2 2" xfId="9507" xr:uid="{5A254F5C-B538-4E91-8F14-430611DFAE86}"/>
    <cellStyle name="Normal 9 2 2 2 2 6 2 2 2" xfId="18829" xr:uid="{50A2A939-7C32-4641-843B-819EA0B0881D}"/>
    <cellStyle name="Normal 9 2 2 2 2 6 2 2 3" xfId="28955" xr:uid="{C40B3376-63DC-4DDA-9A82-AE62538F2C94}"/>
    <cellStyle name="Normal 9 2 2 2 2 6 2 3" xfId="14612" xr:uid="{C2D1A44C-5D28-4543-B302-EA70E9F4DDED}"/>
    <cellStyle name="Normal 9 2 2 2 2 6 2 4" xfId="24738" xr:uid="{860FDBF9-AC0A-4E4F-B288-BDCFE96F2D51}"/>
    <cellStyle name="Normal 9 2 2 2 2 6 3" xfId="7362" xr:uid="{DC9E6E23-0807-4AE6-8751-4C7E61B18FC4}"/>
    <cellStyle name="Normal 9 2 2 2 2 6 3 2" xfId="16684" xr:uid="{8BE28C85-BE10-449A-B4D9-48216D9C8B3C}"/>
    <cellStyle name="Normal 9 2 2 2 2 6 3 3" xfId="26810" xr:uid="{F8EEA2A3-129E-42AE-847C-D6F4F24CCBEC}"/>
    <cellStyle name="Normal 9 2 2 2 2 6 4" xfId="12467" xr:uid="{11525D8C-DFE0-49C1-98E3-94D164403795}"/>
    <cellStyle name="Normal 9 2 2 2 2 6 5" xfId="22593" xr:uid="{E3658A66-55AB-4DA2-AFC2-A431190896EB}"/>
    <cellStyle name="Normal 9 2 2 2 2 7" xfId="3496" xr:uid="{0296D714-A961-47F3-ACAA-3E4888C005ED}"/>
    <cellStyle name="Normal 9 2 2 2 2 7 2" xfId="7775" xr:uid="{CFB01947-4979-4E00-BD6B-DA3C20D73F6C}"/>
    <cellStyle name="Normal 9 2 2 2 2 7 2 2" xfId="17097" xr:uid="{FEBD0570-4CE3-4D1A-9613-1E5CA00484CA}"/>
    <cellStyle name="Normal 9 2 2 2 2 7 2 3" xfId="27223" xr:uid="{6EBC2983-D87D-49B9-8799-45292C5204E0}"/>
    <cellStyle name="Normal 9 2 2 2 2 7 3" xfId="12880" xr:uid="{FFBAACD9-301B-4334-9666-CCEFC396AED9}"/>
    <cellStyle name="Normal 9 2 2 2 2 7 4" xfId="23006" xr:uid="{7D34AAD3-7A86-419A-A353-8DEF0ED5412C}"/>
    <cellStyle name="Normal 9 2 2 2 2 8" xfId="5710" xr:uid="{44D44A60-B78A-47DE-B962-28BA3EC15E0C}"/>
    <cellStyle name="Normal 9 2 2 2 2 8 2" xfId="15032" xr:uid="{D25AAC98-51FE-4E19-B899-6FB325EA187F}"/>
    <cellStyle name="Normal 9 2 2 2 2 8 3" xfId="25158" xr:uid="{E1FEB2F0-E005-4774-A91C-E6285765358D}"/>
    <cellStyle name="Normal 9 2 2 2 2 9" xfId="9772" xr:uid="{2A330C70-D04E-47ED-9E8F-AD2F9E7C90A8}"/>
    <cellStyle name="Normal 9 2 2 2 2 9 2" xfId="19093" xr:uid="{962EA5F8-0341-4DF5-82A1-1C635EFFC8E7}"/>
    <cellStyle name="Normal 9 2 2 2 2 9 3" xfId="29219" xr:uid="{BBD9C9D8-654D-461A-9874-896DA663ED54}"/>
    <cellStyle name="Normal 9 2 2 2 3" xfId="519" xr:uid="{00000000-0005-0000-0000-0000A3030000}"/>
    <cellStyle name="Normal 9 2 2 2 3 10" xfId="10817" xr:uid="{6B64A218-E3F5-401B-B453-8D36547A0E54}"/>
    <cellStyle name="Normal 9 2 2 2 3 11" xfId="20113" xr:uid="{1B028D74-DEAE-46BC-8A9A-BCAF6B6ABA6E}"/>
    <cellStyle name="Normal 9 2 2 2 3 12" xfId="20943" xr:uid="{65308202-5F2F-4FC6-93E7-3E5E5E3FD37D}"/>
    <cellStyle name="Normal 9 2 2 2 3 2" xfId="991" xr:uid="{00000000-0005-0000-0000-0000A4030000}"/>
    <cellStyle name="Normal 9 2 2 2 3 2 2" xfId="4052" xr:uid="{56385914-B5FA-48C4-93DF-29962D276CA1}"/>
    <cellStyle name="Normal 9 2 2 2 3 2 2 2" xfId="8270" xr:uid="{8617AED7-D0BB-42A2-AD1E-E13A33D14892}"/>
    <cellStyle name="Normal 9 2 2 2 3 2 2 2 2" xfId="17592" xr:uid="{1BC62389-32BB-4C9C-98BA-FA007AACE358}"/>
    <cellStyle name="Normal 9 2 2 2 3 2 2 2 3" xfId="27718" xr:uid="{B83BDC32-19C9-4EEE-8370-2CE7C959EEB6}"/>
    <cellStyle name="Normal 9 2 2 2 3 2 2 3" xfId="13375" xr:uid="{C9D3AD59-DF67-4929-B13C-F4B56880195C}"/>
    <cellStyle name="Normal 9 2 2 2 3 2 2 4" xfId="23501" xr:uid="{2C3CB2A9-1238-4730-81BA-AC8715337D54}"/>
    <cellStyle name="Normal 9 2 2 2 3 2 3" xfId="6125" xr:uid="{E1847D78-CB35-4F33-8DA1-5850CC6BB064}"/>
    <cellStyle name="Normal 9 2 2 2 3 2 3 2" xfId="15447" xr:uid="{067D0178-172C-4290-99AF-2DC969BCE7B8}"/>
    <cellStyle name="Normal 9 2 2 2 3 2 3 3" xfId="25573" xr:uid="{1EDF855F-88B5-4982-9CC4-B76D11131973}"/>
    <cellStyle name="Normal 9 2 2 2 3 2 4" xfId="10301" xr:uid="{66C814DD-5D69-4FC1-A791-B48CC7A66E96}"/>
    <cellStyle name="Normal 9 2 2 2 3 2 4 2" xfId="19612" xr:uid="{A039D368-9310-4005-B6E2-FEF40AA2ACC3}"/>
    <cellStyle name="Normal 9 2 2 2 3 2 4 3" xfId="29738" xr:uid="{C8DE5D69-E568-4A4B-AE46-BDB8C6E9CF79}"/>
    <cellStyle name="Normal 9 2 2 2 3 2 5" xfId="1823" xr:uid="{D4621443-C3BC-4AC9-993D-DC62EE656FF7}"/>
    <cellStyle name="Normal 9 2 2 2 3 2 6" xfId="11230" xr:uid="{7360B372-16F4-4EF7-B348-14BE733B69BE}"/>
    <cellStyle name="Normal 9 2 2 2 3 2 7" xfId="20529" xr:uid="{5DB7F004-2BBA-439F-9F29-7F154748EE3C}"/>
    <cellStyle name="Normal 9 2 2 2 3 2 8" xfId="21356" xr:uid="{F517E48E-910B-4496-8038-6FE8DF9EC574}"/>
    <cellStyle name="Normal 9 2 2 2 3 3" xfId="2236" xr:uid="{7B86942C-F42C-41A3-AAC5-845D30C5D999}"/>
    <cellStyle name="Normal 9 2 2 2 3 3 2" xfId="4465" xr:uid="{767D3FB5-D1DF-4720-9F35-2D9499752813}"/>
    <cellStyle name="Normal 9 2 2 2 3 3 2 2" xfId="8683" xr:uid="{1C96225A-DA17-4FB7-94C8-2E20D9F24695}"/>
    <cellStyle name="Normal 9 2 2 2 3 3 2 2 2" xfId="18005" xr:uid="{AA7A988C-5007-47BC-AAE9-F6D9C5FE0EFD}"/>
    <cellStyle name="Normal 9 2 2 2 3 3 2 2 3" xfId="28131" xr:uid="{C2E1F269-59DE-4ABF-9535-C3155AC9C3F2}"/>
    <cellStyle name="Normal 9 2 2 2 3 3 2 3" xfId="13788" xr:uid="{ED460B34-2539-40BC-B353-3ACF84914785}"/>
    <cellStyle name="Normal 9 2 2 2 3 3 2 4" xfId="23914" xr:uid="{C9508E3E-5528-4E79-AE24-BFCA13137A9D}"/>
    <cellStyle name="Normal 9 2 2 2 3 3 3" xfId="6538" xr:uid="{EAE552B1-3076-496E-9355-B8151A20E972}"/>
    <cellStyle name="Normal 9 2 2 2 3 3 3 2" xfId="15860" xr:uid="{30FDE97A-A2F4-4013-8354-D90B238DA1A0}"/>
    <cellStyle name="Normal 9 2 2 2 3 3 3 3" xfId="25986" xr:uid="{666DC559-3485-4E66-A840-683E8D3E9858}"/>
    <cellStyle name="Normal 9 2 2 2 3 3 4" xfId="11643" xr:uid="{7C06B0A2-0FD0-4D9C-963B-61FA69ADE1DB}"/>
    <cellStyle name="Normal 9 2 2 2 3 3 5" xfId="21769" xr:uid="{7045D6FD-124E-4D46-AA95-5D2AB5B110EA}"/>
    <cellStyle name="Normal 9 2 2 2 3 4" xfId="2649" xr:uid="{C8FABC4F-2E3C-4E20-ACA3-6CB8564F91BA}"/>
    <cellStyle name="Normal 9 2 2 2 3 4 2" xfId="4878" xr:uid="{573AED10-4114-4571-8136-554987E578D0}"/>
    <cellStyle name="Normal 9 2 2 2 3 4 2 2" xfId="9096" xr:uid="{95EE2448-2E85-4B24-8A7D-11482CD893CD}"/>
    <cellStyle name="Normal 9 2 2 2 3 4 2 2 2" xfId="18418" xr:uid="{251EC248-88C7-4615-9973-B36B92D1C203}"/>
    <cellStyle name="Normal 9 2 2 2 3 4 2 2 3" xfId="28544" xr:uid="{1F95736D-C528-4FE1-B80D-BCDB5E279753}"/>
    <cellStyle name="Normal 9 2 2 2 3 4 2 3" xfId="14201" xr:uid="{F9BF2AC7-347C-4983-B12E-331A6EFA9B47}"/>
    <cellStyle name="Normal 9 2 2 2 3 4 2 4" xfId="24327" xr:uid="{EACAFE1A-275A-4599-A4D3-450E4B4419A0}"/>
    <cellStyle name="Normal 9 2 2 2 3 4 3" xfId="6951" xr:uid="{F3D41801-106A-4ADE-B8E5-3CCBFB392B0C}"/>
    <cellStyle name="Normal 9 2 2 2 3 4 3 2" xfId="16273" xr:uid="{76AED758-4ED3-4138-9363-053E117E4B4F}"/>
    <cellStyle name="Normal 9 2 2 2 3 4 3 3" xfId="26399" xr:uid="{DD0F551D-651A-47D2-9E4E-D8D87BA329A3}"/>
    <cellStyle name="Normal 9 2 2 2 3 4 4" xfId="12056" xr:uid="{62C59899-63A9-4EF2-8D7D-15A4C001F41F}"/>
    <cellStyle name="Normal 9 2 2 2 3 4 5" xfId="22182" xr:uid="{C9A42545-AD34-48CF-AD82-D5DEE759F985}"/>
    <cellStyle name="Normal 9 2 2 2 3 5" xfId="3062" xr:uid="{349A4646-ACE6-4E1F-B238-F83F965E0F46}"/>
    <cellStyle name="Normal 9 2 2 2 3 5 2" xfId="5291" xr:uid="{C821A7BD-8771-44E4-BAFA-B9D6DDD48D49}"/>
    <cellStyle name="Normal 9 2 2 2 3 5 2 2" xfId="9509" xr:uid="{A2DD8FB8-45F1-41F1-B0B6-F726E48289D5}"/>
    <cellStyle name="Normal 9 2 2 2 3 5 2 2 2" xfId="18831" xr:uid="{92476F66-70FD-44F4-A7E1-1B60CF199264}"/>
    <cellStyle name="Normal 9 2 2 2 3 5 2 2 3" xfId="28957" xr:uid="{5E8D243C-BEF1-4532-936E-51B0F9106E87}"/>
    <cellStyle name="Normal 9 2 2 2 3 5 2 3" xfId="14614" xr:uid="{9180C9D5-81AD-41EB-9E0B-89D08AB21AD4}"/>
    <cellStyle name="Normal 9 2 2 2 3 5 2 4" xfId="24740" xr:uid="{F551B49F-C529-4D29-BE5A-7C02B472B8AF}"/>
    <cellStyle name="Normal 9 2 2 2 3 5 3" xfId="7364" xr:uid="{B3A387A2-FD1D-4D8D-B755-F2CE0C01BB2C}"/>
    <cellStyle name="Normal 9 2 2 2 3 5 3 2" xfId="16686" xr:uid="{CA31EE25-0C39-477A-800A-C9780AEBE3F8}"/>
    <cellStyle name="Normal 9 2 2 2 3 5 3 3" xfId="26812" xr:uid="{51ACCD0B-52E2-47F8-BD47-0C6218B8D076}"/>
    <cellStyle name="Normal 9 2 2 2 3 5 4" xfId="12469" xr:uid="{30A73F3D-1439-42EF-85F8-8FAEF47CEB8C}"/>
    <cellStyle name="Normal 9 2 2 2 3 5 5" xfId="22595" xr:uid="{BF7EA5C5-A926-4499-94FC-DF3FB4C4E6BE}"/>
    <cellStyle name="Normal 9 2 2 2 3 6" xfId="3498" xr:uid="{00C07E8E-99A2-434A-816D-0A8A489DEF92}"/>
    <cellStyle name="Normal 9 2 2 2 3 6 2" xfId="7777" xr:uid="{AE2A4130-906B-4721-BC60-288E38309BEB}"/>
    <cellStyle name="Normal 9 2 2 2 3 6 2 2" xfId="17099" xr:uid="{45A49F14-5D38-4D4A-92B2-BA1DDC336069}"/>
    <cellStyle name="Normal 9 2 2 2 3 6 2 3" xfId="27225" xr:uid="{3CA1A85D-B075-4AAA-844B-C295BD5ACC70}"/>
    <cellStyle name="Normal 9 2 2 2 3 6 3" xfId="12882" xr:uid="{00F5FEA6-CBDE-45F1-BD4C-285926326AEC}"/>
    <cellStyle name="Normal 9 2 2 2 3 6 4" xfId="23008" xr:uid="{93EADE12-E607-443F-A709-369DB6540D40}"/>
    <cellStyle name="Normal 9 2 2 2 3 7" xfId="5712" xr:uid="{3EF67D37-1EBE-4DC1-94CB-EDA644FCF809}"/>
    <cellStyle name="Normal 9 2 2 2 3 7 2" xfId="15034" xr:uid="{49AE339B-38C0-47DC-9C99-0BC6E7999B6B}"/>
    <cellStyle name="Normal 9 2 2 2 3 7 3" xfId="25160" xr:uid="{C24C165C-DACE-40D5-8FBA-39A8F9A3A0D6}"/>
    <cellStyle name="Normal 9 2 2 2 3 8" xfId="9876" xr:uid="{13F47199-9502-45BE-99E2-C59C243EE883}"/>
    <cellStyle name="Normal 9 2 2 2 3 8 2" xfId="19197" xr:uid="{C4832E08-2672-462A-A9E7-14D02A2AB249}"/>
    <cellStyle name="Normal 9 2 2 2 3 8 3" xfId="29323" xr:uid="{DA3793E6-A800-4B59-8143-33089357D5BF}"/>
    <cellStyle name="Normal 9 2 2 2 3 9" xfId="1408" xr:uid="{24494A07-995A-4BC4-BE6E-0D9DC2ED408C}"/>
    <cellStyle name="Normal 9 2 2 2 4" xfId="988" xr:uid="{00000000-0005-0000-0000-0000A5030000}"/>
    <cellStyle name="Normal 9 2 2 2 4 2" xfId="4049" xr:uid="{EE561FF5-1431-4D2F-98B9-181314B871AE}"/>
    <cellStyle name="Normal 9 2 2 2 4 2 2" xfId="8267" xr:uid="{941B0E49-A976-472E-8943-F3275D794A69}"/>
    <cellStyle name="Normal 9 2 2 2 4 2 2 2" xfId="17589" xr:uid="{DF5D59B6-5C67-43A7-80EB-A4F679AED978}"/>
    <cellStyle name="Normal 9 2 2 2 4 2 2 3" xfId="27715" xr:uid="{6BAC3945-1F05-4207-8612-ED222FC143E4}"/>
    <cellStyle name="Normal 9 2 2 2 4 2 3" xfId="13372" xr:uid="{440C7DF1-5101-4D12-BA0F-F9AC98A30E9C}"/>
    <cellStyle name="Normal 9 2 2 2 4 2 4" xfId="23498" xr:uid="{4E2B1736-3A55-4430-B3ED-7A7D5961BF0B}"/>
    <cellStyle name="Normal 9 2 2 2 4 3" xfId="6122" xr:uid="{707F51E1-D0B7-47C2-B789-C11A1B53B23A}"/>
    <cellStyle name="Normal 9 2 2 2 4 3 2" xfId="15444" xr:uid="{1E243A41-0BA7-49FF-BDEC-68167A7165CE}"/>
    <cellStyle name="Normal 9 2 2 2 4 3 3" xfId="25570" xr:uid="{409DB491-B458-4458-BADB-F7A003A6B2FA}"/>
    <cellStyle name="Normal 9 2 2 2 4 4" xfId="10094" xr:uid="{4E278186-173C-48EB-8722-59FB7F99C821}"/>
    <cellStyle name="Normal 9 2 2 2 4 4 2" xfId="19405" xr:uid="{3F9DE829-C46F-4B4E-A910-C69AC2C61590}"/>
    <cellStyle name="Normal 9 2 2 2 4 4 3" xfId="29531" xr:uid="{44989429-ADD4-478D-8C4C-1664C20D10A7}"/>
    <cellStyle name="Normal 9 2 2 2 4 5" xfId="1820" xr:uid="{CA24EDF3-511C-46CF-A90D-9826AFF1E04E}"/>
    <cellStyle name="Normal 9 2 2 2 4 6" xfId="11227" xr:uid="{3E6D620A-4EA5-4503-960D-0C5408FB873F}"/>
    <cellStyle name="Normal 9 2 2 2 4 7" xfId="20526" xr:uid="{A183C76B-D5EB-4886-8F9C-AA17FF41801A}"/>
    <cellStyle name="Normal 9 2 2 2 4 8" xfId="21353" xr:uid="{1A603176-63AF-4B79-9B5A-BD53247F3632}"/>
    <cellStyle name="Normal 9 2 2 2 5" xfId="2233" xr:uid="{DEA5DDCA-BC0E-47BE-A62F-09EEC1438E80}"/>
    <cellStyle name="Normal 9 2 2 2 5 2" xfId="4462" xr:uid="{BF8ADDFA-56A6-4602-A0D8-C8776FB6FD9B}"/>
    <cellStyle name="Normal 9 2 2 2 5 2 2" xfId="8680" xr:uid="{1D6849EC-EE10-4574-A6D2-CF8A98DBF190}"/>
    <cellStyle name="Normal 9 2 2 2 5 2 2 2" xfId="18002" xr:uid="{DF3C1B6F-627A-40A0-97DC-EC5BD70FD30C}"/>
    <cellStyle name="Normal 9 2 2 2 5 2 2 3" xfId="28128" xr:uid="{123AE577-2F86-4C6A-832D-8976CC36B2F8}"/>
    <cellStyle name="Normal 9 2 2 2 5 2 3" xfId="13785" xr:uid="{B7E072BE-7D36-4955-BD3A-F0A45180AC7D}"/>
    <cellStyle name="Normal 9 2 2 2 5 2 4" xfId="23911" xr:uid="{91F96D77-02D1-4CA7-81E4-79DC372ADB7F}"/>
    <cellStyle name="Normal 9 2 2 2 5 3" xfId="6535" xr:uid="{98F997AE-939A-4DBC-8469-9D220809860A}"/>
    <cellStyle name="Normal 9 2 2 2 5 3 2" xfId="15857" xr:uid="{00F8860A-55D2-4918-8109-883528422AB6}"/>
    <cellStyle name="Normal 9 2 2 2 5 3 3" xfId="25983" xr:uid="{516B5374-6A5C-4A61-A2BF-DF8C25B59008}"/>
    <cellStyle name="Normal 9 2 2 2 5 4" xfId="11640" xr:uid="{602F4F52-67C1-423A-AF42-1CE9C74BDF08}"/>
    <cellStyle name="Normal 9 2 2 2 5 5" xfId="21766" xr:uid="{07849F92-91B4-49D4-AC62-80F5DD0CE767}"/>
    <cellStyle name="Normal 9 2 2 2 6" xfId="2646" xr:uid="{F8525359-758C-4C90-8C80-613FD9238270}"/>
    <cellStyle name="Normal 9 2 2 2 6 2" xfId="4875" xr:uid="{00FF1F57-F1E1-4C75-BA52-8BCA1E420433}"/>
    <cellStyle name="Normal 9 2 2 2 6 2 2" xfId="9093" xr:uid="{09342733-66B4-4C36-89C2-5426721C1842}"/>
    <cellStyle name="Normal 9 2 2 2 6 2 2 2" xfId="18415" xr:uid="{7CBD66BA-F006-4610-9C4B-03174AA84ADF}"/>
    <cellStyle name="Normal 9 2 2 2 6 2 2 3" xfId="28541" xr:uid="{C6F5D213-ADC5-44F5-B163-DEDE6126B3C2}"/>
    <cellStyle name="Normal 9 2 2 2 6 2 3" xfId="14198" xr:uid="{6FDAF9BD-FEA7-4826-9684-558EBD25F15E}"/>
    <cellStyle name="Normal 9 2 2 2 6 2 4" xfId="24324" xr:uid="{B804F1FE-F054-4935-A090-D194DEBDB547}"/>
    <cellStyle name="Normal 9 2 2 2 6 3" xfId="6948" xr:uid="{BF2359C2-10D9-4B14-8C7F-B07C7F424C7B}"/>
    <cellStyle name="Normal 9 2 2 2 6 3 2" xfId="16270" xr:uid="{BD39E40E-BA1F-4132-9EAB-BF4722A022C9}"/>
    <cellStyle name="Normal 9 2 2 2 6 3 3" xfId="26396" xr:uid="{A32E7525-7BEA-430B-862C-6C3D4B1421B7}"/>
    <cellStyle name="Normal 9 2 2 2 6 4" xfId="12053" xr:uid="{74964BCE-FA74-431D-B600-07BB06DC1CE4}"/>
    <cellStyle name="Normal 9 2 2 2 6 5" xfId="22179" xr:uid="{9C0516A6-A524-4D8C-8E77-03300BA039AA}"/>
    <cellStyle name="Normal 9 2 2 2 7" xfId="3059" xr:uid="{56F151F4-30F9-4BAE-B122-6FDE38A9993D}"/>
    <cellStyle name="Normal 9 2 2 2 7 2" xfId="5288" xr:uid="{DF57ED3C-C3D2-412D-8641-F81D660409E1}"/>
    <cellStyle name="Normal 9 2 2 2 7 2 2" xfId="9506" xr:uid="{9DD9EAD7-9B8F-4207-A78B-751D2B3E5541}"/>
    <cellStyle name="Normal 9 2 2 2 7 2 2 2" xfId="18828" xr:uid="{C82D585A-B8E0-49E5-BFE5-91F814AE0EBA}"/>
    <cellStyle name="Normal 9 2 2 2 7 2 2 3" xfId="28954" xr:uid="{5CF3E647-CE36-4E23-B2BB-22EC651ECEBA}"/>
    <cellStyle name="Normal 9 2 2 2 7 2 3" xfId="14611" xr:uid="{942795BC-D2DB-4214-B46C-1418FE4420A5}"/>
    <cellStyle name="Normal 9 2 2 2 7 2 4" xfId="24737" xr:uid="{92327CAC-336D-460D-9121-788940B43D8A}"/>
    <cellStyle name="Normal 9 2 2 2 7 3" xfId="7361" xr:uid="{B1C8D036-3991-459D-B534-0D36A514A129}"/>
    <cellStyle name="Normal 9 2 2 2 7 3 2" xfId="16683" xr:uid="{DF0E2FA8-4833-4359-B379-831373C8776C}"/>
    <cellStyle name="Normal 9 2 2 2 7 3 3" xfId="26809" xr:uid="{F104F98E-8A58-44F7-B92B-229B99464157}"/>
    <cellStyle name="Normal 9 2 2 2 7 4" xfId="12466" xr:uid="{747628C4-9DB8-4871-970F-50AF5C456672}"/>
    <cellStyle name="Normal 9 2 2 2 7 5" xfId="22592" xr:uid="{A91B8A33-6012-480B-BC39-8FD1FD73D267}"/>
    <cellStyle name="Normal 9 2 2 2 8" xfId="3495" xr:uid="{8AFC6BD4-9A26-4F09-8AE1-78FF522E03B6}"/>
    <cellStyle name="Normal 9 2 2 2 8 2" xfId="7774" xr:uid="{4B9F5421-06D6-402A-BB33-DD126E64D307}"/>
    <cellStyle name="Normal 9 2 2 2 8 2 2" xfId="17096" xr:uid="{0B77CD80-3DCB-4C81-8460-A867419EF3D0}"/>
    <cellStyle name="Normal 9 2 2 2 8 2 3" xfId="27222" xr:uid="{8257748F-65C8-45D5-8CA1-B7E64F184012}"/>
    <cellStyle name="Normal 9 2 2 2 8 3" xfId="12879" xr:uid="{35BF34CE-EAEF-45DA-B519-DD4BC199FF09}"/>
    <cellStyle name="Normal 9 2 2 2 8 4" xfId="23005" xr:uid="{0A36FBE4-E132-498B-9193-3965C01F5F4D}"/>
    <cellStyle name="Normal 9 2 2 2 9" xfId="5709" xr:uid="{CD114AAF-A4A0-411D-9552-86B2EDF67329}"/>
    <cellStyle name="Normal 9 2 2 2 9 2" xfId="15031" xr:uid="{DC852BB0-E665-4184-9997-BAE218A84386}"/>
    <cellStyle name="Normal 9 2 2 2 9 3" xfId="25157" xr:uid="{39446459-3555-4F7E-90AB-EBDE323D6039}"/>
    <cellStyle name="Normal 9 2 2 3" xfId="520" xr:uid="{00000000-0005-0000-0000-0000A6030000}"/>
    <cellStyle name="Normal 9 2 2 3 10" xfId="1409" xr:uid="{57B6228B-31DC-41FE-AFEE-B92CEF2575DA}"/>
    <cellStyle name="Normal 9 2 2 3 11" xfId="10818" xr:uid="{77B4B24B-EC68-4887-BDBA-847014678FDF}"/>
    <cellStyle name="Normal 9 2 2 3 12" xfId="20114" xr:uid="{132EBE26-BB90-48A2-9E1E-E8A39D8AB009}"/>
    <cellStyle name="Normal 9 2 2 3 13" xfId="20944" xr:uid="{2C411789-CB74-407D-8897-AD5C841B7156}"/>
    <cellStyle name="Normal 9 2 2 3 2" xfId="521" xr:uid="{00000000-0005-0000-0000-0000A7030000}"/>
    <cellStyle name="Normal 9 2 2 3 2 10" xfId="10819" xr:uid="{D0858273-2709-4014-BF83-0A88392319DD}"/>
    <cellStyle name="Normal 9 2 2 3 2 11" xfId="20115" xr:uid="{45FC57C1-9671-40A3-9F04-58E7C0AA3DA1}"/>
    <cellStyle name="Normal 9 2 2 3 2 12" xfId="20945" xr:uid="{08601567-65C3-4841-B28E-1D0EFB87AD86}"/>
    <cellStyle name="Normal 9 2 2 3 2 2" xfId="993" xr:uid="{00000000-0005-0000-0000-0000A8030000}"/>
    <cellStyle name="Normal 9 2 2 3 2 2 2" xfId="4054" xr:uid="{540EDC8D-B935-472D-B693-46BE395892A5}"/>
    <cellStyle name="Normal 9 2 2 3 2 2 2 2" xfId="8272" xr:uid="{25E7F1E6-6EC7-46A5-A4C5-57A204F3D488}"/>
    <cellStyle name="Normal 9 2 2 3 2 2 2 2 2" xfId="17594" xr:uid="{CFDC7F54-B74E-4114-8703-BF17972850E5}"/>
    <cellStyle name="Normal 9 2 2 3 2 2 2 2 3" xfId="27720" xr:uid="{92C0058F-2366-4297-8377-25EF257D86E0}"/>
    <cellStyle name="Normal 9 2 2 3 2 2 2 3" xfId="13377" xr:uid="{68C4BF8C-6325-4637-A6DF-4E0035955EDD}"/>
    <cellStyle name="Normal 9 2 2 3 2 2 2 4" xfId="23503" xr:uid="{594C3B4E-21DD-4A74-8011-0C62A7873BA5}"/>
    <cellStyle name="Normal 9 2 2 3 2 2 3" xfId="6127" xr:uid="{59D40F2E-5C0D-4CA0-8417-E05DCAA870E0}"/>
    <cellStyle name="Normal 9 2 2 3 2 2 3 2" xfId="15449" xr:uid="{46C2DCB2-B9F7-4B58-AE99-5A96381E10B3}"/>
    <cellStyle name="Normal 9 2 2 3 2 2 3 3" xfId="25575" xr:uid="{3058946D-E4C0-47F2-BBF8-0AAFF8588F54}"/>
    <cellStyle name="Normal 9 2 2 3 2 2 4" xfId="10350" xr:uid="{E07F66FC-37B0-4A61-AD61-CFF24AF58348}"/>
    <cellStyle name="Normal 9 2 2 3 2 2 4 2" xfId="19661" xr:uid="{2F3A72FA-F489-479C-8595-DFF9C562708A}"/>
    <cellStyle name="Normal 9 2 2 3 2 2 4 3" xfId="29787" xr:uid="{537D4B73-57AF-46DF-AC27-7A253B0965B8}"/>
    <cellStyle name="Normal 9 2 2 3 2 2 5" xfId="1825" xr:uid="{83C63CF5-22BD-4152-A47E-EA682CA23CB0}"/>
    <cellStyle name="Normal 9 2 2 3 2 2 6" xfId="11232" xr:uid="{06EA4B26-26F0-42BF-AE8C-24343E33EA9C}"/>
    <cellStyle name="Normal 9 2 2 3 2 2 7" xfId="20531" xr:uid="{445385D6-DE47-4184-94A7-371377D82DF9}"/>
    <cellStyle name="Normal 9 2 2 3 2 2 8" xfId="21358" xr:uid="{098F8C20-D89E-48BB-9D5C-10AA58AF97BB}"/>
    <cellStyle name="Normal 9 2 2 3 2 3" xfId="2238" xr:uid="{2537AEE2-76D9-49FC-B7E8-FC8DB8F84954}"/>
    <cellStyle name="Normal 9 2 2 3 2 3 2" xfId="4467" xr:uid="{2E5C0832-6216-4A32-9BEC-D98E94B332C3}"/>
    <cellStyle name="Normal 9 2 2 3 2 3 2 2" xfId="8685" xr:uid="{96E66445-3233-4290-9E00-AD3E99A84841}"/>
    <cellStyle name="Normal 9 2 2 3 2 3 2 2 2" xfId="18007" xr:uid="{23C2FFE2-10AD-40D2-AD4D-B219795843B3}"/>
    <cellStyle name="Normal 9 2 2 3 2 3 2 2 3" xfId="28133" xr:uid="{A4A9E068-8A04-4BE6-881F-93458F35D836}"/>
    <cellStyle name="Normal 9 2 2 3 2 3 2 3" xfId="13790" xr:uid="{4D2CB39A-2DAD-4FAC-B7F4-F62A37EEB5CD}"/>
    <cellStyle name="Normal 9 2 2 3 2 3 2 4" xfId="23916" xr:uid="{C54237A0-98A2-41A5-8CEF-E5037391492F}"/>
    <cellStyle name="Normal 9 2 2 3 2 3 3" xfId="6540" xr:uid="{BD7E93A8-D8F3-446B-B4BD-2DEA098E68A3}"/>
    <cellStyle name="Normal 9 2 2 3 2 3 3 2" xfId="15862" xr:uid="{CFBF5615-3412-4AA8-B6DF-CA428B32BE32}"/>
    <cellStyle name="Normal 9 2 2 3 2 3 3 3" xfId="25988" xr:uid="{DA51A55A-443B-4C35-A7DA-EEDD9EE75DB2}"/>
    <cellStyle name="Normal 9 2 2 3 2 3 4" xfId="11645" xr:uid="{28AD8AA5-BFBC-420D-BE04-3BEA4975E85D}"/>
    <cellStyle name="Normal 9 2 2 3 2 3 5" xfId="21771" xr:uid="{244E26D7-23A7-4578-B160-15728875E410}"/>
    <cellStyle name="Normal 9 2 2 3 2 4" xfId="2651" xr:uid="{34F74700-5BC9-47BA-A75F-9F67A1BF1D25}"/>
    <cellStyle name="Normal 9 2 2 3 2 4 2" xfId="4880" xr:uid="{18FB4CAA-3C45-481D-AEE7-5B2F2C7B00BD}"/>
    <cellStyle name="Normal 9 2 2 3 2 4 2 2" xfId="9098" xr:uid="{2655436C-84D3-41DA-83F0-30D2527C4F2D}"/>
    <cellStyle name="Normal 9 2 2 3 2 4 2 2 2" xfId="18420" xr:uid="{7E1AB84B-1A2E-4653-80E6-6236EC6A4204}"/>
    <cellStyle name="Normal 9 2 2 3 2 4 2 2 3" xfId="28546" xr:uid="{4ECFB73A-431F-4B22-B30F-76520B69408D}"/>
    <cellStyle name="Normal 9 2 2 3 2 4 2 3" xfId="14203" xr:uid="{0003FAF4-25F5-47AE-8824-36528210C1F4}"/>
    <cellStyle name="Normal 9 2 2 3 2 4 2 4" xfId="24329" xr:uid="{F96BCF66-ADCE-4F13-ADC8-FA90A48EF3EC}"/>
    <cellStyle name="Normal 9 2 2 3 2 4 3" xfId="6953" xr:uid="{74B09BF1-25B1-4AE2-82F5-91DA3CAFD6D1}"/>
    <cellStyle name="Normal 9 2 2 3 2 4 3 2" xfId="16275" xr:uid="{C4E49686-908A-49B8-953A-B755CC678D5B}"/>
    <cellStyle name="Normal 9 2 2 3 2 4 3 3" xfId="26401" xr:uid="{9E2F1A29-C997-4E01-997E-6FD74F63CB94}"/>
    <cellStyle name="Normal 9 2 2 3 2 4 4" xfId="12058" xr:uid="{416FACB0-3CE4-4252-9220-37E32B8EA1AD}"/>
    <cellStyle name="Normal 9 2 2 3 2 4 5" xfId="22184" xr:uid="{507C1181-989F-444E-9222-B517775A7EED}"/>
    <cellStyle name="Normal 9 2 2 3 2 5" xfId="3064" xr:uid="{0BFA5BD6-4101-442F-9839-80C35B788E55}"/>
    <cellStyle name="Normal 9 2 2 3 2 5 2" xfId="5293" xr:uid="{A3650BC0-96D7-4E7D-89E1-5E56FDC40BD0}"/>
    <cellStyle name="Normal 9 2 2 3 2 5 2 2" xfId="9511" xr:uid="{0920D5CE-ED82-467D-863B-BB93087D1768}"/>
    <cellStyle name="Normal 9 2 2 3 2 5 2 2 2" xfId="18833" xr:uid="{04F531D1-D3DA-4E6F-A8AE-9DFB8A26F4A2}"/>
    <cellStyle name="Normal 9 2 2 3 2 5 2 2 3" xfId="28959" xr:uid="{DCF8F3BE-183D-4C24-9D44-DFACE6BDDFA6}"/>
    <cellStyle name="Normal 9 2 2 3 2 5 2 3" xfId="14616" xr:uid="{6F5CE63B-2187-4A60-86DC-7F5F28397A0A}"/>
    <cellStyle name="Normal 9 2 2 3 2 5 2 4" xfId="24742" xr:uid="{8CA6870F-0DCB-4D45-8130-362E29972BE9}"/>
    <cellStyle name="Normal 9 2 2 3 2 5 3" xfId="7366" xr:uid="{ED73EABB-FED0-4A50-8A67-EF81CBD1FD23}"/>
    <cellStyle name="Normal 9 2 2 3 2 5 3 2" xfId="16688" xr:uid="{714BAD68-BEEC-47F1-92CE-554A0AA00F82}"/>
    <cellStyle name="Normal 9 2 2 3 2 5 3 3" xfId="26814" xr:uid="{9CA7C5EF-DEA3-46AA-A913-EB404463D785}"/>
    <cellStyle name="Normal 9 2 2 3 2 5 4" xfId="12471" xr:uid="{1D6E9B3E-88E2-4305-9952-ED8480195E62}"/>
    <cellStyle name="Normal 9 2 2 3 2 5 5" xfId="22597" xr:uid="{166C5600-50E7-4629-8CF8-F346968EC5FC}"/>
    <cellStyle name="Normal 9 2 2 3 2 6" xfId="3500" xr:uid="{7AE9ACC9-53E0-4F89-B87D-18E5EED4123F}"/>
    <cellStyle name="Normal 9 2 2 3 2 6 2" xfId="7779" xr:uid="{FD86EB36-3F29-4014-B911-9C77114DF7E5}"/>
    <cellStyle name="Normal 9 2 2 3 2 6 2 2" xfId="17101" xr:uid="{108B99E2-8E20-43B1-9BA3-9307DD900FFF}"/>
    <cellStyle name="Normal 9 2 2 3 2 6 2 3" xfId="27227" xr:uid="{9A92986A-56C7-46B3-90CB-855DED6E98E1}"/>
    <cellStyle name="Normal 9 2 2 3 2 6 3" xfId="12884" xr:uid="{69A72B45-B382-4EDE-A444-DBB3858E6224}"/>
    <cellStyle name="Normal 9 2 2 3 2 6 4" xfId="23010" xr:uid="{D268F9B7-E8DF-458A-ADC0-69985AA3DCD9}"/>
    <cellStyle name="Normal 9 2 2 3 2 7" xfId="5714" xr:uid="{6CD4FF5B-FFC8-4358-8A3D-BF33A2C727BE}"/>
    <cellStyle name="Normal 9 2 2 3 2 7 2" xfId="15036" xr:uid="{06DE1655-8556-4B85-A55D-5813A63C02F2}"/>
    <cellStyle name="Normal 9 2 2 3 2 7 3" xfId="25162" xr:uid="{18610E36-392F-49B7-8547-15BC8C8BD6BA}"/>
    <cellStyle name="Normal 9 2 2 3 2 8" xfId="9925" xr:uid="{37FD4D8C-6891-4F0F-A70D-20514173966F}"/>
    <cellStyle name="Normal 9 2 2 3 2 8 2" xfId="19246" xr:uid="{477EA470-406E-4911-B313-C75D1F89650E}"/>
    <cellStyle name="Normal 9 2 2 3 2 8 3" xfId="29372" xr:uid="{5D022ABA-A0DC-474F-B93E-D2642BDB4520}"/>
    <cellStyle name="Normal 9 2 2 3 2 9" xfId="1410" xr:uid="{01E6FCD2-8483-48AD-A7CE-E9F3B4E11D68}"/>
    <cellStyle name="Normal 9 2 2 3 3" xfId="992" xr:uid="{00000000-0005-0000-0000-0000A9030000}"/>
    <cellStyle name="Normal 9 2 2 3 3 2" xfId="4053" xr:uid="{9A33A865-4467-4E55-8CB7-98FDE4EDDCE1}"/>
    <cellStyle name="Normal 9 2 2 3 3 2 2" xfId="8271" xr:uid="{2E67D23C-598C-4533-BACE-957E81D56BE8}"/>
    <cellStyle name="Normal 9 2 2 3 3 2 2 2" xfId="17593" xr:uid="{4A5263BA-22F5-46E7-BDDE-DE86B58AF3FC}"/>
    <cellStyle name="Normal 9 2 2 3 3 2 2 3" xfId="27719" xr:uid="{666C6234-9274-4B89-A5D0-69110E53E842}"/>
    <cellStyle name="Normal 9 2 2 3 3 2 3" xfId="13376" xr:uid="{EE144B3A-9B75-4A6E-9514-7C3CC3094A0F}"/>
    <cellStyle name="Normal 9 2 2 3 3 2 4" xfId="23502" xr:uid="{D8D04040-210A-4C34-99A5-F611225DC3F6}"/>
    <cellStyle name="Normal 9 2 2 3 3 3" xfId="6126" xr:uid="{51C839D5-89E2-4E2B-8915-D653715C7A91}"/>
    <cellStyle name="Normal 9 2 2 3 3 3 2" xfId="15448" xr:uid="{A85D5012-36E8-4909-890D-FC594D979448}"/>
    <cellStyle name="Normal 9 2 2 3 3 3 3" xfId="25574" xr:uid="{DEF249DD-18E1-4B82-8D8E-D5880D0D2F86}"/>
    <cellStyle name="Normal 9 2 2 3 3 4" xfId="10143" xr:uid="{F2BAAFAC-EE0B-41C1-B543-4B58D1717ADA}"/>
    <cellStyle name="Normal 9 2 2 3 3 4 2" xfId="19454" xr:uid="{F2A188C1-4199-46B7-9997-8D98084B7383}"/>
    <cellStyle name="Normal 9 2 2 3 3 4 3" xfId="29580" xr:uid="{9AD9D601-01A0-42DB-889A-E18168FB645F}"/>
    <cellStyle name="Normal 9 2 2 3 3 5" xfId="1824" xr:uid="{8F97CDD5-F7E1-4847-B5FD-C89D170D2797}"/>
    <cellStyle name="Normal 9 2 2 3 3 6" xfId="11231" xr:uid="{0FDD7AFF-6F7A-40A2-BDDF-6B89226FB9BB}"/>
    <cellStyle name="Normal 9 2 2 3 3 7" xfId="20530" xr:uid="{EFEB1FAF-B475-4264-8CF0-B4BEFA9B5D0E}"/>
    <cellStyle name="Normal 9 2 2 3 3 8" xfId="21357" xr:uid="{88EC9792-1F15-4A24-90EB-F5883045C640}"/>
    <cellStyle name="Normal 9 2 2 3 4" xfId="2237" xr:uid="{ADDF8798-AC96-4737-8ED8-68EE0FFABCE0}"/>
    <cellStyle name="Normal 9 2 2 3 4 2" xfId="4466" xr:uid="{802A5BF8-E8BF-4710-B1AD-C22D7FA15338}"/>
    <cellStyle name="Normal 9 2 2 3 4 2 2" xfId="8684" xr:uid="{76CD26E9-28C7-49C3-9AD7-508BA43ADB96}"/>
    <cellStyle name="Normal 9 2 2 3 4 2 2 2" xfId="18006" xr:uid="{6764AAC3-AA98-497D-828A-EA674F97AC04}"/>
    <cellStyle name="Normal 9 2 2 3 4 2 2 3" xfId="28132" xr:uid="{A2BC7F5C-2226-4A7A-8E01-590911AAEE83}"/>
    <cellStyle name="Normal 9 2 2 3 4 2 3" xfId="13789" xr:uid="{F7CF7FC3-FDD8-4FD2-8EC1-B40BEF96EB0B}"/>
    <cellStyle name="Normal 9 2 2 3 4 2 4" xfId="23915" xr:uid="{393E6FCA-D274-4AA2-B9BB-4457353741FD}"/>
    <cellStyle name="Normal 9 2 2 3 4 3" xfId="6539" xr:uid="{39517310-17C6-4775-8022-990A46E5B047}"/>
    <cellStyle name="Normal 9 2 2 3 4 3 2" xfId="15861" xr:uid="{C1A1B5F1-1ED7-4591-94D4-7B73D49960BF}"/>
    <cellStyle name="Normal 9 2 2 3 4 3 3" xfId="25987" xr:uid="{9E8C122A-B865-49B0-9A84-946812526A78}"/>
    <cellStyle name="Normal 9 2 2 3 4 4" xfId="11644" xr:uid="{2D1A8016-A3D1-475F-A511-C301AD605B2F}"/>
    <cellStyle name="Normal 9 2 2 3 4 5" xfId="21770" xr:uid="{FC21DBEA-FCB3-4369-85A3-00926DCBC2CB}"/>
    <cellStyle name="Normal 9 2 2 3 5" xfId="2650" xr:uid="{242DF5D0-9390-4E50-BD49-8809365885C0}"/>
    <cellStyle name="Normal 9 2 2 3 5 2" xfId="4879" xr:uid="{AEC70AEA-40C1-4423-8A06-DD69C67AD6F0}"/>
    <cellStyle name="Normal 9 2 2 3 5 2 2" xfId="9097" xr:uid="{BBD5C703-C3D3-4500-A3E9-90FC47EDC449}"/>
    <cellStyle name="Normal 9 2 2 3 5 2 2 2" xfId="18419" xr:uid="{6E640B6D-60D2-44E6-BD71-BB9D4009EA77}"/>
    <cellStyle name="Normal 9 2 2 3 5 2 2 3" xfId="28545" xr:uid="{B603C9B5-2832-4C47-8727-31662CA45A65}"/>
    <cellStyle name="Normal 9 2 2 3 5 2 3" xfId="14202" xr:uid="{081D563D-9080-4EAD-8FDD-F3B9A47F5325}"/>
    <cellStyle name="Normal 9 2 2 3 5 2 4" xfId="24328" xr:uid="{06734247-8507-4D4C-91C5-B5C5268957E3}"/>
    <cellStyle name="Normal 9 2 2 3 5 3" xfId="6952" xr:uid="{2CF558C5-142D-4D4D-9A27-E58DCCEF88E4}"/>
    <cellStyle name="Normal 9 2 2 3 5 3 2" xfId="16274" xr:uid="{820713E9-CF0C-4223-B51B-209C6D421870}"/>
    <cellStyle name="Normal 9 2 2 3 5 3 3" xfId="26400" xr:uid="{4D06194C-4E04-4962-9030-8492B9D71A68}"/>
    <cellStyle name="Normal 9 2 2 3 5 4" xfId="12057" xr:uid="{69FE0F2B-F607-4F86-A2CB-184F7F3D6B56}"/>
    <cellStyle name="Normal 9 2 2 3 5 5" xfId="22183" xr:uid="{E13EF3D7-E697-44BB-B9C9-10E6F4BB1A57}"/>
    <cellStyle name="Normal 9 2 2 3 6" xfId="3063" xr:uid="{432DF248-C4F6-4043-B89F-C36F0FD9E04E}"/>
    <cellStyle name="Normal 9 2 2 3 6 2" xfId="5292" xr:uid="{5815953D-2A5B-4FB7-885B-36BAEB9EFFD5}"/>
    <cellStyle name="Normal 9 2 2 3 6 2 2" xfId="9510" xr:uid="{5AAE8015-D36D-44EA-9798-844C48AD3C06}"/>
    <cellStyle name="Normal 9 2 2 3 6 2 2 2" xfId="18832" xr:uid="{B611DD82-7FA5-469A-B836-06CD98233C9E}"/>
    <cellStyle name="Normal 9 2 2 3 6 2 2 3" xfId="28958" xr:uid="{910FDFFB-919C-47E2-92D3-9093BC777F99}"/>
    <cellStyle name="Normal 9 2 2 3 6 2 3" xfId="14615" xr:uid="{B5FC9B76-914E-487C-9BA5-19CC075AC5DA}"/>
    <cellStyle name="Normal 9 2 2 3 6 2 4" xfId="24741" xr:uid="{7D28F9E9-8426-442E-A607-6DEF52D2E3B3}"/>
    <cellStyle name="Normal 9 2 2 3 6 3" xfId="7365" xr:uid="{D505C5F5-2D25-4760-86C9-5C1834EBD610}"/>
    <cellStyle name="Normal 9 2 2 3 6 3 2" xfId="16687" xr:uid="{BCF283F1-129E-4D1F-8168-17FF3D76B87C}"/>
    <cellStyle name="Normal 9 2 2 3 6 3 3" xfId="26813" xr:uid="{67983617-71C5-410D-87CD-335C63BECF94}"/>
    <cellStyle name="Normal 9 2 2 3 6 4" xfId="12470" xr:uid="{139BDEC8-19C9-4832-A215-ABE4202E435D}"/>
    <cellStyle name="Normal 9 2 2 3 6 5" xfId="22596" xr:uid="{BF1BCC59-F25D-4245-A9E4-8F5B108BC024}"/>
    <cellStyle name="Normal 9 2 2 3 7" xfId="3499" xr:uid="{33EFB36A-D5EA-471E-B57C-34A19840344E}"/>
    <cellStyle name="Normal 9 2 2 3 7 2" xfId="7778" xr:uid="{05CD73C7-AB4B-4E80-8CA7-E98FBEFB5989}"/>
    <cellStyle name="Normal 9 2 2 3 7 2 2" xfId="17100" xr:uid="{031D4C27-7A7E-4009-A6E7-F3117AF6BB00}"/>
    <cellStyle name="Normal 9 2 2 3 7 2 3" xfId="27226" xr:uid="{9529F340-17A0-4408-A710-CC6D1B31E0BF}"/>
    <cellStyle name="Normal 9 2 2 3 7 3" xfId="12883" xr:uid="{99985A77-437B-4513-9207-9E772C9D01FE}"/>
    <cellStyle name="Normal 9 2 2 3 7 4" xfId="23009" xr:uid="{501FF410-68D1-468E-AC10-C77DA477B0E2}"/>
    <cellStyle name="Normal 9 2 2 3 8" xfId="5713" xr:uid="{5EDEF7EB-CCBD-435E-ACC0-AB72E2722190}"/>
    <cellStyle name="Normal 9 2 2 3 8 2" xfId="15035" xr:uid="{5E36BFAA-6EA3-4CAA-8E8E-0ACA790EF309}"/>
    <cellStyle name="Normal 9 2 2 3 8 3" xfId="25161" xr:uid="{5F93D6E1-246C-4D4E-9DF0-303FEDDFB417}"/>
    <cellStyle name="Normal 9 2 2 3 9" xfId="9718" xr:uid="{28C66FA4-B729-4AE0-A080-C5024ED72CC7}"/>
    <cellStyle name="Normal 9 2 2 3 9 2" xfId="19039" xr:uid="{B9DAE605-F607-4802-B809-3BBB25F8A8FD}"/>
    <cellStyle name="Normal 9 2 2 3 9 3" xfId="29165" xr:uid="{6E10CA66-6C6F-4D74-847D-B972DDE25B55}"/>
    <cellStyle name="Normal 9 2 2 4" xfId="522" xr:uid="{00000000-0005-0000-0000-0000AA030000}"/>
    <cellStyle name="Normal 9 2 2 4 10" xfId="10820" xr:uid="{778E7C15-E35C-499F-88B9-391D07209535}"/>
    <cellStyle name="Normal 9 2 2 4 11" xfId="20116" xr:uid="{DF02D30E-9A38-4053-B50B-ACCB51A7C7CC}"/>
    <cellStyle name="Normal 9 2 2 4 12" xfId="20946" xr:uid="{9AE4601C-BEBF-4A25-9390-5E0212F99A1F}"/>
    <cellStyle name="Normal 9 2 2 4 2" xfId="994" xr:uid="{00000000-0005-0000-0000-0000AB030000}"/>
    <cellStyle name="Normal 9 2 2 4 2 2" xfId="4055" xr:uid="{8A9C312D-B0B5-46FB-9D41-04CAE6AEFE83}"/>
    <cellStyle name="Normal 9 2 2 4 2 2 2" xfId="8273" xr:uid="{5620A2C9-0958-462B-BF38-A5E0F232B0B9}"/>
    <cellStyle name="Normal 9 2 2 4 2 2 2 2" xfId="17595" xr:uid="{A2941B97-22E6-485D-A064-F7A53282046C}"/>
    <cellStyle name="Normal 9 2 2 4 2 2 2 3" xfId="27721" xr:uid="{B1E2021B-E816-4130-A780-C21BB4E13259}"/>
    <cellStyle name="Normal 9 2 2 4 2 2 3" xfId="13378" xr:uid="{157EFD74-B86B-4E1C-858D-017E27B1A5BB}"/>
    <cellStyle name="Normal 9 2 2 4 2 2 4" xfId="23504" xr:uid="{D581A040-D290-4881-A7D0-7CAF3A60466F}"/>
    <cellStyle name="Normal 9 2 2 4 2 3" xfId="6128" xr:uid="{7E6B1069-5902-4AD7-BAA5-C50A92572BE2}"/>
    <cellStyle name="Normal 9 2 2 4 2 3 2" xfId="15450" xr:uid="{F9BE5ED4-7081-425A-B699-A29748C8C7AF}"/>
    <cellStyle name="Normal 9 2 2 4 2 3 3" xfId="25576" xr:uid="{723D0ED7-4EF1-41EC-98C6-560DA885F3A4}"/>
    <cellStyle name="Normal 9 2 2 4 2 4" xfId="10247" xr:uid="{A72840AA-D186-4DD5-AB22-1EB9EFB63D84}"/>
    <cellStyle name="Normal 9 2 2 4 2 4 2" xfId="19558" xr:uid="{4DA8D2A9-6741-4545-A880-4D208308B4DF}"/>
    <cellStyle name="Normal 9 2 2 4 2 4 3" xfId="29684" xr:uid="{664CD113-C29E-4EB8-966E-DAF5906F1317}"/>
    <cellStyle name="Normal 9 2 2 4 2 5" xfId="1826" xr:uid="{58CB7578-F7B0-4B8E-A3E1-1C302128A8CC}"/>
    <cellStyle name="Normal 9 2 2 4 2 6" xfId="11233" xr:uid="{BDC8EB7D-B62A-4207-A899-840CB615B2CA}"/>
    <cellStyle name="Normal 9 2 2 4 2 7" xfId="20532" xr:uid="{0C340FC5-B4A1-45C9-A974-C871477A892F}"/>
    <cellStyle name="Normal 9 2 2 4 2 8" xfId="21359" xr:uid="{A255DE6B-C15E-46C7-B978-CC8FCDDB784B}"/>
    <cellStyle name="Normal 9 2 2 4 3" xfId="2239" xr:uid="{E531D62C-B7ED-45A2-A94E-22175E308576}"/>
    <cellStyle name="Normal 9 2 2 4 3 2" xfId="4468" xr:uid="{DDA38506-B1B1-40F5-9643-2C9FD11233E5}"/>
    <cellStyle name="Normal 9 2 2 4 3 2 2" xfId="8686" xr:uid="{A5DF8E07-E88C-4CF5-86C3-6B79CD50257F}"/>
    <cellStyle name="Normal 9 2 2 4 3 2 2 2" xfId="18008" xr:uid="{48400171-8F58-4C95-8966-86A015CA430E}"/>
    <cellStyle name="Normal 9 2 2 4 3 2 2 3" xfId="28134" xr:uid="{F9A3DFB6-1B8B-4D64-9D5F-E84F93B23E17}"/>
    <cellStyle name="Normal 9 2 2 4 3 2 3" xfId="13791" xr:uid="{13FAD862-F439-4E5C-BAC9-A3FE2824734B}"/>
    <cellStyle name="Normal 9 2 2 4 3 2 4" xfId="23917" xr:uid="{2EB9D579-8ED7-4FD7-8771-4EB1663C24D6}"/>
    <cellStyle name="Normal 9 2 2 4 3 3" xfId="6541" xr:uid="{F42C2787-8F08-4007-9662-9CA09BA3068C}"/>
    <cellStyle name="Normal 9 2 2 4 3 3 2" xfId="15863" xr:uid="{E2D08F21-FA01-4A80-ACF6-5C82CF553ECC}"/>
    <cellStyle name="Normal 9 2 2 4 3 3 3" xfId="25989" xr:uid="{FF27C76E-20E6-468C-8708-2AC30C7FE715}"/>
    <cellStyle name="Normal 9 2 2 4 3 4" xfId="11646" xr:uid="{641FB140-F1A4-4F09-A77E-3E73C4D7428B}"/>
    <cellStyle name="Normal 9 2 2 4 3 5" xfId="21772" xr:uid="{2B6F6861-4E77-4975-86CC-4B4CEA50C78A}"/>
    <cellStyle name="Normal 9 2 2 4 4" xfId="2652" xr:uid="{8485939E-F417-487B-B5A4-BD99EABDC39B}"/>
    <cellStyle name="Normal 9 2 2 4 4 2" xfId="4881" xr:uid="{F6337048-E6D9-4AD7-8409-F5AD07AFE5E1}"/>
    <cellStyle name="Normal 9 2 2 4 4 2 2" xfId="9099" xr:uid="{3D2D51BB-74F0-41C9-B50F-76AFE1DADB60}"/>
    <cellStyle name="Normal 9 2 2 4 4 2 2 2" xfId="18421" xr:uid="{446AE296-6A7C-4D96-8DBD-C558699FB345}"/>
    <cellStyle name="Normal 9 2 2 4 4 2 2 3" xfId="28547" xr:uid="{820D5728-BE01-4B19-8263-9F505D791C5C}"/>
    <cellStyle name="Normal 9 2 2 4 4 2 3" xfId="14204" xr:uid="{8F3A051B-F7D8-40C0-BC65-94E7208AA7B7}"/>
    <cellStyle name="Normal 9 2 2 4 4 2 4" xfId="24330" xr:uid="{E5F869C9-2172-4D89-87FA-5F93E7AFB5D1}"/>
    <cellStyle name="Normal 9 2 2 4 4 3" xfId="6954" xr:uid="{C539A768-D451-43F9-9196-AE92FB77144A}"/>
    <cellStyle name="Normal 9 2 2 4 4 3 2" xfId="16276" xr:uid="{C1C5C840-2417-42B4-8864-B6BBF0F2435B}"/>
    <cellStyle name="Normal 9 2 2 4 4 3 3" xfId="26402" xr:uid="{7BA612E2-C9FD-4069-9CC2-A7E2159D441F}"/>
    <cellStyle name="Normal 9 2 2 4 4 4" xfId="12059" xr:uid="{2D165991-6266-4EFF-9400-0A58CC6BD8A1}"/>
    <cellStyle name="Normal 9 2 2 4 4 5" xfId="22185" xr:uid="{1357AE05-BFC8-4C8D-857F-697A5DD0C2CA}"/>
    <cellStyle name="Normal 9 2 2 4 5" xfId="3065" xr:uid="{71B263D5-A012-4028-A5D6-DF4215A3060D}"/>
    <cellStyle name="Normal 9 2 2 4 5 2" xfId="5294" xr:uid="{A43E2572-2C02-4367-AACD-849F007CCC10}"/>
    <cellStyle name="Normal 9 2 2 4 5 2 2" xfId="9512" xr:uid="{609C7187-1DDA-4991-A8F4-17D1B1FA2599}"/>
    <cellStyle name="Normal 9 2 2 4 5 2 2 2" xfId="18834" xr:uid="{88058545-154D-4383-B04D-DB3214145A29}"/>
    <cellStyle name="Normal 9 2 2 4 5 2 2 3" xfId="28960" xr:uid="{15222C5D-9713-4DD3-9B93-497AC7E14B91}"/>
    <cellStyle name="Normal 9 2 2 4 5 2 3" xfId="14617" xr:uid="{64BC1CBF-897C-4ED5-BF50-4C9F18F42F48}"/>
    <cellStyle name="Normal 9 2 2 4 5 2 4" xfId="24743" xr:uid="{34AD4A01-193A-4630-BF99-0FC32BD5A8E1}"/>
    <cellStyle name="Normal 9 2 2 4 5 3" xfId="7367" xr:uid="{3F788FA1-D3F1-4C31-9D2F-E4DFF8476425}"/>
    <cellStyle name="Normal 9 2 2 4 5 3 2" xfId="16689" xr:uid="{498CBFD6-4AA6-4A17-85EC-1DE41EA76830}"/>
    <cellStyle name="Normal 9 2 2 4 5 3 3" xfId="26815" xr:uid="{E8BCF255-449F-479A-BD38-AFA5CCE46FC6}"/>
    <cellStyle name="Normal 9 2 2 4 5 4" xfId="12472" xr:uid="{B79C7E46-3B09-438D-92CB-D87C94193AD9}"/>
    <cellStyle name="Normal 9 2 2 4 5 5" xfId="22598" xr:uid="{EB0EE540-6438-48FD-94DB-23DA43EAB673}"/>
    <cellStyle name="Normal 9 2 2 4 6" xfId="3501" xr:uid="{F92F431E-37CB-45C6-A53A-F4DD9E846C1B}"/>
    <cellStyle name="Normal 9 2 2 4 6 2" xfId="7780" xr:uid="{B52E60D3-EDEB-418B-A775-3F4A395F151C}"/>
    <cellStyle name="Normal 9 2 2 4 6 2 2" xfId="17102" xr:uid="{3330A3CB-42E9-4EA5-8A58-C93B9EA22846}"/>
    <cellStyle name="Normal 9 2 2 4 6 2 3" xfId="27228" xr:uid="{03003019-A2A8-4D95-9B66-D6681A06F2BA}"/>
    <cellStyle name="Normal 9 2 2 4 6 3" xfId="12885" xr:uid="{3D977024-B6D3-4F55-8370-0968A5C3BB38}"/>
    <cellStyle name="Normal 9 2 2 4 6 4" xfId="23011" xr:uid="{40B34081-57DB-4570-8010-499E43BD6458}"/>
    <cellStyle name="Normal 9 2 2 4 7" xfId="5715" xr:uid="{F228DB5D-9C5F-40D8-9A09-925FDB0597B4}"/>
    <cellStyle name="Normal 9 2 2 4 7 2" xfId="15037" xr:uid="{FE3BBE46-13CB-4546-B310-217A46697597}"/>
    <cellStyle name="Normal 9 2 2 4 7 3" xfId="25163" xr:uid="{3B4D6C6F-F1F1-432B-92E9-484012DE93FD}"/>
    <cellStyle name="Normal 9 2 2 4 8" xfId="9822" xr:uid="{E9D5A73D-1D5C-44DA-B83D-B936135AA596}"/>
    <cellStyle name="Normal 9 2 2 4 8 2" xfId="19143" xr:uid="{290171D4-2173-4DF7-8358-FACA1D725773}"/>
    <cellStyle name="Normal 9 2 2 4 8 3" xfId="29269" xr:uid="{0B5A08C8-C8AE-4475-8A76-7160AEEC4AD7}"/>
    <cellStyle name="Normal 9 2 2 4 9" xfId="1411" xr:uid="{3CC86D49-732D-4BEB-9C40-67E8F2BEC0CF}"/>
    <cellStyle name="Normal 9 2 2 5" xfId="987" xr:uid="{00000000-0005-0000-0000-0000AC030000}"/>
    <cellStyle name="Normal 9 2 2 5 2" xfId="4048" xr:uid="{CC504252-3983-491A-93AE-2A6C3B233A95}"/>
    <cellStyle name="Normal 9 2 2 5 2 2" xfId="8266" xr:uid="{A1C8F71D-FB14-442B-9F64-38E4F222F272}"/>
    <cellStyle name="Normal 9 2 2 5 2 2 2" xfId="17588" xr:uid="{7773867F-2225-42C0-AF72-1DB231E56A10}"/>
    <cellStyle name="Normal 9 2 2 5 2 2 3" xfId="27714" xr:uid="{E685D25D-8CC3-4DF5-8D25-A076C627635A}"/>
    <cellStyle name="Normal 9 2 2 5 2 3" xfId="13371" xr:uid="{627A0CD3-4C95-46F2-98A4-E2905B04212C}"/>
    <cellStyle name="Normal 9 2 2 5 2 4" xfId="23497" xr:uid="{05D0A30A-72F5-45EC-82EA-F909F48BD1A9}"/>
    <cellStyle name="Normal 9 2 2 5 3" xfId="6121" xr:uid="{847C134D-E41D-4C57-B88A-39301658C1EC}"/>
    <cellStyle name="Normal 9 2 2 5 3 2" xfId="15443" xr:uid="{A9CC8CE8-7E3B-470B-AA59-77234BA3AB0E}"/>
    <cellStyle name="Normal 9 2 2 5 3 3" xfId="25569" xr:uid="{40E9447D-FFDB-446F-846D-DEB802271542}"/>
    <cellStyle name="Normal 9 2 2 5 4" xfId="10039" xr:uid="{C316AAA8-1B46-4FE2-B290-126913875C35}"/>
    <cellStyle name="Normal 9 2 2 5 4 2" xfId="19351" xr:uid="{1A518A2C-64E5-48CE-BE9B-AF92579EE5CC}"/>
    <cellStyle name="Normal 9 2 2 5 4 3" xfId="29477" xr:uid="{E35DF3B4-FD6D-462C-8EB7-3B2275A6E941}"/>
    <cellStyle name="Normal 9 2 2 5 5" xfId="1819" xr:uid="{A2F538BB-EEF4-4C3E-8BD8-A9BF5132ACA4}"/>
    <cellStyle name="Normal 9 2 2 5 6" xfId="11226" xr:uid="{114031A7-30CA-4D50-B724-6CE79D82EF47}"/>
    <cellStyle name="Normal 9 2 2 5 7" xfId="20525" xr:uid="{27B159DC-DB2C-487D-8799-772606E144F1}"/>
    <cellStyle name="Normal 9 2 2 5 8" xfId="21352" xr:uid="{0383EB78-BF50-496C-81DF-44F1927339EE}"/>
    <cellStyle name="Normal 9 2 2 6" xfId="2232" xr:uid="{F116159C-BE98-4F78-9E77-B3C55A2CBA09}"/>
    <cellStyle name="Normal 9 2 2 6 2" xfId="4461" xr:uid="{FA34017D-B634-41DC-B8C2-7E8417B6A158}"/>
    <cellStyle name="Normal 9 2 2 6 2 2" xfId="8679" xr:uid="{A6170B12-EC75-45AF-99A2-620D651B88A4}"/>
    <cellStyle name="Normal 9 2 2 6 2 2 2" xfId="18001" xr:uid="{E0939A90-EA1E-423E-98D5-0085B442052B}"/>
    <cellStyle name="Normal 9 2 2 6 2 2 3" xfId="28127" xr:uid="{ECB80B99-4673-431C-9938-C69019E31D5C}"/>
    <cellStyle name="Normal 9 2 2 6 2 3" xfId="13784" xr:uid="{BC9DB15C-A2F0-46DB-94C8-52AF472568CB}"/>
    <cellStyle name="Normal 9 2 2 6 2 4" xfId="23910" xr:uid="{10ACF0DD-1FAC-4163-8A5F-48CE95331C09}"/>
    <cellStyle name="Normal 9 2 2 6 3" xfId="6534" xr:uid="{E2921429-6361-420C-8533-1F40BF6C26DC}"/>
    <cellStyle name="Normal 9 2 2 6 3 2" xfId="15856" xr:uid="{7DB29181-9EE0-4723-8D70-00ECE456E7DC}"/>
    <cellStyle name="Normal 9 2 2 6 3 3" xfId="25982" xr:uid="{53B27235-095F-441A-9DF3-6D030AFEA668}"/>
    <cellStyle name="Normal 9 2 2 6 4" xfId="11639" xr:uid="{92F7DF0C-1217-4220-BAD5-28AAF3AA2910}"/>
    <cellStyle name="Normal 9 2 2 6 5" xfId="21765" xr:uid="{652EC232-5593-4794-9F25-D91F0722DF64}"/>
    <cellStyle name="Normal 9 2 2 7" xfId="2645" xr:uid="{276DD54D-6221-4D05-B327-79312F4925A4}"/>
    <cellStyle name="Normal 9 2 2 7 2" xfId="4874" xr:uid="{CC2CCB85-1B6C-49AD-9EC9-81A9E46AB158}"/>
    <cellStyle name="Normal 9 2 2 7 2 2" xfId="9092" xr:uid="{4E9D875E-BCD2-47CF-B150-7D380D9CF2B9}"/>
    <cellStyle name="Normal 9 2 2 7 2 2 2" xfId="18414" xr:uid="{088D003D-234B-4B11-A716-A7010873F050}"/>
    <cellStyle name="Normal 9 2 2 7 2 2 3" xfId="28540" xr:uid="{EECA659B-2A44-4E02-989F-7A77708C1517}"/>
    <cellStyle name="Normal 9 2 2 7 2 3" xfId="14197" xr:uid="{BB6CDC3B-FB51-46C7-AD32-7DAF48ACF7F4}"/>
    <cellStyle name="Normal 9 2 2 7 2 4" xfId="24323" xr:uid="{A2A82D60-18FA-4797-A2B2-0F003ADB411D}"/>
    <cellStyle name="Normal 9 2 2 7 3" xfId="6947" xr:uid="{BADCD360-29BD-4EF8-8C63-A8A03BCE3AC4}"/>
    <cellStyle name="Normal 9 2 2 7 3 2" xfId="16269" xr:uid="{99F077B0-6AB9-49B8-BF6C-63C63231B812}"/>
    <cellStyle name="Normal 9 2 2 7 3 3" xfId="26395" xr:uid="{1F969BCF-6C77-4D68-A464-CA906E346B5A}"/>
    <cellStyle name="Normal 9 2 2 7 4" xfId="12052" xr:uid="{AD20045F-74F9-4CB5-9DBF-A122FAD5A0F6}"/>
    <cellStyle name="Normal 9 2 2 7 5" xfId="22178" xr:uid="{73E3855E-61F0-466D-8FA6-6DE9E6E44432}"/>
    <cellStyle name="Normal 9 2 2 8" xfId="3058" xr:uid="{22551C1E-8D80-4E5F-B27C-B3920C6CA1A1}"/>
    <cellStyle name="Normal 9 2 2 8 2" xfId="5287" xr:uid="{98708910-D35D-4320-8420-55B12DD58565}"/>
    <cellStyle name="Normal 9 2 2 8 2 2" xfId="9505" xr:uid="{5B462FB0-B4FD-49B9-BB7A-53EFB01D047F}"/>
    <cellStyle name="Normal 9 2 2 8 2 2 2" xfId="18827" xr:uid="{F697F1DE-0298-4114-9C86-8153A2C91AE4}"/>
    <cellStyle name="Normal 9 2 2 8 2 2 3" xfId="28953" xr:uid="{0EC030A2-5071-46F0-913E-DD9F1C75B747}"/>
    <cellStyle name="Normal 9 2 2 8 2 3" xfId="14610" xr:uid="{1943D321-4C77-439E-A3CA-15CFA16BB80A}"/>
    <cellStyle name="Normal 9 2 2 8 2 4" xfId="24736" xr:uid="{B7BE3E5C-E124-4468-BB7D-B3C1CB3DECE5}"/>
    <cellStyle name="Normal 9 2 2 8 3" xfId="7360" xr:uid="{BB7F4934-6EEC-48BB-B31F-D65D44A91753}"/>
    <cellStyle name="Normal 9 2 2 8 3 2" xfId="16682" xr:uid="{6502440D-22DF-43C2-A2AC-894947CDDF80}"/>
    <cellStyle name="Normal 9 2 2 8 3 3" xfId="26808" xr:uid="{D7703352-8E6D-428E-8069-9C2ADEA0A468}"/>
    <cellStyle name="Normal 9 2 2 8 4" xfId="12465" xr:uid="{321BB101-D288-44D2-844F-26118F15E59C}"/>
    <cellStyle name="Normal 9 2 2 8 5" xfId="22591" xr:uid="{AEBB0C0D-44D7-4245-82E8-D11D79B9190D}"/>
    <cellStyle name="Normal 9 2 2 9" xfId="3494" xr:uid="{7EFB94C0-E25B-43E3-8F4E-1C1ED246EFCE}"/>
    <cellStyle name="Normal 9 2 2 9 2" xfId="7773" xr:uid="{348E1552-12EE-4CD2-B1C1-9BB288707A6E}"/>
    <cellStyle name="Normal 9 2 2 9 2 2" xfId="17095" xr:uid="{45916A7A-0CE8-4D0C-A1A4-755316BB29BA}"/>
    <cellStyle name="Normal 9 2 2 9 2 3" xfId="27221" xr:uid="{38CC3277-0FFF-4BF1-AC08-07C1842E9D87}"/>
    <cellStyle name="Normal 9 2 2 9 3" xfId="12878" xr:uid="{CA0A4367-4C73-4556-A448-43F4085A382B}"/>
    <cellStyle name="Normal 9 2 2 9 4" xfId="23004" xr:uid="{4418F299-9B35-4988-B164-346C178EA112}"/>
    <cellStyle name="Normal 9 2 3" xfId="523" xr:uid="{00000000-0005-0000-0000-0000AD030000}"/>
    <cellStyle name="Normal 9 2 3 10" xfId="9668" xr:uid="{0AE460A6-1360-4DDD-9670-9E194E7078A3}"/>
    <cellStyle name="Normal 9 2 3 10 2" xfId="18989" xr:uid="{6554D1FF-1131-451F-A2B4-EFA6C081A931}"/>
    <cellStyle name="Normal 9 2 3 10 3" xfId="29115" xr:uid="{18B32825-C1D0-45C4-B8E8-BF03F01B3D40}"/>
    <cellStyle name="Normal 9 2 3 11" xfId="1412" xr:uid="{A03C6BCD-41ED-401E-9A9C-355739E4CD2F}"/>
    <cellStyle name="Normal 9 2 3 12" xfId="10821" xr:uid="{B33E0D75-AB9A-450F-8F15-A786521BED53}"/>
    <cellStyle name="Normal 9 2 3 13" xfId="20117" xr:uid="{31DFD4FF-9A4E-4542-9DCB-790810A6C76A}"/>
    <cellStyle name="Normal 9 2 3 14" xfId="20947" xr:uid="{E27544AB-2D7E-4CFF-B335-6107757DAB81}"/>
    <cellStyle name="Normal 9 2 3 2" xfId="524" xr:uid="{00000000-0005-0000-0000-0000AE030000}"/>
    <cellStyle name="Normal 9 2 3 2 10" xfId="1413" xr:uid="{D2CB16F2-BEF0-4826-AF3B-82FFF8BDDCAC}"/>
    <cellStyle name="Normal 9 2 3 2 11" xfId="10822" xr:uid="{998788BD-5054-48C3-BF60-65AFE596397A}"/>
    <cellStyle name="Normal 9 2 3 2 12" xfId="20118" xr:uid="{F614DEAB-2AE8-4665-BBA7-49AAE45C63D8}"/>
    <cellStyle name="Normal 9 2 3 2 13" xfId="20948" xr:uid="{FE59CA98-8A30-43FF-97A2-D933F494582D}"/>
    <cellStyle name="Normal 9 2 3 2 2" xfId="525" xr:uid="{00000000-0005-0000-0000-0000AF030000}"/>
    <cellStyle name="Normal 9 2 3 2 2 10" xfId="10823" xr:uid="{CF38122E-EC5D-497C-B24A-3261F98B151C}"/>
    <cellStyle name="Normal 9 2 3 2 2 11" xfId="20119" xr:uid="{6617020D-2D2A-4ADE-9CE4-131FB5DD022B}"/>
    <cellStyle name="Normal 9 2 3 2 2 12" xfId="20949" xr:uid="{45F425E6-23B1-43D4-8342-55920907E8FF}"/>
    <cellStyle name="Normal 9 2 3 2 2 2" xfId="997" xr:uid="{00000000-0005-0000-0000-0000B0030000}"/>
    <cellStyle name="Normal 9 2 3 2 2 2 2" xfId="4058" xr:uid="{A737447A-F16C-4837-874D-D5CF9E12F5A6}"/>
    <cellStyle name="Normal 9 2 3 2 2 2 2 2" xfId="8276" xr:uid="{B21EFAE6-BD3D-496E-A87C-C467EE95CD95}"/>
    <cellStyle name="Normal 9 2 3 2 2 2 2 2 2" xfId="17598" xr:uid="{80649BC1-4F69-4BAC-9541-CA2256AE4DC6}"/>
    <cellStyle name="Normal 9 2 3 2 2 2 2 2 3" xfId="27724" xr:uid="{6E6E9FB2-BFFE-4E1F-9EC7-8A610008DA4D}"/>
    <cellStyle name="Normal 9 2 3 2 2 2 2 3" xfId="13381" xr:uid="{DEE20C6D-C189-4A13-9B1F-A1415C62B1D5}"/>
    <cellStyle name="Normal 9 2 3 2 2 2 2 4" xfId="23507" xr:uid="{C80EFF8F-5A7D-4610-B34F-5A3664150913}"/>
    <cellStyle name="Normal 9 2 3 2 2 2 3" xfId="6131" xr:uid="{2129A933-A4EC-45F0-A88F-40A0D9FF14FD}"/>
    <cellStyle name="Normal 9 2 3 2 2 2 3 2" xfId="15453" xr:uid="{C707558C-90B2-425F-8D32-9545EABA44D2}"/>
    <cellStyle name="Normal 9 2 3 2 2 2 3 3" xfId="25579" xr:uid="{BB233F5F-8A38-4946-8C91-9F3717786E85}"/>
    <cellStyle name="Normal 9 2 3 2 2 2 4" xfId="10403" xr:uid="{0B1653E6-4F61-4235-B523-0DC6D4E4FB8C}"/>
    <cellStyle name="Normal 9 2 3 2 2 2 4 2" xfId="19714" xr:uid="{6E94D2D9-B66E-4465-94D3-3ED1DA227A2E}"/>
    <cellStyle name="Normal 9 2 3 2 2 2 4 3" xfId="29840" xr:uid="{C39095D3-DFBE-477D-AE59-1523C40CCAC0}"/>
    <cellStyle name="Normal 9 2 3 2 2 2 5" xfId="1829" xr:uid="{E8AF8DE8-5E02-4D10-B00F-2B0F07C94B51}"/>
    <cellStyle name="Normal 9 2 3 2 2 2 6" xfId="11236" xr:uid="{283DFA1D-7FB7-4CD1-904B-6B30CF348238}"/>
    <cellStyle name="Normal 9 2 3 2 2 2 7" xfId="20535" xr:uid="{B6F27033-D521-4F5E-9C49-F2104C9F3DF2}"/>
    <cellStyle name="Normal 9 2 3 2 2 2 8" xfId="21362" xr:uid="{39D9CADF-0378-45A4-AB4C-65E9CEAF1D04}"/>
    <cellStyle name="Normal 9 2 3 2 2 3" xfId="2242" xr:uid="{21328B23-9F57-4F42-9DD6-C0B289169246}"/>
    <cellStyle name="Normal 9 2 3 2 2 3 2" xfId="4471" xr:uid="{665E1928-C0E5-40A6-B2B9-5686D641BEA3}"/>
    <cellStyle name="Normal 9 2 3 2 2 3 2 2" xfId="8689" xr:uid="{2377213C-BBBE-4239-A672-C62937973B11}"/>
    <cellStyle name="Normal 9 2 3 2 2 3 2 2 2" xfId="18011" xr:uid="{DCAB695B-20D2-44CB-8DB0-C6384E543884}"/>
    <cellStyle name="Normal 9 2 3 2 2 3 2 2 3" xfId="28137" xr:uid="{D578D878-B05E-4B56-8A93-3515D7776259}"/>
    <cellStyle name="Normal 9 2 3 2 2 3 2 3" xfId="13794" xr:uid="{21B3D60E-6322-4A3F-8FAA-1DF555AA65A9}"/>
    <cellStyle name="Normal 9 2 3 2 2 3 2 4" xfId="23920" xr:uid="{0C45F8B1-904B-4CD1-B023-463C50E52920}"/>
    <cellStyle name="Normal 9 2 3 2 2 3 3" xfId="6544" xr:uid="{9D092AFF-ACBD-4ACC-B1FF-3A0404ADBE86}"/>
    <cellStyle name="Normal 9 2 3 2 2 3 3 2" xfId="15866" xr:uid="{55107F78-81EA-481D-82EE-5A4EE0C14319}"/>
    <cellStyle name="Normal 9 2 3 2 2 3 3 3" xfId="25992" xr:uid="{926FD431-224E-4255-A2EE-F7E6275AF16C}"/>
    <cellStyle name="Normal 9 2 3 2 2 3 4" xfId="11649" xr:uid="{CDA62676-FEAA-498F-83F9-1604D864FCFA}"/>
    <cellStyle name="Normal 9 2 3 2 2 3 5" xfId="21775" xr:uid="{4F89EA10-B5D2-411B-B469-DD0A67B2CA0C}"/>
    <cellStyle name="Normal 9 2 3 2 2 4" xfId="2655" xr:uid="{F51D5F7D-ADBB-46FB-8BF3-6535874CC996}"/>
    <cellStyle name="Normal 9 2 3 2 2 4 2" xfId="4884" xr:uid="{0A0F124F-3B12-4CFA-B1A6-EA6286CD8C48}"/>
    <cellStyle name="Normal 9 2 3 2 2 4 2 2" xfId="9102" xr:uid="{9CE0D091-1AFE-4D39-8B6C-F5A92CE33915}"/>
    <cellStyle name="Normal 9 2 3 2 2 4 2 2 2" xfId="18424" xr:uid="{EED9CD45-E1CD-4F7B-B7BE-6BCD420B8020}"/>
    <cellStyle name="Normal 9 2 3 2 2 4 2 2 3" xfId="28550" xr:uid="{CD83B8B5-F3C9-40A9-AB35-0C0AC66A1016}"/>
    <cellStyle name="Normal 9 2 3 2 2 4 2 3" xfId="14207" xr:uid="{48607F28-7A2F-4659-92F6-66BCF03FB404}"/>
    <cellStyle name="Normal 9 2 3 2 2 4 2 4" xfId="24333" xr:uid="{0A17F4D0-6ECD-4EE6-8877-51AB1AECBC59}"/>
    <cellStyle name="Normal 9 2 3 2 2 4 3" xfId="6957" xr:uid="{96C77F74-3213-4858-A1C6-EF6ECC5DF322}"/>
    <cellStyle name="Normal 9 2 3 2 2 4 3 2" xfId="16279" xr:uid="{B93A186E-90C9-4FED-AEB4-177AC42FB954}"/>
    <cellStyle name="Normal 9 2 3 2 2 4 3 3" xfId="26405" xr:uid="{EDF1217D-AF74-4A67-A642-FD027E89BDBC}"/>
    <cellStyle name="Normal 9 2 3 2 2 4 4" xfId="12062" xr:uid="{90E095F3-D93A-4518-9986-DCBB45D0CC65}"/>
    <cellStyle name="Normal 9 2 3 2 2 4 5" xfId="22188" xr:uid="{55B7CB28-745E-4ECD-B566-F0047E3F6C00}"/>
    <cellStyle name="Normal 9 2 3 2 2 5" xfId="3068" xr:uid="{199CB4D2-DB63-4868-8901-2DC41E4ECFB6}"/>
    <cellStyle name="Normal 9 2 3 2 2 5 2" xfId="5297" xr:uid="{8AF7EC9F-B882-4412-AAE2-9D59173141EB}"/>
    <cellStyle name="Normal 9 2 3 2 2 5 2 2" xfId="9515" xr:uid="{513C8454-70E0-4B5C-A068-85525F791820}"/>
    <cellStyle name="Normal 9 2 3 2 2 5 2 2 2" xfId="18837" xr:uid="{D1C45BA5-1DA3-4BBE-B7FE-CD4889909B9A}"/>
    <cellStyle name="Normal 9 2 3 2 2 5 2 2 3" xfId="28963" xr:uid="{48EB3090-9CDB-4A78-BFB7-3C1BDB48A33C}"/>
    <cellStyle name="Normal 9 2 3 2 2 5 2 3" xfId="14620" xr:uid="{9A7640EB-B036-4900-A67B-EC5ADF4A6310}"/>
    <cellStyle name="Normal 9 2 3 2 2 5 2 4" xfId="24746" xr:uid="{4CBAEBBE-35D6-42EF-B515-F16AD09E5120}"/>
    <cellStyle name="Normal 9 2 3 2 2 5 3" xfId="7370" xr:uid="{A6FDE3A2-F82D-4871-B4AE-E7EB623B5310}"/>
    <cellStyle name="Normal 9 2 3 2 2 5 3 2" xfId="16692" xr:uid="{51D3B3A5-806F-4C4A-BCAB-DC6F345B3556}"/>
    <cellStyle name="Normal 9 2 3 2 2 5 3 3" xfId="26818" xr:uid="{FC1030B6-3BB9-4270-8C4A-141E82D5C663}"/>
    <cellStyle name="Normal 9 2 3 2 2 5 4" xfId="12475" xr:uid="{96508586-AD5F-4D9A-B771-E12D8CBC65F0}"/>
    <cellStyle name="Normal 9 2 3 2 2 5 5" xfId="22601" xr:uid="{12B3A376-FDED-4607-8AA0-48952623D8DE}"/>
    <cellStyle name="Normal 9 2 3 2 2 6" xfId="3504" xr:uid="{94753ECD-4E1F-427D-B05F-CD64A15DEFB2}"/>
    <cellStyle name="Normal 9 2 3 2 2 6 2" xfId="7783" xr:uid="{0BCD0A68-4E09-4E37-9975-EC403D35DD59}"/>
    <cellStyle name="Normal 9 2 3 2 2 6 2 2" xfId="17105" xr:uid="{7E3FBF66-71D0-4BCF-B7F1-43041E385FD3}"/>
    <cellStyle name="Normal 9 2 3 2 2 6 2 3" xfId="27231" xr:uid="{8C281A82-01D1-4EA6-B448-BC2DCA545F3B}"/>
    <cellStyle name="Normal 9 2 3 2 2 6 3" xfId="12888" xr:uid="{6937A80A-A945-4F45-A474-92654FB5BF46}"/>
    <cellStyle name="Normal 9 2 3 2 2 6 4" xfId="23014" xr:uid="{8F663645-A9AE-40CB-B3C4-65FAE600F022}"/>
    <cellStyle name="Normal 9 2 3 2 2 7" xfId="5718" xr:uid="{2339A47A-5ECB-41C5-8E8D-06045307C6E2}"/>
    <cellStyle name="Normal 9 2 3 2 2 7 2" xfId="15040" xr:uid="{52947665-68C7-4B0F-8549-B9DC3EA991DB}"/>
    <cellStyle name="Normal 9 2 3 2 2 7 3" xfId="25166" xr:uid="{3DFD4941-214B-4C51-97AA-326C3FB7BF35}"/>
    <cellStyle name="Normal 9 2 3 2 2 8" xfId="9978" xr:uid="{D243E89E-82EA-4F19-9A25-32E935C12B2E}"/>
    <cellStyle name="Normal 9 2 3 2 2 8 2" xfId="19299" xr:uid="{3768B066-AEEE-4F87-9319-A223B50AA8CC}"/>
    <cellStyle name="Normal 9 2 3 2 2 8 3" xfId="29425" xr:uid="{2C556A63-19BA-4D51-AC52-5E30FB7ABC27}"/>
    <cellStyle name="Normal 9 2 3 2 2 9" xfId="1414" xr:uid="{6855F734-FB30-40CB-B8E7-FE7422551C62}"/>
    <cellStyle name="Normal 9 2 3 2 3" xfId="996" xr:uid="{00000000-0005-0000-0000-0000B1030000}"/>
    <cellStyle name="Normal 9 2 3 2 3 2" xfId="4057" xr:uid="{FC09213F-517B-43F2-BA3B-485EFA6BD1DD}"/>
    <cellStyle name="Normal 9 2 3 2 3 2 2" xfId="8275" xr:uid="{9122D933-CB69-450A-A38C-CD981867762B}"/>
    <cellStyle name="Normal 9 2 3 2 3 2 2 2" xfId="17597" xr:uid="{42598FB5-2C73-4894-9168-E9F8B348A830}"/>
    <cellStyle name="Normal 9 2 3 2 3 2 2 3" xfId="27723" xr:uid="{CD3F3852-EDA4-449B-A071-66F20A382816}"/>
    <cellStyle name="Normal 9 2 3 2 3 2 3" xfId="13380" xr:uid="{8AB7D30A-9D0B-4D0B-952A-0F1CE0B489AE}"/>
    <cellStyle name="Normal 9 2 3 2 3 2 4" xfId="23506" xr:uid="{B6EE3739-1DDD-4573-ADD1-B7A9316DFD50}"/>
    <cellStyle name="Normal 9 2 3 2 3 3" xfId="6130" xr:uid="{825DC764-6ACA-4076-AF90-BDB729C4D710}"/>
    <cellStyle name="Normal 9 2 3 2 3 3 2" xfId="15452" xr:uid="{F59A44EC-21B3-4457-8066-5C6A5E507EB8}"/>
    <cellStyle name="Normal 9 2 3 2 3 3 3" xfId="25578" xr:uid="{018AD010-FCCD-4742-B034-C0EDEF8D56A3}"/>
    <cellStyle name="Normal 9 2 3 2 3 4" xfId="10196" xr:uid="{735DF3BB-3D6E-49A8-85B1-F999DA20A6D3}"/>
    <cellStyle name="Normal 9 2 3 2 3 4 2" xfId="19507" xr:uid="{393D02AB-A217-4A60-B78F-1BA6B0FA7662}"/>
    <cellStyle name="Normal 9 2 3 2 3 4 3" xfId="29633" xr:uid="{1072F86E-027F-425D-AA7E-8B8EFFCBEA7E}"/>
    <cellStyle name="Normal 9 2 3 2 3 5" xfId="1828" xr:uid="{E8005253-9DE3-4117-BAAC-825CE322FE7F}"/>
    <cellStyle name="Normal 9 2 3 2 3 6" xfId="11235" xr:uid="{5BD15294-8FA5-451A-BA68-A172FD023EE7}"/>
    <cellStyle name="Normal 9 2 3 2 3 7" xfId="20534" xr:uid="{25AD652A-0CE0-49DA-AA6D-3F900E712BF5}"/>
    <cellStyle name="Normal 9 2 3 2 3 8" xfId="21361" xr:uid="{24986A8A-2278-46AB-9595-AAFFC0B21803}"/>
    <cellStyle name="Normal 9 2 3 2 4" xfId="2241" xr:uid="{85F57AF2-4B3A-4513-8F69-FB4A400BB35B}"/>
    <cellStyle name="Normal 9 2 3 2 4 2" xfId="4470" xr:uid="{6C5BE99D-51FA-40E2-9DBB-0EF5837422F6}"/>
    <cellStyle name="Normal 9 2 3 2 4 2 2" xfId="8688" xr:uid="{028763C9-8E5C-459C-95CF-A5857A8F1CD6}"/>
    <cellStyle name="Normal 9 2 3 2 4 2 2 2" xfId="18010" xr:uid="{8603E0EF-DE46-4BDC-8776-CA8097A2C8DB}"/>
    <cellStyle name="Normal 9 2 3 2 4 2 2 3" xfId="28136" xr:uid="{D4636928-AA2C-4BFD-93A8-DBCA2F40161C}"/>
    <cellStyle name="Normal 9 2 3 2 4 2 3" xfId="13793" xr:uid="{E05A61E3-18E6-4F59-BEDA-3AAB61908C8F}"/>
    <cellStyle name="Normal 9 2 3 2 4 2 4" xfId="23919" xr:uid="{1E8B5052-0909-45A6-A3A3-63A2A19BF508}"/>
    <cellStyle name="Normal 9 2 3 2 4 3" xfId="6543" xr:uid="{1D09ACBE-7D22-47B6-9467-65B814442FDE}"/>
    <cellStyle name="Normal 9 2 3 2 4 3 2" xfId="15865" xr:uid="{509FF243-D251-4403-AC75-477DEC0DF047}"/>
    <cellStyle name="Normal 9 2 3 2 4 3 3" xfId="25991" xr:uid="{8459F73A-5291-4219-8D17-CDF85AFF0FE3}"/>
    <cellStyle name="Normal 9 2 3 2 4 4" xfId="11648" xr:uid="{15A507D3-8663-44CC-A7A5-0295944AFDED}"/>
    <cellStyle name="Normal 9 2 3 2 4 5" xfId="21774" xr:uid="{CE5ABBA9-57E7-472F-8389-9D6E15942173}"/>
    <cellStyle name="Normal 9 2 3 2 5" xfId="2654" xr:uid="{B43FF776-F04A-4990-835D-0D8B780DCF0F}"/>
    <cellStyle name="Normal 9 2 3 2 5 2" xfId="4883" xr:uid="{09A0577E-F37F-4CC3-92A3-B5EB26028498}"/>
    <cellStyle name="Normal 9 2 3 2 5 2 2" xfId="9101" xr:uid="{5D823DA2-224F-40FF-84F8-762DBB91974D}"/>
    <cellStyle name="Normal 9 2 3 2 5 2 2 2" xfId="18423" xr:uid="{8ABADA73-84B2-4450-B072-766724B2D63F}"/>
    <cellStyle name="Normal 9 2 3 2 5 2 2 3" xfId="28549" xr:uid="{E29CA01C-F60B-4238-A8C0-7EA79A4F163C}"/>
    <cellStyle name="Normal 9 2 3 2 5 2 3" xfId="14206" xr:uid="{F6B553C6-0C37-471D-9DAA-39013A222B18}"/>
    <cellStyle name="Normal 9 2 3 2 5 2 4" xfId="24332" xr:uid="{2FF41A5D-D87E-4051-8DF3-AA7CD0706268}"/>
    <cellStyle name="Normal 9 2 3 2 5 3" xfId="6956" xr:uid="{481BCBBB-2AB4-4E45-92D9-DC6A3F261804}"/>
    <cellStyle name="Normal 9 2 3 2 5 3 2" xfId="16278" xr:uid="{A802B451-09D2-41A2-BB73-358DAF277F54}"/>
    <cellStyle name="Normal 9 2 3 2 5 3 3" xfId="26404" xr:uid="{220488CB-2E93-49C6-9155-350197BC5AEF}"/>
    <cellStyle name="Normal 9 2 3 2 5 4" xfId="12061" xr:uid="{394B9E42-80DD-4AA7-8F1C-1277F634CCDD}"/>
    <cellStyle name="Normal 9 2 3 2 5 5" xfId="22187" xr:uid="{3E0E96B6-259E-498A-9559-8E15ACA53122}"/>
    <cellStyle name="Normal 9 2 3 2 6" xfId="3067" xr:uid="{7FD7CB26-01E7-46F2-BEFF-9927CD240C63}"/>
    <cellStyle name="Normal 9 2 3 2 6 2" xfId="5296" xr:uid="{28E56BF9-D94C-46C0-9489-ECEF0CE065F3}"/>
    <cellStyle name="Normal 9 2 3 2 6 2 2" xfId="9514" xr:uid="{33DA4D1D-5D4C-4C88-A7D0-D141A8C39EB8}"/>
    <cellStyle name="Normal 9 2 3 2 6 2 2 2" xfId="18836" xr:uid="{693D354D-EE63-4EE0-9F66-89D09E393474}"/>
    <cellStyle name="Normal 9 2 3 2 6 2 2 3" xfId="28962" xr:uid="{3125D196-6281-424A-BD8C-C4E5D83FC3C1}"/>
    <cellStyle name="Normal 9 2 3 2 6 2 3" xfId="14619" xr:uid="{42ADFC1E-C0F9-4828-9459-E62D8DD593C7}"/>
    <cellStyle name="Normal 9 2 3 2 6 2 4" xfId="24745" xr:uid="{5E4E2DBA-CD8B-46C2-872C-8EE11558C469}"/>
    <cellStyle name="Normal 9 2 3 2 6 3" xfId="7369" xr:uid="{140095AE-9E0D-4DA2-B911-6051FCD0D39F}"/>
    <cellStyle name="Normal 9 2 3 2 6 3 2" xfId="16691" xr:uid="{18337E9A-0DE8-4AB8-B1E1-688CF1D6F1C9}"/>
    <cellStyle name="Normal 9 2 3 2 6 3 3" xfId="26817" xr:uid="{0EFE8463-8EF3-47A2-A115-ADA94CF768A6}"/>
    <cellStyle name="Normal 9 2 3 2 6 4" xfId="12474" xr:uid="{85C18964-7948-4679-9609-ED0D6CB2AA85}"/>
    <cellStyle name="Normal 9 2 3 2 6 5" xfId="22600" xr:uid="{6A6A8D5B-8448-4A57-833A-BC9A87E35C6C}"/>
    <cellStyle name="Normal 9 2 3 2 7" xfId="3503" xr:uid="{C273CFAD-54C2-4AF4-AB7A-E1C04991DDAD}"/>
    <cellStyle name="Normal 9 2 3 2 7 2" xfId="7782" xr:uid="{B3A07345-3965-4EA2-BC6B-A5F0666BB3F1}"/>
    <cellStyle name="Normal 9 2 3 2 7 2 2" xfId="17104" xr:uid="{40E0477A-F5C1-4F6F-92DB-03B3535317C1}"/>
    <cellStyle name="Normal 9 2 3 2 7 2 3" xfId="27230" xr:uid="{CB5FE9F0-2860-45FA-9383-606AAFD584C5}"/>
    <cellStyle name="Normal 9 2 3 2 7 3" xfId="12887" xr:uid="{3671C494-3A79-413A-90AB-A93C729476AD}"/>
    <cellStyle name="Normal 9 2 3 2 7 4" xfId="23013" xr:uid="{3C26FAF7-59D1-4F0D-B232-C79E38D54D65}"/>
    <cellStyle name="Normal 9 2 3 2 8" xfId="5717" xr:uid="{23863FAF-F069-4DD0-A285-B196D0477D9A}"/>
    <cellStyle name="Normal 9 2 3 2 8 2" xfId="15039" xr:uid="{E6C4D8FA-D583-449D-A93A-D4A8AAA469A3}"/>
    <cellStyle name="Normal 9 2 3 2 8 3" xfId="25165" xr:uid="{3AF86854-9A7C-409D-98EB-DF859B9F3A67}"/>
    <cellStyle name="Normal 9 2 3 2 9" xfId="9771" xr:uid="{A91E732B-76CA-4EB9-8809-05E3176EFF75}"/>
    <cellStyle name="Normal 9 2 3 2 9 2" xfId="19092" xr:uid="{B500878A-A9F0-4270-A3D1-44680C583A3A}"/>
    <cellStyle name="Normal 9 2 3 2 9 3" xfId="29218" xr:uid="{9CF7A042-0196-4214-98F0-A13C1A52A3EF}"/>
    <cellStyle name="Normal 9 2 3 3" xfId="526" xr:uid="{00000000-0005-0000-0000-0000B2030000}"/>
    <cellStyle name="Normal 9 2 3 3 10" xfId="10824" xr:uid="{D9553C8D-C0D1-476D-8BA9-4AD08B84E055}"/>
    <cellStyle name="Normal 9 2 3 3 11" xfId="20120" xr:uid="{925B0428-F781-438A-8C31-2694CA53FB89}"/>
    <cellStyle name="Normal 9 2 3 3 12" xfId="20950" xr:uid="{15A37393-19C5-4D3A-BD5A-67CB95278EEA}"/>
    <cellStyle name="Normal 9 2 3 3 2" xfId="998" xr:uid="{00000000-0005-0000-0000-0000B3030000}"/>
    <cellStyle name="Normal 9 2 3 3 2 2" xfId="4059" xr:uid="{05735614-3801-4955-BA6F-C3C6E8CB3053}"/>
    <cellStyle name="Normal 9 2 3 3 2 2 2" xfId="8277" xr:uid="{A07CC3B5-5FB8-4DFE-8053-7B0F7546C7AF}"/>
    <cellStyle name="Normal 9 2 3 3 2 2 2 2" xfId="17599" xr:uid="{18E75BC1-7D98-480D-A657-8F1CAB732EE0}"/>
    <cellStyle name="Normal 9 2 3 3 2 2 2 3" xfId="27725" xr:uid="{7CEE9BA7-7535-445D-85FD-88C9826B0CA4}"/>
    <cellStyle name="Normal 9 2 3 3 2 2 3" xfId="13382" xr:uid="{1B52F693-254A-4BE3-BFD8-0D990EB8EBDF}"/>
    <cellStyle name="Normal 9 2 3 3 2 2 4" xfId="23508" xr:uid="{48E3C4C2-27E4-4A6B-AC18-5DC427D9E181}"/>
    <cellStyle name="Normal 9 2 3 3 2 3" xfId="6132" xr:uid="{C52FF8F3-3C4C-43E9-AF89-F5DF418FD1A3}"/>
    <cellStyle name="Normal 9 2 3 3 2 3 2" xfId="15454" xr:uid="{6EFDF3CD-B00E-401A-BC7E-78845AC82FED}"/>
    <cellStyle name="Normal 9 2 3 3 2 3 3" xfId="25580" xr:uid="{11F7862F-9987-4DBC-8032-182774E965DF}"/>
    <cellStyle name="Normal 9 2 3 3 2 4" xfId="10300" xr:uid="{67174285-CE0B-40AE-BDEA-15E11D6F3523}"/>
    <cellStyle name="Normal 9 2 3 3 2 4 2" xfId="19611" xr:uid="{AAA13156-355D-4347-B645-9E756AFF8908}"/>
    <cellStyle name="Normal 9 2 3 3 2 4 3" xfId="29737" xr:uid="{980E92DC-4DE9-43D6-BC50-DF14DD0C57A0}"/>
    <cellStyle name="Normal 9 2 3 3 2 5" xfId="1830" xr:uid="{E9BBAA44-F769-4109-8D6D-C87500998FC6}"/>
    <cellStyle name="Normal 9 2 3 3 2 6" xfId="11237" xr:uid="{53A652D9-4536-494F-B4CC-0D192353E3B3}"/>
    <cellStyle name="Normal 9 2 3 3 2 7" xfId="20536" xr:uid="{21417F7D-3446-4D89-BF10-F89150F51E38}"/>
    <cellStyle name="Normal 9 2 3 3 2 8" xfId="21363" xr:uid="{5E36595E-D648-4B0F-AE57-77AE63EF8618}"/>
    <cellStyle name="Normal 9 2 3 3 3" xfId="2243" xr:uid="{BFE0701A-FB87-49D8-933E-1E828BA2C79D}"/>
    <cellStyle name="Normal 9 2 3 3 3 2" xfId="4472" xr:uid="{672AEB7A-0A73-4E79-8759-55A120C0278B}"/>
    <cellStyle name="Normal 9 2 3 3 3 2 2" xfId="8690" xr:uid="{54585740-59FF-4A1A-8BD5-9EBB015C2C87}"/>
    <cellStyle name="Normal 9 2 3 3 3 2 2 2" xfId="18012" xr:uid="{B5617476-FFF2-4FED-A74F-F27F25B361E5}"/>
    <cellStyle name="Normal 9 2 3 3 3 2 2 3" xfId="28138" xr:uid="{A2687358-4D97-47BA-B76B-FFB298B4E28F}"/>
    <cellStyle name="Normal 9 2 3 3 3 2 3" xfId="13795" xr:uid="{B9A3C66F-74A9-4743-BD44-F679451614CC}"/>
    <cellStyle name="Normal 9 2 3 3 3 2 4" xfId="23921" xr:uid="{C07D390A-1C3F-443D-B1A1-2E895AE339B6}"/>
    <cellStyle name="Normal 9 2 3 3 3 3" xfId="6545" xr:uid="{D6EEC6A9-2789-4112-A1E3-9671C444E765}"/>
    <cellStyle name="Normal 9 2 3 3 3 3 2" xfId="15867" xr:uid="{6A8DBBF3-F4B9-4B56-AEB2-795D8E9A1359}"/>
    <cellStyle name="Normal 9 2 3 3 3 3 3" xfId="25993" xr:uid="{D6DD9984-E90F-4336-9020-BE3BBD0815F7}"/>
    <cellStyle name="Normal 9 2 3 3 3 4" xfId="11650" xr:uid="{857424F8-7448-4554-9C20-D3EC73157DAE}"/>
    <cellStyle name="Normal 9 2 3 3 3 5" xfId="21776" xr:uid="{4627040B-1068-4512-8E8F-842CFBE257E3}"/>
    <cellStyle name="Normal 9 2 3 3 4" xfId="2656" xr:uid="{23B8EBC6-028F-41E1-9329-1CCAA6FAA79E}"/>
    <cellStyle name="Normal 9 2 3 3 4 2" xfId="4885" xr:uid="{57D3354B-E526-4942-AF03-CC62984E18D0}"/>
    <cellStyle name="Normal 9 2 3 3 4 2 2" xfId="9103" xr:uid="{B4067F31-3EA1-4D28-9B8F-EA27DA9257CD}"/>
    <cellStyle name="Normal 9 2 3 3 4 2 2 2" xfId="18425" xr:uid="{56883C2C-4A94-439C-8BF6-C304402B92A2}"/>
    <cellStyle name="Normal 9 2 3 3 4 2 2 3" xfId="28551" xr:uid="{CDCE5065-52D3-4ED4-AF33-DA48B92EC416}"/>
    <cellStyle name="Normal 9 2 3 3 4 2 3" xfId="14208" xr:uid="{0BB3BA32-87DA-4998-B21B-0E4658852325}"/>
    <cellStyle name="Normal 9 2 3 3 4 2 4" xfId="24334" xr:uid="{B7AFEB64-52E0-4982-9069-8EB3FD1EFF0A}"/>
    <cellStyle name="Normal 9 2 3 3 4 3" xfId="6958" xr:uid="{655ACC4D-BEF6-4B4E-9DAA-BAA5BD6969EB}"/>
    <cellStyle name="Normal 9 2 3 3 4 3 2" xfId="16280" xr:uid="{10CC8599-6A00-4BA4-A2EF-2C4AE0AAE98B}"/>
    <cellStyle name="Normal 9 2 3 3 4 3 3" xfId="26406" xr:uid="{5458D32B-1921-4340-B56A-60264FA1F295}"/>
    <cellStyle name="Normal 9 2 3 3 4 4" xfId="12063" xr:uid="{FDB35E72-E7E4-4D15-98E7-B0F719918BB9}"/>
    <cellStyle name="Normal 9 2 3 3 4 5" xfId="22189" xr:uid="{4E3AB4A8-7E69-4B8C-A35E-E6B41CD8AE27}"/>
    <cellStyle name="Normal 9 2 3 3 5" xfId="3069" xr:uid="{3F04DD4B-4BAB-408F-8EF7-A6B780427423}"/>
    <cellStyle name="Normal 9 2 3 3 5 2" xfId="5298" xr:uid="{24AFF92A-7DF3-412C-B3C6-A1C5253531A0}"/>
    <cellStyle name="Normal 9 2 3 3 5 2 2" xfId="9516" xr:uid="{3A0AEDDE-53F7-495F-A919-C4AE57EDB06E}"/>
    <cellStyle name="Normal 9 2 3 3 5 2 2 2" xfId="18838" xr:uid="{FC59B06B-0EB6-489B-BECF-2100CF7D49E1}"/>
    <cellStyle name="Normal 9 2 3 3 5 2 2 3" xfId="28964" xr:uid="{303B8E58-9F2C-4337-90E3-620B70C5568D}"/>
    <cellStyle name="Normal 9 2 3 3 5 2 3" xfId="14621" xr:uid="{CEAC96C8-B63B-4997-BCFC-FAB01109F3D2}"/>
    <cellStyle name="Normal 9 2 3 3 5 2 4" xfId="24747" xr:uid="{263DBEA5-327E-4523-8C0E-86150C1192F9}"/>
    <cellStyle name="Normal 9 2 3 3 5 3" xfId="7371" xr:uid="{B072F93D-8445-4CEB-BB37-B5BE9A789B50}"/>
    <cellStyle name="Normal 9 2 3 3 5 3 2" xfId="16693" xr:uid="{B5C9FE58-94F1-4693-8A84-CE49136AE9A8}"/>
    <cellStyle name="Normal 9 2 3 3 5 3 3" xfId="26819" xr:uid="{EE123A62-96AF-4D78-A68E-6726EC1CC583}"/>
    <cellStyle name="Normal 9 2 3 3 5 4" xfId="12476" xr:uid="{1F561459-34B0-4B13-A8C4-33CFE25FD892}"/>
    <cellStyle name="Normal 9 2 3 3 5 5" xfId="22602" xr:uid="{B57EFD25-70C4-4688-9A91-8265EA9EDC41}"/>
    <cellStyle name="Normal 9 2 3 3 6" xfId="3505" xr:uid="{9C583153-7F5F-4A2C-9847-ED98AD879899}"/>
    <cellStyle name="Normal 9 2 3 3 6 2" xfId="7784" xr:uid="{2890F6BD-D367-4B7E-884A-D38A6529F536}"/>
    <cellStyle name="Normal 9 2 3 3 6 2 2" xfId="17106" xr:uid="{504EAB2D-82FF-4E79-8798-6C5D0A520424}"/>
    <cellStyle name="Normal 9 2 3 3 6 2 3" xfId="27232" xr:uid="{19BDD8A4-96DE-4437-8A47-B3F910B5BAFB}"/>
    <cellStyle name="Normal 9 2 3 3 6 3" xfId="12889" xr:uid="{5FCA49A7-720F-4A71-8906-B140C9E36121}"/>
    <cellStyle name="Normal 9 2 3 3 6 4" xfId="23015" xr:uid="{0BC05F8F-04BD-4FEA-AA06-A1A598D06D2D}"/>
    <cellStyle name="Normal 9 2 3 3 7" xfId="5719" xr:uid="{422DE2B6-41F4-4264-AF03-30ACE09CCE5A}"/>
    <cellStyle name="Normal 9 2 3 3 7 2" xfId="15041" xr:uid="{CD297C6D-745E-4240-908E-B53C7DF3D2FF}"/>
    <cellStyle name="Normal 9 2 3 3 7 3" xfId="25167" xr:uid="{B1326DC5-DF97-412A-9DC7-7434521A7AFB}"/>
    <cellStyle name="Normal 9 2 3 3 8" xfId="9875" xr:uid="{A3FFE68E-F0EE-4429-8A49-33823D72ECC4}"/>
    <cellStyle name="Normal 9 2 3 3 8 2" xfId="19196" xr:uid="{66221E61-D2FC-4CCC-B4C1-DF3AEDA8295C}"/>
    <cellStyle name="Normal 9 2 3 3 8 3" xfId="29322" xr:uid="{72EE65C5-3867-4E49-AE21-849DD2F8A148}"/>
    <cellStyle name="Normal 9 2 3 3 9" xfId="1415" xr:uid="{9C9EE22C-1C01-4D85-9F32-F73959D07F7D}"/>
    <cellStyle name="Normal 9 2 3 4" xfId="995" xr:uid="{00000000-0005-0000-0000-0000B4030000}"/>
    <cellStyle name="Normal 9 2 3 4 2" xfId="4056" xr:uid="{68DB6AC6-131B-4184-8227-4B9CBDD31893}"/>
    <cellStyle name="Normal 9 2 3 4 2 2" xfId="8274" xr:uid="{9CB27C28-2B89-4481-A141-9A551476A6DC}"/>
    <cellStyle name="Normal 9 2 3 4 2 2 2" xfId="17596" xr:uid="{F8C135AB-65C6-4733-A119-7F2C44D48810}"/>
    <cellStyle name="Normal 9 2 3 4 2 2 3" xfId="27722" xr:uid="{6213B26F-DCCF-4C5A-9C5E-32DD13063AA7}"/>
    <cellStyle name="Normal 9 2 3 4 2 3" xfId="13379" xr:uid="{3E42A2E8-91F3-48B9-AC49-7F50409BB32F}"/>
    <cellStyle name="Normal 9 2 3 4 2 4" xfId="23505" xr:uid="{59BDF829-2619-48E1-A369-20EBF7310005}"/>
    <cellStyle name="Normal 9 2 3 4 3" xfId="6129" xr:uid="{3C2E687D-204D-48D0-99BC-BC0FC14C67CC}"/>
    <cellStyle name="Normal 9 2 3 4 3 2" xfId="15451" xr:uid="{1B0BC63E-252D-45D1-9854-305FA7028CA6}"/>
    <cellStyle name="Normal 9 2 3 4 3 3" xfId="25577" xr:uid="{428532A8-8156-42E7-A536-51E655DC64E1}"/>
    <cellStyle name="Normal 9 2 3 4 4" xfId="10093" xr:uid="{D2F210C9-4E01-434C-BECB-F9D065F493B1}"/>
    <cellStyle name="Normal 9 2 3 4 4 2" xfId="19404" xr:uid="{9CA92391-6B1B-4DFD-87B1-2EE2E17E8738}"/>
    <cellStyle name="Normal 9 2 3 4 4 3" xfId="29530" xr:uid="{B1A89D32-01BB-4666-A29E-2B0B02B760B3}"/>
    <cellStyle name="Normal 9 2 3 4 5" xfId="1827" xr:uid="{FDB3A6B5-9EC4-4BC0-A398-5CA5792DC368}"/>
    <cellStyle name="Normal 9 2 3 4 6" xfId="11234" xr:uid="{5BEC9EFA-CFC5-458A-8210-D1AF439040FC}"/>
    <cellStyle name="Normal 9 2 3 4 7" xfId="20533" xr:uid="{9493624B-1974-4595-BF98-A3AC2EB3BB7B}"/>
    <cellStyle name="Normal 9 2 3 4 8" xfId="21360" xr:uid="{E5034F44-4EB0-457F-9EC4-8F88C65AFEBF}"/>
    <cellStyle name="Normal 9 2 3 5" xfId="2240" xr:uid="{D4AD0B85-CEC4-410F-96EE-9A47FB85C5BD}"/>
    <cellStyle name="Normal 9 2 3 5 2" xfId="4469" xr:uid="{536AA711-43FF-4398-AEEA-32CAC1A30B11}"/>
    <cellStyle name="Normal 9 2 3 5 2 2" xfId="8687" xr:uid="{D3382E53-BA2C-41C3-9C66-3BFCFC89D147}"/>
    <cellStyle name="Normal 9 2 3 5 2 2 2" xfId="18009" xr:uid="{697356CB-7D73-4415-9B15-D22EA5205FA7}"/>
    <cellStyle name="Normal 9 2 3 5 2 2 3" xfId="28135" xr:uid="{0300C021-B3A8-4022-AAF3-8761112C7C70}"/>
    <cellStyle name="Normal 9 2 3 5 2 3" xfId="13792" xr:uid="{2C5F3A9B-82DF-43B1-99FC-E52BFDBAD5C7}"/>
    <cellStyle name="Normal 9 2 3 5 2 4" xfId="23918" xr:uid="{D7E7E677-3DAE-450D-A37D-56A97032C65B}"/>
    <cellStyle name="Normal 9 2 3 5 3" xfId="6542" xr:uid="{C4770FFE-CDCB-421E-A2EB-A0FF9EC49526}"/>
    <cellStyle name="Normal 9 2 3 5 3 2" xfId="15864" xr:uid="{D215C6E9-AE31-4CDB-AD9C-A4560D72465F}"/>
    <cellStyle name="Normal 9 2 3 5 3 3" xfId="25990" xr:uid="{2CF8BD78-E4AC-4D03-AC0D-2EF5E7231345}"/>
    <cellStyle name="Normal 9 2 3 5 4" xfId="11647" xr:uid="{E56A149B-4ED3-4A16-A1F7-2E72F785E2B6}"/>
    <cellStyle name="Normal 9 2 3 5 5" xfId="21773" xr:uid="{A8196D9E-B75A-4DE4-94D4-537EDC1A4C99}"/>
    <cellStyle name="Normal 9 2 3 6" xfId="2653" xr:uid="{FD05BA46-0A82-44E9-A699-F56344E9AE01}"/>
    <cellStyle name="Normal 9 2 3 6 2" xfId="4882" xr:uid="{E4461BC4-8C74-40E4-A3E0-4675B737DBE2}"/>
    <cellStyle name="Normal 9 2 3 6 2 2" xfId="9100" xr:uid="{AEFB0F8D-89A1-4705-8E31-E5FD74BCC8B0}"/>
    <cellStyle name="Normal 9 2 3 6 2 2 2" xfId="18422" xr:uid="{CE71FAAA-C673-495E-BAC8-F83338FAD91E}"/>
    <cellStyle name="Normal 9 2 3 6 2 2 3" xfId="28548" xr:uid="{BE64A94B-C090-488E-BBC9-93E0939B1F6A}"/>
    <cellStyle name="Normal 9 2 3 6 2 3" xfId="14205" xr:uid="{4A3A9DCB-DE55-49CA-AB28-E02D3A122AE2}"/>
    <cellStyle name="Normal 9 2 3 6 2 4" xfId="24331" xr:uid="{969CD47A-3703-403E-8CC5-75C03C920E42}"/>
    <cellStyle name="Normal 9 2 3 6 3" xfId="6955" xr:uid="{985AFA99-EA9E-4484-B634-1D703584AD28}"/>
    <cellStyle name="Normal 9 2 3 6 3 2" xfId="16277" xr:uid="{8319316F-C3C1-434C-9739-1FCFF24D5302}"/>
    <cellStyle name="Normal 9 2 3 6 3 3" xfId="26403" xr:uid="{5E82BE7D-D127-46C0-8F86-7F8D287F5D30}"/>
    <cellStyle name="Normal 9 2 3 6 4" xfId="12060" xr:uid="{4A9D5608-FE41-47BA-9440-B3C719A5D3B9}"/>
    <cellStyle name="Normal 9 2 3 6 5" xfId="22186" xr:uid="{EE8FA37E-3752-4F08-8C32-BE93B1FAB276}"/>
    <cellStyle name="Normal 9 2 3 7" xfId="3066" xr:uid="{93D7FCBC-504F-478C-8B5D-F90849536150}"/>
    <cellStyle name="Normal 9 2 3 7 2" xfId="5295" xr:uid="{61F939A0-3C3B-46BB-8FF8-1F9BE3F8CAD2}"/>
    <cellStyle name="Normal 9 2 3 7 2 2" xfId="9513" xr:uid="{0FE2ABF4-86BC-4557-A180-854D3F56562B}"/>
    <cellStyle name="Normal 9 2 3 7 2 2 2" xfId="18835" xr:uid="{71A18354-8A25-4F48-BC61-0EEE256AED9E}"/>
    <cellStyle name="Normal 9 2 3 7 2 2 3" xfId="28961" xr:uid="{7608EBE3-1221-4FC9-94D9-D9B74331EED3}"/>
    <cellStyle name="Normal 9 2 3 7 2 3" xfId="14618" xr:uid="{8094FF9A-20C6-4B58-8096-0D432E78E63D}"/>
    <cellStyle name="Normal 9 2 3 7 2 4" xfId="24744" xr:uid="{5F8EB515-11EC-45FB-913E-7FC3A9EEDB1F}"/>
    <cellStyle name="Normal 9 2 3 7 3" xfId="7368" xr:uid="{2A0BEDE4-3745-480A-A26A-01FAA15E7DD5}"/>
    <cellStyle name="Normal 9 2 3 7 3 2" xfId="16690" xr:uid="{490877DF-126F-4794-9695-E12B6855F9DF}"/>
    <cellStyle name="Normal 9 2 3 7 3 3" xfId="26816" xr:uid="{A970D54E-7BF6-4A35-A0D5-336CEEA2B1CA}"/>
    <cellStyle name="Normal 9 2 3 7 4" xfId="12473" xr:uid="{3C284FCD-065E-4BA8-94AC-29DE0D6B9463}"/>
    <cellStyle name="Normal 9 2 3 7 5" xfId="22599" xr:uid="{7FD61A52-01DA-4858-A453-0C591335152D}"/>
    <cellStyle name="Normal 9 2 3 8" xfId="3502" xr:uid="{1C98F5FB-2A5E-48CD-85CD-B62FA08DA1AF}"/>
    <cellStyle name="Normal 9 2 3 8 2" xfId="7781" xr:uid="{E7FFF64B-A740-408B-BD4F-E283EB1ECE33}"/>
    <cellStyle name="Normal 9 2 3 8 2 2" xfId="17103" xr:uid="{2D1AFFE4-10E4-4689-8417-B064D02C2906}"/>
    <cellStyle name="Normal 9 2 3 8 2 3" xfId="27229" xr:uid="{F0B4EE30-F5DF-49C5-B514-1C100C5C00B6}"/>
    <cellStyle name="Normal 9 2 3 8 3" xfId="12886" xr:uid="{7BFBE9DB-9C99-4415-AA69-62065C66D663}"/>
    <cellStyle name="Normal 9 2 3 8 4" xfId="23012" xr:uid="{67E8E1FA-D8E9-4FD0-89DD-5FFD5F131B20}"/>
    <cellStyle name="Normal 9 2 3 9" xfId="5716" xr:uid="{D2D227EE-8868-4896-B60E-B2D318CEFE5E}"/>
    <cellStyle name="Normal 9 2 3 9 2" xfId="15038" xr:uid="{E520749F-A678-4544-A798-4A67D22E1953}"/>
    <cellStyle name="Normal 9 2 3 9 3" xfId="25164" xr:uid="{4E014264-FC22-43A5-9606-5CC73F665354}"/>
    <cellStyle name="Normal 9 2 4" xfId="527" xr:uid="{00000000-0005-0000-0000-0000B5030000}"/>
    <cellStyle name="Normal 9 2 4 10" xfId="1416" xr:uid="{39125D2D-EBE7-479A-A3AF-81361CB629EE}"/>
    <cellStyle name="Normal 9 2 4 11" xfId="10825" xr:uid="{F04C31BA-06EA-45B0-8EF6-4C199AB6C008}"/>
    <cellStyle name="Normal 9 2 4 12" xfId="20121" xr:uid="{828EA6DC-373B-400D-9525-A564781F1431}"/>
    <cellStyle name="Normal 9 2 4 13" xfId="20951" xr:uid="{6B436379-A56A-478A-87C5-1C9BD628799F}"/>
    <cellStyle name="Normal 9 2 4 2" xfId="528" xr:uid="{00000000-0005-0000-0000-0000B6030000}"/>
    <cellStyle name="Normal 9 2 4 2 10" xfId="10826" xr:uid="{B90F04CE-7EF4-473D-A282-7834930D7ED4}"/>
    <cellStyle name="Normal 9 2 4 2 11" xfId="20122" xr:uid="{62F61595-239D-4CFF-A10C-887DF0C87977}"/>
    <cellStyle name="Normal 9 2 4 2 12" xfId="20952" xr:uid="{6AB63A06-BE15-45AE-907B-665C091AE1D7}"/>
    <cellStyle name="Normal 9 2 4 2 2" xfId="1000" xr:uid="{00000000-0005-0000-0000-0000B7030000}"/>
    <cellStyle name="Normal 9 2 4 2 2 2" xfId="4061" xr:uid="{B009F9D1-5631-43C7-89B1-99E85E7817CD}"/>
    <cellStyle name="Normal 9 2 4 2 2 2 2" xfId="8279" xr:uid="{0803BFB1-3BFE-4264-9530-3323EB0E0243}"/>
    <cellStyle name="Normal 9 2 4 2 2 2 2 2" xfId="17601" xr:uid="{87913E3C-59B2-423F-B499-94DD247E549A}"/>
    <cellStyle name="Normal 9 2 4 2 2 2 2 3" xfId="27727" xr:uid="{67718624-31E3-467D-902B-F510319880A3}"/>
    <cellStyle name="Normal 9 2 4 2 2 2 3" xfId="13384" xr:uid="{0A94E6D2-73B9-4079-92C2-0B254CBD896D}"/>
    <cellStyle name="Normal 9 2 4 2 2 2 4" xfId="23510" xr:uid="{E06C7616-2A47-442C-A26F-D094C497AEE6}"/>
    <cellStyle name="Normal 9 2 4 2 2 3" xfId="6134" xr:uid="{BA3D636E-12F2-4918-AA57-777F0270AC9E}"/>
    <cellStyle name="Normal 9 2 4 2 2 3 2" xfId="15456" xr:uid="{639D7F10-A62B-4C7D-9B40-F514DA562552}"/>
    <cellStyle name="Normal 9 2 4 2 2 3 3" xfId="25582" xr:uid="{060FC68F-59EC-4B62-A4AD-67F1209A20F0}"/>
    <cellStyle name="Normal 9 2 4 2 2 4" xfId="10319" xr:uid="{5730EB22-D6AA-4093-83A7-9AC7522C52EB}"/>
    <cellStyle name="Normal 9 2 4 2 2 4 2" xfId="19630" xr:uid="{9C9BA3BA-017E-48A6-970C-D2A7BC1BED7B}"/>
    <cellStyle name="Normal 9 2 4 2 2 4 3" xfId="29756" xr:uid="{7E4198B1-6827-436F-8E0F-21904FA10D7F}"/>
    <cellStyle name="Normal 9 2 4 2 2 5" xfId="1832" xr:uid="{16877C39-D2D3-498F-AD96-409248465BB0}"/>
    <cellStyle name="Normal 9 2 4 2 2 6" xfId="11239" xr:uid="{4FA7D4D1-74CA-4DE2-AEE0-1DEBA92FA0BF}"/>
    <cellStyle name="Normal 9 2 4 2 2 7" xfId="20538" xr:uid="{DCE030CB-7929-496B-8189-6CAADE51282C}"/>
    <cellStyle name="Normal 9 2 4 2 2 8" xfId="21365" xr:uid="{83FE09AB-B469-42AA-A2CC-3CB7B0F7D996}"/>
    <cellStyle name="Normal 9 2 4 2 3" xfId="2245" xr:uid="{EF58D59C-B99F-4E45-B257-36BC9D431F33}"/>
    <cellStyle name="Normal 9 2 4 2 3 2" xfId="4474" xr:uid="{87845631-3E7E-4719-B1A4-E29BB6CB6C30}"/>
    <cellStyle name="Normal 9 2 4 2 3 2 2" xfId="8692" xr:uid="{2727F44E-7F11-48FF-BD06-8DF8566A5BA6}"/>
    <cellStyle name="Normal 9 2 4 2 3 2 2 2" xfId="18014" xr:uid="{E7D04503-96C0-41BC-A76D-041329620BA3}"/>
    <cellStyle name="Normal 9 2 4 2 3 2 2 3" xfId="28140" xr:uid="{232D553B-DCBC-417F-A626-CF3A714C4E0E}"/>
    <cellStyle name="Normal 9 2 4 2 3 2 3" xfId="13797" xr:uid="{62C1C5FD-9F95-4650-ACF1-6969FDBF9A99}"/>
    <cellStyle name="Normal 9 2 4 2 3 2 4" xfId="23923" xr:uid="{EED3500D-678B-445C-8CFC-D34A7BAA21B7}"/>
    <cellStyle name="Normal 9 2 4 2 3 3" xfId="6547" xr:uid="{BC3B945D-9DD4-4EC6-83BD-660D50092098}"/>
    <cellStyle name="Normal 9 2 4 2 3 3 2" xfId="15869" xr:uid="{A03ACEBF-456E-4B13-B8E7-FB8A9BB06E6E}"/>
    <cellStyle name="Normal 9 2 4 2 3 3 3" xfId="25995" xr:uid="{027002BD-6C4B-441E-8742-84A7ECC87352}"/>
    <cellStyle name="Normal 9 2 4 2 3 4" xfId="11652" xr:uid="{AAC75B24-F0EF-4EFF-AAFD-3A2084443314}"/>
    <cellStyle name="Normal 9 2 4 2 3 5" xfId="21778" xr:uid="{2CB20867-317D-4D28-AA28-2A88D9CAA55C}"/>
    <cellStyle name="Normal 9 2 4 2 4" xfId="2658" xr:uid="{AC796FD0-48E8-497C-80F4-8CF6CF81C4B8}"/>
    <cellStyle name="Normal 9 2 4 2 4 2" xfId="4887" xr:uid="{23905533-4162-42FD-A8B2-702BE9BC098E}"/>
    <cellStyle name="Normal 9 2 4 2 4 2 2" xfId="9105" xr:uid="{C2DA5743-C79B-4258-A3AE-6A499848FA82}"/>
    <cellStyle name="Normal 9 2 4 2 4 2 2 2" xfId="18427" xr:uid="{4C6BA8C2-99BB-4D09-9DEE-F7A990FE3656}"/>
    <cellStyle name="Normal 9 2 4 2 4 2 2 3" xfId="28553" xr:uid="{D0F11985-72DB-49EF-AA0A-B00F37E58A5B}"/>
    <cellStyle name="Normal 9 2 4 2 4 2 3" xfId="14210" xr:uid="{7A8D77BA-B51A-4851-B380-AFAD1B0D65A7}"/>
    <cellStyle name="Normal 9 2 4 2 4 2 4" xfId="24336" xr:uid="{BC8CD4E6-1952-4CF5-9649-CD8B444A9514}"/>
    <cellStyle name="Normal 9 2 4 2 4 3" xfId="6960" xr:uid="{CBEF4576-5CFD-4E5A-A075-A61605BD0518}"/>
    <cellStyle name="Normal 9 2 4 2 4 3 2" xfId="16282" xr:uid="{39EE3673-60AB-4C9F-93B4-D35C36E26709}"/>
    <cellStyle name="Normal 9 2 4 2 4 3 3" xfId="26408" xr:uid="{5AB7B63C-FD44-4797-B937-E98CF9EC2F5D}"/>
    <cellStyle name="Normal 9 2 4 2 4 4" xfId="12065" xr:uid="{15A63DA1-BEEB-4103-BEEB-AC06B5B12207}"/>
    <cellStyle name="Normal 9 2 4 2 4 5" xfId="22191" xr:uid="{35ED65D1-F3B3-40FD-A46E-9CB14C2C2E71}"/>
    <cellStyle name="Normal 9 2 4 2 5" xfId="3071" xr:uid="{BE3D6CDC-08DD-4FE3-A8C8-6539F7DA196B}"/>
    <cellStyle name="Normal 9 2 4 2 5 2" xfId="5300" xr:uid="{65DB44A0-3B43-49D2-9DA1-B0857E0CAA7F}"/>
    <cellStyle name="Normal 9 2 4 2 5 2 2" xfId="9518" xr:uid="{A488510F-3ABE-4E6A-AF88-AE08B8CB437B}"/>
    <cellStyle name="Normal 9 2 4 2 5 2 2 2" xfId="18840" xr:uid="{452DFECA-3311-4C3B-BAFF-EDCA72B23E9D}"/>
    <cellStyle name="Normal 9 2 4 2 5 2 2 3" xfId="28966" xr:uid="{2893B689-C33F-4ED9-88CF-0A350CA991D9}"/>
    <cellStyle name="Normal 9 2 4 2 5 2 3" xfId="14623" xr:uid="{534E5079-3AF1-4964-8376-9AE6E9C21FF0}"/>
    <cellStyle name="Normal 9 2 4 2 5 2 4" xfId="24749" xr:uid="{69C9D5D1-DD97-4AC3-96E0-DA6FD2E33EB5}"/>
    <cellStyle name="Normal 9 2 4 2 5 3" xfId="7373" xr:uid="{114711D3-AB4C-42AD-81A9-2606B0C840C0}"/>
    <cellStyle name="Normal 9 2 4 2 5 3 2" xfId="16695" xr:uid="{56B7D33B-D250-44FB-A9B1-372047701BAA}"/>
    <cellStyle name="Normal 9 2 4 2 5 3 3" xfId="26821" xr:uid="{64391450-CDB7-4865-BB7B-8793C9DB9498}"/>
    <cellStyle name="Normal 9 2 4 2 5 4" xfId="12478" xr:uid="{832C3E9B-1B64-492C-ACD9-9FA325D6FED7}"/>
    <cellStyle name="Normal 9 2 4 2 5 5" xfId="22604" xr:uid="{59A7651C-1AD7-4BD0-8819-E35E3029FB98}"/>
    <cellStyle name="Normal 9 2 4 2 6" xfId="3507" xr:uid="{BC3F59F6-7E94-4E75-B332-AB35E0D3235D}"/>
    <cellStyle name="Normal 9 2 4 2 6 2" xfId="7786" xr:uid="{9100917C-6D5E-4FE2-A95E-52DDDF1AD11D}"/>
    <cellStyle name="Normal 9 2 4 2 6 2 2" xfId="17108" xr:uid="{8A776ED2-47C5-42C4-A5BB-230AC7E235A7}"/>
    <cellStyle name="Normal 9 2 4 2 6 2 3" xfId="27234" xr:uid="{E7F5465F-7AB5-4824-8A58-8F29CC45C1A9}"/>
    <cellStyle name="Normal 9 2 4 2 6 3" xfId="12891" xr:uid="{70CC7997-9E86-4F1A-9F2E-E12F3DFB0DF3}"/>
    <cellStyle name="Normal 9 2 4 2 6 4" xfId="23017" xr:uid="{8C3065FA-3F9D-4A01-AD97-DD8E787D6316}"/>
    <cellStyle name="Normal 9 2 4 2 7" xfId="5721" xr:uid="{6CFAF427-3202-448F-AACB-C0B4439E548B}"/>
    <cellStyle name="Normal 9 2 4 2 7 2" xfId="15043" xr:uid="{8F664EB6-0C0D-4DA5-8EC4-AE57D848DD71}"/>
    <cellStyle name="Normal 9 2 4 2 7 3" xfId="25169" xr:uid="{90E16338-72B6-419D-9BA5-C5D2D33706FF}"/>
    <cellStyle name="Normal 9 2 4 2 8" xfId="9894" xr:uid="{C3EB3D34-D9B1-4AC6-9A6A-F682F6BDAD42}"/>
    <cellStyle name="Normal 9 2 4 2 8 2" xfId="19215" xr:uid="{A2ACC765-CCF3-4FAA-B1BE-1A49336C9DEF}"/>
    <cellStyle name="Normal 9 2 4 2 8 3" xfId="29341" xr:uid="{FA24B64D-B951-43BC-B2CA-FCAB4A6907E4}"/>
    <cellStyle name="Normal 9 2 4 2 9" xfId="1417" xr:uid="{04546D12-3916-4A51-8D0E-41FE5BC56C8A}"/>
    <cellStyle name="Normal 9 2 4 3" xfId="999" xr:uid="{00000000-0005-0000-0000-0000B8030000}"/>
    <cellStyle name="Normal 9 2 4 3 2" xfId="4060" xr:uid="{ABE5A96F-CEF3-4414-A845-1FE80A781F76}"/>
    <cellStyle name="Normal 9 2 4 3 2 2" xfId="8278" xr:uid="{B2554414-87F5-40A4-9C1B-069E445BA0AF}"/>
    <cellStyle name="Normal 9 2 4 3 2 2 2" xfId="17600" xr:uid="{1D77E108-289D-42A0-BBE2-1FF8C57E2971}"/>
    <cellStyle name="Normal 9 2 4 3 2 2 3" xfId="27726" xr:uid="{4BFC58FB-6C2A-4F13-9CFE-27DA9ED4C02D}"/>
    <cellStyle name="Normal 9 2 4 3 2 3" xfId="13383" xr:uid="{ED81A021-6CC4-4905-8CF5-BAF7ECFF07C1}"/>
    <cellStyle name="Normal 9 2 4 3 2 4" xfId="23509" xr:uid="{BF33142C-D0FA-4C6B-8FB6-290C7A3772A4}"/>
    <cellStyle name="Normal 9 2 4 3 3" xfId="6133" xr:uid="{D7A9214E-9777-4F83-ACCF-21E3B22F61E4}"/>
    <cellStyle name="Normal 9 2 4 3 3 2" xfId="15455" xr:uid="{3C7DA4FD-DFE6-4013-8234-033DD4F806F1}"/>
    <cellStyle name="Normal 9 2 4 3 3 3" xfId="25581" xr:uid="{9F106B71-B46F-44AF-8A36-127ABC715469}"/>
    <cellStyle name="Normal 9 2 4 3 4" xfId="10112" xr:uid="{D5FA7ED8-36D9-403C-BF2E-12594698DD37}"/>
    <cellStyle name="Normal 9 2 4 3 4 2" xfId="19423" xr:uid="{A7129080-13F0-4E93-8A41-609554751FF2}"/>
    <cellStyle name="Normal 9 2 4 3 4 3" xfId="29549" xr:uid="{7D4B070C-37EA-47DF-B943-939FE4B0726A}"/>
    <cellStyle name="Normal 9 2 4 3 5" xfId="1831" xr:uid="{C6F34B52-1AB5-4C74-9A7C-CFB43613AE7C}"/>
    <cellStyle name="Normal 9 2 4 3 6" xfId="11238" xr:uid="{18E1F795-1012-4727-ADBC-91CD0BEA6F7C}"/>
    <cellStyle name="Normal 9 2 4 3 7" xfId="20537" xr:uid="{748272A1-319F-42BD-BD41-44BCB6E93E9A}"/>
    <cellStyle name="Normal 9 2 4 3 8" xfId="21364" xr:uid="{0A0DD25E-2FD6-4DE6-AC4D-A077C70534AE}"/>
    <cellStyle name="Normal 9 2 4 4" xfId="2244" xr:uid="{0F5E859A-50D5-4EF1-B1F8-084001231C51}"/>
    <cellStyle name="Normal 9 2 4 4 2" xfId="4473" xr:uid="{D751802E-4B92-47B1-9E32-B39AAA8E31E3}"/>
    <cellStyle name="Normal 9 2 4 4 2 2" xfId="8691" xr:uid="{BB50CF48-84D6-4D3F-8EF7-57A692217F42}"/>
    <cellStyle name="Normal 9 2 4 4 2 2 2" xfId="18013" xr:uid="{07F8B610-52B0-4446-84EB-AF7A12B47DF8}"/>
    <cellStyle name="Normal 9 2 4 4 2 2 3" xfId="28139" xr:uid="{A12FEC44-C0FB-453E-B572-0DE54F8119D8}"/>
    <cellStyle name="Normal 9 2 4 4 2 3" xfId="13796" xr:uid="{281B66DA-2BFE-467B-86E0-F744AAE67DB7}"/>
    <cellStyle name="Normal 9 2 4 4 2 4" xfId="23922" xr:uid="{38E1F33D-48E6-4B09-8805-6C51165422B3}"/>
    <cellStyle name="Normal 9 2 4 4 3" xfId="6546" xr:uid="{8171E2FB-3D03-491B-AEDC-ECC419E34FCF}"/>
    <cellStyle name="Normal 9 2 4 4 3 2" xfId="15868" xr:uid="{A04AE276-1EAB-494C-9022-0B85C21006FF}"/>
    <cellStyle name="Normal 9 2 4 4 3 3" xfId="25994" xr:uid="{409F69BF-E735-43AD-9512-8072B10AFB7D}"/>
    <cellStyle name="Normal 9 2 4 4 4" xfId="11651" xr:uid="{4A09361F-7078-4E7C-B35D-15EE93DB87E7}"/>
    <cellStyle name="Normal 9 2 4 4 5" xfId="21777" xr:uid="{5C568FE5-B354-48EB-95D1-81469C196B2F}"/>
    <cellStyle name="Normal 9 2 4 5" xfId="2657" xr:uid="{F4A27273-FB09-4284-82C5-70ECEA00AF3E}"/>
    <cellStyle name="Normal 9 2 4 5 2" xfId="4886" xr:uid="{EA934CF0-A309-42E0-A5E3-E26F7CC67057}"/>
    <cellStyle name="Normal 9 2 4 5 2 2" xfId="9104" xr:uid="{414FB640-89DF-47B3-AC00-875A1FC7E24A}"/>
    <cellStyle name="Normal 9 2 4 5 2 2 2" xfId="18426" xr:uid="{836CAA44-18AC-4E92-919A-839EBD443CB2}"/>
    <cellStyle name="Normal 9 2 4 5 2 2 3" xfId="28552" xr:uid="{6A5D12A8-2DC7-4080-B6FD-4F2670D7588B}"/>
    <cellStyle name="Normal 9 2 4 5 2 3" xfId="14209" xr:uid="{91FFA5BC-880D-465F-B35F-81A44786091D}"/>
    <cellStyle name="Normal 9 2 4 5 2 4" xfId="24335" xr:uid="{AE72BC58-BD1B-4B0B-9F24-DD2D5F0EB1DB}"/>
    <cellStyle name="Normal 9 2 4 5 3" xfId="6959" xr:uid="{38FCC339-1688-41AA-B42A-AECDA27BA0AA}"/>
    <cellStyle name="Normal 9 2 4 5 3 2" xfId="16281" xr:uid="{7006B388-16D0-40B7-8364-6C6525F2F03F}"/>
    <cellStyle name="Normal 9 2 4 5 3 3" xfId="26407" xr:uid="{EB540A81-B8CD-4694-BE1C-4726B86B487B}"/>
    <cellStyle name="Normal 9 2 4 5 4" xfId="12064" xr:uid="{19801DB0-76EB-4F50-A0D7-C2E726F9F52C}"/>
    <cellStyle name="Normal 9 2 4 5 5" xfId="22190" xr:uid="{4F208BC0-BF78-4AE7-9967-CFAC3DABC6DF}"/>
    <cellStyle name="Normal 9 2 4 6" xfId="3070" xr:uid="{66A7A9BD-7EB3-485F-B889-2B037A730FE4}"/>
    <cellStyle name="Normal 9 2 4 6 2" xfId="5299" xr:uid="{5D03D046-08B9-4A14-A8C6-711572E50C07}"/>
    <cellStyle name="Normal 9 2 4 6 2 2" xfId="9517" xr:uid="{19DCE432-BBEA-4AEB-87AD-8C749D4D0DD4}"/>
    <cellStyle name="Normal 9 2 4 6 2 2 2" xfId="18839" xr:uid="{F9877C3A-666C-4882-9C3F-35D3ED0F3924}"/>
    <cellStyle name="Normal 9 2 4 6 2 2 3" xfId="28965" xr:uid="{BBF0CB86-8844-4702-BA70-4FC094B2B465}"/>
    <cellStyle name="Normal 9 2 4 6 2 3" xfId="14622" xr:uid="{58F5258A-DEB7-4892-A030-0ADE86850069}"/>
    <cellStyle name="Normal 9 2 4 6 2 4" xfId="24748" xr:uid="{18A0F407-B397-4DE6-A66E-DDDC3CD1BC15}"/>
    <cellStyle name="Normal 9 2 4 6 3" xfId="7372" xr:uid="{4A6EB047-0273-430D-BEFA-FAA56EE3E209}"/>
    <cellStyle name="Normal 9 2 4 6 3 2" xfId="16694" xr:uid="{06540E31-5814-4F78-9740-3093A16067CF}"/>
    <cellStyle name="Normal 9 2 4 6 3 3" xfId="26820" xr:uid="{E9AB5CED-BB81-4291-A4A2-52C4D85556D6}"/>
    <cellStyle name="Normal 9 2 4 6 4" xfId="12477" xr:uid="{CD93C77D-59D2-42D5-9D98-78A405955E2C}"/>
    <cellStyle name="Normal 9 2 4 6 5" xfId="22603" xr:uid="{5D51976B-8156-44D1-90D4-8494D328AB7D}"/>
    <cellStyle name="Normal 9 2 4 7" xfId="3506" xr:uid="{7EF42BB9-5E0E-4685-B3EC-4D68D3142D9A}"/>
    <cellStyle name="Normal 9 2 4 7 2" xfId="7785" xr:uid="{E7239C47-DD0E-4D7F-9B1B-F9AEA7776959}"/>
    <cellStyle name="Normal 9 2 4 7 2 2" xfId="17107" xr:uid="{084EA86F-1B68-49F1-A471-70465DB9DDBB}"/>
    <cellStyle name="Normal 9 2 4 7 2 3" xfId="27233" xr:uid="{D2378DDA-D5B6-4673-9568-AE0771862C21}"/>
    <cellStyle name="Normal 9 2 4 7 3" xfId="12890" xr:uid="{1F8F8851-5A1F-4642-92A6-6208457FAB5A}"/>
    <cellStyle name="Normal 9 2 4 7 4" xfId="23016" xr:uid="{58A8710F-B949-4642-A2DA-C20CD56C1568}"/>
    <cellStyle name="Normal 9 2 4 8" xfId="5720" xr:uid="{6ADCB571-661E-413A-B229-38A0A9C9F483}"/>
    <cellStyle name="Normal 9 2 4 8 2" xfId="15042" xr:uid="{66BF0D9D-62FD-4B00-A2F1-3104F440D2F6}"/>
    <cellStyle name="Normal 9 2 4 8 3" xfId="25168" xr:uid="{EA3A4140-EB6B-4099-AD0C-B9D02CF1C8D8}"/>
    <cellStyle name="Normal 9 2 4 9" xfId="9687" xr:uid="{887FA289-C37E-4156-B8B0-6AEE8B9C7A6A}"/>
    <cellStyle name="Normal 9 2 4 9 2" xfId="19008" xr:uid="{A2429775-1A0E-4A8B-A7F8-35E9A88AC524}"/>
    <cellStyle name="Normal 9 2 4 9 3" xfId="29134" xr:uid="{49D676EA-955F-48AD-BE00-5ED06F75DF98}"/>
    <cellStyle name="Normal 9 2 5" xfId="529" xr:uid="{00000000-0005-0000-0000-0000B9030000}"/>
    <cellStyle name="Normal 9 2 5 10" xfId="10827" xr:uid="{D83D9F4D-6C2F-43FA-AA65-8ED3E86BB664}"/>
    <cellStyle name="Normal 9 2 5 11" xfId="20123" xr:uid="{26D673F0-B4FC-4830-B701-3C968D8A24D3}"/>
    <cellStyle name="Normal 9 2 5 12" xfId="20953" xr:uid="{3FDF5654-C2DE-4735-AAB8-FAFFBE8C3837}"/>
    <cellStyle name="Normal 9 2 5 2" xfId="1001" xr:uid="{00000000-0005-0000-0000-0000BA030000}"/>
    <cellStyle name="Normal 9 2 5 2 2" xfId="4062" xr:uid="{355DCBCE-6062-409E-9089-D887EC7F97FD}"/>
    <cellStyle name="Normal 9 2 5 2 2 2" xfId="8280" xr:uid="{7D9EDD40-FBF5-41BA-AE09-40E099520FC7}"/>
    <cellStyle name="Normal 9 2 5 2 2 2 2" xfId="17602" xr:uid="{716B2581-275E-4DA8-A9AC-358D60179F5A}"/>
    <cellStyle name="Normal 9 2 5 2 2 2 3" xfId="27728" xr:uid="{6BE43EC9-73A6-4265-B342-54E00ABA783B}"/>
    <cellStyle name="Normal 9 2 5 2 2 3" xfId="13385" xr:uid="{9F7FAD52-DD45-430B-ADA7-0AA2B3C351FE}"/>
    <cellStyle name="Normal 9 2 5 2 2 4" xfId="23511" xr:uid="{E68EBE1B-6661-4B0F-93AB-B6BF6A7DABBC}"/>
    <cellStyle name="Normal 9 2 5 2 3" xfId="6135" xr:uid="{DC15B309-6FDB-4410-B78A-0867270B2835}"/>
    <cellStyle name="Normal 9 2 5 2 3 2" xfId="15457" xr:uid="{8B3AED2E-FBA1-4C2A-9D2D-5E76C5128AC4}"/>
    <cellStyle name="Normal 9 2 5 2 3 3" xfId="25583" xr:uid="{51F4E9F0-13AD-4CCC-8463-8DEBF2E2E82F}"/>
    <cellStyle name="Normal 9 2 5 2 4" xfId="10228" xr:uid="{6F653216-DEB7-456A-9874-32CC9EDFC997}"/>
    <cellStyle name="Normal 9 2 5 2 4 2" xfId="19539" xr:uid="{26E47D54-4376-45DC-B8FC-DAAB3A0C51DC}"/>
    <cellStyle name="Normal 9 2 5 2 4 3" xfId="29665" xr:uid="{10D525B0-2EDC-4988-B367-6A81A589DB0F}"/>
    <cellStyle name="Normal 9 2 5 2 5" xfId="1833" xr:uid="{E1A5E0EC-A26C-43AF-97AB-B9F406C93486}"/>
    <cellStyle name="Normal 9 2 5 2 6" xfId="11240" xr:uid="{A9E79894-F56F-4F9E-806B-9CF745E1AD05}"/>
    <cellStyle name="Normal 9 2 5 2 7" xfId="20539" xr:uid="{C42A4F70-673B-49BF-96F1-6608178E7410}"/>
    <cellStyle name="Normal 9 2 5 2 8" xfId="21366" xr:uid="{63021EE4-CFD2-46DC-B67C-71B035D04B50}"/>
    <cellStyle name="Normal 9 2 5 3" xfId="2246" xr:uid="{E9B5F721-5352-4E44-81B1-6055B93F8FD0}"/>
    <cellStyle name="Normal 9 2 5 3 2" xfId="4475" xr:uid="{4C8A3308-8467-4C6F-BB7E-028916431CB7}"/>
    <cellStyle name="Normal 9 2 5 3 2 2" xfId="8693" xr:uid="{D9E3C232-C9C4-46C2-B6A6-37478EFFFA2A}"/>
    <cellStyle name="Normal 9 2 5 3 2 2 2" xfId="18015" xr:uid="{6446B9FD-5761-456A-892A-8735739DBE2C}"/>
    <cellStyle name="Normal 9 2 5 3 2 2 3" xfId="28141" xr:uid="{67C4DABD-AF2F-48BF-BBB3-A0F034ECABC0}"/>
    <cellStyle name="Normal 9 2 5 3 2 3" xfId="13798" xr:uid="{F23DDCCF-74C0-44A1-8E2C-1C75261A6C15}"/>
    <cellStyle name="Normal 9 2 5 3 2 4" xfId="23924" xr:uid="{DEE157A5-2857-4263-91D7-D4768718ACD8}"/>
    <cellStyle name="Normal 9 2 5 3 3" xfId="6548" xr:uid="{6AA4182D-7A62-4C65-8CE1-1CBEFFE88B4F}"/>
    <cellStyle name="Normal 9 2 5 3 3 2" xfId="15870" xr:uid="{3E9B3070-3D8A-4F2C-B93E-284C8F696460}"/>
    <cellStyle name="Normal 9 2 5 3 3 3" xfId="25996" xr:uid="{0B0D4EC1-D7F3-424F-9148-EE6108CF120A}"/>
    <cellStyle name="Normal 9 2 5 3 4" xfId="11653" xr:uid="{B390C385-D02A-46E6-910A-A61D4F9CDD2E}"/>
    <cellStyle name="Normal 9 2 5 3 5" xfId="21779" xr:uid="{7A78AEB6-4D74-4737-93F9-7D6CF8FBA5F3}"/>
    <cellStyle name="Normal 9 2 5 4" xfId="2659" xr:uid="{85C9CF3F-FD8F-4EE2-8064-336308EBEA72}"/>
    <cellStyle name="Normal 9 2 5 4 2" xfId="4888" xr:uid="{8FB6E85C-03F0-4E14-B08A-6C84CBF3A05D}"/>
    <cellStyle name="Normal 9 2 5 4 2 2" xfId="9106" xr:uid="{015F7257-3B13-4392-8BCD-4313DEA08E10}"/>
    <cellStyle name="Normal 9 2 5 4 2 2 2" xfId="18428" xr:uid="{F1B7BFAF-D328-4D40-AA0C-67AD0811837D}"/>
    <cellStyle name="Normal 9 2 5 4 2 2 3" xfId="28554" xr:uid="{383F66A4-FA97-4976-980A-0961CBEB63AD}"/>
    <cellStyle name="Normal 9 2 5 4 2 3" xfId="14211" xr:uid="{40D52FFC-8319-4AFC-9CD6-CA94A723AF20}"/>
    <cellStyle name="Normal 9 2 5 4 2 4" xfId="24337" xr:uid="{4C766178-AB8D-4460-B06B-7BABAEAF9C68}"/>
    <cellStyle name="Normal 9 2 5 4 3" xfId="6961" xr:uid="{875B7038-48CA-49E5-BE56-DC551ACF890A}"/>
    <cellStyle name="Normal 9 2 5 4 3 2" xfId="16283" xr:uid="{B8F881B3-649F-4A9F-98B6-223BF2516734}"/>
    <cellStyle name="Normal 9 2 5 4 3 3" xfId="26409" xr:uid="{961DA3F5-935F-4FC0-B36B-972BA7CA0E59}"/>
    <cellStyle name="Normal 9 2 5 4 4" xfId="12066" xr:uid="{68D8E543-7F87-48F2-A0D6-818205F8945B}"/>
    <cellStyle name="Normal 9 2 5 4 5" xfId="22192" xr:uid="{A63D57AB-9380-4993-B682-19E0911A4B5E}"/>
    <cellStyle name="Normal 9 2 5 5" xfId="3072" xr:uid="{0FF3DA6B-AE39-4E0C-B67F-B8CDD12E96A5}"/>
    <cellStyle name="Normal 9 2 5 5 2" xfId="5301" xr:uid="{D24AA60F-D133-4BF8-9CFE-CBCCF0884B84}"/>
    <cellStyle name="Normal 9 2 5 5 2 2" xfId="9519" xr:uid="{30F97CEE-7150-4484-9B92-D3AD3B20358A}"/>
    <cellStyle name="Normal 9 2 5 5 2 2 2" xfId="18841" xr:uid="{FF9CB1AA-5DC9-4242-AD39-D4C4CFEAD0E2}"/>
    <cellStyle name="Normal 9 2 5 5 2 2 3" xfId="28967" xr:uid="{90E5EBC7-02FE-4C5E-82A6-9CFE02FE3C62}"/>
    <cellStyle name="Normal 9 2 5 5 2 3" xfId="14624" xr:uid="{92593972-4EC8-4346-B1BF-F6C13ACA3A46}"/>
    <cellStyle name="Normal 9 2 5 5 2 4" xfId="24750" xr:uid="{F65C9F86-093A-4C24-B88C-3F304F7ACF7C}"/>
    <cellStyle name="Normal 9 2 5 5 3" xfId="7374" xr:uid="{E6593FA8-5B15-4EB0-933A-1524D178B017}"/>
    <cellStyle name="Normal 9 2 5 5 3 2" xfId="16696" xr:uid="{6995BD41-6752-47B2-9162-F450AE5477D4}"/>
    <cellStyle name="Normal 9 2 5 5 3 3" xfId="26822" xr:uid="{7BF44B84-3325-4531-91A8-30FF8B80790E}"/>
    <cellStyle name="Normal 9 2 5 5 4" xfId="12479" xr:uid="{4A1192BE-217A-48FA-A27B-048DB23886B4}"/>
    <cellStyle name="Normal 9 2 5 5 5" xfId="22605" xr:uid="{060E2A9B-4F3F-4D1F-8AD8-A7B3EAB80EDD}"/>
    <cellStyle name="Normal 9 2 5 6" xfId="3508" xr:uid="{7286DF77-2E89-4BCA-B35E-84EAF7A6A71E}"/>
    <cellStyle name="Normal 9 2 5 6 2" xfId="7787" xr:uid="{7117A49F-8E11-4B7B-821E-1D60D020C27E}"/>
    <cellStyle name="Normal 9 2 5 6 2 2" xfId="17109" xr:uid="{6F6FAA6F-A84B-4BBE-93D7-ED3A6F5237A6}"/>
    <cellStyle name="Normal 9 2 5 6 2 3" xfId="27235" xr:uid="{CE4BDA38-5FE9-4CE9-8A8F-543158023D91}"/>
    <cellStyle name="Normal 9 2 5 6 3" xfId="12892" xr:uid="{E167AEC4-82EE-4A69-918A-6C1F4141CDB4}"/>
    <cellStyle name="Normal 9 2 5 6 4" xfId="23018" xr:uid="{79328074-A96F-4C98-ABEB-80240CE4B155}"/>
    <cellStyle name="Normal 9 2 5 7" xfId="5722" xr:uid="{70965835-AC12-4C16-9DE2-29B6B61F1F58}"/>
    <cellStyle name="Normal 9 2 5 7 2" xfId="15044" xr:uid="{431BEF6D-9E49-434C-B3FB-349C4607D2F7}"/>
    <cellStyle name="Normal 9 2 5 7 3" xfId="25170" xr:uid="{31B43232-C360-4FB3-A3A5-35ACA7CDFD30}"/>
    <cellStyle name="Normal 9 2 5 8" xfId="9803" xr:uid="{96F25820-9715-4A25-8653-EB55A8245960}"/>
    <cellStyle name="Normal 9 2 5 8 2" xfId="19124" xr:uid="{87EED172-EB47-4533-9D12-359912992227}"/>
    <cellStyle name="Normal 9 2 5 8 3" xfId="29250" xr:uid="{CDE5955B-DCFB-49BE-9FFC-34051A2F5930}"/>
    <cellStyle name="Normal 9 2 5 9" xfId="1418" xr:uid="{8E710C19-5A9F-413B-A6C5-E9C66C90CC27}"/>
    <cellStyle name="Normal 9 2 6" xfId="986" xr:uid="{00000000-0005-0000-0000-0000BB030000}"/>
    <cellStyle name="Normal 9 2 6 2" xfId="4047" xr:uid="{9DE23978-A626-4A81-8EC1-BDB6195883D7}"/>
    <cellStyle name="Normal 9 2 6 2 2" xfId="8265" xr:uid="{3CE8668F-7C05-4B44-B49F-5A458C98BBF9}"/>
    <cellStyle name="Normal 9 2 6 2 2 2" xfId="17587" xr:uid="{57063D85-0C3C-4655-A572-832E2E2DFC0D}"/>
    <cellStyle name="Normal 9 2 6 2 2 3" xfId="27713" xr:uid="{423DBBFF-2728-420A-8CA1-56E5E1C5F567}"/>
    <cellStyle name="Normal 9 2 6 2 3" xfId="13370" xr:uid="{2E0DB137-6F6D-4AF7-948C-313D15B3FD1F}"/>
    <cellStyle name="Normal 9 2 6 2 4" xfId="23496" xr:uid="{07673E1C-3B24-4FD5-A354-D924EE4628CF}"/>
    <cellStyle name="Normal 9 2 6 3" xfId="6120" xr:uid="{A6D80291-4557-4967-A02E-6E333E2418CA}"/>
    <cellStyle name="Normal 9 2 6 3 2" xfId="15442" xr:uid="{06B69A39-1485-4381-A2D9-D91AE88BC23A}"/>
    <cellStyle name="Normal 9 2 6 3 3" xfId="25568" xr:uid="{0D247A32-86E7-49D4-B34E-86E2428B370C}"/>
    <cellStyle name="Normal 9 2 6 4" xfId="10006" xr:uid="{2DE149A7-5A2B-4290-AA08-89E540AD487A}"/>
    <cellStyle name="Normal 9 2 6 4 2" xfId="19320" xr:uid="{BE7E8B4D-D930-4F40-BF19-E79A07C19B1A}"/>
    <cellStyle name="Normal 9 2 6 4 3" xfId="29446" xr:uid="{A01300FD-16A8-453F-AFB8-32A91620C8AF}"/>
    <cellStyle name="Normal 9 2 6 5" xfId="1818" xr:uid="{2C53C310-03D7-4008-8B95-6C59EF599EFC}"/>
    <cellStyle name="Normal 9 2 6 6" xfId="11225" xr:uid="{1B0F632F-4EF7-43AA-A502-2117C490282B}"/>
    <cellStyle name="Normal 9 2 6 7" xfId="20524" xr:uid="{9EE1160E-8612-4230-8387-C11F061EC473}"/>
    <cellStyle name="Normal 9 2 6 8" xfId="21351" xr:uid="{94AD8832-62FF-4554-B8D6-4200FD0896A4}"/>
    <cellStyle name="Normal 9 2 7" xfId="2231" xr:uid="{8B4BC1CD-FD1F-4C9E-80CD-3B3DBACA9E60}"/>
    <cellStyle name="Normal 9 2 7 2" xfId="4460" xr:uid="{FD5465A2-6671-436C-A4C1-CF4CC8B790E2}"/>
    <cellStyle name="Normal 9 2 7 2 2" xfId="8678" xr:uid="{8CB02515-2438-4F8B-9A02-33A3BC4204F3}"/>
    <cellStyle name="Normal 9 2 7 2 2 2" xfId="18000" xr:uid="{3230036A-0B20-42E3-BFB8-BC6DD38C999E}"/>
    <cellStyle name="Normal 9 2 7 2 2 3" xfId="28126" xr:uid="{2263C4AD-152B-49B0-AEB9-7ACB72030DF7}"/>
    <cellStyle name="Normal 9 2 7 2 3" xfId="13783" xr:uid="{FCB9784A-073F-4B90-BC61-FD0000A35F6C}"/>
    <cellStyle name="Normal 9 2 7 2 4" xfId="23909" xr:uid="{D8737C9A-09AE-458B-8FE9-280FB877AB46}"/>
    <cellStyle name="Normal 9 2 7 3" xfId="6533" xr:uid="{8574453D-BCFF-4C6A-9F82-A8471F6F6E1B}"/>
    <cellStyle name="Normal 9 2 7 3 2" xfId="15855" xr:uid="{0FDAE125-0D7D-46B7-B704-EE9D8AEEAEE8}"/>
    <cellStyle name="Normal 9 2 7 3 3" xfId="25981" xr:uid="{F1602313-9795-44DE-8043-0B9963BFAF1E}"/>
    <cellStyle name="Normal 9 2 7 4" xfId="11638" xr:uid="{A444E69F-68BA-4C26-9F4B-E9909FB85D43}"/>
    <cellStyle name="Normal 9 2 7 5" xfId="21764" xr:uid="{98013E91-7381-498A-B55F-E254A2BD01DD}"/>
    <cellStyle name="Normal 9 2 8" xfId="2644" xr:uid="{7B1DA677-D03C-4F8E-82B8-B08D1DF36D26}"/>
    <cellStyle name="Normal 9 2 8 2" xfId="4873" xr:uid="{B72CBD59-A03D-4B11-9282-F2ECAE88F904}"/>
    <cellStyle name="Normal 9 2 8 2 2" xfId="9091" xr:uid="{9D26B81A-F457-4F59-B1A4-89A0708EEF64}"/>
    <cellStyle name="Normal 9 2 8 2 2 2" xfId="18413" xr:uid="{19ADBB8E-C492-4BA9-BF4D-D744D0EFD875}"/>
    <cellStyle name="Normal 9 2 8 2 2 3" xfId="28539" xr:uid="{62B16E91-AE3F-4488-B385-E3D6EB82C79A}"/>
    <cellStyle name="Normal 9 2 8 2 3" xfId="14196" xr:uid="{B1AE0CF0-0283-43EF-8CE1-02B1A2FAA3F9}"/>
    <cellStyle name="Normal 9 2 8 2 4" xfId="24322" xr:uid="{61613798-7929-4D28-9152-26701C85C6BB}"/>
    <cellStyle name="Normal 9 2 8 3" xfId="6946" xr:uid="{8CFD89AC-9629-40F1-B811-5AC4359A2D74}"/>
    <cellStyle name="Normal 9 2 8 3 2" xfId="16268" xr:uid="{298C6F63-E8AB-4251-B61F-F2533142DF81}"/>
    <cellStyle name="Normal 9 2 8 3 3" xfId="26394" xr:uid="{4F7C8C06-3339-4B89-8D27-A0A177F53EC3}"/>
    <cellStyle name="Normal 9 2 8 4" xfId="12051" xr:uid="{115BEF17-CD21-4781-872C-0A49DF10582D}"/>
    <cellStyle name="Normal 9 2 8 5" xfId="22177" xr:uid="{1E51E867-5A02-4488-ACFE-F28634FAE2EC}"/>
    <cellStyle name="Normal 9 2 9" xfId="3057" xr:uid="{76095AD2-9548-4745-8135-250F23FD28C2}"/>
    <cellStyle name="Normal 9 2 9 2" xfId="5286" xr:uid="{B4DF278E-0D96-4F21-A986-EEDAF69FF9C3}"/>
    <cellStyle name="Normal 9 2 9 2 2" xfId="9504" xr:uid="{0940720D-B8B5-4EC8-A58E-44A81524AAA2}"/>
    <cellStyle name="Normal 9 2 9 2 2 2" xfId="18826" xr:uid="{C377CDBF-8235-46B0-827C-C13CD0D6A85B}"/>
    <cellStyle name="Normal 9 2 9 2 2 3" xfId="28952" xr:uid="{68F85C32-CE68-4744-968B-955E9606F50C}"/>
    <cellStyle name="Normal 9 2 9 2 3" xfId="14609" xr:uid="{CF734037-82F8-4DE9-809E-49CCE9DB6E1B}"/>
    <cellStyle name="Normal 9 2 9 2 4" xfId="24735" xr:uid="{184A286D-3E9B-4847-A875-00159E33F328}"/>
    <cellStyle name="Normal 9 2 9 3" xfId="7359" xr:uid="{AE35801D-8B1B-435A-B07A-384510792811}"/>
    <cellStyle name="Normal 9 2 9 3 2" xfId="16681" xr:uid="{5512E552-047D-43CE-9C27-3393282AF4C9}"/>
    <cellStyle name="Normal 9 2 9 3 3" xfId="26807" xr:uid="{F19D3568-A1E3-41B4-9404-B8E177857608}"/>
    <cellStyle name="Normal 9 2 9 4" xfId="12464" xr:uid="{937AF4FC-ADCB-449C-89AD-1ED4E3F5D6FE}"/>
    <cellStyle name="Normal 9 2 9 5" xfId="22590" xr:uid="{602C479F-89EC-4FF5-8E5F-E23EDE8086E5}"/>
    <cellStyle name="Normal 9 3" xfId="530" xr:uid="{00000000-0005-0000-0000-0000BC030000}"/>
    <cellStyle name="Normal 9 3 10" xfId="5723" xr:uid="{9943A5D5-55B3-4B58-9EB3-1AE50E456243}"/>
    <cellStyle name="Normal 9 3 10 2" xfId="15045" xr:uid="{D9360DD4-DBB8-4E3A-B7B7-468E39BD266E}"/>
    <cellStyle name="Normal 9 3 10 3" xfId="25171" xr:uid="{B9AE349A-939C-43DC-BDEC-05494F61F29E}"/>
    <cellStyle name="Normal 9 3 11" xfId="9607" xr:uid="{6FB9E659-9435-4D88-83B1-12D5409F1FF5}"/>
    <cellStyle name="Normal 9 3 11 2" xfId="18928" xr:uid="{D53E5CF8-A29C-482C-88CD-9D767E3F1D25}"/>
    <cellStyle name="Normal 9 3 11 3" xfId="29054" xr:uid="{8E167E70-DF00-4995-A3DF-5122F3773814}"/>
    <cellStyle name="Normal 9 3 12" xfId="1419" xr:uid="{0689F51C-927C-4653-B039-3D1F90CD6C22}"/>
    <cellStyle name="Normal 9 3 13" xfId="10828" xr:uid="{7B8808D8-0EF0-4E24-836F-E6FA53ACF706}"/>
    <cellStyle name="Normal 9 3 14" xfId="20124" xr:uid="{69579186-9CC4-4CD1-A918-82A066D75F16}"/>
    <cellStyle name="Normal 9 3 15" xfId="20954" xr:uid="{EF557633-8B35-4FFE-A98C-567DFC7BBFEE}"/>
    <cellStyle name="Normal 9 3 2" xfId="531" xr:uid="{00000000-0005-0000-0000-0000BD030000}"/>
    <cellStyle name="Normal 9 3 2 10" xfId="9670" xr:uid="{6C4D5414-E6D6-4350-898A-2628F71977B2}"/>
    <cellStyle name="Normal 9 3 2 10 2" xfId="18991" xr:uid="{23FF0817-FBD4-40DB-B874-2620FB9210A0}"/>
    <cellStyle name="Normal 9 3 2 10 3" xfId="29117" xr:uid="{473790CC-7E88-448C-AABF-50DFAA3763EE}"/>
    <cellStyle name="Normal 9 3 2 11" xfId="1420" xr:uid="{F61FBF22-07D8-498A-8798-575A10CABD85}"/>
    <cellStyle name="Normal 9 3 2 12" xfId="10829" xr:uid="{A69EB039-2CCF-4A18-873D-9609F2545BFA}"/>
    <cellStyle name="Normal 9 3 2 13" xfId="20125" xr:uid="{A4FD2F17-6BA1-4038-B4DB-088584A295B5}"/>
    <cellStyle name="Normal 9 3 2 14" xfId="20955" xr:uid="{E2099B35-D6F7-434C-8A3E-B65B98CFE04D}"/>
    <cellStyle name="Normal 9 3 2 2" xfId="532" xr:uid="{00000000-0005-0000-0000-0000BE030000}"/>
    <cellStyle name="Normal 9 3 2 2 10" xfId="1421" xr:uid="{A449C502-78E9-44CF-9E2A-2D22EEA53E7B}"/>
    <cellStyle name="Normal 9 3 2 2 11" xfId="10830" xr:uid="{5A524343-6685-4515-A6A2-BCF82FF7A443}"/>
    <cellStyle name="Normal 9 3 2 2 12" xfId="20126" xr:uid="{E543A3E9-AEF2-448B-A9E8-D169FDE6AF3C}"/>
    <cellStyle name="Normal 9 3 2 2 13" xfId="20956" xr:uid="{8B16DA49-3D12-4C8F-B932-F7D1E20B60E3}"/>
    <cellStyle name="Normal 9 3 2 2 2" xfId="533" xr:uid="{00000000-0005-0000-0000-0000BF030000}"/>
    <cellStyle name="Normal 9 3 2 2 2 10" xfId="10831" xr:uid="{3A9D3233-9C9D-48B4-A6F1-FB5CF68A431A}"/>
    <cellStyle name="Normal 9 3 2 2 2 11" xfId="20127" xr:uid="{9F1E44E3-A478-45BC-88B9-E41959ACF571}"/>
    <cellStyle name="Normal 9 3 2 2 2 12" xfId="20957" xr:uid="{15DAA309-7246-47FB-B3FC-E5AB4F2A6D02}"/>
    <cellStyle name="Normal 9 3 2 2 2 2" xfId="1005" xr:uid="{00000000-0005-0000-0000-0000C0030000}"/>
    <cellStyle name="Normal 9 3 2 2 2 2 2" xfId="4066" xr:uid="{2C25A5E0-D888-47C2-BE7A-B24CA1ADBFB5}"/>
    <cellStyle name="Normal 9 3 2 2 2 2 2 2" xfId="8284" xr:uid="{5B72C17E-C0C3-45C5-B5CA-9B73BAE27489}"/>
    <cellStyle name="Normal 9 3 2 2 2 2 2 2 2" xfId="17606" xr:uid="{52FD5BE2-BDC4-4A99-97D8-D4755776767F}"/>
    <cellStyle name="Normal 9 3 2 2 2 2 2 2 3" xfId="27732" xr:uid="{8F07BD2B-89F7-42FB-AB22-3D6A394D9945}"/>
    <cellStyle name="Normal 9 3 2 2 2 2 2 3" xfId="13389" xr:uid="{94F5288B-F9AA-4490-8569-0C2DAEC2495B}"/>
    <cellStyle name="Normal 9 3 2 2 2 2 2 4" xfId="23515" xr:uid="{CD68D30B-5635-48FB-9A27-A72CB8B9E783}"/>
    <cellStyle name="Normal 9 3 2 2 2 2 3" xfId="6139" xr:uid="{E98519BE-BEEB-452F-99B4-EDFFD34D1D9B}"/>
    <cellStyle name="Normal 9 3 2 2 2 2 3 2" xfId="15461" xr:uid="{7BC35E65-DAB5-49BF-A23A-035EDB77EA8B}"/>
    <cellStyle name="Normal 9 3 2 2 2 2 3 3" xfId="25587" xr:uid="{2CBFEB52-A30A-4FE9-A577-3A5D48D9991E}"/>
    <cellStyle name="Normal 9 3 2 2 2 2 4" xfId="10405" xr:uid="{35AF6B68-80C5-4F7F-BBBE-EF944EAE00E6}"/>
    <cellStyle name="Normal 9 3 2 2 2 2 4 2" xfId="19716" xr:uid="{33866A3D-9C43-4805-9784-A1164BC681BF}"/>
    <cellStyle name="Normal 9 3 2 2 2 2 4 3" xfId="29842" xr:uid="{7C30E6D4-0FD9-40C1-B38A-58BF1BB0B2F9}"/>
    <cellStyle name="Normal 9 3 2 2 2 2 5" xfId="1837" xr:uid="{DC5DE17E-E644-4057-A392-EC81796FD1C7}"/>
    <cellStyle name="Normal 9 3 2 2 2 2 6" xfId="11244" xr:uid="{1EF2BDFC-B372-47E3-9E56-EE15C4B2E9B6}"/>
    <cellStyle name="Normal 9 3 2 2 2 2 7" xfId="20543" xr:uid="{3284EF25-BF76-4711-8032-A5A7FD73C08D}"/>
    <cellStyle name="Normal 9 3 2 2 2 2 8" xfId="21370" xr:uid="{1A90DF54-DA57-43CC-9DD9-92C4567EAE53}"/>
    <cellStyle name="Normal 9 3 2 2 2 3" xfId="2250" xr:uid="{C79531F3-EB55-40EA-AEBC-D25CCD23E960}"/>
    <cellStyle name="Normal 9 3 2 2 2 3 2" xfId="4479" xr:uid="{D78B8141-C0B3-454A-B16B-1FA253E396DA}"/>
    <cellStyle name="Normal 9 3 2 2 2 3 2 2" xfId="8697" xr:uid="{3E97427D-D2B0-4A8B-A921-9D761F96C5E9}"/>
    <cellStyle name="Normal 9 3 2 2 2 3 2 2 2" xfId="18019" xr:uid="{0D1C2BEE-7A57-47FF-9D72-50CD753177F9}"/>
    <cellStyle name="Normal 9 3 2 2 2 3 2 2 3" xfId="28145" xr:uid="{290C1A76-2AE7-47C0-9D7B-D3C1D8ED9939}"/>
    <cellStyle name="Normal 9 3 2 2 2 3 2 3" xfId="13802" xr:uid="{B00E78C9-374F-4A44-A87F-142A1DCAB60D}"/>
    <cellStyle name="Normal 9 3 2 2 2 3 2 4" xfId="23928" xr:uid="{1F04BDC3-46C9-45D8-90DA-D3E4E50E5FFB}"/>
    <cellStyle name="Normal 9 3 2 2 2 3 3" xfId="6552" xr:uid="{E8DDEDB0-69DB-4A2B-9E6F-E9FD98A5D39B}"/>
    <cellStyle name="Normal 9 3 2 2 2 3 3 2" xfId="15874" xr:uid="{C9A2F1F5-901A-4A58-845E-CB40D47F2774}"/>
    <cellStyle name="Normal 9 3 2 2 2 3 3 3" xfId="26000" xr:uid="{4B7028B9-DAED-47F2-A2EF-E68F3AD07619}"/>
    <cellStyle name="Normal 9 3 2 2 2 3 4" xfId="11657" xr:uid="{09BD4BB0-F982-42ED-91F4-38DCECBA4BE1}"/>
    <cellStyle name="Normal 9 3 2 2 2 3 5" xfId="21783" xr:uid="{10269FCD-2545-4ABE-93E5-CE8B87F06BF9}"/>
    <cellStyle name="Normal 9 3 2 2 2 4" xfId="2663" xr:uid="{619F679B-2078-4E16-A4F7-41C7A89DE859}"/>
    <cellStyle name="Normal 9 3 2 2 2 4 2" xfId="4892" xr:uid="{4DC41767-6FEF-419A-B78F-39BD6E12FEDE}"/>
    <cellStyle name="Normal 9 3 2 2 2 4 2 2" xfId="9110" xr:uid="{EC7D5A3E-A762-4E21-B52E-B3446E8A6C4C}"/>
    <cellStyle name="Normal 9 3 2 2 2 4 2 2 2" xfId="18432" xr:uid="{5E372100-02EA-4706-A5BC-1E3057277593}"/>
    <cellStyle name="Normal 9 3 2 2 2 4 2 2 3" xfId="28558" xr:uid="{738FC370-EBA9-4A53-8065-CF8374E63924}"/>
    <cellStyle name="Normal 9 3 2 2 2 4 2 3" xfId="14215" xr:uid="{7578627D-1DC8-4DEB-90C2-2A494B87C89E}"/>
    <cellStyle name="Normal 9 3 2 2 2 4 2 4" xfId="24341" xr:uid="{F6224D59-5AA9-4DA8-B505-C27DD9D223B9}"/>
    <cellStyle name="Normal 9 3 2 2 2 4 3" xfId="6965" xr:uid="{32FC0E3A-84E9-4D5E-B702-BA1363535D44}"/>
    <cellStyle name="Normal 9 3 2 2 2 4 3 2" xfId="16287" xr:uid="{5A32E6F3-F644-4B96-9B81-D5565381F881}"/>
    <cellStyle name="Normal 9 3 2 2 2 4 3 3" xfId="26413" xr:uid="{B43C1F48-7C63-42D7-AC53-00C0BC0D70A1}"/>
    <cellStyle name="Normal 9 3 2 2 2 4 4" xfId="12070" xr:uid="{C1E3400F-B3C0-40D9-B64A-42F87FC81378}"/>
    <cellStyle name="Normal 9 3 2 2 2 4 5" xfId="22196" xr:uid="{7F4DA335-EC02-4680-9E7D-C867F00BB806}"/>
    <cellStyle name="Normal 9 3 2 2 2 5" xfId="3076" xr:uid="{554AC41D-E236-48A7-964B-08F9470397CF}"/>
    <cellStyle name="Normal 9 3 2 2 2 5 2" xfId="5305" xr:uid="{9AA2F57E-8D1F-4957-B84E-B1963BA9D0ED}"/>
    <cellStyle name="Normal 9 3 2 2 2 5 2 2" xfId="9523" xr:uid="{F40089E4-5E11-4863-8CC4-8D70D9A1F963}"/>
    <cellStyle name="Normal 9 3 2 2 2 5 2 2 2" xfId="18845" xr:uid="{5B766B46-826F-45A5-9A94-02037E65F06E}"/>
    <cellStyle name="Normal 9 3 2 2 2 5 2 2 3" xfId="28971" xr:uid="{F20F9071-E2D5-43A3-AEF2-F9D7B5432C7F}"/>
    <cellStyle name="Normal 9 3 2 2 2 5 2 3" xfId="14628" xr:uid="{F0FBBF5B-3457-444B-8370-9E6CF5EF21BE}"/>
    <cellStyle name="Normal 9 3 2 2 2 5 2 4" xfId="24754" xr:uid="{A7B96B13-3512-4069-8212-DB3146355E8B}"/>
    <cellStyle name="Normal 9 3 2 2 2 5 3" xfId="7378" xr:uid="{9120E115-D594-4AB1-8AB9-872E77232C22}"/>
    <cellStyle name="Normal 9 3 2 2 2 5 3 2" xfId="16700" xr:uid="{7E155899-9F3B-4689-BD96-F0E2E7FA1B27}"/>
    <cellStyle name="Normal 9 3 2 2 2 5 3 3" xfId="26826" xr:uid="{77E53597-4CAE-4E9B-95FD-7D20DD89F9A3}"/>
    <cellStyle name="Normal 9 3 2 2 2 5 4" xfId="12483" xr:uid="{5C51B9BA-B8C1-4BC5-AE64-F69A85864520}"/>
    <cellStyle name="Normal 9 3 2 2 2 5 5" xfId="22609" xr:uid="{D581D7DB-31DA-4041-A7CD-30E8492078CC}"/>
    <cellStyle name="Normal 9 3 2 2 2 6" xfId="3512" xr:uid="{0D2D37D0-85CA-4FE5-90BA-B9C80DA8BCD9}"/>
    <cellStyle name="Normal 9 3 2 2 2 6 2" xfId="7791" xr:uid="{E9D78192-1B38-49CA-A109-4091577B6C46}"/>
    <cellStyle name="Normal 9 3 2 2 2 6 2 2" xfId="17113" xr:uid="{DED42F4F-FDB1-4BB3-9517-02C73B67776B}"/>
    <cellStyle name="Normal 9 3 2 2 2 6 2 3" xfId="27239" xr:uid="{060154FE-0B60-4442-A81F-7A2B6D59C547}"/>
    <cellStyle name="Normal 9 3 2 2 2 6 3" xfId="12896" xr:uid="{3C0FC080-289E-46BE-A83B-E15B361E5705}"/>
    <cellStyle name="Normal 9 3 2 2 2 6 4" xfId="23022" xr:uid="{B3403A9E-214B-433F-9BD3-25C8DBA32EA7}"/>
    <cellStyle name="Normal 9 3 2 2 2 7" xfId="5726" xr:uid="{40451038-4B01-4361-829E-07A4D326D81E}"/>
    <cellStyle name="Normal 9 3 2 2 2 7 2" xfId="15048" xr:uid="{04245BA4-08AE-4B69-81FE-E447CD2A5CD3}"/>
    <cellStyle name="Normal 9 3 2 2 2 7 3" xfId="25174" xr:uid="{B1A26193-AD10-492A-A671-6D56BEF438B2}"/>
    <cellStyle name="Normal 9 3 2 2 2 8" xfId="9980" xr:uid="{EBD63F2A-EAAB-4A65-979D-221CB880D4FC}"/>
    <cellStyle name="Normal 9 3 2 2 2 8 2" xfId="19301" xr:uid="{B6FE3FE5-CD38-4A47-BFD6-EFC544025008}"/>
    <cellStyle name="Normal 9 3 2 2 2 8 3" xfId="29427" xr:uid="{738BE042-06D4-4EF1-8455-228C4AF8C836}"/>
    <cellStyle name="Normal 9 3 2 2 2 9" xfId="1422" xr:uid="{012BE34D-E896-42B6-81F0-9FDF99F6F953}"/>
    <cellStyle name="Normal 9 3 2 2 3" xfId="1004" xr:uid="{00000000-0005-0000-0000-0000C1030000}"/>
    <cellStyle name="Normal 9 3 2 2 3 2" xfId="4065" xr:uid="{34763C43-4E67-4009-BF18-2E882354DEEE}"/>
    <cellStyle name="Normal 9 3 2 2 3 2 2" xfId="8283" xr:uid="{E9FA2F1C-E978-43A9-8020-DACA5E8C2895}"/>
    <cellStyle name="Normal 9 3 2 2 3 2 2 2" xfId="17605" xr:uid="{56BC8806-55E6-45A4-A772-C82C2D43CE67}"/>
    <cellStyle name="Normal 9 3 2 2 3 2 2 3" xfId="27731" xr:uid="{07265168-E2EB-4687-BB15-54FC2F839DD5}"/>
    <cellStyle name="Normal 9 3 2 2 3 2 3" xfId="13388" xr:uid="{5DDA5A78-83D5-497F-A4B2-F9EED651AB57}"/>
    <cellStyle name="Normal 9 3 2 2 3 2 4" xfId="23514" xr:uid="{FF0172A9-0EEC-4442-8530-B8B95BB1DA26}"/>
    <cellStyle name="Normal 9 3 2 2 3 3" xfId="6138" xr:uid="{F578FCF9-1B84-4DFA-AA0F-EFEFDA30E092}"/>
    <cellStyle name="Normal 9 3 2 2 3 3 2" xfId="15460" xr:uid="{4D94DDA4-C07E-4180-B9B2-63E9B4A96CC5}"/>
    <cellStyle name="Normal 9 3 2 2 3 3 3" xfId="25586" xr:uid="{F383710E-8D04-41DD-81D3-1B3F790C2980}"/>
    <cellStyle name="Normal 9 3 2 2 3 4" xfId="10198" xr:uid="{14BDCEB8-44F9-4AA3-B0D3-B6FA2C1CE18A}"/>
    <cellStyle name="Normal 9 3 2 2 3 4 2" xfId="19509" xr:uid="{5FCC2354-13A4-4186-BEBB-B3FB6A28A0B4}"/>
    <cellStyle name="Normal 9 3 2 2 3 4 3" xfId="29635" xr:uid="{F4F72F13-C6CB-4A4C-B080-2FDC5D8851FA}"/>
    <cellStyle name="Normal 9 3 2 2 3 5" xfId="1836" xr:uid="{5563519C-D81C-4267-A096-5C1B3C69B6D5}"/>
    <cellStyle name="Normal 9 3 2 2 3 6" xfId="11243" xr:uid="{4D733BE5-D4F5-43D7-AE51-42D33495A7F0}"/>
    <cellStyle name="Normal 9 3 2 2 3 7" xfId="20542" xr:uid="{E9551E78-9458-47CF-938F-E4CC1E413070}"/>
    <cellStyle name="Normal 9 3 2 2 3 8" xfId="21369" xr:uid="{3BA8BEE4-BA45-4560-BAE6-F497EC2817E4}"/>
    <cellStyle name="Normal 9 3 2 2 4" xfId="2249" xr:uid="{C5EE3B18-C5E3-4CA2-AA2A-F881D837835F}"/>
    <cellStyle name="Normal 9 3 2 2 4 2" xfId="4478" xr:uid="{410EC945-4250-440B-850F-031C405F0687}"/>
    <cellStyle name="Normal 9 3 2 2 4 2 2" xfId="8696" xr:uid="{3199D9CF-35DC-4427-B39C-699602A49163}"/>
    <cellStyle name="Normal 9 3 2 2 4 2 2 2" xfId="18018" xr:uid="{7885E1A8-DB5E-4621-AB5F-87CC086178DD}"/>
    <cellStyle name="Normal 9 3 2 2 4 2 2 3" xfId="28144" xr:uid="{03A05AEF-5179-4351-804D-B26D75067FAD}"/>
    <cellStyle name="Normal 9 3 2 2 4 2 3" xfId="13801" xr:uid="{43B14290-86E2-4624-BE36-F245E7F3F15E}"/>
    <cellStyle name="Normal 9 3 2 2 4 2 4" xfId="23927" xr:uid="{F35AA869-6138-4D8C-984E-8CD54591CAF9}"/>
    <cellStyle name="Normal 9 3 2 2 4 3" xfId="6551" xr:uid="{3D23460F-0C2E-4A0A-B378-E84E5C62FC3A}"/>
    <cellStyle name="Normal 9 3 2 2 4 3 2" xfId="15873" xr:uid="{A43FF8E7-DB0D-492E-AF4C-A35C727AB016}"/>
    <cellStyle name="Normal 9 3 2 2 4 3 3" xfId="25999" xr:uid="{791EBF7A-0CAD-44BD-BDE2-A9749A703BBB}"/>
    <cellStyle name="Normal 9 3 2 2 4 4" xfId="11656" xr:uid="{D380E040-B46B-4D63-8058-73BAC83324CB}"/>
    <cellStyle name="Normal 9 3 2 2 4 5" xfId="21782" xr:uid="{EFF568DF-9B7F-4C6A-B4BD-E9745C873CB5}"/>
    <cellStyle name="Normal 9 3 2 2 5" xfId="2662" xr:uid="{DB58AAD2-7FD8-48E0-A1AF-2C6D6EBB3693}"/>
    <cellStyle name="Normal 9 3 2 2 5 2" xfId="4891" xr:uid="{934C2937-EFD3-4BA7-BDE5-F62C8CF3F443}"/>
    <cellStyle name="Normal 9 3 2 2 5 2 2" xfId="9109" xr:uid="{ADA1DB4F-09AD-4871-A635-0A61EBD306D5}"/>
    <cellStyle name="Normal 9 3 2 2 5 2 2 2" xfId="18431" xr:uid="{03F901CB-6CBC-4703-A79D-4223F61B22FC}"/>
    <cellStyle name="Normal 9 3 2 2 5 2 2 3" xfId="28557" xr:uid="{EFDB294A-1F3F-4D88-81A9-A1CE3A4BA0F7}"/>
    <cellStyle name="Normal 9 3 2 2 5 2 3" xfId="14214" xr:uid="{9AA6CF08-BC01-40A1-A664-93C866B5DFFB}"/>
    <cellStyle name="Normal 9 3 2 2 5 2 4" xfId="24340" xr:uid="{4F3A89B2-1658-4837-BC32-9D019D749C93}"/>
    <cellStyle name="Normal 9 3 2 2 5 3" xfId="6964" xr:uid="{A3801BD2-E323-43CD-954A-0C8E72ED4FB2}"/>
    <cellStyle name="Normal 9 3 2 2 5 3 2" xfId="16286" xr:uid="{21F9CCA8-323B-4F92-B7B4-69AEFEB1CA79}"/>
    <cellStyle name="Normal 9 3 2 2 5 3 3" xfId="26412" xr:uid="{455D82C8-9509-48A7-A7FE-135F90BC9D97}"/>
    <cellStyle name="Normal 9 3 2 2 5 4" xfId="12069" xr:uid="{EA875AF1-8C20-4B83-B019-C8CAF88421A1}"/>
    <cellStyle name="Normal 9 3 2 2 5 5" xfId="22195" xr:uid="{DABA1DA6-9791-4C22-B211-FC7ACCF5A263}"/>
    <cellStyle name="Normal 9 3 2 2 6" xfId="3075" xr:uid="{C780A66C-B838-4400-BC0C-8F8122D5A43C}"/>
    <cellStyle name="Normal 9 3 2 2 6 2" xfId="5304" xr:uid="{F5F34363-7749-43DB-8878-83D65A05DF3F}"/>
    <cellStyle name="Normal 9 3 2 2 6 2 2" xfId="9522" xr:uid="{91B7D956-27C0-4447-8B35-7D0429A28BD6}"/>
    <cellStyle name="Normal 9 3 2 2 6 2 2 2" xfId="18844" xr:uid="{E94ACCEC-9C91-4766-AA7D-7ED7DA0077F2}"/>
    <cellStyle name="Normal 9 3 2 2 6 2 2 3" xfId="28970" xr:uid="{CB228AF8-EFF6-4C4E-94E2-BAD180587634}"/>
    <cellStyle name="Normal 9 3 2 2 6 2 3" xfId="14627" xr:uid="{B7967CA5-44D1-4464-ACA2-60B6D124B8C7}"/>
    <cellStyle name="Normal 9 3 2 2 6 2 4" xfId="24753" xr:uid="{F2641C4A-9ACA-4A81-AA60-50E31D7CF595}"/>
    <cellStyle name="Normal 9 3 2 2 6 3" xfId="7377" xr:uid="{835EE7E1-F9CD-419F-AC87-75F1627428FA}"/>
    <cellStyle name="Normal 9 3 2 2 6 3 2" xfId="16699" xr:uid="{875C9AE6-90A3-4771-8EDA-8FFD93BBE9F2}"/>
    <cellStyle name="Normal 9 3 2 2 6 3 3" xfId="26825" xr:uid="{9823CFD4-3497-4DE8-BF6B-C8C858693E4D}"/>
    <cellStyle name="Normal 9 3 2 2 6 4" xfId="12482" xr:uid="{BE7EA834-12A7-4981-B493-73FF2C2AF641}"/>
    <cellStyle name="Normal 9 3 2 2 6 5" xfId="22608" xr:uid="{151B3330-26D9-4DC7-9C26-FE22B3092F9B}"/>
    <cellStyle name="Normal 9 3 2 2 7" xfId="3511" xr:uid="{B1F5F88D-9C98-4B8E-AA3E-4DB8F3065B84}"/>
    <cellStyle name="Normal 9 3 2 2 7 2" xfId="7790" xr:uid="{64F3F1A6-CAD8-4854-8D63-8D74405C2A17}"/>
    <cellStyle name="Normal 9 3 2 2 7 2 2" xfId="17112" xr:uid="{CBDBAD94-5550-48D3-8E79-D44D2C8EBEA8}"/>
    <cellStyle name="Normal 9 3 2 2 7 2 3" xfId="27238" xr:uid="{82972515-DBC9-49FF-BFAD-31CD0B267666}"/>
    <cellStyle name="Normal 9 3 2 2 7 3" xfId="12895" xr:uid="{764CA09A-0BCE-4029-9D65-D880767698C1}"/>
    <cellStyle name="Normal 9 3 2 2 7 4" xfId="23021" xr:uid="{30D13711-3F3E-4225-B024-E7DC46407574}"/>
    <cellStyle name="Normal 9 3 2 2 8" xfId="5725" xr:uid="{DC35EB8F-0DC4-47A4-9F13-2BC65721E22E}"/>
    <cellStyle name="Normal 9 3 2 2 8 2" xfId="15047" xr:uid="{3DE500EC-DFE0-475A-B71A-275C1AE47448}"/>
    <cellStyle name="Normal 9 3 2 2 8 3" xfId="25173" xr:uid="{6BD28063-B57F-446D-BB88-AB9CEC284478}"/>
    <cellStyle name="Normal 9 3 2 2 9" xfId="9773" xr:uid="{F982EF94-8698-4BA0-AF35-9396D8F1857B}"/>
    <cellStyle name="Normal 9 3 2 2 9 2" xfId="19094" xr:uid="{5F08B421-381B-4648-9EC3-E3FD32FF258A}"/>
    <cellStyle name="Normal 9 3 2 2 9 3" xfId="29220" xr:uid="{FB46ED4B-D551-450B-B92B-7F332B68CC31}"/>
    <cellStyle name="Normal 9 3 2 3" xfId="534" xr:uid="{00000000-0005-0000-0000-0000C2030000}"/>
    <cellStyle name="Normal 9 3 2 3 10" xfId="10832" xr:uid="{78F40B14-F589-41B7-9B78-B8CBFA30B201}"/>
    <cellStyle name="Normal 9 3 2 3 11" xfId="20128" xr:uid="{A545075D-2529-4C02-8376-091F7C6EBCBA}"/>
    <cellStyle name="Normal 9 3 2 3 12" xfId="20958" xr:uid="{221EC77F-8140-45A3-8221-9BCDFB0F1A5F}"/>
    <cellStyle name="Normal 9 3 2 3 2" xfId="1006" xr:uid="{00000000-0005-0000-0000-0000C3030000}"/>
    <cellStyle name="Normal 9 3 2 3 2 2" xfId="4067" xr:uid="{2A38ADBE-CF9C-4CE3-A27A-1F2B40EC9A2F}"/>
    <cellStyle name="Normal 9 3 2 3 2 2 2" xfId="8285" xr:uid="{C1A42F21-7582-4C38-8D86-63C9FA96029D}"/>
    <cellStyle name="Normal 9 3 2 3 2 2 2 2" xfId="17607" xr:uid="{3B988108-E15E-4519-A299-1EEB23C0BF42}"/>
    <cellStyle name="Normal 9 3 2 3 2 2 2 3" xfId="27733" xr:uid="{84A9DA1F-424E-41D9-A9F9-DFC14CAAFDA7}"/>
    <cellStyle name="Normal 9 3 2 3 2 2 3" xfId="13390" xr:uid="{A30AD9C4-CCC6-4D1A-8C00-29764E5A586A}"/>
    <cellStyle name="Normal 9 3 2 3 2 2 4" xfId="23516" xr:uid="{3795DE55-C404-4FE7-A3A0-86614A252EB6}"/>
    <cellStyle name="Normal 9 3 2 3 2 3" xfId="6140" xr:uid="{B6DCDC5B-6D16-4779-8D50-CDA8623B7C39}"/>
    <cellStyle name="Normal 9 3 2 3 2 3 2" xfId="15462" xr:uid="{2D14C4C2-45BE-4E39-9F67-820CD95F082C}"/>
    <cellStyle name="Normal 9 3 2 3 2 3 3" xfId="25588" xr:uid="{EAE71129-F1BC-4B4E-B960-E5E4BAB10A71}"/>
    <cellStyle name="Normal 9 3 2 3 2 4" xfId="10302" xr:uid="{3DCC6291-ADF5-4EC4-8DCF-C86D12FEA7BC}"/>
    <cellStyle name="Normal 9 3 2 3 2 4 2" xfId="19613" xr:uid="{593A6223-1D18-4AD5-A645-E3BB15F8E0B2}"/>
    <cellStyle name="Normal 9 3 2 3 2 4 3" xfId="29739" xr:uid="{5C740A94-D2E9-4E9E-B6EE-DEE55B447368}"/>
    <cellStyle name="Normal 9 3 2 3 2 5" xfId="1838" xr:uid="{536CF7ED-BAB8-42CD-9C02-69417F4B9209}"/>
    <cellStyle name="Normal 9 3 2 3 2 6" xfId="11245" xr:uid="{835899D7-C2F0-4DD5-9FBC-FBDB813F951B}"/>
    <cellStyle name="Normal 9 3 2 3 2 7" xfId="20544" xr:uid="{789C41CF-C36B-4176-B3A1-27A69CDF7D3B}"/>
    <cellStyle name="Normal 9 3 2 3 2 8" xfId="21371" xr:uid="{4CD07E10-449B-46CD-996A-7A029E3FB761}"/>
    <cellStyle name="Normal 9 3 2 3 3" xfId="2251" xr:uid="{C656608B-A281-44D7-8338-6B03433EAF11}"/>
    <cellStyle name="Normal 9 3 2 3 3 2" xfId="4480" xr:uid="{D19DA43A-8CC0-4EBB-9CAE-749C07615FB5}"/>
    <cellStyle name="Normal 9 3 2 3 3 2 2" xfId="8698" xr:uid="{58B3B91C-4193-40DE-B720-BDEA29A2DABE}"/>
    <cellStyle name="Normal 9 3 2 3 3 2 2 2" xfId="18020" xr:uid="{7B06E1B8-F8F4-460C-B671-D391D704335A}"/>
    <cellStyle name="Normal 9 3 2 3 3 2 2 3" xfId="28146" xr:uid="{A0B93CE0-4544-46B3-BFA9-0DE94A2FDF48}"/>
    <cellStyle name="Normal 9 3 2 3 3 2 3" xfId="13803" xr:uid="{A919CF4D-7922-40AC-8563-128B6DBCDC49}"/>
    <cellStyle name="Normal 9 3 2 3 3 2 4" xfId="23929" xr:uid="{C5BEDFFA-4D4B-47C1-866D-BF59EC627D40}"/>
    <cellStyle name="Normal 9 3 2 3 3 3" xfId="6553" xr:uid="{AEC1538A-5C0A-4C26-A49A-FE0C3158A516}"/>
    <cellStyle name="Normal 9 3 2 3 3 3 2" xfId="15875" xr:uid="{18848543-47B0-457C-8C8E-69B76133AF64}"/>
    <cellStyle name="Normal 9 3 2 3 3 3 3" xfId="26001" xr:uid="{EE537E9D-6B45-4F24-8BA6-9CAA623FFB00}"/>
    <cellStyle name="Normal 9 3 2 3 3 4" xfId="11658" xr:uid="{4C0AFA68-F3D4-4BEB-A26C-F72825496DBE}"/>
    <cellStyle name="Normal 9 3 2 3 3 5" xfId="21784" xr:uid="{83E98C99-37E9-4EC5-ABC7-80BA8AB8FDA3}"/>
    <cellStyle name="Normal 9 3 2 3 4" xfId="2664" xr:uid="{798F950F-6819-4AEB-A2CD-E0945DD915D6}"/>
    <cellStyle name="Normal 9 3 2 3 4 2" xfId="4893" xr:uid="{8F9FA778-7F77-4B4A-ADFC-ED56A1DD3B88}"/>
    <cellStyle name="Normal 9 3 2 3 4 2 2" xfId="9111" xr:uid="{04AC3947-8F98-44B5-8739-25CAA6FE9DE1}"/>
    <cellStyle name="Normal 9 3 2 3 4 2 2 2" xfId="18433" xr:uid="{AA4F58AC-6D99-4CF2-B46A-E9FF3059CE00}"/>
    <cellStyle name="Normal 9 3 2 3 4 2 2 3" xfId="28559" xr:uid="{CA6A03E7-CCCD-4934-9122-C801B38B3433}"/>
    <cellStyle name="Normal 9 3 2 3 4 2 3" xfId="14216" xr:uid="{43295323-B202-43CA-9F8E-85D4CD6B7741}"/>
    <cellStyle name="Normal 9 3 2 3 4 2 4" xfId="24342" xr:uid="{65DDE67B-1DBC-4B7F-A233-D04215205ECB}"/>
    <cellStyle name="Normal 9 3 2 3 4 3" xfId="6966" xr:uid="{156C221D-B7F7-4616-87A1-1C44C87FB0D2}"/>
    <cellStyle name="Normal 9 3 2 3 4 3 2" xfId="16288" xr:uid="{5DCD4E48-D9F9-495E-B992-61D39045F424}"/>
    <cellStyle name="Normal 9 3 2 3 4 3 3" xfId="26414" xr:uid="{23B7C5B6-CE15-42E3-ABC7-CE3FE687C108}"/>
    <cellStyle name="Normal 9 3 2 3 4 4" xfId="12071" xr:uid="{D0DBC803-F62C-47F8-A729-8CFD045C197C}"/>
    <cellStyle name="Normal 9 3 2 3 4 5" xfId="22197" xr:uid="{558C91C3-D711-404E-B8D9-BEFBB8A2C6E5}"/>
    <cellStyle name="Normal 9 3 2 3 5" xfId="3077" xr:uid="{7177B321-2A5C-43AE-B77E-B966B205085D}"/>
    <cellStyle name="Normal 9 3 2 3 5 2" xfId="5306" xr:uid="{ADF4B5AA-13CD-4D3F-8DBB-679E7D41C135}"/>
    <cellStyle name="Normal 9 3 2 3 5 2 2" xfId="9524" xr:uid="{9EFC4653-F07B-435D-92C7-9E6A0746B150}"/>
    <cellStyle name="Normal 9 3 2 3 5 2 2 2" xfId="18846" xr:uid="{EBCA7FDC-E0E6-46F5-BB4B-89F11BC1B94D}"/>
    <cellStyle name="Normal 9 3 2 3 5 2 2 3" xfId="28972" xr:uid="{A3F60946-238C-4F20-BFFC-46AA577AD43F}"/>
    <cellStyle name="Normal 9 3 2 3 5 2 3" xfId="14629" xr:uid="{700ECAB4-0A15-447C-9A78-EEC5929F7B7D}"/>
    <cellStyle name="Normal 9 3 2 3 5 2 4" xfId="24755" xr:uid="{7F78B129-F659-4852-843D-005D7D854ADF}"/>
    <cellStyle name="Normal 9 3 2 3 5 3" xfId="7379" xr:uid="{38C2FAC1-DE5C-4589-A45D-3617D02AD9E8}"/>
    <cellStyle name="Normal 9 3 2 3 5 3 2" xfId="16701" xr:uid="{9F4F39CB-901A-47C9-A4D7-EE50A65402DE}"/>
    <cellStyle name="Normal 9 3 2 3 5 3 3" xfId="26827" xr:uid="{5272E834-897C-451F-B4FD-5442AB26E74D}"/>
    <cellStyle name="Normal 9 3 2 3 5 4" xfId="12484" xr:uid="{6E6D6FEA-4ADE-4A34-B0C8-B9BBBFC148AF}"/>
    <cellStyle name="Normal 9 3 2 3 5 5" xfId="22610" xr:uid="{A7C74DFE-E07C-4AC9-B19E-F547F1A99237}"/>
    <cellStyle name="Normal 9 3 2 3 6" xfId="3513" xr:uid="{9A7A038E-0EAF-4FC4-A70C-315470723F58}"/>
    <cellStyle name="Normal 9 3 2 3 6 2" xfId="7792" xr:uid="{1D81B682-5367-4F5B-8AE6-CC25C7EEF394}"/>
    <cellStyle name="Normal 9 3 2 3 6 2 2" xfId="17114" xr:uid="{B2585743-40D6-4798-B432-A185A34A12B6}"/>
    <cellStyle name="Normal 9 3 2 3 6 2 3" xfId="27240" xr:uid="{3605C23F-3BB7-464F-8CF2-DBD7D8B79C0F}"/>
    <cellStyle name="Normal 9 3 2 3 6 3" xfId="12897" xr:uid="{B14E04DF-75E6-4543-A3E8-C8DD47E5D59A}"/>
    <cellStyle name="Normal 9 3 2 3 6 4" xfId="23023" xr:uid="{AFDF15A7-5DB9-440E-A14B-B431F15595EC}"/>
    <cellStyle name="Normal 9 3 2 3 7" xfId="5727" xr:uid="{3D817F6F-E366-4829-9EAD-94FE2B5BE136}"/>
    <cellStyle name="Normal 9 3 2 3 7 2" xfId="15049" xr:uid="{1AC403BF-1277-49D2-959F-C3973CC48947}"/>
    <cellStyle name="Normal 9 3 2 3 7 3" xfId="25175" xr:uid="{058E84F5-0CB9-40A9-B2FC-29199421DA2E}"/>
    <cellStyle name="Normal 9 3 2 3 8" xfId="9877" xr:uid="{8AE6D954-1E8B-46B8-B773-1676302831A1}"/>
    <cellStyle name="Normal 9 3 2 3 8 2" xfId="19198" xr:uid="{A5D6B2F4-8699-4F92-B976-2F7EC334C8E5}"/>
    <cellStyle name="Normal 9 3 2 3 8 3" xfId="29324" xr:uid="{692BAF44-CCF9-4358-8189-F5E766AED888}"/>
    <cellStyle name="Normal 9 3 2 3 9" xfId="1423" xr:uid="{ED5EE984-A690-43E6-98A2-96140A555F3A}"/>
    <cellStyle name="Normal 9 3 2 4" xfId="1003" xr:uid="{00000000-0005-0000-0000-0000C4030000}"/>
    <cellStyle name="Normal 9 3 2 4 2" xfId="4064" xr:uid="{B08B273B-BEED-4169-A259-02E77DC602A0}"/>
    <cellStyle name="Normal 9 3 2 4 2 2" xfId="8282" xr:uid="{E682BAD7-C5FC-4B7C-96B4-0CA42819B35F}"/>
    <cellStyle name="Normal 9 3 2 4 2 2 2" xfId="17604" xr:uid="{3202D4D3-B08D-4CCD-AA91-64A8C391304C}"/>
    <cellStyle name="Normal 9 3 2 4 2 2 3" xfId="27730" xr:uid="{5AAFCA66-3620-4360-B7BF-D9F6EA7A295D}"/>
    <cellStyle name="Normal 9 3 2 4 2 3" xfId="13387" xr:uid="{B216BA92-32D0-4BB3-8BBB-EB1A26F44208}"/>
    <cellStyle name="Normal 9 3 2 4 2 4" xfId="23513" xr:uid="{F0399E06-4559-4B11-92FF-72C3116A5D92}"/>
    <cellStyle name="Normal 9 3 2 4 3" xfId="6137" xr:uid="{DB5E7278-D079-42A1-A3D3-1689CED5F84A}"/>
    <cellStyle name="Normal 9 3 2 4 3 2" xfId="15459" xr:uid="{1A848581-6AFA-4F72-8F9A-A05F847D7B51}"/>
    <cellStyle name="Normal 9 3 2 4 3 3" xfId="25585" xr:uid="{B91A3BDB-9E08-47A8-BC66-6A3A0038C8C0}"/>
    <cellStyle name="Normal 9 3 2 4 4" xfId="10095" xr:uid="{07E7B824-DB6D-4FAF-A035-B03102849894}"/>
    <cellStyle name="Normal 9 3 2 4 4 2" xfId="19406" xr:uid="{F7C8BD9C-ACCB-4913-B410-FEA4993764DF}"/>
    <cellStyle name="Normal 9 3 2 4 4 3" xfId="29532" xr:uid="{DA990F53-9F22-4B16-9055-E48F90A6481F}"/>
    <cellStyle name="Normal 9 3 2 4 5" xfId="1835" xr:uid="{4912957B-AAE2-4EDC-8BC8-5997C68F05C8}"/>
    <cellStyle name="Normal 9 3 2 4 6" xfId="11242" xr:uid="{B22B73E2-A75F-4E60-A409-F030D7CF017F}"/>
    <cellStyle name="Normal 9 3 2 4 7" xfId="20541" xr:uid="{A1B2017B-5286-4A6F-BE08-A5BE0ED1F429}"/>
    <cellStyle name="Normal 9 3 2 4 8" xfId="21368" xr:uid="{B133B4E4-43A7-4590-94C3-AF3A60B8445E}"/>
    <cellStyle name="Normal 9 3 2 5" xfId="2248" xr:uid="{FCE5EFAF-738C-4C59-AF54-04A2DDD055BD}"/>
    <cellStyle name="Normal 9 3 2 5 2" xfId="4477" xr:uid="{AFD5CFE5-D15E-4728-A5D5-955016DC9935}"/>
    <cellStyle name="Normal 9 3 2 5 2 2" xfId="8695" xr:uid="{33ACAB2C-19CC-4EA5-8116-5D0452F6D4CD}"/>
    <cellStyle name="Normal 9 3 2 5 2 2 2" xfId="18017" xr:uid="{05ECB12F-4BA4-445A-9108-1056513D0478}"/>
    <cellStyle name="Normal 9 3 2 5 2 2 3" xfId="28143" xr:uid="{832EB47F-B0FC-4439-B413-B7A695677BE6}"/>
    <cellStyle name="Normal 9 3 2 5 2 3" xfId="13800" xr:uid="{24CA154B-488A-4798-8028-5224677CB6B4}"/>
    <cellStyle name="Normal 9 3 2 5 2 4" xfId="23926" xr:uid="{2246CF6D-3883-4E73-AEA7-480E84C195DF}"/>
    <cellStyle name="Normal 9 3 2 5 3" xfId="6550" xr:uid="{8217B6B6-B9D4-4DB1-9F96-1237F6100D6D}"/>
    <cellStyle name="Normal 9 3 2 5 3 2" xfId="15872" xr:uid="{906BBEC5-B693-42D8-BE3C-D175CBE2D241}"/>
    <cellStyle name="Normal 9 3 2 5 3 3" xfId="25998" xr:uid="{4AF61CCD-C687-4113-BBFC-4BCF13F3F908}"/>
    <cellStyle name="Normal 9 3 2 5 4" xfId="11655" xr:uid="{0460C59E-98E6-4321-93A3-DF590D8E0C95}"/>
    <cellStyle name="Normal 9 3 2 5 5" xfId="21781" xr:uid="{517297E1-E90F-4A61-82B7-8515463C3060}"/>
    <cellStyle name="Normal 9 3 2 6" xfId="2661" xr:uid="{655897A2-48CC-40AC-B0CF-338C846AD04F}"/>
    <cellStyle name="Normal 9 3 2 6 2" xfId="4890" xr:uid="{8DB558A4-42E4-4C09-90F1-98B666F864C8}"/>
    <cellStyle name="Normal 9 3 2 6 2 2" xfId="9108" xr:uid="{F1576733-EA7B-4848-86A7-ED9C2BC9F978}"/>
    <cellStyle name="Normal 9 3 2 6 2 2 2" xfId="18430" xr:uid="{9D7E4298-DAAD-479C-B407-5CA6448478F1}"/>
    <cellStyle name="Normal 9 3 2 6 2 2 3" xfId="28556" xr:uid="{19F3977F-A12C-4CA8-9FF1-D8FB59093371}"/>
    <cellStyle name="Normal 9 3 2 6 2 3" xfId="14213" xr:uid="{4F616092-EE67-4F0F-A687-5B5DA5177341}"/>
    <cellStyle name="Normal 9 3 2 6 2 4" xfId="24339" xr:uid="{EA37C6DF-22B3-4677-87C9-948506586284}"/>
    <cellStyle name="Normal 9 3 2 6 3" xfId="6963" xr:uid="{0F7BF843-57A8-4166-B820-B107B845C4F4}"/>
    <cellStyle name="Normal 9 3 2 6 3 2" xfId="16285" xr:uid="{E9AF0DCE-DE7A-48F3-95AD-DD0BFA1F8E83}"/>
    <cellStyle name="Normal 9 3 2 6 3 3" xfId="26411" xr:uid="{E9691D80-B023-456D-B05D-640670F9034E}"/>
    <cellStyle name="Normal 9 3 2 6 4" xfId="12068" xr:uid="{9E778808-7120-479A-BF90-E55582CA5FF1}"/>
    <cellStyle name="Normal 9 3 2 6 5" xfId="22194" xr:uid="{E64E9B58-7678-4C18-B9B9-B5A51AEDF0A2}"/>
    <cellStyle name="Normal 9 3 2 7" xfId="3074" xr:uid="{BD1E33D4-0032-4E1B-A0E5-3C271F49854D}"/>
    <cellStyle name="Normal 9 3 2 7 2" xfId="5303" xr:uid="{8879FCDB-F01E-4E83-8FDC-CABDF228CE87}"/>
    <cellStyle name="Normal 9 3 2 7 2 2" xfId="9521" xr:uid="{DD0B19CE-9BC4-406A-864E-FBA3CA36B233}"/>
    <cellStyle name="Normal 9 3 2 7 2 2 2" xfId="18843" xr:uid="{0745950C-652A-498A-B9B2-CE03A7A76666}"/>
    <cellStyle name="Normal 9 3 2 7 2 2 3" xfId="28969" xr:uid="{514F913B-F5CF-42E2-AB85-715AED9ED58E}"/>
    <cellStyle name="Normal 9 3 2 7 2 3" xfId="14626" xr:uid="{0D4C0AE1-660A-40E3-A2FC-F60487B42EC6}"/>
    <cellStyle name="Normal 9 3 2 7 2 4" xfId="24752" xr:uid="{6F41C596-ADF7-42A7-9504-84A352B4B1AA}"/>
    <cellStyle name="Normal 9 3 2 7 3" xfId="7376" xr:uid="{635063BC-B4BD-4D51-96CD-F89FA24D3853}"/>
    <cellStyle name="Normal 9 3 2 7 3 2" xfId="16698" xr:uid="{8BF6E3F5-2811-471F-BFCF-DE4289DCE8EA}"/>
    <cellStyle name="Normal 9 3 2 7 3 3" xfId="26824" xr:uid="{524A3574-BBEA-47F2-A3E0-10C30AE12685}"/>
    <cellStyle name="Normal 9 3 2 7 4" xfId="12481" xr:uid="{C739AC05-8905-43E2-BC37-31E846AC4AFD}"/>
    <cellStyle name="Normal 9 3 2 7 5" xfId="22607" xr:uid="{8F84D942-8363-4D4E-A37B-FCD536597CBA}"/>
    <cellStyle name="Normal 9 3 2 8" xfId="3510" xr:uid="{5286A270-A21D-461A-A9A0-5158846604DA}"/>
    <cellStyle name="Normal 9 3 2 8 2" xfId="7789" xr:uid="{929D85E9-15F7-4C71-A266-88D15EDB68F6}"/>
    <cellStyle name="Normal 9 3 2 8 2 2" xfId="17111" xr:uid="{9AD9E4F5-3312-42BB-9AD0-BFF8C0B492B9}"/>
    <cellStyle name="Normal 9 3 2 8 2 3" xfId="27237" xr:uid="{895BB035-0BA6-4EAC-B4C6-A57DD650BFA6}"/>
    <cellStyle name="Normal 9 3 2 8 3" xfId="12894" xr:uid="{5FA63390-F8A0-4332-BF81-1C9E52E8511C}"/>
    <cellStyle name="Normal 9 3 2 8 4" xfId="23020" xr:uid="{C50E4405-C688-4B6C-AB00-ED98D32C5EE0}"/>
    <cellStyle name="Normal 9 3 2 9" xfId="5724" xr:uid="{7E323C43-E5AB-4764-82AD-24B0E0F66CB5}"/>
    <cellStyle name="Normal 9 3 2 9 2" xfId="15046" xr:uid="{B297C768-2DBB-4422-A535-E180C8986F4E}"/>
    <cellStyle name="Normal 9 3 2 9 3" xfId="25172" xr:uid="{81C06010-4C77-402B-8995-1F4BB377F6D6}"/>
    <cellStyle name="Normal 9 3 3" xfId="535" xr:uid="{00000000-0005-0000-0000-0000C5030000}"/>
    <cellStyle name="Normal 9 3 3 10" xfId="1424" xr:uid="{2D2E4AFA-7717-4E35-AB2F-EB32A849DF47}"/>
    <cellStyle name="Normal 9 3 3 11" xfId="10833" xr:uid="{223F6E44-3844-4827-9218-2A89B80BCAB4}"/>
    <cellStyle name="Normal 9 3 3 12" xfId="20129" xr:uid="{6FF3E830-CCD3-4F2E-8350-638CAF64522D}"/>
    <cellStyle name="Normal 9 3 3 13" xfId="20959" xr:uid="{9790982B-9B62-46AA-9442-D426A7DA2962}"/>
    <cellStyle name="Normal 9 3 3 2" xfId="536" xr:uid="{00000000-0005-0000-0000-0000C6030000}"/>
    <cellStyle name="Normal 9 3 3 2 10" xfId="10834" xr:uid="{F5CB4FA1-4A31-46B8-87B1-91AE6B2C7BB9}"/>
    <cellStyle name="Normal 9 3 3 2 11" xfId="20130" xr:uid="{971E01F8-E8AD-42EF-A018-E7980ECBAD18}"/>
    <cellStyle name="Normal 9 3 3 2 12" xfId="20960" xr:uid="{9B4B6B2C-EC2F-422D-962C-33C0DBBD1059}"/>
    <cellStyle name="Normal 9 3 3 2 2" xfId="1008" xr:uid="{00000000-0005-0000-0000-0000C7030000}"/>
    <cellStyle name="Normal 9 3 3 2 2 2" xfId="4069" xr:uid="{BFA6DD23-1DA6-4FCC-B808-4B4731366755}"/>
    <cellStyle name="Normal 9 3 3 2 2 2 2" xfId="8287" xr:uid="{1B595F9B-6234-4097-899E-D93F911D860A}"/>
    <cellStyle name="Normal 9 3 3 2 2 2 2 2" xfId="17609" xr:uid="{42EE5890-4544-4ABE-952C-0643252D271A}"/>
    <cellStyle name="Normal 9 3 3 2 2 2 2 3" xfId="27735" xr:uid="{4DB4476C-E2E9-4C40-BB97-CECCE9617708}"/>
    <cellStyle name="Normal 9 3 3 2 2 2 3" xfId="13392" xr:uid="{5C7CC7BF-D310-4E21-82A4-9D07D97D1E46}"/>
    <cellStyle name="Normal 9 3 3 2 2 2 4" xfId="23518" xr:uid="{0300FDA1-5152-4F01-843F-6092A755A5AE}"/>
    <cellStyle name="Normal 9 3 3 2 2 3" xfId="6142" xr:uid="{F858B4DB-D58A-465D-AF05-3AEF3BA673B2}"/>
    <cellStyle name="Normal 9 3 3 2 2 3 2" xfId="15464" xr:uid="{0FE5DF9F-7ED6-401A-8291-084C79C1117B}"/>
    <cellStyle name="Normal 9 3 3 2 2 3 3" xfId="25590" xr:uid="{24938A21-5036-4802-9E3C-5EE539AC04DE}"/>
    <cellStyle name="Normal 9 3 3 2 2 4" xfId="10342" xr:uid="{B85E96F4-A71D-44B2-99A3-27C8237CC9C0}"/>
    <cellStyle name="Normal 9 3 3 2 2 4 2" xfId="19653" xr:uid="{51363C96-CEE7-41D7-AF4A-961693F00006}"/>
    <cellStyle name="Normal 9 3 3 2 2 4 3" xfId="29779" xr:uid="{640A3905-51D6-4CD2-96F6-9FC021ADD078}"/>
    <cellStyle name="Normal 9 3 3 2 2 5" xfId="1840" xr:uid="{19B7EE07-C4A5-4B15-8994-38AC9E9B6E36}"/>
    <cellStyle name="Normal 9 3 3 2 2 6" xfId="11247" xr:uid="{1DC88437-3C32-491D-B4DC-63E3C5E1450C}"/>
    <cellStyle name="Normal 9 3 3 2 2 7" xfId="20546" xr:uid="{86279301-06D1-4767-805D-791A4B9934B8}"/>
    <cellStyle name="Normal 9 3 3 2 2 8" xfId="21373" xr:uid="{E9230E0D-B285-4024-86CF-ED0CDF401C25}"/>
    <cellStyle name="Normal 9 3 3 2 3" xfId="2253" xr:uid="{FABB6FD5-7B50-4C45-89D7-F006BAAC7247}"/>
    <cellStyle name="Normal 9 3 3 2 3 2" xfId="4482" xr:uid="{170E734D-0653-4BC1-85E7-26D06652CE44}"/>
    <cellStyle name="Normal 9 3 3 2 3 2 2" xfId="8700" xr:uid="{50D97C3A-E4BA-44CE-806B-CB0BC8FD2723}"/>
    <cellStyle name="Normal 9 3 3 2 3 2 2 2" xfId="18022" xr:uid="{7C3723D7-22B7-45A6-9AD9-380807016101}"/>
    <cellStyle name="Normal 9 3 3 2 3 2 2 3" xfId="28148" xr:uid="{05C0C51E-29E6-4B38-858F-2FC6216F01DD}"/>
    <cellStyle name="Normal 9 3 3 2 3 2 3" xfId="13805" xr:uid="{40183079-60A0-43DE-924D-9EB8F133688B}"/>
    <cellStyle name="Normal 9 3 3 2 3 2 4" xfId="23931" xr:uid="{DB745CED-CCFB-4B0B-B688-78BC195BBA78}"/>
    <cellStyle name="Normal 9 3 3 2 3 3" xfId="6555" xr:uid="{0E789B68-CD52-452A-B238-9C0C5B9803F5}"/>
    <cellStyle name="Normal 9 3 3 2 3 3 2" xfId="15877" xr:uid="{DB0A5774-FEF8-4403-BB2D-354518BAC536}"/>
    <cellStyle name="Normal 9 3 3 2 3 3 3" xfId="26003" xr:uid="{E88ADABF-DD6D-4F24-8B14-7A40C4684030}"/>
    <cellStyle name="Normal 9 3 3 2 3 4" xfId="11660" xr:uid="{DFD2FAAE-8241-477B-9E53-DD613E0F2B7B}"/>
    <cellStyle name="Normal 9 3 3 2 3 5" xfId="21786" xr:uid="{A9F07352-11CF-4F35-B938-DA04CD2362AE}"/>
    <cellStyle name="Normal 9 3 3 2 4" xfId="2666" xr:uid="{C4D67517-BA3B-4CA6-A148-353945C8FEE1}"/>
    <cellStyle name="Normal 9 3 3 2 4 2" xfId="4895" xr:uid="{C0397ED1-B0CA-4081-9A00-1721DB9EA69F}"/>
    <cellStyle name="Normal 9 3 3 2 4 2 2" xfId="9113" xr:uid="{0C0B72E3-1D51-4015-B239-997A6942B501}"/>
    <cellStyle name="Normal 9 3 3 2 4 2 2 2" xfId="18435" xr:uid="{043885DC-E0D3-46C9-9FFA-81828A8AC756}"/>
    <cellStyle name="Normal 9 3 3 2 4 2 2 3" xfId="28561" xr:uid="{754834D8-66CA-4641-A445-C0410F43AA56}"/>
    <cellStyle name="Normal 9 3 3 2 4 2 3" xfId="14218" xr:uid="{69401743-9C6B-4C03-A55F-A0A0236FAD3B}"/>
    <cellStyle name="Normal 9 3 3 2 4 2 4" xfId="24344" xr:uid="{BABCD497-70CC-4EFC-927A-1DF2E48340E9}"/>
    <cellStyle name="Normal 9 3 3 2 4 3" xfId="6968" xr:uid="{C6DA2343-821C-400D-AFB9-418607C004B2}"/>
    <cellStyle name="Normal 9 3 3 2 4 3 2" xfId="16290" xr:uid="{18F7D3B7-2CEE-4780-B103-9B498DF3639B}"/>
    <cellStyle name="Normal 9 3 3 2 4 3 3" xfId="26416" xr:uid="{74473D0F-0584-4472-B983-23BCE4AAF7C2}"/>
    <cellStyle name="Normal 9 3 3 2 4 4" xfId="12073" xr:uid="{66FA21A0-DCF2-4074-855A-DD882DEC34BA}"/>
    <cellStyle name="Normal 9 3 3 2 4 5" xfId="22199" xr:uid="{34E9036B-10A0-49D3-B741-52C50C9A08F7}"/>
    <cellStyle name="Normal 9 3 3 2 5" xfId="3079" xr:uid="{AB13C28A-58AE-441E-82A6-2BCF30D74520}"/>
    <cellStyle name="Normal 9 3 3 2 5 2" xfId="5308" xr:uid="{5E056950-4E48-43F2-A807-A90E238F9E95}"/>
    <cellStyle name="Normal 9 3 3 2 5 2 2" xfId="9526" xr:uid="{C585A116-2727-4504-A2AA-528F5784CE56}"/>
    <cellStyle name="Normal 9 3 3 2 5 2 2 2" xfId="18848" xr:uid="{7A0423F3-5870-4E7C-81D5-76C40F28105E}"/>
    <cellStyle name="Normal 9 3 3 2 5 2 2 3" xfId="28974" xr:uid="{25520E22-2B62-45C4-89B7-3F8D514A7EEE}"/>
    <cellStyle name="Normal 9 3 3 2 5 2 3" xfId="14631" xr:uid="{E5CAA9F9-6E37-4CD9-BB00-2A1DD1F6AD10}"/>
    <cellStyle name="Normal 9 3 3 2 5 2 4" xfId="24757" xr:uid="{2C2749E2-4545-4E5B-A61B-9957F2CE0C13}"/>
    <cellStyle name="Normal 9 3 3 2 5 3" xfId="7381" xr:uid="{0D207620-8F13-4EA8-9E4F-0636474EE382}"/>
    <cellStyle name="Normal 9 3 3 2 5 3 2" xfId="16703" xr:uid="{FA6C5A7B-B6A9-4DFE-946A-F562B8C5BDB1}"/>
    <cellStyle name="Normal 9 3 3 2 5 3 3" xfId="26829" xr:uid="{9FB2E8C0-77F0-4D7F-9B71-2F772A0B6E9C}"/>
    <cellStyle name="Normal 9 3 3 2 5 4" xfId="12486" xr:uid="{6D034D98-AF65-4881-8EC3-3879C91F12C5}"/>
    <cellStyle name="Normal 9 3 3 2 5 5" xfId="22612" xr:uid="{10F2A96F-30EA-4164-95D9-F23E442CEE67}"/>
    <cellStyle name="Normal 9 3 3 2 6" xfId="3515" xr:uid="{16C60642-2246-47E5-B3E0-2B03648C3458}"/>
    <cellStyle name="Normal 9 3 3 2 6 2" xfId="7794" xr:uid="{94F5D1F4-4984-4924-871A-B539296E40C0}"/>
    <cellStyle name="Normal 9 3 3 2 6 2 2" xfId="17116" xr:uid="{EEB07282-B052-4452-A4FF-6BB8B59FC10F}"/>
    <cellStyle name="Normal 9 3 3 2 6 2 3" xfId="27242" xr:uid="{9F136B9D-BE04-4EA6-B2A2-AB8BA2C988B7}"/>
    <cellStyle name="Normal 9 3 3 2 6 3" xfId="12899" xr:uid="{DD108A7B-A10D-4D22-835A-E51868EEE77D}"/>
    <cellStyle name="Normal 9 3 3 2 6 4" xfId="23025" xr:uid="{546B6802-721D-4303-9F3F-2A4A71B1C296}"/>
    <cellStyle name="Normal 9 3 3 2 7" xfId="5729" xr:uid="{4C5F8DDD-93D4-4463-B3C1-E857A8494169}"/>
    <cellStyle name="Normal 9 3 3 2 7 2" xfId="15051" xr:uid="{A1A2C991-37BE-4A96-AE66-40F98BB35420}"/>
    <cellStyle name="Normal 9 3 3 2 7 3" xfId="25177" xr:uid="{1FF9680C-C1DF-43AA-A667-BFBC42DB746C}"/>
    <cellStyle name="Normal 9 3 3 2 8" xfId="9917" xr:uid="{0CC55CA4-538E-45C6-B329-1C2BE41A7D26}"/>
    <cellStyle name="Normal 9 3 3 2 8 2" xfId="19238" xr:uid="{AFE5C382-5DB4-4C5A-936F-19FC26B759D7}"/>
    <cellStyle name="Normal 9 3 3 2 8 3" xfId="29364" xr:uid="{CFB14CEC-2360-4618-89E7-C61390E5558D}"/>
    <cellStyle name="Normal 9 3 3 2 9" xfId="1425" xr:uid="{F0046B44-E488-4321-9A5F-F0A916AAFACE}"/>
    <cellStyle name="Normal 9 3 3 3" xfId="1007" xr:uid="{00000000-0005-0000-0000-0000C8030000}"/>
    <cellStyle name="Normal 9 3 3 3 2" xfId="4068" xr:uid="{4DAB2C30-9CB4-415B-8FB6-6BFAC292F180}"/>
    <cellStyle name="Normal 9 3 3 3 2 2" xfId="8286" xr:uid="{823BDCE9-BC73-4F6E-8F6D-950D4C446AC7}"/>
    <cellStyle name="Normal 9 3 3 3 2 2 2" xfId="17608" xr:uid="{405E05BC-1745-479C-BDF1-9120621B06C7}"/>
    <cellStyle name="Normal 9 3 3 3 2 2 3" xfId="27734" xr:uid="{F0C43E76-0C4B-4312-9F59-F924E86F389C}"/>
    <cellStyle name="Normal 9 3 3 3 2 3" xfId="13391" xr:uid="{5D1F1525-E7DF-4275-A632-C920BC74C27E}"/>
    <cellStyle name="Normal 9 3 3 3 2 4" xfId="23517" xr:uid="{56E46B5E-D4C2-4C6E-B466-C914C36BFDFD}"/>
    <cellStyle name="Normal 9 3 3 3 3" xfId="6141" xr:uid="{12419AC5-E5EE-403C-A3D6-7DECCAAE157A}"/>
    <cellStyle name="Normal 9 3 3 3 3 2" xfId="15463" xr:uid="{DD78F64A-0B11-4611-AF14-99DDC9A6D797}"/>
    <cellStyle name="Normal 9 3 3 3 3 3" xfId="25589" xr:uid="{0D47D53E-AA63-45AD-81F7-38A75FA1F6B6}"/>
    <cellStyle name="Normal 9 3 3 3 4" xfId="10135" xr:uid="{71784BE6-1B84-4468-9506-F00C14540959}"/>
    <cellStyle name="Normal 9 3 3 3 4 2" xfId="19446" xr:uid="{9F74E256-7419-48CC-B354-FA8669C0B899}"/>
    <cellStyle name="Normal 9 3 3 3 4 3" xfId="29572" xr:uid="{BB0A23F1-AABA-400D-8892-A6461FB1EDF0}"/>
    <cellStyle name="Normal 9 3 3 3 5" xfId="1839" xr:uid="{7F0A419F-89FB-43FA-8018-E1292F385176}"/>
    <cellStyle name="Normal 9 3 3 3 6" xfId="11246" xr:uid="{521C8046-8F6B-4C5C-94CD-4C1D7EA84E5D}"/>
    <cellStyle name="Normal 9 3 3 3 7" xfId="20545" xr:uid="{81206164-BB67-44C7-9FA3-06D93ECC605D}"/>
    <cellStyle name="Normal 9 3 3 3 8" xfId="21372" xr:uid="{1F3A293C-13A5-4073-9A6F-551A7E49E801}"/>
    <cellStyle name="Normal 9 3 3 4" xfId="2252" xr:uid="{8F3D547B-7C86-47E1-B356-F11183DF7C7F}"/>
    <cellStyle name="Normal 9 3 3 4 2" xfId="4481" xr:uid="{4191CD8D-5BDA-4A62-B297-F1D0E7E97F11}"/>
    <cellStyle name="Normal 9 3 3 4 2 2" xfId="8699" xr:uid="{ACD80E2B-5A96-4858-A478-64A738242BC1}"/>
    <cellStyle name="Normal 9 3 3 4 2 2 2" xfId="18021" xr:uid="{7255D83F-A266-4780-BEE9-D368220361EA}"/>
    <cellStyle name="Normal 9 3 3 4 2 2 3" xfId="28147" xr:uid="{50EE0273-8A80-456A-AF65-F0875126F7FD}"/>
    <cellStyle name="Normal 9 3 3 4 2 3" xfId="13804" xr:uid="{1CF24B06-5BA5-4144-98CC-43FA4C5DC379}"/>
    <cellStyle name="Normal 9 3 3 4 2 4" xfId="23930" xr:uid="{ECEDAAED-7D1C-496A-A01A-6AD8F16B3798}"/>
    <cellStyle name="Normal 9 3 3 4 3" xfId="6554" xr:uid="{D3B95CE1-D762-4BAB-8906-C19DC1E7BFBA}"/>
    <cellStyle name="Normal 9 3 3 4 3 2" xfId="15876" xr:uid="{2BCB527A-76C8-4A6A-9EB7-77F49A96055A}"/>
    <cellStyle name="Normal 9 3 3 4 3 3" xfId="26002" xr:uid="{E46FF68D-31EE-441E-883C-0AF546B5BFFD}"/>
    <cellStyle name="Normal 9 3 3 4 4" xfId="11659" xr:uid="{0DE22489-B2B0-4287-91DE-D7D15D9C9B23}"/>
    <cellStyle name="Normal 9 3 3 4 5" xfId="21785" xr:uid="{7A952C34-13EF-4B7B-86D9-C3AD6B1A05E3}"/>
    <cellStyle name="Normal 9 3 3 5" xfId="2665" xr:uid="{EEB73A6C-B515-415E-865C-FB795EA90742}"/>
    <cellStyle name="Normal 9 3 3 5 2" xfId="4894" xr:uid="{247357E9-A907-4F0D-A988-535899BF606F}"/>
    <cellStyle name="Normal 9 3 3 5 2 2" xfId="9112" xr:uid="{8A807E5F-E271-4221-8D7B-F66028D3E0A1}"/>
    <cellStyle name="Normal 9 3 3 5 2 2 2" xfId="18434" xr:uid="{F478E737-3535-4560-B7C5-9F85211B96CE}"/>
    <cellStyle name="Normal 9 3 3 5 2 2 3" xfId="28560" xr:uid="{AE27F638-3C8C-4440-AAA5-43E9AD0EE49D}"/>
    <cellStyle name="Normal 9 3 3 5 2 3" xfId="14217" xr:uid="{199E3D7A-DD79-482B-AF29-30FCCDFC421F}"/>
    <cellStyle name="Normal 9 3 3 5 2 4" xfId="24343" xr:uid="{3E70BF9B-ECFD-49C3-8936-D75B56292394}"/>
    <cellStyle name="Normal 9 3 3 5 3" xfId="6967" xr:uid="{8B6D8357-2244-4E95-A7F9-A7FFAF2D2D3D}"/>
    <cellStyle name="Normal 9 3 3 5 3 2" xfId="16289" xr:uid="{1658B447-DA1E-47A8-9B29-A424ECAED96A}"/>
    <cellStyle name="Normal 9 3 3 5 3 3" xfId="26415" xr:uid="{DBB93ECD-C48F-4305-B263-42FA6E012DD4}"/>
    <cellStyle name="Normal 9 3 3 5 4" xfId="12072" xr:uid="{DEEEC4CE-154E-4B2D-B16C-5942E7ABAE8C}"/>
    <cellStyle name="Normal 9 3 3 5 5" xfId="22198" xr:uid="{6E9B8CB9-AB78-4064-8411-DF870110FB00}"/>
    <cellStyle name="Normal 9 3 3 6" xfId="3078" xr:uid="{0C552B76-18B6-4B28-A198-6956E4BA9D7E}"/>
    <cellStyle name="Normal 9 3 3 6 2" xfId="5307" xr:uid="{5CA976BF-9748-49BD-BDD4-BDECAF221F67}"/>
    <cellStyle name="Normal 9 3 3 6 2 2" xfId="9525" xr:uid="{30AF88BE-8C85-4CA0-8987-CA32EC0F9E6B}"/>
    <cellStyle name="Normal 9 3 3 6 2 2 2" xfId="18847" xr:uid="{A1D3944E-E926-4A88-91AB-43680201D52B}"/>
    <cellStyle name="Normal 9 3 3 6 2 2 3" xfId="28973" xr:uid="{AFF3030B-7D15-43A3-A540-0AEC238D40E3}"/>
    <cellStyle name="Normal 9 3 3 6 2 3" xfId="14630" xr:uid="{8F3BED45-8E3F-4E20-8953-4ABC1E36BB79}"/>
    <cellStyle name="Normal 9 3 3 6 2 4" xfId="24756" xr:uid="{19C10E3C-AA7E-414F-AED0-A539F414C3C4}"/>
    <cellStyle name="Normal 9 3 3 6 3" xfId="7380" xr:uid="{F4468609-FAAD-48E2-A707-CD95594A115C}"/>
    <cellStyle name="Normal 9 3 3 6 3 2" xfId="16702" xr:uid="{64AA497F-E75B-45A7-BADB-B1CB36015137}"/>
    <cellStyle name="Normal 9 3 3 6 3 3" xfId="26828" xr:uid="{5A7560F3-095D-450A-BBB6-9B4822425E8F}"/>
    <cellStyle name="Normal 9 3 3 6 4" xfId="12485" xr:uid="{B871B8AF-BAE8-4E09-8B9E-128DE1B1629C}"/>
    <cellStyle name="Normal 9 3 3 6 5" xfId="22611" xr:uid="{662ABE08-A647-4B76-8455-56D61019A5D4}"/>
    <cellStyle name="Normal 9 3 3 7" xfId="3514" xr:uid="{1D74A4E0-ACF4-4F4D-822A-F6674D7C2B54}"/>
    <cellStyle name="Normal 9 3 3 7 2" xfId="7793" xr:uid="{AB30C46F-2015-4BFB-9DCD-56EA5065BB4F}"/>
    <cellStyle name="Normal 9 3 3 7 2 2" xfId="17115" xr:uid="{E7D4FD9C-F53E-4D68-AFA1-B25552502AF1}"/>
    <cellStyle name="Normal 9 3 3 7 2 3" xfId="27241" xr:uid="{24825813-EFB9-4E0A-B115-1D8374898FAB}"/>
    <cellStyle name="Normal 9 3 3 7 3" xfId="12898" xr:uid="{E56CB108-2C12-44FE-829A-2D4978E61083}"/>
    <cellStyle name="Normal 9 3 3 7 4" xfId="23024" xr:uid="{C04A2A84-B2EF-4019-AC80-CB704D82CB86}"/>
    <cellStyle name="Normal 9 3 3 8" xfId="5728" xr:uid="{69B365F4-32E6-4695-901F-67A0C6305D1D}"/>
    <cellStyle name="Normal 9 3 3 8 2" xfId="15050" xr:uid="{EDFA64D1-7F76-4F03-98AB-93A3E0B56D45}"/>
    <cellStyle name="Normal 9 3 3 8 3" xfId="25176" xr:uid="{73F2450C-BA17-4D86-AD68-C69CB83A90A3}"/>
    <cellStyle name="Normal 9 3 3 9" xfId="9710" xr:uid="{EDB6F8E5-D2CA-47FE-A43F-820DA2ABB64C}"/>
    <cellStyle name="Normal 9 3 3 9 2" xfId="19031" xr:uid="{ECC0F0A8-2753-4BFD-8EF4-F1A67414F9E9}"/>
    <cellStyle name="Normal 9 3 3 9 3" xfId="29157" xr:uid="{274F6ABC-45E0-40D0-AFBB-CCCD53623B64}"/>
    <cellStyle name="Normal 9 3 4" xfId="537" xr:uid="{00000000-0005-0000-0000-0000C9030000}"/>
    <cellStyle name="Normal 9 3 4 10" xfId="10835" xr:uid="{91885F47-A729-49FD-BE74-674964D48B69}"/>
    <cellStyle name="Normal 9 3 4 11" xfId="20131" xr:uid="{C63A696D-2476-41FC-980F-2215DA746330}"/>
    <cellStyle name="Normal 9 3 4 12" xfId="20961" xr:uid="{EB9565E8-27D9-4C02-AD8A-3CFC3A02578A}"/>
    <cellStyle name="Normal 9 3 4 2" xfId="1009" xr:uid="{00000000-0005-0000-0000-0000CA030000}"/>
    <cellStyle name="Normal 9 3 4 2 2" xfId="4070" xr:uid="{1481BF8F-0707-4C9B-98A6-122976D0103A}"/>
    <cellStyle name="Normal 9 3 4 2 2 2" xfId="8288" xr:uid="{1004A888-8719-48D4-AC4C-4081EFE4CE85}"/>
    <cellStyle name="Normal 9 3 4 2 2 2 2" xfId="17610" xr:uid="{7DE76C07-FE09-45E5-BCA4-191DC470C09A}"/>
    <cellStyle name="Normal 9 3 4 2 2 2 3" xfId="27736" xr:uid="{AC77AD12-0858-4078-9C8E-4C2BC75D059E}"/>
    <cellStyle name="Normal 9 3 4 2 2 3" xfId="13393" xr:uid="{5750C213-7A76-43B2-B2BA-99C5559932BE}"/>
    <cellStyle name="Normal 9 3 4 2 2 4" xfId="23519" xr:uid="{7DD58623-40F8-4118-BA1D-6909D5A820B2}"/>
    <cellStyle name="Normal 9 3 4 2 3" xfId="6143" xr:uid="{2F0E2B37-3F78-406F-ADC2-0BD4D9B32874}"/>
    <cellStyle name="Normal 9 3 4 2 3 2" xfId="15465" xr:uid="{9214AB60-8B44-4EBE-91E7-DDFCEFA2EE50}"/>
    <cellStyle name="Normal 9 3 4 2 3 3" xfId="25591" xr:uid="{88CB7AAA-EEE6-4A49-9183-E0F281CDDE30}"/>
    <cellStyle name="Normal 9 3 4 2 4" xfId="10239" xr:uid="{FC99E3E3-250F-4D79-BAC9-943C37814111}"/>
    <cellStyle name="Normal 9 3 4 2 4 2" xfId="19550" xr:uid="{186E3B8E-3AAC-4999-A47B-D2A6025CF1B6}"/>
    <cellStyle name="Normal 9 3 4 2 4 3" xfId="29676" xr:uid="{64BA8173-C778-4997-9234-8D6D36B7726E}"/>
    <cellStyle name="Normal 9 3 4 2 5" xfId="1841" xr:uid="{E7879EBD-39FB-4209-8554-5B300255CD02}"/>
    <cellStyle name="Normal 9 3 4 2 6" xfId="11248" xr:uid="{81085FC4-2E6A-46BC-A21F-5621BDC7DB2D}"/>
    <cellStyle name="Normal 9 3 4 2 7" xfId="20547" xr:uid="{DE32E5B6-4A60-4C6E-8EBC-1A4F72E40712}"/>
    <cellStyle name="Normal 9 3 4 2 8" xfId="21374" xr:uid="{2C1180DB-EEC4-4C7A-8407-7D86567821B0}"/>
    <cellStyle name="Normal 9 3 4 3" xfId="2254" xr:uid="{B4FA2193-07A4-492B-B6A3-FEE39248F014}"/>
    <cellStyle name="Normal 9 3 4 3 2" xfId="4483" xr:uid="{CE8EF9C6-FE66-4D3A-A822-63F851516ECA}"/>
    <cellStyle name="Normal 9 3 4 3 2 2" xfId="8701" xr:uid="{073E0FB3-5E06-4DA9-9F33-2E8A484F6DBF}"/>
    <cellStyle name="Normal 9 3 4 3 2 2 2" xfId="18023" xr:uid="{05ACB51C-FF6C-43AA-A273-EEDDD8A281EA}"/>
    <cellStyle name="Normal 9 3 4 3 2 2 3" xfId="28149" xr:uid="{3A9BD292-25ED-4106-A966-FD326F18D143}"/>
    <cellStyle name="Normal 9 3 4 3 2 3" xfId="13806" xr:uid="{6AA3B169-4344-4A02-AFBA-DB93C48F7761}"/>
    <cellStyle name="Normal 9 3 4 3 2 4" xfId="23932" xr:uid="{B462A0B6-0020-4D95-B93D-0B11A571B6B2}"/>
    <cellStyle name="Normal 9 3 4 3 3" xfId="6556" xr:uid="{666A8C50-CDD4-44D5-B33F-831DEA1DA1AA}"/>
    <cellStyle name="Normal 9 3 4 3 3 2" xfId="15878" xr:uid="{7D420DBD-63D7-4325-8A0A-A058E743A098}"/>
    <cellStyle name="Normal 9 3 4 3 3 3" xfId="26004" xr:uid="{A1E8036B-9ABC-4B32-87D7-330648662D3A}"/>
    <cellStyle name="Normal 9 3 4 3 4" xfId="11661" xr:uid="{BFDA3BE5-2020-4B24-A59A-B32B8F6505DA}"/>
    <cellStyle name="Normal 9 3 4 3 5" xfId="21787" xr:uid="{36D0AA6D-72EE-4930-B74C-352A12AD1BDF}"/>
    <cellStyle name="Normal 9 3 4 4" xfId="2667" xr:uid="{E6E0216C-6E16-4FDC-9B52-184873480B99}"/>
    <cellStyle name="Normal 9 3 4 4 2" xfId="4896" xr:uid="{0EC0C8EF-D4FE-4944-80F6-739B21D7047D}"/>
    <cellStyle name="Normal 9 3 4 4 2 2" xfId="9114" xr:uid="{F8946F1A-3FD9-4746-A62C-93C18BECB542}"/>
    <cellStyle name="Normal 9 3 4 4 2 2 2" xfId="18436" xr:uid="{CA5BDBFB-BAA6-451E-B5CC-7DAE3999A29B}"/>
    <cellStyle name="Normal 9 3 4 4 2 2 3" xfId="28562" xr:uid="{7510F110-FF4B-4511-A694-DAF8EB7E2877}"/>
    <cellStyle name="Normal 9 3 4 4 2 3" xfId="14219" xr:uid="{365CE481-1FEB-4044-9DCD-92F60A3B970F}"/>
    <cellStyle name="Normal 9 3 4 4 2 4" xfId="24345" xr:uid="{E27514CE-9C77-4ABB-A88D-E49DBD472870}"/>
    <cellStyle name="Normal 9 3 4 4 3" xfId="6969" xr:uid="{B35A75BC-8A64-4F28-8C57-9BF820E84532}"/>
    <cellStyle name="Normal 9 3 4 4 3 2" xfId="16291" xr:uid="{72027B81-45F7-470B-9190-396EFC8D6D6F}"/>
    <cellStyle name="Normal 9 3 4 4 3 3" xfId="26417" xr:uid="{9BED6E90-5FF1-4BB5-8228-7B5DEE453253}"/>
    <cellStyle name="Normal 9 3 4 4 4" xfId="12074" xr:uid="{F48D7C13-D275-435E-BD64-B3D81107FD61}"/>
    <cellStyle name="Normal 9 3 4 4 5" xfId="22200" xr:uid="{89A8CF6A-508A-4D85-9D41-4FA679FDA9A4}"/>
    <cellStyle name="Normal 9 3 4 5" xfId="3080" xr:uid="{EA5843D6-5A3E-4870-99A6-28FF38719012}"/>
    <cellStyle name="Normal 9 3 4 5 2" xfId="5309" xr:uid="{725EC008-DCA4-47B1-BB58-4A4A51025A54}"/>
    <cellStyle name="Normal 9 3 4 5 2 2" xfId="9527" xr:uid="{5060E77B-2AFC-472B-A277-8FA8717B53B4}"/>
    <cellStyle name="Normal 9 3 4 5 2 2 2" xfId="18849" xr:uid="{69D9B551-0A44-4377-BF7B-DB2D908216CD}"/>
    <cellStyle name="Normal 9 3 4 5 2 2 3" xfId="28975" xr:uid="{C41FFB46-6C35-4920-9F2F-1278D7FC3681}"/>
    <cellStyle name="Normal 9 3 4 5 2 3" xfId="14632" xr:uid="{ABDA5C11-3B91-4F6B-9802-BC60D847929E}"/>
    <cellStyle name="Normal 9 3 4 5 2 4" xfId="24758" xr:uid="{F9CC4CCA-ECDA-4E22-B193-441A7A03F01C}"/>
    <cellStyle name="Normal 9 3 4 5 3" xfId="7382" xr:uid="{AAC11016-1372-41D5-A4B0-1DBE4DBE78EF}"/>
    <cellStyle name="Normal 9 3 4 5 3 2" xfId="16704" xr:uid="{9C149305-B679-4E30-B611-257DA929DCC9}"/>
    <cellStyle name="Normal 9 3 4 5 3 3" xfId="26830" xr:uid="{F63069D1-6013-4C70-9212-54E7768413DF}"/>
    <cellStyle name="Normal 9 3 4 5 4" xfId="12487" xr:uid="{190B3114-BD8E-45F9-8D61-C942E78566E9}"/>
    <cellStyle name="Normal 9 3 4 5 5" xfId="22613" xr:uid="{427C2870-2448-4583-A069-C170D75B88A3}"/>
    <cellStyle name="Normal 9 3 4 6" xfId="3516" xr:uid="{82A52D76-3A7E-4BCE-A96E-90CA4ABDDB82}"/>
    <cellStyle name="Normal 9 3 4 6 2" xfId="7795" xr:uid="{7D8E8383-CDEB-4819-85FC-7E53B17FBF78}"/>
    <cellStyle name="Normal 9 3 4 6 2 2" xfId="17117" xr:uid="{57C4EAC4-B505-47E1-AEDE-4A9FBACE50B9}"/>
    <cellStyle name="Normal 9 3 4 6 2 3" xfId="27243" xr:uid="{F222B23F-D0D0-4028-8207-C4D6CFE471C1}"/>
    <cellStyle name="Normal 9 3 4 6 3" xfId="12900" xr:uid="{6C704034-56C9-4A02-A192-754FAD288532}"/>
    <cellStyle name="Normal 9 3 4 6 4" xfId="23026" xr:uid="{6C93CBF6-AA82-4C41-B5CA-D661239DBBE4}"/>
    <cellStyle name="Normal 9 3 4 7" xfId="5730" xr:uid="{188A5681-D6C9-42D8-A597-48979E0D538C}"/>
    <cellStyle name="Normal 9 3 4 7 2" xfId="15052" xr:uid="{0C14CD38-CA26-4A13-9313-F6B902D155EC}"/>
    <cellStyle name="Normal 9 3 4 7 3" xfId="25178" xr:uid="{6CE2F4F8-A55C-46F4-AC0C-6F0F8D5656CF}"/>
    <cellStyle name="Normal 9 3 4 8" xfId="9814" xr:uid="{558ED588-5363-4614-B2BC-A7D9BC3FF8D3}"/>
    <cellStyle name="Normal 9 3 4 8 2" xfId="19135" xr:uid="{E5B697C1-DE89-4AF1-8E9E-13D56D25BE32}"/>
    <cellStyle name="Normal 9 3 4 8 3" xfId="29261" xr:uid="{6A4E2B72-F207-4701-9412-F6F80BD55897}"/>
    <cellStyle name="Normal 9 3 4 9" xfId="1426" xr:uid="{085E967A-C73B-47EC-8D28-DD7CBEB07D23}"/>
    <cellStyle name="Normal 9 3 5" xfId="1002" xr:uid="{00000000-0005-0000-0000-0000CB030000}"/>
    <cellStyle name="Normal 9 3 5 2" xfId="4063" xr:uid="{DB85B8A5-7554-45CB-AF2C-860C60473CF0}"/>
    <cellStyle name="Normal 9 3 5 2 2" xfId="8281" xr:uid="{876423FE-5029-4FF5-9116-DD0279B60737}"/>
    <cellStyle name="Normal 9 3 5 2 2 2" xfId="17603" xr:uid="{EF57E05D-E0B0-4E93-9CD1-19A54430C318}"/>
    <cellStyle name="Normal 9 3 5 2 2 3" xfId="27729" xr:uid="{B22128F5-A3B5-473F-AD72-CCB0649E3AB1}"/>
    <cellStyle name="Normal 9 3 5 2 3" xfId="13386" xr:uid="{8F6514EF-8C99-4148-80C5-DD49A74BEACE}"/>
    <cellStyle name="Normal 9 3 5 2 4" xfId="23512" xr:uid="{4A5DD89F-C1D6-40A7-9A01-EC1F738F11C3}"/>
    <cellStyle name="Normal 9 3 5 3" xfId="6136" xr:uid="{ECBB8787-FA6E-4B66-9A4B-ABB7CEB1C4B6}"/>
    <cellStyle name="Normal 9 3 5 3 2" xfId="15458" xr:uid="{D5261F31-A566-4CFF-8A2A-AAAF1F3BDB01}"/>
    <cellStyle name="Normal 9 3 5 3 3" xfId="25584" xr:uid="{BB319F32-84B6-47D6-A664-44766435AC14}"/>
    <cellStyle name="Normal 9 3 5 4" xfId="10031" xr:uid="{F6195606-AC1D-41CC-9C71-7D8E3D0172D0}"/>
    <cellStyle name="Normal 9 3 5 4 2" xfId="19343" xr:uid="{4D077214-A342-4718-B632-2A5D8CF55E2B}"/>
    <cellStyle name="Normal 9 3 5 4 3" xfId="29469" xr:uid="{93EF4BC7-F215-434B-9028-F626AA328427}"/>
    <cellStyle name="Normal 9 3 5 5" xfId="1834" xr:uid="{2CAD4D74-AD06-4CC5-80ED-1CD8F792E747}"/>
    <cellStyle name="Normal 9 3 5 6" xfId="11241" xr:uid="{871074A4-01F3-4B3E-B841-41AD81E8AD9D}"/>
    <cellStyle name="Normal 9 3 5 7" xfId="20540" xr:uid="{82C0552E-513A-40A6-8944-2CC0D57FC73B}"/>
    <cellStyle name="Normal 9 3 5 8" xfId="21367" xr:uid="{BA329F02-0AFA-454B-AAAA-38B925437D37}"/>
    <cellStyle name="Normal 9 3 6" xfId="2247" xr:uid="{0CC51AF4-B524-4070-B23E-3B4E51631E4E}"/>
    <cellStyle name="Normal 9 3 6 2" xfId="4476" xr:uid="{184B2773-5604-4EA5-A29B-10FAAA81CBE0}"/>
    <cellStyle name="Normal 9 3 6 2 2" xfId="8694" xr:uid="{640EA7C3-9240-45D3-99A2-C7282BC8A372}"/>
    <cellStyle name="Normal 9 3 6 2 2 2" xfId="18016" xr:uid="{CBC00C29-7D7C-4588-AC4C-D26FECC02F22}"/>
    <cellStyle name="Normal 9 3 6 2 2 3" xfId="28142" xr:uid="{95B0F1FA-D6B0-468C-9890-7DC9C901F8B5}"/>
    <cellStyle name="Normal 9 3 6 2 3" xfId="13799" xr:uid="{DEE4E7CF-F89C-4682-B85D-CD57E76DFCD4}"/>
    <cellStyle name="Normal 9 3 6 2 4" xfId="23925" xr:uid="{17A838FE-B215-44B1-967A-CEC04DADE001}"/>
    <cellStyle name="Normal 9 3 6 3" xfId="6549" xr:uid="{ED241BA9-65F8-4655-AAAA-96A6ADEEC2B7}"/>
    <cellStyle name="Normal 9 3 6 3 2" xfId="15871" xr:uid="{B00E7160-E29C-48FD-B10A-815B53916BCC}"/>
    <cellStyle name="Normal 9 3 6 3 3" xfId="25997" xr:uid="{D1A09EBC-AF3B-4BDD-9065-B2DE792B1532}"/>
    <cellStyle name="Normal 9 3 6 4" xfId="11654" xr:uid="{EB25E30A-58F0-4DA7-8277-23A8933C3649}"/>
    <cellStyle name="Normal 9 3 6 5" xfId="21780" xr:uid="{4CBAC8E8-55DD-4E0C-912F-8C3131330A87}"/>
    <cellStyle name="Normal 9 3 7" xfId="2660" xr:uid="{46F87DDE-0DE9-4CD5-8DFF-6913E075D2C0}"/>
    <cellStyle name="Normal 9 3 7 2" xfId="4889" xr:uid="{F7474A0F-DF8A-4CEA-A1A6-E843A6E986E0}"/>
    <cellStyle name="Normal 9 3 7 2 2" xfId="9107" xr:uid="{11DFC094-9961-4984-B884-0962E86F4386}"/>
    <cellStyle name="Normal 9 3 7 2 2 2" xfId="18429" xr:uid="{7ECE2544-85CC-472B-9261-1181624CEBB9}"/>
    <cellStyle name="Normal 9 3 7 2 2 3" xfId="28555" xr:uid="{9406AFDA-09CD-4169-8F5B-63AC7FE827A9}"/>
    <cellStyle name="Normal 9 3 7 2 3" xfId="14212" xr:uid="{EA085DBA-9AB9-4198-9ADB-B07E1BFFB0FE}"/>
    <cellStyle name="Normal 9 3 7 2 4" xfId="24338" xr:uid="{E6AEEECA-9BF8-49D4-9308-FE2A453A9588}"/>
    <cellStyle name="Normal 9 3 7 3" xfId="6962" xr:uid="{0A4FC5A7-BD30-48B7-89A1-50C8CB2AB53D}"/>
    <cellStyle name="Normal 9 3 7 3 2" xfId="16284" xr:uid="{6A2EFC42-B175-43BD-804A-94BF44E01CB8}"/>
    <cellStyle name="Normal 9 3 7 3 3" xfId="26410" xr:uid="{01254305-724B-4021-9ACD-EC1013696E0B}"/>
    <cellStyle name="Normal 9 3 7 4" xfId="12067" xr:uid="{8A705463-BEF4-41AF-9D7B-100C365DB8BD}"/>
    <cellStyle name="Normal 9 3 7 5" xfId="22193" xr:uid="{3CCC6C43-EB7E-4559-A151-7796B12E8FF1}"/>
    <cellStyle name="Normal 9 3 8" xfId="3073" xr:uid="{D0D50721-EE69-47A5-AE9C-555005EB022E}"/>
    <cellStyle name="Normal 9 3 8 2" xfId="5302" xr:uid="{1E8EF71B-753D-44C6-93FA-3684FBBBCFBF}"/>
    <cellStyle name="Normal 9 3 8 2 2" xfId="9520" xr:uid="{16CB0629-42EF-4708-9B30-FBB9E58E8E99}"/>
    <cellStyle name="Normal 9 3 8 2 2 2" xfId="18842" xr:uid="{393A441A-4058-4B69-AF54-D8A5C00F8DB3}"/>
    <cellStyle name="Normal 9 3 8 2 2 3" xfId="28968" xr:uid="{399F5C7F-2129-468B-8DEA-2C0451CB13A3}"/>
    <cellStyle name="Normal 9 3 8 2 3" xfId="14625" xr:uid="{E3D46422-679C-4AC6-BE6A-135A14FAF789}"/>
    <cellStyle name="Normal 9 3 8 2 4" xfId="24751" xr:uid="{A4BBA2A6-4133-4BB7-A483-DF6045CD9714}"/>
    <cellStyle name="Normal 9 3 8 3" xfId="7375" xr:uid="{CA7B64C7-1201-40EE-9E46-3F52E04D0498}"/>
    <cellStyle name="Normal 9 3 8 3 2" xfId="16697" xr:uid="{87F9B999-C124-48AF-B399-B92BEAE461AB}"/>
    <cellStyle name="Normal 9 3 8 3 3" xfId="26823" xr:uid="{A4E074E4-C4BF-4158-890B-C1EEF4E0223F}"/>
    <cellStyle name="Normal 9 3 8 4" xfId="12480" xr:uid="{A5ADF484-6C43-4BE8-9CF3-BB840D19482D}"/>
    <cellStyle name="Normal 9 3 8 5" xfId="22606" xr:uid="{6BA22AB7-ED6C-41B7-81A9-A2B0D16E6681}"/>
    <cellStyle name="Normal 9 3 9" xfId="3509" xr:uid="{48723CEC-2EEE-4AD2-96C1-D0B03C6ACBCC}"/>
    <cellStyle name="Normal 9 3 9 2" xfId="7788" xr:uid="{02491CD4-AE65-451A-8377-0CE5F1FEAF95}"/>
    <cellStyle name="Normal 9 3 9 2 2" xfId="17110" xr:uid="{237DF853-7B55-40EF-AB9B-6BA504F9ECB3}"/>
    <cellStyle name="Normal 9 3 9 2 3" xfId="27236" xr:uid="{7B540E9E-8D6C-4949-91DD-EF93A1EF8E7A}"/>
    <cellStyle name="Normal 9 3 9 3" xfId="12893" xr:uid="{08D51A21-E731-489F-8469-2658988050DA}"/>
    <cellStyle name="Normal 9 3 9 4" xfId="23019" xr:uid="{FBBD5A91-ED76-49FD-8214-33CFE6E43C66}"/>
    <cellStyle name="Normal 9 4" xfId="538" xr:uid="{00000000-0005-0000-0000-0000CC030000}"/>
    <cellStyle name="Normal 9 4 2" xfId="1010" xr:uid="{00000000-0005-0000-0000-0000CD030000}"/>
    <cellStyle name="Normal 9 5" xfId="539" xr:uid="{00000000-0005-0000-0000-0000CE030000}"/>
    <cellStyle name="Normal 9 5 10" xfId="1427" xr:uid="{DD062CBD-3F06-4D0B-BBF8-085276551668}"/>
    <cellStyle name="Normal 9 5 11" xfId="10836" xr:uid="{056EAF84-0CD4-4BD6-8B2A-5554C65B2CA5}"/>
    <cellStyle name="Normal 9 5 12" xfId="20132" xr:uid="{24249580-AAD3-4519-B4C3-D7EC14079E6C}"/>
    <cellStyle name="Normal 9 5 13" xfId="20962" xr:uid="{F0300576-E4DA-459D-BA6C-5A5AC2C90690}"/>
    <cellStyle name="Normal 9 5 2" xfId="540" xr:uid="{00000000-0005-0000-0000-0000CF030000}"/>
    <cellStyle name="Normal 9 5 2 10" xfId="10837" xr:uid="{504B1FE4-D758-4549-9BCB-DC7FA51E58CF}"/>
    <cellStyle name="Normal 9 5 2 11" xfId="20133" xr:uid="{58FD0C8F-87F0-4CE8-8571-52B3F14EF966}"/>
    <cellStyle name="Normal 9 5 2 12" xfId="20963" xr:uid="{AED0CA20-F39B-4058-84ED-E0BE641E369C}"/>
    <cellStyle name="Normal 9 5 2 2" xfId="1012" xr:uid="{00000000-0005-0000-0000-0000D0030000}"/>
    <cellStyle name="Normal 9 5 2 2 2" xfId="4072" xr:uid="{F1C752A9-81E8-42FC-886A-12EEC83D687A}"/>
    <cellStyle name="Normal 9 5 2 2 2 2" xfId="8290" xr:uid="{9D21B4D7-FE7F-4055-BB2B-19A8E1B95FBB}"/>
    <cellStyle name="Normal 9 5 2 2 2 2 2" xfId="17612" xr:uid="{D16B0178-9866-4823-851B-757F41FBAA64}"/>
    <cellStyle name="Normal 9 5 2 2 2 2 3" xfId="27738" xr:uid="{E05ECF1B-2296-4C6C-98F7-D7DFB609148B}"/>
    <cellStyle name="Normal 9 5 2 2 2 3" xfId="13395" xr:uid="{BA33B1B3-091F-44F4-9F3C-F68B04C08106}"/>
    <cellStyle name="Normal 9 5 2 2 2 4" xfId="23521" xr:uid="{BC1BC6E2-B728-4EC3-8A49-55E9CB0878C8}"/>
    <cellStyle name="Normal 9 5 2 2 3" xfId="6145" xr:uid="{7DCC1D72-9B35-4EC6-AB75-B9ED824BC0C0}"/>
    <cellStyle name="Normal 9 5 2 2 3 2" xfId="15467" xr:uid="{3DF82E35-3052-4E35-A1D9-080AFB971862}"/>
    <cellStyle name="Normal 9 5 2 2 3 3" xfId="25593" xr:uid="{721067A3-D81D-4954-ABA0-903B7367939F}"/>
    <cellStyle name="Normal 9 5 2 2 4" xfId="10310" xr:uid="{11BF23AE-803C-48CA-BE6C-CEA3C01BE0B9}"/>
    <cellStyle name="Normal 9 5 2 2 4 2" xfId="19621" xr:uid="{2E9C275F-7100-4FB3-8D5D-7CC1889DA08B}"/>
    <cellStyle name="Normal 9 5 2 2 4 3" xfId="29747" xr:uid="{E8E11609-7040-4D02-85EF-6C7E02C3C259}"/>
    <cellStyle name="Normal 9 5 2 2 5" xfId="1843" xr:uid="{46F26ABC-3D5A-4CC5-9098-6A8C2BB0E542}"/>
    <cellStyle name="Normal 9 5 2 2 6" xfId="11250" xr:uid="{1C990A31-092C-4095-991D-5752B5EB8D01}"/>
    <cellStyle name="Normal 9 5 2 2 7" xfId="20549" xr:uid="{C35511BC-5097-42E3-9CF5-5B64CB4B46E7}"/>
    <cellStyle name="Normal 9 5 2 2 8" xfId="21376" xr:uid="{50A99FAF-DFF8-4361-A013-65A10E444673}"/>
    <cellStyle name="Normal 9 5 2 3" xfId="2256" xr:uid="{7A424C07-77CF-45C7-9821-BFFC96155629}"/>
    <cellStyle name="Normal 9 5 2 3 2" xfId="4485" xr:uid="{55807DD8-82DF-4668-A02A-82605FF8DA95}"/>
    <cellStyle name="Normal 9 5 2 3 2 2" xfId="8703" xr:uid="{3E9C0540-34E5-4E41-9BF2-4F7E920154BA}"/>
    <cellStyle name="Normal 9 5 2 3 2 2 2" xfId="18025" xr:uid="{168CC23E-6C26-409C-A0CA-FB7227E9A96D}"/>
    <cellStyle name="Normal 9 5 2 3 2 2 3" xfId="28151" xr:uid="{54FDD584-50AB-4510-AA98-1CBD07A95B64}"/>
    <cellStyle name="Normal 9 5 2 3 2 3" xfId="13808" xr:uid="{8DDE9E6D-2E12-4FEE-9FBA-A28D2EB0B1C4}"/>
    <cellStyle name="Normal 9 5 2 3 2 4" xfId="23934" xr:uid="{E8B34C71-252A-40A3-B990-974DF1FA76F2}"/>
    <cellStyle name="Normal 9 5 2 3 3" xfId="6558" xr:uid="{3870DE3F-DA8A-443D-80D8-FF73E83CC31B}"/>
    <cellStyle name="Normal 9 5 2 3 3 2" xfId="15880" xr:uid="{D53121BA-172D-4BD2-A235-A0FF2D65D7E4}"/>
    <cellStyle name="Normal 9 5 2 3 3 3" xfId="26006" xr:uid="{1B4CB57D-4567-4FDA-88DE-4ED2FE05E037}"/>
    <cellStyle name="Normal 9 5 2 3 4" xfId="11663" xr:uid="{EB1480A5-427E-4FD4-A699-A4DF6FC9A8E6}"/>
    <cellStyle name="Normal 9 5 2 3 5" xfId="21789" xr:uid="{51C542F3-9F57-413A-94B8-EF87D03FA2BB}"/>
    <cellStyle name="Normal 9 5 2 4" xfId="2669" xr:uid="{52B27802-34F4-43EB-A06F-A975829BC2B5}"/>
    <cellStyle name="Normal 9 5 2 4 2" xfId="4898" xr:uid="{F70BB96D-F73F-47E5-A7FB-38F653D87AE3}"/>
    <cellStyle name="Normal 9 5 2 4 2 2" xfId="9116" xr:uid="{80D7B66A-EBC6-45A8-B62A-D03E9EBA71A3}"/>
    <cellStyle name="Normal 9 5 2 4 2 2 2" xfId="18438" xr:uid="{B9E4A841-3C50-418E-8F4F-5BC156FF8290}"/>
    <cellStyle name="Normal 9 5 2 4 2 2 3" xfId="28564" xr:uid="{1DFF83CC-00AB-44E6-8717-E6CAE52BC23D}"/>
    <cellStyle name="Normal 9 5 2 4 2 3" xfId="14221" xr:uid="{74F13B34-443E-474C-B2A3-EF88EEAF72C1}"/>
    <cellStyle name="Normal 9 5 2 4 2 4" xfId="24347" xr:uid="{9F78023D-E833-4654-B549-8B7852BE7E92}"/>
    <cellStyle name="Normal 9 5 2 4 3" xfId="6971" xr:uid="{BDC90206-8E79-46EB-B3F1-ABDE2569E401}"/>
    <cellStyle name="Normal 9 5 2 4 3 2" xfId="16293" xr:uid="{426BDA01-FFAB-41FA-9509-4C0886CC6144}"/>
    <cellStyle name="Normal 9 5 2 4 3 3" xfId="26419" xr:uid="{0FE6665F-0039-4C89-BD4A-BC1F537750C3}"/>
    <cellStyle name="Normal 9 5 2 4 4" xfId="12076" xr:uid="{67ADAF46-4A56-4283-B2D1-21E30AC40B87}"/>
    <cellStyle name="Normal 9 5 2 4 5" xfId="22202" xr:uid="{D2B3DF37-A8F2-4904-A187-FD950EDD9FCD}"/>
    <cellStyle name="Normal 9 5 2 5" xfId="3082" xr:uid="{E1D44788-D5DC-4DDB-85C7-146BE5C75305}"/>
    <cellStyle name="Normal 9 5 2 5 2" xfId="5311" xr:uid="{2811E6D0-A6B0-4DA6-BFCD-BC0D793CA473}"/>
    <cellStyle name="Normal 9 5 2 5 2 2" xfId="9529" xr:uid="{AD9F0CC6-60D4-4B29-9F52-542ED4ADFE61}"/>
    <cellStyle name="Normal 9 5 2 5 2 2 2" xfId="18851" xr:uid="{F6E8602D-7ED5-47F7-8032-510DD097C931}"/>
    <cellStyle name="Normal 9 5 2 5 2 2 3" xfId="28977" xr:uid="{0A27330C-88E8-408D-BD25-82ACD185EE6A}"/>
    <cellStyle name="Normal 9 5 2 5 2 3" xfId="14634" xr:uid="{47826D14-DD77-40C8-B60E-0264833BB8CD}"/>
    <cellStyle name="Normal 9 5 2 5 2 4" xfId="24760" xr:uid="{1B4A315D-D4B0-42B1-B8CD-CF2C577B2887}"/>
    <cellStyle name="Normal 9 5 2 5 3" xfId="7384" xr:uid="{A4834F71-8068-46EA-A46F-A86EC2100135}"/>
    <cellStyle name="Normal 9 5 2 5 3 2" xfId="16706" xr:uid="{609E596B-5BD5-4878-BFA7-D42208D8F142}"/>
    <cellStyle name="Normal 9 5 2 5 3 3" xfId="26832" xr:uid="{CD92388C-6B71-4885-A298-9A5CC712F9F1}"/>
    <cellStyle name="Normal 9 5 2 5 4" xfId="12489" xr:uid="{74E1C16C-C6A2-41AA-A425-7A1D489E4392}"/>
    <cellStyle name="Normal 9 5 2 5 5" xfId="22615" xr:uid="{80A2621D-09FF-48A0-AD17-A61529C614E9}"/>
    <cellStyle name="Normal 9 5 2 6" xfId="3518" xr:uid="{BFD46529-A3E7-4C29-9F15-A6DB3E1219F1}"/>
    <cellStyle name="Normal 9 5 2 6 2" xfId="7797" xr:uid="{C4DB7CFC-420E-4950-B7D7-D053D016BB4A}"/>
    <cellStyle name="Normal 9 5 2 6 2 2" xfId="17119" xr:uid="{88182F59-41F5-4464-8EBB-83ECF54CE8B6}"/>
    <cellStyle name="Normal 9 5 2 6 2 3" xfId="27245" xr:uid="{E98B4585-FB16-4733-8C18-F12CE2D2E0D4}"/>
    <cellStyle name="Normal 9 5 2 6 3" xfId="12902" xr:uid="{5EF0E71A-7C89-4731-A4D2-D6450718253E}"/>
    <cellStyle name="Normal 9 5 2 6 4" xfId="23028" xr:uid="{9095716A-406B-475A-9889-43B4F72403A3}"/>
    <cellStyle name="Normal 9 5 2 7" xfId="5732" xr:uid="{3EADCA35-1280-439B-A434-E9F2C5B51A6E}"/>
    <cellStyle name="Normal 9 5 2 7 2" xfId="15054" xr:uid="{F73D2C5A-3F90-48B8-A51A-A71F7CA9A554}"/>
    <cellStyle name="Normal 9 5 2 7 3" xfId="25180" xr:uid="{33ED0680-1399-4904-B203-B4204BBF526B}"/>
    <cellStyle name="Normal 9 5 2 8" xfId="9885" xr:uid="{255FCB65-CA22-425A-B5E5-DC445E07DD35}"/>
    <cellStyle name="Normal 9 5 2 8 2" xfId="19206" xr:uid="{52DCFE6B-7385-472F-A719-7A0807FB214D}"/>
    <cellStyle name="Normal 9 5 2 8 3" xfId="29332" xr:uid="{A5882E89-B43E-4FC9-B0B7-88EC71119157}"/>
    <cellStyle name="Normal 9 5 2 9" xfId="1428" xr:uid="{AC143843-0A9A-4944-8782-7858125C86D8}"/>
    <cellStyle name="Normal 9 5 3" xfId="1011" xr:uid="{00000000-0005-0000-0000-0000D1030000}"/>
    <cellStyle name="Normal 9 5 3 2" xfId="4071" xr:uid="{E22DC8DE-A358-4AB7-951D-53B37CF571F0}"/>
    <cellStyle name="Normal 9 5 3 2 2" xfId="8289" xr:uid="{91AFAC72-EDAB-4D1F-918F-24A8CF8B551F}"/>
    <cellStyle name="Normal 9 5 3 2 2 2" xfId="17611" xr:uid="{7F29CF10-0EF1-4A41-B711-5B7D322E4B3C}"/>
    <cellStyle name="Normal 9 5 3 2 2 3" xfId="27737" xr:uid="{3E209A4F-7D91-4DE6-BABC-FA831603E3C6}"/>
    <cellStyle name="Normal 9 5 3 2 3" xfId="13394" xr:uid="{874322B4-49E6-4D3D-A333-A01BB2459D64}"/>
    <cellStyle name="Normal 9 5 3 2 4" xfId="23520" xr:uid="{3F33C8F9-FCD8-4610-859E-B19799318E34}"/>
    <cellStyle name="Normal 9 5 3 3" xfId="6144" xr:uid="{204F562A-B5CC-49F0-B20D-94E28C8C733C}"/>
    <cellStyle name="Normal 9 5 3 3 2" xfId="15466" xr:uid="{C497CB2C-5EE6-416C-884D-70CC45327A18}"/>
    <cellStyle name="Normal 9 5 3 3 3" xfId="25592" xr:uid="{10D3BE81-8D8B-47E7-81F6-A4B2B12B0159}"/>
    <cellStyle name="Normal 9 5 3 4" xfId="10103" xr:uid="{1A572BEE-06C5-4C19-975B-ABB20D423E02}"/>
    <cellStyle name="Normal 9 5 3 4 2" xfId="19414" xr:uid="{C7F94F09-2872-4369-9C33-73CC7C035989}"/>
    <cellStyle name="Normal 9 5 3 4 3" xfId="29540" xr:uid="{D4D3A77A-0DCA-4AB0-8707-1619BC7E9BCC}"/>
    <cellStyle name="Normal 9 5 3 5" xfId="1842" xr:uid="{E6457581-1242-4D9C-88C7-52C297056D89}"/>
    <cellStyle name="Normal 9 5 3 6" xfId="11249" xr:uid="{4E8FC305-A8AB-4004-93D5-42CFA2607342}"/>
    <cellStyle name="Normal 9 5 3 7" xfId="20548" xr:uid="{96A1E39D-1A13-4466-B7FA-9DCD3214F293}"/>
    <cellStyle name="Normal 9 5 3 8" xfId="21375" xr:uid="{A7FEECDA-49E5-4EC5-98F5-7C3927F610EF}"/>
    <cellStyle name="Normal 9 5 4" xfId="2255" xr:uid="{9DF3AA24-4BCF-48BC-9737-5C0CB9E5E57F}"/>
    <cellStyle name="Normal 9 5 4 2" xfId="4484" xr:uid="{C1D7ED15-4052-49BA-A8C0-6CB80D7A3E5F}"/>
    <cellStyle name="Normal 9 5 4 2 2" xfId="8702" xr:uid="{198402D8-1D3C-47E3-B857-5320B531BF72}"/>
    <cellStyle name="Normal 9 5 4 2 2 2" xfId="18024" xr:uid="{45A65310-A66F-428B-89F5-A437E0D2F27C}"/>
    <cellStyle name="Normal 9 5 4 2 2 3" xfId="28150" xr:uid="{B4628E75-9D9D-409C-8515-4A2331815756}"/>
    <cellStyle name="Normal 9 5 4 2 3" xfId="13807" xr:uid="{8798A69E-25C2-4A8E-87D9-E072E8F2CA11}"/>
    <cellStyle name="Normal 9 5 4 2 4" xfId="23933" xr:uid="{0EB6F356-A771-48B2-98EA-0F66DCE9C93E}"/>
    <cellStyle name="Normal 9 5 4 3" xfId="6557" xr:uid="{A4BB609A-8F0A-41F2-A31B-14F306E3A053}"/>
    <cellStyle name="Normal 9 5 4 3 2" xfId="15879" xr:uid="{5C1368FC-165A-45B9-8CCF-3C867D8B7E17}"/>
    <cellStyle name="Normal 9 5 4 3 3" xfId="26005" xr:uid="{54634221-39B9-4E3C-B68B-673EF05DEDF2}"/>
    <cellStyle name="Normal 9 5 4 4" xfId="11662" xr:uid="{ADEFF1AA-35A9-44B0-98DF-A92CF1DE7644}"/>
    <cellStyle name="Normal 9 5 4 5" xfId="21788" xr:uid="{8665AAFB-1DF3-40F8-96BE-8E2FEF4DBF9D}"/>
    <cellStyle name="Normal 9 5 5" xfId="2668" xr:uid="{93B64943-2E6D-4250-8936-144EA4A473FF}"/>
    <cellStyle name="Normal 9 5 5 2" xfId="4897" xr:uid="{31B96F37-6B89-4ADB-B0F0-3AB1C7795343}"/>
    <cellStyle name="Normal 9 5 5 2 2" xfId="9115" xr:uid="{CD01D91D-13B9-4A36-B39E-0D5E642B0FA4}"/>
    <cellStyle name="Normal 9 5 5 2 2 2" xfId="18437" xr:uid="{B1EF2C25-A928-47EB-848A-B9AD7A7FE4B6}"/>
    <cellStyle name="Normal 9 5 5 2 2 3" xfId="28563" xr:uid="{2A0E48E6-809A-4C1A-B05A-F9A7457B595C}"/>
    <cellStyle name="Normal 9 5 5 2 3" xfId="14220" xr:uid="{63C73C7D-00F8-4C16-A473-72CB4A131844}"/>
    <cellStyle name="Normal 9 5 5 2 4" xfId="24346" xr:uid="{739631CC-CDEB-4D03-83CD-35D6DFA8633B}"/>
    <cellStyle name="Normal 9 5 5 3" xfId="6970" xr:uid="{48A39F97-B9D3-4A87-9001-5A2151FFD5D9}"/>
    <cellStyle name="Normal 9 5 5 3 2" xfId="16292" xr:uid="{D6F115D5-1DB2-4BF4-84F8-33816CEDD6AD}"/>
    <cellStyle name="Normal 9 5 5 3 3" xfId="26418" xr:uid="{6CD25224-344D-49C4-9CB1-73A728CEEC7F}"/>
    <cellStyle name="Normal 9 5 5 4" xfId="12075" xr:uid="{9D68AA0F-B58F-4F92-BCB9-7368D399F690}"/>
    <cellStyle name="Normal 9 5 5 5" xfId="22201" xr:uid="{27A18FB4-06E9-40CC-BD5E-0D03EC93C3BF}"/>
    <cellStyle name="Normal 9 5 6" xfId="3081" xr:uid="{9D7C0118-4161-49DE-95DB-589ED596F59A}"/>
    <cellStyle name="Normal 9 5 6 2" xfId="5310" xr:uid="{3DEAF33C-D8B8-4626-A25C-776703819DFF}"/>
    <cellStyle name="Normal 9 5 6 2 2" xfId="9528" xr:uid="{8B4A8DE7-2602-4D9E-9C43-6779B909A469}"/>
    <cellStyle name="Normal 9 5 6 2 2 2" xfId="18850" xr:uid="{ADEDC62B-3FB3-4E37-90C2-717A30778BFE}"/>
    <cellStyle name="Normal 9 5 6 2 2 3" xfId="28976" xr:uid="{52F3056B-1FA2-443C-A886-4C53C27DAFC4}"/>
    <cellStyle name="Normal 9 5 6 2 3" xfId="14633" xr:uid="{A5590C70-9AB2-40F5-8B34-CF1A0B7DD464}"/>
    <cellStyle name="Normal 9 5 6 2 4" xfId="24759" xr:uid="{D4B69E87-5CD8-4CAE-9FD9-42D2B5ACC78A}"/>
    <cellStyle name="Normal 9 5 6 3" xfId="7383" xr:uid="{A92EEB6D-A318-40D9-AA72-1B15434BAA5F}"/>
    <cellStyle name="Normal 9 5 6 3 2" xfId="16705" xr:uid="{FFDB452D-C071-4566-AAE5-7FA82ACB8F2F}"/>
    <cellStyle name="Normal 9 5 6 3 3" xfId="26831" xr:uid="{16FF18FA-7157-4866-A1A0-2A931579D441}"/>
    <cellStyle name="Normal 9 5 6 4" xfId="12488" xr:uid="{9E1FC250-B82E-42EB-A4B6-426DB7B20CAA}"/>
    <cellStyle name="Normal 9 5 6 5" xfId="22614" xr:uid="{2E429612-30B0-4F55-9FAC-1DF6FB843B51}"/>
    <cellStyle name="Normal 9 5 7" xfId="3517" xr:uid="{750083BF-9DA9-42E5-9091-F7507CD7F45E}"/>
    <cellStyle name="Normal 9 5 7 2" xfId="7796" xr:uid="{8495C78A-DD82-410C-AA35-1DC7E32637B1}"/>
    <cellStyle name="Normal 9 5 7 2 2" xfId="17118" xr:uid="{78550AF3-39DA-42CD-977D-D8346B7FFFE5}"/>
    <cellStyle name="Normal 9 5 7 2 3" xfId="27244" xr:uid="{7E628976-1C68-4748-A0EC-2A153AB5030A}"/>
    <cellStyle name="Normal 9 5 7 3" xfId="12901" xr:uid="{15FC6724-75E9-4FF0-98BF-E8CF07FB3456}"/>
    <cellStyle name="Normal 9 5 7 4" xfId="23027" xr:uid="{2CA0758E-D214-4B70-82F6-736FC6108B3F}"/>
    <cellStyle name="Normal 9 5 8" xfId="5731" xr:uid="{B9D7F2D9-1AD4-4450-8CCC-6D0030DFEF9A}"/>
    <cellStyle name="Normal 9 5 8 2" xfId="15053" xr:uid="{1130C6F6-CD8F-47F7-9898-C6BE460D10CE}"/>
    <cellStyle name="Normal 9 5 8 3" xfId="25179" xr:uid="{4AB09F33-8758-4AD7-9151-C3201B3B6842}"/>
    <cellStyle name="Normal 9 5 9" xfId="9678" xr:uid="{9E8B332E-0B49-4276-9882-66EA0EF57C4A}"/>
    <cellStyle name="Normal 9 5 9 2" xfId="18999" xr:uid="{92DB6217-277A-4C86-9DC5-8C508CCD83E8}"/>
    <cellStyle name="Normal 9 5 9 3" xfId="29125" xr:uid="{19B75D02-F24F-480B-90E7-04ED95DE7C68}"/>
    <cellStyle name="Normal 9 6" xfId="541" xr:uid="{00000000-0005-0000-0000-0000D2030000}"/>
    <cellStyle name="Normal 9 6 10" xfId="10838" xr:uid="{A932DDEF-8146-4EB4-B61F-2275A74C31B3}"/>
    <cellStyle name="Normal 9 6 11" xfId="20134" xr:uid="{5E14DB9A-73AA-4263-BE56-8EBC4D3EEFD6}"/>
    <cellStyle name="Normal 9 6 12" xfId="20964" xr:uid="{E342B536-EC50-46CB-A9E5-BB8358FB1369}"/>
    <cellStyle name="Normal 9 6 2" xfId="1013" xr:uid="{00000000-0005-0000-0000-0000D3030000}"/>
    <cellStyle name="Normal 9 6 2 2" xfId="4073" xr:uid="{2FA366A2-84F4-43B1-8227-CE60314ECA0C}"/>
    <cellStyle name="Normal 9 6 2 2 2" xfId="8291" xr:uid="{9A443C1B-ED1E-4946-A100-B5C59B942CE8}"/>
    <cellStyle name="Normal 9 6 2 2 2 2" xfId="17613" xr:uid="{FF610C65-FAE2-4ABC-9332-3AF0E188C54D}"/>
    <cellStyle name="Normal 9 6 2 2 2 3" xfId="27739" xr:uid="{DC323CB9-8671-4AC4-B6F4-AF5CB4673539}"/>
    <cellStyle name="Normal 9 6 2 2 3" xfId="13396" xr:uid="{C69CADF3-2906-4023-87F8-07700A665E93}"/>
    <cellStyle name="Normal 9 6 2 2 4" xfId="23522" xr:uid="{4763ECDC-3626-44FD-B736-CE735C2D63EE}"/>
    <cellStyle name="Normal 9 6 2 3" xfId="6146" xr:uid="{516DD5A2-4B91-4767-84D0-CF35D4F4F78E}"/>
    <cellStyle name="Normal 9 6 2 3 2" xfId="15468" xr:uid="{7594786B-698F-4908-8BDE-7325153CC7BD}"/>
    <cellStyle name="Normal 9 6 2 3 3" xfId="25594" xr:uid="{DD9AB8E4-CF6B-4804-AB5A-598A07C284D5}"/>
    <cellStyle name="Normal 9 6 2 4" xfId="10219" xr:uid="{03746F4B-749B-4FBB-A651-DE97DFE08F66}"/>
    <cellStyle name="Normal 9 6 2 4 2" xfId="19530" xr:uid="{8BCDEBDF-B9AB-4716-A6CD-98FC7FA0CB67}"/>
    <cellStyle name="Normal 9 6 2 4 3" xfId="29656" xr:uid="{6F3DA9C4-DCD6-4948-AC7C-DE93DD56D31C}"/>
    <cellStyle name="Normal 9 6 2 5" xfId="1844" xr:uid="{4EA5B809-82CE-4A98-956E-086CA0C06C87}"/>
    <cellStyle name="Normal 9 6 2 6" xfId="11251" xr:uid="{E51F55D6-06E4-4668-AE70-7922C6338695}"/>
    <cellStyle name="Normal 9 6 2 7" xfId="20550" xr:uid="{4E0EC594-B7A3-4919-9665-76E48B0C3F5E}"/>
    <cellStyle name="Normal 9 6 2 8" xfId="21377" xr:uid="{5A0FCCEC-8244-4A7E-BF6A-EE4C522B38F5}"/>
    <cellStyle name="Normal 9 6 3" xfId="2257" xr:uid="{9814BAFC-9068-4F99-A64E-6EE4618AC8E3}"/>
    <cellStyle name="Normal 9 6 3 2" xfId="4486" xr:uid="{AD2DD9F8-9B2A-4F16-A71D-E9A6620A0982}"/>
    <cellStyle name="Normal 9 6 3 2 2" xfId="8704" xr:uid="{F7627338-6CE6-4938-AB1A-1FDD6B187061}"/>
    <cellStyle name="Normal 9 6 3 2 2 2" xfId="18026" xr:uid="{D259DDAF-94D5-48F8-84DE-0A753177633F}"/>
    <cellStyle name="Normal 9 6 3 2 2 3" xfId="28152" xr:uid="{2939A424-DB35-42B5-B562-111F66FD117B}"/>
    <cellStyle name="Normal 9 6 3 2 3" xfId="13809" xr:uid="{B379B5AB-554B-451F-AED9-2C8EB5B048A9}"/>
    <cellStyle name="Normal 9 6 3 2 4" xfId="23935" xr:uid="{081683AC-0A26-4032-839E-99C4A8DED137}"/>
    <cellStyle name="Normal 9 6 3 3" xfId="6559" xr:uid="{A02023A5-A577-4407-B6BE-5330910BED8E}"/>
    <cellStyle name="Normal 9 6 3 3 2" xfId="15881" xr:uid="{615B073D-31EE-4EE4-B6A2-72C2C46278C6}"/>
    <cellStyle name="Normal 9 6 3 3 3" xfId="26007" xr:uid="{9171FB33-C559-47CE-A50B-485BAD05DA85}"/>
    <cellStyle name="Normal 9 6 3 4" xfId="11664" xr:uid="{FCD1D09D-6580-4377-B71F-292A56D33144}"/>
    <cellStyle name="Normal 9 6 3 5" xfId="21790" xr:uid="{682F64D5-1317-46B5-941C-1F48C99256BE}"/>
    <cellStyle name="Normal 9 6 4" xfId="2670" xr:uid="{8BC9D33E-309A-48F8-846F-81C10DCCD817}"/>
    <cellStyle name="Normal 9 6 4 2" xfId="4899" xr:uid="{BEDE2EFE-D8B6-4572-80E8-5C07D31BAF26}"/>
    <cellStyle name="Normal 9 6 4 2 2" xfId="9117" xr:uid="{FACD80B7-1639-4922-B591-610C2B3B27D3}"/>
    <cellStyle name="Normal 9 6 4 2 2 2" xfId="18439" xr:uid="{08C74E6A-304E-455A-9AD6-61A7CAF63728}"/>
    <cellStyle name="Normal 9 6 4 2 2 3" xfId="28565" xr:uid="{2CE4724D-A32C-4C79-8800-8150A336B8F5}"/>
    <cellStyle name="Normal 9 6 4 2 3" xfId="14222" xr:uid="{0D804226-EC49-480B-973B-CCA84CB4191F}"/>
    <cellStyle name="Normal 9 6 4 2 4" xfId="24348" xr:uid="{6483989A-CD5D-40AB-B32C-A419003BD2CB}"/>
    <cellStyle name="Normal 9 6 4 3" xfId="6972" xr:uid="{07BF84CE-5A07-4624-A1AA-9E6E3F88E225}"/>
    <cellStyle name="Normal 9 6 4 3 2" xfId="16294" xr:uid="{47D54A7E-98F6-47A6-A55F-69F26A1A7DDB}"/>
    <cellStyle name="Normal 9 6 4 3 3" xfId="26420" xr:uid="{2BDF2685-8670-45AC-9DAB-59AE39560DB9}"/>
    <cellStyle name="Normal 9 6 4 4" xfId="12077" xr:uid="{81C3D279-3B55-4967-B05F-9857696E5210}"/>
    <cellStyle name="Normal 9 6 4 5" xfId="22203" xr:uid="{85E8CE75-C5DC-4765-83FA-63DB63031D95}"/>
    <cellStyle name="Normal 9 6 5" xfId="3083" xr:uid="{BFED1467-09E1-4D48-A7FF-257730D95BC3}"/>
    <cellStyle name="Normal 9 6 5 2" xfId="5312" xr:uid="{7C95423A-B492-4867-91A2-86382FD12920}"/>
    <cellStyle name="Normal 9 6 5 2 2" xfId="9530" xr:uid="{C70090A5-DBAA-4667-B5A3-C19CAD335FB9}"/>
    <cellStyle name="Normal 9 6 5 2 2 2" xfId="18852" xr:uid="{3D6AB02A-069B-4944-9631-20A5EDF71407}"/>
    <cellStyle name="Normal 9 6 5 2 2 3" xfId="28978" xr:uid="{BF4522BA-50E7-4C30-96B4-46B7C1EEF7EC}"/>
    <cellStyle name="Normal 9 6 5 2 3" xfId="14635" xr:uid="{11E045D0-3A53-41D5-AF0F-2636810C1A41}"/>
    <cellStyle name="Normal 9 6 5 2 4" xfId="24761" xr:uid="{F1FA1CE8-B40A-4074-8613-07FF1D30995A}"/>
    <cellStyle name="Normal 9 6 5 3" xfId="7385" xr:uid="{C70C0CDF-D625-4331-8C44-08A925BD08FF}"/>
    <cellStyle name="Normal 9 6 5 3 2" xfId="16707" xr:uid="{AD9ACC17-1748-4936-A831-5E48927BB1D5}"/>
    <cellStyle name="Normal 9 6 5 3 3" xfId="26833" xr:uid="{92AA00F8-CEA4-4BB1-8434-29938548680B}"/>
    <cellStyle name="Normal 9 6 5 4" xfId="12490" xr:uid="{018865B8-68F8-4CCC-9903-3E67D0B36C8C}"/>
    <cellStyle name="Normal 9 6 5 5" xfId="22616" xr:uid="{2D021E27-9828-466F-A8D0-57254C6A7C6C}"/>
    <cellStyle name="Normal 9 6 6" xfId="3519" xr:uid="{BA5E28F9-7132-41B3-9567-7CC16F6D04C2}"/>
    <cellStyle name="Normal 9 6 6 2" xfId="7798" xr:uid="{A17FED13-B820-47A4-8E39-00FBAFEB219D}"/>
    <cellStyle name="Normal 9 6 6 2 2" xfId="17120" xr:uid="{CA85453B-6D2A-45C4-A7E0-5B881FCED15A}"/>
    <cellStyle name="Normal 9 6 6 2 3" xfId="27246" xr:uid="{37A9F542-430B-4F43-9182-60A302E54C5B}"/>
    <cellStyle name="Normal 9 6 6 3" xfId="12903" xr:uid="{0C0B403A-2A76-44E8-9582-3170F26DBAAB}"/>
    <cellStyle name="Normal 9 6 6 4" xfId="23029" xr:uid="{4248A251-5ECE-4EB3-B2AD-A9F5AE7BE6D7}"/>
    <cellStyle name="Normal 9 6 7" xfId="5733" xr:uid="{E5FF8FF3-3B53-429F-8BAF-0796B021FAFC}"/>
    <cellStyle name="Normal 9 6 7 2" xfId="15055" xr:uid="{B02D4768-56EF-4C5C-AAFB-430C897035D3}"/>
    <cellStyle name="Normal 9 6 7 3" xfId="25181" xr:uid="{FB6C9E1E-8479-4A1A-A8CF-DCB3748CBAB1}"/>
    <cellStyle name="Normal 9 6 8" xfId="9794" xr:uid="{610FF15C-55AD-4A34-B26B-D4B97E77535E}"/>
    <cellStyle name="Normal 9 6 8 2" xfId="19115" xr:uid="{BAF839AA-4B1D-44F6-9205-AD20EA7553C3}"/>
    <cellStyle name="Normal 9 6 8 3" xfId="29241" xr:uid="{4A5B8DDC-02FC-4557-A294-1E52C375060D}"/>
    <cellStyle name="Normal 9 6 9" xfId="1429" xr:uid="{75463C9F-B1CA-4381-A193-3E86A2F9B7AF}"/>
    <cellStyle name="Normal 9 7" xfId="985" xr:uid="{00000000-0005-0000-0000-0000D4030000}"/>
    <cellStyle name="Normal 9 7 2" xfId="10437" xr:uid="{B118FA21-7060-4FF2-8419-BEB1DEAF9528}"/>
    <cellStyle name="Normal 9 7 3" xfId="9997" xr:uid="{14B34881-568D-4633-963B-FD094648E92B}"/>
    <cellStyle name="Normal 9 7 3 2" xfId="19311" xr:uid="{6A34A807-BEFE-4E50-8184-3149AF2B0EAC}"/>
    <cellStyle name="Normal 9 7 3 3" xfId="29437" xr:uid="{A916FF08-4E7F-4999-9CFC-FC46333716CC}"/>
    <cellStyle name="Normal 9 8" xfId="9575" xr:uid="{3C95423C-65FC-4AA2-8D73-1ABAA68329DB}"/>
    <cellStyle name="Normal 9 8 2" xfId="18896" xr:uid="{EB7078D4-14DB-4726-8D28-B4B74D6A7895}"/>
    <cellStyle name="Normal 9 8 3" xfId="29022" xr:uid="{08887D99-7E22-4801-B0EA-F606E12A4B9E}"/>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3660" xr:uid="{DB1DFCC3-DA47-4DD8-A636-56C79AF5BAE2}"/>
    <cellStyle name="Note 2 2 10 2" xfId="7879" xr:uid="{8B923A22-8C82-4104-BA79-098861CA770C}"/>
    <cellStyle name="Note 2 2 10 2 2" xfId="17201" xr:uid="{B60E74D0-49A7-43E8-B5BA-062C09B365C1}"/>
    <cellStyle name="Note 2 2 10 2 3" xfId="27327" xr:uid="{4F9E1832-EEC2-4F97-AFF5-C16138E5F866}"/>
    <cellStyle name="Note 2 2 10 3" xfId="12984" xr:uid="{0C23D814-AC66-4B48-80D0-E7A27DAEE3A8}"/>
    <cellStyle name="Note 2 2 10 4" xfId="23110" xr:uid="{5ED6CFDE-DE88-4092-986F-D8C78F583D1A}"/>
    <cellStyle name="Note 2 2 11" xfId="5734" xr:uid="{3ED973A9-626E-4D83-ACBD-CEDABF7A7E0E}"/>
    <cellStyle name="Note 2 2 11 2" xfId="15056" xr:uid="{417044FE-4C11-43A1-BDF7-86755EA64015}"/>
    <cellStyle name="Note 2 2 11 3" xfId="25182" xr:uid="{367ADD0E-6601-4E54-8B08-C4ECCAE498A1}"/>
    <cellStyle name="Note 2 2 12" xfId="9671" xr:uid="{02EA04CC-E908-45BE-9573-69A5802E0742}"/>
    <cellStyle name="Note 2 2 12 2" xfId="18992" xr:uid="{734551AE-2B4C-4863-A041-5AE530D48ABE}"/>
    <cellStyle name="Note 2 2 12 3" xfId="29118" xr:uid="{757AB8BF-4B62-4803-993F-7DDC14446963}"/>
    <cellStyle name="Note 2 2 13" xfId="1430" xr:uid="{BD934E05-8404-4E78-9BA4-4275BD7A0063}"/>
    <cellStyle name="Note 2 2 14" xfId="10839" xr:uid="{85BF7CBC-DA3C-470D-86CB-2D15CD23A681}"/>
    <cellStyle name="Note 2 2 15" xfId="20135" xr:uid="{CDAD727B-43AD-4077-B311-07B99E04E2BE}"/>
    <cellStyle name="Note 2 2 16" xfId="20965" xr:uid="{7290B7A4-476E-49EA-9F0D-79B3091B3DFE}"/>
    <cellStyle name="Note 2 2 2" xfId="550" xr:uid="{00000000-0005-0000-0000-0000DD030000}"/>
    <cellStyle name="Note 2 2 2 10" xfId="5735" xr:uid="{B05459FC-FA02-4CC0-A1FB-C7E8114B2C44}"/>
    <cellStyle name="Note 2 2 2 10 2" xfId="15057" xr:uid="{9B0BF636-FDE7-47C4-A03C-0BF10EAC8155}"/>
    <cellStyle name="Note 2 2 2 10 3" xfId="25183" xr:uid="{100D255F-42AB-4128-AE4F-F404B4F839C3}"/>
    <cellStyle name="Note 2 2 2 11" xfId="9774" xr:uid="{3515E930-ADAE-45C7-8717-1378AEE027A6}"/>
    <cellStyle name="Note 2 2 2 11 2" xfId="19095" xr:uid="{BD54657D-FAF6-44BC-A2A8-B5D6FB705AF8}"/>
    <cellStyle name="Note 2 2 2 11 3" xfId="29221" xr:uid="{C795A16B-DE32-499C-A037-4754DA411092}"/>
    <cellStyle name="Note 2 2 2 12" xfId="1431" xr:uid="{47489E9C-7065-4F5D-9AE0-DF1951991EAF}"/>
    <cellStyle name="Note 2 2 2 13" xfId="10840" xr:uid="{889605A8-70A6-4AB8-A954-5C6B08E16261}"/>
    <cellStyle name="Note 2 2 2 14" xfId="20136" xr:uid="{0557DC64-86AD-4ADC-B91F-3331F21E3D63}"/>
    <cellStyle name="Note 2 2 2 15" xfId="20966" xr:uid="{5D68B4CB-6BF5-498B-A455-2ADBCC88AC59}"/>
    <cellStyle name="Note 2 2 2 2" xfId="551" xr:uid="{00000000-0005-0000-0000-0000DE030000}"/>
    <cellStyle name="Note 2 2 2 2 10" xfId="9981" xr:uid="{FCB5154A-4E2F-4DF9-8D7D-81C58C4F5FA4}"/>
    <cellStyle name="Note 2 2 2 2 10 2" xfId="19302" xr:uid="{CAE4944F-7960-4EDD-B229-1430A40E4B73}"/>
    <cellStyle name="Note 2 2 2 2 10 3" xfId="29428" xr:uid="{74BE4C58-C341-493D-A64C-CFC54FE3BDB1}"/>
    <cellStyle name="Note 2 2 2 2 11" xfId="1432" xr:uid="{0053019E-3DC1-4D6D-AEB3-03E7FC6C1E3A}"/>
    <cellStyle name="Note 2 2 2 2 12" xfId="10841" xr:uid="{474109A0-2D4D-432D-8036-A31E607AD4DB}"/>
    <cellStyle name="Note 2 2 2 2 13" xfId="20137" xr:uid="{8492496F-69E8-454F-9A03-E283459E4E7D}"/>
    <cellStyle name="Note 2 2 2 2 14" xfId="20967" xr:uid="{FEEB2C0E-3D6C-4AF1-9719-54E400CF0B82}"/>
    <cellStyle name="Note 2 2 2 2 2" xfId="1016" xr:uid="{00000000-0005-0000-0000-0000DF030000}"/>
    <cellStyle name="Note 2 2 2 2 2 2" xfId="4076" xr:uid="{AF88C2D7-E768-40B6-B49D-820FEF24B21B}"/>
    <cellStyle name="Note 2 2 2 2 2 2 2" xfId="8294" xr:uid="{3149EEC6-6265-4D03-9CC0-0118EFE95F51}"/>
    <cellStyle name="Note 2 2 2 2 2 2 2 2" xfId="17616" xr:uid="{37388F64-9888-4192-A889-3CBF69C073F4}"/>
    <cellStyle name="Note 2 2 2 2 2 2 2 3" xfId="27742" xr:uid="{10368558-A5B3-4579-ABE8-72EC97B7D951}"/>
    <cellStyle name="Note 2 2 2 2 2 2 3" xfId="13399" xr:uid="{E44A020B-A610-4BD6-9669-269BBA23C8FB}"/>
    <cellStyle name="Note 2 2 2 2 2 2 4" xfId="23525" xr:uid="{98DE4952-19FA-4730-BFC3-8F141F07FC7E}"/>
    <cellStyle name="Note 2 2 2 2 2 3" xfId="6149" xr:uid="{3AF2CFB8-B147-42D4-AF55-132F196FEC39}"/>
    <cellStyle name="Note 2 2 2 2 2 3 2" xfId="15471" xr:uid="{CE061D2E-2977-4A7B-9088-BCB1E24B70BF}"/>
    <cellStyle name="Note 2 2 2 2 2 3 3" xfId="25597" xr:uid="{44535F39-48A0-4A2E-B293-C4A679EC2B91}"/>
    <cellStyle name="Note 2 2 2 2 2 4" xfId="10406" xr:uid="{97E409B8-CC68-48ED-829F-865FE92E4AD4}"/>
    <cellStyle name="Note 2 2 2 2 2 4 2" xfId="19717" xr:uid="{413D4D52-0276-454C-9812-AD09092775A7}"/>
    <cellStyle name="Note 2 2 2 2 2 4 3" xfId="29843" xr:uid="{06EE2361-561C-4595-903E-FB558FC12F57}"/>
    <cellStyle name="Note 2 2 2 2 2 5" xfId="1847" xr:uid="{26641C2B-FFC8-4A93-A706-A73F32F9A68F}"/>
    <cellStyle name="Note 2 2 2 2 2 6" xfId="11254" xr:uid="{57A9CFF9-A9DE-4FA2-B547-4ECDDEA27BBA}"/>
    <cellStyle name="Note 2 2 2 2 2 7" xfId="20553" xr:uid="{6AD021B7-AA1C-4745-BF81-5DF2467D8B65}"/>
    <cellStyle name="Note 2 2 2 2 2 8" xfId="21380" xr:uid="{41532B70-8251-495F-A4F2-3E3E45B7B54E}"/>
    <cellStyle name="Note 2 2 2 2 3" xfId="2260" xr:uid="{DE364B11-40BC-464C-AAB4-6793617A8F8F}"/>
    <cellStyle name="Note 2 2 2 2 3 2" xfId="4489" xr:uid="{ABC3E7FE-D7B3-4B3C-9C45-BC5FD431FC10}"/>
    <cellStyle name="Note 2 2 2 2 3 2 2" xfId="8707" xr:uid="{C4EF822A-1361-49D6-AEDA-01EB6FB3D095}"/>
    <cellStyle name="Note 2 2 2 2 3 2 2 2" xfId="18029" xr:uid="{433D1003-8569-4613-BBB0-2F78DC0D6859}"/>
    <cellStyle name="Note 2 2 2 2 3 2 2 3" xfId="28155" xr:uid="{61BB157B-9A6A-4CCA-BDD5-524660086700}"/>
    <cellStyle name="Note 2 2 2 2 3 2 3" xfId="13812" xr:uid="{97D29070-37ED-4E1B-9112-5D1FA1FA9231}"/>
    <cellStyle name="Note 2 2 2 2 3 2 4" xfId="23938" xr:uid="{9F922322-2B4C-4036-B428-605937F42ACA}"/>
    <cellStyle name="Note 2 2 2 2 3 3" xfId="6562" xr:uid="{3ED49E69-9E4F-42E2-AB43-63A295BD5532}"/>
    <cellStyle name="Note 2 2 2 2 3 3 2" xfId="15884" xr:uid="{B993CCE3-FE9D-4B09-A528-A9C0D6D954B3}"/>
    <cellStyle name="Note 2 2 2 2 3 3 3" xfId="26010" xr:uid="{87F09953-7C9C-450F-B09A-317448695E92}"/>
    <cellStyle name="Note 2 2 2 2 3 4" xfId="11667" xr:uid="{090CF8A7-01C3-4502-93CA-2AF26E608AA8}"/>
    <cellStyle name="Note 2 2 2 2 3 5" xfId="21793" xr:uid="{C5FE12F3-A2A8-48E3-8218-9D354B8BE6B2}"/>
    <cellStyle name="Note 2 2 2 2 4" xfId="2673" xr:uid="{A356B2B5-0EB8-4FB3-81B1-EA5E31F5471C}"/>
    <cellStyle name="Note 2 2 2 2 4 2" xfId="4902" xr:uid="{5C9517B9-2FA1-46CA-822C-681B91E08183}"/>
    <cellStyle name="Note 2 2 2 2 4 2 2" xfId="9120" xr:uid="{DB67ABEB-E729-427D-8E4A-F633A6A4DC55}"/>
    <cellStyle name="Note 2 2 2 2 4 2 2 2" xfId="18442" xr:uid="{490EF68A-39D1-4095-B06E-CEABC74EFE03}"/>
    <cellStyle name="Note 2 2 2 2 4 2 2 3" xfId="28568" xr:uid="{DA3688C6-9257-489E-8A66-30B704A5AB84}"/>
    <cellStyle name="Note 2 2 2 2 4 2 3" xfId="14225" xr:uid="{4088A026-B7FB-4AE4-B9B6-8CE770301E11}"/>
    <cellStyle name="Note 2 2 2 2 4 2 4" xfId="24351" xr:uid="{B61C5C26-B26B-48E2-A948-4C636BA35D22}"/>
    <cellStyle name="Note 2 2 2 2 4 3" xfId="6975" xr:uid="{B1CD1D34-6F37-44E2-B1FD-A7F7C8DC47B0}"/>
    <cellStyle name="Note 2 2 2 2 4 3 2" xfId="16297" xr:uid="{AD6743A6-17A5-49EF-A33E-66D480379DFD}"/>
    <cellStyle name="Note 2 2 2 2 4 3 3" xfId="26423" xr:uid="{4F154154-F83B-49AD-8311-9775E5C43F86}"/>
    <cellStyle name="Note 2 2 2 2 4 4" xfId="12080" xr:uid="{EFD1A662-BB20-4FFA-95FE-5E2604203E2B}"/>
    <cellStyle name="Note 2 2 2 2 4 5" xfId="22206" xr:uid="{052BD7EA-96D8-45C7-BEAF-C91C161906B9}"/>
    <cellStyle name="Note 2 2 2 2 5" xfId="3086" xr:uid="{9042B8D2-60FB-45C7-8648-A195299A5CB6}"/>
    <cellStyle name="Note 2 2 2 2 5 2" xfId="5315" xr:uid="{4B6AC75B-C4C3-401E-8A46-FC711FAA62B8}"/>
    <cellStyle name="Note 2 2 2 2 5 2 2" xfId="9533" xr:uid="{9E119E13-7D6B-4F1D-9A64-A9B8EABB6F14}"/>
    <cellStyle name="Note 2 2 2 2 5 2 2 2" xfId="18855" xr:uid="{DFC4DA26-CBE7-40C9-8579-ED47CF67736F}"/>
    <cellStyle name="Note 2 2 2 2 5 2 2 3" xfId="28981" xr:uid="{25F82DA7-2D63-4F55-980A-38DF3BBD7C04}"/>
    <cellStyle name="Note 2 2 2 2 5 2 3" xfId="14638" xr:uid="{A6D52B44-045C-428A-B518-C4D9F714217E}"/>
    <cellStyle name="Note 2 2 2 2 5 2 4" xfId="24764" xr:uid="{0858D962-F4F1-4208-A083-7D1DC9695189}"/>
    <cellStyle name="Note 2 2 2 2 5 3" xfId="7388" xr:uid="{72BAA468-0C63-4B41-95AF-C0810025FF3C}"/>
    <cellStyle name="Note 2 2 2 2 5 3 2" xfId="16710" xr:uid="{D8D71779-F33E-43B8-AA82-5E9A6EB19375}"/>
    <cellStyle name="Note 2 2 2 2 5 3 3" xfId="26836" xr:uid="{44D33692-849D-47F0-8657-22CDEC56EA1B}"/>
    <cellStyle name="Note 2 2 2 2 5 4" xfId="12493" xr:uid="{FED9B377-947D-41F3-8B1D-C3B4B5E4BDCD}"/>
    <cellStyle name="Note 2 2 2 2 5 5" xfId="22619" xr:uid="{D5104174-32E6-437E-B51C-019540968FA6}"/>
    <cellStyle name="Note 2 2 2 2 6" xfId="3522" xr:uid="{0CFB3ADF-6188-4EAF-9C9B-5BDAF6E93449}"/>
    <cellStyle name="Note 2 2 2 2 6 2" xfId="7801" xr:uid="{3904FA08-C7E3-4A8A-961A-08C32221E0CC}"/>
    <cellStyle name="Note 2 2 2 2 6 2 2" xfId="17123" xr:uid="{0AC2F648-90F1-4C20-B2A9-FAE14F9BC0F4}"/>
    <cellStyle name="Note 2 2 2 2 6 2 3" xfId="27249" xr:uid="{0F1CBD86-C13F-43B5-9F37-CF39ADCFEC63}"/>
    <cellStyle name="Note 2 2 2 2 6 3" xfId="12906" xr:uid="{D35481BD-A099-480B-BBCD-38564CF8088D}"/>
    <cellStyle name="Note 2 2 2 2 6 4" xfId="23032" xr:uid="{66F78F51-F04C-41E7-B45E-211C7170F0AE}"/>
    <cellStyle name="Note 2 2 2 2 7" xfId="3581" xr:uid="{F302EF23-1FD3-40E9-892F-49CAF8F3E796}"/>
    <cellStyle name="Note 2 2 2 2 8" xfId="3662" xr:uid="{4E574462-7AD9-4C07-8848-E75830993EF3}"/>
    <cellStyle name="Note 2 2 2 2 8 2" xfId="7881" xr:uid="{920C66E1-99A2-42EC-BF04-3A065317D9A1}"/>
    <cellStyle name="Note 2 2 2 2 8 2 2" xfId="17203" xr:uid="{E703CE6C-3063-4992-81B0-F1FC4DF1823D}"/>
    <cellStyle name="Note 2 2 2 2 8 2 3" xfId="27329" xr:uid="{BCD124C4-1716-4960-BD40-E9DEC6955A5F}"/>
    <cellStyle name="Note 2 2 2 2 8 3" xfId="12986" xr:uid="{9E53C669-F93F-4318-981F-B6E77308DD8F}"/>
    <cellStyle name="Note 2 2 2 2 8 4" xfId="23112" xr:uid="{DB480A22-F1C1-4CCA-9D6B-F7DA7DBEBAFF}"/>
    <cellStyle name="Note 2 2 2 2 9" xfId="5736" xr:uid="{A83013EF-ABE2-4153-AF6F-B9E574BDEF85}"/>
    <cellStyle name="Note 2 2 2 2 9 2" xfId="15058" xr:uid="{34F4CA11-C30F-41F9-AC55-2D143AC0D30D}"/>
    <cellStyle name="Note 2 2 2 2 9 3" xfId="25184" xr:uid="{60388CE7-5DD9-43EE-96AA-072EB099DDF4}"/>
    <cellStyle name="Note 2 2 2 3" xfId="1015" xr:uid="{00000000-0005-0000-0000-0000E0030000}"/>
    <cellStyle name="Note 2 2 2 3 2" xfId="4075" xr:uid="{B85A9AF4-FB1C-4695-8957-39658823B990}"/>
    <cellStyle name="Note 2 2 2 3 2 2" xfId="8293" xr:uid="{F3694859-9E1A-4495-B727-DD1ED6B8E10F}"/>
    <cellStyle name="Note 2 2 2 3 2 2 2" xfId="17615" xr:uid="{856D278F-3E91-4272-80E9-46E6F5B9C580}"/>
    <cellStyle name="Note 2 2 2 3 2 2 3" xfId="27741" xr:uid="{947C6553-D911-4FEC-819C-C22BDAC0B351}"/>
    <cellStyle name="Note 2 2 2 3 2 3" xfId="13398" xr:uid="{129ABA09-E9C5-41C8-97A2-043AD6257545}"/>
    <cellStyle name="Note 2 2 2 3 2 4" xfId="23524" xr:uid="{7B730618-54F7-4748-9183-C56C3134C0FE}"/>
    <cellStyle name="Note 2 2 2 3 3" xfId="6148" xr:uid="{6618D557-30F1-45BB-B453-97B260763FEE}"/>
    <cellStyle name="Note 2 2 2 3 3 2" xfId="15470" xr:uid="{78749025-908F-4CF1-B5CA-13E7D7893F19}"/>
    <cellStyle name="Note 2 2 2 3 3 3" xfId="25596" xr:uid="{A7719EEB-4042-44B4-AFD0-A087AEBE9FF6}"/>
    <cellStyle name="Note 2 2 2 3 4" xfId="10199" xr:uid="{27A089CD-E000-432A-B92E-6B92BF2585B1}"/>
    <cellStyle name="Note 2 2 2 3 4 2" xfId="19510" xr:uid="{AD921BCE-6116-4C9D-A418-58AAB7904B47}"/>
    <cellStyle name="Note 2 2 2 3 4 3" xfId="29636" xr:uid="{E8C535B7-7992-45AE-B4C8-7296260513CE}"/>
    <cellStyle name="Note 2 2 2 3 5" xfId="1846" xr:uid="{305C28C7-3525-49D6-8DD9-0E211F2A0FE3}"/>
    <cellStyle name="Note 2 2 2 3 6" xfId="11253" xr:uid="{687D1250-2796-4B34-8B20-10174F77CF91}"/>
    <cellStyle name="Note 2 2 2 3 7" xfId="20552" xr:uid="{A929BC60-B643-4984-8F7A-99C43F76D305}"/>
    <cellStyle name="Note 2 2 2 3 8" xfId="21379" xr:uid="{15CF4728-696E-4DDA-9534-5AA7107CAFAD}"/>
    <cellStyle name="Note 2 2 2 4" xfId="2259" xr:uid="{3A9BAF2A-FC24-483F-8BB5-1FCC33FE47D5}"/>
    <cellStyle name="Note 2 2 2 4 2" xfId="4488" xr:uid="{C976B46B-CED5-4AF8-84C8-AEC4C0B9CD6E}"/>
    <cellStyle name="Note 2 2 2 4 2 2" xfId="8706" xr:uid="{E6B07111-3D7A-4986-9EF7-441B5E2FD929}"/>
    <cellStyle name="Note 2 2 2 4 2 2 2" xfId="18028" xr:uid="{C8473919-0A18-49A8-B2CB-6D410DD03673}"/>
    <cellStyle name="Note 2 2 2 4 2 2 3" xfId="28154" xr:uid="{634DE662-3E39-453C-BA10-FE4456B86AB4}"/>
    <cellStyle name="Note 2 2 2 4 2 3" xfId="13811" xr:uid="{373AF64C-332A-4D10-A883-3951729AFAFB}"/>
    <cellStyle name="Note 2 2 2 4 2 4" xfId="23937" xr:uid="{2A79572C-1843-49AF-93E2-6345874476CD}"/>
    <cellStyle name="Note 2 2 2 4 3" xfId="6561" xr:uid="{F02961B0-DCC4-449A-8182-B24EBEFBC012}"/>
    <cellStyle name="Note 2 2 2 4 3 2" xfId="15883" xr:uid="{1BF0F558-59A6-4EEF-A429-3A7616ED1E8E}"/>
    <cellStyle name="Note 2 2 2 4 3 3" xfId="26009" xr:uid="{C951C334-BAF5-4D77-976A-44422EABACBA}"/>
    <cellStyle name="Note 2 2 2 4 4" xfId="11666" xr:uid="{8832AFB8-8CFD-47A7-AEDC-AB8A9450F2F6}"/>
    <cellStyle name="Note 2 2 2 4 5" xfId="21792" xr:uid="{E9460FA1-20C0-4780-B91E-82FFB4052AF3}"/>
    <cellStyle name="Note 2 2 2 5" xfId="2672" xr:uid="{9E5FFF23-7143-4D84-8359-CA04FEBB6E65}"/>
    <cellStyle name="Note 2 2 2 5 2" xfId="4901" xr:uid="{23784DB0-543E-4F75-821F-AA9C3C184AA2}"/>
    <cellStyle name="Note 2 2 2 5 2 2" xfId="9119" xr:uid="{4141EFFF-951A-4111-9B7E-A34E567A333A}"/>
    <cellStyle name="Note 2 2 2 5 2 2 2" xfId="18441" xr:uid="{FB6AA7B3-1D6B-496F-8448-348B73AA18B3}"/>
    <cellStyle name="Note 2 2 2 5 2 2 3" xfId="28567" xr:uid="{3C0AFC04-75F8-4ACA-9015-DBEB2AFA2E81}"/>
    <cellStyle name="Note 2 2 2 5 2 3" xfId="14224" xr:uid="{AD7B51B2-F8E2-45A0-862F-42D19484C6D6}"/>
    <cellStyle name="Note 2 2 2 5 2 4" xfId="24350" xr:uid="{787E0105-1851-4817-BD01-878947CEAD4D}"/>
    <cellStyle name="Note 2 2 2 5 3" xfId="6974" xr:uid="{C098958B-7562-40E0-A7EB-8094DBD8EF1B}"/>
    <cellStyle name="Note 2 2 2 5 3 2" xfId="16296" xr:uid="{19DB5B63-6C40-4034-A00A-C637E3774016}"/>
    <cellStyle name="Note 2 2 2 5 3 3" xfId="26422" xr:uid="{19C06A59-1123-4835-83F1-464EDA058690}"/>
    <cellStyle name="Note 2 2 2 5 4" xfId="12079" xr:uid="{FC6B0213-9010-4B29-86B9-7DD809D75B0A}"/>
    <cellStyle name="Note 2 2 2 5 5" xfId="22205" xr:uid="{FD57117B-B4FB-41B1-A740-8C893D1E1389}"/>
    <cellStyle name="Note 2 2 2 6" xfId="3085" xr:uid="{A8F46DD4-7ED4-4768-B245-3E3E74A4A16B}"/>
    <cellStyle name="Note 2 2 2 6 2" xfId="5314" xr:uid="{F73623C8-D7CE-4974-95B5-CA919ABA33A5}"/>
    <cellStyle name="Note 2 2 2 6 2 2" xfId="9532" xr:uid="{57ABD374-356F-4E4D-964E-97B19BF45FE5}"/>
    <cellStyle name="Note 2 2 2 6 2 2 2" xfId="18854" xr:uid="{2F577F32-74CB-44A2-BB4D-69AFEC97C6E9}"/>
    <cellStyle name="Note 2 2 2 6 2 2 3" xfId="28980" xr:uid="{CCFC3692-3D1B-4A3A-A64C-4943ADF237EA}"/>
    <cellStyle name="Note 2 2 2 6 2 3" xfId="14637" xr:uid="{F062A1A3-3632-4D3C-BB5C-4EE20490C2CB}"/>
    <cellStyle name="Note 2 2 2 6 2 4" xfId="24763" xr:uid="{6E922F7F-9273-451D-9623-1599D510F1DB}"/>
    <cellStyle name="Note 2 2 2 6 3" xfId="7387" xr:uid="{F3A54573-E80B-4EC0-9771-DC8769653729}"/>
    <cellStyle name="Note 2 2 2 6 3 2" xfId="16709" xr:uid="{7EFEDDCA-6157-4E65-BB5A-0BD17A78DE55}"/>
    <cellStyle name="Note 2 2 2 6 3 3" xfId="26835" xr:uid="{F79CA470-B975-46D6-AF78-345F7D826B9D}"/>
    <cellStyle name="Note 2 2 2 6 4" xfId="12492" xr:uid="{CDCEE12C-C2DB-4FD4-AB16-CC90FCBD1DE7}"/>
    <cellStyle name="Note 2 2 2 6 5" xfId="22618" xr:uid="{6A5CE52A-97F0-4B01-B248-D43DFB2DC00E}"/>
    <cellStyle name="Note 2 2 2 7" xfId="3521" xr:uid="{BF0A44E9-75A7-4D9B-9DDE-8CB9EB664048}"/>
    <cellStyle name="Note 2 2 2 7 2" xfId="7800" xr:uid="{EF00FAC1-12E4-45F9-87E1-5F1461DC46C6}"/>
    <cellStyle name="Note 2 2 2 7 2 2" xfId="17122" xr:uid="{7837E03F-A51A-44D9-A028-EF6195181DA4}"/>
    <cellStyle name="Note 2 2 2 7 2 3" xfId="27248" xr:uid="{5E312518-984B-4954-8C39-6E079F6DAB0E}"/>
    <cellStyle name="Note 2 2 2 7 3" xfId="12905" xr:uid="{7DC4600C-2F01-4C24-A6FE-C30956033607}"/>
    <cellStyle name="Note 2 2 2 7 4" xfId="23031" xr:uid="{63126FCF-EA32-4EBE-B6C6-C73040C15A03}"/>
    <cellStyle name="Note 2 2 2 8" xfId="3580" xr:uid="{19ECBD19-C684-4AD5-801B-437B18C4A2F5}"/>
    <cellStyle name="Note 2 2 2 9" xfId="3661" xr:uid="{3891ECC7-DE0B-428D-ACBC-11F110E9D7C8}"/>
    <cellStyle name="Note 2 2 2 9 2" xfId="7880" xr:uid="{7CBABC1C-0B9E-4F71-BEFF-19042ADBB165}"/>
    <cellStyle name="Note 2 2 2 9 2 2" xfId="17202" xr:uid="{28AAF7C5-D27E-4E94-8A82-F0F859C7F5E5}"/>
    <cellStyle name="Note 2 2 2 9 2 3" xfId="27328" xr:uid="{A3FAE0F0-B95D-494E-BEFC-E0D836D53B65}"/>
    <cellStyle name="Note 2 2 2 9 3" xfId="12985" xr:uid="{8E8FE3F8-5DB3-47BB-9935-C78FDE08D87A}"/>
    <cellStyle name="Note 2 2 2 9 4" xfId="23111" xr:uid="{C173B766-9F14-49DD-AAC8-52F6084F33D9}"/>
    <cellStyle name="Note 2 2 3" xfId="552" xr:uid="{00000000-0005-0000-0000-0000E1030000}"/>
    <cellStyle name="Note 2 2 3 10" xfId="9878" xr:uid="{954283BE-1557-4E97-894B-8C32435C915A}"/>
    <cellStyle name="Note 2 2 3 10 2" xfId="19199" xr:uid="{B7927A7A-555B-4C35-8B09-A0A6AE5E4B22}"/>
    <cellStyle name="Note 2 2 3 10 3" xfId="29325" xr:uid="{7D3A7FD8-66CF-4FF9-A784-C43AB984BD51}"/>
    <cellStyle name="Note 2 2 3 11" xfId="1433" xr:uid="{77D6DB41-FE78-4888-9F16-52B3BB4B30ED}"/>
    <cellStyle name="Note 2 2 3 12" xfId="10842" xr:uid="{F18225C9-18DD-4FAC-9CA6-F1F20B4E438C}"/>
    <cellStyle name="Note 2 2 3 13" xfId="20138" xr:uid="{1AD3F279-797C-4D97-AFF6-04E460439FF1}"/>
    <cellStyle name="Note 2 2 3 14" xfId="20968" xr:uid="{B891C23D-792B-4F2B-9ED3-826F90772959}"/>
    <cellStyle name="Note 2 2 3 2" xfId="1017" xr:uid="{00000000-0005-0000-0000-0000E2030000}"/>
    <cellStyle name="Note 2 2 3 2 2" xfId="4077" xr:uid="{E3399C2E-637F-4148-B5A5-585A49784393}"/>
    <cellStyle name="Note 2 2 3 2 2 2" xfId="8295" xr:uid="{FEED9738-ACE7-4C9E-B925-5C7222D7AE71}"/>
    <cellStyle name="Note 2 2 3 2 2 2 2" xfId="17617" xr:uid="{DC5623D3-9DBB-4BF6-82F0-D26E104C7BCE}"/>
    <cellStyle name="Note 2 2 3 2 2 2 3" xfId="27743" xr:uid="{0D34B4A8-651E-4FE8-BC87-6A05A8B22CB0}"/>
    <cellStyle name="Note 2 2 3 2 2 3" xfId="13400" xr:uid="{62211DCD-4E78-4269-972B-056D1DC94A82}"/>
    <cellStyle name="Note 2 2 3 2 2 4" xfId="23526" xr:uid="{7B47C873-218B-4BA1-AF5F-7AE2208F8E1E}"/>
    <cellStyle name="Note 2 2 3 2 3" xfId="6150" xr:uid="{FBDFEB80-5044-47A2-BA70-0D184838D09D}"/>
    <cellStyle name="Note 2 2 3 2 3 2" xfId="15472" xr:uid="{5349B62F-5BDC-4FF6-AD9B-8796FEB8BEEC}"/>
    <cellStyle name="Note 2 2 3 2 3 3" xfId="25598" xr:uid="{06DE97C6-9957-4D64-99FA-14EB981070F0}"/>
    <cellStyle name="Note 2 2 3 2 4" xfId="10303" xr:uid="{F54AA2AC-BCCD-4C5F-B72C-3DCEADDD9883}"/>
    <cellStyle name="Note 2 2 3 2 4 2" xfId="19614" xr:uid="{D5D3B48B-3AA9-4FD2-8D62-CA74B9F36C70}"/>
    <cellStyle name="Note 2 2 3 2 4 3" xfId="29740" xr:uid="{38983491-96CC-4187-9EDD-EC92345F5408}"/>
    <cellStyle name="Note 2 2 3 2 5" xfId="1848" xr:uid="{08DAB323-C2BC-4B68-814F-FF9F5F544E71}"/>
    <cellStyle name="Note 2 2 3 2 6" xfId="11255" xr:uid="{D4EF3F17-4347-433C-845C-DE1394AF40DA}"/>
    <cellStyle name="Note 2 2 3 2 7" xfId="20554" xr:uid="{3C2C3176-E552-4F45-87CF-0B1D459762F4}"/>
    <cellStyle name="Note 2 2 3 2 8" xfId="21381" xr:uid="{523C2718-42DC-40D5-BAC3-8D8835CCBA45}"/>
    <cellStyle name="Note 2 2 3 3" xfId="2261" xr:uid="{503E3602-766C-4822-9225-2482A7DA467D}"/>
    <cellStyle name="Note 2 2 3 3 2" xfId="4490" xr:uid="{4F23A075-EE78-45E3-AF13-C2ABE943B687}"/>
    <cellStyle name="Note 2 2 3 3 2 2" xfId="8708" xr:uid="{08ABBA54-0040-47D9-A403-D0DA9CACB326}"/>
    <cellStyle name="Note 2 2 3 3 2 2 2" xfId="18030" xr:uid="{3CC863CF-9DD0-4131-8254-34BB3117ECA7}"/>
    <cellStyle name="Note 2 2 3 3 2 2 3" xfId="28156" xr:uid="{5B619C22-3ED8-485B-B770-5053C81F5405}"/>
    <cellStyle name="Note 2 2 3 3 2 3" xfId="13813" xr:uid="{C624D265-3259-4A11-8D50-2D8B1D467CCB}"/>
    <cellStyle name="Note 2 2 3 3 2 4" xfId="23939" xr:uid="{C5AAD05C-C629-49A1-8DFE-048379C980A5}"/>
    <cellStyle name="Note 2 2 3 3 3" xfId="6563" xr:uid="{83C3D1C6-2F1C-40F9-B570-EC69EA62F8EC}"/>
    <cellStyle name="Note 2 2 3 3 3 2" xfId="15885" xr:uid="{1533EB4E-EA71-40B0-B463-F0F03730D05E}"/>
    <cellStyle name="Note 2 2 3 3 3 3" xfId="26011" xr:uid="{EC96312C-DFB1-43F6-A262-63466229497E}"/>
    <cellStyle name="Note 2 2 3 3 4" xfId="11668" xr:uid="{F4B962F8-7B8E-4F77-B1B5-A2FDE84BA284}"/>
    <cellStyle name="Note 2 2 3 3 5" xfId="21794" xr:uid="{B8BA1626-38C8-4B00-AD03-F1EA3A9D24AE}"/>
    <cellStyle name="Note 2 2 3 4" xfId="2674" xr:uid="{E9A7BCD3-9DA7-492F-958C-B8D7AB4EB70D}"/>
    <cellStyle name="Note 2 2 3 4 2" xfId="4903" xr:uid="{1D5EF7E3-4833-4EE8-B777-06E76FB431CE}"/>
    <cellStyle name="Note 2 2 3 4 2 2" xfId="9121" xr:uid="{A8FE3971-211F-426F-AE0B-66DA540D95A8}"/>
    <cellStyle name="Note 2 2 3 4 2 2 2" xfId="18443" xr:uid="{5646E3FE-9BC9-4792-AE72-5E28AB854D36}"/>
    <cellStyle name="Note 2 2 3 4 2 2 3" xfId="28569" xr:uid="{277CB288-6D0E-4E72-BA34-3DF19A2241C3}"/>
    <cellStyle name="Note 2 2 3 4 2 3" xfId="14226" xr:uid="{807F2768-0C61-4DFA-B00B-5EB669F1E315}"/>
    <cellStyle name="Note 2 2 3 4 2 4" xfId="24352" xr:uid="{F7DBC67A-5B09-488F-8E55-C18893F8585D}"/>
    <cellStyle name="Note 2 2 3 4 3" xfId="6976" xr:uid="{EBC46C7B-0BC2-4279-9ADF-B862EDE0DC33}"/>
    <cellStyle name="Note 2 2 3 4 3 2" xfId="16298" xr:uid="{AEFC8474-441F-4792-8FEB-C1135E48FE29}"/>
    <cellStyle name="Note 2 2 3 4 3 3" xfId="26424" xr:uid="{71F11A1A-6BC0-428F-B63E-35F7F34BBECE}"/>
    <cellStyle name="Note 2 2 3 4 4" xfId="12081" xr:uid="{3346F41A-D3BB-45C6-812C-D061BAFA9565}"/>
    <cellStyle name="Note 2 2 3 4 5" xfId="22207" xr:uid="{F0C26585-6A72-4529-A918-55B82E9C556D}"/>
    <cellStyle name="Note 2 2 3 5" xfId="3087" xr:uid="{E6487A60-AF98-48D0-9968-5A8CC092CE2F}"/>
    <cellStyle name="Note 2 2 3 5 2" xfId="5316" xr:uid="{2AC97040-8DF7-4AF5-BF2B-EEF8E72BF76A}"/>
    <cellStyle name="Note 2 2 3 5 2 2" xfId="9534" xr:uid="{E7D0B835-030F-466D-9EA3-1992B21423BB}"/>
    <cellStyle name="Note 2 2 3 5 2 2 2" xfId="18856" xr:uid="{805EE1CB-EAB3-4F05-9318-CD8D1DC574A7}"/>
    <cellStyle name="Note 2 2 3 5 2 2 3" xfId="28982" xr:uid="{A3127087-DA36-4882-93C7-BE844C2636C2}"/>
    <cellStyle name="Note 2 2 3 5 2 3" xfId="14639" xr:uid="{6A0D0C8A-4D9A-488C-9A50-A84125DF2126}"/>
    <cellStyle name="Note 2 2 3 5 2 4" xfId="24765" xr:uid="{C985A3D3-D989-45B9-AC0E-CC86C52B23DE}"/>
    <cellStyle name="Note 2 2 3 5 3" xfId="7389" xr:uid="{094857A3-7793-498B-BDDF-282C1A072245}"/>
    <cellStyle name="Note 2 2 3 5 3 2" xfId="16711" xr:uid="{DA24D856-3026-418C-89D1-BDF0A78FF9ED}"/>
    <cellStyle name="Note 2 2 3 5 3 3" xfId="26837" xr:uid="{0A8C4BB6-7840-44EE-9572-4E06E2DCF3F6}"/>
    <cellStyle name="Note 2 2 3 5 4" xfId="12494" xr:uid="{84B3B94B-FE56-47E3-9FB7-1A613C3F73AA}"/>
    <cellStyle name="Note 2 2 3 5 5" xfId="22620" xr:uid="{0FF80B63-EF95-4FFC-8C8F-053B67FCCC1E}"/>
    <cellStyle name="Note 2 2 3 6" xfId="3523" xr:uid="{F25F9276-6B66-4884-A237-4302B42723BA}"/>
    <cellStyle name="Note 2 2 3 6 2" xfId="7802" xr:uid="{B64131AF-81CC-487C-8D87-BF7AC7540D08}"/>
    <cellStyle name="Note 2 2 3 6 2 2" xfId="17124" xr:uid="{DDC72E6E-0DAF-4619-B293-E69468434642}"/>
    <cellStyle name="Note 2 2 3 6 2 3" xfId="27250" xr:uid="{C43721F3-0D37-4A92-A90F-D2E9A44218F1}"/>
    <cellStyle name="Note 2 2 3 6 3" xfId="12907" xr:uid="{5B401409-26E2-4BC6-A5EA-02F107718065}"/>
    <cellStyle name="Note 2 2 3 6 4" xfId="23033" xr:uid="{F9985D82-6B3F-402F-BCCB-B905ED77D254}"/>
    <cellStyle name="Note 2 2 3 7" xfId="3582" xr:uid="{6DDE5E42-0513-4101-A143-01117E491064}"/>
    <cellStyle name="Note 2 2 3 8" xfId="3663" xr:uid="{C2853BFC-6F5F-48D8-B43E-B5CF6D29EEAB}"/>
    <cellStyle name="Note 2 2 3 8 2" xfId="7882" xr:uid="{52BAF080-0C6B-4EED-A14B-4B19021F2EFD}"/>
    <cellStyle name="Note 2 2 3 8 2 2" xfId="17204" xr:uid="{75CD21ED-5D76-46A5-A4DF-D21718BF2203}"/>
    <cellStyle name="Note 2 2 3 8 2 3" xfId="27330" xr:uid="{57F42BE0-6B72-4868-A837-7183AE895031}"/>
    <cellStyle name="Note 2 2 3 8 3" xfId="12987" xr:uid="{FFD88454-2077-419B-B333-A744CE39FA00}"/>
    <cellStyle name="Note 2 2 3 8 4" xfId="23113" xr:uid="{3E45053D-11C0-4B2C-B09E-2FF9AFA0A53D}"/>
    <cellStyle name="Note 2 2 3 9" xfId="5737" xr:uid="{BF2D7D7B-8DB9-4C20-85F2-6B78FF20F39D}"/>
    <cellStyle name="Note 2 2 3 9 2" xfId="15059" xr:uid="{CDBBCD0E-5DED-4333-9B0D-6E7C1A056D0C}"/>
    <cellStyle name="Note 2 2 3 9 3" xfId="25185" xr:uid="{5E786922-A668-4693-BA3F-E4D17065BFC2}"/>
    <cellStyle name="Note 2 2 4" xfId="1014" xr:uid="{00000000-0005-0000-0000-0000E3030000}"/>
    <cellStyle name="Note 2 2 4 2" xfId="4074" xr:uid="{BF84286C-2B59-4173-9450-3983ABC7245A}"/>
    <cellStyle name="Note 2 2 4 2 2" xfId="8292" xr:uid="{8D78BCDA-2C2F-4B31-BD2A-9A40BA6A58F4}"/>
    <cellStyle name="Note 2 2 4 2 2 2" xfId="17614" xr:uid="{8324AFB8-3198-45F0-AE23-33FC2C1131AE}"/>
    <cellStyle name="Note 2 2 4 2 2 3" xfId="27740" xr:uid="{1B5B8F0C-35D6-47E8-8603-A40C1EA031B9}"/>
    <cellStyle name="Note 2 2 4 2 3" xfId="13397" xr:uid="{33BE042C-2E00-4E97-9EA2-7326F912651A}"/>
    <cellStyle name="Note 2 2 4 2 4" xfId="23523" xr:uid="{40D08AFB-5CC3-4B7F-AB33-DB1F1327A84A}"/>
    <cellStyle name="Note 2 2 4 3" xfId="6147" xr:uid="{40FD8B2A-25D6-4A83-AAF1-E9558BC27DF0}"/>
    <cellStyle name="Note 2 2 4 3 2" xfId="15469" xr:uid="{5AD9E509-A9F1-4E14-98EF-5BCFADB9F9F6}"/>
    <cellStyle name="Note 2 2 4 3 3" xfId="25595" xr:uid="{7B839C74-AE3D-4127-A952-041E17F33F38}"/>
    <cellStyle name="Note 2 2 4 4" xfId="10096" xr:uid="{FA044B9F-BB9D-4FC5-BFC7-2715A76AEF0B}"/>
    <cellStyle name="Note 2 2 4 4 2" xfId="19407" xr:uid="{55962E02-D57D-462C-86FD-F75C5FBD0621}"/>
    <cellStyle name="Note 2 2 4 4 3" xfId="29533" xr:uid="{8F960DE5-291D-4C6D-9D8E-4BE2D4B28483}"/>
    <cellStyle name="Note 2 2 4 5" xfId="1845" xr:uid="{96FD4F07-69AF-495C-887E-FB2AA28C7A6A}"/>
    <cellStyle name="Note 2 2 4 6" xfId="11252" xr:uid="{009B3971-EABB-456F-823E-E1BFA52FB3CA}"/>
    <cellStyle name="Note 2 2 4 7" xfId="20551" xr:uid="{A01429EF-B706-4B45-B99B-B47F6925107D}"/>
    <cellStyle name="Note 2 2 4 8" xfId="21378" xr:uid="{899FDA19-0826-4BAB-A2B8-2F59AF9D5A32}"/>
    <cellStyle name="Note 2 2 5" xfId="2258" xr:uid="{E9345510-2DED-40BA-9BBC-BE1AED0DD472}"/>
    <cellStyle name="Note 2 2 5 2" xfId="4487" xr:uid="{27A80B58-3AB6-4693-A910-B3E77FB2A0A8}"/>
    <cellStyle name="Note 2 2 5 2 2" xfId="8705" xr:uid="{76874FEB-B1AB-4528-A56D-AA0FF48BEE70}"/>
    <cellStyle name="Note 2 2 5 2 2 2" xfId="18027" xr:uid="{CC159EC5-8304-492A-8EDC-765535B785A6}"/>
    <cellStyle name="Note 2 2 5 2 2 3" xfId="28153" xr:uid="{B5006F80-C0A4-4EC9-86AF-2A3DD98A8DB5}"/>
    <cellStyle name="Note 2 2 5 2 3" xfId="13810" xr:uid="{8E50AD49-9DDC-4D5A-AA99-A58C26148A38}"/>
    <cellStyle name="Note 2 2 5 2 4" xfId="23936" xr:uid="{9A7870C5-F003-4F90-8ACC-0C99D944858A}"/>
    <cellStyle name="Note 2 2 5 3" xfId="6560" xr:uid="{3F380FCA-1ED9-473E-AEA6-1F01D9F33A90}"/>
    <cellStyle name="Note 2 2 5 3 2" xfId="15882" xr:uid="{D1312359-4EBF-4DCD-822F-DD6289B41DA5}"/>
    <cellStyle name="Note 2 2 5 3 3" xfId="26008" xr:uid="{18D55D6E-033E-4F85-91E1-8C442964333B}"/>
    <cellStyle name="Note 2 2 5 4" xfId="11665" xr:uid="{9649F687-E5B9-4C25-8989-F12026466E70}"/>
    <cellStyle name="Note 2 2 5 5" xfId="21791" xr:uid="{FA1C9148-DFA5-4490-98D4-D7CF6F23AAC9}"/>
    <cellStyle name="Note 2 2 6" xfId="2671" xr:uid="{E9C5413E-83A8-4F75-BF7D-60238232BC9F}"/>
    <cellStyle name="Note 2 2 6 2" xfId="4900" xr:uid="{D6A9CBDB-1ABF-4AC5-B118-175E5DDC6A70}"/>
    <cellStyle name="Note 2 2 6 2 2" xfId="9118" xr:uid="{BAC61BEB-0CF2-41FD-AF41-746A4A1D514A}"/>
    <cellStyle name="Note 2 2 6 2 2 2" xfId="18440" xr:uid="{A7ACC8BB-0B0A-4F05-85BB-D89B965B0189}"/>
    <cellStyle name="Note 2 2 6 2 2 3" xfId="28566" xr:uid="{87826C09-EC1D-4F6F-9767-7A3D6C260128}"/>
    <cellStyle name="Note 2 2 6 2 3" xfId="14223" xr:uid="{C9763E61-70EB-4524-82AC-5879D1DB46CD}"/>
    <cellStyle name="Note 2 2 6 2 4" xfId="24349" xr:uid="{789F0821-6073-4933-8B81-51F944125E77}"/>
    <cellStyle name="Note 2 2 6 3" xfId="6973" xr:uid="{7DBB3115-2977-4E58-AFA7-964FA4ACF01B}"/>
    <cellStyle name="Note 2 2 6 3 2" xfId="16295" xr:uid="{9707D267-02B8-41B8-B445-1D58E4D78DA9}"/>
    <cellStyle name="Note 2 2 6 3 3" xfId="26421" xr:uid="{DE1E328A-9933-45DB-9D16-81F4B76AEF50}"/>
    <cellStyle name="Note 2 2 6 4" xfId="12078" xr:uid="{62CFFE8C-4890-4F71-817D-2441A70CAC55}"/>
    <cellStyle name="Note 2 2 6 5" xfId="22204" xr:uid="{AA40C732-EAA6-4B35-B51A-0609F1E14232}"/>
    <cellStyle name="Note 2 2 7" xfId="3084" xr:uid="{374637A2-0B01-4D2F-823D-F85D559E4870}"/>
    <cellStyle name="Note 2 2 7 2" xfId="5313" xr:uid="{5E28448A-AF9B-4FB4-A27A-BCA15DE6CA2B}"/>
    <cellStyle name="Note 2 2 7 2 2" xfId="9531" xr:uid="{31D85A52-CAC3-4583-9548-9D9AA08A4585}"/>
    <cellStyle name="Note 2 2 7 2 2 2" xfId="18853" xr:uid="{97E800A1-C791-450E-B433-49E91220DD44}"/>
    <cellStyle name="Note 2 2 7 2 2 3" xfId="28979" xr:uid="{353D9E8F-B3A1-475B-AE2A-AA4D2AE885DD}"/>
    <cellStyle name="Note 2 2 7 2 3" xfId="14636" xr:uid="{5A0DA9AA-82EA-4100-9689-F4415C6C0401}"/>
    <cellStyle name="Note 2 2 7 2 4" xfId="24762" xr:uid="{AFFF594D-A7E5-4983-B834-2DE035143707}"/>
    <cellStyle name="Note 2 2 7 3" xfId="7386" xr:uid="{F8DD5FDB-91B8-4B89-AD2B-DD16F5F54D15}"/>
    <cellStyle name="Note 2 2 7 3 2" xfId="16708" xr:uid="{9351FC16-09FF-4404-AF69-6987BB5576A7}"/>
    <cellStyle name="Note 2 2 7 3 3" xfId="26834" xr:uid="{D584D83A-C362-4EF7-A43C-EB67E8B12481}"/>
    <cellStyle name="Note 2 2 7 4" xfId="12491" xr:uid="{DB6D5E41-5465-4409-8DB8-6F6E67EE2848}"/>
    <cellStyle name="Note 2 2 7 5" xfId="22617" xr:uid="{FC437F2D-58EF-4B57-BAFE-D6F853CD31E8}"/>
    <cellStyle name="Note 2 2 8" xfId="3520" xr:uid="{AB41DED4-CE0A-4E76-8853-06F0B13791FC}"/>
    <cellStyle name="Note 2 2 8 2" xfId="7799" xr:uid="{3B0230CB-1871-4148-9B43-065CE77885A7}"/>
    <cellStyle name="Note 2 2 8 2 2" xfId="17121" xr:uid="{2A13BEE6-D962-4D52-A92E-CA7ABC360810}"/>
    <cellStyle name="Note 2 2 8 2 3" xfId="27247" xr:uid="{A5963E92-104C-439A-A1B8-0FA929BDD3EF}"/>
    <cellStyle name="Note 2 2 8 3" xfId="12904" xr:uid="{51D727E0-1690-4CE9-A4B2-96FF44D384A1}"/>
    <cellStyle name="Note 2 2 8 4" xfId="23030" xr:uid="{5290B7B9-C618-445A-9958-C96889CB732E}"/>
    <cellStyle name="Note 2 2 9" xfId="3579" xr:uid="{791DDC07-26CB-4368-9752-9FB87F66E237}"/>
    <cellStyle name="Note 2 3" xfId="553" xr:uid="{00000000-0005-0000-0000-0000E4030000}"/>
    <cellStyle name="Note 2 3 10" xfId="5738" xr:uid="{39E54512-049B-4AAA-99B2-0787A1FCAF3E}"/>
    <cellStyle name="Note 2 3 10 2" xfId="15060" xr:uid="{E18CB83D-E804-4E76-A196-3674BD238D93}"/>
    <cellStyle name="Note 2 3 10 3" xfId="25186" xr:uid="{FB8B1A1C-990C-4D81-830A-0C8D3F04ACFF}"/>
    <cellStyle name="Note 2 3 11" xfId="9724" xr:uid="{50A0B472-1233-418B-AE2F-F3ED6BBC63C9}"/>
    <cellStyle name="Note 2 3 11 2" xfId="19045" xr:uid="{3CBE292D-EFE8-4D36-B744-B096C884AD7F}"/>
    <cellStyle name="Note 2 3 11 3" xfId="29171" xr:uid="{14FBDDF7-07F5-4CF1-8E24-FA10996E0FCD}"/>
    <cellStyle name="Note 2 3 12" xfId="1434" xr:uid="{14CED7D5-98FE-422F-94A0-BC3707D98E06}"/>
    <cellStyle name="Note 2 3 13" xfId="10843" xr:uid="{677720D9-D340-46CA-9835-75306EA994AA}"/>
    <cellStyle name="Note 2 3 14" xfId="20139" xr:uid="{E0C49E88-614B-41CB-B6C8-30846364C4EC}"/>
    <cellStyle name="Note 2 3 15" xfId="20969" xr:uid="{B88AECA2-F164-46D7-852A-BA60586D2491}"/>
    <cellStyle name="Note 2 3 2" xfId="554" xr:uid="{00000000-0005-0000-0000-0000E5030000}"/>
    <cellStyle name="Note 2 3 2 10" xfId="9931" xr:uid="{69E6EF22-3AAF-4C2C-8306-2DD8FAEC84AE}"/>
    <cellStyle name="Note 2 3 2 10 2" xfId="19252" xr:uid="{92F5E9A6-F6EA-4FC7-97E7-39E4159F5A8A}"/>
    <cellStyle name="Note 2 3 2 10 3" xfId="29378" xr:uid="{19194A84-5722-48AF-8BD0-E6ECE86A67C4}"/>
    <cellStyle name="Note 2 3 2 11" xfId="1435" xr:uid="{8ADCB1AF-F3EE-4E75-B998-642BECFC8CFC}"/>
    <cellStyle name="Note 2 3 2 12" xfId="10844" xr:uid="{C82A8592-C1C7-4DF5-9C72-8BB1B23D36D9}"/>
    <cellStyle name="Note 2 3 2 13" xfId="20140" xr:uid="{76712FB2-1D4E-46C1-B4FA-C922B7BEB6C8}"/>
    <cellStyle name="Note 2 3 2 14" xfId="20970" xr:uid="{DF509943-3AB0-4383-8297-0FDF83E0FBC7}"/>
    <cellStyle name="Note 2 3 2 2" xfId="1019" xr:uid="{00000000-0005-0000-0000-0000E6030000}"/>
    <cellStyle name="Note 2 3 2 2 2" xfId="4079" xr:uid="{B3ED89C2-37E6-4068-83AB-579DEEABCDAC}"/>
    <cellStyle name="Note 2 3 2 2 2 2" xfId="8297" xr:uid="{B48B3CA8-A847-4C55-B4A2-B63F1CBA71FC}"/>
    <cellStyle name="Note 2 3 2 2 2 2 2" xfId="17619" xr:uid="{1A6FD183-4E80-440A-9161-BEDADB5513BC}"/>
    <cellStyle name="Note 2 3 2 2 2 2 3" xfId="27745" xr:uid="{3DB54D41-D938-4149-A6B5-748786C3EF5D}"/>
    <cellStyle name="Note 2 3 2 2 2 3" xfId="13402" xr:uid="{B51269D7-9670-4259-809A-B81DF7368DAF}"/>
    <cellStyle name="Note 2 3 2 2 2 4" xfId="23528" xr:uid="{B0DD032C-050B-428A-9835-6CC57DB24B13}"/>
    <cellStyle name="Note 2 3 2 2 3" xfId="6152" xr:uid="{3DC7CEED-0F3F-4A71-9559-D043EDBED8B5}"/>
    <cellStyle name="Note 2 3 2 2 3 2" xfId="15474" xr:uid="{7B6FB6A2-1A6B-4872-98F8-2D9224678C29}"/>
    <cellStyle name="Note 2 3 2 2 3 3" xfId="25600" xr:uid="{173AEBB2-0895-4FFA-8975-3799497FA4E8}"/>
    <cellStyle name="Note 2 3 2 2 4" xfId="10356" xr:uid="{0383B7EB-1A9E-4E67-9B73-F2D2F09808E8}"/>
    <cellStyle name="Note 2 3 2 2 4 2" xfId="19667" xr:uid="{F4870110-BCDF-4894-8C8A-061A82178F52}"/>
    <cellStyle name="Note 2 3 2 2 4 3" xfId="29793" xr:uid="{E4ACBF1F-1436-4992-90AB-CABDBB62A467}"/>
    <cellStyle name="Note 2 3 2 2 5" xfId="1850" xr:uid="{8F72A266-276D-46F1-99B5-E2F590DBEF0B}"/>
    <cellStyle name="Note 2 3 2 2 6" xfId="11257" xr:uid="{071A6436-BC4A-44D0-8FFA-6872D32F83FD}"/>
    <cellStyle name="Note 2 3 2 2 7" xfId="20556" xr:uid="{42AD7237-CDA4-49BD-B6CF-2074BF7695BC}"/>
    <cellStyle name="Note 2 3 2 2 8" xfId="21383" xr:uid="{3CABB3A8-0ABD-445A-A85B-2E6CA8EEF221}"/>
    <cellStyle name="Note 2 3 2 3" xfId="2263" xr:uid="{A2AF2DEC-DA26-4281-8727-560C46B32EC7}"/>
    <cellStyle name="Note 2 3 2 3 2" xfId="4492" xr:uid="{C93360E2-9862-4995-9B82-F27D00E67DE1}"/>
    <cellStyle name="Note 2 3 2 3 2 2" xfId="8710" xr:uid="{2774BCF9-6D65-4CCA-8D20-C5C7329030A4}"/>
    <cellStyle name="Note 2 3 2 3 2 2 2" xfId="18032" xr:uid="{8F465AE0-6EF2-40CD-B4B9-4F1BBFF708D3}"/>
    <cellStyle name="Note 2 3 2 3 2 2 3" xfId="28158" xr:uid="{EDDFF83F-F7C3-4144-8869-346448DA664F}"/>
    <cellStyle name="Note 2 3 2 3 2 3" xfId="13815" xr:uid="{77CB23CA-A068-40C6-AAC4-BB94BB2A09E9}"/>
    <cellStyle name="Note 2 3 2 3 2 4" xfId="23941" xr:uid="{1696041E-592E-4489-8B6E-C7245712C0CC}"/>
    <cellStyle name="Note 2 3 2 3 3" xfId="6565" xr:uid="{145D4F77-E7E6-415B-8F34-C30F560E985C}"/>
    <cellStyle name="Note 2 3 2 3 3 2" xfId="15887" xr:uid="{B56B9BF6-8F9C-46BA-B422-38E194103C3C}"/>
    <cellStyle name="Note 2 3 2 3 3 3" xfId="26013" xr:uid="{55A64C07-E122-480D-84FF-DBD5DAD63C12}"/>
    <cellStyle name="Note 2 3 2 3 4" xfId="11670" xr:uid="{96CA6BB3-A689-40FF-8A6C-95943349B744}"/>
    <cellStyle name="Note 2 3 2 3 5" xfId="21796" xr:uid="{70D2A0B4-116E-4C85-9B34-15301E9F7594}"/>
    <cellStyle name="Note 2 3 2 4" xfId="2676" xr:uid="{D98EF18F-FA9C-4BE5-9391-7A06D437E54B}"/>
    <cellStyle name="Note 2 3 2 4 2" xfId="4905" xr:uid="{8361C9ED-6A34-4BDB-A528-A030E858AD44}"/>
    <cellStyle name="Note 2 3 2 4 2 2" xfId="9123" xr:uid="{169DE57F-AD2C-4CC7-9FF5-676158B957D5}"/>
    <cellStyle name="Note 2 3 2 4 2 2 2" xfId="18445" xr:uid="{B4243E2A-EE30-45DD-B6CC-0A03A93BFE49}"/>
    <cellStyle name="Note 2 3 2 4 2 2 3" xfId="28571" xr:uid="{1D9215FC-2694-46E2-8CF8-58466AD009AF}"/>
    <cellStyle name="Note 2 3 2 4 2 3" xfId="14228" xr:uid="{5A8CC908-ECA8-4E70-A2BB-C4255FE5A3D6}"/>
    <cellStyle name="Note 2 3 2 4 2 4" xfId="24354" xr:uid="{3C7093AF-EA21-400A-9DE0-DC0B4A4CC8F0}"/>
    <cellStyle name="Note 2 3 2 4 3" xfId="6978" xr:uid="{28A326F2-B34C-4564-9AAC-AA9F6EEEED4D}"/>
    <cellStyle name="Note 2 3 2 4 3 2" xfId="16300" xr:uid="{06362EBD-6EC9-4B5C-B849-F5E1D67CA353}"/>
    <cellStyle name="Note 2 3 2 4 3 3" xfId="26426" xr:uid="{15576CC9-CFA6-4BD0-944D-F576F9D8CA5B}"/>
    <cellStyle name="Note 2 3 2 4 4" xfId="12083" xr:uid="{E838521B-2A86-4047-A88A-B04C1E89BB5F}"/>
    <cellStyle name="Note 2 3 2 4 5" xfId="22209" xr:uid="{75DB152A-B15A-43A8-AFAE-449A3B8AAD4A}"/>
    <cellStyle name="Note 2 3 2 5" xfId="3089" xr:uid="{B42BFF86-A87A-4DCE-A623-2A75F7890841}"/>
    <cellStyle name="Note 2 3 2 5 2" xfId="5318" xr:uid="{B6869BA7-C3F8-4940-806B-B0C53E0CB2C1}"/>
    <cellStyle name="Note 2 3 2 5 2 2" xfId="9536" xr:uid="{A7C83F53-C8C2-4FE1-8044-48A1221E5869}"/>
    <cellStyle name="Note 2 3 2 5 2 2 2" xfId="18858" xr:uid="{EC488728-E25C-45EC-B0AD-0E8EFD45B823}"/>
    <cellStyle name="Note 2 3 2 5 2 2 3" xfId="28984" xr:uid="{E30B6265-9589-486C-B86C-24AC3DAAE956}"/>
    <cellStyle name="Note 2 3 2 5 2 3" xfId="14641" xr:uid="{69150769-17B1-463A-B484-4266C79A410B}"/>
    <cellStyle name="Note 2 3 2 5 2 4" xfId="24767" xr:uid="{7BF6BB0B-8F82-4C07-8F62-ED63BDE7C7E5}"/>
    <cellStyle name="Note 2 3 2 5 3" xfId="7391" xr:uid="{B9688DAD-E0F3-4A12-BADE-ABC53B827236}"/>
    <cellStyle name="Note 2 3 2 5 3 2" xfId="16713" xr:uid="{F79AC678-3590-4754-AB3F-4804A4502B72}"/>
    <cellStyle name="Note 2 3 2 5 3 3" xfId="26839" xr:uid="{926D9759-33BA-4637-9BFC-647E728F5D66}"/>
    <cellStyle name="Note 2 3 2 5 4" xfId="12496" xr:uid="{8873BB5B-F4C6-402F-8568-0E37A8922797}"/>
    <cellStyle name="Note 2 3 2 5 5" xfId="22622" xr:uid="{77651EF1-D5A1-4D57-A2D4-D12B90BFB657}"/>
    <cellStyle name="Note 2 3 2 6" xfId="3525" xr:uid="{4CE5A4B5-F5A2-48B6-A78C-7F1FA57498BA}"/>
    <cellStyle name="Note 2 3 2 6 2" xfId="7804" xr:uid="{60D24B82-1A86-4A63-9156-96C56A3F6383}"/>
    <cellStyle name="Note 2 3 2 6 2 2" xfId="17126" xr:uid="{E412F161-92F1-4EFB-AB5D-81B4DCBBDD6A}"/>
    <cellStyle name="Note 2 3 2 6 2 3" xfId="27252" xr:uid="{4EF9DE4B-F810-4C25-83E6-5366F70F1D6C}"/>
    <cellStyle name="Note 2 3 2 6 3" xfId="12909" xr:uid="{A20729F8-745D-47E7-A082-A8936F3DA4B2}"/>
    <cellStyle name="Note 2 3 2 6 4" xfId="23035" xr:uid="{03A4486B-CD2C-477A-97A6-BC9D0F946008}"/>
    <cellStyle name="Note 2 3 2 7" xfId="3584" xr:uid="{D782ACDA-275B-4044-9753-4CD8443814F0}"/>
    <cellStyle name="Note 2 3 2 8" xfId="3665" xr:uid="{53F39D99-F849-4070-A726-2E86A22B84BA}"/>
    <cellStyle name="Note 2 3 2 8 2" xfId="7884" xr:uid="{D5446CED-974E-4702-962B-A1F6350FF449}"/>
    <cellStyle name="Note 2 3 2 8 2 2" xfId="17206" xr:uid="{1DC8AB76-A444-4DAF-B0C7-AF5E7EB3C663}"/>
    <cellStyle name="Note 2 3 2 8 2 3" xfId="27332" xr:uid="{7FE95E9D-EFE4-4F6E-B49A-D12A556D8083}"/>
    <cellStyle name="Note 2 3 2 8 3" xfId="12989" xr:uid="{6D3C2E9C-66A0-47F6-ADB9-4F4CE28C57DE}"/>
    <cellStyle name="Note 2 3 2 8 4" xfId="23115" xr:uid="{6E9A9974-B523-4736-94F8-333ED48086A7}"/>
    <cellStyle name="Note 2 3 2 9" xfId="5739" xr:uid="{51D3CFE9-A4BC-4563-84BD-7CDC3507C37D}"/>
    <cellStyle name="Note 2 3 2 9 2" xfId="15061" xr:uid="{FBFD289F-7F81-440D-8F6F-F94BB6E0771D}"/>
    <cellStyle name="Note 2 3 2 9 3" xfId="25187" xr:uid="{FD936EE4-1655-41B4-AFD4-070B385229F1}"/>
    <cellStyle name="Note 2 3 3" xfId="1018" xr:uid="{00000000-0005-0000-0000-0000E7030000}"/>
    <cellStyle name="Note 2 3 3 2" xfId="4078" xr:uid="{94C87CD1-F279-4C5E-8578-AB320B576578}"/>
    <cellStyle name="Note 2 3 3 2 2" xfId="8296" xr:uid="{5DA4EBFA-C73F-4C6C-A7C2-113D08EDE22C}"/>
    <cellStyle name="Note 2 3 3 2 2 2" xfId="17618" xr:uid="{DAA55459-A8CB-4495-A0D7-0C333C83C195}"/>
    <cellStyle name="Note 2 3 3 2 2 3" xfId="27744" xr:uid="{D8E6A0F3-49FD-4623-B2AC-AE6544B6147B}"/>
    <cellStyle name="Note 2 3 3 2 3" xfId="13401" xr:uid="{75DD8567-7F0C-4326-9A2D-79607BFC8C43}"/>
    <cellStyle name="Note 2 3 3 2 4" xfId="23527" xr:uid="{203A4441-C4F9-4910-AA35-DE7C613CD617}"/>
    <cellStyle name="Note 2 3 3 3" xfId="6151" xr:uid="{D9C3D929-D9BC-41B1-892E-1664BA6F1DA1}"/>
    <cellStyle name="Note 2 3 3 3 2" xfId="15473" xr:uid="{F1FBF74B-8239-4267-9CAB-EC92C6ACBCDE}"/>
    <cellStyle name="Note 2 3 3 3 3" xfId="25599" xr:uid="{31A7A20B-7646-4927-99B2-D46058C1B751}"/>
    <cellStyle name="Note 2 3 3 4" xfId="10149" xr:uid="{F0D1E67B-81C6-45A5-8DE0-E4DCF97A34D9}"/>
    <cellStyle name="Note 2 3 3 4 2" xfId="19460" xr:uid="{AF880C3D-C9B5-4C70-AF9B-D3A180403D3B}"/>
    <cellStyle name="Note 2 3 3 4 3" xfId="29586" xr:uid="{6CF301AB-AE67-455C-BAAB-63564D4C76DA}"/>
    <cellStyle name="Note 2 3 3 5" xfId="1849" xr:uid="{794D878A-C9DD-49AB-9D34-C6FA022707E8}"/>
    <cellStyle name="Note 2 3 3 6" xfId="11256" xr:uid="{1A751CCB-58C2-404D-8C8C-9944CB38160A}"/>
    <cellStyle name="Note 2 3 3 7" xfId="20555" xr:uid="{C232344D-7B78-46DE-AC16-70B7D28DB7DC}"/>
    <cellStyle name="Note 2 3 3 8" xfId="21382" xr:uid="{8B124B35-6192-4052-82BA-F211A1477EDB}"/>
    <cellStyle name="Note 2 3 4" xfId="2262" xr:uid="{EBEE433A-BF7F-4885-B360-9F66CFCD61C2}"/>
    <cellStyle name="Note 2 3 4 2" xfId="4491" xr:uid="{A366EFB7-8E27-4C45-9227-F28CB3E392EF}"/>
    <cellStyle name="Note 2 3 4 2 2" xfId="8709" xr:uid="{BC177BBA-2403-44D7-906B-8F7D2F8EA7DA}"/>
    <cellStyle name="Note 2 3 4 2 2 2" xfId="18031" xr:uid="{9798EE66-7B51-49B9-B99F-F99D6A05C137}"/>
    <cellStyle name="Note 2 3 4 2 2 3" xfId="28157" xr:uid="{40D19100-3A3E-4DDC-BFBA-934B6DFC8770}"/>
    <cellStyle name="Note 2 3 4 2 3" xfId="13814" xr:uid="{88C76785-0804-4D37-93B7-96C72B586DF0}"/>
    <cellStyle name="Note 2 3 4 2 4" xfId="23940" xr:uid="{8D808A98-ABB9-4AEE-8B2B-FC3EC985AB3D}"/>
    <cellStyle name="Note 2 3 4 3" xfId="6564" xr:uid="{D1F2461A-D122-49E8-BB75-AE72CF68FFDC}"/>
    <cellStyle name="Note 2 3 4 3 2" xfId="15886" xr:uid="{D2A0BAA1-56A7-42A2-ABB7-10D1FEDB1A0C}"/>
    <cellStyle name="Note 2 3 4 3 3" xfId="26012" xr:uid="{7B587AFA-774A-42E7-8540-A2048D948DEC}"/>
    <cellStyle name="Note 2 3 4 4" xfId="11669" xr:uid="{F7F657A6-5B21-49ED-A661-70E9079ACBE1}"/>
    <cellStyle name="Note 2 3 4 5" xfId="21795" xr:uid="{391F6836-63AB-4895-8D25-89B17483F777}"/>
    <cellStyle name="Note 2 3 5" xfId="2675" xr:uid="{2B833228-3871-4AC6-855E-70771CAB696A}"/>
    <cellStyle name="Note 2 3 5 2" xfId="4904" xr:uid="{0B7ACE6C-8350-4ABE-B3C2-1BB096F034D4}"/>
    <cellStyle name="Note 2 3 5 2 2" xfId="9122" xr:uid="{4252D112-A3B1-4D75-964C-74A7C7E5D535}"/>
    <cellStyle name="Note 2 3 5 2 2 2" xfId="18444" xr:uid="{F634A64A-15B9-40A1-AE2D-CBAA31714E7B}"/>
    <cellStyle name="Note 2 3 5 2 2 3" xfId="28570" xr:uid="{53EFAF77-87D7-44A4-BBA0-11A10231727E}"/>
    <cellStyle name="Note 2 3 5 2 3" xfId="14227" xr:uid="{1E631CCC-55F0-4AC5-8E38-E639A2A09D28}"/>
    <cellStyle name="Note 2 3 5 2 4" xfId="24353" xr:uid="{5DAE9698-9306-47C9-AE8C-800D05499AB7}"/>
    <cellStyle name="Note 2 3 5 3" xfId="6977" xr:uid="{F0644364-D70C-485F-83EE-568755D1CB82}"/>
    <cellStyle name="Note 2 3 5 3 2" xfId="16299" xr:uid="{E4E32470-E4BB-414D-A9FA-B77BA82AC825}"/>
    <cellStyle name="Note 2 3 5 3 3" xfId="26425" xr:uid="{8FB5D16B-4F9E-4788-A2EA-3A1F4F9B5B12}"/>
    <cellStyle name="Note 2 3 5 4" xfId="12082" xr:uid="{A23A96C5-5870-44FF-B34E-84E0370E2E9F}"/>
    <cellStyle name="Note 2 3 5 5" xfId="22208" xr:uid="{EFC2CFDB-096D-4749-9B03-EA0CCFD75F50}"/>
    <cellStyle name="Note 2 3 6" xfId="3088" xr:uid="{374633C3-70AE-427D-8699-4E6178B87772}"/>
    <cellStyle name="Note 2 3 6 2" xfId="5317" xr:uid="{CE78095F-99AF-438D-981B-0031151E8D33}"/>
    <cellStyle name="Note 2 3 6 2 2" xfId="9535" xr:uid="{17C79128-B473-4C61-9BB5-7423F072017F}"/>
    <cellStyle name="Note 2 3 6 2 2 2" xfId="18857" xr:uid="{2B7FF3CB-A6E9-43CA-A1F6-FCE520CCA068}"/>
    <cellStyle name="Note 2 3 6 2 2 3" xfId="28983" xr:uid="{2F6472AB-2008-43BD-BCF4-710AA36108C1}"/>
    <cellStyle name="Note 2 3 6 2 3" xfId="14640" xr:uid="{2F6645E5-E5B9-4094-A280-CAE2B13128E4}"/>
    <cellStyle name="Note 2 3 6 2 4" xfId="24766" xr:uid="{4B74302B-94D1-4CE0-84AA-5270CBD05C52}"/>
    <cellStyle name="Note 2 3 6 3" xfId="7390" xr:uid="{8877EE54-A897-42A0-9DE4-E22A8DE53343}"/>
    <cellStyle name="Note 2 3 6 3 2" xfId="16712" xr:uid="{9D3B1053-3143-48AC-AC5E-33555D2DE58A}"/>
    <cellStyle name="Note 2 3 6 3 3" xfId="26838" xr:uid="{845FEEB7-0768-4E61-9D8E-28FD82F1EE02}"/>
    <cellStyle name="Note 2 3 6 4" xfId="12495" xr:uid="{1384EF34-D6E9-41E6-BBFC-23C541860AAB}"/>
    <cellStyle name="Note 2 3 6 5" xfId="22621" xr:uid="{0F64856A-4873-4A25-9D0A-D97905709962}"/>
    <cellStyle name="Note 2 3 7" xfId="3524" xr:uid="{D3505C64-727D-4553-8A01-460FF48E4361}"/>
    <cellStyle name="Note 2 3 7 2" xfId="7803" xr:uid="{C3A2647E-0F84-4E74-9C81-C342F4DED009}"/>
    <cellStyle name="Note 2 3 7 2 2" xfId="17125" xr:uid="{B4498D3E-9625-4CF3-93F6-3B015B1DF15C}"/>
    <cellStyle name="Note 2 3 7 2 3" xfId="27251" xr:uid="{7C89BCA4-6B73-49D8-82DB-95FE1AD5265B}"/>
    <cellStyle name="Note 2 3 7 3" xfId="12908" xr:uid="{4D39A377-724F-41F7-B91F-9402EB38CDA2}"/>
    <cellStyle name="Note 2 3 7 4" xfId="23034" xr:uid="{6BDC845B-80C2-40BB-BBA9-812FC49F53EA}"/>
    <cellStyle name="Note 2 3 8" xfId="3583" xr:uid="{6AC5E705-DABF-44A7-BA42-653B0C8313B2}"/>
    <cellStyle name="Note 2 3 9" xfId="3664" xr:uid="{91BAB933-6EE8-4121-9C9F-914C882B6EED}"/>
    <cellStyle name="Note 2 3 9 2" xfId="7883" xr:uid="{974BD510-0769-4A7C-9B30-49D1AB45A481}"/>
    <cellStyle name="Note 2 3 9 2 2" xfId="17205" xr:uid="{5499660D-C8DA-4A6F-A510-D0069A7473E4}"/>
    <cellStyle name="Note 2 3 9 2 3" xfId="27331" xr:uid="{59FF8BE7-1442-4DFE-957F-63B11E058FD7}"/>
    <cellStyle name="Note 2 3 9 3" xfId="12988" xr:uid="{685DC9A3-0C07-4BE4-871B-20B3A44F4106}"/>
    <cellStyle name="Note 2 3 9 4" xfId="23114" xr:uid="{523C1656-694E-4795-B8AC-23D44CD9C229}"/>
    <cellStyle name="Note 2 4" xfId="555" xr:uid="{00000000-0005-0000-0000-0000E8030000}"/>
    <cellStyle name="Note 2 4 10" xfId="9828" xr:uid="{723050C2-E94C-47CA-A839-79A6D2A56A6A}"/>
    <cellStyle name="Note 2 4 10 2" xfId="19149" xr:uid="{4066DDED-6936-44D6-9E47-57B3B76CCEBF}"/>
    <cellStyle name="Note 2 4 10 3" xfId="29275" xr:uid="{B4A160CC-0916-4BC4-B451-12A50EA9A841}"/>
    <cellStyle name="Note 2 4 11" xfId="1436" xr:uid="{1E01A828-AC0A-41D2-A3FC-377BB1B1852C}"/>
    <cellStyle name="Note 2 4 12" xfId="10845" xr:uid="{C6D577EA-ED70-4D49-96D4-505E79E45FBF}"/>
    <cellStyle name="Note 2 4 13" xfId="20141" xr:uid="{C8802184-EA1A-415E-9D3A-646821E4791E}"/>
    <cellStyle name="Note 2 4 14" xfId="20971" xr:uid="{63225720-2339-4576-BC86-BEB1B46134B2}"/>
    <cellStyle name="Note 2 4 2" xfId="1020" xr:uid="{00000000-0005-0000-0000-0000E9030000}"/>
    <cellStyle name="Note 2 4 2 2" xfId="4080" xr:uid="{FBCD326B-7C12-4DD9-A47D-4826CF5501EB}"/>
    <cellStyle name="Note 2 4 2 2 2" xfId="8298" xr:uid="{B52BD0D2-92E5-4EBF-B2AA-55997AB04BDE}"/>
    <cellStyle name="Note 2 4 2 2 2 2" xfId="17620" xr:uid="{5831A7DC-9391-4007-AF31-EF42504B61FB}"/>
    <cellStyle name="Note 2 4 2 2 2 3" xfId="27746" xr:uid="{1EB7C00B-ED07-43D1-9524-AE7A8933E5FC}"/>
    <cellStyle name="Note 2 4 2 2 3" xfId="13403" xr:uid="{B92C3CC5-26AD-471D-8663-F294722BAD96}"/>
    <cellStyle name="Note 2 4 2 2 4" xfId="23529" xr:uid="{1B51D10E-DCF7-4F60-8D1A-E1CA34EC6491}"/>
    <cellStyle name="Note 2 4 2 3" xfId="6153" xr:uid="{EF15218A-59E7-4D7C-BA24-B8C0DA91AC2F}"/>
    <cellStyle name="Note 2 4 2 3 2" xfId="15475" xr:uid="{C0F458C1-33A6-4E72-A807-78DDD1712AB5}"/>
    <cellStyle name="Note 2 4 2 3 3" xfId="25601" xr:uid="{823D68C1-8114-407D-AAA7-2FBD39F605DB}"/>
    <cellStyle name="Note 2 4 2 4" xfId="10253" xr:uid="{FC1FF577-A3AE-4155-AD32-DA7B3883FE78}"/>
    <cellStyle name="Note 2 4 2 4 2" xfId="19564" xr:uid="{85399639-9E6D-42A7-9234-AE1FC091F91C}"/>
    <cellStyle name="Note 2 4 2 4 3" xfId="29690" xr:uid="{F1FCA430-8D44-4D12-A4BE-1FFA9AF1529E}"/>
    <cellStyle name="Note 2 4 2 5" xfId="1851" xr:uid="{A6FACE69-F6F4-446C-879F-864C5F38ECF3}"/>
    <cellStyle name="Note 2 4 2 6" xfId="11258" xr:uid="{BE060DFC-3747-4100-B360-D202CF7ABD5E}"/>
    <cellStyle name="Note 2 4 2 7" xfId="20557" xr:uid="{382E39D0-CE76-4C14-9A89-61D4646800D6}"/>
    <cellStyle name="Note 2 4 2 8" xfId="21384" xr:uid="{85800E16-D39B-4583-8F05-94EC80943B2A}"/>
    <cellStyle name="Note 2 4 3" xfId="2264" xr:uid="{E71D630B-053C-4AC5-AE30-3397F927295A}"/>
    <cellStyle name="Note 2 4 3 2" xfId="4493" xr:uid="{0537B384-07B9-442B-A5B1-5D7E07474F98}"/>
    <cellStyle name="Note 2 4 3 2 2" xfId="8711" xr:uid="{DF5906CB-366D-4DB3-A77E-BBA5847A4EB3}"/>
    <cellStyle name="Note 2 4 3 2 2 2" xfId="18033" xr:uid="{D0CEED38-98AE-4A94-AA2C-2E078964106E}"/>
    <cellStyle name="Note 2 4 3 2 2 3" xfId="28159" xr:uid="{02D10C9D-AF9F-4CAA-8DF1-180C3628A7DF}"/>
    <cellStyle name="Note 2 4 3 2 3" xfId="13816" xr:uid="{C8A412ED-8F09-4904-AB70-71A33BF2D7F6}"/>
    <cellStyle name="Note 2 4 3 2 4" xfId="23942" xr:uid="{65AC5EB2-375D-485F-AC80-6C03F358E56A}"/>
    <cellStyle name="Note 2 4 3 3" xfId="6566" xr:uid="{06E6F02A-F82F-4AD8-9BB8-BB4047D48D49}"/>
    <cellStyle name="Note 2 4 3 3 2" xfId="15888" xr:uid="{E153221E-B9EB-4175-ACCF-F075BFEDCD21}"/>
    <cellStyle name="Note 2 4 3 3 3" xfId="26014" xr:uid="{6221F920-A020-4240-8A04-73875D93AE34}"/>
    <cellStyle name="Note 2 4 3 4" xfId="11671" xr:uid="{1E646B2F-EA90-45CF-97C6-235D69E0351F}"/>
    <cellStyle name="Note 2 4 3 5" xfId="21797" xr:uid="{9641D15F-AFA4-4348-969C-DB61E72EB2D5}"/>
    <cellStyle name="Note 2 4 4" xfId="2677" xr:uid="{D77E1F5A-06E1-4B29-A308-02CF37D6FCC3}"/>
    <cellStyle name="Note 2 4 4 2" xfId="4906" xr:uid="{E1D1375E-3443-47E4-9009-FA9F51DBBA1F}"/>
    <cellStyle name="Note 2 4 4 2 2" xfId="9124" xr:uid="{39665D4D-C4F3-4625-9741-D663290E8E6F}"/>
    <cellStyle name="Note 2 4 4 2 2 2" xfId="18446" xr:uid="{EC61179B-5FB5-4057-B224-9B188375003B}"/>
    <cellStyle name="Note 2 4 4 2 2 3" xfId="28572" xr:uid="{B8A8713B-73C1-49C4-ABD9-E49E40D4EA8E}"/>
    <cellStyle name="Note 2 4 4 2 3" xfId="14229" xr:uid="{82806E9C-6126-449D-9033-54A5B9BBCECE}"/>
    <cellStyle name="Note 2 4 4 2 4" xfId="24355" xr:uid="{DFA8772F-C44A-42BB-8C8A-666E10193A3A}"/>
    <cellStyle name="Note 2 4 4 3" xfId="6979" xr:uid="{13B7B9C2-622D-4B82-9A08-6C399E868B1E}"/>
    <cellStyle name="Note 2 4 4 3 2" xfId="16301" xr:uid="{10FF3EB7-099C-41DC-9C7D-8ACFB57E2681}"/>
    <cellStyle name="Note 2 4 4 3 3" xfId="26427" xr:uid="{548815F5-7BCA-41D4-96D6-6EA8F4F4A825}"/>
    <cellStyle name="Note 2 4 4 4" xfId="12084" xr:uid="{79A5A796-41D9-4187-95D2-9534E6DE515D}"/>
    <cellStyle name="Note 2 4 4 5" xfId="22210" xr:uid="{6826DAC5-F3A8-4CCB-A5AB-09FF1E37E64A}"/>
    <cellStyle name="Note 2 4 5" xfId="3090" xr:uid="{EFAF8454-16A9-4256-97B0-37296386B63B}"/>
    <cellStyle name="Note 2 4 5 2" xfId="5319" xr:uid="{7F9B5956-49F3-4A3D-8536-64F7FE82F1D1}"/>
    <cellStyle name="Note 2 4 5 2 2" xfId="9537" xr:uid="{4F8B619C-B147-4DAE-B20C-0C78288CE6C6}"/>
    <cellStyle name="Note 2 4 5 2 2 2" xfId="18859" xr:uid="{8FCAAD2E-CBB0-4016-83DC-728B79D8E5F1}"/>
    <cellStyle name="Note 2 4 5 2 2 3" xfId="28985" xr:uid="{D7DCEEB4-C85F-4EC0-ADA5-71F6E247522B}"/>
    <cellStyle name="Note 2 4 5 2 3" xfId="14642" xr:uid="{4302B5E3-55F1-4BA0-A686-5F806AE620AA}"/>
    <cellStyle name="Note 2 4 5 2 4" xfId="24768" xr:uid="{E8D7A68D-EE47-4390-AF60-C0B8FE019500}"/>
    <cellStyle name="Note 2 4 5 3" xfId="7392" xr:uid="{AC3F9499-0F11-4D7C-A582-553C2F13FD0E}"/>
    <cellStyle name="Note 2 4 5 3 2" xfId="16714" xr:uid="{0C38E8A8-40AF-4F1A-8B12-53BAC2185AA1}"/>
    <cellStyle name="Note 2 4 5 3 3" xfId="26840" xr:uid="{76C23D2C-77F7-4A48-AEE5-F4F5A4805BC8}"/>
    <cellStyle name="Note 2 4 5 4" xfId="12497" xr:uid="{D9B8EEBA-62CB-4C64-BC54-80CF00FA421C}"/>
    <cellStyle name="Note 2 4 5 5" xfId="22623" xr:uid="{F0EC3E78-8814-4F99-87F0-3D6847B72811}"/>
    <cellStyle name="Note 2 4 6" xfId="3526" xr:uid="{A2A32AD8-576E-4FCC-BB61-5F2DF799A346}"/>
    <cellStyle name="Note 2 4 6 2" xfId="7805" xr:uid="{A1BD4B3C-CD45-4EB0-9258-CE60641A277D}"/>
    <cellStyle name="Note 2 4 6 2 2" xfId="17127" xr:uid="{BE40C470-3B19-4452-9AED-1ED67F659067}"/>
    <cellStyle name="Note 2 4 6 2 3" xfId="27253" xr:uid="{70C70A94-3BC3-4DFD-AB31-69AD86E76757}"/>
    <cellStyle name="Note 2 4 6 3" xfId="12910" xr:uid="{73C0A519-2428-42E0-810B-643FE1383BAE}"/>
    <cellStyle name="Note 2 4 6 4" xfId="23036" xr:uid="{3B9EE822-3619-46FC-BD01-32DBEBFF0398}"/>
    <cellStyle name="Note 2 4 7" xfId="3585" xr:uid="{D5533968-8B07-42B4-969F-5CE3F070A437}"/>
    <cellStyle name="Note 2 4 8" xfId="3666" xr:uid="{CCD233F0-ED7C-47EE-A345-A5941B316FEE}"/>
    <cellStyle name="Note 2 4 8 2" xfId="7885" xr:uid="{09DA678C-1226-406F-95A7-86CAECABDBBC}"/>
    <cellStyle name="Note 2 4 8 2 2" xfId="17207" xr:uid="{5599AB7E-C346-4BEB-A63F-1FED2A0A0534}"/>
    <cellStyle name="Note 2 4 8 2 3" xfId="27333" xr:uid="{FDDB3C4A-C6C8-4C1B-9CB5-C89668CF7EC8}"/>
    <cellStyle name="Note 2 4 8 3" xfId="12990" xr:uid="{8901A00C-8799-47A9-BC09-A024482D8779}"/>
    <cellStyle name="Note 2 4 8 4" xfId="23116" xr:uid="{744FE5F5-51D2-4128-924C-93A8B7F70CDB}"/>
    <cellStyle name="Note 2 4 9" xfId="5740" xr:uid="{91AD277A-19F3-49BC-A866-85565B2E2AB1}"/>
    <cellStyle name="Note 2 4 9 2" xfId="15062" xr:uid="{3879BE7E-C9B6-4992-9845-BE123AD5B209}"/>
    <cellStyle name="Note 2 4 9 3" xfId="25188" xr:uid="{31702B2E-A807-4B6E-8AB3-EEBF8A25EBBF}"/>
    <cellStyle name="Note 2 5" xfId="556" xr:uid="{00000000-0005-0000-0000-0000EA030000}"/>
    <cellStyle name="Note 2 5 10" xfId="10045" xr:uid="{C8841DB5-95FD-4884-8D1F-7D836BBEA830}"/>
    <cellStyle name="Note 2 5 10 2" xfId="19357" xr:uid="{37ADDF54-581E-4459-AF33-3D97ABF1796A}"/>
    <cellStyle name="Note 2 5 10 3" xfId="29483" xr:uid="{4314D650-E1A5-4EBD-9E6F-D71060671A4B}"/>
    <cellStyle name="Note 2 5 11" xfId="1437" xr:uid="{2ABACA9E-FF14-4717-B4D0-F21EEC9F9518}"/>
    <cellStyle name="Note 2 5 12" xfId="10846" xr:uid="{144EA58D-0148-460A-AB07-23A4D9A5B5EA}"/>
    <cellStyle name="Note 2 5 13" xfId="20142" xr:uid="{8127D478-08E9-4FBD-B009-24C7E2D2C83E}"/>
    <cellStyle name="Note 2 5 14" xfId="20972" xr:uid="{CAFA5586-A564-4816-BD32-A814A5FE34D1}"/>
    <cellStyle name="Note 2 5 2" xfId="1021" xr:uid="{00000000-0005-0000-0000-0000EB030000}"/>
    <cellStyle name="Note 2 5 2 2" xfId="4081" xr:uid="{A0F95DAF-EA87-4502-8704-78E8A4A2C3A3}"/>
    <cellStyle name="Note 2 5 2 2 2" xfId="8299" xr:uid="{AA979699-BDAF-47DA-B10C-C4E5F2B961E1}"/>
    <cellStyle name="Note 2 5 2 2 2 2" xfId="17621" xr:uid="{E84C6C75-390D-4700-8750-400DA2576AEE}"/>
    <cellStyle name="Note 2 5 2 2 2 3" xfId="27747" xr:uid="{162807F9-5A36-43F7-B7B2-D44783926A1F}"/>
    <cellStyle name="Note 2 5 2 2 3" xfId="13404" xr:uid="{122335E3-CDD8-479A-BCB8-10CCC370D2A8}"/>
    <cellStyle name="Note 2 5 2 2 4" xfId="23530" xr:uid="{D7F8623A-B927-49E0-93C2-1F55BA720415}"/>
    <cellStyle name="Note 2 5 2 3" xfId="6154" xr:uid="{99A30B33-5DB0-44C5-A758-3D7A9BB3771A}"/>
    <cellStyle name="Note 2 5 2 3 2" xfId="15476" xr:uid="{4C4AC08C-485A-4C2F-A44D-6DB7D9EDC112}"/>
    <cellStyle name="Note 2 5 2 3 3" xfId="25602" xr:uid="{8DF0CA08-821A-4E4B-94FC-5309DEA3F2AF}"/>
    <cellStyle name="Note 2 5 2 4" xfId="10438" xr:uid="{1FCC3834-8470-4CE1-9ACD-41F787F0311E}"/>
    <cellStyle name="Note 2 5 2 4 2" xfId="19736" xr:uid="{449E919F-E4F3-4DCE-8083-C8ED134B7E22}"/>
    <cellStyle name="Note 2 5 2 4 3" xfId="29862" xr:uid="{0BA22CE6-DF2B-4192-93DB-A9FA24C331FF}"/>
    <cellStyle name="Note 2 5 2 5" xfId="1852" xr:uid="{97155059-F69D-435B-94A1-FE4EA89E519D}"/>
    <cellStyle name="Note 2 5 2 6" xfId="11259" xr:uid="{3EA35591-6815-48AF-98F8-4F5315EB5302}"/>
    <cellStyle name="Note 2 5 2 7" xfId="20558" xr:uid="{248C51A4-84E6-443D-98FC-2F0012A59F6A}"/>
    <cellStyle name="Note 2 5 2 8" xfId="21385" xr:uid="{31C9DA28-E6C0-4E7E-9ACD-C0FC511D7C41}"/>
    <cellStyle name="Note 2 5 3" xfId="2265" xr:uid="{CBECDBAE-2624-4B88-83A4-F7BE15C50889}"/>
    <cellStyle name="Note 2 5 3 2" xfId="4494" xr:uid="{F4506B22-13A5-4522-BC6F-02CCAD1686F3}"/>
    <cellStyle name="Note 2 5 3 2 2" xfId="8712" xr:uid="{BA8BC0DF-67F7-4C15-9EDD-72CC28DC12E1}"/>
    <cellStyle name="Note 2 5 3 2 2 2" xfId="18034" xr:uid="{ADD2201B-D535-459D-B723-D9AEB321E915}"/>
    <cellStyle name="Note 2 5 3 2 2 3" xfId="28160" xr:uid="{26EF6E2B-41F4-45FB-800C-E309F13A8DEB}"/>
    <cellStyle name="Note 2 5 3 2 3" xfId="13817" xr:uid="{1B582BD7-7FE0-40BF-99E9-07884562C885}"/>
    <cellStyle name="Note 2 5 3 2 4" xfId="23943" xr:uid="{1DF99611-9EBB-491D-81EC-82355281A70F}"/>
    <cellStyle name="Note 2 5 3 3" xfId="6567" xr:uid="{5FAB3A1F-0A25-482F-B0BA-DB0FE8AF2EDE}"/>
    <cellStyle name="Note 2 5 3 3 2" xfId="15889" xr:uid="{BCA50EA7-C33B-4A1E-8C1E-A3FFAD69EA9D}"/>
    <cellStyle name="Note 2 5 3 3 3" xfId="26015" xr:uid="{3C36DBC7-4EB5-4CBB-A48A-EAD01C33EE11}"/>
    <cellStyle name="Note 2 5 3 4" xfId="11672" xr:uid="{9DDC98E3-D568-4F85-A1C8-1BAF7E8ABFDF}"/>
    <cellStyle name="Note 2 5 3 5" xfId="21798" xr:uid="{F9531505-2D58-43B9-B172-DA4D12814BC5}"/>
    <cellStyle name="Note 2 5 4" xfId="2678" xr:uid="{F61DBF9E-1CAC-4635-87BB-6EB325236734}"/>
    <cellStyle name="Note 2 5 4 2" xfId="4907" xr:uid="{BE656ECB-5E2C-4268-8AF6-FB0BB8E7F0C5}"/>
    <cellStyle name="Note 2 5 4 2 2" xfId="9125" xr:uid="{42CFF89D-398E-4045-8DAA-D2896975A56B}"/>
    <cellStyle name="Note 2 5 4 2 2 2" xfId="18447" xr:uid="{335CA30F-6C6A-4157-968D-A4B1FBFEDF56}"/>
    <cellStyle name="Note 2 5 4 2 2 3" xfId="28573" xr:uid="{A7A7AC7D-B911-4953-BC9E-3597B0291258}"/>
    <cellStyle name="Note 2 5 4 2 3" xfId="14230" xr:uid="{BA287A1C-502F-4E65-9AF8-085BAAECCC64}"/>
    <cellStyle name="Note 2 5 4 2 4" xfId="24356" xr:uid="{25AA8169-8022-4B9F-A911-94EC324D6B4B}"/>
    <cellStyle name="Note 2 5 4 3" xfId="6980" xr:uid="{15ED3FBE-5D70-478A-9068-9406597A4DFA}"/>
    <cellStyle name="Note 2 5 4 3 2" xfId="16302" xr:uid="{EE288F74-A1A4-41AD-B3B1-4D8907DCE422}"/>
    <cellStyle name="Note 2 5 4 3 3" xfId="26428" xr:uid="{683F55DE-D9D9-422D-BF1D-CA9CF6039A2B}"/>
    <cellStyle name="Note 2 5 4 4" xfId="12085" xr:uid="{913FB73B-133F-4C09-8868-2ED109E54E5C}"/>
    <cellStyle name="Note 2 5 4 5" xfId="22211" xr:uid="{9C42F9FB-9010-4114-BE2D-662F3671FDF0}"/>
    <cellStyle name="Note 2 5 5" xfId="3091" xr:uid="{8061B56F-8B40-4B23-85C8-7D858109EA2D}"/>
    <cellStyle name="Note 2 5 5 2" xfId="5320" xr:uid="{5660B7AF-0E6F-4C79-A8F2-5CB0F255E76C}"/>
    <cellStyle name="Note 2 5 5 2 2" xfId="9538" xr:uid="{60162655-43E0-4E47-98C1-0C9448FC967E}"/>
    <cellStyle name="Note 2 5 5 2 2 2" xfId="18860" xr:uid="{44A27E75-0FBE-4BFE-90C9-51BD8B2DA11B}"/>
    <cellStyle name="Note 2 5 5 2 2 3" xfId="28986" xr:uid="{9A5EA57D-6FE5-4E54-AAFB-03F31E55BC25}"/>
    <cellStyle name="Note 2 5 5 2 3" xfId="14643" xr:uid="{ADAFF46B-C139-424A-A7C9-F20895FE5543}"/>
    <cellStyle name="Note 2 5 5 2 4" xfId="24769" xr:uid="{796229FA-F177-48D9-9177-4696AD3994C3}"/>
    <cellStyle name="Note 2 5 5 3" xfId="7393" xr:uid="{C3BD7923-298B-4141-8AFA-D22FE4094DF5}"/>
    <cellStyle name="Note 2 5 5 3 2" xfId="16715" xr:uid="{9E6A3F00-841C-4483-B038-8002233F69D4}"/>
    <cellStyle name="Note 2 5 5 3 3" xfId="26841" xr:uid="{0BFC6776-8E7F-4CCB-BCC1-57AFE1E4F615}"/>
    <cellStyle name="Note 2 5 5 4" xfId="12498" xr:uid="{E7266C27-2FD8-464D-A890-36A44E761BF3}"/>
    <cellStyle name="Note 2 5 5 5" xfId="22624" xr:uid="{CCFEC968-756E-4548-919B-11B301A07422}"/>
    <cellStyle name="Note 2 5 6" xfId="3527" xr:uid="{C1C4F759-7CE9-42E5-9AA2-710560174471}"/>
    <cellStyle name="Note 2 5 6 2" xfId="7806" xr:uid="{A97A05D5-36FF-48D0-B496-8833E3F5F89E}"/>
    <cellStyle name="Note 2 5 6 2 2" xfId="17128" xr:uid="{11443C5E-1BAF-4978-A80F-C4CE3B1913E5}"/>
    <cellStyle name="Note 2 5 6 2 3" xfId="27254" xr:uid="{F032701F-77E2-4140-B27C-46B5F52FA15A}"/>
    <cellStyle name="Note 2 5 6 3" xfId="12911" xr:uid="{F778AA19-6139-42A3-97C5-10F25256187C}"/>
    <cellStyle name="Note 2 5 6 4" xfId="23037" xr:uid="{3F5E6D31-D6D7-43B8-A5C1-BFCC4FF7EB82}"/>
    <cellStyle name="Note 2 5 7" xfId="3586" xr:uid="{A6F52ACC-A11F-43FC-B6B3-5707D8D5CDEC}"/>
    <cellStyle name="Note 2 5 8" xfId="3667" xr:uid="{240BD963-7E7E-4244-AE67-73ACD35B3968}"/>
    <cellStyle name="Note 2 5 8 2" xfId="7886" xr:uid="{E41CAB06-A40D-40DA-A6C7-453859008B2E}"/>
    <cellStyle name="Note 2 5 8 2 2" xfId="17208" xr:uid="{6A43EB01-E695-4D7B-BEF0-45D3EE8E1DA8}"/>
    <cellStyle name="Note 2 5 8 2 3" xfId="27334" xr:uid="{7C6C9CD8-0A63-47BE-A79D-83D8BF9073DF}"/>
    <cellStyle name="Note 2 5 8 3" xfId="12991" xr:uid="{AF3EC90C-6946-4AAD-908F-4889BD1438B3}"/>
    <cellStyle name="Note 2 5 8 4" xfId="23117" xr:uid="{51098909-3E54-4596-998A-D8E233A88DE1}"/>
    <cellStyle name="Note 2 5 9" xfId="5741" xr:uid="{BCCD8A5F-0B0D-4C21-9AC2-F803F5DD66F5}"/>
    <cellStyle name="Note 2 5 9 2" xfId="15063" xr:uid="{E6F72049-E102-4397-BC6F-8C1D67FBA279}"/>
    <cellStyle name="Note 2 5 9 3" xfId="25189" xr:uid="{9C4C6232-B1A7-4E12-9DAC-238E0A5A870B}"/>
    <cellStyle name="Note 2 6" xfId="10417" xr:uid="{5C8D4B42-9608-4BB8-9DAC-423DD6BD7580}"/>
    <cellStyle name="Note 2 7" xfId="9621" xr:uid="{D85F832A-A9E7-4A5A-9B68-34C9B28405D6}"/>
    <cellStyle name="Note 2 7 2" xfId="18942" xr:uid="{009F31DA-46E1-4722-A55F-6D9F954F26B9}"/>
    <cellStyle name="Note 2 7 3" xfId="29068" xr:uid="{6A0635A4-626E-4569-952E-46547B45884E}"/>
    <cellStyle name="Note 3" xfId="557" xr:uid="{00000000-0005-0000-0000-0000EC030000}"/>
    <cellStyle name="Note 3 2" xfId="558" xr:uid="{00000000-0005-0000-0000-0000ED030000}"/>
    <cellStyle name="Note 3 2 10" xfId="3668" xr:uid="{A6819834-2D5E-4928-A93D-AD8CEEB527E4}"/>
    <cellStyle name="Note 3 2 10 2" xfId="7887" xr:uid="{B8EA17F1-9A1B-4DC8-9188-874D9D67504E}"/>
    <cellStyle name="Note 3 2 10 2 2" xfId="17209" xr:uid="{218BB576-525F-4A92-8864-8CC2B7D24A05}"/>
    <cellStyle name="Note 3 2 10 2 3" xfId="27335" xr:uid="{A9A4DFD6-532B-48CF-A31C-A652A2416982}"/>
    <cellStyle name="Note 3 2 10 3" xfId="12992" xr:uid="{71A6731E-71A6-490B-A62E-319F13579572}"/>
    <cellStyle name="Note 3 2 10 4" xfId="23118" xr:uid="{E971684F-3874-4969-976B-C74E9476BCE8}"/>
    <cellStyle name="Note 3 2 11" xfId="5742" xr:uid="{1D696649-5D2F-4521-B506-3843A859B915}"/>
    <cellStyle name="Note 3 2 11 2" xfId="15064" xr:uid="{29C047D5-CB4F-4887-8264-9A9E04772094}"/>
    <cellStyle name="Note 3 2 11 3" xfId="25190" xr:uid="{4B5C4EB2-8C99-46D5-A448-37416F5380DD}"/>
    <cellStyle name="Note 3 2 12" xfId="9672" xr:uid="{B94A76BD-497C-4D2A-AEED-4B5445BCB9C4}"/>
    <cellStyle name="Note 3 2 12 2" xfId="18993" xr:uid="{2892D0F1-7CCE-44D3-A1EC-D10422061865}"/>
    <cellStyle name="Note 3 2 12 3" xfId="29119" xr:uid="{E0F4B4B9-58F1-483E-8CAF-0A68A21611F1}"/>
    <cellStyle name="Note 3 2 13" xfId="1438" xr:uid="{53A22B57-2732-424D-8F4E-517CBA5174AD}"/>
    <cellStyle name="Note 3 2 14" xfId="10847" xr:uid="{E55A78E7-8D8C-4502-BCF4-18BB32F15151}"/>
    <cellStyle name="Note 3 2 15" xfId="20143" xr:uid="{CFC022FC-75C0-4CAB-8CD6-89E173DC5AF8}"/>
    <cellStyle name="Note 3 2 16" xfId="20973" xr:uid="{42AECC33-C9D6-4D7F-BBEB-F27772B309AF}"/>
    <cellStyle name="Note 3 2 2" xfId="559" xr:uid="{00000000-0005-0000-0000-0000EE030000}"/>
    <cellStyle name="Note 3 2 2 10" xfId="5743" xr:uid="{AF1B6F55-493D-423F-B21E-B3B6ABE3F814}"/>
    <cellStyle name="Note 3 2 2 10 2" xfId="15065" xr:uid="{7531C8BB-BEE2-488D-99D9-6E0548C4497B}"/>
    <cellStyle name="Note 3 2 2 10 3" xfId="25191" xr:uid="{F248AB5A-B584-4A42-B04D-5FFBC3A0DFEB}"/>
    <cellStyle name="Note 3 2 2 11" xfId="9775" xr:uid="{46108660-CDB1-4500-91BD-AFCFD0D6474A}"/>
    <cellStyle name="Note 3 2 2 11 2" xfId="19096" xr:uid="{01585C3F-D560-4720-8EC4-DE0B0C831EDE}"/>
    <cellStyle name="Note 3 2 2 11 3" xfId="29222" xr:uid="{80AAB8A1-B3E1-4C7B-9E15-B8E64EF83AA9}"/>
    <cellStyle name="Note 3 2 2 12" xfId="1439" xr:uid="{788C3A96-0B97-42A4-B7DF-66450C2D5291}"/>
    <cellStyle name="Note 3 2 2 13" xfId="10848" xr:uid="{378E730E-CD23-49E5-BA7B-DA6699587A6B}"/>
    <cellStyle name="Note 3 2 2 14" xfId="20144" xr:uid="{E5DEDE3C-2887-4AAD-A2EF-E71D48FE212F}"/>
    <cellStyle name="Note 3 2 2 15" xfId="20974" xr:uid="{D18EAEFC-9128-4613-A1A4-E922DC805E0E}"/>
    <cellStyle name="Note 3 2 2 2" xfId="560" xr:uid="{00000000-0005-0000-0000-0000EF030000}"/>
    <cellStyle name="Note 3 2 2 2 10" xfId="9982" xr:uid="{FE0956E8-631D-443F-83B8-D500B9D554F3}"/>
    <cellStyle name="Note 3 2 2 2 10 2" xfId="19303" xr:uid="{C9197A70-5BCF-45EF-BD49-A4A9305435BF}"/>
    <cellStyle name="Note 3 2 2 2 10 3" xfId="29429" xr:uid="{C82BB044-6BC0-4A2C-84B7-4EE7446B30D4}"/>
    <cellStyle name="Note 3 2 2 2 11" xfId="1440" xr:uid="{C2480E7F-BBDE-447D-8CB3-5CCA8205E966}"/>
    <cellStyle name="Note 3 2 2 2 12" xfId="10849" xr:uid="{2A97AD2A-68CF-47E4-B4AC-549868EBB5E4}"/>
    <cellStyle name="Note 3 2 2 2 13" xfId="20145" xr:uid="{1A0CDAD3-3F34-4FBA-B28B-F04C5A9AA359}"/>
    <cellStyle name="Note 3 2 2 2 14" xfId="20975" xr:uid="{31BD0B26-773D-4FCB-B21B-906C3BFED230}"/>
    <cellStyle name="Note 3 2 2 2 2" xfId="1024" xr:uid="{00000000-0005-0000-0000-0000F0030000}"/>
    <cellStyle name="Note 3 2 2 2 2 2" xfId="4084" xr:uid="{EBC1931B-1F73-4EF6-9339-0D17CC173722}"/>
    <cellStyle name="Note 3 2 2 2 2 2 2" xfId="8302" xr:uid="{24EF664A-AEF8-4A5D-88D5-3217F95E5DEA}"/>
    <cellStyle name="Note 3 2 2 2 2 2 2 2" xfId="17624" xr:uid="{DADCEF74-28B4-4FC1-B9B1-2503D6A6E2A3}"/>
    <cellStyle name="Note 3 2 2 2 2 2 2 3" xfId="27750" xr:uid="{6866F649-3147-44AE-93DC-E17454F5B7B5}"/>
    <cellStyle name="Note 3 2 2 2 2 2 3" xfId="13407" xr:uid="{59B2C0A6-6779-408E-B232-F26BAAD24FCA}"/>
    <cellStyle name="Note 3 2 2 2 2 2 4" xfId="23533" xr:uid="{1CD1C52F-D5F0-47AA-B347-53C1144A75D0}"/>
    <cellStyle name="Note 3 2 2 2 2 3" xfId="6157" xr:uid="{11F262A7-5B87-4EF9-969D-712EF5D9B7C0}"/>
    <cellStyle name="Note 3 2 2 2 2 3 2" xfId="15479" xr:uid="{E115FB0D-A1CE-44ED-9184-38C8E9210788}"/>
    <cellStyle name="Note 3 2 2 2 2 3 3" xfId="25605" xr:uid="{C6B48E37-D7C3-40D8-B344-799E10AED620}"/>
    <cellStyle name="Note 3 2 2 2 2 4" xfId="10407" xr:uid="{203AF05F-CCA9-4C0C-846E-FFF216DFBFF4}"/>
    <cellStyle name="Note 3 2 2 2 2 4 2" xfId="19718" xr:uid="{0B39E7C5-F012-4A68-BE90-5C319A4A2D51}"/>
    <cellStyle name="Note 3 2 2 2 2 4 3" xfId="29844" xr:uid="{DC4C3CD4-8C54-4F9A-B83F-F17D28889F53}"/>
    <cellStyle name="Note 3 2 2 2 2 5" xfId="1855" xr:uid="{59CD8C22-B4BB-4005-8955-0A68A4BDB0F7}"/>
    <cellStyle name="Note 3 2 2 2 2 6" xfId="11262" xr:uid="{5E56879E-D767-4E5B-AE9E-A324968B508E}"/>
    <cellStyle name="Note 3 2 2 2 2 7" xfId="20561" xr:uid="{981582EB-0D61-40E6-9DB1-D4643BA7E67E}"/>
    <cellStyle name="Note 3 2 2 2 2 8" xfId="21388" xr:uid="{19CEB0F1-2160-4DAB-A10B-1299DABC9A98}"/>
    <cellStyle name="Note 3 2 2 2 3" xfId="2268" xr:uid="{3F4D28D8-3D62-4219-824E-01D257AF4380}"/>
    <cellStyle name="Note 3 2 2 2 3 2" xfId="4497" xr:uid="{45EBA7E7-A2B6-4EAC-A04E-4FD53CEE6B3E}"/>
    <cellStyle name="Note 3 2 2 2 3 2 2" xfId="8715" xr:uid="{15BD7500-96DB-4747-9F13-79EA649D09B3}"/>
    <cellStyle name="Note 3 2 2 2 3 2 2 2" xfId="18037" xr:uid="{D0867512-7680-4E11-9BF5-D0EB2A0278C9}"/>
    <cellStyle name="Note 3 2 2 2 3 2 2 3" xfId="28163" xr:uid="{03DF6F70-FFC2-4447-82E2-71B4FAC72953}"/>
    <cellStyle name="Note 3 2 2 2 3 2 3" xfId="13820" xr:uid="{F1D5D6D6-F2B6-47DC-9253-CC6962FF37FA}"/>
    <cellStyle name="Note 3 2 2 2 3 2 4" xfId="23946" xr:uid="{672F6E88-01F3-4C68-B932-20D3635B6851}"/>
    <cellStyle name="Note 3 2 2 2 3 3" xfId="6570" xr:uid="{495B8072-2E18-4747-A224-13DC2855E789}"/>
    <cellStyle name="Note 3 2 2 2 3 3 2" xfId="15892" xr:uid="{4CBA906B-4507-4E92-AA88-C8620D8E83F8}"/>
    <cellStyle name="Note 3 2 2 2 3 3 3" xfId="26018" xr:uid="{60DADF51-B912-4137-B046-E9416BF6F733}"/>
    <cellStyle name="Note 3 2 2 2 3 4" xfId="11675" xr:uid="{2883289B-75A6-4659-A5ED-9EA97811F73D}"/>
    <cellStyle name="Note 3 2 2 2 3 5" xfId="21801" xr:uid="{2E4490E2-0C43-4282-A93C-DB6445EF0FB3}"/>
    <cellStyle name="Note 3 2 2 2 4" xfId="2681" xr:uid="{C26E5629-9EAA-4644-B3DA-AF1511D6EBBC}"/>
    <cellStyle name="Note 3 2 2 2 4 2" xfId="4910" xr:uid="{95B645E4-A248-4FA7-A874-9DF77ADD9C09}"/>
    <cellStyle name="Note 3 2 2 2 4 2 2" xfId="9128" xr:uid="{9B7DA6C9-14EB-4A70-AC63-FE902E92B1D1}"/>
    <cellStyle name="Note 3 2 2 2 4 2 2 2" xfId="18450" xr:uid="{9D12353F-F37A-4DC4-9A7B-96688D5DE92D}"/>
    <cellStyle name="Note 3 2 2 2 4 2 2 3" xfId="28576" xr:uid="{C675A161-9386-454E-8A6D-272A2C688D25}"/>
    <cellStyle name="Note 3 2 2 2 4 2 3" xfId="14233" xr:uid="{840D2425-3A6A-42B7-B6EA-B2D4E9895A57}"/>
    <cellStyle name="Note 3 2 2 2 4 2 4" xfId="24359" xr:uid="{E0396C30-7300-44DA-968A-2222F33CC13A}"/>
    <cellStyle name="Note 3 2 2 2 4 3" xfId="6983" xr:uid="{56F9F9B6-82F1-400B-8DAD-ED96E783417D}"/>
    <cellStyle name="Note 3 2 2 2 4 3 2" xfId="16305" xr:uid="{6604E90B-3571-4103-891D-7F8122334208}"/>
    <cellStyle name="Note 3 2 2 2 4 3 3" xfId="26431" xr:uid="{2A0C7FA4-3410-4852-B9C3-158FA860507A}"/>
    <cellStyle name="Note 3 2 2 2 4 4" xfId="12088" xr:uid="{AB6632CB-294F-4E8C-AE45-061839DDF061}"/>
    <cellStyle name="Note 3 2 2 2 4 5" xfId="22214" xr:uid="{96781998-E0F4-43CE-8164-F175A33CC7FC}"/>
    <cellStyle name="Note 3 2 2 2 5" xfId="3094" xr:uid="{69F87E3B-394B-44C6-983B-4A1CC2F85B03}"/>
    <cellStyle name="Note 3 2 2 2 5 2" xfId="5323" xr:uid="{F931EB76-37B9-40AD-B417-2573042CCBC7}"/>
    <cellStyle name="Note 3 2 2 2 5 2 2" xfId="9541" xr:uid="{ED1F7D87-FC65-45A4-A107-1E46A2900292}"/>
    <cellStyle name="Note 3 2 2 2 5 2 2 2" xfId="18863" xr:uid="{5B4968B8-2F98-4343-9539-40E46DC8C001}"/>
    <cellStyle name="Note 3 2 2 2 5 2 2 3" xfId="28989" xr:uid="{43D416D0-B230-45DA-9383-020DC6C40C54}"/>
    <cellStyle name="Note 3 2 2 2 5 2 3" xfId="14646" xr:uid="{FBBDD404-7615-4E55-80DE-2BE38150B0B6}"/>
    <cellStyle name="Note 3 2 2 2 5 2 4" xfId="24772" xr:uid="{4F6D43F7-0D35-4722-BE41-04D7A9FE4DCC}"/>
    <cellStyle name="Note 3 2 2 2 5 3" xfId="7396" xr:uid="{9E77AB6B-6C71-46AB-A882-28F0DD7F9639}"/>
    <cellStyle name="Note 3 2 2 2 5 3 2" xfId="16718" xr:uid="{223CE2CA-3124-486B-BE25-8D5F477E6022}"/>
    <cellStyle name="Note 3 2 2 2 5 3 3" xfId="26844" xr:uid="{7D27F217-2BAF-4800-8129-B0FF67A89782}"/>
    <cellStyle name="Note 3 2 2 2 5 4" xfId="12501" xr:uid="{52C57269-9C8C-4C03-A3A2-3F56EE6F44B9}"/>
    <cellStyle name="Note 3 2 2 2 5 5" xfId="22627" xr:uid="{CE9077ED-6228-498F-A2F3-2A03CE318E60}"/>
    <cellStyle name="Note 3 2 2 2 6" xfId="3530" xr:uid="{EB124ECE-421D-4EC8-A041-0E25A746270C}"/>
    <cellStyle name="Note 3 2 2 2 6 2" xfId="7809" xr:uid="{8D00F5A2-219E-4398-A32C-512F1075C359}"/>
    <cellStyle name="Note 3 2 2 2 6 2 2" xfId="17131" xr:uid="{1F97E0DC-E5CF-41F0-BECC-0338D6FDE00F}"/>
    <cellStyle name="Note 3 2 2 2 6 2 3" xfId="27257" xr:uid="{4CDD44D4-A290-4AF3-86CD-B867F6F9C355}"/>
    <cellStyle name="Note 3 2 2 2 6 3" xfId="12914" xr:uid="{338EBB3A-E121-4B01-9B45-5C45CA131A58}"/>
    <cellStyle name="Note 3 2 2 2 6 4" xfId="23040" xr:uid="{AE66C482-0EEF-43E3-8675-86640F781412}"/>
    <cellStyle name="Note 3 2 2 2 7" xfId="3589" xr:uid="{A441EB82-11BA-43AC-8FBA-B3459D601C31}"/>
    <cellStyle name="Note 3 2 2 2 8" xfId="3670" xr:uid="{F2352F69-E8E7-4A55-9D4F-C9E4BD0F73EE}"/>
    <cellStyle name="Note 3 2 2 2 8 2" xfId="7889" xr:uid="{C473949E-B6BB-48EC-BECE-AE0B43C94B29}"/>
    <cellStyle name="Note 3 2 2 2 8 2 2" xfId="17211" xr:uid="{24B019BC-C9E4-45A3-9CB1-CCD44353466B}"/>
    <cellStyle name="Note 3 2 2 2 8 2 3" xfId="27337" xr:uid="{290B2FB1-DB6B-4994-8540-5E5A426408CA}"/>
    <cellStyle name="Note 3 2 2 2 8 3" xfId="12994" xr:uid="{23A9017D-2F27-4A63-9062-025B4BF543AC}"/>
    <cellStyle name="Note 3 2 2 2 8 4" xfId="23120" xr:uid="{549490FF-004B-4B1B-B2CC-B0AF4E3EE54C}"/>
    <cellStyle name="Note 3 2 2 2 9" xfId="5744" xr:uid="{714B4F00-D8BA-4726-9A10-1D98B374251C}"/>
    <cellStyle name="Note 3 2 2 2 9 2" xfId="15066" xr:uid="{EADBCB4D-9B0B-479F-B20D-80D0698A36DE}"/>
    <cellStyle name="Note 3 2 2 2 9 3" xfId="25192" xr:uid="{54AD9724-4DB0-40D9-9E69-F807AEE09B1F}"/>
    <cellStyle name="Note 3 2 2 3" xfId="1023" xr:uid="{00000000-0005-0000-0000-0000F1030000}"/>
    <cellStyle name="Note 3 2 2 3 2" xfId="4083" xr:uid="{B9F5122B-4EE6-458E-A649-570682CD5FAB}"/>
    <cellStyle name="Note 3 2 2 3 2 2" xfId="8301" xr:uid="{AC47D733-5DA7-4F06-91CA-FA611D657855}"/>
    <cellStyle name="Note 3 2 2 3 2 2 2" xfId="17623" xr:uid="{B62E55A3-66A7-47CA-8409-5C0EC7DEB207}"/>
    <cellStyle name="Note 3 2 2 3 2 2 3" xfId="27749" xr:uid="{0A67B6F2-7D80-4BF8-A3FB-106365F3DB7F}"/>
    <cellStyle name="Note 3 2 2 3 2 3" xfId="13406" xr:uid="{FDF06AC7-F5AE-4426-9664-662CFF90AC08}"/>
    <cellStyle name="Note 3 2 2 3 2 4" xfId="23532" xr:uid="{DA05AEE7-8DE3-47D0-BDD9-62E65191D6AF}"/>
    <cellStyle name="Note 3 2 2 3 3" xfId="6156" xr:uid="{0E62ECC1-A31C-4E30-B395-3410F3543C76}"/>
    <cellStyle name="Note 3 2 2 3 3 2" xfId="15478" xr:uid="{B0BE5695-69A7-4FE9-919F-E78CA75020CA}"/>
    <cellStyle name="Note 3 2 2 3 3 3" xfId="25604" xr:uid="{5BF75FDE-7D6B-422E-8694-1FC97B790D54}"/>
    <cellStyle name="Note 3 2 2 3 4" xfId="10200" xr:uid="{C5E3C9C4-0696-4DCF-99AA-B3FC2ED0A2E6}"/>
    <cellStyle name="Note 3 2 2 3 4 2" xfId="19511" xr:uid="{D554FBD6-0D31-49FD-938F-F74E454B72C5}"/>
    <cellStyle name="Note 3 2 2 3 4 3" xfId="29637" xr:uid="{8460DF17-D328-4A70-95DF-608B3101AE48}"/>
    <cellStyle name="Note 3 2 2 3 5" xfId="1854" xr:uid="{28FADB0F-4CB0-4195-B37B-013593BA4C59}"/>
    <cellStyle name="Note 3 2 2 3 6" xfId="11261" xr:uid="{C88BE037-E328-400A-81CD-1F1F793FA1C1}"/>
    <cellStyle name="Note 3 2 2 3 7" xfId="20560" xr:uid="{60F05B35-80CE-4530-880A-62A215D9145A}"/>
    <cellStyle name="Note 3 2 2 3 8" xfId="21387" xr:uid="{9287FAEB-C63E-45AF-B129-965955535ED6}"/>
    <cellStyle name="Note 3 2 2 4" xfId="2267" xr:uid="{3740F4D8-CF29-4BC6-865F-40289AC16854}"/>
    <cellStyle name="Note 3 2 2 4 2" xfId="4496" xr:uid="{B20DD3EE-73E7-45B7-8593-D5B986A17632}"/>
    <cellStyle name="Note 3 2 2 4 2 2" xfId="8714" xr:uid="{75060692-7110-41FE-A0D8-59BF9E08F4E3}"/>
    <cellStyle name="Note 3 2 2 4 2 2 2" xfId="18036" xr:uid="{FB8572B5-BD41-41BC-B827-3481D9C72515}"/>
    <cellStyle name="Note 3 2 2 4 2 2 3" xfId="28162" xr:uid="{A59CE98A-6F92-4B34-AFDF-C9FF74AE7221}"/>
    <cellStyle name="Note 3 2 2 4 2 3" xfId="13819" xr:uid="{8DCACCB3-1B66-4835-8CD9-C9B39DEC5081}"/>
    <cellStyle name="Note 3 2 2 4 2 4" xfId="23945" xr:uid="{97BF58F7-9507-4CC2-853F-1373172D0997}"/>
    <cellStyle name="Note 3 2 2 4 3" xfId="6569" xr:uid="{B4C2D01F-4A88-4BF7-A7C4-105096C4388B}"/>
    <cellStyle name="Note 3 2 2 4 3 2" xfId="15891" xr:uid="{A4384B47-4EAE-46FF-BEF2-EC224BA46FAE}"/>
    <cellStyle name="Note 3 2 2 4 3 3" xfId="26017" xr:uid="{D64A14C3-92F6-4A94-AC49-EF789CE168BF}"/>
    <cellStyle name="Note 3 2 2 4 4" xfId="11674" xr:uid="{B6314002-4BCD-430E-BF87-1A6F20A790A5}"/>
    <cellStyle name="Note 3 2 2 4 5" xfId="21800" xr:uid="{1727EAF5-2135-4977-834C-CF6F993E40A5}"/>
    <cellStyle name="Note 3 2 2 5" xfId="2680" xr:uid="{9F91CC62-DA92-4AD1-8649-76D462A2BD3F}"/>
    <cellStyle name="Note 3 2 2 5 2" xfId="4909" xr:uid="{7700B1B9-902B-40D4-8087-9D1C53661FD3}"/>
    <cellStyle name="Note 3 2 2 5 2 2" xfId="9127" xr:uid="{577EA8CF-0663-445D-B393-C48E13AD73BE}"/>
    <cellStyle name="Note 3 2 2 5 2 2 2" xfId="18449" xr:uid="{71104F8C-EC65-4AEE-B0D4-B6934BB6B8C1}"/>
    <cellStyle name="Note 3 2 2 5 2 2 3" xfId="28575" xr:uid="{91A51CF1-EA0B-4F3C-98B4-5917445D3613}"/>
    <cellStyle name="Note 3 2 2 5 2 3" xfId="14232" xr:uid="{EB100E57-1793-4748-B3F7-E669B8B1C5B9}"/>
    <cellStyle name="Note 3 2 2 5 2 4" xfId="24358" xr:uid="{70A68C5C-14C7-441F-8C2A-D5DEB632238C}"/>
    <cellStyle name="Note 3 2 2 5 3" xfId="6982" xr:uid="{70BB52C5-757C-4339-B8CF-594DB5FD1404}"/>
    <cellStyle name="Note 3 2 2 5 3 2" xfId="16304" xr:uid="{722A5A0E-106A-4F1A-9808-B1B876E9B347}"/>
    <cellStyle name="Note 3 2 2 5 3 3" xfId="26430" xr:uid="{7A3A7651-6C99-46D5-8C96-02584B19B033}"/>
    <cellStyle name="Note 3 2 2 5 4" xfId="12087" xr:uid="{0F4495C1-F332-4099-B402-07D6A62CC285}"/>
    <cellStyle name="Note 3 2 2 5 5" xfId="22213" xr:uid="{D09EFE84-B4DB-46AE-994F-9EE7FD47442C}"/>
    <cellStyle name="Note 3 2 2 6" xfId="3093" xr:uid="{56EEB3F9-1504-456A-800E-198853C4C2AA}"/>
    <cellStyle name="Note 3 2 2 6 2" xfId="5322" xr:uid="{4F51D9F2-47BE-4C44-9C79-CA8A12BD5769}"/>
    <cellStyle name="Note 3 2 2 6 2 2" xfId="9540" xr:uid="{81E06283-76B8-4489-914F-70953AACA9E8}"/>
    <cellStyle name="Note 3 2 2 6 2 2 2" xfId="18862" xr:uid="{0A9C8CFC-B634-4FA5-801A-F9A557D9D281}"/>
    <cellStyle name="Note 3 2 2 6 2 2 3" xfId="28988" xr:uid="{2CB472FD-CC3A-452E-A578-C92B0EB9481D}"/>
    <cellStyle name="Note 3 2 2 6 2 3" xfId="14645" xr:uid="{647C42B7-86AB-49ED-B5BF-EE83992505CE}"/>
    <cellStyle name="Note 3 2 2 6 2 4" xfId="24771" xr:uid="{D0B7271D-6EDA-4EF2-80DA-D95BD1379E05}"/>
    <cellStyle name="Note 3 2 2 6 3" xfId="7395" xr:uid="{63A74DFB-DC30-4483-9493-EB9D31AE0DCC}"/>
    <cellStyle name="Note 3 2 2 6 3 2" xfId="16717" xr:uid="{9D883684-3F95-4008-ADE2-2FA8CFCCD6FA}"/>
    <cellStyle name="Note 3 2 2 6 3 3" xfId="26843" xr:uid="{B2E13969-E874-4495-A1A1-ED9B4F993953}"/>
    <cellStyle name="Note 3 2 2 6 4" xfId="12500" xr:uid="{30F83F16-53D7-4480-A569-51F387646FC0}"/>
    <cellStyle name="Note 3 2 2 6 5" xfId="22626" xr:uid="{92742018-0E3E-4C37-B188-D06B27CDEB1E}"/>
    <cellStyle name="Note 3 2 2 7" xfId="3529" xr:uid="{D7CB7552-1028-4502-8354-013BD1CDB6A6}"/>
    <cellStyle name="Note 3 2 2 7 2" xfId="7808" xr:uid="{23CC169A-5B56-42A8-BE96-A2504883D21D}"/>
    <cellStyle name="Note 3 2 2 7 2 2" xfId="17130" xr:uid="{8540A178-DDCF-436B-916A-ACF63F3B24F5}"/>
    <cellStyle name="Note 3 2 2 7 2 3" xfId="27256" xr:uid="{B640690A-7DF0-40DE-BFCD-EC5563DCBB03}"/>
    <cellStyle name="Note 3 2 2 7 3" xfId="12913" xr:uid="{E1534F81-8DDC-46DA-958A-F48084397CF1}"/>
    <cellStyle name="Note 3 2 2 7 4" xfId="23039" xr:uid="{C803DEB2-A0FF-4792-969C-B154611D1DF7}"/>
    <cellStyle name="Note 3 2 2 8" xfId="3588" xr:uid="{53734691-8A5A-4FAC-A7C2-001258B6A900}"/>
    <cellStyle name="Note 3 2 2 9" xfId="3669" xr:uid="{06724DF9-2E14-4548-BA0E-C423E32584A9}"/>
    <cellStyle name="Note 3 2 2 9 2" xfId="7888" xr:uid="{17E7E45B-9C9D-4FF2-A415-CE7A2126BAB1}"/>
    <cellStyle name="Note 3 2 2 9 2 2" xfId="17210" xr:uid="{7BFCB3B3-5D8A-4E70-A519-3F65EC5A6D86}"/>
    <cellStyle name="Note 3 2 2 9 2 3" xfId="27336" xr:uid="{C7482594-EB01-4EC6-ADD4-DFBE3AABC72E}"/>
    <cellStyle name="Note 3 2 2 9 3" xfId="12993" xr:uid="{115EA70B-788A-4614-96D9-AB03026E70D4}"/>
    <cellStyle name="Note 3 2 2 9 4" xfId="23119" xr:uid="{B05C1D0E-B787-4D4D-994F-43DB828E0AC3}"/>
    <cellStyle name="Note 3 2 3" xfId="561" xr:uid="{00000000-0005-0000-0000-0000F2030000}"/>
    <cellStyle name="Note 3 2 3 10" xfId="9879" xr:uid="{C2954D73-ADDC-4C51-97CB-127A583B5FE2}"/>
    <cellStyle name="Note 3 2 3 10 2" xfId="19200" xr:uid="{788CB36C-E3D7-45DD-935B-0DBDBD131508}"/>
    <cellStyle name="Note 3 2 3 10 3" xfId="29326" xr:uid="{77F812DB-13A5-455B-8F82-6B3286DF6C80}"/>
    <cellStyle name="Note 3 2 3 11" xfId="1441" xr:uid="{4267D057-1632-4D5C-8071-127518B709F5}"/>
    <cellStyle name="Note 3 2 3 12" xfId="10850" xr:uid="{E7CEEAEB-1644-494C-8511-EBBC7D4DC953}"/>
    <cellStyle name="Note 3 2 3 13" xfId="20146" xr:uid="{E1AC1693-9D10-40C2-AD9D-0628B36D5A12}"/>
    <cellStyle name="Note 3 2 3 14" xfId="20976" xr:uid="{F432871C-513F-4D01-9ED5-A24D5CBDB0BA}"/>
    <cellStyle name="Note 3 2 3 2" xfId="1025" xr:uid="{00000000-0005-0000-0000-0000F3030000}"/>
    <cellStyle name="Note 3 2 3 2 2" xfId="4085" xr:uid="{B76A931B-B6F9-41FC-82AA-58A7522BEB01}"/>
    <cellStyle name="Note 3 2 3 2 2 2" xfId="8303" xr:uid="{F7563826-41D1-4036-A444-DF127D512E9F}"/>
    <cellStyle name="Note 3 2 3 2 2 2 2" xfId="17625" xr:uid="{0739E0DF-C0A0-4332-95C5-466C7413E0D5}"/>
    <cellStyle name="Note 3 2 3 2 2 2 3" xfId="27751" xr:uid="{B159D77A-7662-4521-B7A0-53809077F867}"/>
    <cellStyle name="Note 3 2 3 2 2 3" xfId="13408" xr:uid="{92933F36-ACE4-47CF-940F-048A4E6FA32A}"/>
    <cellStyle name="Note 3 2 3 2 2 4" xfId="23534" xr:uid="{A782144A-21F1-42F5-B856-21B52C21979D}"/>
    <cellStyle name="Note 3 2 3 2 3" xfId="6158" xr:uid="{8EE81FFB-D8EE-42AC-AF9F-FD9E617127DD}"/>
    <cellStyle name="Note 3 2 3 2 3 2" xfId="15480" xr:uid="{CD918E51-7514-4B1A-8F77-2BCF410E9031}"/>
    <cellStyle name="Note 3 2 3 2 3 3" xfId="25606" xr:uid="{F77E4182-F624-4FF3-AB63-9E38513E1210}"/>
    <cellStyle name="Note 3 2 3 2 4" xfId="10304" xr:uid="{77ECD2CF-C6B8-436C-8E40-DEAB49BA741A}"/>
    <cellStyle name="Note 3 2 3 2 4 2" xfId="19615" xr:uid="{D0CD00A2-0022-4AAF-9DB3-011EC28C6B95}"/>
    <cellStyle name="Note 3 2 3 2 4 3" xfId="29741" xr:uid="{27B3B437-D81A-4B39-8E1B-AE84179F06BB}"/>
    <cellStyle name="Note 3 2 3 2 5" xfId="1856" xr:uid="{C0C24807-4D79-49EA-A547-05F265180065}"/>
    <cellStyle name="Note 3 2 3 2 6" xfId="11263" xr:uid="{9C48CB3D-EB26-48F0-A946-44BD86215F41}"/>
    <cellStyle name="Note 3 2 3 2 7" xfId="20562" xr:uid="{A5994788-F7B2-4EE0-9260-C89BA3CBDA97}"/>
    <cellStyle name="Note 3 2 3 2 8" xfId="21389" xr:uid="{A1E5FF75-94FB-4F48-9D80-F1F09B15D26F}"/>
    <cellStyle name="Note 3 2 3 3" xfId="2269" xr:uid="{4064B955-CF60-4DD5-A31F-5C477F8876B9}"/>
    <cellStyle name="Note 3 2 3 3 2" xfId="4498" xr:uid="{5F8C5CE9-670B-400E-BAF2-A2B09EEE0408}"/>
    <cellStyle name="Note 3 2 3 3 2 2" xfId="8716" xr:uid="{C072D1DF-51EE-4CDC-896C-B12B83D63540}"/>
    <cellStyle name="Note 3 2 3 3 2 2 2" xfId="18038" xr:uid="{4EE7D8F4-9FE5-4EC2-AC1F-D6CA68BE9DD3}"/>
    <cellStyle name="Note 3 2 3 3 2 2 3" xfId="28164" xr:uid="{7F9C799D-4F53-4634-BC06-03E6964E7308}"/>
    <cellStyle name="Note 3 2 3 3 2 3" xfId="13821" xr:uid="{023AAF00-B7F4-4103-9B7A-7ADC46726CBF}"/>
    <cellStyle name="Note 3 2 3 3 2 4" xfId="23947" xr:uid="{A31AF928-828A-463E-BA2B-229C854BDFC2}"/>
    <cellStyle name="Note 3 2 3 3 3" xfId="6571" xr:uid="{DD086220-6BCF-48E7-A5AA-E80B9A4B388E}"/>
    <cellStyle name="Note 3 2 3 3 3 2" xfId="15893" xr:uid="{621FE10C-37B4-498F-967F-EA48E4528687}"/>
    <cellStyle name="Note 3 2 3 3 3 3" xfId="26019" xr:uid="{F2055F86-B351-4DC4-ADE2-FCBD6AD4F926}"/>
    <cellStyle name="Note 3 2 3 3 4" xfId="11676" xr:uid="{13FA2D8B-60AC-447B-9CC7-9B3BE2BD5DD1}"/>
    <cellStyle name="Note 3 2 3 3 5" xfId="21802" xr:uid="{52C1BCC2-954C-4CE2-8258-E282149469BC}"/>
    <cellStyle name="Note 3 2 3 4" xfId="2682" xr:uid="{836C249A-10E2-4D17-B335-6D3223F50A3A}"/>
    <cellStyle name="Note 3 2 3 4 2" xfId="4911" xr:uid="{176A38F7-AF70-4786-BC61-582167CAB48C}"/>
    <cellStyle name="Note 3 2 3 4 2 2" xfId="9129" xr:uid="{DA0AD28A-653C-4B32-955D-CCABA9321578}"/>
    <cellStyle name="Note 3 2 3 4 2 2 2" xfId="18451" xr:uid="{1D84E4BF-157A-4DA6-A592-4F531D1FE194}"/>
    <cellStyle name="Note 3 2 3 4 2 2 3" xfId="28577" xr:uid="{488B9CD8-093D-4954-A913-34EEC0D64DC2}"/>
    <cellStyle name="Note 3 2 3 4 2 3" xfId="14234" xr:uid="{1383B6B8-9F30-4804-AFA8-6D57E251BC31}"/>
    <cellStyle name="Note 3 2 3 4 2 4" xfId="24360" xr:uid="{6D3EB28B-3C70-460B-B67D-018EEA4F6004}"/>
    <cellStyle name="Note 3 2 3 4 3" xfId="6984" xr:uid="{E425B950-3AF6-4909-9C2D-9FEE04784215}"/>
    <cellStyle name="Note 3 2 3 4 3 2" xfId="16306" xr:uid="{74508836-31FD-4AE6-B1CE-8AECC0608D76}"/>
    <cellStyle name="Note 3 2 3 4 3 3" xfId="26432" xr:uid="{D556AEA3-B5E9-4B9A-A2CE-4998412AA157}"/>
    <cellStyle name="Note 3 2 3 4 4" xfId="12089" xr:uid="{1C23AFB8-800C-4DE6-B599-5D6C1E4E2483}"/>
    <cellStyle name="Note 3 2 3 4 5" xfId="22215" xr:uid="{5B45FDD8-8E22-4408-B32E-44AF3360261E}"/>
    <cellStyle name="Note 3 2 3 5" xfId="3095" xr:uid="{71F8ED6F-6100-4074-90CF-8E5E284CC51B}"/>
    <cellStyle name="Note 3 2 3 5 2" xfId="5324" xr:uid="{9C413035-5428-45CC-98CE-B7138AACE63C}"/>
    <cellStyle name="Note 3 2 3 5 2 2" xfId="9542" xr:uid="{E87F7F84-F3AC-40CB-B698-9C25F4204693}"/>
    <cellStyle name="Note 3 2 3 5 2 2 2" xfId="18864" xr:uid="{7EEDA813-678D-4B45-9B44-3EB363D59864}"/>
    <cellStyle name="Note 3 2 3 5 2 2 3" xfId="28990" xr:uid="{636BD52F-21A7-40DC-AA54-E61E57E2C344}"/>
    <cellStyle name="Note 3 2 3 5 2 3" xfId="14647" xr:uid="{A735A08C-261F-408F-AE1B-F25F8DAE5ADC}"/>
    <cellStyle name="Note 3 2 3 5 2 4" xfId="24773" xr:uid="{1DED3211-888D-44F5-A1F1-452D077730C7}"/>
    <cellStyle name="Note 3 2 3 5 3" xfId="7397" xr:uid="{92770E5E-5B38-4937-8348-2EF680C918AB}"/>
    <cellStyle name="Note 3 2 3 5 3 2" xfId="16719" xr:uid="{C297E042-E387-45D0-B581-5913905FFA34}"/>
    <cellStyle name="Note 3 2 3 5 3 3" xfId="26845" xr:uid="{3F5BAFDD-439A-4C5A-AF07-943AC03FA84F}"/>
    <cellStyle name="Note 3 2 3 5 4" xfId="12502" xr:uid="{51EBA5F3-4701-4624-B55E-EB8A29C37626}"/>
    <cellStyle name="Note 3 2 3 5 5" xfId="22628" xr:uid="{84E59221-804E-4A5A-A295-73D3FFD1B294}"/>
    <cellStyle name="Note 3 2 3 6" xfId="3531" xr:uid="{AAA5BC90-4455-4F4C-A8AE-431EBEB9D81D}"/>
    <cellStyle name="Note 3 2 3 6 2" xfId="7810" xr:uid="{ACCB3700-AA47-4CCB-945F-7BAA59EAA042}"/>
    <cellStyle name="Note 3 2 3 6 2 2" xfId="17132" xr:uid="{1BD2DD72-31A4-404D-9A65-D829A1A0F40A}"/>
    <cellStyle name="Note 3 2 3 6 2 3" xfId="27258" xr:uid="{C6E398A8-F846-4ECC-939F-E525688C7CBB}"/>
    <cellStyle name="Note 3 2 3 6 3" xfId="12915" xr:uid="{D6D1A3C9-3634-48F1-A2BF-A37E1EF7AA2C}"/>
    <cellStyle name="Note 3 2 3 6 4" xfId="23041" xr:uid="{9A2884E0-6237-42F3-849D-744FAA287657}"/>
    <cellStyle name="Note 3 2 3 7" xfId="3590" xr:uid="{45F548DB-E4FF-4E62-9DDA-6D9773D67C35}"/>
    <cellStyle name="Note 3 2 3 8" xfId="3671" xr:uid="{707B3FB0-6035-4BA2-A8F2-28B3488E799E}"/>
    <cellStyle name="Note 3 2 3 8 2" xfId="7890" xr:uid="{7FD0A880-3EBB-44A5-ADF5-92F2AA766665}"/>
    <cellStyle name="Note 3 2 3 8 2 2" xfId="17212" xr:uid="{3846581B-89CE-45FC-B4F3-9CB7BB8DF7BD}"/>
    <cellStyle name="Note 3 2 3 8 2 3" xfId="27338" xr:uid="{C4242BAA-1622-4F90-9F5B-DC6527BAFF9D}"/>
    <cellStyle name="Note 3 2 3 8 3" xfId="12995" xr:uid="{A4FEFE14-1838-4336-93E9-30167DE55891}"/>
    <cellStyle name="Note 3 2 3 8 4" xfId="23121" xr:uid="{910EEA64-7284-4079-B16B-AA7B72A53260}"/>
    <cellStyle name="Note 3 2 3 9" xfId="5745" xr:uid="{37C67747-914D-4CDE-9D9D-4F39D20B7BA2}"/>
    <cellStyle name="Note 3 2 3 9 2" xfId="15067" xr:uid="{BEF359D9-A38D-4851-8C88-2A726A8679D5}"/>
    <cellStyle name="Note 3 2 3 9 3" xfId="25193" xr:uid="{A0106FA1-8B09-4AFF-B166-951FDDA60478}"/>
    <cellStyle name="Note 3 2 4" xfId="1022" xr:uid="{00000000-0005-0000-0000-0000F4030000}"/>
    <cellStyle name="Note 3 2 4 2" xfId="4082" xr:uid="{580A30F9-A2D7-4CB1-B6DE-0133430D1252}"/>
    <cellStyle name="Note 3 2 4 2 2" xfId="8300" xr:uid="{EE812B30-C1A2-4708-B09F-B41E1C5C8ED1}"/>
    <cellStyle name="Note 3 2 4 2 2 2" xfId="17622" xr:uid="{EA90D97D-614D-44D9-A2D9-B15F0DCDA67B}"/>
    <cellStyle name="Note 3 2 4 2 2 3" xfId="27748" xr:uid="{1736AB3D-BB37-4E74-ACAC-9F3F71E5E1C1}"/>
    <cellStyle name="Note 3 2 4 2 3" xfId="13405" xr:uid="{EFAC0C53-4DBE-4E69-8FEC-CE4AD11F8D88}"/>
    <cellStyle name="Note 3 2 4 2 4" xfId="23531" xr:uid="{3F89F2A9-FB58-469C-B7CB-9A20DF6174D6}"/>
    <cellStyle name="Note 3 2 4 3" xfId="6155" xr:uid="{F9DDBBD1-F5B6-413B-8771-589421EF6BEB}"/>
    <cellStyle name="Note 3 2 4 3 2" xfId="15477" xr:uid="{65CBA985-19CE-47A0-8910-9608C5722CF0}"/>
    <cellStyle name="Note 3 2 4 3 3" xfId="25603" xr:uid="{5D214405-D7B8-4A3B-8829-BD44FDC1F60A}"/>
    <cellStyle name="Note 3 2 4 4" xfId="10097" xr:uid="{5E628DF7-BAE1-47E8-9090-F6706E67DABE}"/>
    <cellStyle name="Note 3 2 4 4 2" xfId="19408" xr:uid="{EB44F599-18DD-452B-97C5-807CC67CC195}"/>
    <cellStyle name="Note 3 2 4 4 3" xfId="29534" xr:uid="{B467D02E-5C1C-4DCF-B0B9-2CB98F555187}"/>
    <cellStyle name="Note 3 2 4 5" xfId="1853" xr:uid="{3F82346C-CD05-41DA-8712-4357B8025397}"/>
    <cellStyle name="Note 3 2 4 6" xfId="11260" xr:uid="{331A4D75-3583-4E6D-B88F-78F6DC2620E8}"/>
    <cellStyle name="Note 3 2 4 7" xfId="20559" xr:uid="{FC99788E-7F8C-4A98-9426-5E2412C67822}"/>
    <cellStyle name="Note 3 2 4 8" xfId="21386" xr:uid="{6D0EDF32-7F4F-4760-961D-A63AE0B15C99}"/>
    <cellStyle name="Note 3 2 5" xfId="2266" xr:uid="{4DFBD9F1-598E-4107-8239-E60FA8CFC16C}"/>
    <cellStyle name="Note 3 2 5 2" xfId="4495" xr:uid="{57F4AB91-AA66-49FD-A8E0-4301C70F009D}"/>
    <cellStyle name="Note 3 2 5 2 2" xfId="8713" xr:uid="{2821AA76-36DB-46BE-8E40-C5918A4982F8}"/>
    <cellStyle name="Note 3 2 5 2 2 2" xfId="18035" xr:uid="{32CADBBD-90AC-41A5-A017-B1721A2A8879}"/>
    <cellStyle name="Note 3 2 5 2 2 3" xfId="28161" xr:uid="{C91F0C70-B33E-4C11-BAFA-BD44DB2081A3}"/>
    <cellStyle name="Note 3 2 5 2 3" xfId="13818" xr:uid="{D4208CDB-2919-470B-9FEF-6FBEB78A52E6}"/>
    <cellStyle name="Note 3 2 5 2 4" xfId="23944" xr:uid="{B792180E-4E77-45EC-B3CB-775CFBAD88B1}"/>
    <cellStyle name="Note 3 2 5 3" xfId="6568" xr:uid="{FAA20295-ED85-4027-9712-23B03822E025}"/>
    <cellStyle name="Note 3 2 5 3 2" xfId="15890" xr:uid="{408B14B9-BB8A-40EB-9B9C-707A98CFFF06}"/>
    <cellStyle name="Note 3 2 5 3 3" xfId="26016" xr:uid="{57A6CF3D-E0A0-427D-BAAA-8C62C9AD4B6B}"/>
    <cellStyle name="Note 3 2 5 4" xfId="11673" xr:uid="{BBA9C9C2-FD13-4A23-9A2B-E85CDEA96496}"/>
    <cellStyle name="Note 3 2 5 5" xfId="21799" xr:uid="{DC72272B-CB4C-47EF-9B2C-7ACFFDA5AEEE}"/>
    <cellStyle name="Note 3 2 6" xfId="2679" xr:uid="{95A44ED5-F799-4B86-9B67-A043214D12AC}"/>
    <cellStyle name="Note 3 2 6 2" xfId="4908" xr:uid="{E5E71492-C2B5-478E-B28B-0085D85992DD}"/>
    <cellStyle name="Note 3 2 6 2 2" xfId="9126" xr:uid="{D0C737C3-5DD3-4279-BE38-0C58CE67A8A2}"/>
    <cellStyle name="Note 3 2 6 2 2 2" xfId="18448" xr:uid="{093B9BF0-78B2-4544-A2FD-85503CADB202}"/>
    <cellStyle name="Note 3 2 6 2 2 3" xfId="28574" xr:uid="{1FD77817-C328-4D26-BBBF-657528284426}"/>
    <cellStyle name="Note 3 2 6 2 3" xfId="14231" xr:uid="{CDDA1508-A452-457B-96EF-A107B35ECFC2}"/>
    <cellStyle name="Note 3 2 6 2 4" xfId="24357" xr:uid="{F626091B-E982-445C-B401-59EABEF70F25}"/>
    <cellStyle name="Note 3 2 6 3" xfId="6981" xr:uid="{634035AE-0C02-4F8E-A2F3-526B0FD6FCE5}"/>
    <cellStyle name="Note 3 2 6 3 2" xfId="16303" xr:uid="{6708A616-9293-49CB-925B-0DEDC07347C4}"/>
    <cellStyle name="Note 3 2 6 3 3" xfId="26429" xr:uid="{5BF19D8E-8E9C-482D-B947-96BF2A93D0D0}"/>
    <cellStyle name="Note 3 2 6 4" xfId="12086" xr:uid="{1A7575A6-669B-45DE-9F01-E3F4457D5AE2}"/>
    <cellStyle name="Note 3 2 6 5" xfId="22212" xr:uid="{814BB484-DEDE-46CE-A9B4-6E0D2A2FD0B7}"/>
    <cellStyle name="Note 3 2 7" xfId="3092" xr:uid="{38FCB369-549B-4C69-B5EB-903921689D90}"/>
    <cellStyle name="Note 3 2 7 2" xfId="5321" xr:uid="{954707D5-1483-45C2-951A-35E45D333588}"/>
    <cellStyle name="Note 3 2 7 2 2" xfId="9539" xr:uid="{1D392490-B4F8-48D1-9BD7-BC07CE435B72}"/>
    <cellStyle name="Note 3 2 7 2 2 2" xfId="18861" xr:uid="{AD05BE56-6ED2-404B-9BDD-B13E2FFD1C2C}"/>
    <cellStyle name="Note 3 2 7 2 2 3" xfId="28987" xr:uid="{23B30F6A-ACA3-4EA1-9746-77989537EBF1}"/>
    <cellStyle name="Note 3 2 7 2 3" xfId="14644" xr:uid="{6225F62A-F75A-4C9D-A990-46EB3FA5C490}"/>
    <cellStyle name="Note 3 2 7 2 4" xfId="24770" xr:uid="{31A89FE2-D144-4457-9BE0-2D5ED8DEA092}"/>
    <cellStyle name="Note 3 2 7 3" xfId="7394" xr:uid="{FAC53FBF-A6DD-4C5C-BBB3-E308F03529C5}"/>
    <cellStyle name="Note 3 2 7 3 2" xfId="16716" xr:uid="{007D1D7B-7443-4900-8D72-0298483A4ADD}"/>
    <cellStyle name="Note 3 2 7 3 3" xfId="26842" xr:uid="{5B11A659-88A2-4EA2-845A-520890BF4082}"/>
    <cellStyle name="Note 3 2 7 4" xfId="12499" xr:uid="{290453CE-3921-4935-9B59-46A517274DCF}"/>
    <cellStyle name="Note 3 2 7 5" xfId="22625" xr:uid="{4AD9AF52-937B-417C-9B98-CD3476580D21}"/>
    <cellStyle name="Note 3 2 8" xfId="3528" xr:uid="{1D5B0B14-E7C3-4BAD-9911-00CF4119ECB1}"/>
    <cellStyle name="Note 3 2 8 2" xfId="7807" xr:uid="{BB15D6CC-221E-4A3E-9CAB-712E35434F6A}"/>
    <cellStyle name="Note 3 2 8 2 2" xfId="17129" xr:uid="{4BF792B6-CF52-472D-92D6-B67CA4D4CD9A}"/>
    <cellStyle name="Note 3 2 8 2 3" xfId="27255" xr:uid="{1CE2F191-B941-4AB6-AEF7-A2382F4293EF}"/>
    <cellStyle name="Note 3 2 8 3" xfId="12912" xr:uid="{19505E49-57D1-467C-8EDC-85BA823FC90D}"/>
    <cellStyle name="Note 3 2 8 4" xfId="23038" xr:uid="{B363EB2E-8286-41B1-AECA-0DC5D8CECE4D}"/>
    <cellStyle name="Note 3 2 9" xfId="3587" xr:uid="{582C1486-88C0-422A-8BE3-FB1AC9CEF715}"/>
    <cellStyle name="Note 3 3" xfId="562" xr:uid="{00000000-0005-0000-0000-0000F5030000}"/>
    <cellStyle name="Note 3 3 10" xfId="5746" xr:uid="{86A51FBD-9E7A-4775-A06D-918FD22AADBF}"/>
    <cellStyle name="Note 3 3 10 2" xfId="15068" xr:uid="{97EDA39C-7E01-4B1D-9BD1-B23A7806F0D9}"/>
    <cellStyle name="Note 3 3 10 3" xfId="25194" xr:uid="{E326FB47-D782-424F-984E-94CB7DA29047}"/>
    <cellStyle name="Note 3 3 11" xfId="9722" xr:uid="{4677195E-A218-4F90-9F1D-53B20EF5000B}"/>
    <cellStyle name="Note 3 3 11 2" xfId="19043" xr:uid="{C8798399-BFB2-4662-B277-FEA41F16171B}"/>
    <cellStyle name="Note 3 3 11 3" xfId="29169" xr:uid="{92183441-1398-4C29-9EBA-8499EF8194B4}"/>
    <cellStyle name="Note 3 3 12" xfId="1442" xr:uid="{F327D57F-2A9D-47FB-99A7-F4CDF493F15B}"/>
    <cellStyle name="Note 3 3 13" xfId="10851" xr:uid="{8DA75A78-F127-4123-ABA3-75C2F23375CA}"/>
    <cellStyle name="Note 3 3 14" xfId="20147" xr:uid="{4FB55F81-6A00-4796-B06E-4E8F6D1111A6}"/>
    <cellStyle name="Note 3 3 15" xfId="20977" xr:uid="{E0C176FB-0057-42CB-9068-A26502832666}"/>
    <cellStyle name="Note 3 3 2" xfId="563" xr:uid="{00000000-0005-0000-0000-0000F6030000}"/>
    <cellStyle name="Note 3 3 2 10" xfId="9929" xr:uid="{BC3F3731-92AC-4F53-B7F1-B1C42F7F3D34}"/>
    <cellStyle name="Note 3 3 2 10 2" xfId="19250" xr:uid="{AC46DF3C-F358-4CDB-9629-6A271B283FD3}"/>
    <cellStyle name="Note 3 3 2 10 3" xfId="29376" xr:uid="{D4F3C4DA-B52E-46DD-BE01-68C9D223B0C7}"/>
    <cellStyle name="Note 3 3 2 11" xfId="1443" xr:uid="{9BEA6C74-A535-43C9-A71A-ADE3FB953E83}"/>
    <cellStyle name="Note 3 3 2 12" xfId="10852" xr:uid="{38B7A1B4-82F4-4E4C-8FC8-AAD98A66F0BB}"/>
    <cellStyle name="Note 3 3 2 13" xfId="20148" xr:uid="{F3699F36-6F90-4287-9B3D-A9331040AAD7}"/>
    <cellStyle name="Note 3 3 2 14" xfId="20978" xr:uid="{50EFA7EE-4F92-4693-B542-EFAF6FC56F4E}"/>
    <cellStyle name="Note 3 3 2 2" xfId="1027" xr:uid="{00000000-0005-0000-0000-0000F7030000}"/>
    <cellStyle name="Note 3 3 2 2 2" xfId="4087" xr:uid="{2F208ED6-308B-4C50-87F2-2554D628B077}"/>
    <cellStyle name="Note 3 3 2 2 2 2" xfId="8305" xr:uid="{7D6E5E99-67EC-474D-B9E0-4D0246278FA6}"/>
    <cellStyle name="Note 3 3 2 2 2 2 2" xfId="17627" xr:uid="{805139BA-A713-40F0-9188-357F6A7199A2}"/>
    <cellStyle name="Note 3 3 2 2 2 2 3" xfId="27753" xr:uid="{6A4FE081-4FA2-477D-87D3-4EBCFF3C1FBA}"/>
    <cellStyle name="Note 3 3 2 2 2 3" xfId="13410" xr:uid="{0D91EB00-6315-4D08-8CF6-26508BF53E13}"/>
    <cellStyle name="Note 3 3 2 2 2 4" xfId="23536" xr:uid="{B37482C0-B027-4691-ACFF-FC62BD584ED8}"/>
    <cellStyle name="Note 3 3 2 2 3" xfId="6160" xr:uid="{CC8B8663-0F0C-4DA2-B0DC-47FED5AA0684}"/>
    <cellStyle name="Note 3 3 2 2 3 2" xfId="15482" xr:uid="{4E8BBA24-DD74-4755-A2B2-8EE00FB5A37D}"/>
    <cellStyle name="Note 3 3 2 2 3 3" xfId="25608" xr:uid="{463F27CE-25C9-47FE-ABF7-B11CEC7C0160}"/>
    <cellStyle name="Note 3 3 2 2 4" xfId="10354" xr:uid="{75C087F3-CBA2-4363-B0E2-B1B3BF08B8D5}"/>
    <cellStyle name="Note 3 3 2 2 4 2" xfId="19665" xr:uid="{ECE42EB2-768F-4F01-9EB8-D96AAC6BA3A6}"/>
    <cellStyle name="Note 3 3 2 2 4 3" xfId="29791" xr:uid="{3B80AB8D-CE58-4B56-9D09-0E4FB4DDFFD1}"/>
    <cellStyle name="Note 3 3 2 2 5" xfId="1858" xr:uid="{750F7701-7CE5-4DD8-BDDC-CD783EDB118E}"/>
    <cellStyle name="Note 3 3 2 2 6" xfId="11265" xr:uid="{1D4DB3F6-FF5D-4178-81FF-66EE35EDAF2C}"/>
    <cellStyle name="Note 3 3 2 2 7" xfId="20564" xr:uid="{CCA540EC-4949-44DD-A884-A36E951495B3}"/>
    <cellStyle name="Note 3 3 2 2 8" xfId="21391" xr:uid="{3E6E2439-ECB6-4069-991B-3CC4403DEA81}"/>
    <cellStyle name="Note 3 3 2 3" xfId="2271" xr:uid="{EBC3B084-35F4-4BB7-8129-6AB17D0F3DCC}"/>
    <cellStyle name="Note 3 3 2 3 2" xfId="4500" xr:uid="{4A1D6597-4653-4191-8FDA-ADAF9FA08F7E}"/>
    <cellStyle name="Note 3 3 2 3 2 2" xfId="8718" xr:uid="{BA94A4C9-0DA1-4799-92E8-5BD8FC61BF9D}"/>
    <cellStyle name="Note 3 3 2 3 2 2 2" xfId="18040" xr:uid="{CB354BE4-88F6-44DA-A6D0-0EDC196AF16B}"/>
    <cellStyle name="Note 3 3 2 3 2 2 3" xfId="28166" xr:uid="{22B76796-6883-4E72-83C2-7420B836DAEB}"/>
    <cellStyle name="Note 3 3 2 3 2 3" xfId="13823" xr:uid="{9046BFC5-7F5A-414E-8967-CAE7AA05D1D7}"/>
    <cellStyle name="Note 3 3 2 3 2 4" xfId="23949" xr:uid="{26335627-216B-4A7D-A067-0CA5E917F46F}"/>
    <cellStyle name="Note 3 3 2 3 3" xfId="6573" xr:uid="{7F88E451-A71C-4635-B21E-081B4BFEF1C5}"/>
    <cellStyle name="Note 3 3 2 3 3 2" xfId="15895" xr:uid="{E11D61B0-CF9D-4D47-AC80-86BDB5F42284}"/>
    <cellStyle name="Note 3 3 2 3 3 3" xfId="26021" xr:uid="{2B484194-327E-4C34-90E3-8FF4964D1216}"/>
    <cellStyle name="Note 3 3 2 3 4" xfId="11678" xr:uid="{92CAD54D-9AE2-47A6-A7D8-F1A4544092C0}"/>
    <cellStyle name="Note 3 3 2 3 5" xfId="21804" xr:uid="{C43983D9-6979-41D6-A176-80014BC30CB3}"/>
    <cellStyle name="Note 3 3 2 4" xfId="2684" xr:uid="{35FB34D4-B6F4-4C7A-A5E9-B58420CF5293}"/>
    <cellStyle name="Note 3 3 2 4 2" xfId="4913" xr:uid="{8205FE8F-814A-43FB-A15D-D6557081276F}"/>
    <cellStyle name="Note 3 3 2 4 2 2" xfId="9131" xr:uid="{DB2EFBB6-65B7-4AB9-9F46-35B607979C98}"/>
    <cellStyle name="Note 3 3 2 4 2 2 2" xfId="18453" xr:uid="{2F7AFC7C-C201-489C-969C-C5B529E88FC7}"/>
    <cellStyle name="Note 3 3 2 4 2 2 3" xfId="28579" xr:uid="{B877103C-41C9-4372-865B-F198EC77FB0A}"/>
    <cellStyle name="Note 3 3 2 4 2 3" xfId="14236" xr:uid="{E74833CA-7DF1-466C-AC5E-9A0486BDF2B4}"/>
    <cellStyle name="Note 3 3 2 4 2 4" xfId="24362" xr:uid="{F12658D3-71FD-444B-BF20-683A1B11DBF4}"/>
    <cellStyle name="Note 3 3 2 4 3" xfId="6986" xr:uid="{379C5C38-444F-43F3-ADF2-AB00D43E6C34}"/>
    <cellStyle name="Note 3 3 2 4 3 2" xfId="16308" xr:uid="{F6D0844B-AF3F-4D03-858C-389E43E3397B}"/>
    <cellStyle name="Note 3 3 2 4 3 3" xfId="26434" xr:uid="{9480C0B7-5885-468E-8911-95A3C68CAD75}"/>
    <cellStyle name="Note 3 3 2 4 4" xfId="12091" xr:uid="{F0F0B30F-7A0B-4FB6-8155-A98C8D367F7E}"/>
    <cellStyle name="Note 3 3 2 4 5" xfId="22217" xr:uid="{7D0961C9-2E18-44E6-9180-F26EACF3081B}"/>
    <cellStyle name="Note 3 3 2 5" xfId="3097" xr:uid="{28A2F18A-BF39-4C4D-9F59-A0993DCB284B}"/>
    <cellStyle name="Note 3 3 2 5 2" xfId="5326" xr:uid="{458F2CB4-AC43-40E1-8E25-F3A7EA9B8993}"/>
    <cellStyle name="Note 3 3 2 5 2 2" xfId="9544" xr:uid="{04FA60CB-17E3-445E-BAF8-AA2CA8C17D51}"/>
    <cellStyle name="Note 3 3 2 5 2 2 2" xfId="18866" xr:uid="{8091CAD5-51F4-4ADD-B021-2F63B172AD7B}"/>
    <cellStyle name="Note 3 3 2 5 2 2 3" xfId="28992" xr:uid="{EB6DAF0C-3D4E-43F3-9ED7-54AF4B7A8B51}"/>
    <cellStyle name="Note 3 3 2 5 2 3" xfId="14649" xr:uid="{E0B606D8-8CDA-4772-B28F-A29DD93B200E}"/>
    <cellStyle name="Note 3 3 2 5 2 4" xfId="24775" xr:uid="{D13021A4-8B65-4FE2-A87C-0E60CDCC601C}"/>
    <cellStyle name="Note 3 3 2 5 3" xfId="7399" xr:uid="{BB999A61-B340-4264-90EF-9CD3E850CA8D}"/>
    <cellStyle name="Note 3 3 2 5 3 2" xfId="16721" xr:uid="{FBC03A01-FF26-4843-8C52-4DD2920BE4C5}"/>
    <cellStyle name="Note 3 3 2 5 3 3" xfId="26847" xr:uid="{3BE1B537-9E06-4D2A-AA8E-BB8CDCCD1293}"/>
    <cellStyle name="Note 3 3 2 5 4" xfId="12504" xr:uid="{73C0D6A3-BE28-4A99-B04C-138278CD97D3}"/>
    <cellStyle name="Note 3 3 2 5 5" xfId="22630" xr:uid="{D3BA5E27-0CAC-4EC9-8BD9-9621E8FE7499}"/>
    <cellStyle name="Note 3 3 2 6" xfId="3533" xr:uid="{E9ADC8CB-5C7C-4A93-9C2B-4FCA71B9900E}"/>
    <cellStyle name="Note 3 3 2 6 2" xfId="7812" xr:uid="{0A8DE795-CB03-443E-9252-757721471DF1}"/>
    <cellStyle name="Note 3 3 2 6 2 2" xfId="17134" xr:uid="{1C8AA21B-9C57-40D0-A401-A673914EF8AE}"/>
    <cellStyle name="Note 3 3 2 6 2 3" xfId="27260" xr:uid="{52E6FFD0-F2BA-4EF9-AC37-6ABB145138F0}"/>
    <cellStyle name="Note 3 3 2 6 3" xfId="12917" xr:uid="{EC945CAA-CF36-4D5C-B71C-A8DAF400E5AA}"/>
    <cellStyle name="Note 3 3 2 6 4" xfId="23043" xr:uid="{A6455614-2EA4-408C-9923-D45820BA37B9}"/>
    <cellStyle name="Note 3 3 2 7" xfId="3592" xr:uid="{DA829493-BEA2-4A37-849E-53E110554E9A}"/>
    <cellStyle name="Note 3 3 2 8" xfId="3673" xr:uid="{ED56878A-65CC-430B-9738-9182E1DF9211}"/>
    <cellStyle name="Note 3 3 2 8 2" xfId="7892" xr:uid="{368D136F-3581-4D18-A953-7582588D3BFC}"/>
    <cellStyle name="Note 3 3 2 8 2 2" xfId="17214" xr:uid="{EDD0DAE8-D6D0-4330-98DC-9C3880224496}"/>
    <cellStyle name="Note 3 3 2 8 2 3" xfId="27340" xr:uid="{C3DA019A-52CA-40BF-AE03-B1F09615C452}"/>
    <cellStyle name="Note 3 3 2 8 3" xfId="12997" xr:uid="{23ABBA48-E83F-47E4-A1D4-E12927A706D4}"/>
    <cellStyle name="Note 3 3 2 8 4" xfId="23123" xr:uid="{0272AF3E-FECD-4D3D-9908-6524B2FF5AD9}"/>
    <cellStyle name="Note 3 3 2 9" xfId="5747" xr:uid="{F53241A5-C711-4DD3-A01C-F24763ED981A}"/>
    <cellStyle name="Note 3 3 2 9 2" xfId="15069" xr:uid="{A4E01C7B-7DE0-46DF-AD1D-DF2FAAC7CA27}"/>
    <cellStyle name="Note 3 3 2 9 3" xfId="25195" xr:uid="{54835BBE-A60A-4927-BEB5-D577A81AF8B6}"/>
    <cellStyle name="Note 3 3 3" xfId="1026" xr:uid="{00000000-0005-0000-0000-0000F8030000}"/>
    <cellStyle name="Note 3 3 3 2" xfId="4086" xr:uid="{6A5BEB2D-9C9D-4716-B557-3481552D617D}"/>
    <cellStyle name="Note 3 3 3 2 2" xfId="8304" xr:uid="{441BAD5A-F5F8-4299-B939-0A41FD44C01D}"/>
    <cellStyle name="Note 3 3 3 2 2 2" xfId="17626" xr:uid="{70BD7032-A053-429B-81DF-EE26409F0923}"/>
    <cellStyle name="Note 3 3 3 2 2 3" xfId="27752" xr:uid="{751AE36F-9CA3-4E7C-BF49-A831FAA239FE}"/>
    <cellStyle name="Note 3 3 3 2 3" xfId="13409" xr:uid="{86831ECD-10AB-4D37-A1F3-5CA8BB056C0C}"/>
    <cellStyle name="Note 3 3 3 2 4" xfId="23535" xr:uid="{CBB2EA7E-A59A-4495-8E9A-163532039262}"/>
    <cellStyle name="Note 3 3 3 3" xfId="6159" xr:uid="{C331DCF0-9773-4D95-9FF4-A3009E6C6178}"/>
    <cellStyle name="Note 3 3 3 3 2" xfId="15481" xr:uid="{AC4BB7E3-6DF7-4E99-9B07-65D09C59E094}"/>
    <cellStyle name="Note 3 3 3 3 3" xfId="25607" xr:uid="{24F76926-B42A-433F-9F9F-4943B00E454E}"/>
    <cellStyle name="Note 3 3 3 4" xfId="10147" xr:uid="{4FE9250E-F2F4-4515-86DE-FC8E5B5E9EC0}"/>
    <cellStyle name="Note 3 3 3 4 2" xfId="19458" xr:uid="{B458C009-19C0-4077-863D-91B57A4C842F}"/>
    <cellStyle name="Note 3 3 3 4 3" xfId="29584" xr:uid="{63AF81BC-1AF2-4105-A221-21052AD3CA80}"/>
    <cellStyle name="Note 3 3 3 5" xfId="1857" xr:uid="{C314C378-EDA7-4510-AA15-F576EBF25F75}"/>
    <cellStyle name="Note 3 3 3 6" xfId="11264" xr:uid="{C95252F2-5905-4860-B8BB-4F4B62258200}"/>
    <cellStyle name="Note 3 3 3 7" xfId="20563" xr:uid="{B99BEBD1-AD37-4FB1-A62F-297FAFE47A4B}"/>
    <cellStyle name="Note 3 3 3 8" xfId="21390" xr:uid="{791E0C5F-1A17-418E-B857-9497ED7C5F73}"/>
    <cellStyle name="Note 3 3 4" xfId="2270" xr:uid="{6819EF5E-8195-4F2C-B929-BBE27FC2114F}"/>
    <cellStyle name="Note 3 3 4 2" xfId="4499" xr:uid="{D7D95292-2B01-46E0-B2D4-6548BF2BF43A}"/>
    <cellStyle name="Note 3 3 4 2 2" xfId="8717" xr:uid="{50E450CB-06A4-43A7-BC6D-F792019843BA}"/>
    <cellStyle name="Note 3 3 4 2 2 2" xfId="18039" xr:uid="{A7ABF818-5EB5-461B-AE19-EDEF6FF67DF8}"/>
    <cellStyle name="Note 3 3 4 2 2 3" xfId="28165" xr:uid="{C602A29C-0E8C-419F-B774-9626CA06E3D5}"/>
    <cellStyle name="Note 3 3 4 2 3" xfId="13822" xr:uid="{DF1D6D67-930E-4741-9576-B2292C04DAD3}"/>
    <cellStyle name="Note 3 3 4 2 4" xfId="23948" xr:uid="{F3973ACA-629F-49DA-A343-DCA9E64B3C45}"/>
    <cellStyle name="Note 3 3 4 3" xfId="6572" xr:uid="{BB6136A5-7EBC-4973-BAE2-B8459BD0D39F}"/>
    <cellStyle name="Note 3 3 4 3 2" xfId="15894" xr:uid="{D21F2C26-CB1F-49B5-AE0D-56C4202326B2}"/>
    <cellStyle name="Note 3 3 4 3 3" xfId="26020" xr:uid="{1593B4BD-F6B2-429F-8A39-F7E7C10C06BE}"/>
    <cellStyle name="Note 3 3 4 4" xfId="11677" xr:uid="{B0A2AA34-5B6E-44E2-9EF2-2834C325A9C0}"/>
    <cellStyle name="Note 3 3 4 5" xfId="21803" xr:uid="{4DB5F740-8255-4D02-B1F1-8747E7E6B11A}"/>
    <cellStyle name="Note 3 3 5" xfId="2683" xr:uid="{262D5BA4-72D8-4AA7-8C00-FC4A96BCDB6C}"/>
    <cellStyle name="Note 3 3 5 2" xfId="4912" xr:uid="{577FD027-E45A-43B3-8168-0E7DAAEFC8AE}"/>
    <cellStyle name="Note 3 3 5 2 2" xfId="9130" xr:uid="{9CF5432D-75E9-420A-88EB-E6F0206B2627}"/>
    <cellStyle name="Note 3 3 5 2 2 2" xfId="18452" xr:uid="{A21CBE9D-43B3-4217-8BD0-F1132ED16C20}"/>
    <cellStyle name="Note 3 3 5 2 2 3" xfId="28578" xr:uid="{132BE6A2-03AB-4197-8632-F8D8E14BBF29}"/>
    <cellStyle name="Note 3 3 5 2 3" xfId="14235" xr:uid="{ADC387BB-C9E7-4D79-9D2F-B369E938AAA8}"/>
    <cellStyle name="Note 3 3 5 2 4" xfId="24361" xr:uid="{F06E6CC3-F602-487D-AC79-F815E58EDC81}"/>
    <cellStyle name="Note 3 3 5 3" xfId="6985" xr:uid="{A74EF4AC-BF19-4560-A807-D540E67D4D42}"/>
    <cellStyle name="Note 3 3 5 3 2" xfId="16307" xr:uid="{BDB47E28-581F-4121-AD1E-72FF78DA9A41}"/>
    <cellStyle name="Note 3 3 5 3 3" xfId="26433" xr:uid="{6BF4D087-29CD-426A-A017-BAB87342F6B3}"/>
    <cellStyle name="Note 3 3 5 4" xfId="12090" xr:uid="{B79D6C66-8766-4270-924B-6F40ADB23BEB}"/>
    <cellStyle name="Note 3 3 5 5" xfId="22216" xr:uid="{DEC283BE-4ABA-4060-92D3-E803FC38B7E8}"/>
    <cellStyle name="Note 3 3 6" xfId="3096" xr:uid="{D604A2E4-566F-4C07-BD31-5AF0696267E0}"/>
    <cellStyle name="Note 3 3 6 2" xfId="5325" xr:uid="{7E6BB97A-C9A4-4C9C-A589-13FD993EF835}"/>
    <cellStyle name="Note 3 3 6 2 2" xfId="9543" xr:uid="{F5F27316-94E4-4482-8E89-64804DF59693}"/>
    <cellStyle name="Note 3 3 6 2 2 2" xfId="18865" xr:uid="{F9BAB868-B810-4B11-86D5-4A69435AAAD3}"/>
    <cellStyle name="Note 3 3 6 2 2 3" xfId="28991" xr:uid="{FCE239D9-1EA1-42CE-8316-3DB665B72AB5}"/>
    <cellStyle name="Note 3 3 6 2 3" xfId="14648" xr:uid="{BD21A86D-0668-4E78-A815-C1CE9A769385}"/>
    <cellStyle name="Note 3 3 6 2 4" xfId="24774" xr:uid="{226A2C23-C1F7-44A3-BE16-215491E2FA07}"/>
    <cellStyle name="Note 3 3 6 3" xfId="7398" xr:uid="{2F552D79-4AEE-4A0E-A2FA-30FA55213642}"/>
    <cellStyle name="Note 3 3 6 3 2" xfId="16720" xr:uid="{7D416CF0-4176-47A0-A863-502E0DA09CF4}"/>
    <cellStyle name="Note 3 3 6 3 3" xfId="26846" xr:uid="{3C7CDA27-19C3-45A6-AB99-7B9B38FD91D5}"/>
    <cellStyle name="Note 3 3 6 4" xfId="12503" xr:uid="{7956E861-69A9-4206-9EA3-0E88104F95F6}"/>
    <cellStyle name="Note 3 3 6 5" xfId="22629" xr:uid="{79B1C032-8879-42D2-9D76-D6EB307A202E}"/>
    <cellStyle name="Note 3 3 7" xfId="3532" xr:uid="{59B0DB09-0694-4D4C-BB3D-ECF66C9B0202}"/>
    <cellStyle name="Note 3 3 7 2" xfId="7811" xr:uid="{C29DA3EB-5CA3-4BCB-B5B2-CBDFE0250987}"/>
    <cellStyle name="Note 3 3 7 2 2" xfId="17133" xr:uid="{1A879922-FFA2-45FC-88FD-6EDD04AF7375}"/>
    <cellStyle name="Note 3 3 7 2 3" xfId="27259" xr:uid="{07013956-F54D-4808-B1AC-3ED5BA18B557}"/>
    <cellStyle name="Note 3 3 7 3" xfId="12916" xr:uid="{0396B44F-735E-431C-AF5E-F2A3A37D64D3}"/>
    <cellStyle name="Note 3 3 7 4" xfId="23042" xr:uid="{C63B71FC-2642-4729-BBF5-682B156298FC}"/>
    <cellStyle name="Note 3 3 8" xfId="3591" xr:uid="{B4BA3648-CD1A-4102-B2F1-E1BFB0AE7981}"/>
    <cellStyle name="Note 3 3 9" xfId="3672" xr:uid="{8985FDB8-E46D-43BB-A7B4-A4E0E0CCFA6F}"/>
    <cellStyle name="Note 3 3 9 2" xfId="7891" xr:uid="{71E786D5-AC60-4FC4-9CD6-FDA9721ED97A}"/>
    <cellStyle name="Note 3 3 9 2 2" xfId="17213" xr:uid="{245BD24B-6542-49B4-A9A7-79A0E967B9F0}"/>
    <cellStyle name="Note 3 3 9 2 3" xfId="27339" xr:uid="{6B052D84-F52C-4222-9C5F-8B44B667F467}"/>
    <cellStyle name="Note 3 3 9 3" xfId="12996" xr:uid="{37280238-7118-4531-A357-A1510B01DB43}"/>
    <cellStyle name="Note 3 3 9 4" xfId="23122" xr:uid="{3F496AA8-A6D5-4A61-A9D2-A11E4C30BAA3}"/>
    <cellStyle name="Note 3 4" xfId="564" xr:uid="{00000000-0005-0000-0000-0000F9030000}"/>
    <cellStyle name="Note 3 4 10" xfId="9826" xr:uid="{10017901-1D1F-4E34-BF4B-3B248AF62960}"/>
    <cellStyle name="Note 3 4 10 2" xfId="19147" xr:uid="{EA57DD9B-F106-4FE2-B729-9E1A9B58ED54}"/>
    <cellStyle name="Note 3 4 10 3" xfId="29273" xr:uid="{B1A32F46-06CD-4AB9-94C4-7351FB87469A}"/>
    <cellStyle name="Note 3 4 11" xfId="1444" xr:uid="{07BE487E-3CEE-4EC2-A797-820ECB35FF0A}"/>
    <cellStyle name="Note 3 4 12" xfId="10853" xr:uid="{F5401CD1-07F0-4E7B-8B78-F8F0B581B1C7}"/>
    <cellStyle name="Note 3 4 13" xfId="20149" xr:uid="{83C50805-8C8D-4AAA-B721-C6518C8990B0}"/>
    <cellStyle name="Note 3 4 14" xfId="20979" xr:uid="{7193AF08-A10A-4691-817A-4B032EA02ED2}"/>
    <cellStyle name="Note 3 4 2" xfId="1028" xr:uid="{00000000-0005-0000-0000-0000FA030000}"/>
    <cellStyle name="Note 3 4 2 2" xfId="4088" xr:uid="{F9B6A5B5-D8AD-415F-B5EC-37AF3F09A474}"/>
    <cellStyle name="Note 3 4 2 2 2" xfId="8306" xr:uid="{16483223-85C4-4C86-818D-A210FB0270D7}"/>
    <cellStyle name="Note 3 4 2 2 2 2" xfId="17628" xr:uid="{FB4A8E58-4F88-4DBE-BBFE-A0229287AF63}"/>
    <cellStyle name="Note 3 4 2 2 2 3" xfId="27754" xr:uid="{EC3EB5AA-ABBB-4DF7-8222-11AA627A4BB0}"/>
    <cellStyle name="Note 3 4 2 2 3" xfId="13411" xr:uid="{8760C8A6-A579-4421-B34E-587A22D63359}"/>
    <cellStyle name="Note 3 4 2 2 4" xfId="23537" xr:uid="{D246104E-59F3-4E74-A3FF-47488C92BEEF}"/>
    <cellStyle name="Note 3 4 2 3" xfId="6161" xr:uid="{82537B63-18EE-4EE4-B910-415D2B5E5FC4}"/>
    <cellStyle name="Note 3 4 2 3 2" xfId="15483" xr:uid="{38A7DEF4-F069-47A1-AECD-B93A41C88230}"/>
    <cellStyle name="Note 3 4 2 3 3" xfId="25609" xr:uid="{ACCC2FB4-43FC-4333-AD47-0D2B328A70AD}"/>
    <cellStyle name="Note 3 4 2 4" xfId="10251" xr:uid="{0D567C31-F350-49EC-BC0A-1ABEABB13C47}"/>
    <cellStyle name="Note 3 4 2 4 2" xfId="19562" xr:uid="{CEB8C601-3F93-4A63-9B25-F28379F2F601}"/>
    <cellStyle name="Note 3 4 2 4 3" xfId="29688" xr:uid="{B55BC03B-3EB4-4325-B5D3-71C9BEBDFA0A}"/>
    <cellStyle name="Note 3 4 2 5" xfId="1859" xr:uid="{F78209BC-2C79-48BC-8B81-269EBEAC8002}"/>
    <cellStyle name="Note 3 4 2 6" xfId="11266" xr:uid="{405A470A-85AB-4A86-8894-9CB42805BD6B}"/>
    <cellStyle name="Note 3 4 2 7" xfId="20565" xr:uid="{953DC588-56B7-4F1D-8606-50D865DAD981}"/>
    <cellStyle name="Note 3 4 2 8" xfId="21392" xr:uid="{FAD20B0E-6B9D-451E-89D7-4CC79A3D06D2}"/>
    <cellStyle name="Note 3 4 3" xfId="2272" xr:uid="{D2D22531-E9CA-4444-9B23-BFCF0D366E65}"/>
    <cellStyle name="Note 3 4 3 2" xfId="4501" xr:uid="{56E331A3-C7E5-42D6-8F6A-D04CF56C8B85}"/>
    <cellStyle name="Note 3 4 3 2 2" xfId="8719" xr:uid="{2A949A42-48E0-40ED-9C3E-E337D2C3770E}"/>
    <cellStyle name="Note 3 4 3 2 2 2" xfId="18041" xr:uid="{68158715-ED33-4725-A6D5-7935C68582C8}"/>
    <cellStyle name="Note 3 4 3 2 2 3" xfId="28167" xr:uid="{21EA5588-2066-43E2-B45C-6D56566EFCAA}"/>
    <cellStyle name="Note 3 4 3 2 3" xfId="13824" xr:uid="{140BCD89-925A-47E0-922E-977503B0DBD1}"/>
    <cellStyle name="Note 3 4 3 2 4" xfId="23950" xr:uid="{E2F68C33-3A3F-4746-9EBE-7B11DFC7DF9C}"/>
    <cellStyle name="Note 3 4 3 3" xfId="6574" xr:uid="{B77588CC-6621-4C54-BAA9-DAD55D35BAA0}"/>
    <cellStyle name="Note 3 4 3 3 2" xfId="15896" xr:uid="{3CC45BFD-602A-4B72-8505-32FD4590B1E7}"/>
    <cellStyle name="Note 3 4 3 3 3" xfId="26022" xr:uid="{984F3CB7-5AA0-41E8-8131-15552C461B52}"/>
    <cellStyle name="Note 3 4 3 4" xfId="11679" xr:uid="{F49E1598-2FCE-4DFD-BB82-F5D00ECEB808}"/>
    <cellStyle name="Note 3 4 3 5" xfId="21805" xr:uid="{BD717C64-3854-4BF8-B2C6-8411B057D101}"/>
    <cellStyle name="Note 3 4 4" xfId="2685" xr:uid="{CE7C02C1-385F-4D8B-95F8-F21DA21B9F98}"/>
    <cellStyle name="Note 3 4 4 2" xfId="4914" xr:uid="{435A200B-E2E0-49B1-B0C7-DC09459ECE6F}"/>
    <cellStyle name="Note 3 4 4 2 2" xfId="9132" xr:uid="{1D577D01-94FB-4EF3-A6AD-CD82FD3C9A9B}"/>
    <cellStyle name="Note 3 4 4 2 2 2" xfId="18454" xr:uid="{EC0DA457-B95A-40EE-908A-0D1839CABCD1}"/>
    <cellStyle name="Note 3 4 4 2 2 3" xfId="28580" xr:uid="{6B8254F8-0620-4ECF-9933-0159A630D796}"/>
    <cellStyle name="Note 3 4 4 2 3" xfId="14237" xr:uid="{1FBF9966-0ACD-4EF5-B783-5D7304E935EB}"/>
    <cellStyle name="Note 3 4 4 2 4" xfId="24363" xr:uid="{D6F68DDF-DEA9-463F-83B3-0CF4D642AB8B}"/>
    <cellStyle name="Note 3 4 4 3" xfId="6987" xr:uid="{3E3640F8-A7AC-4BF8-B8AC-70317693FDD7}"/>
    <cellStyle name="Note 3 4 4 3 2" xfId="16309" xr:uid="{D113CFEA-5FDD-44C9-9AF7-90A846E77C7C}"/>
    <cellStyle name="Note 3 4 4 3 3" xfId="26435" xr:uid="{A06B436E-733D-43E5-89EF-88D5A8A687D6}"/>
    <cellStyle name="Note 3 4 4 4" xfId="12092" xr:uid="{EF6794B9-F101-4A66-9340-3780C27A4FB9}"/>
    <cellStyle name="Note 3 4 4 5" xfId="22218" xr:uid="{8C1C7098-5888-4DA3-A08E-1DF40F6D46A8}"/>
    <cellStyle name="Note 3 4 5" xfId="3098" xr:uid="{7E373DF1-AAA9-4D29-9CBB-22AC647062C6}"/>
    <cellStyle name="Note 3 4 5 2" xfId="5327" xr:uid="{414ACF00-F727-4AD1-8D2F-ECCD2C3D73E4}"/>
    <cellStyle name="Note 3 4 5 2 2" xfId="9545" xr:uid="{7A481CB1-1D9A-4A36-AC95-02608FBB8C1F}"/>
    <cellStyle name="Note 3 4 5 2 2 2" xfId="18867" xr:uid="{FDB529F8-6AD2-4C45-88A9-31E0AD22135E}"/>
    <cellStyle name="Note 3 4 5 2 2 3" xfId="28993" xr:uid="{7365F249-E249-46E0-B175-FBC8DE5A8DC6}"/>
    <cellStyle name="Note 3 4 5 2 3" xfId="14650" xr:uid="{EADAFA3D-CCEF-4F2F-A880-B499FAF725E4}"/>
    <cellStyle name="Note 3 4 5 2 4" xfId="24776" xr:uid="{D8079C5B-DF1A-4B61-B3B1-E0020D1681CD}"/>
    <cellStyle name="Note 3 4 5 3" xfId="7400" xr:uid="{E5AE1DFA-0537-40BC-910C-C63EED430981}"/>
    <cellStyle name="Note 3 4 5 3 2" xfId="16722" xr:uid="{8ABA7E65-0234-4E78-947A-C16328CB5E6E}"/>
    <cellStyle name="Note 3 4 5 3 3" xfId="26848" xr:uid="{A3B2F900-70E0-400E-B057-67976B3058BC}"/>
    <cellStyle name="Note 3 4 5 4" xfId="12505" xr:uid="{3DDDBD92-309C-470A-ADDC-E2A61E91EAA2}"/>
    <cellStyle name="Note 3 4 5 5" xfId="22631" xr:uid="{5D85B8AD-843D-4203-AC64-DD62E93C8EEC}"/>
    <cellStyle name="Note 3 4 6" xfId="3534" xr:uid="{11D5B34E-66C6-4D0F-BF8C-A36460FF4EB6}"/>
    <cellStyle name="Note 3 4 6 2" xfId="7813" xr:uid="{595BE6A7-E5D9-472C-BE03-BEA40703EAE9}"/>
    <cellStyle name="Note 3 4 6 2 2" xfId="17135" xr:uid="{CD1C581B-1521-4C21-BAEB-8E91512A9EA1}"/>
    <cellStyle name="Note 3 4 6 2 3" xfId="27261" xr:uid="{D5E4B9EE-BA9E-4E26-A368-0BB5C235352C}"/>
    <cellStyle name="Note 3 4 6 3" xfId="12918" xr:uid="{E6668C45-9A8D-4D50-B931-9AA50AA55313}"/>
    <cellStyle name="Note 3 4 6 4" xfId="23044" xr:uid="{5D3A9B9E-553B-4AD3-8575-D19EB1220EFA}"/>
    <cellStyle name="Note 3 4 7" xfId="3593" xr:uid="{082872DF-2FCD-4E9D-86AC-F0B1B90EEC54}"/>
    <cellStyle name="Note 3 4 8" xfId="3674" xr:uid="{94FA72C7-B905-4019-8037-55335ADBD544}"/>
    <cellStyle name="Note 3 4 8 2" xfId="7893" xr:uid="{EA75406A-C166-4AED-B586-B6016C666E92}"/>
    <cellStyle name="Note 3 4 8 2 2" xfId="17215" xr:uid="{C9CBBA79-9B7C-41A5-8E92-B1E1223B5AFA}"/>
    <cellStyle name="Note 3 4 8 2 3" xfId="27341" xr:uid="{DF92D484-BBFB-4246-82BA-9B6CF7E352C3}"/>
    <cellStyle name="Note 3 4 8 3" xfId="12998" xr:uid="{5B97B792-24D4-4289-BB07-C9414EB5DA39}"/>
    <cellStyle name="Note 3 4 8 4" xfId="23124" xr:uid="{DAFE3F2B-7D6B-4765-B723-5BB3C014A04B}"/>
    <cellStyle name="Note 3 4 9" xfId="5748" xr:uid="{DD7E123F-C834-4484-8F2C-D26506905D76}"/>
    <cellStyle name="Note 3 4 9 2" xfId="15070" xr:uid="{517BD707-AB3D-4E51-9B8D-8F4B1CCBA4C6}"/>
    <cellStyle name="Note 3 4 9 3" xfId="25196" xr:uid="{4F077F8F-041E-4975-8FA1-87BD9D44F2AA}"/>
    <cellStyle name="Note 3 5" xfId="565" xr:uid="{00000000-0005-0000-0000-0000FB030000}"/>
    <cellStyle name="Note 3 5 10" xfId="10043" xr:uid="{D3962042-D317-4DEE-9CA6-1381B8E5FE69}"/>
    <cellStyle name="Note 3 5 10 2" xfId="19355" xr:uid="{36B817F9-EB58-4D43-B27F-1DED5BC95ABF}"/>
    <cellStyle name="Note 3 5 10 3" xfId="29481" xr:uid="{1E3BEDBF-6713-4A6C-BB6B-69D24C890B6C}"/>
    <cellStyle name="Note 3 5 11" xfId="1445" xr:uid="{CA3D1861-7F6D-43E4-ADEC-F50AF90D22E3}"/>
    <cellStyle name="Note 3 5 12" xfId="10854" xr:uid="{578AEAC2-15F8-421D-9623-8CFDEB893867}"/>
    <cellStyle name="Note 3 5 13" xfId="20150" xr:uid="{4A07592F-C549-4A80-8F4C-35E522248FB7}"/>
    <cellStyle name="Note 3 5 14" xfId="20980" xr:uid="{2C4850DE-CC2D-455C-A32E-0FB8FD90F3F8}"/>
    <cellStyle name="Note 3 5 2" xfId="1029" xr:uid="{00000000-0005-0000-0000-0000FC030000}"/>
    <cellStyle name="Note 3 5 2 2" xfId="4089" xr:uid="{1855CD98-9E1B-46C2-A02E-BB18E388E76D}"/>
    <cellStyle name="Note 3 5 2 2 2" xfId="8307" xr:uid="{B72AF141-B4EE-429F-9586-5C022D5FCF27}"/>
    <cellStyle name="Note 3 5 2 2 2 2" xfId="17629" xr:uid="{83CD9003-DC60-4876-96CB-39ED3C3718CF}"/>
    <cellStyle name="Note 3 5 2 2 2 3" xfId="27755" xr:uid="{A4E158DE-355B-4996-AAA1-505745E1CDE4}"/>
    <cellStyle name="Note 3 5 2 2 3" xfId="13412" xr:uid="{3B8D19CE-705D-4A3F-AEE9-1A0DE75A131B}"/>
    <cellStyle name="Note 3 5 2 2 4" xfId="23538" xr:uid="{4C759F97-F723-4271-AB6F-7EC56F1E2522}"/>
    <cellStyle name="Note 3 5 2 3" xfId="6162" xr:uid="{8C2D7CE5-7AF3-4D78-BCA3-3D21B0758A15}"/>
    <cellStyle name="Note 3 5 2 3 2" xfId="15484" xr:uid="{5A5EA628-FD74-4C42-AED2-C8547717C6F5}"/>
    <cellStyle name="Note 3 5 2 3 3" xfId="25610" xr:uid="{3E6DEDF8-A256-494A-8A1A-83D8778555EA}"/>
    <cellStyle name="Note 3 5 2 4" xfId="10439" xr:uid="{4BF3F840-429C-4D98-8D3F-3C098D8D4E4D}"/>
    <cellStyle name="Note 3 5 2 4 2" xfId="19737" xr:uid="{CF366CAC-1E66-4D3E-9CEF-1468811FCA9C}"/>
    <cellStyle name="Note 3 5 2 4 3" xfId="29863" xr:uid="{161891BC-D1F9-4B56-B20B-816CDD92D2AA}"/>
    <cellStyle name="Note 3 5 2 5" xfId="1860" xr:uid="{A0C2FD7D-7B22-41AD-AC52-9E2EAC9DF49F}"/>
    <cellStyle name="Note 3 5 2 6" xfId="11267" xr:uid="{07AF52CD-F7BE-40B3-8FC8-82E506F21262}"/>
    <cellStyle name="Note 3 5 2 7" xfId="20566" xr:uid="{5E19EC86-6D83-4B9A-939C-C3C13EA53E2C}"/>
    <cellStyle name="Note 3 5 2 8" xfId="21393" xr:uid="{3D38F11F-81AB-4836-9BB3-D444E3C7193B}"/>
    <cellStyle name="Note 3 5 3" xfId="2273" xr:uid="{15483394-9712-48B1-BD91-8B00EFAA0BA2}"/>
    <cellStyle name="Note 3 5 3 2" xfId="4502" xr:uid="{E3FBDDE3-B2FE-4F30-AA64-B52296C7F13E}"/>
    <cellStyle name="Note 3 5 3 2 2" xfId="8720" xr:uid="{68F6F1C6-AA83-4A30-A6C9-BDBCE4584EA3}"/>
    <cellStyle name="Note 3 5 3 2 2 2" xfId="18042" xr:uid="{CDDD6B0D-55DD-4454-964F-D90422650DE5}"/>
    <cellStyle name="Note 3 5 3 2 2 3" xfId="28168" xr:uid="{B8802735-D590-4B77-A471-050E47820706}"/>
    <cellStyle name="Note 3 5 3 2 3" xfId="13825" xr:uid="{49FE4646-9EB7-4B6F-B6D1-CBD191E2DC7F}"/>
    <cellStyle name="Note 3 5 3 2 4" xfId="23951" xr:uid="{4600CFD2-69AD-4A47-A063-F47654212081}"/>
    <cellStyle name="Note 3 5 3 3" xfId="6575" xr:uid="{0F95E820-879C-48D8-9C0C-B3E0BFC5545E}"/>
    <cellStyle name="Note 3 5 3 3 2" xfId="15897" xr:uid="{F8AEE7B8-761A-46C0-9A4A-8F5279CC6F9A}"/>
    <cellStyle name="Note 3 5 3 3 3" xfId="26023" xr:uid="{D8842616-392E-413E-8F23-61E5DFD23090}"/>
    <cellStyle name="Note 3 5 3 4" xfId="11680" xr:uid="{0DE49B21-C3E4-4FFC-AE1D-714F5DF00C02}"/>
    <cellStyle name="Note 3 5 3 5" xfId="21806" xr:uid="{B2012B72-6DA3-4744-9278-3E2430AB3624}"/>
    <cellStyle name="Note 3 5 4" xfId="2686" xr:uid="{A8A2272B-FABA-4ECC-A8F3-1C90A3B3E686}"/>
    <cellStyle name="Note 3 5 4 2" xfId="4915" xr:uid="{29440A39-DE71-4731-99DE-A8769D22EBD1}"/>
    <cellStyle name="Note 3 5 4 2 2" xfId="9133" xr:uid="{8A03D27E-EF55-4FEF-9822-766E4EABD7D3}"/>
    <cellStyle name="Note 3 5 4 2 2 2" xfId="18455" xr:uid="{F65EABA7-C57A-464B-B226-9CF0DF11A922}"/>
    <cellStyle name="Note 3 5 4 2 2 3" xfId="28581" xr:uid="{6CE45FBA-61D1-4316-B2DC-7CDB3031039E}"/>
    <cellStyle name="Note 3 5 4 2 3" xfId="14238" xr:uid="{63F95D26-F521-4A0B-B566-54BB90C4A22F}"/>
    <cellStyle name="Note 3 5 4 2 4" xfId="24364" xr:uid="{2051B6B1-5782-4120-96DC-4FD45804E16C}"/>
    <cellStyle name="Note 3 5 4 3" xfId="6988" xr:uid="{BF4BF460-2705-471D-9811-ED3AC2384B2D}"/>
    <cellStyle name="Note 3 5 4 3 2" xfId="16310" xr:uid="{527FFE0A-71A5-4C17-A6AC-20D1677F1BCE}"/>
    <cellStyle name="Note 3 5 4 3 3" xfId="26436" xr:uid="{454354EE-2762-4BBF-8A79-400A938E5F56}"/>
    <cellStyle name="Note 3 5 4 4" xfId="12093" xr:uid="{8EA8028A-9240-40B3-9E29-3207EC44164C}"/>
    <cellStyle name="Note 3 5 4 5" xfId="22219" xr:uid="{87141753-F6FB-4EC6-A313-2EC4CF6490A5}"/>
    <cellStyle name="Note 3 5 5" xfId="3099" xr:uid="{88C7D7F2-98B9-4300-AF3C-AE94CC8F6391}"/>
    <cellStyle name="Note 3 5 5 2" xfId="5328" xr:uid="{048AD146-9796-4A83-881B-242467A38971}"/>
    <cellStyle name="Note 3 5 5 2 2" xfId="9546" xr:uid="{8242C764-51DD-4075-B9A4-D449160FDDC1}"/>
    <cellStyle name="Note 3 5 5 2 2 2" xfId="18868" xr:uid="{4840FDBB-0BCF-4DCC-9080-A967ABED035D}"/>
    <cellStyle name="Note 3 5 5 2 2 3" xfId="28994" xr:uid="{5D4A2BF1-E518-43A3-938A-B870699E442B}"/>
    <cellStyle name="Note 3 5 5 2 3" xfId="14651" xr:uid="{29B32C59-2437-49A9-9602-1C2D123F8698}"/>
    <cellStyle name="Note 3 5 5 2 4" xfId="24777" xr:uid="{A602F41C-8384-4ECD-89F0-413D69A56414}"/>
    <cellStyle name="Note 3 5 5 3" xfId="7401" xr:uid="{45273F10-3C4B-4947-A382-43BC5F7F4FDA}"/>
    <cellStyle name="Note 3 5 5 3 2" xfId="16723" xr:uid="{2B2F9EFB-D393-4F55-8B39-ADB90E8EF534}"/>
    <cellStyle name="Note 3 5 5 3 3" xfId="26849" xr:uid="{FED1E6F1-1C13-488A-9F1E-26B1DDF84563}"/>
    <cellStyle name="Note 3 5 5 4" xfId="12506" xr:uid="{592D9BAF-E696-4B83-AD2D-B62C5C8EDA9E}"/>
    <cellStyle name="Note 3 5 5 5" xfId="22632" xr:uid="{F8840359-1090-440E-A6F5-96D0BF172685}"/>
    <cellStyle name="Note 3 5 6" xfId="3535" xr:uid="{9D3E9454-CCEC-49F9-B2A9-76E0F30367A4}"/>
    <cellStyle name="Note 3 5 6 2" xfId="7814" xr:uid="{FF2F2BAA-0D71-4190-901E-0A429CCED247}"/>
    <cellStyle name="Note 3 5 6 2 2" xfId="17136" xr:uid="{E4EBA255-D656-4E59-822C-65E865CB57B1}"/>
    <cellStyle name="Note 3 5 6 2 3" xfId="27262" xr:uid="{C23CA030-E497-4702-8E18-4113482FE1ED}"/>
    <cellStyle name="Note 3 5 6 3" xfId="12919" xr:uid="{DA66A6E9-3D9B-4479-A586-59A1FC25AC1E}"/>
    <cellStyle name="Note 3 5 6 4" xfId="23045" xr:uid="{80410F2E-44E4-4E64-8CC7-2953EEC7DA24}"/>
    <cellStyle name="Note 3 5 7" xfId="3594" xr:uid="{73C3A11D-CD61-444D-AFB4-24ECE0A942F9}"/>
    <cellStyle name="Note 3 5 8" xfId="3675" xr:uid="{7257F708-5557-4F94-8E2D-7617A26DDA92}"/>
    <cellStyle name="Note 3 5 8 2" xfId="7894" xr:uid="{AB2FB802-19BE-435F-9840-4761181069C2}"/>
    <cellStyle name="Note 3 5 8 2 2" xfId="17216" xr:uid="{6589B851-AD53-4F2E-919D-98F2EC14B58E}"/>
    <cellStyle name="Note 3 5 8 2 3" xfId="27342" xr:uid="{570008FE-E4E6-4AEC-BEB3-3497C9DDBA71}"/>
    <cellStyle name="Note 3 5 8 3" xfId="12999" xr:uid="{137D982A-6847-4FFF-B44E-2CBAE9EC8456}"/>
    <cellStyle name="Note 3 5 8 4" xfId="23125" xr:uid="{4A5EF76D-02EB-4C6B-A887-B547A33679B9}"/>
    <cellStyle name="Note 3 5 9" xfId="5749" xr:uid="{039C320F-D3DB-4FF5-9D65-60A28E35FF6C}"/>
    <cellStyle name="Note 3 5 9 2" xfId="15071" xr:uid="{450A3425-A0D1-4126-B9A6-85483700A520}"/>
    <cellStyle name="Note 3 5 9 3" xfId="25197" xr:uid="{DCFC6523-20DD-416D-9009-3C9F107DC6D5}"/>
    <cellStyle name="Note 3 6" xfId="10418" xr:uid="{030AAD92-AEB2-4CAC-A9D8-B00FC70A9B46}"/>
    <cellStyle name="Note 3 7" xfId="9619" xr:uid="{6A3F11C9-1296-4D5E-A17A-10803511B4D6}"/>
    <cellStyle name="Note 3 7 2" xfId="18940" xr:uid="{8527EFF8-C331-4C31-BF19-9C3932899B77}"/>
    <cellStyle name="Note 3 7 3" xfId="29066" xr:uid="{A2FAF873-1429-4F13-9F27-D359C6E6A4C4}"/>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0422" xr:uid="{C81FB3AE-6A8D-487A-ACF5-128FEB503221}"/>
    <cellStyle name="Percent 3 2 2" xfId="19722" xr:uid="{067930CC-13FB-4EA5-A159-9387DFA7E929}"/>
    <cellStyle name="Percent 3 2 3" xfId="29848" xr:uid="{1C4A8C46-C4D9-43FD-B0E2-4577B6E33F45}"/>
    <cellStyle name="Percent 3 3" xfId="5332" xr:uid="{9613F996-9C56-47F5-B565-BCEA2F831D66}"/>
    <cellStyle name="Percent 3 4" xfId="14654" xr:uid="{8CB08B9D-2552-4EA2-AB32-7FC31C1805C1}"/>
    <cellStyle name="Percent 3 5" xfId="20153" xr:uid="{5A9A8902-4D89-44FE-A0DB-471EA3D27439}"/>
    <cellStyle name="Percent 3 6" xfId="24780" xr:uid="{B531D4D9-8F5C-482C-8B16-C999AC3CC87B}"/>
    <cellStyle name="Percent 4" xfId="5335" xr:uid="{217785EF-3909-4855-A759-7C54C2C879CE}"/>
    <cellStyle name="Percent 4 2" xfId="9549" xr:uid="{9D85DD9B-F957-4608-BEB6-AB11A6446AD9}"/>
    <cellStyle name="Percent 4 2 2" xfId="18871" xr:uid="{CFEDA1A1-E9F8-4E5C-80A5-59C3851FA8DC}"/>
    <cellStyle name="Percent 4 2 3" xfId="28997" xr:uid="{EDC950B0-B0F9-4134-9F9F-E90DA8ABBBA7}"/>
    <cellStyle name="Percent 4 3" xfId="9552" xr:uid="{51A1CCF2-3B7C-4EEE-B3EC-8D069A8CCF37}"/>
    <cellStyle name="Percent 4 3 2" xfId="9555" xr:uid="{57C14BB1-B64C-41EA-8458-EFDAA5B99104}"/>
    <cellStyle name="Percent 4 3 2 2" xfId="9558" xr:uid="{0E72779C-2ED8-46A9-8966-6F9DC42B5328}"/>
    <cellStyle name="Percent 4 3 2 2 2" xfId="9562" xr:uid="{8E63CEF9-CEB9-469D-B958-96934EA983AD}"/>
    <cellStyle name="Percent 4 3 2 2 2 2" xfId="9565" xr:uid="{D7A9FDB1-4271-434E-97B9-474B14E8D058}"/>
    <cellStyle name="Percent 4 3 2 2 2 2 2" xfId="9568" xr:uid="{31FB0530-8899-4A5F-8214-83C91A3121D7}"/>
    <cellStyle name="Percent 4 3 2 2 2 2 2 2" xfId="18890" xr:uid="{FBC822F1-87BF-465A-97A9-374238BD0C39}"/>
    <cellStyle name="Percent 4 3 2 2 2 2 2 3" xfId="29016" xr:uid="{0CE1EF66-CCA7-46AC-9986-3211794FB356}"/>
    <cellStyle name="Percent 4 3 2 2 2 2 3" xfId="18887" xr:uid="{8AB82651-0697-4D9A-876B-D5115F15B0E3}"/>
    <cellStyle name="Percent 4 3 2 2 2 2 4" xfId="29013" xr:uid="{560F7C2E-951D-4DCC-AFA9-5AAEB856B5BE}"/>
    <cellStyle name="Percent 4 3 2 2 2 3" xfId="18884" xr:uid="{E814C883-B06C-45DD-909C-BDF43BF4EC3D}"/>
    <cellStyle name="Percent 4 3 2 2 2 4" xfId="29010" xr:uid="{F94AD238-7448-4394-A9DA-8CEC38917FF4}"/>
    <cellStyle name="Percent 4 3 2 2 3" xfId="18880" xr:uid="{57619DEB-FE87-4C2D-9EB7-31D395B1AA22}"/>
    <cellStyle name="Percent 4 3 2 2 4" xfId="29006" xr:uid="{7E41DFBF-B565-4D7F-8306-1D08768662ED}"/>
    <cellStyle name="Percent 4 3 2 3" xfId="18877" xr:uid="{8A3E3246-2F83-4812-AB79-790EE8CAFA71}"/>
    <cellStyle name="Percent 4 3 2 4" xfId="29003" xr:uid="{96AEF2B6-3150-4054-BA8D-87431B29E5AA}"/>
    <cellStyle name="Percent 4 3 3" xfId="18874" xr:uid="{8D80BE05-8989-4AAC-8146-FBE5D5472672}"/>
    <cellStyle name="Percent 4 3 4" xfId="29000" xr:uid="{2272C3ED-42BF-4E3C-BF94-09F5DE4C8DC0}"/>
    <cellStyle name="Percent 4 4" xfId="14657" xr:uid="{823365CC-7572-441C-848C-A14C66E90437}"/>
    <cellStyle name="Percent 4 5" xfId="24783" xr:uid="{5B231E75-0582-47E8-96F2-5E87D5706C28}"/>
    <cellStyle name="Text Entry" xfId="568" xr:uid="{00000000-0005-0000-0000-000002040000}"/>
    <cellStyle name="Title 2" xfId="569" xr:uid="{00000000-0005-0000-0000-000003040000}"/>
    <cellStyle name="Title 2 2" xfId="3595" xr:uid="{E4E6AEF0-4BF3-416D-95F2-802514F1A74A}"/>
    <cellStyle name="Title 2 3" xfId="3676" xr:uid="{0DEFA449-6596-4C71-ADE4-8D7BD0D074AD}"/>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106045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2" workbookViewId="0">
      <selection activeCell="C4" sqref="C4"/>
    </sheetView>
  </sheetViews>
  <sheetFormatPr defaultColWidth="0" defaultRowHeight="12.75" zeroHeight="1"/>
  <cols>
    <col min="1" max="38" width="2.42578125" customWidth="1"/>
    <col min="39" max="16384" width="8.85546875" hidden="1"/>
  </cols>
  <sheetData>
    <row r="1" spans="1:38">
      <c r="A1" s="1344" t="s">
        <v>1846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533"/>
    </row>
    <row r="2" spans="1:38" ht="13.5" thickBot="1">
      <c r="A2" s="1534"/>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5"/>
    </row>
    <row r="3" spans="1:38" ht="13.5"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1028" t="s">
        <v>2119</v>
      </c>
      <c r="E7" s="1028"/>
      <c r="F7" s="1028"/>
      <c r="G7" s="1028"/>
      <c r="H7" s="1028"/>
      <c r="I7" s="1028"/>
      <c r="J7" s="1028"/>
      <c r="K7" s="1028"/>
      <c r="L7" s="1028"/>
      <c r="M7" s="1028"/>
      <c r="N7" s="1028"/>
      <c r="O7" s="1028"/>
      <c r="P7" s="1028"/>
      <c r="Q7" s="1028"/>
      <c r="R7" s="1028"/>
      <c r="S7" s="1028"/>
      <c r="T7" s="1028"/>
      <c r="U7" s="1028"/>
      <c r="V7" s="1028"/>
      <c r="W7" s="1028"/>
      <c r="X7" s="1028"/>
      <c r="Y7" s="1028"/>
      <c r="Z7" s="1028"/>
      <c r="AA7" s="1028"/>
      <c r="AB7" s="1028"/>
      <c r="AC7" s="1028"/>
      <c r="AD7" s="1028"/>
      <c r="AE7" s="1028"/>
      <c r="AF7" s="1028"/>
      <c r="AG7" s="1028"/>
      <c r="AH7" s="1028"/>
      <c r="AI7" s="1028"/>
      <c r="AJ7" s="1028"/>
      <c r="AK7" s="1028"/>
    </row>
    <row r="8" spans="1:38">
      <c r="A8" s="5"/>
      <c r="C8" s="3"/>
      <c r="D8" s="1028"/>
      <c r="E8" s="1028"/>
      <c r="F8" s="1028"/>
      <c r="G8" s="1028"/>
      <c r="H8" s="1028"/>
      <c r="I8" s="1028"/>
      <c r="J8" s="1028"/>
      <c r="K8" s="1028"/>
      <c r="L8" s="1028"/>
      <c r="M8" s="1028"/>
      <c r="N8" s="1028"/>
      <c r="O8" s="1028"/>
      <c r="P8" s="1028"/>
      <c r="Q8" s="1028"/>
      <c r="R8" s="1028"/>
      <c r="S8" s="1028"/>
      <c r="T8" s="1028"/>
      <c r="U8" s="1028"/>
      <c r="V8" s="1028"/>
      <c r="W8" s="1028"/>
      <c r="X8" s="1028"/>
      <c r="Y8" s="1028"/>
      <c r="Z8" s="1028"/>
      <c r="AA8" s="1028"/>
      <c r="AB8" s="1028"/>
      <c r="AC8" s="1028"/>
      <c r="AD8" s="1028"/>
      <c r="AE8" s="1028"/>
      <c r="AF8" s="1028"/>
      <c r="AG8" s="1028"/>
      <c r="AH8" s="1028"/>
      <c r="AI8" s="1028"/>
      <c r="AJ8" s="1028"/>
      <c r="AK8" s="1028"/>
    </row>
    <row r="9" spans="1:38">
      <c r="A9" s="5"/>
      <c r="C9" s="3"/>
      <c r="D9" s="1028"/>
      <c r="E9" s="1028"/>
      <c r="F9" s="1028"/>
      <c r="G9" s="1028"/>
      <c r="H9" s="1028"/>
      <c r="I9" s="1028"/>
      <c r="J9" s="1028"/>
      <c r="K9" s="1028"/>
      <c r="L9" s="1028"/>
      <c r="M9" s="1028"/>
      <c r="N9" s="1028"/>
      <c r="O9" s="1028"/>
      <c r="P9" s="1028"/>
      <c r="Q9" s="1028"/>
      <c r="R9" s="1028"/>
      <c r="S9" s="1028"/>
      <c r="T9" s="1028"/>
      <c r="U9" s="1028"/>
      <c r="V9" s="1028"/>
      <c r="W9" s="1028"/>
      <c r="X9" s="1028"/>
      <c r="Y9" s="1028"/>
      <c r="Z9" s="1028"/>
      <c r="AA9" s="1028"/>
      <c r="AB9" s="1028"/>
      <c r="AC9" s="1028"/>
      <c r="AD9" s="1028"/>
      <c r="AE9" s="1028"/>
      <c r="AF9" s="1028"/>
      <c r="AG9" s="1028"/>
      <c r="AH9" s="1028"/>
      <c r="AI9" s="1028"/>
      <c r="AJ9" s="1028"/>
      <c r="AK9" s="1028"/>
    </row>
    <row r="10" spans="1:38">
      <c r="A10" s="5"/>
      <c r="C10" s="3"/>
      <c r="D10" s="1028"/>
      <c r="E10" s="1028"/>
      <c r="F10" s="1028"/>
      <c r="G10" s="1028"/>
      <c r="H10" s="1028"/>
      <c r="I10" s="1028"/>
      <c r="J10" s="1028"/>
      <c r="K10" s="1028"/>
      <c r="L10" s="1028"/>
      <c r="M10" s="1028"/>
      <c r="N10" s="1028"/>
      <c r="O10" s="1028"/>
      <c r="P10" s="1028"/>
      <c r="Q10" s="1028"/>
      <c r="R10" s="1028"/>
      <c r="S10" s="1028"/>
      <c r="T10" s="1028"/>
      <c r="U10" s="1028"/>
      <c r="V10" s="1028"/>
      <c r="W10" s="1028"/>
      <c r="X10" s="1028"/>
      <c r="Y10" s="1028"/>
      <c r="Z10" s="1028"/>
      <c r="AA10" s="1028"/>
      <c r="AB10" s="1028"/>
      <c r="AC10" s="1028"/>
      <c r="AD10" s="1028"/>
      <c r="AE10" s="1028"/>
      <c r="AF10" s="1028"/>
      <c r="AG10" s="1028"/>
      <c r="AH10" s="1028"/>
      <c r="AI10" s="1028"/>
      <c r="AJ10" s="1028"/>
      <c r="AK10" s="1028"/>
    </row>
    <row r="11" spans="1:38">
      <c r="A11" s="5"/>
      <c r="C11" s="3"/>
      <c r="D11" s="1028"/>
      <c r="E11" s="1028"/>
      <c r="F11" s="1028"/>
      <c r="G11" s="1028"/>
      <c r="H11" s="1028"/>
      <c r="I11" s="1028"/>
      <c r="J11" s="1028"/>
      <c r="K11" s="1028"/>
      <c r="L11" s="1028"/>
      <c r="M11" s="1028"/>
      <c r="N11" s="1028"/>
      <c r="O11" s="1028"/>
      <c r="P11" s="1028"/>
      <c r="Q11" s="1028"/>
      <c r="R11" s="1028"/>
      <c r="S11" s="1028"/>
      <c r="T11" s="1028"/>
      <c r="U11" s="1028"/>
      <c r="V11" s="1028"/>
      <c r="W11" s="1028"/>
      <c r="X11" s="1028"/>
      <c r="Y11" s="1028"/>
      <c r="Z11" s="1028"/>
      <c r="AA11" s="1028"/>
      <c r="AB11" s="1028"/>
      <c r="AC11" s="1028"/>
      <c r="AD11" s="1028"/>
      <c r="AE11" s="1028"/>
      <c r="AF11" s="1028"/>
      <c r="AG11" s="1028"/>
      <c r="AH11" s="1028"/>
      <c r="AI11" s="1028"/>
      <c r="AJ11" s="1028"/>
      <c r="AK11" s="1028"/>
    </row>
    <row r="12" spans="1:38">
      <c r="A12" s="5"/>
      <c r="C12" s="3"/>
      <c r="D12" s="1028"/>
      <c r="E12" s="1028"/>
      <c r="F12" s="1028"/>
      <c r="G12" s="1028"/>
      <c r="H12" s="1028"/>
      <c r="I12" s="1028"/>
      <c r="J12" s="1028"/>
      <c r="K12" s="1028"/>
      <c r="L12" s="1028"/>
      <c r="M12" s="1028"/>
      <c r="N12" s="1028"/>
      <c r="O12" s="1028"/>
      <c r="P12" s="1028"/>
      <c r="Q12" s="1028"/>
      <c r="R12" s="1028"/>
      <c r="S12" s="1028"/>
      <c r="T12" s="1028"/>
      <c r="U12" s="1028"/>
      <c r="V12" s="1028"/>
      <c r="W12" s="1028"/>
      <c r="X12" s="1028"/>
      <c r="Y12" s="1028"/>
      <c r="Z12" s="1028"/>
      <c r="AA12" s="1028"/>
      <c r="AB12" s="1028"/>
      <c r="AC12" s="1028"/>
      <c r="AD12" s="1028"/>
      <c r="AE12" s="1028"/>
      <c r="AF12" s="1028"/>
      <c r="AG12" s="1028"/>
      <c r="AH12" s="1028"/>
      <c r="AI12" s="1028"/>
      <c r="AJ12" s="1028"/>
      <c r="AK12" s="1028"/>
    </row>
    <row r="13" spans="1:38">
      <c r="A13" s="5"/>
      <c r="C13" s="3"/>
      <c r="D13" s="1028"/>
      <c r="E13" s="1028"/>
      <c r="F13" s="1028"/>
      <c r="G13" s="1028"/>
      <c r="H13" s="1028"/>
      <c r="I13" s="1028"/>
      <c r="J13" s="1028"/>
      <c r="K13" s="1028"/>
      <c r="L13" s="1028"/>
      <c r="M13" s="1028"/>
      <c r="N13" s="1028"/>
      <c r="O13" s="1028"/>
      <c r="P13" s="1028"/>
      <c r="Q13" s="1028"/>
      <c r="R13" s="1028"/>
      <c r="S13" s="1028"/>
      <c r="T13" s="1028"/>
      <c r="U13" s="1028"/>
      <c r="V13" s="1028"/>
      <c r="W13" s="1028"/>
      <c r="X13" s="1028"/>
      <c r="Y13" s="1028"/>
      <c r="Z13" s="1028"/>
      <c r="AA13" s="1028"/>
      <c r="AB13" s="1028"/>
      <c r="AC13" s="1028"/>
      <c r="AD13" s="1028"/>
      <c r="AE13" s="1028"/>
      <c r="AF13" s="1028"/>
      <c r="AG13" s="1028"/>
      <c r="AH13" s="1028"/>
      <c r="AI13" s="1028"/>
      <c r="AJ13" s="1028"/>
      <c r="AK13" s="1028"/>
    </row>
    <row r="14" spans="1:38">
      <c r="A14" s="5"/>
      <c r="C14" s="3"/>
      <c r="D14" s="1028"/>
      <c r="E14" s="1028"/>
      <c r="F14" s="1028"/>
      <c r="G14" s="1028"/>
      <c r="H14" s="1028"/>
      <c r="I14" s="1028"/>
      <c r="J14" s="1028"/>
      <c r="K14" s="1028"/>
      <c r="L14" s="1028"/>
      <c r="M14" s="1028"/>
      <c r="N14" s="1028"/>
      <c r="O14" s="1028"/>
      <c r="P14" s="1028"/>
      <c r="Q14" s="1028"/>
      <c r="R14" s="1028"/>
      <c r="S14" s="1028"/>
      <c r="T14" s="1028"/>
      <c r="U14" s="1028"/>
      <c r="V14" s="1028"/>
      <c r="W14" s="1028"/>
      <c r="X14" s="1028"/>
      <c r="Y14" s="1028"/>
      <c r="Z14" s="1028"/>
      <c r="AA14" s="1028"/>
      <c r="AB14" s="1028"/>
      <c r="AC14" s="1028"/>
      <c r="AD14" s="1028"/>
      <c r="AE14" s="1028"/>
      <c r="AF14" s="1028"/>
      <c r="AG14" s="1028"/>
      <c r="AH14" s="1028"/>
      <c r="AI14" s="1028"/>
      <c r="AJ14" s="1028"/>
      <c r="AK14" s="1028"/>
    </row>
    <row r="15" spans="1:38">
      <c r="A15" s="5"/>
      <c r="C15" s="3"/>
      <c r="D15" s="1028"/>
      <c r="E15" s="1028"/>
      <c r="F15" s="1028"/>
      <c r="G15" s="1028"/>
      <c r="H15" s="1028"/>
      <c r="I15" s="1028"/>
      <c r="J15" s="1028"/>
      <c r="K15" s="1028"/>
      <c r="L15" s="1028"/>
      <c r="M15" s="1028"/>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8"/>
      <c r="AK15" s="1028"/>
    </row>
    <row r="16" spans="1:38">
      <c r="A16" s="5"/>
      <c r="C16" s="3"/>
      <c r="D16" s="1028"/>
      <c r="E16" s="1028"/>
      <c r="F16" s="1028"/>
      <c r="G16" s="1028"/>
      <c r="H16" s="1028"/>
      <c r="I16" s="1028"/>
      <c r="J16" s="1028"/>
      <c r="K16" s="1028"/>
      <c r="L16" s="1028"/>
      <c r="M16" s="1028"/>
      <c r="N16" s="1028"/>
      <c r="O16" s="1028"/>
      <c r="P16" s="1028"/>
      <c r="Q16" s="1028"/>
      <c r="R16" s="1028"/>
      <c r="S16" s="1028"/>
      <c r="T16" s="1028"/>
      <c r="U16" s="1028"/>
      <c r="V16" s="1028"/>
      <c r="W16" s="1028"/>
      <c r="X16" s="1028"/>
      <c r="Y16" s="1028"/>
      <c r="Z16" s="1028"/>
      <c r="AA16" s="1028"/>
      <c r="AB16" s="1028"/>
      <c r="AC16" s="1028"/>
      <c r="AD16" s="1028"/>
      <c r="AE16" s="1028"/>
      <c r="AF16" s="1028"/>
      <c r="AG16" s="1028"/>
      <c r="AH16" s="1028"/>
      <c r="AI16" s="1028"/>
      <c r="AJ16" s="1028"/>
      <c r="AK16" s="1028"/>
    </row>
    <row r="17" spans="1:38">
      <c r="A17" s="5"/>
      <c r="C17" s="3"/>
      <c r="D17" s="1028"/>
      <c r="E17" s="1028"/>
      <c r="F17" s="1028"/>
      <c r="G17" s="1028"/>
      <c r="H17" s="1028"/>
      <c r="I17" s="1028"/>
      <c r="J17" s="1028"/>
      <c r="K17" s="1028"/>
      <c r="L17" s="1028"/>
      <c r="M17" s="1028"/>
      <c r="N17" s="1028"/>
      <c r="O17" s="1028"/>
      <c r="P17" s="1028"/>
      <c r="Q17" s="1028"/>
      <c r="R17" s="1028"/>
      <c r="S17" s="1028"/>
      <c r="T17" s="1028"/>
      <c r="U17" s="1028"/>
      <c r="V17" s="1028"/>
      <c r="W17" s="1028"/>
      <c r="X17" s="1028"/>
      <c r="Y17" s="1028"/>
      <c r="Z17" s="1028"/>
      <c r="AA17" s="1028"/>
      <c r="AB17" s="1028"/>
      <c r="AC17" s="1028"/>
      <c r="AD17" s="1028"/>
      <c r="AE17" s="1028"/>
      <c r="AF17" s="1028"/>
      <c r="AG17" s="1028"/>
      <c r="AH17" s="1028"/>
      <c r="AI17" s="1028"/>
      <c r="AJ17" s="1028"/>
      <c r="AK17" s="1028"/>
    </row>
    <row r="18" spans="1:38" ht="11.1" customHeight="1">
      <c r="A18" s="5"/>
      <c r="C18" s="3"/>
      <c r="D18" s="1028"/>
      <c r="E18" s="1028"/>
      <c r="F18" s="1028"/>
      <c r="G18" s="1028"/>
      <c r="H18" s="1028"/>
      <c r="I18" s="1028"/>
      <c r="J18" s="1028"/>
      <c r="K18" s="1028"/>
      <c r="L18" s="1028"/>
      <c r="M18" s="1028"/>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row>
    <row r="19" spans="1:38" ht="13.7" customHeight="1">
      <c r="A19" s="5"/>
      <c r="C19" s="3"/>
      <c r="D19" s="1019" t="s">
        <v>2291</v>
      </c>
      <c r="E19" s="1019"/>
      <c r="F19" s="1019"/>
      <c r="G19" s="1019"/>
      <c r="H19" s="1019"/>
      <c r="I19" s="1019"/>
      <c r="J19" s="1019"/>
      <c r="K19" s="1019"/>
      <c r="L19" s="1019"/>
      <c r="M19" s="1019"/>
      <c r="N19" s="1019"/>
      <c r="O19" s="1019"/>
      <c r="P19" s="1019"/>
      <c r="Q19" s="1019"/>
      <c r="R19" s="1019"/>
      <c r="S19" s="1019"/>
      <c r="T19" s="1019"/>
      <c r="U19" s="1019"/>
      <c r="V19" s="1019"/>
      <c r="W19" s="1019"/>
      <c r="X19" s="1019"/>
      <c r="Y19" s="1019"/>
      <c r="Z19" s="1019"/>
      <c r="AA19" s="1019"/>
      <c r="AB19" s="1019"/>
      <c r="AC19" s="1019"/>
      <c r="AD19" s="1019"/>
      <c r="AE19" s="1019"/>
      <c r="AF19" s="1019"/>
      <c r="AG19" s="1019"/>
      <c r="AH19" s="1019"/>
      <c r="AI19" s="1019"/>
      <c r="AJ19" s="1019"/>
      <c r="AK19" s="1019"/>
    </row>
    <row r="20" spans="1:38">
      <c r="A20" s="5"/>
      <c r="C20" s="3"/>
      <c r="D20" s="1019"/>
      <c r="E20" s="1019"/>
      <c r="F20" s="1019"/>
      <c r="G20" s="1019"/>
      <c r="H20" s="1019"/>
      <c r="I20" s="1019"/>
      <c r="J20" s="1019"/>
      <c r="K20" s="1019"/>
      <c r="L20" s="1019"/>
      <c r="M20" s="1019"/>
      <c r="N20" s="1019"/>
      <c r="O20" s="1019"/>
      <c r="P20" s="1019"/>
      <c r="Q20" s="1019"/>
      <c r="R20" s="1019"/>
      <c r="S20" s="1019"/>
      <c r="T20" s="1019"/>
      <c r="U20" s="1019"/>
      <c r="V20" s="1019"/>
      <c r="W20" s="1019"/>
      <c r="X20" s="1019"/>
      <c r="Y20" s="1019"/>
      <c r="Z20" s="1019"/>
      <c r="AA20" s="1019"/>
      <c r="AB20" s="1019"/>
      <c r="AC20" s="1019"/>
      <c r="AD20" s="1019"/>
      <c r="AE20" s="1019"/>
      <c r="AF20" s="1019"/>
      <c r="AG20" s="1019"/>
      <c r="AH20" s="1019"/>
      <c r="AI20" s="1019"/>
      <c r="AJ20" s="1019"/>
      <c r="AK20" s="1019"/>
    </row>
    <row r="21" spans="1:38">
      <c r="A21" s="5"/>
      <c r="C21" s="3"/>
      <c r="D21" s="1019"/>
      <c r="E21" s="1019"/>
      <c r="F21" s="1019"/>
      <c r="G21" s="1019"/>
      <c r="H21" s="1019"/>
      <c r="I21" s="1019"/>
      <c r="J21" s="1019"/>
      <c r="K21" s="1019"/>
      <c r="L21" s="1019"/>
      <c r="M21" s="1019"/>
      <c r="N21" s="1019"/>
      <c r="O21" s="1019"/>
      <c r="P21" s="1019"/>
      <c r="Q21" s="1019"/>
      <c r="R21" s="1019"/>
      <c r="S21" s="1019"/>
      <c r="T21" s="1019"/>
      <c r="U21" s="1019"/>
      <c r="V21" s="1019"/>
      <c r="W21" s="1019"/>
      <c r="X21" s="1019"/>
      <c r="Y21" s="1019"/>
      <c r="Z21" s="1019"/>
      <c r="AA21" s="1019"/>
      <c r="AB21" s="1019"/>
      <c r="AC21" s="1019"/>
      <c r="AD21" s="1019"/>
      <c r="AE21" s="1019"/>
      <c r="AF21" s="1019"/>
      <c r="AG21" s="1019"/>
      <c r="AH21" s="1019"/>
      <c r="AI21" s="1019"/>
      <c r="AJ21" s="1019"/>
      <c r="AK21" s="1019"/>
    </row>
    <row r="22" spans="1:38">
      <c r="A22" s="5"/>
      <c r="C22" s="3"/>
      <c r="D22" s="1019"/>
      <c r="E22" s="1019"/>
      <c r="F22" s="1019"/>
      <c r="G22" s="1019"/>
      <c r="H22" s="1019"/>
      <c r="I22" s="1019"/>
      <c r="J22" s="1019"/>
      <c r="K22" s="1019"/>
      <c r="L22" s="1019"/>
      <c r="M22" s="1019"/>
      <c r="N22" s="1019"/>
      <c r="O22" s="1019"/>
      <c r="P22" s="1019"/>
      <c r="Q22" s="1019"/>
      <c r="R22" s="1019"/>
      <c r="S22" s="1019"/>
      <c r="T22" s="1019"/>
      <c r="U22" s="1019"/>
      <c r="V22" s="1019"/>
      <c r="W22" s="1019"/>
      <c r="X22" s="1019"/>
      <c r="Y22" s="1019"/>
      <c r="Z22" s="1019"/>
      <c r="AA22" s="1019"/>
      <c r="AB22" s="1019"/>
      <c r="AC22" s="1019"/>
      <c r="AD22" s="1019"/>
      <c r="AE22" s="1019"/>
      <c r="AF22" s="1019"/>
      <c r="AG22" s="1019"/>
      <c r="AH22" s="1019"/>
      <c r="AI22" s="1019"/>
      <c r="AJ22" s="1019"/>
      <c r="AK22" s="1019"/>
    </row>
    <row r="23" spans="1:38">
      <c r="A23" s="5"/>
      <c r="C23" s="3"/>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019"/>
      <c r="AE23" s="1019"/>
      <c r="AF23" s="1019"/>
      <c r="AG23" s="1019"/>
      <c r="AH23" s="1019"/>
      <c r="AI23" s="1019"/>
      <c r="AJ23" s="1019"/>
      <c r="AK23" s="1019"/>
    </row>
    <row r="24" spans="1:38">
      <c r="A24" s="5"/>
      <c r="C24" s="3"/>
      <c r="D24" s="1019"/>
      <c r="E24" s="1019"/>
      <c r="F24" s="1019"/>
      <c r="G24" s="1019"/>
      <c r="H24" s="1019"/>
      <c r="I24" s="1019"/>
      <c r="J24" s="1019"/>
      <c r="K24" s="1019"/>
      <c r="L24" s="1019"/>
      <c r="M24" s="1019"/>
      <c r="N24" s="1019"/>
      <c r="O24" s="1019"/>
      <c r="P24" s="1019"/>
      <c r="Q24" s="1019"/>
      <c r="R24" s="1019"/>
      <c r="S24" s="1019"/>
      <c r="T24" s="1019"/>
      <c r="U24" s="1019"/>
      <c r="V24" s="1019"/>
      <c r="W24" s="1019"/>
      <c r="X24" s="1019"/>
      <c r="Y24" s="1019"/>
      <c r="Z24" s="1019"/>
      <c r="AA24" s="1019"/>
      <c r="AB24" s="1019"/>
      <c r="AC24" s="1019"/>
      <c r="AD24" s="1019"/>
      <c r="AE24" s="1019"/>
      <c r="AF24" s="1019"/>
      <c r="AG24" s="1019"/>
      <c r="AH24" s="1019"/>
      <c r="AI24" s="1019"/>
      <c r="AJ24" s="1019"/>
      <c r="AK24" s="1019"/>
    </row>
    <row r="25" spans="1:38">
      <c r="A25" s="5"/>
      <c r="C25" s="3"/>
      <c r="D25" s="5"/>
      <c r="E25" s="1526" t="s">
        <v>2323</v>
      </c>
      <c r="F25" s="1526"/>
      <c r="G25" s="1526"/>
      <c r="H25" s="1526"/>
      <c r="I25" s="1526"/>
      <c r="J25" s="1526"/>
      <c r="K25" s="1526"/>
      <c r="L25" s="1526"/>
      <c r="M25" s="1526"/>
      <c r="N25" s="1526"/>
      <c r="O25" s="1526"/>
      <c r="P25" s="1526"/>
      <c r="Q25" s="1526"/>
      <c r="R25" s="1526"/>
      <c r="S25" s="1526"/>
      <c r="T25" s="1526"/>
      <c r="U25" s="1526"/>
      <c r="V25" s="1526"/>
      <c r="W25" s="1526"/>
      <c r="X25" s="1526"/>
      <c r="Y25" s="1526"/>
      <c r="Z25" s="1526"/>
      <c r="AA25" s="1526"/>
      <c r="AB25" s="1526"/>
      <c r="AC25" s="1526"/>
      <c r="AD25" s="1526"/>
      <c r="AE25" s="1526"/>
      <c r="AF25" s="1526"/>
      <c r="AG25" s="1526"/>
      <c r="AH25" s="1526"/>
      <c r="AI25" s="1526"/>
      <c r="AJ25" s="1526"/>
      <c r="AK25" s="1526"/>
    </row>
    <row r="26" spans="1:38">
      <c r="A26" s="5"/>
      <c r="C26" s="3"/>
      <c r="E26" s="1526" t="s">
        <v>2324</v>
      </c>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row>
    <row r="27" spans="1:38">
      <c r="A27" s="5"/>
      <c r="C27" s="3"/>
      <c r="E27" s="1528" t="s">
        <v>2292</v>
      </c>
      <c r="F27" s="1528"/>
      <c r="G27" s="1528"/>
      <c r="H27" s="1528"/>
      <c r="I27" s="1528"/>
      <c r="J27" s="1528"/>
      <c r="K27" s="1528"/>
      <c r="L27" s="1528"/>
      <c r="M27" s="1528"/>
      <c r="N27" s="1528"/>
      <c r="O27" s="1528"/>
      <c r="P27" s="1528"/>
      <c r="Q27" s="1528"/>
      <c r="R27" s="1528"/>
      <c r="S27" s="1528"/>
      <c r="T27" s="1528"/>
      <c r="U27" s="1528"/>
      <c r="V27" s="1528"/>
      <c r="W27" s="1528"/>
      <c r="X27" s="1528"/>
      <c r="Y27" s="1528"/>
      <c r="Z27" s="1528"/>
      <c r="AA27" s="1528"/>
      <c r="AB27" s="1528"/>
      <c r="AC27" s="1528"/>
      <c r="AD27" s="1528"/>
      <c r="AE27" s="1528"/>
      <c r="AF27" s="152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525" t="s">
        <v>1990</v>
      </c>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row>
    <row r="30" spans="1:38">
      <c r="A30" s="5"/>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row>
    <row r="31" spans="1:38">
      <c r="A31" s="5"/>
      <c r="D31" s="156"/>
      <c r="E31" s="1527" t="s">
        <v>1280</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row>
    <row r="32" spans="1:38">
      <c r="A32" s="5"/>
      <c r="D32" s="156"/>
      <c r="E32" s="1527" t="s">
        <v>1140</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1028" t="s">
        <v>1672</v>
      </c>
      <c r="G36" s="1028"/>
      <c r="H36" s="1028"/>
      <c r="I36" s="1028"/>
      <c r="J36" s="1028"/>
      <c r="K36" s="1028"/>
      <c r="L36" s="1028"/>
      <c r="M36" s="1028"/>
      <c r="N36" s="1028"/>
      <c r="O36" s="1028"/>
      <c r="P36" s="1028"/>
      <c r="Q36" s="1028"/>
      <c r="R36" s="1028"/>
      <c r="S36" s="1028"/>
      <c r="T36" s="1028"/>
      <c r="U36" s="1028"/>
      <c r="V36" s="1028"/>
      <c r="W36" s="1028"/>
      <c r="X36" s="1028"/>
      <c r="Y36" s="1028"/>
      <c r="Z36" s="1028"/>
      <c r="AA36" s="1028"/>
      <c r="AB36" s="1028"/>
      <c r="AC36" s="1028"/>
      <c r="AD36" s="1028"/>
      <c r="AE36" s="1028"/>
      <c r="AF36" s="1028"/>
      <c r="AG36" s="1028"/>
      <c r="AH36" s="1028"/>
      <c r="AI36" s="1028"/>
      <c r="AJ36" s="1028"/>
      <c r="AK36" s="1028"/>
    </row>
    <row r="37" spans="1:38">
      <c r="A37" s="5"/>
      <c r="C37" s="3"/>
      <c r="D37" s="5"/>
      <c r="E37" s="5"/>
      <c r="F37" s="1028"/>
      <c r="G37" s="1028"/>
      <c r="H37" s="1028"/>
      <c r="I37" s="1028"/>
      <c r="J37" s="1028"/>
      <c r="K37" s="1028"/>
      <c r="L37" s="1028"/>
      <c r="M37" s="1028"/>
      <c r="N37" s="1028"/>
      <c r="O37" s="1028"/>
      <c r="P37" s="1028"/>
      <c r="Q37" s="1028"/>
      <c r="R37" s="1028"/>
      <c r="S37" s="1028"/>
      <c r="T37" s="1028"/>
      <c r="U37" s="1028"/>
      <c r="V37" s="1028"/>
      <c r="W37" s="1028"/>
      <c r="X37" s="1028"/>
      <c r="Y37" s="1028"/>
      <c r="Z37" s="1028"/>
      <c r="AA37" s="1028"/>
      <c r="AB37" s="1028"/>
      <c r="AC37" s="1028"/>
      <c r="AD37" s="1028"/>
      <c r="AE37" s="1028"/>
      <c r="AF37" s="1028"/>
      <c r="AG37" s="1028"/>
      <c r="AH37" s="1028"/>
      <c r="AI37" s="1028"/>
      <c r="AJ37" s="1028"/>
      <c r="AK37" s="1028"/>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533</v>
      </c>
      <c r="F42" s="1028" t="s">
        <v>2121</v>
      </c>
      <c r="G42" s="1028"/>
      <c r="H42" s="1028"/>
      <c r="I42" s="1028"/>
      <c r="J42" s="1028"/>
      <c r="K42" s="1028"/>
      <c r="L42" s="1028"/>
      <c r="M42" s="1028"/>
      <c r="N42" s="1028"/>
      <c r="O42" s="1028"/>
      <c r="P42" s="1028"/>
      <c r="Q42" s="1028"/>
      <c r="R42" s="1028"/>
      <c r="S42" s="1028"/>
      <c r="T42" s="1028"/>
      <c r="U42" s="1028"/>
      <c r="V42" s="1028"/>
      <c r="W42" s="1028"/>
      <c r="X42" s="1028"/>
      <c r="Y42" s="1028"/>
      <c r="Z42" s="1028"/>
      <c r="AA42" s="1028"/>
      <c r="AB42" s="1028"/>
      <c r="AC42" s="1028"/>
      <c r="AD42" s="1028"/>
      <c r="AE42" s="1028"/>
      <c r="AF42" s="1028"/>
      <c r="AG42" s="1028"/>
      <c r="AH42" s="1028"/>
      <c r="AI42" s="1028"/>
      <c r="AJ42" s="1028"/>
      <c r="AK42" s="1028"/>
    </row>
    <row r="43" spans="1:38">
      <c r="A43" s="5"/>
      <c r="C43" s="3"/>
      <c r="D43" s="5"/>
      <c r="E43" s="5"/>
      <c r="F43" s="1028"/>
      <c r="G43" s="1028"/>
      <c r="H43" s="1028"/>
      <c r="I43" s="1028"/>
      <c r="J43" s="1028"/>
      <c r="K43" s="1028"/>
      <c r="L43" s="1028"/>
      <c r="M43" s="1028"/>
      <c r="N43" s="1028"/>
      <c r="O43" s="1028"/>
      <c r="P43" s="1028"/>
      <c r="Q43" s="1028"/>
      <c r="R43" s="1028"/>
      <c r="S43" s="1028"/>
      <c r="T43" s="1028"/>
      <c r="U43" s="1028"/>
      <c r="V43" s="1028"/>
      <c r="W43" s="1028"/>
      <c r="X43" s="1028"/>
      <c r="Y43" s="1028"/>
      <c r="Z43" s="1028"/>
      <c r="AA43" s="1028"/>
      <c r="AB43" s="1028"/>
      <c r="AC43" s="1028"/>
      <c r="AD43" s="1028"/>
      <c r="AE43" s="1028"/>
      <c r="AF43" s="1028"/>
      <c r="AG43" s="1028"/>
      <c r="AH43" s="1028"/>
      <c r="AI43" s="1028"/>
      <c r="AJ43" s="1028"/>
      <c r="AK43" s="1028"/>
    </row>
    <row r="44" spans="1:38">
      <c r="A44" s="5"/>
      <c r="C44" s="3"/>
      <c r="D44" s="5"/>
      <c r="E44" s="5"/>
      <c r="F44" s="1028"/>
      <c r="G44" s="1028"/>
      <c r="H44" s="1028"/>
      <c r="I44" s="1028"/>
      <c r="J44" s="1028"/>
      <c r="K44" s="1028"/>
      <c r="L44" s="1028"/>
      <c r="M44" s="1028"/>
      <c r="N44" s="1028"/>
      <c r="O44" s="1028"/>
      <c r="P44" s="1028"/>
      <c r="Q44" s="1028"/>
      <c r="R44" s="1028"/>
      <c r="S44" s="1028"/>
      <c r="T44" s="1028"/>
      <c r="U44" s="1028"/>
      <c r="V44" s="1028"/>
      <c r="W44" s="1028"/>
      <c r="X44" s="1028"/>
      <c r="Y44" s="1028"/>
      <c r="Z44" s="1028"/>
      <c r="AA44" s="1028"/>
      <c r="AB44" s="1028"/>
      <c r="AC44" s="1028"/>
      <c r="AD44" s="1028"/>
      <c r="AE44" s="1028"/>
      <c r="AF44" s="1028"/>
      <c r="AG44" s="1028"/>
      <c r="AH44" s="1028"/>
      <c r="AI44" s="1028"/>
      <c r="AJ44" s="1028"/>
      <c r="AK44" s="102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1532" t="s">
        <v>2122</v>
      </c>
      <c r="H48" s="1532"/>
      <c r="I48" s="1532"/>
      <c r="J48" s="1532"/>
      <c r="K48" s="1532"/>
      <c r="L48" s="1532"/>
      <c r="M48" s="1532"/>
      <c r="N48" s="1532"/>
      <c r="O48" s="1532"/>
      <c r="P48" s="1532"/>
      <c r="Q48" s="1532"/>
      <c r="R48" s="1532"/>
      <c r="S48" s="1532"/>
      <c r="T48" s="1532"/>
      <c r="U48" s="1532"/>
      <c r="V48" s="1532"/>
      <c r="W48" s="1532"/>
      <c r="X48" s="1532"/>
      <c r="Y48" s="1532"/>
      <c r="Z48" s="1532"/>
      <c r="AA48" s="1532"/>
      <c r="AB48" s="1532"/>
      <c r="AC48" s="1532"/>
      <c r="AD48" s="1532"/>
      <c r="AE48" s="1532"/>
      <c r="AF48" s="1532"/>
      <c r="AG48" s="1532"/>
      <c r="AH48" s="1532"/>
      <c r="AI48" s="1532"/>
      <c r="AJ48" s="1532"/>
      <c r="AK48" s="1532"/>
    </row>
    <row r="49" spans="1:38">
      <c r="A49" s="5"/>
      <c r="C49" s="3"/>
      <c r="D49" s="3"/>
      <c r="E49" s="5"/>
      <c r="F49" s="12"/>
      <c r="G49" s="1532"/>
      <c r="H49" s="1532"/>
      <c r="I49" s="1532"/>
      <c r="J49" s="1532"/>
      <c r="K49" s="1532"/>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1532"/>
      <c r="AJ49" s="1532"/>
      <c r="AK49" s="1532"/>
    </row>
    <row r="50" spans="1:38">
      <c r="A50" s="5"/>
      <c r="C50" s="3"/>
      <c r="D50" s="3"/>
      <c r="E50" s="5"/>
      <c r="F50" s="12"/>
      <c r="G50" s="1532"/>
      <c r="H50" s="1532"/>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2"/>
      <c r="AG50" s="1532"/>
      <c r="AH50" s="1532"/>
      <c r="AI50" s="1532"/>
      <c r="AJ50" s="1532"/>
      <c r="AK50" s="1532"/>
    </row>
    <row r="51" spans="1:38">
      <c r="A51" s="5"/>
      <c r="B51" s="3"/>
      <c r="C51" s="3"/>
      <c r="D51" s="3"/>
      <c r="E51" s="5"/>
      <c r="F51" s="12" t="s">
        <v>196</v>
      </c>
      <c r="G51" s="1532" t="s">
        <v>2123</v>
      </c>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row>
    <row r="52" spans="1:38" s="5" customFormat="1">
      <c r="B52"/>
      <c r="C52" s="3"/>
      <c r="D52" s="3"/>
      <c r="F52" s="12"/>
      <c r="G52" s="1532"/>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row>
    <row r="53" spans="1:38">
      <c r="A53" s="5"/>
      <c r="C53" s="3"/>
      <c r="D53" s="3"/>
      <c r="E53" s="5"/>
      <c r="F53" s="12"/>
      <c r="G53" s="1532"/>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1028" t="s">
        <v>1675</v>
      </c>
      <c r="H58" s="1028"/>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8"/>
      <c r="AJ58" s="1028"/>
      <c r="AK58" s="1028"/>
    </row>
    <row r="59" spans="1:38">
      <c r="A59" s="5"/>
      <c r="C59" s="3"/>
      <c r="D59" s="5"/>
      <c r="E59" s="5"/>
      <c r="G59" s="1028"/>
      <c r="H59" s="1028"/>
      <c r="I59" s="1028"/>
      <c r="J59" s="1028"/>
      <c r="K59" s="1028"/>
      <c r="L59" s="1028"/>
      <c r="M59" s="1028"/>
      <c r="N59" s="1028"/>
      <c r="O59" s="1028"/>
      <c r="P59" s="1028"/>
      <c r="Q59" s="1028"/>
      <c r="R59" s="1028"/>
      <c r="S59" s="1028"/>
      <c r="T59" s="1028"/>
      <c r="U59" s="1028"/>
      <c r="V59" s="1028"/>
      <c r="W59" s="1028"/>
      <c r="X59" s="1028"/>
      <c r="Y59" s="1028"/>
      <c r="Z59" s="1028"/>
      <c r="AA59" s="1028"/>
      <c r="AB59" s="1028"/>
      <c r="AC59" s="1028"/>
      <c r="AD59" s="1028"/>
      <c r="AE59" s="1028"/>
      <c r="AF59" s="1028"/>
      <c r="AG59" s="1028"/>
      <c r="AH59" s="1028"/>
      <c r="AI59" s="1028"/>
      <c r="AJ59" s="1028"/>
      <c r="AK59" s="1028"/>
    </row>
    <row r="60" spans="1:38">
      <c r="A60" s="5"/>
      <c r="C60" s="3"/>
      <c r="D60" s="5"/>
      <c r="E60" s="5"/>
      <c r="G60" s="1028"/>
      <c r="H60" s="1028"/>
      <c r="I60" s="1028"/>
      <c r="J60" s="1028"/>
      <c r="K60" s="1028"/>
      <c r="L60" s="1028"/>
      <c r="M60" s="1028"/>
      <c r="N60" s="1028"/>
      <c r="O60" s="1028"/>
      <c r="P60" s="1028"/>
      <c r="Q60" s="1028"/>
      <c r="R60" s="1028"/>
      <c r="S60" s="1028"/>
      <c r="T60" s="1028"/>
      <c r="U60" s="1028"/>
      <c r="V60" s="1028"/>
      <c r="W60" s="1028"/>
      <c r="X60" s="1028"/>
      <c r="Y60" s="1028"/>
      <c r="Z60" s="1028"/>
      <c r="AA60" s="1028"/>
      <c r="AB60" s="1028"/>
      <c r="AC60" s="1028"/>
      <c r="AD60" s="1028"/>
      <c r="AE60" s="1028"/>
      <c r="AF60" s="1028"/>
      <c r="AG60" s="1028"/>
      <c r="AH60" s="1028"/>
      <c r="AI60" s="1028"/>
      <c r="AJ60" s="1028"/>
      <c r="AK60" s="1028"/>
    </row>
    <row r="61" spans="1:38">
      <c r="A61" s="5"/>
      <c r="C61" s="3"/>
      <c r="D61" s="5"/>
      <c r="E61" s="5"/>
      <c r="F61" t="s">
        <v>196</v>
      </c>
      <c r="G61" s="1028" t="s">
        <v>1674</v>
      </c>
      <c r="H61" s="1028"/>
      <c r="I61" s="1028"/>
      <c r="J61" s="1028"/>
      <c r="K61" s="1028"/>
      <c r="L61" s="1028"/>
      <c r="M61" s="1028"/>
      <c r="N61" s="1028"/>
      <c r="O61" s="1028"/>
      <c r="P61" s="1028"/>
      <c r="Q61" s="1028"/>
      <c r="R61" s="1028"/>
      <c r="S61" s="1028"/>
      <c r="T61" s="1028"/>
      <c r="U61" s="1028"/>
      <c r="V61" s="1028"/>
      <c r="W61" s="1028"/>
      <c r="X61" s="1028"/>
      <c r="Y61" s="1028"/>
      <c r="Z61" s="1028"/>
      <c r="AA61" s="1028"/>
      <c r="AB61" s="1028"/>
      <c r="AC61" s="1028"/>
      <c r="AD61" s="1028"/>
      <c r="AE61" s="1028"/>
      <c r="AF61" s="1028"/>
      <c r="AG61" s="1028"/>
      <c r="AH61" s="1028"/>
      <c r="AI61" s="1028"/>
      <c r="AJ61" s="1028"/>
      <c r="AK61" s="1028"/>
    </row>
    <row r="62" spans="1:38">
      <c r="A62" s="5"/>
      <c r="C62" s="3"/>
      <c r="D62" s="5"/>
      <c r="E62" s="5"/>
      <c r="G62" s="1028"/>
      <c r="H62" s="1028"/>
      <c r="I62" s="1028"/>
      <c r="J62" s="1028"/>
      <c r="K62" s="1028"/>
      <c r="L62" s="1028"/>
      <c r="M62" s="1028"/>
      <c r="N62" s="1028"/>
      <c r="O62" s="1028"/>
      <c r="P62" s="1028"/>
      <c r="Q62" s="1028"/>
      <c r="R62" s="1028"/>
      <c r="S62" s="1028"/>
      <c r="T62" s="1028"/>
      <c r="U62" s="1028"/>
      <c r="V62" s="1028"/>
      <c r="W62" s="1028"/>
      <c r="X62" s="1028"/>
      <c r="Y62" s="1028"/>
      <c r="Z62" s="1028"/>
      <c r="AA62" s="1028"/>
      <c r="AB62" s="1028"/>
      <c r="AC62" s="1028"/>
      <c r="AD62" s="1028"/>
      <c r="AE62" s="1028"/>
      <c r="AF62" s="1028"/>
      <c r="AG62" s="1028"/>
      <c r="AH62" s="1028"/>
      <c r="AI62" s="1028"/>
      <c r="AJ62" s="1028"/>
      <c r="AK62" s="1028"/>
    </row>
    <row r="63" spans="1:38">
      <c r="A63" s="5"/>
      <c r="C63" s="3"/>
      <c r="D63" s="5"/>
      <c r="E63" s="5"/>
      <c r="F63" s="34"/>
      <c r="G63" s="1028"/>
      <c r="H63" s="1028"/>
      <c r="I63" s="1028"/>
      <c r="J63" s="1028"/>
      <c r="K63" s="1028"/>
      <c r="L63" s="1028"/>
      <c r="M63" s="1028"/>
      <c r="N63" s="1028"/>
      <c r="O63" s="1028"/>
      <c r="P63" s="1028"/>
      <c r="Q63" s="1028"/>
      <c r="R63" s="1028"/>
      <c r="S63" s="1028"/>
      <c r="T63" s="1028"/>
      <c r="U63" s="1028"/>
      <c r="V63" s="1028"/>
      <c r="W63" s="1028"/>
      <c r="X63" s="1028"/>
      <c r="Y63" s="1028"/>
      <c r="Z63" s="1028"/>
      <c r="AA63" s="1028"/>
      <c r="AB63" s="1028"/>
      <c r="AC63" s="1028"/>
      <c r="AD63" s="1028"/>
      <c r="AE63" s="1028"/>
      <c r="AF63" s="1028"/>
      <c r="AG63" s="1028"/>
      <c r="AH63" s="1028"/>
      <c r="AI63" s="1028"/>
      <c r="AJ63" s="1028"/>
      <c r="AK63" s="1028"/>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1028" t="s">
        <v>1676</v>
      </c>
      <c r="H65" s="1028"/>
      <c r="I65" s="1028"/>
      <c r="J65" s="1028"/>
      <c r="K65" s="1028"/>
      <c r="L65" s="1028"/>
      <c r="M65" s="1028"/>
      <c r="N65" s="1028"/>
      <c r="O65" s="1028"/>
      <c r="P65" s="1028"/>
      <c r="Q65" s="1028"/>
      <c r="R65" s="1028"/>
      <c r="S65" s="1028"/>
      <c r="T65" s="1028"/>
      <c r="U65" s="1028"/>
      <c r="V65" s="1028"/>
      <c r="W65" s="1028"/>
      <c r="X65" s="1028"/>
      <c r="Y65" s="1028"/>
      <c r="Z65" s="1028"/>
      <c r="AA65" s="1028"/>
      <c r="AB65" s="1028"/>
      <c r="AC65" s="1028"/>
      <c r="AD65" s="1028"/>
      <c r="AE65" s="1028"/>
      <c r="AF65" s="1028"/>
      <c r="AG65" s="1028"/>
      <c r="AH65" s="1028"/>
      <c r="AI65" s="1028"/>
      <c r="AJ65" s="1028"/>
      <c r="AK65" s="1028"/>
    </row>
    <row r="66" spans="1:37">
      <c r="A66" s="5"/>
      <c r="C66" s="3"/>
      <c r="D66" s="5"/>
      <c r="E66" s="5"/>
      <c r="F66" s="12"/>
      <c r="G66" s="1028"/>
      <c r="H66" s="1028"/>
      <c r="I66" s="1028"/>
      <c r="J66" s="1028"/>
      <c r="K66" s="1028"/>
      <c r="L66" s="1028"/>
      <c r="M66" s="1028"/>
      <c r="N66" s="1028"/>
      <c r="O66" s="1028"/>
      <c r="P66" s="1028"/>
      <c r="Q66" s="1028"/>
      <c r="R66" s="1028"/>
      <c r="S66" s="1028"/>
      <c r="T66" s="1028"/>
      <c r="U66" s="1028"/>
      <c r="V66" s="1028"/>
      <c r="W66" s="1028"/>
      <c r="X66" s="1028"/>
      <c r="Y66" s="1028"/>
      <c r="Z66" s="1028"/>
      <c r="AA66" s="1028"/>
      <c r="AB66" s="1028"/>
      <c r="AC66" s="1028"/>
      <c r="AD66" s="1028"/>
      <c r="AE66" s="1028"/>
      <c r="AF66" s="1028"/>
      <c r="AG66" s="1028"/>
      <c r="AH66" s="1028"/>
      <c r="AI66" s="1028"/>
      <c r="AJ66" s="1028"/>
      <c r="AK66" s="1028"/>
    </row>
    <row r="67" spans="1:37">
      <c r="A67" s="5"/>
      <c r="C67" s="3"/>
      <c r="D67" s="5"/>
      <c r="E67" s="5"/>
      <c r="F67" s="12" t="s">
        <v>196</v>
      </c>
      <c r="G67" s="1028" t="s">
        <v>1677</v>
      </c>
      <c r="H67" s="1028"/>
      <c r="I67" s="1028"/>
      <c r="J67" s="1028"/>
      <c r="K67" s="1028"/>
      <c r="L67" s="1028"/>
      <c r="M67" s="1028"/>
      <c r="N67" s="1028"/>
      <c r="O67" s="1028"/>
      <c r="P67" s="1028"/>
      <c r="Q67" s="1028"/>
      <c r="R67" s="1028"/>
      <c r="S67" s="1028"/>
      <c r="T67" s="1028"/>
      <c r="U67" s="1028"/>
      <c r="V67" s="1028"/>
      <c r="W67" s="1028"/>
      <c r="X67" s="1028"/>
      <c r="Y67" s="1028"/>
      <c r="Z67" s="1028"/>
      <c r="AA67" s="1028"/>
      <c r="AB67" s="1028"/>
      <c r="AC67" s="1028"/>
      <c r="AD67" s="1028"/>
      <c r="AE67" s="1028"/>
      <c r="AF67" s="1028"/>
      <c r="AG67" s="1028"/>
      <c r="AH67" s="1028"/>
      <c r="AI67" s="1028"/>
      <c r="AJ67" s="1028"/>
      <c r="AK67" s="1028"/>
    </row>
    <row r="68" spans="1:37">
      <c r="A68" s="5"/>
      <c r="C68" s="3"/>
      <c r="D68" s="5"/>
      <c r="E68" s="5"/>
      <c r="F68" s="12"/>
      <c r="G68" s="1028"/>
      <c r="H68" s="1028"/>
      <c r="I68" s="1028"/>
      <c r="J68" s="1028"/>
      <c r="K68" s="1028"/>
      <c r="L68" s="1028"/>
      <c r="M68" s="1028"/>
      <c r="N68" s="1028"/>
      <c r="O68" s="1028"/>
      <c r="P68" s="1028"/>
      <c r="Q68" s="1028"/>
      <c r="R68" s="1028"/>
      <c r="S68" s="1028"/>
      <c r="T68" s="1028"/>
      <c r="U68" s="1028"/>
      <c r="V68" s="1028"/>
      <c r="W68" s="1028"/>
      <c r="X68" s="1028"/>
      <c r="Y68" s="1028"/>
      <c r="Z68" s="1028"/>
      <c r="AA68" s="1028"/>
      <c r="AB68" s="1028"/>
      <c r="AC68" s="1028"/>
      <c r="AD68" s="1028"/>
      <c r="AE68" s="1028"/>
      <c r="AF68" s="1028"/>
      <c r="AG68" s="1028"/>
      <c r="AH68" s="1028"/>
      <c r="AI68" s="1028"/>
      <c r="AJ68" s="1028"/>
      <c r="AK68" s="1028"/>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028" t="s">
        <v>1690</v>
      </c>
      <c r="H75" s="1028"/>
      <c r="I75" s="1028"/>
      <c r="J75" s="1028"/>
      <c r="K75" s="1028"/>
      <c r="L75" s="1028"/>
      <c r="M75" s="1028"/>
      <c r="N75" s="1028"/>
      <c r="O75" s="1028"/>
      <c r="P75" s="1028"/>
      <c r="Q75" s="1028"/>
      <c r="R75" s="1028"/>
      <c r="S75" s="1028"/>
      <c r="T75" s="1028"/>
      <c r="U75" s="1028"/>
      <c r="V75" s="1028"/>
      <c r="W75" s="1028"/>
      <c r="X75" s="1028"/>
      <c r="Y75" s="1028"/>
      <c r="Z75" s="1028"/>
      <c r="AA75" s="1028"/>
      <c r="AB75" s="1028"/>
      <c r="AC75" s="1028"/>
      <c r="AD75" s="1028"/>
      <c r="AE75" s="1028"/>
      <c r="AF75" s="1028"/>
      <c r="AG75" s="1028"/>
      <c r="AH75" s="1028"/>
      <c r="AI75" s="1028"/>
      <c r="AJ75" s="1028"/>
      <c r="AK75" s="1028"/>
    </row>
    <row r="76" spans="1:37">
      <c r="A76" s="5"/>
      <c r="C76" s="3"/>
      <c r="D76" s="5"/>
      <c r="E76" s="5"/>
      <c r="F76" s="5"/>
      <c r="G76" s="1028"/>
      <c r="H76" s="1028"/>
      <c r="I76" s="1028"/>
      <c r="J76" s="1028"/>
      <c r="K76" s="1028"/>
      <c r="L76" s="1028"/>
      <c r="M76" s="1028"/>
      <c r="N76" s="1028"/>
      <c r="O76" s="1028"/>
      <c r="P76" s="1028"/>
      <c r="Q76" s="1028"/>
      <c r="R76" s="1028"/>
      <c r="S76" s="1028"/>
      <c r="T76" s="1028"/>
      <c r="U76" s="1028"/>
      <c r="V76" s="1028"/>
      <c r="W76" s="1028"/>
      <c r="X76" s="1028"/>
      <c r="Y76" s="1028"/>
      <c r="Z76" s="1028"/>
      <c r="AA76" s="1028"/>
      <c r="AB76" s="1028"/>
      <c r="AC76" s="1028"/>
      <c r="AD76" s="1028"/>
      <c r="AE76" s="1028"/>
      <c r="AF76" s="1028"/>
      <c r="AG76" s="1028"/>
      <c r="AH76" s="1028"/>
      <c r="AI76" s="1028"/>
      <c r="AJ76" s="1028"/>
      <c r="AK76" s="1028"/>
    </row>
    <row r="77" spans="1:37">
      <c r="A77" s="5"/>
      <c r="C77" s="3"/>
      <c r="D77" s="5"/>
      <c r="E77" s="5"/>
      <c r="F77" s="5"/>
      <c r="G77" s="1028"/>
      <c r="H77" s="1028"/>
      <c r="I77" s="1028"/>
      <c r="J77" s="1028"/>
      <c r="K77" s="1028"/>
      <c r="L77" s="1028"/>
      <c r="M77" s="1028"/>
      <c r="N77" s="1028"/>
      <c r="O77" s="1028"/>
      <c r="P77" s="1028"/>
      <c r="Q77" s="1028"/>
      <c r="R77" s="1028"/>
      <c r="S77" s="1028"/>
      <c r="T77" s="1028"/>
      <c r="U77" s="1028"/>
      <c r="V77" s="1028"/>
      <c r="W77" s="1028"/>
      <c r="X77" s="1028"/>
      <c r="Y77" s="1028"/>
      <c r="Z77" s="1028"/>
      <c r="AA77" s="1028"/>
      <c r="AB77" s="1028"/>
      <c r="AC77" s="1028"/>
      <c r="AD77" s="1028"/>
      <c r="AE77" s="1028"/>
      <c r="AF77" s="1028"/>
      <c r="AG77" s="1028"/>
      <c r="AH77" s="1028"/>
      <c r="AI77" s="1028"/>
      <c r="AJ77" s="1028"/>
      <c r="AK77" s="1028"/>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028" t="s">
        <v>1691</v>
      </c>
      <c r="H79" s="1028"/>
      <c r="I79" s="1028"/>
      <c r="J79" s="1028"/>
      <c r="K79" s="1028"/>
      <c r="L79" s="1028"/>
      <c r="M79" s="1028"/>
      <c r="N79" s="1028"/>
      <c r="O79" s="1028"/>
      <c r="P79" s="1028"/>
      <c r="Q79" s="1028"/>
      <c r="R79" s="1028"/>
      <c r="S79" s="1028"/>
      <c r="T79" s="1028"/>
      <c r="U79" s="1028"/>
      <c r="V79" s="1028"/>
      <c r="W79" s="1028"/>
      <c r="X79" s="1028"/>
      <c r="Y79" s="1028"/>
      <c r="Z79" s="1028"/>
      <c r="AA79" s="1028"/>
      <c r="AB79" s="1028"/>
      <c r="AC79" s="1028"/>
      <c r="AD79" s="1028"/>
      <c r="AE79" s="1028"/>
      <c r="AF79" s="1028"/>
      <c r="AG79" s="1028"/>
      <c r="AH79" s="1028"/>
      <c r="AI79" s="1028"/>
      <c r="AJ79" s="1028"/>
      <c r="AK79" s="1028"/>
    </row>
    <row r="80" spans="1:37">
      <c r="A80" s="5"/>
      <c r="C80" s="3"/>
      <c r="D80" s="5"/>
      <c r="E80" s="5"/>
      <c r="F80" s="5"/>
      <c r="G80" s="1028"/>
      <c r="H80" s="1028"/>
      <c r="I80" s="1028"/>
      <c r="J80" s="1028"/>
      <c r="K80" s="1028"/>
      <c r="L80" s="1028"/>
      <c r="M80" s="1028"/>
      <c r="N80" s="1028"/>
      <c r="O80" s="1028"/>
      <c r="P80" s="1028"/>
      <c r="Q80" s="1028"/>
      <c r="R80" s="1028"/>
      <c r="S80" s="1028"/>
      <c r="T80" s="1028"/>
      <c r="U80" s="1028"/>
      <c r="V80" s="1028"/>
      <c r="W80" s="1028"/>
      <c r="X80" s="1028"/>
      <c r="Y80" s="1028"/>
      <c r="Z80" s="1028"/>
      <c r="AA80" s="1028"/>
      <c r="AB80" s="1028"/>
      <c r="AC80" s="1028"/>
      <c r="AD80" s="1028"/>
      <c r="AE80" s="1028"/>
      <c r="AF80" s="1028"/>
      <c r="AG80" s="1028"/>
      <c r="AH80" s="1028"/>
      <c r="AI80" s="1028"/>
      <c r="AJ80" s="1028"/>
      <c r="AK80" s="1028"/>
    </row>
    <row r="81" spans="1:38">
      <c r="A81" s="5"/>
      <c r="C81" s="3"/>
      <c r="D81" s="5"/>
      <c r="E81" s="5"/>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1028"/>
      <c r="AD81" s="1028"/>
      <c r="AE81" s="1028"/>
      <c r="AF81" s="1028"/>
      <c r="AG81" s="1028"/>
      <c r="AH81" s="1028"/>
      <c r="AI81" s="1028"/>
      <c r="AJ81" s="1028"/>
      <c r="AK81" s="1028"/>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1028" t="s">
        <v>1678</v>
      </c>
      <c r="H83" s="1028"/>
      <c r="I83" s="1028"/>
      <c r="J83" s="1028"/>
      <c r="K83" s="1028"/>
      <c r="L83" s="1028"/>
      <c r="M83" s="1028"/>
      <c r="N83" s="1028"/>
      <c r="O83" s="1028"/>
      <c r="P83" s="1028"/>
      <c r="Q83" s="1028"/>
      <c r="R83" s="1028"/>
      <c r="S83" s="1028"/>
      <c r="T83" s="1028"/>
      <c r="U83" s="1028"/>
      <c r="V83" s="1028"/>
      <c r="W83" s="1028"/>
      <c r="X83" s="1028"/>
      <c r="Y83" s="1028"/>
      <c r="Z83" s="1028"/>
      <c r="AA83" s="1028"/>
      <c r="AB83" s="1028"/>
      <c r="AC83" s="1028"/>
      <c r="AD83" s="1028"/>
      <c r="AE83" s="1028"/>
      <c r="AF83" s="1028"/>
      <c r="AG83" s="1028"/>
      <c r="AH83" s="1028"/>
      <c r="AI83" s="1028"/>
      <c r="AJ83" s="1028"/>
      <c r="AK83" s="1028"/>
    </row>
    <row r="84" spans="1:38">
      <c r="A84" s="5"/>
      <c r="C84" s="3"/>
      <c r="D84" s="5"/>
      <c r="E84" s="5"/>
      <c r="G84" s="1028"/>
      <c r="H84" s="1028"/>
      <c r="I84" s="1028"/>
      <c r="J84" s="1028"/>
      <c r="K84" s="1028"/>
      <c r="L84" s="1028"/>
      <c r="M84" s="1028"/>
      <c r="N84" s="1028"/>
      <c r="O84" s="1028"/>
      <c r="P84" s="1028"/>
      <c r="Q84" s="1028"/>
      <c r="R84" s="1028"/>
      <c r="S84" s="1028"/>
      <c r="T84" s="1028"/>
      <c r="U84" s="1028"/>
      <c r="V84" s="1028"/>
      <c r="W84" s="1028"/>
      <c r="X84" s="1028"/>
      <c r="Y84" s="1028"/>
      <c r="Z84" s="1028"/>
      <c r="AA84" s="1028"/>
      <c r="AB84" s="1028"/>
      <c r="AC84" s="1028"/>
      <c r="AD84" s="1028"/>
      <c r="AE84" s="1028"/>
      <c r="AF84" s="1028"/>
      <c r="AG84" s="1028"/>
      <c r="AH84" s="1028"/>
      <c r="AI84" s="1028"/>
      <c r="AJ84" s="1028"/>
      <c r="AK84" s="1028"/>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028" t="s">
        <v>1679</v>
      </c>
      <c r="H86" s="1028"/>
      <c r="I86" s="1028"/>
      <c r="J86" s="1028"/>
      <c r="K86" s="1028"/>
      <c r="L86" s="1028"/>
      <c r="M86" s="1028"/>
      <c r="N86" s="1028"/>
      <c r="O86" s="1028"/>
      <c r="P86" s="1028"/>
      <c r="Q86" s="1028"/>
      <c r="R86" s="1028"/>
      <c r="S86" s="1028"/>
      <c r="T86" s="1028"/>
      <c r="U86" s="1028"/>
      <c r="V86" s="1028"/>
      <c r="W86" s="1028"/>
      <c r="X86" s="1028"/>
      <c r="Y86" s="1028"/>
      <c r="Z86" s="1028"/>
      <c r="AA86" s="1028"/>
      <c r="AB86" s="1028"/>
      <c r="AC86" s="1028"/>
      <c r="AD86" s="1028"/>
      <c r="AE86" s="1028"/>
      <c r="AF86" s="1028"/>
      <c r="AG86" s="1028"/>
      <c r="AH86" s="1028"/>
      <c r="AI86" s="1028"/>
      <c r="AJ86" s="1028"/>
      <c r="AK86" s="1028"/>
    </row>
    <row r="87" spans="1:38">
      <c r="A87" s="5"/>
      <c r="C87" s="3"/>
      <c r="D87" s="5"/>
      <c r="E87" s="5"/>
      <c r="G87" s="1028"/>
      <c r="H87" s="1028"/>
      <c r="I87" s="1028"/>
      <c r="J87" s="1028"/>
      <c r="K87" s="1028"/>
      <c r="L87" s="1028"/>
      <c r="M87" s="1028"/>
      <c r="N87" s="1028"/>
      <c r="O87" s="1028"/>
      <c r="P87" s="1028"/>
      <c r="Q87" s="1028"/>
      <c r="R87" s="1028"/>
      <c r="S87" s="1028"/>
      <c r="T87" s="1028"/>
      <c r="U87" s="1028"/>
      <c r="V87" s="1028"/>
      <c r="W87" s="1028"/>
      <c r="X87" s="1028"/>
      <c r="Y87" s="1028"/>
      <c r="Z87" s="1028"/>
      <c r="AA87" s="1028"/>
      <c r="AB87" s="1028"/>
      <c r="AC87" s="1028"/>
      <c r="AD87" s="1028"/>
      <c r="AE87" s="1028"/>
      <c r="AF87" s="1028"/>
      <c r="AG87" s="1028"/>
      <c r="AH87" s="1028"/>
      <c r="AI87" s="1028"/>
      <c r="AJ87" s="1028"/>
      <c r="AK87" s="1028"/>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1028" t="s">
        <v>1683</v>
      </c>
      <c r="H89" s="1028"/>
      <c r="I89" s="1028"/>
      <c r="J89" s="1028"/>
      <c r="K89" s="1028"/>
      <c r="L89" s="1028"/>
      <c r="M89" s="1028"/>
      <c r="N89" s="1028"/>
      <c r="O89" s="1028"/>
      <c r="P89" s="1028"/>
      <c r="Q89" s="1028"/>
      <c r="R89" s="1028"/>
      <c r="S89" s="1028"/>
      <c r="T89" s="1028"/>
      <c r="U89" s="1028"/>
      <c r="V89" s="1028"/>
      <c r="W89" s="1028"/>
      <c r="X89" s="1028"/>
      <c r="Y89" s="1028"/>
      <c r="Z89" s="1028"/>
      <c r="AA89" s="1028"/>
      <c r="AB89" s="1028"/>
      <c r="AC89" s="1028"/>
      <c r="AD89" s="1028"/>
      <c r="AE89" s="1028"/>
      <c r="AF89" s="1028"/>
      <c r="AG89" s="1028"/>
      <c r="AH89" s="1028"/>
      <c r="AI89" s="1028"/>
      <c r="AJ89" s="1028"/>
      <c r="AK89" s="1028"/>
    </row>
    <row r="90" spans="1:38">
      <c r="A90" s="5"/>
      <c r="C90" s="3"/>
      <c r="D90" s="5"/>
      <c r="E90" s="5"/>
      <c r="F90" s="5"/>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1028"/>
      <c r="AD90" s="1028"/>
      <c r="AE90" s="1028"/>
      <c r="AF90" s="1028"/>
      <c r="AG90" s="1028"/>
      <c r="AH90" s="1028"/>
      <c r="AI90" s="1028"/>
      <c r="AJ90" s="1028"/>
      <c r="AK90" s="1028"/>
    </row>
    <row r="91" spans="1:38">
      <c r="A91" s="5"/>
      <c r="C91" s="3"/>
      <c r="D91" s="5"/>
      <c r="E91" s="5"/>
      <c r="F91" s="5"/>
      <c r="G91" s="1028"/>
      <c r="H91" s="1028"/>
      <c r="I91" s="1028"/>
      <c r="J91" s="1028"/>
      <c r="K91" s="1028"/>
      <c r="L91" s="1028"/>
      <c r="M91" s="1028"/>
      <c r="N91" s="1028"/>
      <c r="O91" s="1028"/>
      <c r="P91" s="1028"/>
      <c r="Q91" s="1028"/>
      <c r="R91" s="1028"/>
      <c r="S91" s="1028"/>
      <c r="T91" s="1028"/>
      <c r="U91" s="1028"/>
      <c r="V91" s="1028"/>
      <c r="W91" s="1028"/>
      <c r="X91" s="1028"/>
      <c r="Y91" s="1028"/>
      <c r="Z91" s="1028"/>
      <c r="AA91" s="1028"/>
      <c r="AB91" s="1028"/>
      <c r="AC91" s="1028"/>
      <c r="AD91" s="1028"/>
      <c r="AE91" s="1028"/>
      <c r="AF91" s="1028"/>
      <c r="AG91" s="1028"/>
      <c r="AH91" s="1028"/>
      <c r="AI91" s="1028"/>
      <c r="AJ91" s="1028"/>
      <c r="AK91" s="1028"/>
    </row>
    <row r="92" spans="1:38">
      <c r="A92" s="5"/>
      <c r="C92" s="3"/>
      <c r="D92" s="5"/>
      <c r="E92" s="5"/>
      <c r="F92" s="5"/>
      <c r="G92" s="1028"/>
      <c r="H92" s="1028"/>
      <c r="I92" s="1028"/>
      <c r="J92" s="1028"/>
      <c r="K92" s="1028"/>
      <c r="L92" s="1028"/>
      <c r="M92" s="1028"/>
      <c r="N92" s="1028"/>
      <c r="O92" s="1028"/>
      <c r="P92" s="1028"/>
      <c r="Q92" s="1028"/>
      <c r="R92" s="1028"/>
      <c r="S92" s="1028"/>
      <c r="T92" s="1028"/>
      <c r="U92" s="1028"/>
      <c r="V92" s="1028"/>
      <c r="W92" s="1028"/>
      <c r="X92" s="1028"/>
      <c r="Y92" s="1028"/>
      <c r="Z92" s="1028"/>
      <c r="AA92" s="1028"/>
      <c r="AB92" s="1028"/>
      <c r="AC92" s="1028"/>
      <c r="AD92" s="1028"/>
      <c r="AE92" s="1028"/>
      <c r="AF92" s="1028"/>
      <c r="AG92" s="1028"/>
      <c r="AH92" s="1028"/>
      <c r="AI92" s="1028"/>
      <c r="AJ92" s="1028"/>
      <c r="AK92" s="1028"/>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434" t="s">
        <v>1684</v>
      </c>
      <c r="H94" s="1434"/>
      <c r="I94" s="1434"/>
      <c r="J94" s="1434"/>
      <c r="K94" s="1434"/>
      <c r="L94" s="1434"/>
      <c r="M94" s="1434"/>
      <c r="N94" s="1434"/>
      <c r="O94" s="1434"/>
      <c r="P94" s="1434"/>
      <c r="Q94" s="1434"/>
      <c r="R94" s="1434"/>
      <c r="S94" s="1434"/>
      <c r="T94" s="1434"/>
      <c r="U94" s="1434"/>
      <c r="V94" s="1434"/>
      <c r="W94" s="1434"/>
      <c r="X94" s="1434"/>
      <c r="Y94" s="1434"/>
      <c r="Z94" s="1434"/>
      <c r="AA94" s="1434"/>
      <c r="AB94" s="1434"/>
      <c r="AC94" s="1434"/>
      <c r="AD94" s="1434"/>
      <c r="AE94" s="1434"/>
      <c r="AF94" s="1434"/>
      <c r="AG94" s="1434"/>
      <c r="AH94" s="1434"/>
      <c r="AI94" s="1434"/>
      <c r="AJ94" s="1434"/>
      <c r="AK94" s="1434"/>
      <c r="AL94" s="358"/>
    </row>
    <row r="95" spans="1:38">
      <c r="A95" s="358"/>
      <c r="B95" s="358"/>
      <c r="C95" s="370"/>
      <c r="D95" s="358"/>
      <c r="E95" s="358"/>
      <c r="F95" s="358"/>
      <c r="G95" s="1434"/>
      <c r="H95" s="1434"/>
      <c r="I95" s="1434"/>
      <c r="J95" s="1434"/>
      <c r="K95" s="1434"/>
      <c r="L95" s="1434"/>
      <c r="M95" s="1434"/>
      <c r="N95" s="1434"/>
      <c r="O95" s="1434"/>
      <c r="P95" s="1434"/>
      <c r="Q95" s="1434"/>
      <c r="R95" s="1434"/>
      <c r="S95" s="1434"/>
      <c r="T95" s="1434"/>
      <c r="U95" s="1434"/>
      <c r="V95" s="1434"/>
      <c r="W95" s="1434"/>
      <c r="X95" s="1434"/>
      <c r="Y95" s="1434"/>
      <c r="Z95" s="1434"/>
      <c r="AA95" s="1434"/>
      <c r="AB95" s="1434"/>
      <c r="AC95" s="1434"/>
      <c r="AD95" s="1434"/>
      <c r="AE95" s="1434"/>
      <c r="AF95" s="1434"/>
      <c r="AG95" s="1434"/>
      <c r="AH95" s="1434"/>
      <c r="AI95" s="1434"/>
      <c r="AJ95" s="1434"/>
      <c r="AK95" s="1434"/>
      <c r="AL95" s="358"/>
    </row>
    <row r="96" spans="1:38">
      <c r="A96" s="358"/>
      <c r="B96" s="358"/>
      <c r="C96" s="370"/>
      <c r="D96" s="358"/>
      <c r="E96" s="358"/>
      <c r="F96" s="358"/>
      <c r="G96" s="1434"/>
      <c r="H96" s="1434"/>
      <c r="I96" s="1434"/>
      <c r="J96" s="1434"/>
      <c r="K96" s="1434"/>
      <c r="L96" s="1434"/>
      <c r="M96" s="1434"/>
      <c r="N96" s="1434"/>
      <c r="O96" s="1434"/>
      <c r="P96" s="1434"/>
      <c r="Q96" s="1434"/>
      <c r="R96" s="1434"/>
      <c r="S96" s="1434"/>
      <c r="T96" s="1434"/>
      <c r="U96" s="1434"/>
      <c r="V96" s="1434"/>
      <c r="W96" s="1434"/>
      <c r="X96" s="1434"/>
      <c r="Y96" s="1434"/>
      <c r="Z96" s="1434"/>
      <c r="AA96" s="1434"/>
      <c r="AB96" s="1434"/>
      <c r="AC96" s="1434"/>
      <c r="AD96" s="1434"/>
      <c r="AE96" s="1434"/>
      <c r="AF96" s="1434"/>
      <c r="AG96" s="1434"/>
      <c r="AH96" s="1434"/>
      <c r="AI96" s="1434"/>
      <c r="AJ96" s="1434"/>
      <c r="AK96" s="1434"/>
      <c r="AL96" s="358"/>
    </row>
    <row r="97" spans="1:38">
      <c r="A97" s="358"/>
      <c r="B97" s="358"/>
      <c r="C97" s="370"/>
      <c r="D97" s="358"/>
      <c r="E97" s="358"/>
      <c r="F97" s="358"/>
      <c r="G97" s="1434"/>
      <c r="H97" s="1434"/>
      <c r="I97" s="1434"/>
      <c r="J97" s="1434"/>
      <c r="K97" s="1434"/>
      <c r="L97" s="1434"/>
      <c r="M97" s="1434"/>
      <c r="N97" s="1434"/>
      <c r="O97" s="1434"/>
      <c r="P97" s="1434"/>
      <c r="Q97" s="1434"/>
      <c r="R97" s="1434"/>
      <c r="S97" s="1434"/>
      <c r="T97" s="1434"/>
      <c r="U97" s="1434"/>
      <c r="V97" s="1434"/>
      <c r="W97" s="1434"/>
      <c r="X97" s="1434"/>
      <c r="Y97" s="1434"/>
      <c r="Z97" s="1434"/>
      <c r="AA97" s="1434"/>
      <c r="AB97" s="1434"/>
      <c r="AC97" s="1434"/>
      <c r="AD97" s="1434"/>
      <c r="AE97" s="1434"/>
      <c r="AF97" s="1434"/>
      <c r="AG97" s="1434"/>
      <c r="AH97" s="1434"/>
      <c r="AI97" s="1434"/>
      <c r="AJ97" s="1434"/>
      <c r="AK97" s="1434"/>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028" t="s">
        <v>1685</v>
      </c>
      <c r="H99" s="1028"/>
      <c r="I99" s="1028"/>
      <c r="J99" s="1028"/>
      <c r="K99" s="1028"/>
      <c r="L99" s="1028"/>
      <c r="M99" s="1028"/>
      <c r="N99" s="1028"/>
      <c r="O99" s="1028"/>
      <c r="P99" s="1028"/>
      <c r="Q99" s="1028"/>
      <c r="R99" s="1028"/>
      <c r="S99" s="1028"/>
      <c r="T99" s="1028"/>
      <c r="U99" s="1028"/>
      <c r="V99" s="1028"/>
      <c r="W99" s="1028"/>
      <c r="X99" s="1028"/>
      <c r="Y99" s="1028"/>
      <c r="Z99" s="1028"/>
      <c r="AA99" s="1028"/>
      <c r="AB99" s="1028"/>
      <c r="AC99" s="1028"/>
      <c r="AD99" s="1028"/>
      <c r="AE99" s="1028"/>
      <c r="AF99" s="1028"/>
      <c r="AG99" s="1028"/>
      <c r="AH99" s="1028"/>
      <c r="AI99" s="1028"/>
      <c r="AJ99" s="1028"/>
      <c r="AK99" s="1028"/>
    </row>
    <row r="100" spans="1:38">
      <c r="A100" s="5"/>
      <c r="C100" s="3"/>
      <c r="D100" s="5"/>
      <c r="E100" s="5"/>
      <c r="G100" s="1028"/>
      <c r="H100" s="1028"/>
      <c r="I100" s="1028"/>
      <c r="J100" s="1028"/>
      <c r="K100" s="1028"/>
      <c r="L100" s="1028"/>
      <c r="M100" s="1028"/>
      <c r="N100" s="1028"/>
      <c r="O100" s="1028"/>
      <c r="P100" s="1028"/>
      <c r="Q100" s="1028"/>
      <c r="R100" s="1028"/>
      <c r="S100" s="1028"/>
      <c r="T100" s="1028"/>
      <c r="U100" s="1028"/>
      <c r="V100" s="1028"/>
      <c r="W100" s="1028"/>
      <c r="X100" s="1028"/>
      <c r="Y100" s="1028"/>
      <c r="Z100" s="1028"/>
      <c r="AA100" s="1028"/>
      <c r="AB100" s="1028"/>
      <c r="AC100" s="1028"/>
      <c r="AD100" s="1028"/>
      <c r="AE100" s="1028"/>
      <c r="AF100" s="1028"/>
      <c r="AG100" s="1028"/>
      <c r="AH100" s="1028"/>
      <c r="AI100" s="1028"/>
      <c r="AJ100" s="1028"/>
      <c r="AK100" s="1028"/>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028" t="s">
        <v>1686</v>
      </c>
      <c r="H102" s="1028"/>
      <c r="I102" s="1028"/>
      <c r="J102" s="1028"/>
      <c r="K102" s="1028"/>
      <c r="L102" s="1028"/>
      <c r="M102" s="1028"/>
      <c r="N102" s="1028"/>
      <c r="O102" s="1028"/>
      <c r="P102" s="1028"/>
      <c r="Q102" s="1028"/>
      <c r="R102" s="1028"/>
      <c r="S102" s="1028"/>
      <c r="T102" s="1028"/>
      <c r="U102" s="1028"/>
      <c r="V102" s="1028"/>
      <c r="W102" s="1028"/>
      <c r="X102" s="1028"/>
      <c r="Y102" s="1028"/>
      <c r="Z102" s="1028"/>
      <c r="AA102" s="1028"/>
      <c r="AB102" s="1028"/>
      <c r="AC102" s="1028"/>
      <c r="AD102" s="1028"/>
      <c r="AE102" s="1028"/>
      <c r="AF102" s="1028"/>
      <c r="AG102" s="1028"/>
      <c r="AH102" s="1028"/>
      <c r="AI102" s="1028"/>
      <c r="AJ102" s="1028"/>
      <c r="AK102" s="1028"/>
    </row>
    <row r="103" spans="1:38">
      <c r="A103" s="5"/>
      <c r="C103" s="3"/>
      <c r="D103" s="5"/>
      <c r="E103" s="5"/>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1028"/>
      <c r="AD103" s="1028"/>
      <c r="AE103" s="1028"/>
      <c r="AF103" s="1028"/>
      <c r="AG103" s="1028"/>
      <c r="AH103" s="1028"/>
      <c r="AI103" s="1028"/>
      <c r="AJ103" s="1028"/>
      <c r="AK103" s="1028"/>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1028" t="s">
        <v>1687</v>
      </c>
      <c r="H105" s="1028"/>
      <c r="I105" s="1028"/>
      <c r="J105" s="1028"/>
      <c r="K105" s="1028"/>
      <c r="L105" s="1028"/>
      <c r="M105" s="1028"/>
      <c r="N105" s="1028"/>
      <c r="O105" s="1028"/>
      <c r="P105" s="1028"/>
      <c r="Q105" s="1028"/>
      <c r="R105" s="1028"/>
      <c r="S105" s="1028"/>
      <c r="T105" s="1028"/>
      <c r="U105" s="1028"/>
      <c r="V105" s="1028"/>
      <c r="W105" s="1028"/>
      <c r="X105" s="1028"/>
      <c r="Y105" s="1028"/>
      <c r="Z105" s="1028"/>
      <c r="AA105" s="1028"/>
      <c r="AB105" s="1028"/>
      <c r="AC105" s="1028"/>
      <c r="AD105" s="1028"/>
      <c r="AE105" s="1028"/>
      <c r="AF105" s="1028"/>
      <c r="AG105" s="1028"/>
      <c r="AH105" s="1028"/>
      <c r="AI105" s="1028"/>
      <c r="AJ105" s="1028"/>
      <c r="AK105" s="1028"/>
    </row>
    <row r="106" spans="1:38">
      <c r="A106" s="5"/>
      <c r="C106" s="3"/>
      <c r="D106" s="5"/>
      <c r="E106" s="5"/>
      <c r="F106" s="5"/>
      <c r="G106" s="1028"/>
      <c r="H106" s="1028"/>
      <c r="I106" s="1028"/>
      <c r="J106" s="1028"/>
      <c r="K106" s="1028"/>
      <c r="L106" s="1028"/>
      <c r="M106" s="1028"/>
      <c r="N106" s="1028"/>
      <c r="O106" s="1028"/>
      <c r="P106" s="1028"/>
      <c r="Q106" s="1028"/>
      <c r="R106" s="1028"/>
      <c r="S106" s="1028"/>
      <c r="T106" s="1028"/>
      <c r="U106" s="1028"/>
      <c r="V106" s="1028"/>
      <c r="W106" s="1028"/>
      <c r="X106" s="1028"/>
      <c r="Y106" s="1028"/>
      <c r="Z106" s="1028"/>
      <c r="AA106" s="1028"/>
      <c r="AB106" s="1028"/>
      <c r="AC106" s="1028"/>
      <c r="AD106" s="1028"/>
      <c r="AE106" s="1028"/>
      <c r="AF106" s="1028"/>
      <c r="AG106" s="1028"/>
      <c r="AH106" s="1028"/>
      <c r="AI106" s="1028"/>
      <c r="AJ106" s="1028"/>
      <c r="AK106" s="1028"/>
    </row>
    <row r="107" spans="1:38">
      <c r="A107" s="5"/>
      <c r="C107" s="3"/>
      <c r="D107" s="3"/>
      <c r="E107" s="5"/>
      <c r="F107" s="5"/>
      <c r="G107" s="1028"/>
      <c r="H107" s="1028"/>
      <c r="I107" s="1028"/>
      <c r="J107" s="1028"/>
      <c r="K107" s="1028"/>
      <c r="L107" s="1028"/>
      <c r="M107" s="1028"/>
      <c r="N107" s="1028"/>
      <c r="O107" s="1028"/>
      <c r="P107" s="1028"/>
      <c r="Q107" s="1028"/>
      <c r="R107" s="1028"/>
      <c r="S107" s="1028"/>
      <c r="T107" s="1028"/>
      <c r="U107" s="1028"/>
      <c r="V107" s="1028"/>
      <c r="W107" s="1028"/>
      <c r="X107" s="1028"/>
      <c r="Y107" s="1028"/>
      <c r="Z107" s="1028"/>
      <c r="AA107" s="1028"/>
      <c r="AB107" s="1028"/>
      <c r="AC107" s="1028"/>
      <c r="AD107" s="1028"/>
      <c r="AE107" s="1028"/>
      <c r="AF107" s="1028"/>
      <c r="AG107" s="1028"/>
      <c r="AH107" s="1028"/>
      <c r="AI107" s="1028"/>
      <c r="AJ107" s="1028"/>
      <c r="AK107" s="1028"/>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1028" t="s">
        <v>1688</v>
      </c>
      <c r="H109" s="1028"/>
      <c r="I109" s="1028"/>
      <c r="J109" s="1028"/>
      <c r="K109" s="1028"/>
      <c r="L109" s="1028"/>
      <c r="M109" s="1028"/>
      <c r="N109" s="1028"/>
      <c r="O109" s="1028"/>
      <c r="P109" s="1028"/>
      <c r="Q109" s="1028"/>
      <c r="R109" s="1028"/>
      <c r="S109" s="1028"/>
      <c r="T109" s="1028"/>
      <c r="U109" s="1028"/>
      <c r="V109" s="1028"/>
      <c r="W109" s="1028"/>
      <c r="X109" s="1028"/>
      <c r="Y109" s="1028"/>
      <c r="Z109" s="1028"/>
      <c r="AA109" s="1028"/>
      <c r="AB109" s="1028"/>
      <c r="AC109" s="1028"/>
      <c r="AD109" s="1028"/>
      <c r="AE109" s="1028"/>
      <c r="AF109" s="1028"/>
      <c r="AG109" s="1028"/>
      <c r="AH109" s="1028"/>
      <c r="AI109" s="1028"/>
      <c r="AJ109" s="1028"/>
      <c r="AK109" s="1028"/>
    </row>
    <row r="110" spans="1:38">
      <c r="A110" s="5"/>
      <c r="C110" s="3"/>
      <c r="D110" s="3"/>
      <c r="E110" s="5"/>
      <c r="F110" s="5"/>
      <c r="G110" s="1028"/>
      <c r="H110" s="1028"/>
      <c r="I110" s="1028"/>
      <c r="J110" s="1028"/>
      <c r="K110" s="1028"/>
      <c r="L110" s="1028"/>
      <c r="M110" s="1028"/>
      <c r="N110" s="1028"/>
      <c r="O110" s="1028"/>
      <c r="P110" s="1028"/>
      <c r="Q110" s="1028"/>
      <c r="R110" s="1028"/>
      <c r="S110" s="1028"/>
      <c r="T110" s="1028"/>
      <c r="U110" s="1028"/>
      <c r="V110" s="1028"/>
      <c r="W110" s="1028"/>
      <c r="X110" s="1028"/>
      <c r="Y110" s="1028"/>
      <c r="Z110" s="1028"/>
      <c r="AA110" s="1028"/>
      <c r="AB110" s="1028"/>
      <c r="AC110" s="1028"/>
      <c r="AD110" s="1028"/>
      <c r="AE110" s="1028"/>
      <c r="AF110" s="1028"/>
      <c r="AG110" s="1028"/>
      <c r="AH110" s="1028"/>
      <c r="AI110" s="1028"/>
      <c r="AJ110" s="1028"/>
      <c r="AK110" s="1028"/>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1531" t="s">
        <v>1689</v>
      </c>
      <c r="F112" s="1531"/>
      <c r="G112" s="1531"/>
      <c r="H112" s="1531"/>
      <c r="I112" s="1531"/>
      <c r="J112" s="1531"/>
      <c r="K112" s="1531"/>
      <c r="L112" s="1531"/>
      <c r="M112" s="1531"/>
      <c r="N112" s="1531"/>
      <c r="O112" s="1531"/>
      <c r="P112" s="1531"/>
      <c r="Q112" s="1531"/>
      <c r="R112" s="1531"/>
      <c r="S112" s="1531"/>
      <c r="T112" s="1531"/>
      <c r="U112" s="1531"/>
      <c r="V112" s="1531"/>
      <c r="W112" s="1531"/>
      <c r="X112" s="1531"/>
      <c r="Y112" s="1531"/>
      <c r="Z112" s="1531"/>
      <c r="AA112" s="1531"/>
      <c r="AB112" s="1531"/>
      <c r="AC112" s="1531"/>
      <c r="AD112" s="1531"/>
      <c r="AE112" s="1531"/>
      <c r="AF112" s="1531"/>
      <c r="AG112" s="1531"/>
      <c r="AH112" s="1531"/>
      <c r="AI112" s="1531"/>
      <c r="AJ112" s="1531"/>
      <c r="AK112" s="1531"/>
    </row>
    <row r="113" spans="1:38">
      <c r="A113" s="5"/>
      <c r="D113" s="656"/>
      <c r="E113" s="1531"/>
      <c r="F113" s="1531"/>
      <c r="G113" s="1531"/>
      <c r="H113" s="1531"/>
      <c r="I113" s="1531"/>
      <c r="J113" s="1531"/>
      <c r="K113" s="1531"/>
      <c r="L113" s="1531"/>
      <c r="M113" s="1531"/>
      <c r="N113" s="1531"/>
      <c r="O113" s="1531"/>
      <c r="P113" s="1531"/>
      <c r="Q113" s="1531"/>
      <c r="R113" s="1531"/>
      <c r="S113" s="1531"/>
      <c r="T113" s="1531"/>
      <c r="U113" s="1531"/>
      <c r="V113" s="1531"/>
      <c r="W113" s="1531"/>
      <c r="X113" s="1531"/>
      <c r="Y113" s="1531"/>
      <c r="Z113" s="1531"/>
      <c r="AA113" s="1531"/>
      <c r="AB113" s="1531"/>
      <c r="AC113" s="1531"/>
      <c r="AD113" s="1531"/>
      <c r="AE113" s="1531"/>
      <c r="AF113" s="1531"/>
      <c r="AG113" s="1531"/>
      <c r="AH113" s="1531"/>
      <c r="AI113" s="1531"/>
      <c r="AJ113" s="1531"/>
      <c r="AK113" s="153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430</v>
      </c>
      <c r="F130" s="267" t="s">
        <v>1175</v>
      </c>
    </row>
    <row r="131" spans="2:14">
      <c r="F131" s="5" t="s">
        <v>1047</v>
      </c>
      <c r="G131" s="5"/>
    </row>
    <row r="132" spans="2:14">
      <c r="F132" s="656" t="s">
        <v>1848</v>
      </c>
      <c r="G132" s="656"/>
    </row>
    <row r="133" spans="2:14">
      <c r="G133" s="656"/>
    </row>
    <row r="134" spans="2:14">
      <c r="E134" s="5" t="s">
        <v>170</v>
      </c>
      <c r="F134" s="267" t="s">
        <v>508</v>
      </c>
    </row>
    <row r="135" spans="2:14">
      <c r="E135" s="5"/>
      <c r="F135" s="5" t="s">
        <v>1300</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464</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1028" t="s">
        <v>1692</v>
      </c>
      <c r="F145" s="1028"/>
      <c r="G145" s="1028"/>
      <c r="H145" s="1028"/>
      <c r="I145" s="1028"/>
      <c r="J145" s="1028"/>
      <c r="K145" s="1028"/>
      <c r="L145" s="1028"/>
      <c r="M145" s="1028"/>
      <c r="N145" s="1028"/>
      <c r="O145" s="1028"/>
      <c r="P145" s="1028"/>
      <c r="Q145" s="1028"/>
      <c r="R145" s="1028"/>
      <c r="S145" s="1028"/>
      <c r="T145" s="1028"/>
      <c r="U145" s="1028"/>
      <c r="V145" s="1028"/>
      <c r="W145" s="1028"/>
      <c r="X145" s="1028"/>
      <c r="Y145" s="1028"/>
      <c r="Z145" s="1028"/>
      <c r="AA145" s="1028"/>
      <c r="AB145" s="1028"/>
      <c r="AC145" s="1028"/>
      <c r="AD145" s="1028"/>
      <c r="AE145" s="1028"/>
      <c r="AF145" s="1028"/>
      <c r="AG145" s="1028"/>
      <c r="AH145" s="1028"/>
      <c r="AI145" s="1028"/>
      <c r="AJ145" s="1028"/>
      <c r="AK145" s="1028"/>
    </row>
    <row r="146" spans="4:37">
      <c r="E146" s="1028"/>
      <c r="F146" s="1028"/>
      <c r="G146" s="1028"/>
      <c r="H146" s="1028"/>
      <c r="I146" s="1028"/>
      <c r="J146" s="1028"/>
      <c r="K146" s="1028"/>
      <c r="L146" s="1028"/>
      <c r="M146" s="1028"/>
      <c r="N146" s="1028"/>
      <c r="O146" s="1028"/>
      <c r="P146" s="1028"/>
      <c r="Q146" s="1028"/>
      <c r="R146" s="1028"/>
      <c r="S146" s="1028"/>
      <c r="T146" s="1028"/>
      <c r="U146" s="1028"/>
      <c r="V146" s="1028"/>
      <c r="W146" s="1028"/>
      <c r="X146" s="1028"/>
      <c r="Y146" s="1028"/>
      <c r="Z146" s="1028"/>
      <c r="AA146" s="1028"/>
      <c r="AB146" s="1028"/>
      <c r="AC146" s="1028"/>
      <c r="AD146" s="1028"/>
      <c r="AE146" s="1028"/>
      <c r="AF146" s="1028"/>
      <c r="AG146" s="1028"/>
      <c r="AH146" s="1028"/>
      <c r="AI146" s="1028"/>
      <c r="AJ146" s="1028"/>
      <c r="AK146" s="1028"/>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500</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2125</v>
      </c>
    </row>
    <row r="155" spans="4:37">
      <c r="E155" t="s">
        <v>898</v>
      </c>
      <c r="F155" t="s">
        <v>502</v>
      </c>
    </row>
    <row r="156" spans="4:37">
      <c r="E156" t="s">
        <v>899</v>
      </c>
      <c r="F156" t="s">
        <v>365</v>
      </c>
    </row>
    <row r="157" spans="4:37">
      <c r="F157" t="s">
        <v>819</v>
      </c>
      <c r="G157" s="41" t="s">
        <v>2126</v>
      </c>
    </row>
    <row r="158" spans="4:37">
      <c r="F158" t="s">
        <v>71</v>
      </c>
      <c r="G158" s="1028" t="s">
        <v>1693</v>
      </c>
      <c r="H158" s="1028"/>
      <c r="I158" s="1028"/>
      <c r="J158" s="1028"/>
      <c r="K158" s="1028"/>
      <c r="L158" s="1028"/>
      <c r="M158" s="1028"/>
      <c r="N158" s="1028"/>
      <c r="O158" s="1028"/>
      <c r="P158" s="1028"/>
      <c r="Q158" s="1028"/>
      <c r="R158" s="1028"/>
      <c r="S158" s="1028"/>
      <c r="T158" s="1028"/>
      <c r="U158" s="1028"/>
      <c r="V158" s="1028"/>
      <c r="W158" s="1028"/>
      <c r="X158" s="1028"/>
      <c r="Y158" s="1028"/>
      <c r="Z158" s="1028"/>
      <c r="AA158" s="1028"/>
      <c r="AB158" s="1028"/>
      <c r="AC158" s="1028"/>
      <c r="AD158" s="1028"/>
      <c r="AE158" s="1028"/>
      <c r="AF158" s="1028"/>
      <c r="AG158" s="1028"/>
      <c r="AH158" s="1028"/>
      <c r="AI158" s="1028"/>
      <c r="AJ158" s="1028"/>
      <c r="AK158" s="1028"/>
    </row>
    <row r="159" spans="4:37">
      <c r="G159" s="1028"/>
      <c r="H159" s="1028"/>
      <c r="I159" s="1028"/>
      <c r="J159" s="1028"/>
      <c r="K159" s="1028"/>
      <c r="L159" s="1028"/>
      <c r="M159" s="1028"/>
      <c r="N159" s="1028"/>
      <c r="O159" s="1028"/>
      <c r="P159" s="1028"/>
      <c r="Q159" s="1028"/>
      <c r="R159" s="1028"/>
      <c r="S159" s="1028"/>
      <c r="T159" s="1028"/>
      <c r="U159" s="1028"/>
      <c r="V159" s="1028"/>
      <c r="W159" s="1028"/>
      <c r="X159" s="1028"/>
      <c r="Y159" s="1028"/>
      <c r="Z159" s="1028"/>
      <c r="AA159" s="1028"/>
      <c r="AB159" s="1028"/>
      <c r="AC159" s="1028"/>
      <c r="AD159" s="1028"/>
      <c r="AE159" s="1028"/>
      <c r="AF159" s="1028"/>
      <c r="AG159" s="1028"/>
      <c r="AH159" s="1028"/>
      <c r="AI159" s="1028"/>
      <c r="AJ159" s="1028"/>
      <c r="AK159" s="1028"/>
    </row>
    <row r="160" spans="4:37"/>
    <row r="161" spans="3:9">
      <c r="D161" s="3" t="s">
        <v>728</v>
      </c>
      <c r="E161" s="3" t="s">
        <v>2127</v>
      </c>
    </row>
    <row r="162" spans="3:9">
      <c r="E162" s="751" t="s">
        <v>2128</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500</v>
      </c>
      <c r="E180" s="3" t="s">
        <v>452</v>
      </c>
    </row>
    <row r="181" spans="3:20">
      <c r="E181" s="5" t="s">
        <v>1182</v>
      </c>
    </row>
    <row r="182" spans="3:20">
      <c r="E182" s="5" t="s">
        <v>1183</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1789</v>
      </c>
    </row>
    <row r="201" spans="2:14">
      <c r="B201" s="5"/>
      <c r="C201" s="5"/>
      <c r="E201" s="5" t="s">
        <v>315</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1720</v>
      </c>
    </row>
    <row r="210" spans="2:37">
      <c r="B210" s="5"/>
      <c r="C210" s="5"/>
      <c r="F210" s="5" t="s">
        <v>71</v>
      </c>
      <c r="G210" s="41" t="s">
        <v>1721</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430</v>
      </c>
      <c r="F221" s="5" t="s">
        <v>1188</v>
      </c>
      <c r="M221" s="5"/>
      <c r="N221" s="5"/>
      <c r="O221" s="5"/>
      <c r="P221" s="5"/>
      <c r="Q221" s="5"/>
      <c r="R221" s="5"/>
      <c r="S221" s="5"/>
    </row>
    <row r="222" spans="2:37">
      <c r="B222" s="5"/>
      <c r="C222" s="5"/>
      <c r="D222" s="3"/>
      <c r="F222" t="s">
        <v>819</v>
      </c>
      <c r="G222" s="1028" t="s">
        <v>1694</v>
      </c>
      <c r="H222" s="1028"/>
      <c r="I222" s="1028"/>
      <c r="J222" s="1028"/>
      <c r="K222" s="1028"/>
      <c r="L222" s="1028"/>
      <c r="M222" s="1028"/>
      <c r="N222" s="1028"/>
      <c r="O222" s="1028"/>
      <c r="P222" s="1028"/>
      <c r="Q222" s="1028"/>
      <c r="R222" s="1028"/>
      <c r="S222" s="1028"/>
      <c r="T222" s="1028"/>
      <c r="U222" s="1028"/>
      <c r="V222" s="1028"/>
      <c r="W222" s="1028"/>
      <c r="X222" s="1028"/>
      <c r="Y222" s="1028"/>
      <c r="Z222" s="1028"/>
      <c r="AA222" s="1028"/>
      <c r="AB222" s="1028"/>
      <c r="AC222" s="1028"/>
      <c r="AD222" s="1028"/>
      <c r="AE222" s="1028"/>
      <c r="AF222" s="1028"/>
      <c r="AG222" s="1028"/>
      <c r="AH222" s="1028"/>
      <c r="AI222" s="1028"/>
      <c r="AJ222" s="1028"/>
      <c r="AK222" s="1028"/>
    </row>
    <row r="223" spans="2:37">
      <c r="B223" s="5"/>
      <c r="C223" s="5"/>
      <c r="D223" s="3"/>
      <c r="G223" s="1028"/>
      <c r="H223" s="1028"/>
      <c r="I223" s="1028"/>
      <c r="J223" s="1028"/>
      <c r="K223" s="1028"/>
      <c r="L223" s="1028"/>
      <c r="M223" s="1028"/>
      <c r="N223" s="1028"/>
      <c r="O223" s="1028"/>
      <c r="P223" s="1028"/>
      <c r="Q223" s="1028"/>
      <c r="R223" s="1028"/>
      <c r="S223" s="1028"/>
      <c r="T223" s="1028"/>
      <c r="U223" s="1028"/>
      <c r="V223" s="1028"/>
      <c r="W223" s="1028"/>
      <c r="X223" s="1028"/>
      <c r="Y223" s="1028"/>
      <c r="Z223" s="1028"/>
      <c r="AA223" s="1028"/>
      <c r="AB223" s="1028"/>
      <c r="AC223" s="1028"/>
      <c r="AD223" s="1028"/>
      <c r="AE223" s="1028"/>
      <c r="AF223" s="1028"/>
      <c r="AG223" s="1028"/>
      <c r="AH223" s="1028"/>
      <c r="AI223" s="1028"/>
      <c r="AJ223" s="1028"/>
      <c r="AK223" s="1028"/>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1028" t="s">
        <v>2266</v>
      </c>
      <c r="H233" s="1028"/>
      <c r="I233" s="1028"/>
      <c r="J233" s="1028"/>
      <c r="K233" s="1028"/>
      <c r="L233" s="1028"/>
      <c r="M233" s="1028"/>
      <c r="N233" s="1028"/>
      <c r="O233" s="1028"/>
      <c r="P233" s="1028"/>
      <c r="Q233" s="1028"/>
      <c r="R233" s="1028"/>
      <c r="S233" s="1028"/>
      <c r="T233" s="1028"/>
      <c r="U233" s="1028"/>
      <c r="V233" s="1028"/>
      <c r="W233" s="1028"/>
      <c r="X233" s="1028"/>
      <c r="Y233" s="1028"/>
      <c r="Z233" s="1028"/>
      <c r="AA233" s="1028"/>
      <c r="AB233" s="1028"/>
      <c r="AC233" s="1028"/>
      <c r="AD233" s="1028"/>
      <c r="AE233" s="1028"/>
      <c r="AF233" s="1028"/>
      <c r="AG233" s="1028"/>
      <c r="AH233" s="1028"/>
      <c r="AI233" s="1028"/>
      <c r="AJ233" s="1028"/>
      <c r="AK233" s="1028"/>
    </row>
    <row r="234" spans="1:38">
      <c r="B234" s="5"/>
      <c r="C234" s="5"/>
      <c r="F234" s="5"/>
      <c r="G234" s="1028"/>
      <c r="H234" s="1028"/>
      <c r="I234" s="1028"/>
      <c r="J234" s="1028"/>
      <c r="K234" s="1028"/>
      <c r="L234" s="1028"/>
      <c r="M234" s="1028"/>
      <c r="N234" s="1028"/>
      <c r="O234" s="1028"/>
      <c r="P234" s="1028"/>
      <c r="Q234" s="1028"/>
      <c r="R234" s="1028"/>
      <c r="S234" s="1028"/>
      <c r="T234" s="1028"/>
      <c r="U234" s="1028"/>
      <c r="V234" s="1028"/>
      <c r="W234" s="1028"/>
      <c r="X234" s="1028"/>
      <c r="Y234" s="1028"/>
      <c r="Z234" s="1028"/>
      <c r="AA234" s="1028"/>
      <c r="AB234" s="1028"/>
      <c r="AC234" s="1028"/>
      <c r="AD234" s="1028"/>
      <c r="AE234" s="1028"/>
      <c r="AF234" s="1028"/>
      <c r="AG234" s="1028"/>
      <c r="AH234" s="1028"/>
      <c r="AI234" s="1028"/>
      <c r="AJ234" s="1028"/>
      <c r="AK234" s="1028"/>
    </row>
    <row r="235" spans="1:38">
      <c r="B235" s="5"/>
      <c r="C235" s="5"/>
      <c r="E235" t="s">
        <v>899</v>
      </c>
      <c r="F235" s="5" t="s">
        <v>244</v>
      </c>
      <c r="G235" s="5"/>
      <c r="H235" s="5"/>
      <c r="I235" s="5"/>
      <c r="M235" s="5"/>
      <c r="N235" s="5"/>
      <c r="O235" s="5"/>
      <c r="P235" s="5"/>
      <c r="Q235" s="5"/>
      <c r="R235" s="5"/>
      <c r="S235" s="5"/>
    </row>
    <row r="236" spans="1:38">
      <c r="B236" s="5"/>
      <c r="C236" s="5"/>
      <c r="F236" s="5" t="s">
        <v>819</v>
      </c>
      <c r="G236" s="1028" t="s">
        <v>1695</v>
      </c>
      <c r="H236" s="1028"/>
      <c r="I236" s="1028"/>
      <c r="J236" s="1028"/>
      <c r="K236" s="1028"/>
      <c r="L236" s="1028"/>
      <c r="M236" s="1028"/>
      <c r="N236" s="1028"/>
      <c r="O236" s="1028"/>
      <c r="P236" s="1028"/>
      <c r="Q236" s="1028"/>
      <c r="R236" s="1028"/>
      <c r="S236" s="1028"/>
      <c r="T236" s="1028"/>
      <c r="U236" s="1028"/>
      <c r="V236" s="1028"/>
      <c r="W236" s="1028"/>
      <c r="X236" s="1028"/>
      <c r="Y236" s="1028"/>
      <c r="Z236" s="1028"/>
      <c r="AA236" s="1028"/>
      <c r="AB236" s="1028"/>
      <c r="AC236" s="1028"/>
      <c r="AD236" s="1028"/>
      <c r="AE236" s="1028"/>
      <c r="AF236" s="1028"/>
      <c r="AG236" s="1028"/>
      <c r="AH236" s="1028"/>
      <c r="AI236" s="1028"/>
      <c r="AJ236" s="1028"/>
      <c r="AK236" s="1028"/>
    </row>
    <row r="237" spans="1:38">
      <c r="B237" s="5"/>
      <c r="C237" s="5"/>
      <c r="F237" s="5"/>
      <c r="G237" s="1028"/>
      <c r="H237" s="1028"/>
      <c r="I237" s="1028"/>
      <c r="J237" s="1028"/>
      <c r="K237" s="1028"/>
      <c r="L237" s="1028"/>
      <c r="M237" s="1028"/>
      <c r="N237" s="1028"/>
      <c r="O237" s="1028"/>
      <c r="P237" s="1028"/>
      <c r="Q237" s="1028"/>
      <c r="R237" s="1028"/>
      <c r="S237" s="1028"/>
      <c r="T237" s="1028"/>
      <c r="U237" s="1028"/>
      <c r="V237" s="1028"/>
      <c r="W237" s="1028"/>
      <c r="X237" s="1028"/>
      <c r="Y237" s="1028"/>
      <c r="Z237" s="1028"/>
      <c r="AA237" s="1028"/>
      <c r="AB237" s="1028"/>
      <c r="AC237" s="1028"/>
      <c r="AD237" s="1028"/>
      <c r="AE237" s="1028"/>
      <c r="AF237" s="1028"/>
      <c r="AG237" s="1028"/>
      <c r="AH237" s="1028"/>
      <c r="AI237" s="1028"/>
      <c r="AJ237" s="1028"/>
      <c r="AK237" s="1028"/>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170</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1796</v>
      </c>
      <c r="I342" s="3"/>
      <c r="J342" s="5"/>
      <c r="K342" s="5"/>
      <c r="L342" s="5"/>
      <c r="M342" s="5"/>
      <c r="N342" s="5"/>
      <c r="O342" s="5"/>
      <c r="P342" s="5"/>
      <c r="Q342" s="5"/>
      <c r="R342" s="5"/>
      <c r="S342" s="5"/>
    </row>
    <row r="343" spans="2:37" ht="13.7" customHeight="1">
      <c r="B343" s="3"/>
      <c r="E343" s="1532" t="s">
        <v>1797</v>
      </c>
      <c r="F343" s="1532"/>
      <c r="G343" s="1532"/>
      <c r="H343" s="1532"/>
      <c r="I343" s="1532"/>
      <c r="J343" s="1532"/>
      <c r="K343" s="1532"/>
      <c r="L343" s="1532"/>
      <c r="M343" s="1532"/>
      <c r="N343" s="1532"/>
      <c r="O343" s="1532"/>
      <c r="P343" s="1532"/>
      <c r="Q343" s="1532"/>
      <c r="R343" s="1532"/>
      <c r="S343" s="1532"/>
      <c r="T343" s="1532"/>
      <c r="U343" s="1532"/>
      <c r="V343" s="1532"/>
      <c r="W343" s="1532"/>
      <c r="X343" s="1532"/>
      <c r="Y343" s="1532"/>
      <c r="Z343" s="1532"/>
      <c r="AA343" s="1532"/>
      <c r="AB343" s="1532"/>
      <c r="AC343" s="1532"/>
      <c r="AD343" s="1532"/>
      <c r="AE343" s="1532"/>
      <c r="AF343" s="1532"/>
      <c r="AG343" s="1532"/>
      <c r="AH343" s="1532"/>
      <c r="AI343" s="1532"/>
      <c r="AJ343" s="1532"/>
      <c r="AK343" s="1532"/>
    </row>
    <row r="344" spans="2:37">
      <c r="B344" s="3"/>
      <c r="E344" s="1532"/>
      <c r="F344" s="1532"/>
      <c r="G344" s="1532"/>
      <c r="H344" s="1532"/>
      <c r="I344" s="1532"/>
      <c r="J344" s="1532"/>
      <c r="K344" s="1532"/>
      <c r="L344" s="1532"/>
      <c r="M344" s="1532"/>
      <c r="N344" s="1532"/>
      <c r="O344" s="1532"/>
      <c r="P344" s="1532"/>
      <c r="Q344" s="1532"/>
      <c r="R344" s="1532"/>
      <c r="S344" s="1532"/>
      <c r="T344" s="1532"/>
      <c r="U344" s="1532"/>
      <c r="V344" s="1532"/>
      <c r="W344" s="1532"/>
      <c r="X344" s="1532"/>
      <c r="Y344" s="1532"/>
      <c r="Z344" s="1532"/>
      <c r="AA344" s="1532"/>
      <c r="AB344" s="1532"/>
      <c r="AC344" s="1532"/>
      <c r="AD344" s="1532"/>
      <c r="AE344" s="1532"/>
      <c r="AF344" s="1532"/>
      <c r="AG344" s="1532"/>
      <c r="AH344" s="1532"/>
      <c r="AI344" s="1532"/>
      <c r="AJ344" s="1532"/>
      <c r="AK344" s="1532"/>
    </row>
    <row r="345" spans="2:37">
      <c r="B345" s="3"/>
      <c r="E345" s="1532"/>
      <c r="F345" s="1532"/>
      <c r="G345" s="1532"/>
      <c r="H345" s="1532"/>
      <c r="I345" s="1532"/>
      <c r="J345" s="1532"/>
      <c r="K345" s="1532"/>
      <c r="L345" s="1532"/>
      <c r="M345" s="1532"/>
      <c r="N345" s="1532"/>
      <c r="O345" s="1532"/>
      <c r="P345" s="1532"/>
      <c r="Q345" s="1532"/>
      <c r="R345" s="1532"/>
      <c r="S345" s="1532"/>
      <c r="T345" s="1532"/>
      <c r="U345" s="1532"/>
      <c r="V345" s="1532"/>
      <c r="W345" s="1532"/>
      <c r="X345" s="1532"/>
      <c r="Y345" s="1532"/>
      <c r="Z345" s="1532"/>
      <c r="AA345" s="1532"/>
      <c r="AB345" s="1532"/>
      <c r="AC345" s="1532"/>
      <c r="AD345" s="1532"/>
      <c r="AE345" s="1532"/>
      <c r="AF345" s="1532"/>
      <c r="AG345" s="1532"/>
      <c r="AH345" s="1532"/>
      <c r="AI345" s="1532"/>
      <c r="AJ345" s="1532"/>
      <c r="AK345" s="1532"/>
    </row>
    <row r="346" spans="2:37">
      <c r="B346" s="3"/>
      <c r="E346" s="1532"/>
      <c r="F346" s="1532"/>
      <c r="G346" s="1532"/>
      <c r="H346" s="1532"/>
      <c r="I346" s="1532"/>
      <c r="J346" s="1532"/>
      <c r="K346" s="1532"/>
      <c r="L346" s="1532"/>
      <c r="M346" s="1532"/>
      <c r="N346" s="1532"/>
      <c r="O346" s="1532"/>
      <c r="P346" s="1532"/>
      <c r="Q346" s="1532"/>
      <c r="R346" s="1532"/>
      <c r="S346" s="1532"/>
      <c r="T346" s="1532"/>
      <c r="U346" s="1532"/>
      <c r="V346" s="1532"/>
      <c r="W346" s="1532"/>
      <c r="X346" s="1532"/>
      <c r="Y346" s="1532"/>
      <c r="Z346" s="1532"/>
      <c r="AA346" s="1532"/>
      <c r="AB346" s="1532"/>
      <c r="AC346" s="1532"/>
      <c r="AD346" s="1532"/>
      <c r="AE346" s="1532"/>
      <c r="AF346" s="1532"/>
      <c r="AG346" s="1532"/>
      <c r="AH346" s="1532"/>
      <c r="AI346" s="1532"/>
      <c r="AJ346" s="1532"/>
      <c r="AK346" s="1532"/>
    </row>
    <row r="347" spans="2:37">
      <c r="B347" s="3"/>
      <c r="E347" s="1532"/>
      <c r="F347" s="1532"/>
      <c r="G347" s="1532"/>
      <c r="H347" s="1532"/>
      <c r="I347" s="1532"/>
      <c r="J347" s="1532"/>
      <c r="K347" s="1532"/>
      <c r="L347" s="1532"/>
      <c r="M347" s="1532"/>
      <c r="N347" s="1532"/>
      <c r="O347" s="1532"/>
      <c r="P347" s="1532"/>
      <c r="Q347" s="1532"/>
      <c r="R347" s="1532"/>
      <c r="S347" s="1532"/>
      <c r="T347" s="1532"/>
      <c r="U347" s="1532"/>
      <c r="V347" s="1532"/>
      <c r="W347" s="1532"/>
      <c r="X347" s="1532"/>
      <c r="Y347" s="1532"/>
      <c r="Z347" s="1532"/>
      <c r="AA347" s="1532"/>
      <c r="AB347" s="1532"/>
      <c r="AC347" s="1532"/>
      <c r="AD347" s="1532"/>
      <c r="AE347" s="1532"/>
      <c r="AF347" s="1532"/>
      <c r="AG347" s="1532"/>
      <c r="AH347" s="1532"/>
      <c r="AI347" s="1532"/>
      <c r="AJ347" s="1532"/>
      <c r="AK347" s="1532"/>
    </row>
    <row r="348" spans="2:37">
      <c r="B348" s="3"/>
      <c r="E348" s="5" t="s">
        <v>898</v>
      </c>
      <c r="F348" s="1028" t="s">
        <v>1798</v>
      </c>
      <c r="G348" s="1318"/>
      <c r="H348" s="1318"/>
      <c r="I348" s="1318"/>
      <c r="J348" s="1318"/>
      <c r="K348" s="1318"/>
      <c r="L348" s="1318"/>
      <c r="M348" s="1318"/>
      <c r="N348" s="1318"/>
      <c r="O348" s="1318"/>
      <c r="P348" s="1318"/>
      <c r="Q348" s="1318"/>
      <c r="R348" s="1318"/>
      <c r="S348" s="1318"/>
      <c r="T348" s="1318"/>
      <c r="U348" s="1318"/>
      <c r="V348" s="1318"/>
      <c r="W348" s="1318"/>
      <c r="X348" s="1318"/>
      <c r="Y348" s="1318"/>
      <c r="Z348" s="1318"/>
      <c r="AA348" s="1318"/>
      <c r="AB348" s="1318"/>
      <c r="AC348" s="1318"/>
      <c r="AD348" s="1318"/>
      <c r="AE348" s="1318"/>
      <c r="AF348" s="1318"/>
      <c r="AG348" s="1318"/>
      <c r="AH348" s="1318"/>
      <c r="AI348" s="1318"/>
      <c r="AJ348" s="1318"/>
      <c r="AK348" s="1318"/>
    </row>
    <row r="349" spans="2:37">
      <c r="B349" s="3"/>
      <c r="E349" s="5"/>
      <c r="F349" s="1028"/>
      <c r="G349" s="1318"/>
      <c r="H349" s="1318"/>
      <c r="I349" s="1318"/>
      <c r="J349" s="1318"/>
      <c r="K349" s="1318"/>
      <c r="L349" s="1318"/>
      <c r="M349" s="1318"/>
      <c r="N349" s="1318"/>
      <c r="O349" s="1318"/>
      <c r="P349" s="1318"/>
      <c r="Q349" s="1318"/>
      <c r="R349" s="1318"/>
      <c r="S349" s="1318"/>
      <c r="T349" s="1318"/>
      <c r="U349" s="1318"/>
      <c r="V349" s="1318"/>
      <c r="W349" s="1318"/>
      <c r="X349" s="1318"/>
      <c r="Y349" s="1318"/>
      <c r="Z349" s="1318"/>
      <c r="AA349" s="1318"/>
      <c r="AB349" s="1318"/>
      <c r="AC349" s="1318"/>
      <c r="AD349" s="1318"/>
      <c r="AE349" s="1318"/>
      <c r="AF349" s="1318"/>
      <c r="AG349" s="1318"/>
      <c r="AH349" s="1318"/>
      <c r="AI349" s="1318"/>
      <c r="AJ349" s="1318"/>
      <c r="AK349" s="1318"/>
    </row>
    <row r="350" spans="2:37">
      <c r="B350" s="3"/>
      <c r="E350" s="5"/>
      <c r="F350" s="1318"/>
      <c r="G350" s="1318"/>
      <c r="H350" s="1318"/>
      <c r="I350" s="1318"/>
      <c r="J350" s="1318"/>
      <c r="K350" s="1318"/>
      <c r="L350" s="1318"/>
      <c r="M350" s="1318"/>
      <c r="N350" s="1318"/>
      <c r="O350" s="1318"/>
      <c r="P350" s="1318"/>
      <c r="Q350" s="1318"/>
      <c r="R350" s="1318"/>
      <c r="S350" s="1318"/>
      <c r="T350" s="1318"/>
      <c r="U350" s="1318"/>
      <c r="V350" s="1318"/>
      <c r="W350" s="1318"/>
      <c r="X350" s="1318"/>
      <c r="Y350" s="1318"/>
      <c r="Z350" s="1318"/>
      <c r="AA350" s="1318"/>
      <c r="AB350" s="1318"/>
      <c r="AC350" s="1318"/>
      <c r="AD350" s="1318"/>
      <c r="AE350" s="1318"/>
      <c r="AF350" s="1318"/>
      <c r="AG350" s="1318"/>
      <c r="AH350" s="1318"/>
      <c r="AI350" s="1318"/>
      <c r="AJ350" s="1318"/>
      <c r="AK350" s="1318"/>
    </row>
    <row r="351" spans="2:37">
      <c r="B351" s="3"/>
      <c r="E351" s="5"/>
      <c r="F351" s="1318"/>
      <c r="G351" s="1318"/>
      <c r="H351" s="1318"/>
      <c r="I351" s="1318"/>
      <c r="J351" s="1318"/>
      <c r="K351" s="1318"/>
      <c r="L351" s="1318"/>
      <c r="M351" s="1318"/>
      <c r="N351" s="1318"/>
      <c r="O351" s="1318"/>
      <c r="P351" s="1318"/>
      <c r="Q351" s="1318"/>
      <c r="R351" s="1318"/>
      <c r="S351" s="1318"/>
      <c r="T351" s="1318"/>
      <c r="U351" s="1318"/>
      <c r="V351" s="1318"/>
      <c r="W351" s="1318"/>
      <c r="X351" s="1318"/>
      <c r="Y351" s="1318"/>
      <c r="Z351" s="1318"/>
      <c r="AA351" s="1318"/>
      <c r="AB351" s="1318"/>
      <c r="AC351" s="1318"/>
      <c r="AD351" s="1318"/>
      <c r="AE351" s="1318"/>
      <c r="AF351" s="1318"/>
      <c r="AG351" s="1318"/>
      <c r="AH351" s="1318"/>
      <c r="AI351" s="1318"/>
      <c r="AJ351" s="1318"/>
      <c r="AK351" s="1318"/>
    </row>
    <row r="352" spans="2:37">
      <c r="B352" s="3"/>
      <c r="E352" s="5" t="s">
        <v>899</v>
      </c>
      <c r="F352" s="1028" t="s">
        <v>1799</v>
      </c>
      <c r="G352" s="1318"/>
      <c r="H352" s="1318"/>
      <c r="I352" s="1318"/>
      <c r="J352" s="1318"/>
      <c r="K352" s="1318"/>
      <c r="L352" s="1318"/>
      <c r="M352" s="1318"/>
      <c r="N352" s="1318"/>
      <c r="O352" s="1318"/>
      <c r="P352" s="1318"/>
      <c r="Q352" s="1318"/>
      <c r="R352" s="1318"/>
      <c r="S352" s="1318"/>
      <c r="T352" s="1318"/>
      <c r="U352" s="1318"/>
      <c r="V352" s="1318"/>
      <c r="W352" s="1318"/>
      <c r="X352" s="1318"/>
      <c r="Y352" s="1318"/>
      <c r="Z352" s="1318"/>
      <c r="AA352" s="1318"/>
      <c r="AB352" s="1318"/>
      <c r="AC352" s="1318"/>
      <c r="AD352" s="1318"/>
      <c r="AE352" s="1318"/>
      <c r="AF352" s="1318"/>
      <c r="AG352" s="1318"/>
      <c r="AH352" s="1318"/>
      <c r="AI352" s="1318"/>
      <c r="AJ352" s="1318"/>
      <c r="AK352" s="1318"/>
    </row>
    <row r="353" spans="1:38">
      <c r="B353" s="3"/>
      <c r="F353" s="1318"/>
      <c r="G353" s="1318"/>
      <c r="H353" s="1318"/>
      <c r="I353" s="1318"/>
      <c r="J353" s="1318"/>
      <c r="K353" s="1318"/>
      <c r="L353" s="1318"/>
      <c r="M353" s="1318"/>
      <c r="N353" s="1318"/>
      <c r="O353" s="1318"/>
      <c r="P353" s="1318"/>
      <c r="Q353" s="1318"/>
      <c r="R353" s="1318"/>
      <c r="S353" s="1318"/>
      <c r="T353" s="1318"/>
      <c r="U353" s="1318"/>
      <c r="V353" s="1318"/>
      <c r="W353" s="1318"/>
      <c r="X353" s="1318"/>
      <c r="Y353" s="1318"/>
      <c r="Z353" s="1318"/>
      <c r="AA353" s="1318"/>
      <c r="AB353" s="1318"/>
      <c r="AC353" s="1318"/>
      <c r="AD353" s="1318"/>
      <c r="AE353" s="1318"/>
      <c r="AF353" s="1318"/>
      <c r="AG353" s="1318"/>
      <c r="AH353" s="1318"/>
      <c r="AI353" s="1318"/>
      <c r="AJ353" s="1318"/>
      <c r="AK353" s="1318"/>
    </row>
    <row r="354" spans="1:38">
      <c r="B354" s="3"/>
      <c r="F354" s="1318"/>
      <c r="G354" s="1318"/>
      <c r="H354" s="1318"/>
      <c r="I354" s="1318"/>
      <c r="J354" s="1318"/>
      <c r="K354" s="1318"/>
      <c r="L354" s="1318"/>
      <c r="M354" s="1318"/>
      <c r="N354" s="1318"/>
      <c r="O354" s="1318"/>
      <c r="P354" s="1318"/>
      <c r="Q354" s="1318"/>
      <c r="R354" s="1318"/>
      <c r="S354" s="1318"/>
      <c r="T354" s="1318"/>
      <c r="U354" s="1318"/>
      <c r="V354" s="1318"/>
      <c r="W354" s="1318"/>
      <c r="X354" s="1318"/>
      <c r="Y354" s="1318"/>
      <c r="Z354" s="1318"/>
      <c r="AA354" s="1318"/>
      <c r="AB354" s="1318"/>
      <c r="AC354" s="1318"/>
      <c r="AD354" s="1318"/>
      <c r="AE354" s="1318"/>
      <c r="AF354" s="1318"/>
      <c r="AG354" s="1318"/>
      <c r="AH354" s="1318"/>
      <c r="AI354" s="1318"/>
      <c r="AJ354" s="1318"/>
      <c r="AK354" s="1318"/>
    </row>
    <row r="355" spans="1:38">
      <c r="B355" s="3"/>
      <c r="F355" s="1318"/>
      <c r="G355" s="1318"/>
      <c r="H355" s="1318"/>
      <c r="I355" s="1318"/>
      <c r="J355" s="1318"/>
      <c r="K355" s="1318"/>
      <c r="L355" s="1318"/>
      <c r="M355" s="1318"/>
      <c r="N355" s="1318"/>
      <c r="O355" s="1318"/>
      <c r="P355" s="1318"/>
      <c r="Q355" s="1318"/>
      <c r="R355" s="1318"/>
      <c r="S355" s="1318"/>
      <c r="T355" s="1318"/>
      <c r="U355" s="1318"/>
      <c r="V355" s="1318"/>
      <c r="W355" s="1318"/>
      <c r="X355" s="1318"/>
      <c r="Y355" s="1318"/>
      <c r="Z355" s="1318"/>
      <c r="AA355" s="1318"/>
      <c r="AB355" s="1318"/>
      <c r="AC355" s="1318"/>
      <c r="AD355" s="1318"/>
      <c r="AE355" s="1318"/>
      <c r="AF355" s="1318"/>
      <c r="AG355" s="1318"/>
      <c r="AH355" s="1318"/>
      <c r="AI355" s="1318"/>
      <c r="AJ355" s="1318"/>
      <c r="AK355" s="1318"/>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1530" customFormat="1">
      <c r="A365"/>
      <c r="B365" s="3"/>
      <c r="C365"/>
      <c r="D365"/>
      <c r="E365" s="1530" t="s">
        <v>1794</v>
      </c>
    </row>
    <row r="366" spans="1:38" s="1530" customFormat="1">
      <c r="A366"/>
      <c r="B366" s="3"/>
      <c r="C366"/>
      <c r="D366"/>
    </row>
    <row r="367" spans="1:38">
      <c r="B367" s="3"/>
      <c r="F367" s="1082" t="s">
        <v>1795</v>
      </c>
      <c r="G367" s="1529"/>
      <c r="H367" s="1529"/>
      <c r="I367" s="1529"/>
      <c r="J367" s="1529"/>
      <c r="K367" s="1529"/>
      <c r="L367" s="1529"/>
      <c r="M367" s="1529"/>
      <c r="N367" s="1529"/>
      <c r="O367" s="1529"/>
      <c r="P367" s="1529"/>
      <c r="Q367" s="1529"/>
      <c r="R367" s="1529"/>
      <c r="S367" s="1529"/>
      <c r="T367" s="1529"/>
      <c r="U367" s="1529"/>
      <c r="V367" s="1529"/>
      <c r="W367" s="1529"/>
      <c r="X367" s="1529"/>
      <c r="Y367" s="1529"/>
      <c r="Z367" s="1529"/>
      <c r="AA367" s="1529"/>
      <c r="AB367" s="1529"/>
      <c r="AC367" s="1529"/>
      <c r="AD367" s="1529"/>
      <c r="AE367" s="1529"/>
      <c r="AF367" s="1529"/>
      <c r="AG367" s="1529"/>
      <c r="AH367" s="1529"/>
      <c r="AI367" s="1529"/>
      <c r="AJ367" s="1529"/>
      <c r="AK367" s="1529"/>
      <c r="AL367" s="1529"/>
    </row>
    <row r="368" spans="1:38">
      <c r="B368" s="3"/>
      <c r="F368" s="1529"/>
      <c r="G368" s="1529"/>
      <c r="H368" s="1529"/>
      <c r="I368" s="1529"/>
      <c r="J368" s="1529"/>
      <c r="K368" s="1529"/>
      <c r="L368" s="1529"/>
      <c r="M368" s="1529"/>
      <c r="N368" s="1529"/>
      <c r="O368" s="1529"/>
      <c r="P368" s="1529"/>
      <c r="Q368" s="1529"/>
      <c r="R368" s="1529"/>
      <c r="S368" s="1529"/>
      <c r="T368" s="1529"/>
      <c r="U368" s="1529"/>
      <c r="V368" s="1529"/>
      <c r="W368" s="1529"/>
      <c r="X368" s="1529"/>
      <c r="Y368" s="1529"/>
      <c r="Z368" s="1529"/>
      <c r="AA368" s="1529"/>
      <c r="AB368" s="1529"/>
      <c r="AC368" s="1529"/>
      <c r="AD368" s="1529"/>
      <c r="AE368" s="1529"/>
      <c r="AF368" s="1529"/>
      <c r="AG368" s="1529"/>
      <c r="AH368" s="1529"/>
      <c r="AI368" s="1529"/>
      <c r="AJ368" s="1529"/>
      <c r="AK368" s="1529"/>
      <c r="AL368" s="1529"/>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1199</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1198</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35" workbookViewId="0">
      <selection activeCell="G42" sqref="G42"/>
    </sheetView>
  </sheetViews>
  <sheetFormatPr defaultColWidth="0" defaultRowHeight="15" customHeight="1" zero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56" t="s">
        <v>1838</v>
      </c>
      <c r="B1" s="1956"/>
      <c r="C1" s="1956"/>
      <c r="D1" s="1956"/>
      <c r="E1" s="1956"/>
      <c r="F1" s="1956"/>
      <c r="G1" s="1956"/>
      <c r="H1" s="1956"/>
      <c r="I1" s="1956"/>
      <c r="J1" s="1956"/>
      <c r="K1" s="1956"/>
      <c r="L1" s="1956"/>
      <c r="M1" s="1956"/>
      <c r="N1" s="1956"/>
      <c r="O1" s="1956"/>
      <c r="P1" s="1956"/>
      <c r="Q1" s="1956"/>
      <c r="R1" s="1956"/>
      <c r="S1" s="1956"/>
    </row>
    <row r="2" spans="1:19" ht="15" customHeight="1">
      <c r="A2" s="1956"/>
      <c r="B2" s="1956"/>
      <c r="C2" s="1956"/>
      <c r="D2" s="1956"/>
      <c r="E2" s="1956"/>
      <c r="F2" s="1956"/>
      <c r="G2" s="1956"/>
      <c r="H2" s="1956"/>
      <c r="I2" s="1956"/>
      <c r="J2" s="1956"/>
      <c r="K2" s="1956"/>
      <c r="L2" s="1956"/>
      <c r="M2" s="1956"/>
      <c r="N2" s="1956"/>
      <c r="O2" s="1956"/>
      <c r="P2" s="1956"/>
      <c r="Q2" s="1956"/>
      <c r="R2" s="1956"/>
      <c r="S2" s="195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0" t="s">
        <v>2089</v>
      </c>
      <c r="C4" s="1940"/>
      <c r="D4" s="1940"/>
      <c r="E4" s="1940"/>
      <c r="F4" s="1940"/>
      <c r="G4" s="1940"/>
      <c r="H4" s="1940"/>
      <c r="I4" s="1940"/>
      <c r="J4" s="1940"/>
      <c r="K4" s="1940"/>
      <c r="L4" s="1940"/>
      <c r="M4" s="1940"/>
      <c r="N4" s="1940"/>
      <c r="O4" s="1940"/>
      <c r="P4" s="1940"/>
      <c r="Q4" s="1940"/>
      <c r="R4" s="1940"/>
    </row>
    <row r="5" spans="1:19" ht="15" customHeight="1">
      <c r="A5" s="504"/>
      <c r="B5" s="1940"/>
      <c r="C5" s="1940"/>
      <c r="D5" s="1940"/>
      <c r="E5" s="1940"/>
      <c r="F5" s="1940"/>
      <c r="G5" s="1940"/>
      <c r="H5" s="1940"/>
      <c r="I5" s="1940"/>
      <c r="J5" s="1940"/>
      <c r="K5" s="1940"/>
      <c r="L5" s="1940"/>
      <c r="M5" s="1940"/>
      <c r="N5" s="1940"/>
      <c r="O5" s="1940"/>
      <c r="P5" s="1940"/>
      <c r="Q5" s="1940"/>
      <c r="R5" s="1940"/>
    </row>
    <row r="6" spans="1:19" ht="15" customHeight="1">
      <c r="A6" s="504"/>
      <c r="B6" s="1940"/>
      <c r="C6" s="1940"/>
      <c r="D6" s="1940"/>
      <c r="E6" s="1940"/>
      <c r="F6" s="1940"/>
      <c r="G6" s="1940"/>
      <c r="H6" s="1940"/>
      <c r="I6" s="1940"/>
      <c r="J6" s="1940"/>
      <c r="K6" s="1940"/>
      <c r="L6" s="1940"/>
      <c r="M6" s="1940"/>
      <c r="N6" s="1940"/>
      <c r="O6" s="1940"/>
      <c r="P6" s="1940"/>
      <c r="Q6" s="1940"/>
      <c r="R6" s="1940"/>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0" t="s">
        <v>2189</v>
      </c>
      <c r="C8" s="1940"/>
      <c r="D8" s="1940"/>
      <c r="E8" s="1940"/>
      <c r="F8" s="1940"/>
      <c r="G8" s="1940"/>
      <c r="H8" s="1940"/>
      <c r="I8" s="1940"/>
      <c r="J8" s="1940"/>
      <c r="K8" s="1940"/>
      <c r="L8" s="1940"/>
      <c r="M8" s="1940"/>
      <c r="N8" s="1940"/>
      <c r="O8" s="1940"/>
      <c r="P8" s="1940"/>
      <c r="Q8" s="1940"/>
      <c r="R8" s="1940"/>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0" t="s">
        <v>2170</v>
      </c>
      <c r="C10" s="1940"/>
      <c r="D10" s="1940"/>
      <c r="E10" s="1940"/>
      <c r="F10" s="1940"/>
      <c r="G10" s="1940"/>
      <c r="H10" s="1940"/>
      <c r="I10" s="1940"/>
      <c r="J10" s="1940"/>
      <c r="K10" s="1940"/>
      <c r="L10" s="1940"/>
      <c r="M10" s="1940"/>
      <c r="N10" s="1940"/>
      <c r="O10" s="1940"/>
      <c r="P10" s="1940"/>
      <c r="Q10" s="1940"/>
      <c r="R10" s="1940"/>
    </row>
    <row r="11" spans="1:19" ht="29.25" customHeight="1">
      <c r="A11" s="504"/>
      <c r="B11" s="1940"/>
      <c r="C11" s="1940"/>
      <c r="D11" s="1940"/>
      <c r="E11" s="1940"/>
      <c r="F11" s="1940"/>
      <c r="G11" s="1940"/>
      <c r="H11" s="1940"/>
      <c r="I11" s="1940"/>
      <c r="J11" s="1940"/>
      <c r="K11" s="1940"/>
      <c r="L11" s="1940"/>
      <c r="M11" s="1940"/>
      <c r="N11" s="1940"/>
      <c r="O11" s="1940"/>
      <c r="P11" s="1940"/>
      <c r="Q11" s="1940"/>
      <c r="R11" s="1940"/>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0" t="s">
        <v>2090</v>
      </c>
      <c r="C13" s="1940"/>
      <c r="D13" s="1940"/>
      <c r="E13" s="1940"/>
      <c r="F13" s="1940"/>
      <c r="G13" s="1940"/>
      <c r="H13" s="1940"/>
      <c r="I13" s="1940"/>
      <c r="J13" s="1940"/>
      <c r="K13" s="1940"/>
      <c r="L13" s="1940"/>
      <c r="M13" s="1940"/>
      <c r="N13" s="1940"/>
      <c r="O13" s="1940"/>
      <c r="P13" s="1940"/>
      <c r="Q13" s="1940"/>
      <c r="R13" s="1940"/>
    </row>
    <row r="14" spans="1:19" ht="15" customHeight="1">
      <c r="A14" s="504"/>
      <c r="B14" s="1940"/>
      <c r="C14" s="1940"/>
      <c r="D14" s="1940"/>
      <c r="E14" s="1940"/>
      <c r="F14" s="1940"/>
      <c r="G14" s="1940"/>
      <c r="H14" s="1940"/>
      <c r="I14" s="1940"/>
      <c r="J14" s="1940"/>
      <c r="K14" s="1940"/>
      <c r="L14" s="1940"/>
      <c r="M14" s="1940"/>
      <c r="N14" s="1940"/>
      <c r="O14" s="1940"/>
      <c r="P14" s="1940"/>
      <c r="Q14" s="1940"/>
      <c r="R14" s="1940"/>
    </row>
    <row r="15" spans="1:19" ht="15" customHeight="1">
      <c r="A15" s="504"/>
      <c r="B15" s="1940"/>
      <c r="C15" s="1940"/>
      <c r="D15" s="1940"/>
      <c r="E15" s="1940"/>
      <c r="F15" s="1940"/>
      <c r="G15" s="1940"/>
      <c r="H15" s="1940"/>
      <c r="I15" s="1940"/>
      <c r="J15" s="1940"/>
      <c r="K15" s="1940"/>
      <c r="L15" s="1940"/>
      <c r="M15" s="1940"/>
      <c r="N15" s="1940"/>
      <c r="O15" s="1940"/>
      <c r="P15" s="1940"/>
      <c r="Q15" s="1940"/>
      <c r="R15" s="1940"/>
    </row>
    <row r="16" spans="1:19" ht="15" customHeight="1">
      <c r="A16" s="504"/>
      <c r="B16" s="1940"/>
      <c r="C16" s="1940"/>
      <c r="D16" s="1940"/>
      <c r="E16" s="1940"/>
      <c r="F16" s="1940"/>
      <c r="G16" s="1940"/>
      <c r="H16" s="1940"/>
      <c r="I16" s="1940"/>
      <c r="J16" s="1940"/>
      <c r="K16" s="1940"/>
      <c r="L16" s="1940"/>
      <c r="M16" s="1940"/>
      <c r="N16" s="1940"/>
      <c r="O16" s="1940"/>
      <c r="P16" s="1940"/>
      <c r="Q16" s="1940"/>
      <c r="R16" s="1940"/>
    </row>
    <row r="17" spans="1:18" ht="15" customHeight="1">
      <c r="A17" s="504"/>
      <c r="B17" s="1940"/>
      <c r="C17" s="1940"/>
      <c r="D17" s="1940"/>
      <c r="E17" s="1940"/>
      <c r="F17" s="1940"/>
      <c r="G17" s="1940"/>
      <c r="H17" s="1940"/>
      <c r="I17" s="1940"/>
      <c r="J17" s="1940"/>
      <c r="K17" s="1940"/>
      <c r="L17" s="1940"/>
      <c r="M17" s="1940"/>
      <c r="N17" s="1940"/>
      <c r="O17" s="1940"/>
      <c r="P17" s="1940"/>
      <c r="Q17" s="1940"/>
      <c r="R17" s="1940"/>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0" t="s">
        <v>1780</v>
      </c>
      <c r="C19" s="1940"/>
      <c r="D19" s="1940"/>
      <c r="E19" s="1940"/>
      <c r="F19" s="1940"/>
      <c r="G19" s="1940"/>
      <c r="H19" s="1940"/>
      <c r="I19" s="1940"/>
      <c r="J19" s="1940"/>
      <c r="K19" s="1940"/>
      <c r="L19" s="1940"/>
      <c r="M19" s="1940"/>
      <c r="N19" s="1940"/>
      <c r="O19" s="1940"/>
      <c r="P19" s="1940"/>
      <c r="Q19" s="1940"/>
      <c r="R19" s="1940"/>
    </row>
    <row r="20" spans="1:18" ht="15" customHeight="1">
      <c r="A20" s="504"/>
      <c r="B20" s="1940"/>
      <c r="C20" s="1940"/>
      <c r="D20" s="1940"/>
      <c r="E20" s="1940"/>
      <c r="F20" s="1940"/>
      <c r="G20" s="1940"/>
      <c r="H20" s="1940"/>
      <c r="I20" s="1940"/>
      <c r="J20" s="1940"/>
      <c r="K20" s="1940"/>
      <c r="L20" s="1940"/>
      <c r="M20" s="1940"/>
      <c r="N20" s="1940"/>
      <c r="O20" s="1940"/>
      <c r="P20" s="1940"/>
      <c r="Q20" s="1940"/>
      <c r="R20" s="1940"/>
    </row>
    <row r="21" spans="1:18" ht="15" customHeight="1">
      <c r="A21" s="504"/>
      <c r="B21" s="1940"/>
      <c r="C21" s="1940"/>
      <c r="D21" s="1940"/>
      <c r="E21" s="1940"/>
      <c r="F21" s="1940"/>
      <c r="G21" s="1940"/>
      <c r="H21" s="1940"/>
      <c r="I21" s="1940"/>
      <c r="J21" s="1940"/>
      <c r="K21" s="1940"/>
      <c r="L21" s="1940"/>
      <c r="M21" s="1940"/>
      <c r="N21" s="1940"/>
      <c r="O21" s="1940"/>
      <c r="P21" s="1940"/>
      <c r="Q21" s="1940"/>
      <c r="R21" s="1940"/>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0" t="s">
        <v>1781</v>
      </c>
      <c r="C23" s="1940"/>
      <c r="D23" s="1940"/>
      <c r="E23" s="1940"/>
      <c r="F23" s="1940"/>
      <c r="G23" s="1940"/>
      <c r="H23" s="1940"/>
      <c r="I23" s="1940"/>
      <c r="J23" s="1940"/>
      <c r="K23" s="1940"/>
      <c r="L23" s="1940"/>
      <c r="M23" s="1940"/>
      <c r="N23" s="1940"/>
      <c r="O23" s="1940"/>
      <c r="P23" s="1940"/>
      <c r="Q23" s="1940"/>
      <c r="R23" s="1940"/>
    </row>
    <row r="24" spans="1:18" ht="15" customHeight="1">
      <c r="B24" s="1940"/>
      <c r="C24" s="1940"/>
      <c r="D24" s="1940"/>
      <c r="E24" s="1940"/>
      <c r="F24" s="1940"/>
      <c r="G24" s="1940"/>
      <c r="H24" s="1940"/>
      <c r="I24" s="1940"/>
      <c r="J24" s="1940"/>
      <c r="K24" s="1940"/>
      <c r="L24" s="1940"/>
      <c r="M24" s="1940"/>
      <c r="N24" s="1940"/>
      <c r="O24" s="1940"/>
      <c r="P24" s="1940"/>
      <c r="Q24" s="1940"/>
      <c r="R24" s="1940"/>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0" t="s">
        <v>1680</v>
      </c>
      <c r="C26" s="1940"/>
      <c r="D26" s="1940"/>
      <c r="E26" s="1940"/>
      <c r="F26" s="1940"/>
      <c r="G26" s="1940"/>
      <c r="H26" s="1940"/>
      <c r="I26" s="1940"/>
      <c r="J26" s="1940"/>
      <c r="K26" s="1940"/>
      <c r="L26" s="1940"/>
      <c r="M26" s="1940"/>
      <c r="N26" s="1940"/>
      <c r="O26" s="1940"/>
      <c r="P26" s="1940"/>
      <c r="Q26" s="1940"/>
      <c r="R26" s="1940"/>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48" t="s">
        <v>1595</v>
      </c>
      <c r="C29" s="1948"/>
      <c r="D29" s="1948"/>
      <c r="E29" s="1948"/>
      <c r="F29" s="1948"/>
      <c r="G29" s="1948"/>
      <c r="H29" s="373"/>
      <c r="I29" s="373"/>
      <c r="J29" s="373"/>
      <c r="K29" s="373"/>
      <c r="L29" s="373"/>
      <c r="M29" s="373"/>
      <c r="N29" s="373"/>
      <c r="O29" s="1946" t="s">
        <v>1604</v>
      </c>
    </row>
    <row r="30" spans="1:18" ht="15" customHeight="1">
      <c r="B30" s="1948"/>
      <c r="C30" s="1948"/>
      <c r="D30" s="1948"/>
      <c r="E30" s="1948"/>
      <c r="F30" s="1948"/>
      <c r="G30" s="1948"/>
      <c r="H30" s="373"/>
      <c r="I30" s="373"/>
      <c r="J30" s="373"/>
      <c r="K30" s="373"/>
      <c r="L30" s="373"/>
      <c r="M30" s="373"/>
      <c r="N30" s="373"/>
      <c r="O30" s="1946"/>
    </row>
    <row r="31" spans="1:18" ht="15" customHeight="1">
      <c r="B31" s="1948"/>
      <c r="C31" s="1948"/>
      <c r="D31" s="1948"/>
      <c r="E31" s="1948"/>
      <c r="F31" s="1948"/>
      <c r="G31" s="1948"/>
      <c r="H31" s="373"/>
      <c r="I31" s="373"/>
      <c r="J31" s="373"/>
      <c r="K31" s="373"/>
      <c r="L31" s="373"/>
      <c r="M31" s="373"/>
      <c r="N31" s="373"/>
      <c r="O31" s="1946"/>
    </row>
    <row r="32" spans="1:18" ht="15" customHeight="1">
      <c r="B32" s="1949"/>
      <c r="C32" s="1949"/>
      <c r="D32" s="1949"/>
      <c r="E32" s="1949"/>
      <c r="F32" s="1949"/>
      <c r="G32" s="1949"/>
      <c r="I32" s="1950" t="s">
        <v>138</v>
      </c>
      <c r="J32" s="1951" t="s">
        <v>990</v>
      </c>
      <c r="K32" s="1952">
        <v>1</v>
      </c>
      <c r="M32" s="506"/>
      <c r="O32" s="1947"/>
      <c r="P32" s="1951" t="s">
        <v>1916</v>
      </c>
    </row>
    <row r="33" spans="1:21" ht="15" customHeight="1">
      <c r="B33" s="1953" t="s">
        <v>1599</v>
      </c>
      <c r="C33" s="1953"/>
      <c r="D33" s="1953"/>
      <c r="E33" s="1953"/>
      <c r="F33" s="1953"/>
      <c r="G33" s="1953"/>
      <c r="I33" s="1950"/>
      <c r="J33" s="1951"/>
      <c r="K33" s="1952"/>
      <c r="M33" s="507"/>
      <c r="O33" s="1953" t="s">
        <v>1599</v>
      </c>
      <c r="P33" s="1951"/>
    </row>
    <row r="34" spans="1:21" ht="15" customHeight="1">
      <c r="B34" s="1950"/>
      <c r="C34" s="1950"/>
      <c r="D34" s="1950"/>
      <c r="E34" s="1950"/>
      <c r="F34" s="1950"/>
      <c r="G34" s="1950"/>
      <c r="I34" s="645"/>
      <c r="J34" s="644"/>
      <c r="K34" s="524"/>
      <c r="M34" s="507"/>
      <c r="O34" s="195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7" t="s">
        <v>1589</v>
      </c>
      <c r="C37" s="1957"/>
      <c r="D37" s="1957"/>
      <c r="E37" s="1957"/>
      <c r="F37" s="513"/>
      <c r="G37" s="513"/>
      <c r="H37" s="514"/>
      <c r="I37" s="373"/>
      <c r="J37" s="373"/>
      <c r="L37" s="526"/>
      <c r="M37" s="526"/>
      <c r="N37" s="526"/>
      <c r="O37" s="526"/>
      <c r="P37" s="526"/>
      <c r="Q37" s="526"/>
      <c r="R37" s="526"/>
      <c r="S37" s="526"/>
    </row>
    <row r="38" spans="1:21" ht="15" customHeight="1">
      <c r="B38" s="1962" t="s">
        <v>1605</v>
      </c>
      <c r="C38" s="1962"/>
      <c r="D38" s="1962"/>
      <c r="E38" s="1962"/>
      <c r="F38" s="647"/>
      <c r="G38" s="515">
        <f>D110</f>
        <v>0</v>
      </c>
      <c r="H38" s="381"/>
      <c r="I38" s="516"/>
      <c r="J38" s="381"/>
      <c r="K38" s="1969" t="s">
        <v>2318</v>
      </c>
      <c r="L38" s="1969"/>
      <c r="M38" s="1969"/>
      <c r="N38" s="1969"/>
      <c r="O38" s="1969"/>
      <c r="P38" s="1969"/>
      <c r="Q38" s="1969"/>
      <c r="R38" s="1969"/>
      <c r="S38" s="1969"/>
    </row>
    <row r="39" spans="1:21" ht="15" customHeight="1">
      <c r="B39" s="1963" t="s">
        <v>1277</v>
      </c>
      <c r="C39" s="1963"/>
      <c r="D39" s="1963"/>
      <c r="E39" s="1963"/>
      <c r="F39" s="647"/>
      <c r="G39" s="629"/>
      <c r="H39" s="381"/>
      <c r="I39" s="516"/>
      <c r="J39" s="381"/>
      <c r="K39" s="1969"/>
      <c r="L39" s="1969"/>
      <c r="M39" s="1969"/>
      <c r="N39" s="1969"/>
      <c r="O39" s="1969"/>
      <c r="P39" s="1969"/>
      <c r="Q39" s="1969"/>
      <c r="R39" s="1969"/>
      <c r="S39" s="1969"/>
    </row>
    <row r="40" spans="1:21" ht="15" customHeight="1">
      <c r="B40" s="1963" t="s">
        <v>1278</v>
      </c>
      <c r="C40" s="1963"/>
      <c r="D40" s="1963"/>
      <c r="E40" s="1963"/>
      <c r="F40" s="647"/>
      <c r="G40" s="629"/>
      <c r="H40" s="381"/>
      <c r="I40" s="516"/>
      <c r="J40" s="381"/>
      <c r="K40" s="1969"/>
      <c r="L40" s="1969"/>
      <c r="M40" s="1969"/>
      <c r="N40" s="1969"/>
      <c r="O40" s="1969"/>
      <c r="P40" s="1969"/>
      <c r="Q40" s="1969"/>
      <c r="R40" s="1969"/>
      <c r="S40" s="1969"/>
    </row>
    <row r="41" spans="1:21" ht="15" customHeight="1">
      <c r="B41" s="1964" t="s">
        <v>1600</v>
      </c>
      <c r="C41" s="1964"/>
      <c r="D41" s="1964"/>
      <c r="E41" s="1964"/>
      <c r="F41" s="647"/>
      <c r="G41" s="381"/>
      <c r="H41" s="381"/>
      <c r="I41" s="516"/>
      <c r="J41" s="381"/>
      <c r="K41" s="1968" t="s">
        <v>123</v>
      </c>
      <c r="L41" s="1968"/>
      <c r="M41" s="1968"/>
      <c r="N41" s="1968"/>
      <c r="O41" s="1968"/>
      <c r="P41" s="1968"/>
      <c r="Q41" s="1968"/>
      <c r="R41" s="1968"/>
      <c r="S41" s="1968"/>
    </row>
    <row r="42" spans="1:21" ht="15" customHeight="1">
      <c r="B42" s="981" t="s">
        <v>2538</v>
      </c>
      <c r="C42" s="631"/>
      <c r="D42" s="625"/>
      <c r="E42" s="982">
        <v>8894090</v>
      </c>
      <c r="F42" s="647"/>
      <c r="G42" s="381"/>
      <c r="H42" s="381"/>
      <c r="I42" s="516"/>
      <c r="J42" s="381"/>
      <c r="K42" s="1967"/>
      <c r="L42" s="1967"/>
      <c r="M42" s="1967"/>
      <c r="N42" s="1967"/>
      <c r="O42" s="1967"/>
      <c r="Q42" s="1970"/>
      <c r="R42" s="1970"/>
      <c r="U42" s="751" t="s">
        <v>123</v>
      </c>
    </row>
    <row r="43" spans="1:21" ht="15" customHeight="1">
      <c r="B43" s="981" t="s">
        <v>2539</v>
      </c>
      <c r="C43" s="631"/>
      <c r="D43" s="501"/>
      <c r="E43" s="982">
        <v>1939794</v>
      </c>
      <c r="F43" s="647"/>
      <c r="G43" s="381"/>
      <c r="H43" s="381"/>
      <c r="I43" s="516"/>
      <c r="J43" s="381"/>
      <c r="L43" s="381"/>
      <c r="M43" s="373"/>
      <c r="N43" s="373"/>
      <c r="O43" s="373"/>
      <c r="Q43" s="517"/>
      <c r="R43" s="517"/>
      <c r="U43" s="751" t="s">
        <v>2186</v>
      </c>
    </row>
    <row r="44" spans="1:21" ht="15" customHeight="1">
      <c r="B44" s="981" t="s">
        <v>2250</v>
      </c>
      <c r="C44" s="631"/>
      <c r="D44" s="501"/>
      <c r="E44" s="982">
        <v>800000</v>
      </c>
      <c r="F44" s="647"/>
      <c r="G44" s="381"/>
      <c r="H44" s="381"/>
      <c r="I44" s="516"/>
      <c r="K44" s="380" t="s">
        <v>1829</v>
      </c>
      <c r="Q44" s="1970"/>
      <c r="R44" s="1970"/>
    </row>
    <row r="45" spans="1:21" ht="15" customHeight="1">
      <c r="B45" s="981" t="s">
        <v>2438</v>
      </c>
      <c r="C45" s="631"/>
      <c r="D45" s="501"/>
      <c r="E45" s="982">
        <v>1000000</v>
      </c>
      <c r="F45" s="647"/>
      <c r="G45" s="381"/>
      <c r="H45" s="381"/>
      <c r="I45" s="516"/>
      <c r="K45" s="385" t="s">
        <v>1824</v>
      </c>
      <c r="L45" s="385"/>
      <c r="M45" s="381"/>
      <c r="N45" s="381"/>
      <c r="O45" s="381"/>
      <c r="P45" s="381"/>
    </row>
    <row r="46" spans="1:21" ht="15" customHeight="1">
      <c r="B46" s="981" t="s">
        <v>2516</v>
      </c>
      <c r="C46" s="631"/>
      <c r="D46" s="501"/>
      <c r="E46" s="982">
        <v>1490000</v>
      </c>
      <c r="F46" s="647"/>
      <c r="G46" s="381"/>
      <c r="H46" s="381"/>
      <c r="I46" s="516"/>
      <c r="J46" s="381"/>
      <c r="K46" s="1944" t="s">
        <v>1825</v>
      </c>
      <c r="L46" s="1944"/>
      <c r="M46" s="1944"/>
      <c r="N46" s="1944"/>
      <c r="O46" s="1944"/>
      <c r="Q46" s="1941"/>
      <c r="R46" s="1941"/>
    </row>
    <row r="47" spans="1:21" ht="15" customHeight="1">
      <c r="B47" s="981" t="s">
        <v>2437</v>
      </c>
      <c r="C47" s="631"/>
      <c r="D47" s="501"/>
      <c r="E47" s="982">
        <v>2879448</v>
      </c>
      <c r="F47" s="647"/>
      <c r="G47" s="381"/>
      <c r="H47" s="381"/>
      <c r="I47" s="516"/>
      <c r="J47" s="381"/>
      <c r="K47" s="1945" t="s">
        <v>1826</v>
      </c>
      <c r="L47" s="1945"/>
      <c r="M47" s="1945"/>
      <c r="N47" s="1945"/>
      <c r="O47" s="1945"/>
      <c r="Q47" s="1943"/>
      <c r="R47" s="1943"/>
    </row>
    <row r="48" spans="1:21" ht="15" customHeight="1">
      <c r="B48" s="631" t="s">
        <v>2540</v>
      </c>
      <c r="C48" s="631"/>
      <c r="D48" s="501"/>
      <c r="E48" s="649">
        <v>500000</v>
      </c>
      <c r="F48" s="647"/>
      <c r="G48" s="381"/>
      <c r="H48" s="381"/>
      <c r="I48" s="516"/>
      <c r="J48" s="381"/>
      <c r="K48" s="1942" t="s">
        <v>1827</v>
      </c>
      <c r="L48" s="1942"/>
      <c r="M48" s="1942"/>
      <c r="N48" s="1942"/>
      <c r="O48" s="1942"/>
      <c r="Q48" s="1944">
        <f>Q46+Q47</f>
        <v>0</v>
      </c>
      <c r="R48" s="1944"/>
    </row>
    <row r="49" spans="1:29" ht="15" customHeight="1">
      <c r="B49" s="631" t="s">
        <v>2541</v>
      </c>
      <c r="C49" s="631"/>
      <c r="D49" s="501"/>
      <c r="E49" s="649">
        <v>375000</v>
      </c>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2316</v>
      </c>
      <c r="Q50" s="1941" t="s">
        <v>2317</v>
      </c>
      <c r="R50" s="1941"/>
    </row>
    <row r="51" spans="1:29" ht="15" customHeight="1">
      <c r="B51" s="626" t="s">
        <v>1339</v>
      </c>
      <c r="C51" s="626"/>
      <c r="D51" s="630"/>
      <c r="E51" s="628">
        <v>653304</v>
      </c>
      <c r="F51" s="647"/>
      <c r="G51" s="381"/>
      <c r="H51" s="381"/>
      <c r="I51" s="516"/>
      <c r="J51" s="381"/>
    </row>
    <row r="52" spans="1:29" ht="15" customHeight="1">
      <c r="B52" s="1962" t="s">
        <v>1596</v>
      </c>
      <c r="C52" s="1962"/>
      <c r="D52" s="1962"/>
      <c r="E52" s="1962"/>
      <c r="F52" s="647"/>
      <c r="G52" s="515">
        <f>SUM(E42:E49)-ABS(E50)-ABS(E51)</f>
        <v>17225028</v>
      </c>
      <c r="H52" s="381"/>
      <c r="I52" s="516"/>
      <c r="J52" s="381"/>
    </row>
    <row r="53" spans="1:29" ht="15" customHeight="1">
      <c r="C53" s="520"/>
      <c r="D53" s="520" t="s">
        <v>873</v>
      </c>
      <c r="E53" s="520"/>
      <c r="F53" s="520"/>
      <c r="G53" s="521">
        <f>SUM(G38:G40)+G52</f>
        <v>17225028</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65" t="s">
        <v>1258</v>
      </c>
      <c r="C56" s="1965"/>
      <c r="D56" s="647"/>
      <c r="E56" s="647"/>
      <c r="F56" s="647"/>
      <c r="G56" s="647"/>
      <c r="H56" s="647"/>
      <c r="I56" s="647"/>
      <c r="J56" s="647"/>
      <c r="K56" s="647"/>
      <c r="L56" s="647"/>
      <c r="M56" s="647"/>
      <c r="N56" s="647"/>
      <c r="O56" s="647"/>
      <c r="P56" s="647"/>
      <c r="U56" s="948" t="s">
        <v>1775</v>
      </c>
      <c r="AC56" s="949">
        <v>0.2</v>
      </c>
    </row>
    <row r="57" spans="1:29" ht="15" customHeight="1">
      <c r="A57" s="518"/>
      <c r="B57" s="1966" t="s">
        <v>1591</v>
      </c>
      <c r="C57" s="1966"/>
      <c r="D57" s="1966"/>
      <c r="E57" s="1966"/>
      <c r="F57" s="1966"/>
      <c r="G57" s="1966"/>
      <c r="H57" s="1966"/>
      <c r="I57" s="1966"/>
      <c r="J57" s="1966"/>
      <c r="K57" s="1966"/>
      <c r="L57" s="1966"/>
      <c r="M57" s="1966"/>
      <c r="N57" s="1966"/>
      <c r="O57" s="1966"/>
      <c r="P57" s="647"/>
      <c r="U57" s="948" t="s">
        <v>1776</v>
      </c>
      <c r="AC57" s="949">
        <v>0.1</v>
      </c>
    </row>
    <row r="58" spans="1:29" ht="15" customHeight="1">
      <c r="B58" s="1957" t="s">
        <v>2185</v>
      </c>
      <c r="C58" s="1958"/>
      <c r="D58" s="1958"/>
      <c r="E58" s="1958"/>
      <c r="F58" s="523"/>
      <c r="G58" s="523"/>
      <c r="H58" s="513"/>
      <c r="I58" s="513"/>
      <c r="J58" s="1959">
        <f>('Sources and Uses Budget'!D104+Q47)/('Sources and Uses Budget'!B104+Q48)</f>
        <v>0</v>
      </c>
      <c r="K58" s="1960"/>
      <c r="L58" s="1960"/>
      <c r="M58" s="1960"/>
      <c r="N58" s="1961"/>
      <c r="O58" s="513"/>
      <c r="P58" s="513"/>
      <c r="U58" s="948" t="s">
        <v>1777</v>
      </c>
      <c r="AC58" s="949">
        <v>0.1</v>
      </c>
    </row>
    <row r="59" spans="1:29" ht="15" customHeight="1">
      <c r="B59" s="1940" t="s">
        <v>2091</v>
      </c>
      <c r="C59" s="1940"/>
      <c r="D59" s="1940"/>
      <c r="E59" s="1940"/>
      <c r="F59" s="1940"/>
      <c r="G59" s="1940"/>
      <c r="H59" s="1940"/>
      <c r="I59" s="1940"/>
      <c r="J59" s="1940"/>
      <c r="K59" s="1940"/>
      <c r="L59" s="1940"/>
      <c r="M59" s="1940"/>
      <c r="N59" s="1940"/>
      <c r="O59" s="1940"/>
      <c r="P59" s="513"/>
      <c r="U59" s="948" t="s">
        <v>1778</v>
      </c>
      <c r="AC59" s="949">
        <v>0.05</v>
      </c>
    </row>
    <row r="60" spans="1:29" ht="15" customHeight="1">
      <c r="B60" s="1940"/>
      <c r="C60" s="1940"/>
      <c r="D60" s="1940"/>
      <c r="E60" s="1940"/>
      <c r="F60" s="1940"/>
      <c r="G60" s="1940"/>
      <c r="H60" s="1940"/>
      <c r="I60" s="1940"/>
      <c r="J60" s="1940"/>
      <c r="K60" s="1940"/>
      <c r="L60" s="1940"/>
      <c r="M60" s="1940"/>
      <c r="N60" s="1940"/>
      <c r="O60" s="1940"/>
      <c r="P60" s="513"/>
      <c r="AC60" s="950"/>
    </row>
    <row r="61" spans="1:29" ht="15" customHeight="1">
      <c r="B61" s="196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66"/>
      <c r="D61" s="1966"/>
      <c r="E61" s="1966"/>
      <c r="F61" s="1966"/>
      <c r="G61" s="1966"/>
      <c r="H61" s="1966"/>
      <c r="I61" s="1966"/>
      <c r="J61" s="1966"/>
      <c r="K61" s="1966"/>
      <c r="L61" s="1966"/>
      <c r="M61" s="1966"/>
      <c r="N61" s="1966"/>
      <c r="O61" s="1966"/>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72" t="s">
        <v>2187</v>
      </c>
      <c r="K63" s="1973"/>
      <c r="L63" s="1973"/>
      <c r="M63" s="1973"/>
      <c r="N63" s="1973"/>
      <c r="O63" s="1973"/>
      <c r="P63" s="1973"/>
      <c r="Q63" s="1973"/>
      <c r="R63" s="1973"/>
    </row>
    <row r="64" spans="1:29" ht="15" customHeight="1" thickBot="1">
      <c r="B64" s="1965" t="s">
        <v>1601</v>
      </c>
      <c r="C64" s="1965"/>
      <c r="D64" s="373"/>
      <c r="F64" s="373"/>
      <c r="G64" s="520" t="s">
        <v>1828</v>
      </c>
      <c r="H64" s="373"/>
      <c r="I64" s="755"/>
      <c r="J64" s="1974"/>
      <c r="K64" s="1975"/>
      <c r="L64" s="1975"/>
      <c r="M64" s="1975"/>
      <c r="N64" s="1975"/>
      <c r="O64" s="1975"/>
      <c r="P64" s="1975"/>
      <c r="Q64" s="1975"/>
      <c r="R64" s="1975"/>
      <c r="U64" s="947">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74"/>
      <c r="K65" s="1975"/>
      <c r="L65" s="1975"/>
      <c r="M65" s="1975"/>
      <c r="N65" s="1975"/>
      <c r="O65" s="1975"/>
      <c r="P65" s="1975"/>
      <c r="Q65" s="1975"/>
      <c r="R65" s="1975"/>
      <c r="U65" s="947">
        <f>IF(J67="Non-rural project, Census Tract is Highest Resource (20 percentage points)",AC56,0)</f>
        <v>0</v>
      </c>
    </row>
    <row r="66" spans="1:22" ht="15" customHeight="1" thickBot="1">
      <c r="B66" s="525" t="s">
        <v>1668</v>
      </c>
      <c r="C66" s="635">
        <f>Application!AG438-Application!AG439</f>
        <v>50</v>
      </c>
      <c r="D66" s="785"/>
      <c r="E66" s="525" t="s">
        <v>1831</v>
      </c>
      <c r="F66" s="785"/>
      <c r="G66" s="652"/>
      <c r="H66" s="526"/>
      <c r="I66" s="756"/>
      <c r="J66" s="1974"/>
      <c r="K66" s="1975"/>
      <c r="L66" s="1975"/>
      <c r="M66" s="1975"/>
      <c r="N66" s="1975"/>
      <c r="O66" s="1975"/>
      <c r="P66" s="1975"/>
      <c r="Q66" s="1975"/>
      <c r="R66" s="1975"/>
      <c r="U66" s="947">
        <f>IF(J67="Non-rural project, Census Tract is High Resource (10 percentage points)",AC57,0)</f>
        <v>0</v>
      </c>
    </row>
    <row r="67" spans="1:22" ht="15" customHeight="1" thickBot="1">
      <c r="B67" s="525" t="s">
        <v>1590</v>
      </c>
      <c r="C67" s="636">
        <f>MIN(IF(AND(C65="Yes",G67&gt;=50),(0.75+(G67/200)),1),1.5)</f>
        <v>1</v>
      </c>
      <c r="D67" s="526"/>
      <c r="E67" s="525" t="s">
        <v>1669</v>
      </c>
      <c r="G67" s="635">
        <f>C66+G66</f>
        <v>50</v>
      </c>
      <c r="H67" s="526"/>
      <c r="I67" s="756"/>
      <c r="J67" s="1971" t="s">
        <v>123</v>
      </c>
      <c r="K67" s="1968"/>
      <c r="L67" s="1968"/>
      <c r="M67" s="1968"/>
      <c r="N67" s="1968"/>
      <c r="O67" s="1968"/>
      <c r="P67" s="1968"/>
      <c r="Q67" s="1968"/>
      <c r="R67" s="1968"/>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4">
        <f>SUM(U62:U68)</f>
        <v>0</v>
      </c>
    </row>
    <row r="70" spans="1:22" ht="15" customHeight="1" thickBot="1">
      <c r="B70" s="505" t="s">
        <v>1598</v>
      </c>
      <c r="C70" s="505"/>
      <c r="D70" s="505"/>
      <c r="E70" s="505"/>
      <c r="F70" s="505"/>
      <c r="G70" s="505"/>
      <c r="U70" s="1955"/>
      <c r="V70" s="370" t="s">
        <v>1779</v>
      </c>
    </row>
    <row r="71" spans="1:22" ht="15" customHeight="1">
      <c r="B71" s="1962" t="s">
        <v>1602</v>
      </c>
      <c r="C71" s="1962"/>
      <c r="D71" s="1962"/>
      <c r="E71" s="505"/>
      <c r="F71" s="505"/>
      <c r="G71" s="515">
        <f>G53*(1-J58)</f>
        <v>17225028</v>
      </c>
      <c r="J71" s="527"/>
      <c r="K71" s="684" t="s">
        <v>1604</v>
      </c>
      <c r="L71" s="684"/>
      <c r="M71" s="684"/>
      <c r="N71" s="684"/>
      <c r="O71" s="684"/>
      <c r="Q71" s="1944">
        <f>'Basis &amp; Credits'!T23+'Basis &amp; Credits'!Y23+'Basis &amp; Credits'!AD23+'Basis &amp; Credits'!AI23</f>
        <v>31111111</v>
      </c>
      <c r="R71" s="1944"/>
    </row>
    <row r="72" spans="1:22" ht="15" customHeight="1">
      <c r="B72" s="1976" t="s">
        <v>1603</v>
      </c>
      <c r="C72" s="1976"/>
      <c r="D72" s="1976"/>
      <c r="E72" s="505"/>
      <c r="F72" s="505"/>
      <c r="G72" s="515">
        <f>G71*C67</f>
        <v>17225028</v>
      </c>
      <c r="J72" s="527"/>
      <c r="K72" s="647"/>
      <c r="L72" s="647"/>
      <c r="M72" s="647"/>
      <c r="N72" s="647"/>
      <c r="O72" s="647"/>
      <c r="Q72" s="1970"/>
      <c r="R72" s="1970"/>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77">
        <f>$G$72</f>
        <v>17225028</v>
      </c>
      <c r="C75" s="1978"/>
      <c r="D75" s="1978"/>
      <c r="E75" s="1978"/>
      <c r="F75" s="1978"/>
      <c r="G75" s="1978"/>
      <c r="H75" s="528"/>
      <c r="I75" s="1950" t="s">
        <v>138</v>
      </c>
      <c r="J75" s="1951" t="s">
        <v>990</v>
      </c>
      <c r="K75" s="1950">
        <v>1</v>
      </c>
      <c r="M75" s="392"/>
      <c r="N75" s="507"/>
      <c r="O75" s="654">
        <f>$Q$71</f>
        <v>31111111</v>
      </c>
      <c r="P75" s="1951" t="s">
        <v>1916</v>
      </c>
      <c r="Q75" s="1979" t="s">
        <v>137</v>
      </c>
      <c r="R75" s="1982">
        <f>((B75/B76)+((1-(O75/O76))/2))+U69</f>
        <v>0.53958239423870002</v>
      </c>
    </row>
    <row r="76" spans="1:22" ht="15" customHeight="1" thickBot="1">
      <c r="B76" s="1980">
        <f>'Sources and Uses Budget'!$C$104+$Q$46-($E$50+$E$51)*(1-$J$58)</f>
        <v>42177148</v>
      </c>
      <c r="C76" s="1981"/>
      <c r="D76" s="1981"/>
      <c r="E76" s="1981"/>
      <c r="F76" s="1981"/>
      <c r="G76" s="1980"/>
      <c r="I76" s="1950"/>
      <c r="J76" s="1951"/>
      <c r="K76" s="1950"/>
      <c r="M76" s="645"/>
      <c r="O76" s="653">
        <f>B76</f>
        <v>42177148</v>
      </c>
      <c r="P76" s="1951"/>
      <c r="Q76" s="1979"/>
      <c r="R76" s="1983"/>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41"/>
      <c r="R84" s="1941"/>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41"/>
      <c r="R89" s="1941"/>
    </row>
    <row r="90" spans="2:18" ht="15" customHeight="1">
      <c r="B90" s="494" t="s">
        <v>613</v>
      </c>
      <c r="C90" s="495"/>
      <c r="D90" s="496"/>
      <c r="E90" s="496"/>
      <c r="F90" s="537"/>
      <c r="G90" s="381">
        <f>MAX(($E90-$D90)*$C90*12,0)</f>
        <v>0</v>
      </c>
      <c r="I90" s="516"/>
      <c r="K90" s="753" t="s">
        <v>1613</v>
      </c>
      <c r="L90" s="681"/>
      <c r="M90" s="681"/>
      <c r="N90" s="681"/>
      <c r="O90" s="681"/>
      <c r="P90" s="681"/>
      <c r="Q90" s="1984"/>
      <c r="R90" s="1984"/>
    </row>
    <row r="91" spans="2:18" ht="15" customHeight="1">
      <c r="B91" s="494" t="s">
        <v>613</v>
      </c>
      <c r="C91" s="495"/>
      <c r="D91" s="496"/>
      <c r="E91" s="496"/>
      <c r="F91" s="537"/>
      <c r="G91" s="381">
        <f t="shared" ref="G91:G97" si="0">MAX(($E91-$D91)*$C91*12,0)</f>
        <v>0</v>
      </c>
      <c r="I91" s="516"/>
      <c r="K91" s="753" t="s">
        <v>1616</v>
      </c>
      <c r="L91" s="681"/>
      <c r="M91" s="681"/>
      <c r="N91" s="681"/>
      <c r="O91" s="681"/>
      <c r="P91" s="681"/>
      <c r="Q91" s="1945">
        <f>IFERROR(Q89/Q90,0)</f>
        <v>0</v>
      </c>
      <c r="R91" s="1945"/>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1617</v>
      </c>
      <c r="L93" s="525"/>
      <c r="M93" s="525"/>
      <c r="N93" s="525"/>
      <c r="O93" s="525"/>
      <c r="P93" s="525"/>
      <c r="Q93" s="1944">
        <f>MAX(Q84,Q91)</f>
        <v>0</v>
      </c>
      <c r="R93" s="1944"/>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0</v>
      </c>
      <c r="I98" s="516"/>
    </row>
    <row r="99" spans="2:9" ht="15" customHeight="1">
      <c r="I99" s="516"/>
    </row>
    <row r="100" spans="2:9" ht="15" customHeight="1">
      <c r="B100" s="373" t="s">
        <v>1614</v>
      </c>
      <c r="D100" s="517">
        <f>G98+Q93</f>
        <v>0</v>
      </c>
      <c r="I100" s="516"/>
    </row>
    <row r="101" spans="2:9" ht="15" customHeight="1">
      <c r="B101" s="373" t="s">
        <v>986</v>
      </c>
      <c r="D101" s="533">
        <v>0.05</v>
      </c>
      <c r="I101" s="516"/>
    </row>
    <row r="102" spans="2:9" ht="15" customHeight="1">
      <c r="B102" s="373" t="s">
        <v>1015</v>
      </c>
      <c r="D102" s="517">
        <f>D100-(D100*D101)</f>
        <v>0</v>
      </c>
    </row>
    <row r="103" spans="2:9" ht="15" customHeight="1">
      <c r="B103" s="373" t="s">
        <v>1606</v>
      </c>
      <c r="D103" s="534"/>
    </row>
    <row r="104" spans="2:9" ht="15" customHeight="1">
      <c r="B104" s="373" t="s">
        <v>1615</v>
      </c>
      <c r="D104" s="517">
        <f>D102/D108</f>
        <v>0</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85" t="s">
        <v>1164</v>
      </c>
      <c r="B1" s="1985"/>
      <c r="C1" s="1985"/>
      <c r="D1" s="1985"/>
      <c r="E1" s="1985"/>
      <c r="F1" s="1985"/>
      <c r="G1" s="1985"/>
      <c r="H1" s="1985"/>
      <c r="I1" s="1985"/>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1 Bedroom</v>
      </c>
      <c r="B4" s="940">
        <f>Application!$G703</f>
        <v>13</v>
      </c>
      <c r="C4" s="599">
        <f>Application!$O703</f>
        <v>525</v>
      </c>
      <c r="D4" s="600"/>
      <c r="E4" s="938"/>
      <c r="F4" s="599">
        <f>$E4*$B4</f>
        <v>0</v>
      </c>
      <c r="G4" s="600"/>
      <c r="H4" s="599">
        <f>IF($E4=0,0,MAX($E4-$C4,0))</f>
        <v>0</v>
      </c>
      <c r="I4" s="599">
        <f>IF($H4=0,0,($H4*$B4))</f>
        <v>0</v>
      </c>
    </row>
    <row r="5" spans="1:9">
      <c r="A5" s="599">
        <f>Application!$B704</f>
        <v>0</v>
      </c>
      <c r="B5" s="939">
        <f>Application!$G704</f>
        <v>0</v>
      </c>
      <c r="C5" s="599">
        <f>Application!$O704</f>
        <v>0</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3</v>
      </c>
      <c r="C6" s="599">
        <f>Application!$O705</f>
        <v>806</v>
      </c>
      <c r="D6" s="600"/>
      <c r="E6" s="938"/>
      <c r="F6" s="599">
        <f t="shared" si="0"/>
        <v>0</v>
      </c>
      <c r="G6" s="600"/>
      <c r="H6" s="599">
        <f t="shared" si="1"/>
        <v>0</v>
      </c>
      <c r="I6" s="599">
        <f t="shared" si="2"/>
        <v>0</v>
      </c>
    </row>
    <row r="7" spans="1:9">
      <c r="A7" s="599" t="str">
        <f>Application!$B706</f>
        <v>1 Bedroom</v>
      </c>
      <c r="B7" s="939">
        <f>Application!$G706</f>
        <v>3</v>
      </c>
      <c r="C7" s="599">
        <f>Application!$O706</f>
        <v>806</v>
      </c>
      <c r="D7" s="600"/>
      <c r="E7" s="938"/>
      <c r="F7" s="599">
        <f t="shared" si="0"/>
        <v>0</v>
      </c>
      <c r="G7" s="600"/>
      <c r="H7" s="599">
        <f t="shared" si="1"/>
        <v>0</v>
      </c>
      <c r="I7" s="599">
        <f t="shared" si="2"/>
        <v>0</v>
      </c>
    </row>
    <row r="8" spans="1:9">
      <c r="A8" s="599" t="str">
        <f>Application!$B707</f>
        <v>2 Bedrooms</v>
      </c>
      <c r="B8" s="939">
        <f>Application!$G707</f>
        <v>2</v>
      </c>
      <c r="C8" s="599">
        <f>Application!$O707</f>
        <v>965</v>
      </c>
      <c r="D8" s="600"/>
      <c r="E8" s="938"/>
      <c r="F8" s="599">
        <f t="shared" si="0"/>
        <v>0</v>
      </c>
      <c r="G8" s="600"/>
      <c r="H8" s="599">
        <f t="shared" si="1"/>
        <v>0</v>
      </c>
      <c r="I8" s="599">
        <f t="shared" si="2"/>
        <v>0</v>
      </c>
    </row>
    <row r="9" spans="1:9">
      <c r="A9" s="599" t="str">
        <f>Application!$B708</f>
        <v>3 Bedrooms</v>
      </c>
      <c r="B9" s="939">
        <f>Application!$G708</f>
        <v>3</v>
      </c>
      <c r="C9" s="599">
        <f>Application!$O708</f>
        <v>1112</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t="str">
        <f>Application!$B710</f>
        <v>1 Bedroom</v>
      </c>
      <c r="B11" s="939">
        <f>Application!$G710</f>
        <v>3</v>
      </c>
      <c r="C11" s="599">
        <f>Application!$O710</f>
        <v>1087</v>
      </c>
      <c r="D11" s="600"/>
      <c r="E11" s="938"/>
      <c r="F11" s="599">
        <f t="shared" si="0"/>
        <v>0</v>
      </c>
      <c r="G11" s="600"/>
      <c r="H11" s="599">
        <f t="shared" si="1"/>
        <v>0</v>
      </c>
      <c r="I11" s="599">
        <f t="shared" si="2"/>
        <v>0</v>
      </c>
    </row>
    <row r="12" spans="1:9">
      <c r="A12" s="599" t="str">
        <f>Application!$B711</f>
        <v>2 Bedrooms</v>
      </c>
      <c r="B12" s="939">
        <f>Application!$G711</f>
        <v>3</v>
      </c>
      <c r="C12" s="599">
        <f>Application!$O711</f>
        <v>1302</v>
      </c>
      <c r="D12" s="600"/>
      <c r="E12" s="938"/>
      <c r="F12" s="599">
        <f t="shared" si="0"/>
        <v>0</v>
      </c>
      <c r="G12" s="600"/>
      <c r="H12" s="599">
        <f t="shared" si="1"/>
        <v>0</v>
      </c>
      <c r="I12" s="599">
        <f t="shared" si="2"/>
        <v>0</v>
      </c>
    </row>
    <row r="13" spans="1:9">
      <c r="A13" s="599" t="str">
        <f>Application!$B712</f>
        <v>2 Bedrooms</v>
      </c>
      <c r="B13" s="939">
        <f>Application!$G712</f>
        <v>2</v>
      </c>
      <c r="C13" s="599">
        <f>Application!$O712</f>
        <v>1302</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t="str">
        <f>Application!$B714</f>
        <v>2 Bedrooms</v>
      </c>
      <c r="B15" s="939">
        <f>Application!$G714</f>
        <v>4</v>
      </c>
      <c r="C15" s="599">
        <f>Application!$O714</f>
        <v>1470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t="str">
        <f>Application!$B716</f>
        <v>2 Bedrooms</v>
      </c>
      <c r="B17" s="939">
        <f>Application!$G716</f>
        <v>3</v>
      </c>
      <c r="C17" s="599">
        <f>Application!$O716</f>
        <v>1639</v>
      </c>
      <c r="D17" s="600"/>
      <c r="E17" s="938"/>
      <c r="F17" s="599">
        <f t="shared" si="0"/>
        <v>0</v>
      </c>
      <c r="G17" s="600"/>
      <c r="H17" s="599">
        <f t="shared" si="1"/>
        <v>0</v>
      </c>
      <c r="I17" s="599">
        <f t="shared" si="2"/>
        <v>0</v>
      </c>
    </row>
    <row r="18" spans="1:9">
      <c r="A18" s="599" t="str">
        <f>Application!$B717</f>
        <v>3 Bedrooms</v>
      </c>
      <c r="B18" s="939">
        <f>Application!$G717</f>
        <v>6</v>
      </c>
      <c r="C18" s="599">
        <f>Application!$O717</f>
        <v>1891</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t="str">
        <f>Application!$B719</f>
        <v>3 Bedrooms</v>
      </c>
      <c r="B20" s="939">
        <f>Application!$G719</f>
        <v>4</v>
      </c>
      <c r="C20" s="599">
        <f>Application!$O719</f>
        <v>2280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1163</v>
      </c>
      <c r="B40" s="602"/>
      <c r="C40" s="603">
        <f>Application!$T$738*12</f>
        <v>695532</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5" workbookViewId="0">
      <selection activeCell="C5" sqref="C5"/>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695532</v>
      </c>
      <c r="F4" s="381"/>
      <c r="G4" s="381">
        <f>E4*$C$4</f>
        <v>712920.29999999993</v>
      </c>
      <c r="H4" s="381"/>
      <c r="I4" s="381">
        <f>G4*$C$4</f>
        <v>730743.30749999988</v>
      </c>
      <c r="J4" s="381"/>
      <c r="K4" s="381">
        <f>I4*$C$4</f>
        <v>749011.89018749981</v>
      </c>
      <c r="L4" s="381"/>
      <c r="M4" s="381">
        <f>K4*$C$4</f>
        <v>767737.18744218722</v>
      </c>
      <c r="N4" s="381"/>
      <c r="O4" s="381">
        <f>M4*$C$4</f>
        <v>786930.61712824181</v>
      </c>
      <c r="P4" s="381"/>
      <c r="Q4" s="381">
        <f>O4*$C$4</f>
        <v>806603.88255644776</v>
      </c>
      <c r="R4" s="381"/>
      <c r="S4" s="381">
        <f>Q4*$C$4</f>
        <v>826768.97962035891</v>
      </c>
      <c r="T4" s="381"/>
      <c r="U4" s="381">
        <f>S4*$C$4</f>
        <v>847438.20411086781</v>
      </c>
      <c r="V4" s="381"/>
      <c r="W4" s="381">
        <f>U4*$C$4</f>
        <v>868624.15921363945</v>
      </c>
      <c r="X4" s="381"/>
      <c r="Y4" s="381">
        <f>W4*$C$4</f>
        <v>890339.76319398033</v>
      </c>
      <c r="Z4" s="381"/>
      <c r="AA4" s="381">
        <f>Y4*$C$4</f>
        <v>912598.25727382977</v>
      </c>
      <c r="AB4" s="381"/>
      <c r="AC4" s="381">
        <f>AA4*$C$4</f>
        <v>935413.21370567544</v>
      </c>
      <c r="AD4" s="381"/>
      <c r="AE4" s="381">
        <f>AC4*$C$4</f>
        <v>958798.54404831724</v>
      </c>
      <c r="AF4" s="381"/>
      <c r="AG4" s="381">
        <f>AE4*$C$4</f>
        <v>982768.50764952507</v>
      </c>
      <c r="AH4" s="381"/>
    </row>
    <row r="5" spans="1:34" ht="14.25">
      <c r="A5" s="373"/>
      <c r="B5" s="373" t="s">
        <v>986</v>
      </c>
      <c r="C5" s="405">
        <f>6.84%</f>
        <v>6.8400000000000002E-2</v>
      </c>
      <c r="D5" s="373"/>
      <c r="E5" s="383">
        <f>-E4*$C$5</f>
        <v>-47574.388800000001</v>
      </c>
      <c r="F5" s="383"/>
      <c r="G5" s="383">
        <f>-G4*$C$5</f>
        <v>-48763.748519999994</v>
      </c>
      <c r="H5" s="383"/>
      <c r="I5" s="383">
        <f>-I4*$C$5</f>
        <v>-49982.842232999996</v>
      </c>
      <c r="J5" s="383"/>
      <c r="K5" s="383">
        <f>-K4*$C$5</f>
        <v>-51232.413288824988</v>
      </c>
      <c r="L5" s="383"/>
      <c r="M5" s="383">
        <f>-M4*$C$5</f>
        <v>-52513.22362104561</v>
      </c>
      <c r="N5" s="383"/>
      <c r="O5" s="383">
        <f>-O4*$C$5</f>
        <v>-53826.05421157174</v>
      </c>
      <c r="P5" s="383"/>
      <c r="Q5" s="383">
        <f>-Q4*$C$5</f>
        <v>-55171.705566861026</v>
      </c>
      <c r="R5" s="383"/>
      <c r="S5" s="383">
        <f>-S4*$C$5</f>
        <v>-56550.998206032549</v>
      </c>
      <c r="T5" s="383"/>
      <c r="U5" s="383">
        <f>-U4*$C$5</f>
        <v>-57964.773161183359</v>
      </c>
      <c r="V5" s="383"/>
      <c r="W5" s="383">
        <f>-W4*$C$5</f>
        <v>-59413.892490212944</v>
      </c>
      <c r="X5" s="383"/>
      <c r="Y5" s="383">
        <f>-Y4*$C$5</f>
        <v>-60899.239802468255</v>
      </c>
      <c r="Z5" s="383"/>
      <c r="AA5" s="383">
        <f>-AA4*$C$5</f>
        <v>-62421.720797529961</v>
      </c>
      <c r="AB5" s="383"/>
      <c r="AC5" s="383">
        <f>-AC4*$C$5</f>
        <v>-63982.2638174682</v>
      </c>
      <c r="AD5" s="383"/>
      <c r="AE5" s="383">
        <f>-AE4*$C$5</f>
        <v>-65581.820412904897</v>
      </c>
      <c r="AF5" s="383"/>
      <c r="AG5" s="383">
        <f>-AG4*$C$5</f>
        <v>-67221.365923227524</v>
      </c>
      <c r="AH5" s="373"/>
    </row>
    <row r="6" spans="1:34" ht="14.25">
      <c r="A6" s="373" t="s">
        <v>1072</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986</v>
      </c>
      <c r="C7" s="405">
        <f>6.84%</f>
        <v>6.8400000000000002E-2</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260</v>
      </c>
      <c r="B8" s="373"/>
      <c r="C8" s="404">
        <v>1.0249999999999999</v>
      </c>
      <c r="D8" s="373"/>
      <c r="E8" s="384">
        <f>Application!Z804</f>
        <v>3900</v>
      </c>
      <c r="F8" s="384"/>
      <c r="G8" s="384">
        <f>E8*$C$8</f>
        <v>3997.4999999999995</v>
      </c>
      <c r="H8" s="384"/>
      <c r="I8" s="384">
        <f>G8*$C$8</f>
        <v>4097.4374999999991</v>
      </c>
      <c r="J8" s="384"/>
      <c r="K8" s="384">
        <f>I8*$C$8</f>
        <v>4199.8734374999985</v>
      </c>
      <c r="L8" s="384"/>
      <c r="M8" s="384">
        <f>K8*$C$8</f>
        <v>4304.8702734374983</v>
      </c>
      <c r="N8" s="384"/>
      <c r="O8" s="384">
        <f>M8*$C$8</f>
        <v>4412.4920302734354</v>
      </c>
      <c r="P8" s="384"/>
      <c r="Q8" s="384">
        <f>O8*$C$8</f>
        <v>4522.804331030271</v>
      </c>
      <c r="R8" s="384"/>
      <c r="S8" s="384">
        <f>Q8*$C$8</f>
        <v>4635.8744393060269</v>
      </c>
      <c r="T8" s="384"/>
      <c r="U8" s="384">
        <f>S8*$C$8</f>
        <v>4751.7713002886776</v>
      </c>
      <c r="V8" s="384"/>
      <c r="W8" s="384">
        <f>U8*$C$8</f>
        <v>4870.5655827958944</v>
      </c>
      <c r="X8" s="384"/>
      <c r="Y8" s="384">
        <f>W8*$C$8</f>
        <v>4992.329722365791</v>
      </c>
      <c r="Z8" s="384"/>
      <c r="AA8" s="384">
        <f>Y8*$C$8</f>
        <v>5117.1379654249349</v>
      </c>
      <c r="AB8" s="384"/>
      <c r="AC8" s="384">
        <f>AA8*$C$8</f>
        <v>5245.0664145605579</v>
      </c>
      <c r="AD8" s="384"/>
      <c r="AE8" s="384">
        <f>AC8*$C$8</f>
        <v>5376.1930749245712</v>
      </c>
      <c r="AF8" s="384"/>
      <c r="AG8" s="384">
        <f>AE8*$C$8</f>
        <v>5510.5979017976852</v>
      </c>
      <c r="AH8" s="373"/>
    </row>
    <row r="9" spans="1:34" ht="14.25">
      <c r="A9" s="373"/>
      <c r="B9" s="373" t="s">
        <v>986</v>
      </c>
      <c r="C9" s="405">
        <f>6.84%</f>
        <v>6.8400000000000002E-2</v>
      </c>
      <c r="D9" s="373"/>
      <c r="E9" s="383">
        <f>-E8*$C$9</f>
        <v>-266.76</v>
      </c>
      <c r="F9" s="383"/>
      <c r="G9" s="383">
        <f>-G8*$C$9</f>
        <v>-273.42899999999997</v>
      </c>
      <c r="H9" s="383"/>
      <c r="I9" s="383">
        <f>-I8*$C$9</f>
        <v>-280.26472499999994</v>
      </c>
      <c r="J9" s="383"/>
      <c r="K9" s="383">
        <f>-K8*$C$9</f>
        <v>-287.27134312499993</v>
      </c>
      <c r="L9" s="383"/>
      <c r="M9" s="383">
        <f>-M8*$C$9</f>
        <v>-294.45312670312489</v>
      </c>
      <c r="N9" s="383"/>
      <c r="O9" s="383">
        <f>-O8*$C$9</f>
        <v>-301.814454870703</v>
      </c>
      <c r="P9" s="383"/>
      <c r="Q9" s="383">
        <f>-Q8*$C$9</f>
        <v>-309.35981624247057</v>
      </c>
      <c r="R9" s="383"/>
      <c r="S9" s="383">
        <f>-S8*$C$9</f>
        <v>-317.09381164853227</v>
      </c>
      <c r="T9" s="383"/>
      <c r="U9" s="383">
        <f>-U8*$C$9</f>
        <v>-325.02115693974554</v>
      </c>
      <c r="V9" s="383"/>
      <c r="W9" s="383">
        <f>-W8*$C$9</f>
        <v>-333.14668586323921</v>
      </c>
      <c r="X9" s="383"/>
      <c r="Y9" s="383">
        <f>-Y8*$C$9</f>
        <v>-341.47535300982014</v>
      </c>
      <c r="Z9" s="383"/>
      <c r="AA9" s="383">
        <f>-AA8*$C$9</f>
        <v>-350.01223683506555</v>
      </c>
      <c r="AB9" s="383"/>
      <c r="AC9" s="383">
        <f>-AC8*$C$9</f>
        <v>-358.76254275594215</v>
      </c>
      <c r="AD9" s="383"/>
      <c r="AE9" s="383">
        <f>-AE8*$C$9</f>
        <v>-367.7316063248407</v>
      </c>
      <c r="AF9" s="383"/>
      <c r="AG9" s="383">
        <f>-AG8*$C$9</f>
        <v>-376.92489648296169</v>
      </c>
      <c r="AH9" s="373"/>
    </row>
    <row r="10" spans="1:34" ht="14.2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1073</v>
      </c>
      <c r="B11" s="385"/>
      <c r="C11" s="378"/>
      <c r="D11" s="385"/>
      <c r="E11" s="385">
        <f>SUM(E4:E10)</f>
        <v>651590.85120000003</v>
      </c>
      <c r="F11" s="385"/>
      <c r="G11" s="385">
        <f>SUM(G4:G10)</f>
        <v>667880.6224799999</v>
      </c>
      <c r="H11" s="385"/>
      <c r="I11" s="385">
        <f>SUM(I4:I10)</f>
        <v>684577.63804199989</v>
      </c>
      <c r="J11" s="385"/>
      <c r="K11" s="385">
        <f>SUM(K4:K10)</f>
        <v>701692.0789930498</v>
      </c>
      <c r="L11" s="385"/>
      <c r="M11" s="385">
        <f>SUM(M4:M10)</f>
        <v>719234.38096787594</v>
      </c>
      <c r="N11" s="385"/>
      <c r="O11" s="385">
        <f>SUM(O4:O10)</f>
        <v>737215.24049207289</v>
      </c>
      <c r="P11" s="385"/>
      <c r="Q11" s="385">
        <f>SUM(Q4:Q10)</f>
        <v>755645.62150437455</v>
      </c>
      <c r="R11" s="385"/>
      <c r="S11" s="385">
        <f>SUM(S4:S10)</f>
        <v>774536.76204198378</v>
      </c>
      <c r="T11" s="385"/>
      <c r="U11" s="385">
        <f>SUM(U4:U10)</f>
        <v>793900.1810930334</v>
      </c>
      <c r="V11" s="385"/>
      <c r="W11" s="385">
        <f>SUM(W4:W10)</f>
        <v>813747.68562035915</v>
      </c>
      <c r="X11" s="385"/>
      <c r="Y11" s="385">
        <f>SUM(Y4:Y10)</f>
        <v>834091.37776086817</v>
      </c>
      <c r="Z11" s="385"/>
      <c r="AA11" s="385">
        <f>SUM(AA4:AA10)</f>
        <v>854943.6622048897</v>
      </c>
      <c r="AB11" s="385"/>
      <c r="AC11" s="385">
        <f>SUM(AC4:AC10)</f>
        <v>876317.25376001187</v>
      </c>
      <c r="AD11" s="385"/>
      <c r="AE11" s="385">
        <f>SUM(AE4:AE10)</f>
        <v>898225.18510401202</v>
      </c>
      <c r="AF11" s="385"/>
      <c r="AG11" s="385">
        <f>SUM(AG4:AG10)</f>
        <v>920680.81473161234</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20500</v>
      </c>
      <c r="F15" s="381"/>
      <c r="G15" s="381">
        <f t="shared" ref="G15:G21" si="0">E15*$C$14</f>
        <v>21217.5</v>
      </c>
      <c r="H15" s="381"/>
      <c r="I15" s="381">
        <f t="shared" ref="I15:I21" si="1">G15*$C$14</f>
        <v>21960.112499999999</v>
      </c>
      <c r="J15" s="381"/>
      <c r="K15" s="381">
        <f t="shared" ref="K15:K21" si="2">I15*$C$14</f>
        <v>22728.716437499999</v>
      </c>
      <c r="L15" s="381"/>
      <c r="M15" s="381">
        <f t="shared" ref="M15:M21" si="3">K15*$C$14</f>
        <v>23524.221512812499</v>
      </c>
      <c r="N15" s="381"/>
      <c r="O15" s="381">
        <f t="shared" ref="O15:O21" si="4">M15*$C$14</f>
        <v>24347.569265760936</v>
      </c>
      <c r="P15" s="381"/>
      <c r="Q15" s="381">
        <f t="shared" ref="Q15:Q21" si="5">O15*$C$14</f>
        <v>25199.734190062565</v>
      </c>
      <c r="R15" s="381"/>
      <c r="S15" s="381">
        <f t="shared" ref="S15:S21" si="6">Q15*$C$14</f>
        <v>26081.724886714754</v>
      </c>
      <c r="T15" s="381"/>
      <c r="U15" s="381">
        <f t="shared" ref="U15:U21" si="7">S15*$C$14</f>
        <v>26994.585257749768</v>
      </c>
      <c r="V15" s="381"/>
      <c r="W15" s="381">
        <f t="shared" ref="W15:W21" si="8">U15*$C$14</f>
        <v>27939.395741771008</v>
      </c>
      <c r="X15" s="381"/>
      <c r="Y15" s="381">
        <f t="shared" ref="Y15:Y21" si="9">W15*$C$14</f>
        <v>28917.274592732992</v>
      </c>
      <c r="Z15" s="381"/>
      <c r="AA15" s="381">
        <f t="shared" ref="AA15:AA21" si="10">Y15*$C$14</f>
        <v>29929.379203478646</v>
      </c>
      <c r="AB15" s="381"/>
      <c r="AC15" s="381">
        <f t="shared" ref="AC15:AC21" si="11">AA15*$C$14</f>
        <v>30976.907475600397</v>
      </c>
      <c r="AD15" s="381"/>
      <c r="AE15" s="381">
        <f t="shared" ref="AE15:AE21" si="12">AC15*$C$14</f>
        <v>32061.09923724641</v>
      </c>
      <c r="AF15" s="381"/>
      <c r="AG15" s="381">
        <f t="shared" ref="AG15:AG21" si="13">AE15*$C$14</f>
        <v>33183.237710550035</v>
      </c>
      <c r="AH15" s="381"/>
    </row>
    <row r="16" spans="1:34" ht="14.25">
      <c r="A16" s="373" t="s">
        <v>466</v>
      </c>
      <c r="B16" s="373"/>
      <c r="C16" s="395"/>
      <c r="D16" s="373"/>
      <c r="E16" s="384">
        <f>Application!W836</f>
        <v>48600</v>
      </c>
      <c r="F16" s="384"/>
      <c r="G16" s="384">
        <f t="shared" si="0"/>
        <v>50300.999999999993</v>
      </c>
      <c r="H16" s="384"/>
      <c r="I16" s="384">
        <f t="shared" si="1"/>
        <v>52061.534999999989</v>
      </c>
      <c r="J16" s="384"/>
      <c r="K16" s="384">
        <f t="shared" si="2"/>
        <v>53883.688724999985</v>
      </c>
      <c r="L16" s="384"/>
      <c r="M16" s="384">
        <f t="shared" si="3"/>
        <v>55769.617830374984</v>
      </c>
      <c r="N16" s="384"/>
      <c r="O16" s="384">
        <f t="shared" si="4"/>
        <v>57721.554454438105</v>
      </c>
      <c r="P16" s="384"/>
      <c r="Q16" s="384">
        <f t="shared" si="5"/>
        <v>59741.808860343437</v>
      </c>
      <c r="R16" s="384"/>
      <c r="S16" s="384">
        <f t="shared" si="6"/>
        <v>61832.77217045545</v>
      </c>
      <c r="T16" s="384"/>
      <c r="U16" s="384">
        <f t="shared" si="7"/>
        <v>63996.919196421382</v>
      </c>
      <c r="V16" s="384"/>
      <c r="W16" s="384">
        <f t="shared" si="8"/>
        <v>66236.811368296127</v>
      </c>
      <c r="X16" s="384"/>
      <c r="Y16" s="384">
        <f t="shared" si="9"/>
        <v>68555.099766186482</v>
      </c>
      <c r="Z16" s="384"/>
      <c r="AA16" s="384">
        <f t="shared" si="10"/>
        <v>70954.528258003003</v>
      </c>
      <c r="AB16" s="384"/>
      <c r="AC16" s="384">
        <f t="shared" si="11"/>
        <v>73437.936747033105</v>
      </c>
      <c r="AD16" s="384"/>
      <c r="AE16" s="384">
        <f t="shared" si="12"/>
        <v>76008.264533179259</v>
      </c>
      <c r="AF16" s="384"/>
      <c r="AG16" s="384">
        <f t="shared" si="13"/>
        <v>78668.553791840532</v>
      </c>
      <c r="AH16" s="373"/>
    </row>
    <row r="17" spans="1:34" ht="14.25">
      <c r="A17" s="373" t="s">
        <v>732</v>
      </c>
      <c r="B17" s="373"/>
      <c r="C17" s="395"/>
      <c r="D17" s="373"/>
      <c r="E17" s="384">
        <f>Application!W842</f>
        <v>52058</v>
      </c>
      <c r="F17" s="384"/>
      <c r="G17" s="384">
        <f t="shared" si="0"/>
        <v>53880.03</v>
      </c>
      <c r="H17" s="384"/>
      <c r="I17" s="384">
        <f t="shared" si="1"/>
        <v>55765.831049999993</v>
      </c>
      <c r="J17" s="384"/>
      <c r="K17" s="384">
        <f t="shared" si="2"/>
        <v>57717.635136749988</v>
      </c>
      <c r="L17" s="384"/>
      <c r="M17" s="384">
        <f t="shared" si="3"/>
        <v>59737.752366536231</v>
      </c>
      <c r="N17" s="384"/>
      <c r="O17" s="384">
        <f t="shared" si="4"/>
        <v>61828.573699364992</v>
      </c>
      <c r="P17" s="384"/>
      <c r="Q17" s="384">
        <f t="shared" si="5"/>
        <v>63992.573778842765</v>
      </c>
      <c r="R17" s="384"/>
      <c r="S17" s="384">
        <f t="shared" si="6"/>
        <v>66232.313861102259</v>
      </c>
      <c r="T17" s="384"/>
      <c r="U17" s="384">
        <f t="shared" si="7"/>
        <v>68550.444846240833</v>
      </c>
      <c r="V17" s="384"/>
      <c r="W17" s="384">
        <f t="shared" si="8"/>
        <v>70949.710415859256</v>
      </c>
      <c r="X17" s="384"/>
      <c r="Y17" s="384">
        <f t="shared" si="9"/>
        <v>73432.950280414327</v>
      </c>
      <c r="Z17" s="384"/>
      <c r="AA17" s="384">
        <f t="shared" si="10"/>
        <v>76003.103540228825</v>
      </c>
      <c r="AB17" s="384"/>
      <c r="AC17" s="384">
        <f t="shared" si="11"/>
        <v>78663.212164136829</v>
      </c>
      <c r="AD17" s="384"/>
      <c r="AE17" s="384">
        <f t="shared" si="12"/>
        <v>81416.424589881615</v>
      </c>
      <c r="AF17" s="384"/>
      <c r="AG17" s="384">
        <f t="shared" si="13"/>
        <v>84265.999450527466</v>
      </c>
      <c r="AH17" s="373"/>
    </row>
    <row r="18" spans="1:34" ht="14.25">
      <c r="A18" s="373" t="s">
        <v>1077</v>
      </c>
      <c r="B18" s="373"/>
      <c r="C18" s="395"/>
      <c r="D18" s="373"/>
      <c r="E18" s="384">
        <f>Application!W849</f>
        <v>151000</v>
      </c>
      <c r="F18" s="384"/>
      <c r="G18" s="384">
        <f t="shared" si="0"/>
        <v>156285</v>
      </c>
      <c r="H18" s="384"/>
      <c r="I18" s="384">
        <f t="shared" si="1"/>
        <v>161754.97499999998</v>
      </c>
      <c r="J18" s="384"/>
      <c r="K18" s="384">
        <f t="shared" si="2"/>
        <v>167416.39912499997</v>
      </c>
      <c r="L18" s="384"/>
      <c r="M18" s="384">
        <f t="shared" si="3"/>
        <v>173275.97309437496</v>
      </c>
      <c r="N18" s="384"/>
      <c r="O18" s="384">
        <f t="shared" si="4"/>
        <v>179340.63215267807</v>
      </c>
      <c r="P18" s="384"/>
      <c r="Q18" s="384">
        <f t="shared" si="5"/>
        <v>185617.55427802179</v>
      </c>
      <c r="R18" s="384"/>
      <c r="S18" s="384">
        <f t="shared" si="6"/>
        <v>192114.16867775255</v>
      </c>
      <c r="T18" s="384"/>
      <c r="U18" s="384">
        <f t="shared" si="7"/>
        <v>198838.16458147386</v>
      </c>
      <c r="V18" s="384"/>
      <c r="W18" s="384">
        <f t="shared" si="8"/>
        <v>205797.50034182542</v>
      </c>
      <c r="X18" s="384"/>
      <c r="Y18" s="384">
        <f t="shared" si="9"/>
        <v>213000.41285378928</v>
      </c>
      <c r="Z18" s="384"/>
      <c r="AA18" s="384">
        <f t="shared" si="10"/>
        <v>220455.4273036719</v>
      </c>
      <c r="AB18" s="384"/>
      <c r="AC18" s="384">
        <f t="shared" si="11"/>
        <v>228171.3672593004</v>
      </c>
      <c r="AD18" s="384"/>
      <c r="AE18" s="384">
        <f t="shared" si="12"/>
        <v>236157.36511337588</v>
      </c>
      <c r="AF18" s="384"/>
      <c r="AG18" s="384">
        <f t="shared" si="13"/>
        <v>244422.87289234402</v>
      </c>
    </row>
    <row r="19" spans="1:34" ht="14.25">
      <c r="A19" s="373" t="s">
        <v>929</v>
      </c>
      <c r="B19" s="373"/>
      <c r="C19" s="395"/>
      <c r="D19" s="373"/>
      <c r="E19" s="384">
        <f>Application!W851</f>
        <v>70000</v>
      </c>
      <c r="F19" s="384"/>
      <c r="G19" s="384">
        <f t="shared" si="0"/>
        <v>72450</v>
      </c>
      <c r="H19" s="384"/>
      <c r="I19" s="384">
        <f t="shared" si="1"/>
        <v>74985.75</v>
      </c>
      <c r="J19" s="384"/>
      <c r="K19" s="384">
        <f t="shared" si="2"/>
        <v>77610.251250000001</v>
      </c>
      <c r="L19" s="384"/>
      <c r="M19" s="384">
        <f t="shared" si="3"/>
        <v>80326.610043749999</v>
      </c>
      <c r="N19" s="384"/>
      <c r="O19" s="384">
        <f t="shared" si="4"/>
        <v>83138.041395281238</v>
      </c>
      <c r="P19" s="384"/>
      <c r="Q19" s="384">
        <f t="shared" si="5"/>
        <v>86047.872844116078</v>
      </c>
      <c r="R19" s="384"/>
      <c r="S19" s="384">
        <f t="shared" si="6"/>
        <v>89059.548393660138</v>
      </c>
      <c r="T19" s="384"/>
      <c r="U19" s="384">
        <f t="shared" si="7"/>
        <v>92176.632587438231</v>
      </c>
      <c r="V19" s="384"/>
      <c r="W19" s="384">
        <f t="shared" si="8"/>
        <v>95402.814727998557</v>
      </c>
      <c r="X19" s="384"/>
      <c r="Y19" s="384">
        <f t="shared" si="9"/>
        <v>98741.913243478499</v>
      </c>
      <c r="Z19" s="384"/>
      <c r="AA19" s="384">
        <f t="shared" si="10"/>
        <v>102197.88020700024</v>
      </c>
      <c r="AB19" s="384"/>
      <c r="AC19" s="384">
        <f t="shared" si="11"/>
        <v>105774.80601424525</v>
      </c>
      <c r="AD19" s="384"/>
      <c r="AE19" s="384">
        <f t="shared" si="12"/>
        <v>109476.92422474382</v>
      </c>
      <c r="AF19" s="384"/>
      <c r="AG19" s="384">
        <f t="shared" si="13"/>
        <v>113308.61657260986</v>
      </c>
    </row>
    <row r="20" spans="1:34" ht="14.25">
      <c r="A20" s="373" t="s">
        <v>54</v>
      </c>
      <c r="B20" s="373"/>
      <c r="C20" s="395"/>
      <c r="D20" s="373"/>
      <c r="E20" s="384">
        <f>Application!W860</f>
        <v>42500</v>
      </c>
      <c r="F20" s="384"/>
      <c r="G20" s="384">
        <f t="shared" si="0"/>
        <v>43987.5</v>
      </c>
      <c r="H20" s="384"/>
      <c r="I20" s="384">
        <f t="shared" si="1"/>
        <v>45527.0625</v>
      </c>
      <c r="J20" s="384"/>
      <c r="K20" s="384">
        <f t="shared" si="2"/>
        <v>47120.509687499994</v>
      </c>
      <c r="L20" s="384"/>
      <c r="M20" s="384">
        <f t="shared" si="3"/>
        <v>48769.727526562492</v>
      </c>
      <c r="N20" s="384"/>
      <c r="O20" s="384">
        <f t="shared" si="4"/>
        <v>50476.667989992173</v>
      </c>
      <c r="P20" s="384"/>
      <c r="Q20" s="384">
        <f t="shared" si="5"/>
        <v>52243.351369641896</v>
      </c>
      <c r="R20" s="384"/>
      <c r="S20" s="384">
        <f t="shared" si="6"/>
        <v>54071.868667579358</v>
      </c>
      <c r="T20" s="384"/>
      <c r="U20" s="384">
        <f t="shared" si="7"/>
        <v>55964.38407094463</v>
      </c>
      <c r="V20" s="384"/>
      <c r="W20" s="384">
        <f t="shared" si="8"/>
        <v>57923.13751342769</v>
      </c>
      <c r="X20" s="384"/>
      <c r="Y20" s="384">
        <f t="shared" si="9"/>
        <v>59950.447326397654</v>
      </c>
      <c r="Z20" s="384"/>
      <c r="AA20" s="384">
        <f t="shared" si="10"/>
        <v>62048.712982821569</v>
      </c>
      <c r="AB20" s="384"/>
      <c r="AC20" s="384">
        <f t="shared" si="11"/>
        <v>64220.417937220322</v>
      </c>
      <c r="AD20" s="384"/>
      <c r="AE20" s="384">
        <f t="shared" si="12"/>
        <v>66468.132565023028</v>
      </c>
      <c r="AF20" s="384"/>
      <c r="AG20" s="384">
        <f t="shared" si="13"/>
        <v>68794.517204798831</v>
      </c>
    </row>
    <row r="21" spans="1:34" ht="14.25">
      <c r="A21" s="596" t="s">
        <v>1213</v>
      </c>
      <c r="B21" s="596"/>
      <c r="C21" s="395"/>
      <c r="D21" s="373"/>
      <c r="E21" s="394">
        <f>Application!W867</f>
        <v>12540</v>
      </c>
      <c r="F21" s="384"/>
      <c r="G21" s="394">
        <f t="shared" si="0"/>
        <v>12978.9</v>
      </c>
      <c r="H21" s="384"/>
      <c r="I21" s="394">
        <f t="shared" si="1"/>
        <v>13433.161499999998</v>
      </c>
      <c r="J21" s="384"/>
      <c r="K21" s="394">
        <f t="shared" si="2"/>
        <v>13903.322152499997</v>
      </c>
      <c r="L21" s="384"/>
      <c r="M21" s="394">
        <f t="shared" si="3"/>
        <v>14389.938427837496</v>
      </c>
      <c r="N21" s="384"/>
      <c r="O21" s="394">
        <f t="shared" si="4"/>
        <v>14893.586272811808</v>
      </c>
      <c r="P21" s="384"/>
      <c r="Q21" s="394">
        <f t="shared" si="5"/>
        <v>15414.86179236022</v>
      </c>
      <c r="R21" s="384"/>
      <c r="S21" s="394">
        <f t="shared" si="6"/>
        <v>15954.381955092826</v>
      </c>
      <c r="T21" s="384"/>
      <c r="U21" s="394">
        <f t="shared" si="7"/>
        <v>16512.785323521071</v>
      </c>
      <c r="V21" s="384"/>
      <c r="W21" s="394">
        <f t="shared" si="8"/>
        <v>17090.732809844307</v>
      </c>
      <c r="X21" s="384"/>
      <c r="Y21" s="394">
        <f t="shared" si="9"/>
        <v>17688.908458188856</v>
      </c>
      <c r="Z21" s="384"/>
      <c r="AA21" s="394">
        <f t="shared" si="10"/>
        <v>18308.020254225466</v>
      </c>
      <c r="AB21" s="384"/>
      <c r="AC21" s="394">
        <f t="shared" si="11"/>
        <v>18948.800963123358</v>
      </c>
      <c r="AD21" s="384"/>
      <c r="AE21" s="394">
        <f t="shared" si="12"/>
        <v>19612.008996832676</v>
      </c>
      <c r="AF21" s="384"/>
      <c r="AG21" s="394">
        <f t="shared" si="13"/>
        <v>20298.429311721819</v>
      </c>
    </row>
    <row r="22" spans="1:34" ht="15">
      <c r="A22" s="385" t="s">
        <v>1078</v>
      </c>
      <c r="B22" s="385"/>
      <c r="C22" s="395"/>
      <c r="D22" s="385"/>
      <c r="E22" s="385">
        <f>SUM(E15:E21)</f>
        <v>397198</v>
      </c>
      <c r="F22" s="385"/>
      <c r="G22" s="385">
        <f>SUM(G15:G21)</f>
        <v>411099.93000000005</v>
      </c>
      <c r="H22" s="385"/>
      <c r="I22" s="385">
        <f>SUM(I15:I21)</f>
        <v>425488.42754999996</v>
      </c>
      <c r="J22" s="385"/>
      <c r="K22" s="385">
        <f>SUM(K15:K21)</f>
        <v>440380.5225142499</v>
      </c>
      <c r="L22" s="385"/>
      <c r="M22" s="385">
        <f>SUM(M15:M21)</f>
        <v>455793.84080224874</v>
      </c>
      <c r="N22" s="385"/>
      <c r="O22" s="385">
        <f>SUM(O15:O21)</f>
        <v>471746.62523032731</v>
      </c>
      <c r="P22" s="385"/>
      <c r="Q22" s="385">
        <f>SUM(Q15:Q21)</f>
        <v>488257.75711338874</v>
      </c>
      <c r="R22" s="385"/>
      <c r="S22" s="385">
        <f>SUM(S15:S21)</f>
        <v>505346.77861235739</v>
      </c>
      <c r="T22" s="385"/>
      <c r="U22" s="385">
        <f>SUM(U15:U21)</f>
        <v>523033.91586378973</v>
      </c>
      <c r="V22" s="385"/>
      <c r="W22" s="385">
        <f>SUM(W15:W21)</f>
        <v>541340.10291902232</v>
      </c>
      <c r="X22" s="385"/>
      <c r="Y22" s="385">
        <f>SUM(Y15:Y21)</f>
        <v>560287.00652118819</v>
      </c>
      <c r="Z22" s="385"/>
      <c r="AA22" s="385">
        <f>SUM(AA15:AA21)</f>
        <v>579897.05174942967</v>
      </c>
      <c r="AB22" s="385"/>
      <c r="AC22" s="385">
        <f>SUM(AC15:AC21)</f>
        <v>600193.44856065966</v>
      </c>
      <c r="AD22" s="385"/>
      <c r="AE22" s="385">
        <f>SUM(AE15:AE21)</f>
        <v>621200.2192602827</v>
      </c>
      <c r="AF22" s="385"/>
      <c r="AG22" s="385">
        <f>SUM(AG15:AG21)</f>
        <v>642942.22693439259</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1912</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1354</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Application!AC876</f>
        <v>25904</v>
      </c>
      <c r="F27" s="384"/>
      <c r="G27" s="384">
        <f>E27*$C$27</f>
        <v>26810.639999999999</v>
      </c>
      <c r="H27" s="384"/>
      <c r="I27" s="384">
        <f>G27*$C$27</f>
        <v>27749.012399999996</v>
      </c>
      <c r="J27" s="384"/>
      <c r="K27" s="384">
        <f>I27*$C$27</f>
        <v>28720.227833999994</v>
      </c>
      <c r="L27" s="384"/>
      <c r="M27" s="384">
        <f>K27*$C$27</f>
        <v>29725.435808189992</v>
      </c>
      <c r="N27" s="384"/>
      <c r="O27" s="384">
        <f>M27*$C$27</f>
        <v>30765.82606147664</v>
      </c>
      <c r="P27" s="384"/>
      <c r="Q27" s="384">
        <f>O27*$C$27</f>
        <v>31842.629973628322</v>
      </c>
      <c r="R27" s="384"/>
      <c r="S27" s="384">
        <f>Q27*$C$27</f>
        <v>32957.122022705313</v>
      </c>
      <c r="T27" s="384"/>
      <c r="U27" s="384">
        <f>S27*$C$27</f>
        <v>34110.621293499993</v>
      </c>
      <c r="V27" s="384"/>
      <c r="W27" s="384">
        <f>U27*$C$27</f>
        <v>35304.493038772489</v>
      </c>
      <c r="X27" s="384"/>
      <c r="Y27" s="384">
        <f>W27*$C$27</f>
        <v>36540.150295129526</v>
      </c>
      <c r="Z27" s="384"/>
      <c r="AA27" s="384">
        <f>Y27*$C$27</f>
        <v>37819.055555459054</v>
      </c>
      <c r="AB27" s="384"/>
      <c r="AC27" s="384">
        <f>AA27*$C$27</f>
        <v>39142.722499900119</v>
      </c>
      <c r="AD27" s="384"/>
      <c r="AE27" s="384">
        <f>AC27*$C$27</f>
        <v>40512.717787396621</v>
      </c>
      <c r="AF27" s="384"/>
      <c r="AG27" s="384">
        <f>AE27*$C$27</f>
        <v>41930.662909955499</v>
      </c>
    </row>
    <row r="28" spans="1:34" ht="14.25">
      <c r="A28" s="596" t="s">
        <v>1080</v>
      </c>
      <c r="B28" s="373"/>
      <c r="C28" s="404"/>
      <c r="D28" s="373"/>
      <c r="E28" s="384">
        <f>Application!AC877</f>
        <v>25000</v>
      </c>
      <c r="F28" s="384"/>
      <c r="G28" s="384">
        <f>$E$28</f>
        <v>25000</v>
      </c>
      <c r="H28" s="384"/>
      <c r="I28" s="384">
        <f>$E$28</f>
        <v>25000</v>
      </c>
      <c r="J28" s="384"/>
      <c r="K28" s="384">
        <f>$E$28</f>
        <v>25000</v>
      </c>
      <c r="L28" s="384"/>
      <c r="M28" s="384">
        <f>$E$28</f>
        <v>25000</v>
      </c>
      <c r="N28" s="384"/>
      <c r="O28" s="384">
        <f>$E$28</f>
        <v>25000</v>
      </c>
      <c r="P28" s="384"/>
      <c r="Q28" s="384">
        <f>$E$28</f>
        <v>25000</v>
      </c>
      <c r="R28" s="384"/>
      <c r="S28" s="384">
        <f>$E$28</f>
        <v>25000</v>
      </c>
      <c r="T28" s="384"/>
      <c r="U28" s="384">
        <f>$E$28</f>
        <v>25000</v>
      </c>
      <c r="V28" s="384"/>
      <c r="W28" s="384">
        <f>$E$28</f>
        <v>25000</v>
      </c>
      <c r="X28" s="384"/>
      <c r="Y28" s="384">
        <f>$E$28</f>
        <v>25000</v>
      </c>
      <c r="Z28" s="384"/>
      <c r="AA28" s="384">
        <f>$E$28</f>
        <v>25000</v>
      </c>
      <c r="AB28" s="384"/>
      <c r="AC28" s="384">
        <f>$E$28</f>
        <v>25000</v>
      </c>
      <c r="AD28" s="384"/>
      <c r="AE28" s="384">
        <f>$E$28</f>
        <v>25000</v>
      </c>
      <c r="AF28" s="384"/>
      <c r="AG28" s="384">
        <f>$E$28</f>
        <v>25000</v>
      </c>
    </row>
    <row r="29" spans="1:34" ht="14.25">
      <c r="A29" s="596" t="s">
        <v>1913</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1081</v>
      </c>
      <c r="B30" s="373"/>
      <c r="C30" s="404">
        <v>1.02</v>
      </c>
      <c r="D30" s="373"/>
      <c r="E30" s="384">
        <f>Application!AC879</f>
        <v>8000</v>
      </c>
      <c r="F30" s="384"/>
      <c r="G30" s="384">
        <f>E30*$C$30</f>
        <v>8160</v>
      </c>
      <c r="H30" s="384"/>
      <c r="I30" s="384">
        <f>G30*$C$30</f>
        <v>8323.2000000000007</v>
      </c>
      <c r="J30" s="384"/>
      <c r="K30" s="384">
        <f>I30*$C$30</f>
        <v>8489.6640000000007</v>
      </c>
      <c r="L30" s="384"/>
      <c r="M30" s="384">
        <f>K30*$C$30</f>
        <v>8659.4572800000005</v>
      </c>
      <c r="N30" s="384"/>
      <c r="O30" s="384">
        <f>M30*$C$30</f>
        <v>8832.6464255999999</v>
      </c>
      <c r="P30" s="384"/>
      <c r="Q30" s="384">
        <f>O30*$C$30</f>
        <v>9009.2993541119995</v>
      </c>
      <c r="R30" s="384"/>
      <c r="S30" s="384">
        <f>Q30*$C$30</f>
        <v>9189.4853411942404</v>
      </c>
      <c r="T30" s="384"/>
      <c r="U30" s="384">
        <f>S30*$C$30</f>
        <v>9373.2750480181257</v>
      </c>
      <c r="V30" s="384"/>
      <c r="W30" s="384">
        <f>U30*$C$30</f>
        <v>9560.7405489784887</v>
      </c>
      <c r="X30" s="384"/>
      <c r="Y30" s="384">
        <f>W30*$C$30</f>
        <v>9751.9553599580595</v>
      </c>
      <c r="Z30" s="384"/>
      <c r="AA30" s="384">
        <f>Y30*$C$30</f>
        <v>9946.9944671572212</v>
      </c>
      <c r="AB30" s="384"/>
      <c r="AC30" s="384">
        <f>AA30*$C$30</f>
        <v>10145.934356500366</v>
      </c>
      <c r="AD30" s="384"/>
      <c r="AE30" s="384">
        <f>AC30*$C$30</f>
        <v>10348.853043630374</v>
      </c>
      <c r="AF30" s="384"/>
      <c r="AG30" s="384">
        <f>AE30*$C$30</f>
        <v>10555.830104502982</v>
      </c>
    </row>
    <row r="31" spans="1:34" ht="14.25">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456102</v>
      </c>
      <c r="F35" s="385"/>
      <c r="G35" s="385">
        <f>SUM(G22:G33)</f>
        <v>471070.57000000007</v>
      </c>
      <c r="H35" s="385"/>
      <c r="I35" s="385">
        <f>SUM(I22:I33)</f>
        <v>486560.63994999998</v>
      </c>
      <c r="J35" s="385"/>
      <c r="K35" s="385">
        <f>SUM(K22:K33)</f>
        <v>502590.41434824991</v>
      </c>
      <c r="L35" s="385"/>
      <c r="M35" s="385">
        <f>SUM(M22:M33)</f>
        <v>519178.73389043869</v>
      </c>
      <c r="N35" s="385"/>
      <c r="O35" s="385">
        <f>SUM(O22:O33)</f>
        <v>536345.09771740402</v>
      </c>
      <c r="P35" s="385"/>
      <c r="Q35" s="385">
        <f>SUM(Q22:Q33)</f>
        <v>554109.68644112907</v>
      </c>
      <c r="R35" s="385"/>
      <c r="S35" s="385">
        <f>SUM(S22:S33)</f>
        <v>572493.38597625692</v>
      </c>
      <c r="T35" s="385"/>
      <c r="U35" s="385">
        <f>SUM(U22:U33)</f>
        <v>591517.81220530777</v>
      </c>
      <c r="V35" s="385"/>
      <c r="W35" s="385">
        <f>SUM(W22:W33)</f>
        <v>611205.33650677325</v>
      </c>
      <c r="X35" s="385"/>
      <c r="Y35" s="385">
        <f>SUM(Y22:Y33)</f>
        <v>631579.11217627581</v>
      </c>
      <c r="Z35" s="385"/>
      <c r="AA35" s="385">
        <f>SUM(AA22:AA33)</f>
        <v>652663.10177204595</v>
      </c>
      <c r="AB35" s="385"/>
      <c r="AC35" s="385">
        <f>SUM(AC22:AC33)</f>
        <v>674482.1054170602</v>
      </c>
      <c r="AD35" s="385"/>
      <c r="AE35" s="385">
        <f>SUM(AE22:AE33)</f>
        <v>697061.7900913097</v>
      </c>
      <c r="AF35" s="385"/>
      <c r="AG35" s="385">
        <f>SUM(AG22:AG33)</f>
        <v>720428.71994885104</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195488.85120000003</v>
      </c>
      <c r="F37" s="385"/>
      <c r="G37" s="385">
        <f>G11-G35</f>
        <v>196810.05247999984</v>
      </c>
      <c r="H37" s="385"/>
      <c r="I37" s="385">
        <f>I11-I35</f>
        <v>198016.99809199991</v>
      </c>
      <c r="J37" s="385"/>
      <c r="K37" s="385">
        <f>K11-K35</f>
        <v>199101.66464479989</v>
      </c>
      <c r="L37" s="385"/>
      <c r="M37" s="385">
        <f>M11-M35</f>
        <v>200055.64707743726</v>
      </c>
      <c r="N37" s="385"/>
      <c r="O37" s="385">
        <f>O11-O35</f>
        <v>200870.14277466887</v>
      </c>
      <c r="P37" s="385"/>
      <c r="Q37" s="385">
        <f>Q11-Q35</f>
        <v>201535.93506324547</v>
      </c>
      <c r="R37" s="385"/>
      <c r="S37" s="385">
        <f>S11-S35</f>
        <v>202043.37606572686</v>
      </c>
      <c r="T37" s="385"/>
      <c r="U37" s="385">
        <f>U11-U35</f>
        <v>202382.36888772564</v>
      </c>
      <c r="V37" s="385"/>
      <c r="W37" s="385">
        <f>W11-W35</f>
        <v>202542.34911358589</v>
      </c>
      <c r="X37" s="385"/>
      <c r="Y37" s="385">
        <f>Y11-Y35</f>
        <v>202512.26558459236</v>
      </c>
      <c r="Z37" s="385"/>
      <c r="AA37" s="385">
        <f>AA11-AA35</f>
        <v>202280.56043284375</v>
      </c>
      <c r="AB37" s="385"/>
      <c r="AC37" s="385">
        <f>AC11-AC35</f>
        <v>201835.14834295167</v>
      </c>
      <c r="AD37" s="385"/>
      <c r="AE37" s="385">
        <f>AE11-AE35</f>
        <v>201163.39501270233</v>
      </c>
      <c r="AF37" s="385"/>
      <c r="AG37" s="385">
        <f>AG11-AG35</f>
        <v>200252.0947827613</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Banc of CA - Perm Loan									</v>
      </c>
      <c r="B40" s="388"/>
      <c r="C40" s="382"/>
      <c r="D40" s="373"/>
      <c r="E40" s="381">
        <f>Application!AF629</f>
        <v>132653</v>
      </c>
      <c r="F40" s="381"/>
      <c r="G40" s="381">
        <f>$E$40</f>
        <v>132653</v>
      </c>
      <c r="H40" s="381"/>
      <c r="I40" s="381">
        <f>$E$40</f>
        <v>132653</v>
      </c>
      <c r="J40" s="381"/>
      <c r="K40" s="381">
        <f>$E$40</f>
        <v>132653</v>
      </c>
      <c r="L40" s="381"/>
      <c r="M40" s="381">
        <f>$E$40</f>
        <v>132653</v>
      </c>
      <c r="N40" s="381"/>
      <c r="O40" s="381">
        <f>$E$40</f>
        <v>132653</v>
      </c>
      <c r="P40" s="381"/>
      <c r="Q40" s="381">
        <f>$E$40</f>
        <v>132653</v>
      </c>
      <c r="R40" s="381"/>
      <c r="S40" s="381">
        <f>$E$40</f>
        <v>132653</v>
      </c>
      <c r="T40" s="381"/>
      <c r="U40" s="381">
        <f>$E$40</f>
        <v>132653</v>
      </c>
      <c r="V40" s="381"/>
      <c r="W40" s="381">
        <f>$E$40</f>
        <v>132653</v>
      </c>
      <c r="X40" s="381"/>
      <c r="Y40" s="381">
        <f>$E$40</f>
        <v>132653</v>
      </c>
      <c r="Z40" s="381"/>
      <c r="AA40" s="381">
        <f>$E$40</f>
        <v>132653</v>
      </c>
      <c r="AB40" s="381"/>
      <c r="AC40" s="381">
        <f>$E$40</f>
        <v>132653</v>
      </c>
      <c r="AD40" s="381"/>
      <c r="AE40" s="381">
        <f>$E$40</f>
        <v>132653</v>
      </c>
      <c r="AF40" s="381"/>
      <c r="AG40" s="381">
        <f>$E$40</f>
        <v>132653</v>
      </c>
      <c r="AH40" s="373"/>
      <c r="AI40" s="373"/>
    </row>
    <row r="41" spans="1:35" ht="14.25">
      <c r="A41" s="983" t="s">
        <v>2435</v>
      </c>
      <c r="B41" s="388"/>
      <c r="C41" s="382"/>
      <c r="D41" s="373"/>
      <c r="E41" s="384">
        <v>37355</v>
      </c>
      <c r="F41" s="384"/>
      <c r="G41" s="384">
        <f>$E$41</f>
        <v>37355</v>
      </c>
      <c r="H41" s="384"/>
      <c r="I41" s="384">
        <f>$E$41</f>
        <v>37355</v>
      </c>
      <c r="J41" s="384"/>
      <c r="K41" s="384">
        <f>$E$41</f>
        <v>37355</v>
      </c>
      <c r="L41" s="384"/>
      <c r="M41" s="384">
        <f>$E$41</f>
        <v>37355</v>
      </c>
      <c r="N41" s="384"/>
      <c r="O41" s="384">
        <f>$E$41</f>
        <v>37355</v>
      </c>
      <c r="P41" s="384"/>
      <c r="Q41" s="384">
        <f>$E$41</f>
        <v>37355</v>
      </c>
      <c r="R41" s="384"/>
      <c r="S41" s="384">
        <f>$E$41</f>
        <v>37355</v>
      </c>
      <c r="T41" s="384"/>
      <c r="U41" s="384">
        <f>$E$41</f>
        <v>37355</v>
      </c>
      <c r="V41" s="384"/>
      <c r="W41" s="384">
        <f>$E$41</f>
        <v>37355</v>
      </c>
      <c r="X41" s="384"/>
      <c r="Y41" s="384">
        <f>$E$41</f>
        <v>37355</v>
      </c>
      <c r="Z41" s="384"/>
      <c r="AA41" s="384">
        <f>$E$41</f>
        <v>37355</v>
      </c>
      <c r="AB41" s="384"/>
      <c r="AC41" s="384">
        <f>$E$41</f>
        <v>37355</v>
      </c>
      <c r="AD41" s="384"/>
      <c r="AE41" s="384">
        <f>$E$41</f>
        <v>37355</v>
      </c>
      <c r="AF41" s="384"/>
      <c r="AG41" s="384">
        <f>$E$41</f>
        <v>37355</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170008</v>
      </c>
      <c r="F43" s="385"/>
      <c r="G43" s="385">
        <f>SUM(G40:G42)</f>
        <v>170008</v>
      </c>
      <c r="H43" s="385"/>
      <c r="I43" s="385">
        <f>SUM(I40:I42)</f>
        <v>170008</v>
      </c>
      <c r="J43" s="385"/>
      <c r="K43" s="385">
        <f>SUM(K40:K42)</f>
        <v>170008</v>
      </c>
      <c r="L43" s="385"/>
      <c r="M43" s="385">
        <f>SUM(M40:M42)</f>
        <v>170008</v>
      </c>
      <c r="N43" s="385"/>
      <c r="O43" s="385">
        <f>SUM(O40:O42)</f>
        <v>170008</v>
      </c>
      <c r="P43" s="385"/>
      <c r="Q43" s="385">
        <f>SUM(Q40:Q42)</f>
        <v>170008</v>
      </c>
      <c r="R43" s="385"/>
      <c r="S43" s="385">
        <f>SUM(S40:S42)</f>
        <v>170008</v>
      </c>
      <c r="T43" s="385"/>
      <c r="U43" s="385">
        <f>SUM(U40:U42)</f>
        <v>170008</v>
      </c>
      <c r="V43" s="385"/>
      <c r="W43" s="385">
        <f>SUM(W40:W42)</f>
        <v>170008</v>
      </c>
      <c r="X43" s="385"/>
      <c r="Y43" s="385">
        <f>SUM(Y40:Y42)</f>
        <v>170008</v>
      </c>
      <c r="Z43" s="385"/>
      <c r="AA43" s="385">
        <f>SUM(AA40:AA42)</f>
        <v>170008</v>
      </c>
      <c r="AB43" s="385"/>
      <c r="AC43" s="385">
        <f>SUM(AC40:AC42)</f>
        <v>170008</v>
      </c>
      <c r="AD43" s="385"/>
      <c r="AE43" s="385">
        <f>SUM(AE40:AE42)</f>
        <v>170008</v>
      </c>
      <c r="AF43" s="385"/>
      <c r="AG43" s="385">
        <f>SUM(AG40:AG42)</f>
        <v>170008</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25480.851200000034</v>
      </c>
      <c r="F45" s="385"/>
      <c r="G45" s="385">
        <f>G37-G43</f>
        <v>26802.052479999838</v>
      </c>
      <c r="H45" s="385"/>
      <c r="I45" s="385">
        <f>I37-I43</f>
        <v>28008.998091999907</v>
      </c>
      <c r="J45" s="385"/>
      <c r="K45" s="385">
        <f>K37-K43</f>
        <v>29093.664644799894</v>
      </c>
      <c r="L45" s="385"/>
      <c r="M45" s="385">
        <f>M37-M43</f>
        <v>30047.647077437257</v>
      </c>
      <c r="N45" s="385"/>
      <c r="O45" s="385">
        <f>O37-O43</f>
        <v>30862.142774668871</v>
      </c>
      <c r="P45" s="385"/>
      <c r="Q45" s="385">
        <f>Q37-Q43</f>
        <v>31527.935063245473</v>
      </c>
      <c r="R45" s="385"/>
      <c r="S45" s="385">
        <f>S37-S43</f>
        <v>32035.376065726858</v>
      </c>
      <c r="T45" s="385"/>
      <c r="U45" s="385">
        <f>U37-U43</f>
        <v>32374.368887725635</v>
      </c>
      <c r="V45" s="385"/>
      <c r="W45" s="385">
        <f>W37-W43</f>
        <v>32534.349113585893</v>
      </c>
      <c r="X45" s="385"/>
      <c r="Y45" s="385">
        <f>Y37-Y43</f>
        <v>32504.265584592358</v>
      </c>
      <c r="Z45" s="385"/>
      <c r="AA45" s="385">
        <f>AA37-AA43</f>
        <v>32272.560432843748</v>
      </c>
      <c r="AB45" s="385"/>
      <c r="AC45" s="385">
        <f>AC37-AC43</f>
        <v>31827.148342951667</v>
      </c>
      <c r="AD45" s="385"/>
      <c r="AE45" s="385">
        <f>AE37-AE43</f>
        <v>31155.395012702327</v>
      </c>
      <c r="AF45" s="385"/>
      <c r="AG45" s="385">
        <f>AG37-AG43</f>
        <v>30244.094782761298</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3.6430776973315537E-2</v>
      </c>
      <c r="F47" s="389"/>
      <c r="G47" s="389">
        <f>G45/(G4+G6+G8)</f>
        <v>3.7385112323895207E-2</v>
      </c>
      <c r="H47" s="389"/>
      <c r="I47" s="389">
        <f>I45/(I4+I6+I8)</f>
        <v>3.8115739066700655E-2</v>
      </c>
      <c r="J47" s="389"/>
      <c r="K47" s="389">
        <f>K45/(K4+K6+K8)</f>
        <v>3.8626142141992226E-2</v>
      </c>
      <c r="L47" s="389"/>
      <c r="M47" s="389">
        <f>M45/(M4+M6+M8)</f>
        <v>3.8919702336352585E-2</v>
      </c>
      <c r="N47" s="389"/>
      <c r="O47" s="389">
        <f>O45/(O4+O6+O8)</f>
        <v>3.8999698635761831E-2</v>
      </c>
      <c r="P47" s="389"/>
      <c r="Q47" s="389">
        <f>Q45/(Q4+Q6+Q8)</f>
        <v>3.8869310519454192E-2</v>
      </c>
      <c r="R47" s="389"/>
      <c r="S47" s="389">
        <f>S45/(S4+S6+S8)</f>
        <v>3.853162019598682E-2</v>
      </c>
      <c r="T47" s="389"/>
      <c r="U47" s="389">
        <f>U45/(U4+U6+U8)</f>
        <v>3.7989614782907952E-2</v>
      </c>
      <c r="V47" s="389"/>
      <c r="W47" s="389">
        <f>W45/(W4+W6+W8)</f>
        <v>3.7246188431381659E-2</v>
      </c>
      <c r="X47" s="389"/>
      <c r="Y47" s="389">
        <f>Y45/(Y4+Y6+Y8)</f>
        <v>3.6304144397099523E-2</v>
      </c>
      <c r="Z47" s="389"/>
      <c r="AA47" s="389">
        <f>AA45/(AA4+AA6+AA8)</f>
        <v>3.5166197058762505E-2</v>
      </c>
      <c r="AB47" s="389"/>
      <c r="AC47" s="389">
        <f>AC45/(AC4+AC6+AC8)</f>
        <v>3.3834973885398092E-2</v>
      </c>
      <c r="AD47" s="389"/>
      <c r="AE47" s="389">
        <f>AE45/(AE4+AE6+AE8)</f>
        <v>3.2313017353741362E-2</v>
      </c>
      <c r="AF47" s="389"/>
      <c r="AG47" s="389">
        <f>AG45/(AG4+AG6+AG8)</f>
        <v>3.0602786816877288E-2</v>
      </c>
      <c r="AH47" s="389"/>
      <c r="AI47" s="389"/>
    </row>
    <row r="48" spans="1:35" ht="14.25">
      <c r="A48" s="389" t="s">
        <v>1087</v>
      </c>
      <c r="B48" s="389"/>
      <c r="C48" s="382"/>
      <c r="D48" s="389"/>
      <c r="E48" s="389">
        <f>E45/E43</f>
        <v>0.14988030680909153</v>
      </c>
      <c r="F48" s="389"/>
      <c r="G48" s="389">
        <f>G45/G43</f>
        <v>0.15765171333113639</v>
      </c>
      <c r="H48" s="389"/>
      <c r="I48" s="389">
        <f>I45/I43</f>
        <v>0.16475105931485523</v>
      </c>
      <c r="J48" s="389"/>
      <c r="K48" s="389">
        <f>K45/K43</f>
        <v>0.17113115056232586</v>
      </c>
      <c r="L48" s="389"/>
      <c r="M48" s="389">
        <f>M45/M43</f>
        <v>0.17674254786502552</v>
      </c>
      <c r="N48" s="389"/>
      <c r="O48" s="389">
        <f>O45/O43</f>
        <v>0.1815334735698842</v>
      </c>
      <c r="P48" s="389"/>
      <c r="Q48" s="389">
        <f>Q45/Q43</f>
        <v>0.1854497145031144</v>
      </c>
      <c r="R48" s="389"/>
      <c r="S48" s="389">
        <f>S45/S43</f>
        <v>0.18843452111504669</v>
      </c>
      <c r="T48" s="389"/>
      <c r="U48" s="389">
        <f>U45/U43</f>
        <v>0.19042850270414119</v>
      </c>
      <c r="V48" s="389"/>
      <c r="W48" s="389">
        <f>W45/W43</f>
        <v>0.19136951857316065</v>
      </c>
      <c r="X48" s="389"/>
      <c r="Y48" s="389">
        <f>Y45/Y43</f>
        <v>0.19119256496513315</v>
      </c>
      <c r="Z48" s="389"/>
      <c r="AA48" s="389">
        <f>AA45/AA43</f>
        <v>0.18982965762107518</v>
      </c>
      <c r="AB48" s="389"/>
      <c r="AC48" s="389">
        <f>AC45/AC43</f>
        <v>0.18720970979572529</v>
      </c>
      <c r="AD48" s="389"/>
      <c r="AE48" s="389">
        <f>AE45/AE43</f>
        <v>0.18325840556151668</v>
      </c>
      <c r="AF48" s="389"/>
      <c r="AG48" s="389">
        <f>AG45/AG43</f>
        <v>0.17789806822479706</v>
      </c>
      <c r="AH48" s="389"/>
      <c r="AI48" s="389"/>
    </row>
    <row r="49" spans="1:35" ht="14.25">
      <c r="A49" s="390" t="s">
        <v>1088</v>
      </c>
      <c r="B49" s="390"/>
      <c r="C49" s="391"/>
      <c r="D49" s="390"/>
      <c r="E49" s="390">
        <f>E37/E43</f>
        <v>1.1498803068090915</v>
      </c>
      <c r="F49" s="390"/>
      <c r="G49" s="390">
        <f>G37/G43</f>
        <v>1.1576517133311364</v>
      </c>
      <c r="H49" s="390"/>
      <c r="I49" s="390">
        <f>I37/I43</f>
        <v>1.1647510593148551</v>
      </c>
      <c r="J49" s="390"/>
      <c r="K49" s="390">
        <f>K37/K43</f>
        <v>1.1711311505623259</v>
      </c>
      <c r="L49" s="390"/>
      <c r="M49" s="390">
        <f>M37/M43</f>
        <v>1.1767425478650255</v>
      </c>
      <c r="N49" s="390"/>
      <c r="O49" s="390">
        <f>O37/O43</f>
        <v>1.1815334735698841</v>
      </c>
      <c r="P49" s="390"/>
      <c r="Q49" s="390">
        <f>Q37/Q43</f>
        <v>1.1854497145031144</v>
      </c>
      <c r="R49" s="390"/>
      <c r="S49" s="390">
        <f>S37/S43</f>
        <v>1.1884345211150467</v>
      </c>
      <c r="T49" s="390"/>
      <c r="U49" s="390">
        <f>U37/U43</f>
        <v>1.1904285027041412</v>
      </c>
      <c r="V49" s="390"/>
      <c r="W49" s="390">
        <f>W37/W43</f>
        <v>1.1913695185731605</v>
      </c>
      <c r="X49" s="390"/>
      <c r="Y49" s="390">
        <f>Y37/Y43</f>
        <v>1.1911925649651331</v>
      </c>
      <c r="Z49" s="390"/>
      <c r="AA49" s="390">
        <f>AA37/AA43</f>
        <v>1.1898296576210752</v>
      </c>
      <c r="AB49" s="390"/>
      <c r="AC49" s="390">
        <f>AC37/AC43</f>
        <v>1.1872097097957253</v>
      </c>
      <c r="AD49" s="390"/>
      <c r="AE49" s="390">
        <f>AE37/AE43</f>
        <v>1.1832584055615167</v>
      </c>
      <c r="AF49" s="390"/>
      <c r="AG49" s="390">
        <f>AG37/AG43</f>
        <v>1.177898068224797</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1091</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25480.851200000034</v>
      </c>
      <c r="F60" s="371"/>
      <c r="G60" s="371">
        <f>G45-G58</f>
        <v>26802.052479999838</v>
      </c>
      <c r="H60" s="371"/>
      <c r="I60" s="371">
        <f>I45-I58</f>
        <v>28008.998091999907</v>
      </c>
      <c r="J60" s="371"/>
      <c r="K60" s="371">
        <f>K45-K58</f>
        <v>29093.664644799894</v>
      </c>
      <c r="L60" s="371"/>
      <c r="M60" s="371">
        <f>M45-M58</f>
        <v>30047.647077437257</v>
      </c>
      <c r="N60" s="371"/>
      <c r="O60" s="371">
        <f>O45-O58</f>
        <v>30862.142774668871</v>
      </c>
      <c r="P60" s="371"/>
      <c r="Q60" s="371">
        <f>Q45-Q58</f>
        <v>31527.935063245473</v>
      </c>
      <c r="R60" s="371"/>
      <c r="S60" s="371">
        <f>S45-S58</f>
        <v>32035.376065726858</v>
      </c>
      <c r="T60" s="371"/>
      <c r="U60" s="371">
        <f>U45-U58</f>
        <v>32374.368887725635</v>
      </c>
      <c r="V60" s="371"/>
      <c r="W60" s="371">
        <f>W45-W58</f>
        <v>32534.349113585893</v>
      </c>
      <c r="X60" s="371"/>
      <c r="Y60" s="371">
        <f>Y45-Y58</f>
        <v>32504.265584592358</v>
      </c>
      <c r="Z60" s="371"/>
      <c r="AA60" s="371">
        <f>AA45-AA58</f>
        <v>32272.560432843748</v>
      </c>
      <c r="AB60" s="371"/>
      <c r="AC60" s="371">
        <f>AC45-AC58</f>
        <v>31827.148342951667</v>
      </c>
      <c r="AD60" s="371"/>
      <c r="AE60" s="371">
        <f>AE45-AE58</f>
        <v>31155.395012702327</v>
      </c>
      <c r="AF60" s="371"/>
      <c r="AG60" s="371">
        <f>AG45-AG58</f>
        <v>30244.094782761298</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25480.851200000034</v>
      </c>
      <c r="F72" s="377"/>
      <c r="G72" s="371">
        <f>G60-G62-G70</f>
        <v>26802.052479999838</v>
      </c>
      <c r="H72" s="377"/>
      <c r="I72" s="371">
        <f>I60-I62-I70</f>
        <v>28008.998091999907</v>
      </c>
      <c r="J72" s="377"/>
      <c r="K72" s="371">
        <f>K60-K62-K70</f>
        <v>29093.664644799894</v>
      </c>
      <c r="L72" s="377"/>
      <c r="M72" s="371">
        <f>M60-M62-M70</f>
        <v>30047.647077437257</v>
      </c>
      <c r="N72" s="377"/>
      <c r="O72" s="371">
        <f>O60-O62-O70</f>
        <v>30862.142774668871</v>
      </c>
      <c r="P72" s="377"/>
      <c r="Q72" s="371">
        <f>Q60-Q62-Q70</f>
        <v>31527.935063245473</v>
      </c>
      <c r="R72" s="377"/>
      <c r="S72" s="371">
        <f>S60-S62-S70</f>
        <v>32035.376065726858</v>
      </c>
      <c r="T72" s="377"/>
      <c r="U72" s="371">
        <f>U60-U62-U70</f>
        <v>32374.368887725635</v>
      </c>
      <c r="V72" s="377"/>
      <c r="W72" s="371">
        <f>W60-W62-W70</f>
        <v>32534.349113585893</v>
      </c>
      <c r="X72" s="377"/>
      <c r="Y72" s="371">
        <f>Y60-Y62-Y70</f>
        <v>32504.265584592358</v>
      </c>
      <c r="Z72" s="377"/>
      <c r="AA72" s="371">
        <f>AA60-AA62-AA70</f>
        <v>32272.560432843748</v>
      </c>
      <c r="AB72" s="377"/>
      <c r="AC72" s="371">
        <f>AC60-AC62-AC70</f>
        <v>31827.148342951667</v>
      </c>
      <c r="AD72" s="377"/>
      <c r="AE72" s="371">
        <f>AE60-AE62-AE70</f>
        <v>31155.395012702327</v>
      </c>
      <c r="AF72" s="377"/>
      <c r="AG72" s="371">
        <f>AG60-AG62-AG70</f>
        <v>30244.094782761298</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86" t="s">
        <v>1097</v>
      </c>
      <c r="B77" s="1986"/>
      <c r="C77" s="1986"/>
      <c r="D77" s="1986"/>
      <c r="E77" s="1986"/>
      <c r="F77" s="1986"/>
      <c r="G77" s="1986"/>
      <c r="H77" s="1986"/>
      <c r="I77" s="1986"/>
      <c r="J77" s="1986"/>
      <c r="K77" s="1986"/>
      <c r="L77" s="1986"/>
      <c r="M77" s="1986"/>
      <c r="N77" s="1986"/>
      <c r="O77" s="1986"/>
      <c r="P77" s="1986"/>
      <c r="Q77" s="1986"/>
      <c r="R77" s="1986"/>
      <c r="S77" s="1986"/>
      <c r="T77" s="1986"/>
      <c r="U77" s="1986"/>
      <c r="V77" s="1986"/>
      <c r="W77" s="1986"/>
      <c r="X77" s="1986"/>
      <c r="Y77" s="1986"/>
      <c r="Z77" s="1986"/>
      <c r="AA77" s="1986"/>
      <c r="AB77" s="1986"/>
      <c r="AC77" s="1986"/>
      <c r="AD77" s="1986"/>
      <c r="AE77" s="1986"/>
      <c r="AF77" s="1986"/>
      <c r="AG77" s="1986"/>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1223</v>
      </c>
    </row>
    <row r="2" spans="1:1" ht="15.75">
      <c r="A2" s="482"/>
    </row>
    <row r="3" spans="1:1" ht="15.75">
      <c r="A3" s="483" t="s">
        <v>1218</v>
      </c>
    </row>
    <row r="4" spans="1:1" ht="15.75">
      <c r="A4" s="483" t="s">
        <v>1219</v>
      </c>
    </row>
    <row r="5" spans="1:1" ht="15.75">
      <c r="A5" s="483" t="s">
        <v>1220</v>
      </c>
    </row>
    <row r="6" spans="1:1" ht="15.75">
      <c r="A6" s="483" t="s">
        <v>1221</v>
      </c>
    </row>
    <row r="7" spans="1:1" ht="15.75">
      <c r="A7" s="483" t="s">
        <v>1222</v>
      </c>
    </row>
    <row r="8" spans="1:1" ht="15.75">
      <c r="A8" s="561" t="s">
        <v>1337</v>
      </c>
    </row>
    <row r="9" spans="1:1" ht="15.75">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7" t="s">
        <v>1098</v>
      </c>
      <c r="B1" s="1648"/>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1648"/>
    </row>
    <row r="2" spans="1:40" ht="12.95" customHeight="1" thickBot="1">
      <c r="A2" s="1649"/>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33" t="s">
        <v>1593</v>
      </c>
      <c r="U7" s="1633"/>
      <c r="V7" s="1633"/>
      <c r="W7" s="1633"/>
      <c r="X7" s="1633"/>
      <c r="Y7" s="1633" t="s">
        <v>1730</v>
      </c>
      <c r="Z7" s="1633"/>
      <c r="AA7" s="1633"/>
      <c r="AB7" s="1633"/>
      <c r="AC7" s="1633"/>
      <c r="AD7" s="1633" t="s">
        <v>1353</v>
      </c>
      <c r="AE7" s="1633"/>
      <c r="AF7" s="1633"/>
      <c r="AG7" s="1633"/>
      <c r="AH7" s="1633"/>
      <c r="AI7" s="1633" t="s">
        <v>1731</v>
      </c>
      <c r="AJ7" s="1633"/>
      <c r="AK7" s="1633"/>
      <c r="AL7" s="1633"/>
      <c r="AM7" s="1633"/>
    </row>
    <row r="8" spans="1:40" ht="12.95" customHeight="1">
      <c r="B8" s="202"/>
      <c r="T8" s="1633"/>
      <c r="U8" s="1633"/>
      <c r="V8" s="1633"/>
      <c r="W8" s="1633"/>
      <c r="X8" s="1633"/>
      <c r="Y8" s="1633"/>
      <c r="Z8" s="1633"/>
      <c r="AA8" s="1633"/>
      <c r="AB8" s="1633"/>
      <c r="AC8" s="1633"/>
      <c r="AD8" s="1633"/>
      <c r="AE8" s="1633"/>
      <c r="AF8" s="1633"/>
      <c r="AG8" s="1633"/>
      <c r="AH8" s="1633"/>
      <c r="AI8" s="1633"/>
      <c r="AJ8" s="1633"/>
      <c r="AK8" s="1633"/>
      <c r="AL8" s="1633"/>
      <c r="AM8" s="1633"/>
    </row>
    <row r="9" spans="1:40" ht="12.95" customHeight="1">
      <c r="B9" s="202"/>
      <c r="T9" s="1633"/>
      <c r="U9" s="1633"/>
      <c r="V9" s="1633"/>
      <c r="W9" s="1633"/>
      <c r="X9" s="1633"/>
      <c r="Y9" s="1633"/>
      <c r="Z9" s="1633"/>
      <c r="AA9" s="1633"/>
      <c r="AB9" s="1633"/>
      <c r="AC9" s="1633"/>
      <c r="AD9" s="1633"/>
      <c r="AE9" s="1633"/>
      <c r="AF9" s="1633"/>
      <c r="AG9" s="1633"/>
      <c r="AH9" s="1633"/>
      <c r="AI9" s="1633"/>
      <c r="AJ9" s="1633"/>
      <c r="AK9" s="1633"/>
      <c r="AL9" s="1633"/>
      <c r="AM9" s="1633"/>
    </row>
    <row r="10" spans="1:40" ht="12.95" customHeight="1">
      <c r="B10" s="53"/>
      <c r="C10" s="54"/>
      <c r="D10" s="54"/>
      <c r="E10" s="54"/>
      <c r="F10" s="54"/>
      <c r="G10" s="54"/>
      <c r="H10" s="54"/>
      <c r="I10" s="54"/>
      <c r="J10" s="54"/>
      <c r="K10" s="54"/>
      <c r="L10" s="54"/>
      <c r="M10" s="54"/>
      <c r="N10" s="54"/>
      <c r="O10" s="54"/>
      <c r="P10" s="54"/>
      <c r="Q10" s="54"/>
      <c r="R10" s="54"/>
      <c r="S10" s="54"/>
      <c r="T10" s="1633"/>
      <c r="U10" s="1633"/>
      <c r="V10" s="1633"/>
      <c r="W10" s="1633"/>
      <c r="X10" s="1633"/>
      <c r="Y10" s="1633"/>
      <c r="Z10" s="1633"/>
      <c r="AA10" s="1633"/>
      <c r="AB10" s="1633"/>
      <c r="AC10" s="1633"/>
      <c r="AD10" s="1633"/>
      <c r="AE10" s="1633"/>
      <c r="AF10" s="1633"/>
      <c r="AG10" s="1633"/>
      <c r="AH10" s="1633"/>
      <c r="AI10" s="1633"/>
      <c r="AJ10" s="1633"/>
      <c r="AK10" s="1633"/>
      <c r="AL10" s="1633"/>
      <c r="AM10" s="1633"/>
    </row>
    <row r="11" spans="1:40" ht="12.95" customHeight="1">
      <c r="B11" s="992" t="s">
        <v>506</v>
      </c>
      <c r="C11" s="993"/>
      <c r="D11" s="993"/>
      <c r="E11" s="993"/>
      <c r="F11" s="993"/>
      <c r="G11" s="993"/>
      <c r="H11" s="993"/>
      <c r="I11" s="993"/>
      <c r="J11" s="993"/>
      <c r="K11" s="993"/>
      <c r="L11" s="993"/>
      <c r="M11" s="993"/>
      <c r="N11" s="993"/>
      <c r="O11" s="993"/>
      <c r="P11" s="993"/>
      <c r="Q11" s="993"/>
      <c r="R11" s="993"/>
      <c r="S11" s="994"/>
      <c r="T11" s="1641">
        <f>IF('Sources and Basis Breakdown'!F105=0,'Sources and Basis Breakdown'!E105,'Sources and Basis Breakdown'!F105)</f>
        <v>38221566</v>
      </c>
      <c r="U11" s="1634"/>
      <c r="V11" s="1634"/>
      <c r="W11" s="1634"/>
      <c r="X11" s="1634"/>
      <c r="Y11" s="1650">
        <f>IF('Sources and Basis Breakdown'!G105+'Sources and Basis Breakdown'!F105='Sources and Basis Breakdown'!E105,'Sources and Basis Breakdown'!G105,0)</f>
        <v>38221566</v>
      </c>
      <c r="Z11" s="1634"/>
      <c r="AA11" s="1634"/>
      <c r="AB11" s="1634"/>
      <c r="AC11" s="1634"/>
      <c r="AD11" s="1634">
        <f>IF('Sources and Basis Breakdown'!I105=0,'Sources and Basis Breakdown'!H105,'Sources and Basis Breakdown'!I105)</f>
        <v>0</v>
      </c>
      <c r="AE11" s="1634"/>
      <c r="AF11" s="1634"/>
      <c r="AG11" s="1634"/>
      <c r="AH11" s="1634"/>
      <c r="AI11" s="1634">
        <f>IF('Sources and Basis Breakdown'!I105+'Sources and Basis Breakdown'!J105='Sources and Basis Breakdown'!H105,'Sources and Basis Breakdown'!J105,0)</f>
        <v>0</v>
      </c>
      <c r="AJ11" s="1634"/>
      <c r="AK11" s="1634"/>
      <c r="AL11" s="1634"/>
      <c r="AM11" s="1634"/>
    </row>
    <row r="12" spans="1:40" ht="12.95" customHeight="1">
      <c r="B12" s="1635" t="s">
        <v>446</v>
      </c>
      <c r="C12" s="1579"/>
      <c r="D12" s="1579"/>
      <c r="E12" s="1579"/>
      <c r="F12" s="1579"/>
      <c r="G12" s="1579"/>
      <c r="H12" s="1579"/>
      <c r="I12" s="1579"/>
      <c r="J12" s="1579"/>
      <c r="K12" s="1579"/>
      <c r="L12" s="1579"/>
      <c r="M12" s="1579"/>
      <c r="N12" s="1579"/>
      <c r="O12" s="1579"/>
      <c r="P12" s="1579"/>
      <c r="Q12" s="1579"/>
      <c r="R12" s="1579"/>
      <c r="S12" s="1636"/>
      <c r="T12" s="1644"/>
      <c r="U12" s="1645"/>
      <c r="V12" s="1645"/>
      <c r="W12" s="1645"/>
      <c r="X12" s="1646"/>
      <c r="Y12" s="1644"/>
      <c r="Z12" s="1645"/>
      <c r="AA12" s="1645"/>
      <c r="AB12" s="1645"/>
      <c r="AC12" s="1646"/>
      <c r="AD12" s="1644"/>
      <c r="AE12" s="1645"/>
      <c r="AF12" s="1645"/>
      <c r="AG12" s="1645"/>
      <c r="AH12" s="1646"/>
      <c r="AI12" s="1644"/>
      <c r="AJ12" s="1645"/>
      <c r="AK12" s="1645"/>
      <c r="AL12" s="1645"/>
      <c r="AM12" s="1646"/>
    </row>
    <row r="13" spans="1:40" ht="12.95" customHeight="1">
      <c r="B13" s="8"/>
      <c r="C13" s="1637" t="s">
        <v>1697</v>
      </c>
      <c r="D13" s="1638"/>
      <c r="E13" s="1638"/>
      <c r="F13" s="1638"/>
      <c r="G13" s="1638"/>
      <c r="H13" s="1638"/>
      <c r="I13" s="1638"/>
      <c r="J13" s="1638"/>
      <c r="K13" s="1638"/>
      <c r="L13" s="1638"/>
      <c r="M13" s="1638"/>
      <c r="N13" s="1638"/>
      <c r="O13" s="1638"/>
      <c r="P13" s="1638"/>
      <c r="Q13" s="1638"/>
      <c r="R13" s="1638"/>
      <c r="S13" s="1639"/>
      <c r="T13" s="1642">
        <f>'Basis &amp; Credits'!T13</f>
        <v>0</v>
      </c>
      <c r="U13" s="1643"/>
      <c r="V13" s="1643"/>
      <c r="W13" s="1643"/>
      <c r="X13" s="1643"/>
      <c r="Y13" s="1642">
        <f>'Basis &amp; Credits'!Y13</f>
        <v>0</v>
      </c>
      <c r="Z13" s="1643"/>
      <c r="AA13" s="1643"/>
      <c r="AB13" s="1643"/>
      <c r="AC13" s="1643"/>
      <c r="AD13" s="1643">
        <f>'Basis &amp; Credits'!AD13</f>
        <v>0</v>
      </c>
      <c r="AE13" s="1643"/>
      <c r="AF13" s="1643"/>
      <c r="AG13" s="1643"/>
      <c r="AH13" s="1643"/>
      <c r="AI13" s="1643">
        <f>'Basis &amp; Credits'!AI13</f>
        <v>0</v>
      </c>
      <c r="AJ13" s="1643"/>
      <c r="AK13" s="1643"/>
      <c r="AL13" s="1643"/>
      <c r="AM13" s="1643"/>
    </row>
    <row r="14" spans="1:40" ht="12.95" customHeight="1">
      <c r="B14" s="8"/>
      <c r="C14" s="1638" t="s">
        <v>766</v>
      </c>
      <c r="D14" s="1638"/>
      <c r="E14" s="1638"/>
      <c r="F14" s="1638"/>
      <c r="G14" s="1638"/>
      <c r="H14" s="1638"/>
      <c r="I14" s="1638"/>
      <c r="J14" s="1638"/>
      <c r="K14" s="1638"/>
      <c r="L14" s="1638"/>
      <c r="M14" s="1638"/>
      <c r="N14" s="1638"/>
      <c r="O14" s="1638"/>
      <c r="P14" s="1638"/>
      <c r="Q14" s="1638"/>
      <c r="R14" s="1638"/>
      <c r="S14" s="1639"/>
      <c r="T14" s="1132">
        <f>'Basis &amp; Credits'!T14</f>
        <v>0</v>
      </c>
      <c r="U14" s="1112"/>
      <c r="V14" s="1112"/>
      <c r="W14" s="1112"/>
      <c r="X14" s="1112"/>
      <c r="Y14" s="1132">
        <f>'Basis &amp; Credits'!Y14</f>
        <v>0</v>
      </c>
      <c r="Z14" s="1112"/>
      <c r="AA14" s="1112"/>
      <c r="AB14" s="1112"/>
      <c r="AC14" s="1112"/>
      <c r="AD14" s="1112">
        <f>'Basis &amp; Credits'!AD14</f>
        <v>0</v>
      </c>
      <c r="AE14" s="1112"/>
      <c r="AF14" s="1112"/>
      <c r="AG14" s="1112"/>
      <c r="AH14" s="1112"/>
      <c r="AI14" s="1112">
        <f>'Basis &amp; Credits'!AI14</f>
        <v>0</v>
      </c>
      <c r="AJ14" s="1112"/>
      <c r="AK14" s="1112"/>
      <c r="AL14" s="1112"/>
      <c r="AM14" s="1112"/>
    </row>
    <row r="15" spans="1:40" ht="12.95" customHeight="1">
      <c r="B15" s="8"/>
      <c r="C15" s="1638" t="s">
        <v>767</v>
      </c>
      <c r="D15" s="1638"/>
      <c r="E15" s="1638"/>
      <c r="F15" s="1638"/>
      <c r="G15" s="1638"/>
      <c r="H15" s="1638"/>
      <c r="I15" s="1638"/>
      <c r="J15" s="1638"/>
      <c r="K15" s="1638"/>
      <c r="L15" s="1638"/>
      <c r="M15" s="1638"/>
      <c r="N15" s="1638"/>
      <c r="O15" s="1638"/>
      <c r="P15" s="1638"/>
      <c r="Q15" s="1638"/>
      <c r="R15" s="1638"/>
      <c r="S15" s="1639"/>
      <c r="T15" s="1132">
        <f>'Basis &amp; Credits'!T15</f>
        <v>0</v>
      </c>
      <c r="U15" s="1112"/>
      <c r="V15" s="1112"/>
      <c r="W15" s="1112"/>
      <c r="X15" s="1112"/>
      <c r="Y15" s="1132">
        <f>'Basis &amp; Credits'!Y15</f>
        <v>0</v>
      </c>
      <c r="Z15" s="1112"/>
      <c r="AA15" s="1112"/>
      <c r="AB15" s="1112"/>
      <c r="AC15" s="1112"/>
      <c r="AD15" s="1112">
        <f>'Basis &amp; Credits'!AD15</f>
        <v>0</v>
      </c>
      <c r="AE15" s="1112"/>
      <c r="AF15" s="1112"/>
      <c r="AG15" s="1112"/>
      <c r="AH15" s="1112"/>
      <c r="AI15" s="1112">
        <f>'Basis &amp; Credits'!AI15</f>
        <v>0</v>
      </c>
      <c r="AJ15" s="1112"/>
      <c r="AK15" s="1112"/>
      <c r="AL15" s="1112"/>
      <c r="AM15" s="1112"/>
    </row>
    <row r="16" spans="1:40" ht="12.95" customHeight="1">
      <c r="B16" s="8"/>
      <c r="C16" s="1637" t="s">
        <v>1010</v>
      </c>
      <c r="D16" s="1637"/>
      <c r="E16" s="1637"/>
      <c r="F16" s="1637"/>
      <c r="G16" s="1637"/>
      <c r="H16" s="1637"/>
      <c r="I16" s="1637"/>
      <c r="J16" s="1637"/>
      <c r="K16" s="1637"/>
      <c r="L16" s="1637"/>
      <c r="M16" s="1637"/>
      <c r="N16" s="1637"/>
      <c r="O16" s="1637"/>
      <c r="P16" s="1637"/>
      <c r="Q16" s="1637"/>
      <c r="R16" s="1637"/>
      <c r="S16" s="1640"/>
      <c r="T16" s="1132">
        <f>'Basis &amp; Credits'!T16</f>
        <v>0</v>
      </c>
      <c r="U16" s="1112"/>
      <c r="V16" s="1112"/>
      <c r="W16" s="1112"/>
      <c r="X16" s="1112"/>
      <c r="Y16" s="1132">
        <f>'Basis &amp; Credits'!Y16</f>
        <v>0</v>
      </c>
      <c r="Z16" s="1112"/>
      <c r="AA16" s="1112"/>
      <c r="AB16" s="1112"/>
      <c r="AC16" s="1112"/>
      <c r="AD16" s="1112">
        <f>'Basis &amp; Credits'!AD16</f>
        <v>0</v>
      </c>
      <c r="AE16" s="1112"/>
      <c r="AF16" s="1112"/>
      <c r="AG16" s="1112"/>
      <c r="AH16" s="1112"/>
      <c r="AI16" s="1112">
        <f>'Basis &amp; Credits'!AI16</f>
        <v>0</v>
      </c>
      <c r="AJ16" s="1112"/>
      <c r="AK16" s="1112"/>
      <c r="AL16" s="1112"/>
      <c r="AM16" s="1112"/>
    </row>
    <row r="17" spans="1:39" ht="12.95" customHeight="1">
      <c r="B17" s="8"/>
      <c r="C17" s="1638" t="s">
        <v>768</v>
      </c>
      <c r="D17" s="1638"/>
      <c r="E17" s="1638"/>
      <c r="F17" s="1638"/>
      <c r="G17" s="1638"/>
      <c r="H17" s="1638"/>
      <c r="I17" s="1638"/>
      <c r="J17" s="1638"/>
      <c r="K17" s="1638"/>
      <c r="L17" s="1638"/>
      <c r="M17" s="1638"/>
      <c r="N17" s="1638"/>
      <c r="O17" s="1638"/>
      <c r="P17" s="1638"/>
      <c r="Q17" s="1638"/>
      <c r="R17" s="1638"/>
      <c r="S17" s="1639"/>
      <c r="T17" s="1132">
        <f>'Basis &amp; Credits'!T17</f>
        <v>0</v>
      </c>
      <c r="U17" s="1112"/>
      <c r="V17" s="1112"/>
      <c r="W17" s="1112"/>
      <c r="X17" s="1112"/>
      <c r="Y17" s="1132">
        <f>'Basis &amp; Credits'!Y17</f>
        <v>0</v>
      </c>
      <c r="Z17" s="1112"/>
      <c r="AA17" s="1112"/>
      <c r="AB17" s="1112"/>
      <c r="AC17" s="1112"/>
      <c r="AD17" s="1112">
        <f>'Basis &amp; Credits'!AD17</f>
        <v>0</v>
      </c>
      <c r="AE17" s="1112"/>
      <c r="AF17" s="1112"/>
      <c r="AG17" s="1112"/>
      <c r="AH17" s="1112"/>
      <c r="AI17" s="1112">
        <f>'Basis &amp; Credits'!AI17</f>
        <v>0</v>
      </c>
      <c r="AJ17" s="1112"/>
      <c r="AK17" s="1112"/>
      <c r="AL17" s="1112"/>
      <c r="AM17" s="1112"/>
    </row>
    <row r="18" spans="1:39" ht="12.95" customHeight="1">
      <c r="B18" s="590"/>
      <c r="C18" s="1637" t="s">
        <v>1357</v>
      </c>
      <c r="D18" s="1638"/>
      <c r="E18" s="1638"/>
      <c r="F18" s="1638"/>
      <c r="G18" s="1638"/>
      <c r="H18" s="1638"/>
      <c r="I18" s="1638"/>
      <c r="J18" s="1638"/>
      <c r="K18" s="1638"/>
      <c r="L18" s="1638"/>
      <c r="M18" s="1638"/>
      <c r="N18" s="1638"/>
      <c r="O18" s="1638"/>
      <c r="P18" s="1638"/>
      <c r="Q18" s="1638"/>
      <c r="R18" s="1638"/>
      <c r="S18" s="1639"/>
      <c r="T18" s="1130">
        <f>'Basis &amp; Credits'!T18</f>
        <v>0</v>
      </c>
      <c r="U18" s="1131"/>
      <c r="V18" s="1131"/>
      <c r="W18" s="1131"/>
      <c r="X18" s="1132"/>
      <c r="Y18" s="1132">
        <f>'Basis &amp; Credits'!Y18</f>
        <v>0</v>
      </c>
      <c r="Z18" s="1112"/>
      <c r="AA18" s="1112"/>
      <c r="AB18" s="1112"/>
      <c r="AC18" s="1112"/>
      <c r="AD18" s="1112">
        <f>'Basis &amp; Credits'!AD18</f>
        <v>0</v>
      </c>
      <c r="AE18" s="1112"/>
      <c r="AF18" s="1112"/>
      <c r="AG18" s="1112"/>
      <c r="AH18" s="1112"/>
      <c r="AI18" s="1112">
        <f>'Basis &amp; Credits'!AI18</f>
        <v>0</v>
      </c>
      <c r="AJ18" s="1112"/>
      <c r="AK18" s="1112"/>
      <c r="AL18" s="1112"/>
      <c r="AM18" s="1112"/>
    </row>
    <row r="19" spans="1:39" ht="12.95" customHeight="1">
      <c r="B19" s="481"/>
      <c r="C19" s="1614" t="str">
        <f>'Basis &amp; Credits'!C19:S19</f>
        <v>Subtract (specify other ineligible amounts):</v>
      </c>
      <c r="D19" s="1614"/>
      <c r="E19" s="1614"/>
      <c r="F19" s="1614"/>
      <c r="G19" s="1614"/>
      <c r="H19" s="1614"/>
      <c r="I19" s="1614"/>
      <c r="J19" s="1614"/>
      <c r="K19" s="1614"/>
      <c r="L19" s="1614"/>
      <c r="M19" s="1614"/>
      <c r="N19" s="1614"/>
      <c r="O19" s="1614"/>
      <c r="P19" s="1614"/>
      <c r="Q19" s="1614"/>
      <c r="R19" s="1614"/>
      <c r="S19" s="1615"/>
      <c r="T19" s="1132">
        <f>'Basis &amp; Credits'!T19</f>
        <v>0</v>
      </c>
      <c r="U19" s="1112"/>
      <c r="V19" s="1112"/>
      <c r="W19" s="1112"/>
      <c r="X19" s="1112"/>
      <c r="Y19" s="1132">
        <f>'Basis &amp; Credits'!Y19</f>
        <v>0</v>
      </c>
      <c r="Z19" s="1112"/>
      <c r="AA19" s="1112"/>
      <c r="AB19" s="1112"/>
      <c r="AC19" s="1112"/>
      <c r="AD19" s="1112">
        <f>'Basis &amp; Credits'!AD19</f>
        <v>0</v>
      </c>
      <c r="AE19" s="1112"/>
      <c r="AF19" s="1112"/>
      <c r="AG19" s="1112"/>
      <c r="AH19" s="1112"/>
      <c r="AI19" s="1112">
        <f>'Basis &amp; Credits'!AI19</f>
        <v>0</v>
      </c>
      <c r="AJ19" s="1112"/>
      <c r="AK19" s="1112"/>
      <c r="AL19" s="1112"/>
      <c r="AM19" s="1112"/>
    </row>
    <row r="20" spans="1:39" ht="12.95" customHeight="1">
      <c r="B20" s="992" t="s">
        <v>769</v>
      </c>
      <c r="C20" s="993"/>
      <c r="D20" s="993"/>
      <c r="E20" s="993"/>
      <c r="F20" s="993"/>
      <c r="G20" s="993"/>
      <c r="H20" s="993"/>
      <c r="I20" s="993"/>
      <c r="J20" s="993"/>
      <c r="K20" s="993"/>
      <c r="L20" s="993"/>
      <c r="M20" s="993"/>
      <c r="N20" s="993"/>
      <c r="O20" s="993"/>
      <c r="P20" s="993"/>
      <c r="Q20" s="993"/>
      <c r="R20" s="993"/>
      <c r="S20" s="994"/>
      <c r="T20" s="1626">
        <f>SUM(T13:X19)</f>
        <v>0</v>
      </c>
      <c r="U20" s="991"/>
      <c r="V20" s="991"/>
      <c r="W20" s="991"/>
      <c r="X20" s="991"/>
      <c r="Y20" s="1626">
        <f>SUM(Y13:AC19)</f>
        <v>0</v>
      </c>
      <c r="Z20" s="991"/>
      <c r="AA20" s="991"/>
      <c r="AB20" s="991"/>
      <c r="AC20" s="991"/>
      <c r="AD20" s="991">
        <f>SUM(AD13:AH19)</f>
        <v>0</v>
      </c>
      <c r="AE20" s="991"/>
      <c r="AF20" s="991"/>
      <c r="AG20" s="991"/>
      <c r="AH20" s="991"/>
      <c r="AI20" s="991">
        <f>SUM(AI13:AM19)</f>
        <v>0</v>
      </c>
      <c r="AJ20" s="991"/>
      <c r="AK20" s="991"/>
      <c r="AL20" s="991"/>
      <c r="AM20" s="991"/>
    </row>
    <row r="21" spans="1:39" ht="12.95" customHeight="1">
      <c r="B21" s="992" t="s">
        <v>1696</v>
      </c>
      <c r="C21" s="993"/>
      <c r="D21" s="993"/>
      <c r="E21" s="993"/>
      <c r="F21" s="993"/>
      <c r="G21" s="993"/>
      <c r="H21" s="993"/>
      <c r="I21" s="993"/>
      <c r="J21" s="993"/>
      <c r="K21" s="993"/>
      <c r="L21" s="993"/>
      <c r="M21" s="993"/>
      <c r="N21" s="993"/>
      <c r="O21" s="993"/>
      <c r="P21" s="993"/>
      <c r="Q21" s="993"/>
      <c r="R21" s="993"/>
      <c r="S21" s="994"/>
      <c r="T21" s="1132">
        <f>'Basis &amp; Credits'!E21</f>
        <v>0</v>
      </c>
      <c r="U21" s="1112"/>
      <c r="V21" s="1112"/>
      <c r="W21" s="1112"/>
      <c r="X21" s="1112"/>
      <c r="Y21" s="1132">
        <f>'Basis &amp; Credits'!J21</f>
        <v>0</v>
      </c>
      <c r="Z21" s="1112"/>
      <c r="AA21" s="1112"/>
      <c r="AB21" s="1112"/>
      <c r="AC21" s="1112"/>
      <c r="AD21" s="1112">
        <f>'Basis &amp; Credits'!O21</f>
        <v>0</v>
      </c>
      <c r="AE21" s="1112"/>
      <c r="AF21" s="1112"/>
      <c r="AG21" s="1112"/>
      <c r="AH21" s="1112"/>
      <c r="AI21" s="1112">
        <f>'Basis &amp; Credits'!T21</f>
        <v>7110455</v>
      </c>
      <c r="AJ21" s="1112"/>
      <c r="AK21" s="1112"/>
      <c r="AL21" s="1112"/>
      <c r="AM21" s="1112"/>
    </row>
    <row r="22" spans="1:39" ht="12.95" customHeight="1">
      <c r="B22" s="992" t="s">
        <v>770</v>
      </c>
      <c r="C22" s="993"/>
      <c r="D22" s="993"/>
      <c r="E22" s="993"/>
      <c r="F22" s="993"/>
      <c r="G22" s="993"/>
      <c r="H22" s="993"/>
      <c r="I22" s="993"/>
      <c r="J22" s="993"/>
      <c r="K22" s="993"/>
      <c r="L22" s="993"/>
      <c r="M22" s="993"/>
      <c r="N22" s="993"/>
      <c r="O22" s="993"/>
      <c r="P22" s="993"/>
      <c r="Q22" s="993"/>
      <c r="R22" s="993"/>
      <c r="S22" s="994"/>
      <c r="T22" s="1627">
        <f>(T20+T21)*-1</f>
        <v>0</v>
      </c>
      <c r="U22" s="1628"/>
      <c r="V22" s="1628"/>
      <c r="W22" s="1628"/>
      <c r="X22" s="1628"/>
      <c r="Y22" s="1627">
        <f>(Y20+Y21)*-1</f>
        <v>0</v>
      </c>
      <c r="Z22" s="1628"/>
      <c r="AA22" s="1628"/>
      <c r="AB22" s="1628"/>
      <c r="AC22" s="1628"/>
      <c r="AD22" s="1627">
        <f>(AD20+AD21)*-1</f>
        <v>0</v>
      </c>
      <c r="AE22" s="1628"/>
      <c r="AF22" s="1628"/>
      <c r="AG22" s="1628"/>
      <c r="AH22" s="1628"/>
      <c r="AI22" s="1627">
        <f>(AI20+AI21)*-1</f>
        <v>-7110455</v>
      </c>
      <c r="AJ22" s="1628"/>
      <c r="AK22" s="1628"/>
      <c r="AL22" s="1628"/>
      <c r="AM22" s="1628"/>
    </row>
    <row r="23" spans="1:39" ht="12.95" customHeight="1">
      <c r="B23" s="992" t="s">
        <v>771</v>
      </c>
      <c r="C23" s="993"/>
      <c r="D23" s="993"/>
      <c r="E23" s="993"/>
      <c r="F23" s="993"/>
      <c r="G23" s="993"/>
      <c r="H23" s="993"/>
      <c r="I23" s="993"/>
      <c r="J23" s="993"/>
      <c r="K23" s="993"/>
      <c r="L23" s="993"/>
      <c r="M23" s="993"/>
      <c r="N23" s="993"/>
      <c r="O23" s="993"/>
      <c r="P23" s="993"/>
      <c r="Q23" s="993"/>
      <c r="R23" s="993"/>
      <c r="S23" s="994"/>
      <c r="T23" s="1626">
        <f>T11+T22</f>
        <v>38221566</v>
      </c>
      <c r="U23" s="991"/>
      <c r="V23" s="991"/>
      <c r="W23" s="991"/>
      <c r="X23" s="991"/>
      <c r="Y23" s="1626">
        <f>Y11+Y22</f>
        <v>38221566</v>
      </c>
      <c r="Z23" s="991"/>
      <c r="AA23" s="991"/>
      <c r="AB23" s="991"/>
      <c r="AC23" s="991"/>
      <c r="AD23" s="1626">
        <f>AD11+AD22</f>
        <v>0</v>
      </c>
      <c r="AE23" s="991"/>
      <c r="AF23" s="991"/>
      <c r="AG23" s="991"/>
      <c r="AH23" s="991"/>
      <c r="AI23" s="1626">
        <f>AI11+AI22</f>
        <v>-7110455</v>
      </c>
      <c r="AJ23" s="991"/>
      <c r="AK23" s="991"/>
      <c r="AL23" s="991"/>
      <c r="AM23" s="991"/>
    </row>
    <row r="24" spans="1:39" ht="12.95" customHeight="1">
      <c r="B24" s="992" t="s">
        <v>1212</v>
      </c>
      <c r="C24" s="993"/>
      <c r="D24" s="993"/>
      <c r="E24" s="993"/>
      <c r="F24" s="993"/>
      <c r="G24" s="993"/>
      <c r="H24" s="993"/>
      <c r="I24" s="993"/>
      <c r="J24" s="993"/>
      <c r="K24" s="993"/>
      <c r="L24" s="993"/>
      <c r="M24" s="993"/>
      <c r="N24" s="993"/>
      <c r="O24" s="993"/>
      <c r="P24" s="993"/>
      <c r="Q24" s="993"/>
      <c r="R24" s="993"/>
      <c r="S24" s="994"/>
      <c r="T24" s="1624">
        <f>Application!AD1020</f>
        <v>0</v>
      </c>
      <c r="U24" s="1625"/>
      <c r="V24" s="1625"/>
      <c r="W24" s="1625"/>
      <c r="X24" s="1625"/>
      <c r="Y24" s="1625"/>
      <c r="Z24" s="1625"/>
      <c r="AA24" s="1625"/>
      <c r="AB24" s="1625"/>
      <c r="AC24" s="1625"/>
      <c r="AD24" s="1625"/>
      <c r="AE24" s="1625"/>
      <c r="AF24" s="1625"/>
      <c r="AG24" s="1625"/>
      <c r="AH24" s="1625"/>
      <c r="AI24" s="1625"/>
      <c r="AJ24" s="1625"/>
      <c r="AK24" s="1625"/>
      <c r="AL24" s="1625"/>
      <c r="AM24" s="1626"/>
    </row>
    <row r="25" spans="1:39" ht="12.95" customHeight="1">
      <c r="B25" s="1616" t="s">
        <v>1729</v>
      </c>
      <c r="C25" s="1617"/>
      <c r="D25" s="1617"/>
      <c r="E25" s="1617"/>
      <c r="F25" s="1617"/>
      <c r="G25" s="1617"/>
      <c r="H25" s="1617"/>
      <c r="I25" s="1617"/>
      <c r="J25" s="1617"/>
      <c r="K25" s="1617"/>
      <c r="L25" s="1617"/>
      <c r="M25" s="1617"/>
      <c r="N25" s="1617"/>
      <c r="O25" s="1617"/>
      <c r="P25" s="1617"/>
      <c r="Q25" s="1617"/>
      <c r="R25" s="1617"/>
      <c r="S25" s="1618"/>
      <c r="T25" s="1630">
        <v>1</v>
      </c>
      <c r="U25" s="1631"/>
      <c r="V25" s="1631"/>
      <c r="W25" s="1631"/>
      <c r="X25" s="1632"/>
      <c r="Y25" s="1630">
        <v>1</v>
      </c>
      <c r="Z25" s="1631"/>
      <c r="AA25" s="1631"/>
      <c r="AB25" s="1631"/>
      <c r="AC25" s="1632"/>
      <c r="AD25" s="1630">
        <v>1</v>
      </c>
      <c r="AE25" s="1631"/>
      <c r="AF25" s="1631"/>
      <c r="AG25" s="1631"/>
      <c r="AH25" s="1632"/>
      <c r="AI25" s="1630">
        <v>1</v>
      </c>
      <c r="AJ25" s="1631"/>
      <c r="AK25" s="1631"/>
      <c r="AL25" s="1631"/>
      <c r="AM25" s="1632"/>
    </row>
    <row r="26" spans="1:39" ht="12.95" customHeight="1">
      <c r="B26" s="992" t="s">
        <v>772</v>
      </c>
      <c r="C26" s="993"/>
      <c r="D26" s="993"/>
      <c r="E26" s="993"/>
      <c r="F26" s="993"/>
      <c r="G26" s="993"/>
      <c r="H26" s="993"/>
      <c r="I26" s="993"/>
      <c r="J26" s="993"/>
      <c r="K26" s="993"/>
      <c r="L26" s="993"/>
      <c r="M26" s="993"/>
      <c r="N26" s="993"/>
      <c r="O26" s="993"/>
      <c r="P26" s="993"/>
      <c r="Q26" s="993"/>
      <c r="R26" s="993"/>
      <c r="S26" s="994"/>
      <c r="T26" s="1066">
        <f>T23*T25</f>
        <v>38221566</v>
      </c>
      <c r="U26" s="1629"/>
      <c r="V26" s="1629"/>
      <c r="W26" s="1629"/>
      <c r="X26" s="1629"/>
      <c r="Y26" s="1066">
        <f>Y23*Y25</f>
        <v>38221566</v>
      </c>
      <c r="Z26" s="1629"/>
      <c r="AA26" s="1629"/>
      <c r="AB26" s="1629"/>
      <c r="AC26" s="1629"/>
      <c r="AD26" s="1066">
        <f>AD23*AD25</f>
        <v>0</v>
      </c>
      <c r="AE26" s="1629"/>
      <c r="AF26" s="1629"/>
      <c r="AG26" s="1629"/>
      <c r="AH26" s="1629"/>
      <c r="AI26" s="1066">
        <f>AI23*AI25</f>
        <v>-7110455</v>
      </c>
      <c r="AJ26" s="1629"/>
      <c r="AK26" s="1629"/>
      <c r="AL26" s="1629"/>
      <c r="AM26" s="1629"/>
    </row>
    <row r="27" spans="1:39" ht="12.95" customHeight="1">
      <c r="A27" s="4"/>
      <c r="B27" s="1619" t="s">
        <v>877</v>
      </c>
      <c r="C27" s="1620"/>
      <c r="D27" s="1620"/>
      <c r="E27" s="1620"/>
      <c r="F27" s="1620"/>
      <c r="G27" s="1620"/>
      <c r="H27" s="1620"/>
      <c r="I27" s="1620"/>
      <c r="J27" s="1620"/>
      <c r="K27" s="1620"/>
      <c r="L27" s="1620"/>
      <c r="M27" s="1620"/>
      <c r="N27" s="1620"/>
      <c r="O27" s="1620"/>
      <c r="P27" s="1620"/>
      <c r="Q27" s="1620"/>
      <c r="R27" s="1620"/>
      <c r="S27" s="1621"/>
      <c r="T27" s="1622">
        <f>Application!AG446</f>
        <v>1</v>
      </c>
      <c r="U27" s="1623"/>
      <c r="V27" s="1623"/>
      <c r="W27" s="1623"/>
      <c r="X27" s="1623"/>
      <c r="Y27" s="1622">
        <f>Application!AG446</f>
        <v>1</v>
      </c>
      <c r="Z27" s="1623"/>
      <c r="AA27" s="1623"/>
      <c r="AB27" s="1623"/>
      <c r="AC27" s="1623"/>
      <c r="AD27" s="1622">
        <f>Application!AG446</f>
        <v>1</v>
      </c>
      <c r="AE27" s="1623"/>
      <c r="AF27" s="1623"/>
      <c r="AG27" s="1623"/>
      <c r="AH27" s="1623"/>
      <c r="AI27" s="1622">
        <f>Application!AG446</f>
        <v>1</v>
      </c>
      <c r="AJ27" s="1623"/>
      <c r="AK27" s="1623"/>
      <c r="AL27" s="1623"/>
      <c r="AM27" s="1623"/>
    </row>
    <row r="28" spans="1:39" ht="12.95" customHeight="1">
      <c r="A28" s="3"/>
      <c r="B28" s="992" t="s">
        <v>841</v>
      </c>
      <c r="C28" s="993"/>
      <c r="D28" s="993"/>
      <c r="E28" s="993"/>
      <c r="F28" s="993"/>
      <c r="G28" s="993"/>
      <c r="H28" s="993"/>
      <c r="I28" s="993"/>
      <c r="J28" s="993"/>
      <c r="K28" s="993"/>
      <c r="L28" s="993"/>
      <c r="M28" s="993"/>
      <c r="N28" s="993"/>
      <c r="O28" s="993"/>
      <c r="P28" s="993"/>
      <c r="Q28" s="993"/>
      <c r="R28" s="993"/>
      <c r="S28" s="994"/>
      <c r="T28" s="1066">
        <f>IF(ISERROR((T26*T27)),0,(T26*T27))</f>
        <v>38221566</v>
      </c>
      <c r="U28" s="1629"/>
      <c r="V28" s="1629"/>
      <c r="W28" s="1629"/>
      <c r="X28" s="1629"/>
      <c r="Y28" s="1066">
        <f>IF(ISERROR((Y26*Y27)),0,(Y26*Y27))</f>
        <v>38221566</v>
      </c>
      <c r="Z28" s="1629"/>
      <c r="AA28" s="1629"/>
      <c r="AB28" s="1629"/>
      <c r="AC28" s="1629"/>
      <c r="AD28" s="1066">
        <f>IF(ISERROR((AD26*AD27)),0,(AD26*AD27))</f>
        <v>0</v>
      </c>
      <c r="AE28" s="1629"/>
      <c r="AF28" s="1629"/>
      <c r="AG28" s="1629"/>
      <c r="AH28" s="1629"/>
      <c r="AI28" s="1066">
        <f>IF(ISERROR((AI26*AI27)),0,(AI26*AI27))</f>
        <v>-7110455</v>
      </c>
      <c r="AJ28" s="1629"/>
      <c r="AK28" s="1629"/>
      <c r="AL28" s="1629"/>
      <c r="AM28" s="1629"/>
    </row>
    <row r="29" spans="1:39" ht="12.95" customHeight="1">
      <c r="B29" s="992" t="s">
        <v>621</v>
      </c>
      <c r="C29" s="993"/>
      <c r="D29" s="993"/>
      <c r="E29" s="993"/>
      <c r="F29" s="993"/>
      <c r="G29" s="993"/>
      <c r="H29" s="993"/>
      <c r="I29" s="993"/>
      <c r="J29" s="993"/>
      <c r="K29" s="993"/>
      <c r="L29" s="993"/>
      <c r="M29" s="993"/>
      <c r="N29" s="993"/>
      <c r="O29" s="993"/>
      <c r="P29" s="993"/>
      <c r="Q29" s="993"/>
      <c r="R29" s="993"/>
      <c r="S29" s="994"/>
      <c r="T29" s="1624">
        <f>T28+Y28+AD28+AI28</f>
        <v>69332677</v>
      </c>
      <c r="U29" s="1625"/>
      <c r="V29" s="1625"/>
      <c r="W29" s="1625"/>
      <c r="X29" s="1625"/>
      <c r="Y29" s="1625"/>
      <c r="Z29" s="1625"/>
      <c r="AA29" s="1625"/>
      <c r="AB29" s="1625"/>
      <c r="AC29" s="1625"/>
      <c r="AD29" s="1625"/>
      <c r="AE29" s="1625"/>
      <c r="AF29" s="1625"/>
      <c r="AG29" s="1625"/>
      <c r="AH29" s="1625"/>
      <c r="AI29" s="1625"/>
      <c r="AJ29" s="1625"/>
      <c r="AK29" s="1625"/>
      <c r="AL29" s="1625"/>
      <c r="AM29" s="1626"/>
    </row>
    <row r="30" spans="1:39" ht="12.95" customHeight="1">
      <c r="B30" s="1988"/>
      <c r="C30" s="1988"/>
      <c r="D30" s="1988"/>
      <c r="E30" s="1988"/>
      <c r="F30" s="1988"/>
      <c r="G30" s="1988"/>
      <c r="H30" s="1988"/>
      <c r="I30" s="1988"/>
      <c r="J30" s="1988"/>
      <c r="K30" s="1988"/>
      <c r="L30" s="1988"/>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33" t="s">
        <v>1592</v>
      </c>
      <c r="Z35" s="1633"/>
      <c r="AA35" s="1633"/>
      <c r="AB35" s="1633"/>
      <c r="AC35" s="1633"/>
      <c r="AD35" s="1435" t="s">
        <v>41</v>
      </c>
      <c r="AE35" s="1435"/>
      <c r="AF35" s="1435"/>
      <c r="AG35" s="1435"/>
      <c r="AH35" s="1435"/>
    </row>
    <row r="36" spans="1:40" ht="12.95" customHeight="1">
      <c r="B36" s="202"/>
      <c r="X36" s="71"/>
      <c r="Y36" s="1633"/>
      <c r="Z36" s="1633"/>
      <c r="AA36" s="1633"/>
      <c r="AB36" s="1633"/>
      <c r="AC36" s="1633"/>
      <c r="AD36" s="1435"/>
      <c r="AE36" s="1435"/>
      <c r="AF36" s="1435"/>
      <c r="AG36" s="1435"/>
      <c r="AH36" s="14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3"/>
      <c r="Z37" s="1633"/>
      <c r="AA37" s="1633"/>
      <c r="AB37" s="1633"/>
      <c r="AC37" s="1633"/>
      <c r="AD37" s="1435"/>
      <c r="AE37" s="1435"/>
      <c r="AF37" s="1435"/>
      <c r="AG37" s="1435"/>
      <c r="AH37" s="1435"/>
    </row>
    <row r="38" spans="1:40" ht="12.95" customHeight="1">
      <c r="A38" s="3"/>
      <c r="B38" s="992" t="s">
        <v>841</v>
      </c>
      <c r="C38" s="993"/>
      <c r="D38" s="993"/>
      <c r="E38" s="993"/>
      <c r="F38" s="993"/>
      <c r="G38" s="993"/>
      <c r="H38" s="993"/>
      <c r="I38" s="993"/>
      <c r="J38" s="993"/>
      <c r="K38" s="993"/>
      <c r="L38" s="993"/>
      <c r="M38" s="993"/>
      <c r="N38" s="993"/>
      <c r="O38" s="993"/>
      <c r="P38" s="993"/>
      <c r="Q38" s="993"/>
      <c r="R38" s="993"/>
      <c r="S38" s="993"/>
      <c r="T38" s="993"/>
      <c r="U38" s="993"/>
      <c r="V38" s="993"/>
      <c r="W38" s="993"/>
      <c r="X38" s="994"/>
      <c r="Y38" s="991">
        <f>IF(T24&gt;=(T23+Y23+AD23+AI23),T28+Y28,0)</f>
        <v>0</v>
      </c>
      <c r="Z38" s="991"/>
      <c r="AA38" s="991"/>
      <c r="AB38" s="991"/>
      <c r="AC38" s="991"/>
      <c r="AD38" s="991">
        <f>IF(T24&gt;=(T23+Y23+AD23+AI23),AD28+AI28,0)</f>
        <v>0</v>
      </c>
      <c r="AE38" s="991"/>
      <c r="AF38" s="991"/>
      <c r="AG38" s="991"/>
      <c r="AH38" s="991"/>
    </row>
    <row r="39" spans="1:40" ht="12.95" customHeight="1">
      <c r="B39" s="992" t="s">
        <v>763</v>
      </c>
      <c r="C39" s="993"/>
      <c r="D39" s="993"/>
      <c r="E39" s="993"/>
      <c r="F39" s="993"/>
      <c r="G39" s="993"/>
      <c r="H39" s="993"/>
      <c r="I39" s="993"/>
      <c r="J39" s="993"/>
      <c r="K39" s="993"/>
      <c r="L39" s="993"/>
      <c r="M39" s="993"/>
      <c r="N39" s="993"/>
      <c r="O39" s="993"/>
      <c r="P39" s="993"/>
      <c r="Q39" s="993"/>
      <c r="R39" s="993"/>
      <c r="S39" s="993"/>
      <c r="T39" s="993"/>
      <c r="U39" s="993"/>
      <c r="V39" s="993"/>
      <c r="W39" s="993"/>
      <c r="X39" s="994"/>
      <c r="Y39" s="1987">
        <v>0.09</v>
      </c>
      <c r="Z39" s="1987"/>
      <c r="AA39" s="1987"/>
      <c r="AB39" s="1987"/>
      <c r="AC39" s="1987"/>
      <c r="AD39" s="1664">
        <v>0.04</v>
      </c>
      <c r="AE39" s="1664"/>
      <c r="AF39" s="1664"/>
      <c r="AG39" s="1664"/>
      <c r="AH39" s="1664"/>
    </row>
    <row r="40" spans="1:40" ht="12.95" customHeight="1">
      <c r="A40" s="3"/>
      <c r="B40" s="992" t="s">
        <v>23</v>
      </c>
      <c r="C40" s="993"/>
      <c r="D40" s="993"/>
      <c r="E40" s="993"/>
      <c r="F40" s="993"/>
      <c r="G40" s="993"/>
      <c r="H40" s="993"/>
      <c r="I40" s="993"/>
      <c r="J40" s="993"/>
      <c r="K40" s="993"/>
      <c r="L40" s="993"/>
      <c r="M40" s="993"/>
      <c r="N40" s="993"/>
      <c r="O40" s="993"/>
      <c r="P40" s="993"/>
      <c r="Q40" s="993"/>
      <c r="R40" s="993"/>
      <c r="S40" s="993"/>
      <c r="T40" s="993"/>
      <c r="U40" s="993"/>
      <c r="V40" s="993"/>
      <c r="W40" s="993"/>
      <c r="X40" s="994"/>
      <c r="Y40" s="991">
        <f>ROUND(Y38*Y39,0)</f>
        <v>0</v>
      </c>
      <c r="Z40" s="991"/>
      <c r="AA40" s="991"/>
      <c r="AB40" s="991"/>
      <c r="AC40" s="991"/>
      <c r="AD40" s="1626">
        <f>ROUND(AD38*AD39,0)</f>
        <v>0</v>
      </c>
      <c r="AE40" s="991"/>
      <c r="AF40" s="991"/>
      <c r="AG40" s="991"/>
      <c r="AH40" s="991"/>
    </row>
    <row r="41" spans="1:40" ht="12.95" customHeight="1">
      <c r="B41" s="992" t="s">
        <v>615</v>
      </c>
      <c r="C41" s="993"/>
      <c r="D41" s="993"/>
      <c r="E41" s="993"/>
      <c r="F41" s="993"/>
      <c r="G41" s="993"/>
      <c r="H41" s="993"/>
      <c r="I41" s="993"/>
      <c r="J41" s="993"/>
      <c r="K41" s="993"/>
      <c r="L41" s="993"/>
      <c r="M41" s="993"/>
      <c r="N41" s="993"/>
      <c r="O41" s="993"/>
      <c r="P41" s="993"/>
      <c r="Q41" s="993"/>
      <c r="R41" s="993"/>
      <c r="S41" s="993"/>
      <c r="T41" s="993"/>
      <c r="U41" s="993"/>
      <c r="V41" s="993"/>
      <c r="W41" s="993"/>
      <c r="X41" s="994"/>
      <c r="Y41" s="1624">
        <f>IF((Y40+AD40)&gt;2500000,2500000,Y40+AD40)</f>
        <v>0</v>
      </c>
      <c r="Z41" s="1625"/>
      <c r="AA41" s="1625"/>
      <c r="AB41" s="1625"/>
      <c r="AC41" s="1625"/>
      <c r="AD41" s="1625"/>
      <c r="AE41" s="1625"/>
      <c r="AF41" s="1625"/>
      <c r="AG41" s="1625"/>
      <c r="AH41" s="1626"/>
    </row>
    <row r="42" spans="1:40" ht="12.95" customHeight="1">
      <c r="A42" s="3"/>
      <c r="B42" s="1658" t="s">
        <v>1156</v>
      </c>
      <c r="C42" s="1658"/>
      <c r="D42" s="1658"/>
      <c r="E42" s="1658"/>
      <c r="F42" s="1658"/>
      <c r="G42" s="1658"/>
      <c r="H42" s="1658"/>
      <c r="I42" s="1658"/>
      <c r="J42" s="1658"/>
      <c r="K42" s="1658"/>
      <c r="L42" s="1658"/>
      <c r="M42" s="1658"/>
      <c r="N42" s="1658"/>
      <c r="O42" s="1658"/>
      <c r="P42" s="1658"/>
      <c r="Q42" s="1658"/>
      <c r="R42" s="1658"/>
      <c r="S42" s="1658"/>
      <c r="T42" s="1658"/>
      <c r="U42" s="1658"/>
      <c r="V42" s="1658"/>
      <c r="W42" s="1658"/>
      <c r="X42" s="1658"/>
      <c r="Y42" s="1658"/>
      <c r="Z42" s="1658"/>
      <c r="AA42" s="1658"/>
      <c r="AB42" s="1658"/>
      <c r="AC42" s="1658"/>
      <c r="AD42" s="1658"/>
      <c r="AE42" s="1658"/>
      <c r="AF42" s="1658"/>
      <c r="AG42" s="1658"/>
      <c r="AH42" s="165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121">
        <f>'Sources and Uses Budget'!B104-'Sources and Uses Budget'!$B$15</f>
        <v>42830452</v>
      </c>
      <c r="AC46" s="1122"/>
      <c r="AD46" s="1122"/>
      <c r="AE46" s="1122"/>
      <c r="AF46" s="1123"/>
    </row>
    <row r="47" spans="1:40" ht="12.95" customHeight="1">
      <c r="D47" s="3" t="s">
        <v>835</v>
      </c>
      <c r="AB47" s="1121">
        <f>Application!AG641-MIN('Sources and Uses Budget'!B15,Application!AG393)</f>
        <v>0</v>
      </c>
      <c r="AC47" s="1122"/>
      <c r="AD47" s="1122"/>
      <c r="AE47" s="1122"/>
      <c r="AF47" s="1123"/>
    </row>
    <row r="48" spans="1:40" ht="12.95" customHeight="1">
      <c r="D48" s="3" t="s">
        <v>377</v>
      </c>
      <c r="AB48" s="1121">
        <f>AB46-AB47</f>
        <v>42830452</v>
      </c>
      <c r="AC48" s="1122"/>
      <c r="AD48" s="1122"/>
      <c r="AE48" s="1122"/>
      <c r="AF48" s="1123"/>
    </row>
    <row r="49" spans="1:40" ht="12.95" customHeight="1">
      <c r="D49" s="3" t="s">
        <v>870</v>
      </c>
      <c r="AA49" s="34"/>
      <c r="AB49" s="1653"/>
      <c r="AC49" s="1654"/>
      <c r="AD49" s="1654"/>
      <c r="AE49" s="1654"/>
      <c r="AF49" s="1655"/>
    </row>
    <row r="50" spans="1:40" s="321" customFormat="1" ht="12.95" customHeight="1">
      <c r="A50"/>
      <c r="B50"/>
      <c r="C50"/>
      <c r="D50"/>
      <c r="E50" s="1659" t="s">
        <v>1346</v>
      </c>
      <c r="F50" s="1659"/>
      <c r="G50" s="1659"/>
      <c r="H50" s="1659"/>
      <c r="I50" s="1659"/>
      <c r="J50" s="1659"/>
      <c r="K50" s="1659"/>
      <c r="L50" s="1659"/>
      <c r="M50" s="1659"/>
      <c r="N50" s="1659"/>
      <c r="O50" s="1659"/>
      <c r="P50" s="1659"/>
      <c r="Q50" s="1659"/>
      <c r="R50" s="1659"/>
      <c r="S50" s="1659"/>
      <c r="T50" s="1659"/>
      <c r="U50" s="1659"/>
      <c r="V50" s="1659"/>
      <c r="W50" s="1659"/>
      <c r="X50" s="1659"/>
      <c r="Y50" s="1659"/>
      <c r="Z50" s="1659"/>
      <c r="AA50" s="351"/>
      <c r="AB50" s="351"/>
      <c r="AC50" s="351"/>
      <c r="AD50" s="351"/>
      <c r="AE50" s="351"/>
      <c r="AF50" s="351"/>
      <c r="AG50"/>
      <c r="AH50"/>
      <c r="AI50"/>
      <c r="AJ50"/>
      <c r="AK50"/>
      <c r="AL50"/>
      <c r="AM50"/>
      <c r="AN50"/>
    </row>
    <row r="51" spans="1:40" s="321" customFormat="1" ht="12.95" customHeight="1">
      <c r="A51"/>
      <c r="B51"/>
      <c r="C51"/>
      <c r="D51"/>
      <c r="E51" s="1659"/>
      <c r="F51" s="1659"/>
      <c r="G51" s="1659"/>
      <c r="H51" s="1659"/>
      <c r="I51" s="1659"/>
      <c r="J51" s="1659"/>
      <c r="K51" s="1659"/>
      <c r="L51" s="1659"/>
      <c r="M51" s="1659"/>
      <c r="N51" s="1659"/>
      <c r="O51" s="1659"/>
      <c r="P51" s="1659"/>
      <c r="Q51" s="1659"/>
      <c r="R51" s="1659"/>
      <c r="S51" s="1659"/>
      <c r="T51" s="1659"/>
      <c r="U51" s="1659"/>
      <c r="V51" s="1659"/>
      <c r="W51" s="1659"/>
      <c r="X51" s="1659"/>
      <c r="Y51" s="1659"/>
      <c r="Z51" s="165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21">
        <f>ROUND(IF(ISERROR((AB48/AB49)),0,(AB48/AB49)),0)</f>
        <v>0</v>
      </c>
      <c r="AC53" s="1122"/>
      <c r="AD53" s="1122"/>
      <c r="AE53" s="1122"/>
      <c r="AF53" s="1123"/>
    </row>
    <row r="54" spans="1:40" ht="12.95" customHeight="1">
      <c r="D54" s="3" t="s">
        <v>559</v>
      </c>
      <c r="AB54" s="1121">
        <f>(AB53/10)</f>
        <v>0</v>
      </c>
      <c r="AC54" s="1122"/>
      <c r="AD54" s="1122"/>
      <c r="AE54" s="1122"/>
      <c r="AF54" s="1123"/>
    </row>
    <row r="55" spans="1:40" ht="12.95" customHeight="1">
      <c r="D55" s="3" t="s">
        <v>340</v>
      </c>
      <c r="AB55" s="1121">
        <f>(IF((Y41&lt;AB54),Y41,AB54))</f>
        <v>0</v>
      </c>
      <c r="AC55" s="1122"/>
      <c r="AD55" s="1122"/>
      <c r="AE55" s="1122"/>
      <c r="AF55" s="1123"/>
    </row>
    <row r="56" spans="1:40" ht="12.95" customHeight="1">
      <c r="D56" s="3" t="s">
        <v>106</v>
      </c>
      <c r="AB56" s="1121">
        <f>ROUND((10*AB55*AB49),0)</f>
        <v>0</v>
      </c>
      <c r="AC56" s="1122"/>
      <c r="AD56" s="1122"/>
      <c r="AE56" s="1122"/>
      <c r="AF56" s="1123"/>
    </row>
    <row r="57" spans="1:40" ht="12.95" customHeight="1">
      <c r="D57" s="3"/>
      <c r="AB57" s="274"/>
      <c r="AC57" s="274"/>
      <c r="AD57" s="274"/>
      <c r="AE57" s="274"/>
      <c r="AF57" s="274"/>
    </row>
    <row r="58" spans="1:40" ht="12.95" customHeight="1">
      <c r="D58" s="3" t="s">
        <v>105</v>
      </c>
      <c r="AB58" s="1164">
        <f>AB48-AB56</f>
        <v>42830452</v>
      </c>
      <c r="AC58" s="1164"/>
      <c r="AD58" s="1164"/>
      <c r="AE58" s="1164"/>
      <c r="AF58" s="116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62" t="s">
        <v>1732</v>
      </c>
      <c r="B60" s="1662"/>
      <c r="C60" s="1662"/>
      <c r="D60" s="1662"/>
      <c r="E60" s="1662"/>
      <c r="F60" s="1662"/>
      <c r="G60" s="1662"/>
      <c r="H60" s="1662"/>
      <c r="I60" s="1662"/>
      <c r="J60" s="1662"/>
      <c r="K60" s="1662"/>
      <c r="L60" s="1662"/>
      <c r="M60" s="1662"/>
      <c r="N60" s="1662"/>
      <c r="O60" s="1662"/>
      <c r="P60" s="1662"/>
      <c r="Q60" s="1662"/>
      <c r="R60" s="1662"/>
      <c r="S60" s="1662"/>
      <c r="T60" s="1662"/>
      <c r="U60" s="1662"/>
      <c r="V60" s="1662"/>
      <c r="W60" s="1662"/>
      <c r="X60" s="1662"/>
      <c r="Y60" s="1662"/>
      <c r="Z60" s="1662"/>
      <c r="AA60" s="1662"/>
      <c r="AB60" s="1662"/>
      <c r="AC60" s="1662"/>
      <c r="AD60" s="1662"/>
      <c r="AE60" s="1662"/>
      <c r="AF60" s="1662"/>
      <c r="AG60" s="1662"/>
      <c r="AH60" s="1662"/>
      <c r="AI60" s="1662"/>
      <c r="AJ60" s="1662"/>
      <c r="AK60" s="1662"/>
      <c r="AL60" s="1662"/>
      <c r="AM60" s="1662"/>
      <c r="AN60" s="1662"/>
    </row>
    <row r="61" spans="1:40" ht="12.9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2.95" customHeight="1">
      <c r="A62" s="3" t="s">
        <v>121</v>
      </c>
      <c r="C62" s="3" t="s">
        <v>507</v>
      </c>
      <c r="Y62" s="1093" t="s">
        <v>297</v>
      </c>
      <c r="Z62" s="1093"/>
      <c r="AA62" s="1093"/>
      <c r="AB62" s="1093"/>
      <c r="AC62" s="1093"/>
      <c r="AD62" s="1093" t="s">
        <v>41</v>
      </c>
      <c r="AE62" s="1093"/>
      <c r="AF62" s="1093"/>
      <c r="AG62" s="1093"/>
      <c r="AH62" s="1093"/>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991">
        <f>Y28</f>
        <v>38221566</v>
      </c>
      <c r="Z63" s="1656"/>
      <c r="AA63" s="1656"/>
      <c r="AB63" s="1656"/>
      <c r="AC63" s="1656"/>
      <c r="AD63" s="991">
        <f>AI28</f>
        <v>-7110455</v>
      </c>
      <c r="AE63" s="1656"/>
      <c r="AF63" s="1656"/>
      <c r="AG63" s="1656"/>
      <c r="AH63" s="1656"/>
    </row>
    <row r="64" spans="1:40" ht="12.95" customHeight="1">
      <c r="C64" s="3"/>
      <c r="E64" s="1663" t="s">
        <v>1283</v>
      </c>
      <c r="F64" s="1663"/>
      <c r="G64" s="1663"/>
      <c r="H64" s="1663"/>
      <c r="I64" s="1663"/>
      <c r="J64" s="1663"/>
      <c r="K64" s="1663"/>
      <c r="L64" s="1663"/>
      <c r="M64" s="1663"/>
      <c r="N64" s="1663"/>
      <c r="O64" s="1663"/>
      <c r="P64" s="1663"/>
      <c r="Q64" s="1663"/>
      <c r="R64" s="1663"/>
      <c r="S64" s="1663"/>
      <c r="T64" s="1663"/>
      <c r="U64" s="1663"/>
      <c r="V64" s="1663"/>
      <c r="W64" s="1663"/>
      <c r="X64" s="1663"/>
      <c r="Y64" s="1663"/>
      <c r="Z64" s="1663"/>
      <c r="AA64" s="1663"/>
      <c r="AB64" s="1663"/>
      <c r="AC64" s="1663"/>
      <c r="AD64" s="1663"/>
      <c r="AE64" s="1663"/>
      <c r="AF64" s="1663"/>
      <c r="AG64" s="1663"/>
      <c r="AH64" s="1663"/>
    </row>
    <row r="65" spans="1:34" ht="32.25" customHeight="1">
      <c r="C65" s="3"/>
      <c r="E65" s="1663"/>
      <c r="F65" s="1663"/>
      <c r="G65" s="1663"/>
      <c r="H65" s="1663"/>
      <c r="I65" s="1663"/>
      <c r="J65" s="1663"/>
      <c r="K65" s="1663"/>
      <c r="L65" s="1663"/>
      <c r="M65" s="1663"/>
      <c r="N65" s="1663"/>
      <c r="O65" s="1663"/>
      <c r="P65" s="1663"/>
      <c r="Q65" s="1663"/>
      <c r="R65" s="1663"/>
      <c r="S65" s="1663"/>
      <c r="T65" s="1663"/>
      <c r="U65" s="1663"/>
      <c r="V65" s="1663"/>
      <c r="W65" s="1663"/>
      <c r="X65" s="1663"/>
      <c r="Y65" s="1663"/>
      <c r="Z65" s="1663"/>
      <c r="AA65" s="1663"/>
      <c r="AB65" s="1663"/>
      <c r="AC65" s="1663"/>
      <c r="AD65" s="1663"/>
      <c r="AE65" s="1663"/>
      <c r="AF65" s="1663"/>
      <c r="AG65" s="1663"/>
      <c r="AH65" s="1663"/>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52">
        <v>0.3</v>
      </c>
      <c r="Z66" s="1652"/>
      <c r="AA66" s="1652"/>
      <c r="AB66" s="1652"/>
      <c r="AC66" s="1652"/>
      <c r="AD66" s="1652">
        <v>0.13</v>
      </c>
      <c r="AE66" s="1652"/>
      <c r="AF66" s="1652"/>
      <c r="AG66" s="1652"/>
      <c r="AH66" s="1652"/>
    </row>
    <row r="67" spans="1:34" ht="12.95" customHeight="1">
      <c r="C67" s="3"/>
      <c r="D67" s="3" t="s">
        <v>939</v>
      </c>
      <c r="Y67" s="991">
        <f>ROUND(Y63*Y66,0)</f>
        <v>11466470</v>
      </c>
      <c r="Z67" s="1656"/>
      <c r="AA67" s="1656"/>
      <c r="AB67" s="1656"/>
      <c r="AC67" s="1656"/>
      <c r="AD67" s="991" t="str">
        <f>IF(OR(Application!D211="At-Risk",Application!D211="At-Risk/Located in Rural Census Tract",Application!D214="At-Risk"),ROUND(AD63*AD66,0),"$0")</f>
        <v>$0</v>
      </c>
      <c r="AE67" s="991"/>
      <c r="AF67" s="991"/>
      <c r="AG67" s="991"/>
      <c r="AH67" s="991"/>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53"/>
      <c r="AC70" s="1654"/>
      <c r="AD70" s="1654"/>
      <c r="AE70" s="1654"/>
      <c r="AF70" s="1655"/>
    </row>
    <row r="71" spans="1:34" ht="12.95" customHeight="1">
      <c r="A71" s="3"/>
      <c r="C71" s="3"/>
      <c r="D71" s="3"/>
      <c r="E71" s="1657" t="s">
        <v>1727</v>
      </c>
      <c r="F71" s="1657"/>
      <c r="G71" s="1657"/>
      <c r="H71" s="1657"/>
      <c r="I71" s="1657"/>
      <c r="J71" s="1657"/>
      <c r="K71" s="1657"/>
      <c r="L71" s="1657"/>
      <c r="M71" s="1657"/>
      <c r="N71" s="1657"/>
      <c r="O71" s="1657"/>
      <c r="P71" s="1657"/>
      <c r="Q71" s="1657"/>
      <c r="R71" s="1657"/>
      <c r="S71" s="1657"/>
      <c r="T71" s="1657"/>
      <c r="U71" s="1657"/>
      <c r="V71" s="1657"/>
      <c r="W71" s="1657"/>
      <c r="X71" s="1657"/>
      <c r="Y71" s="1657"/>
      <c r="Z71" s="1657"/>
      <c r="AA71" s="251"/>
      <c r="AB71" s="251"/>
      <c r="AC71" s="251"/>
    </row>
    <row r="72" spans="1:34" ht="12.95" customHeight="1">
      <c r="A72" s="3"/>
      <c r="C72" s="3"/>
      <c r="D72" s="3"/>
      <c r="E72" s="1657"/>
      <c r="F72" s="1657"/>
      <c r="G72" s="1657"/>
      <c r="H72" s="1657"/>
      <c r="I72" s="1657"/>
      <c r="J72" s="1657"/>
      <c r="K72" s="1657"/>
      <c r="L72" s="1657"/>
      <c r="M72" s="1657"/>
      <c r="N72" s="1657"/>
      <c r="O72" s="1657"/>
      <c r="P72" s="1657"/>
      <c r="Q72" s="1657"/>
      <c r="R72" s="1657"/>
      <c r="S72" s="1657"/>
      <c r="T72" s="1657"/>
      <c r="U72" s="1657"/>
      <c r="V72" s="1657"/>
      <c r="W72" s="1657"/>
      <c r="X72" s="1657"/>
      <c r="Y72" s="1657"/>
      <c r="Z72" s="1657"/>
      <c r="AA72" s="251"/>
      <c r="AB72" s="251"/>
      <c r="AC72" s="251"/>
    </row>
    <row r="73" spans="1:34" ht="12.95" customHeight="1">
      <c r="A73" s="3"/>
      <c r="C73" s="3"/>
      <c r="D73" s="3"/>
      <c r="E73" s="1657"/>
      <c r="F73" s="1657"/>
      <c r="G73" s="1657"/>
      <c r="H73" s="1657"/>
      <c r="I73" s="1657"/>
      <c r="J73" s="1657"/>
      <c r="K73" s="1657"/>
      <c r="L73" s="1657"/>
      <c r="M73" s="1657"/>
      <c r="N73" s="1657"/>
      <c r="O73" s="1657"/>
      <c r="P73" s="1657"/>
      <c r="Q73" s="1657"/>
      <c r="R73" s="1657"/>
      <c r="S73" s="1657"/>
      <c r="T73" s="1657"/>
      <c r="U73" s="1657"/>
      <c r="V73" s="1657"/>
      <c r="W73" s="1657"/>
      <c r="X73" s="1657"/>
      <c r="Y73" s="1657"/>
      <c r="Z73" s="165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441">
        <f>ROUND(IF(ISERROR((AB58/AB70)),0,(AB58/AB70)),0)</f>
        <v>0</v>
      </c>
      <c r="AC75" s="1441"/>
      <c r="AD75" s="1441"/>
      <c r="AE75" s="1441"/>
      <c r="AF75" s="1441"/>
    </row>
    <row r="76" spans="1:34" ht="12.95" customHeight="1">
      <c r="C76" s="3"/>
      <c r="D76" s="3" t="s">
        <v>104</v>
      </c>
      <c r="AB76" s="1477">
        <f>IF((Y67+AD67&lt;AB75),Y67+AD67,AB75)</f>
        <v>0</v>
      </c>
      <c r="AC76" s="1478"/>
      <c r="AD76" s="1478"/>
      <c r="AE76" s="1478"/>
      <c r="AF76" s="1479"/>
    </row>
    <row r="77" spans="1:34" ht="12.95" customHeight="1">
      <c r="C77" s="3"/>
      <c r="D77" s="3" t="s">
        <v>940</v>
      </c>
      <c r="AB77" s="1651">
        <f>AB76*AB70</f>
        <v>0</v>
      </c>
      <c r="AC77" s="1651"/>
      <c r="AD77" s="1651"/>
      <c r="AE77" s="1651"/>
      <c r="AF77" s="1651"/>
    </row>
    <row r="78" spans="1:34" ht="12.95" customHeight="1">
      <c r="C78" s="3"/>
      <c r="D78" s="3"/>
      <c r="AB78" s="595"/>
      <c r="AC78" s="595"/>
      <c r="AD78" s="595"/>
      <c r="AE78" s="595"/>
      <c r="AF78" s="595"/>
    </row>
    <row r="79" spans="1:34" ht="12.95" customHeight="1">
      <c r="D79" s="3" t="s">
        <v>105</v>
      </c>
      <c r="AB79" s="1164">
        <f>AB48-(AB56+AB77)</f>
        <v>42830452</v>
      </c>
      <c r="AC79" s="1164"/>
      <c r="AD79" s="1164"/>
      <c r="AE79" s="1164"/>
      <c r="AF79" s="1164"/>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47" t="s">
        <v>1347</v>
      </c>
      <c r="B1" s="1648"/>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1648"/>
    </row>
    <row r="2" spans="1:40" ht="12.95" customHeight="1" thickBot="1">
      <c r="A2" s="1649"/>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33" t="s">
        <v>1593</v>
      </c>
      <c r="U7" s="1633"/>
      <c r="V7" s="1633"/>
      <c r="W7" s="1633"/>
      <c r="X7" s="1633"/>
      <c r="Y7" s="1633" t="s">
        <v>1730</v>
      </c>
      <c r="Z7" s="1633"/>
      <c r="AA7" s="1633"/>
      <c r="AB7" s="1633"/>
      <c r="AC7" s="1633"/>
      <c r="AD7" s="1633" t="s">
        <v>1353</v>
      </c>
      <c r="AE7" s="1633"/>
      <c r="AF7" s="1633"/>
      <c r="AG7" s="1633"/>
      <c r="AH7" s="1633"/>
      <c r="AI7" s="1633" t="s">
        <v>1731</v>
      </c>
      <c r="AJ7" s="1633"/>
      <c r="AK7" s="1633"/>
      <c r="AL7" s="1633"/>
      <c r="AM7" s="1633"/>
    </row>
    <row r="8" spans="1:40" ht="12.95" customHeight="1">
      <c r="B8" s="202"/>
      <c r="T8" s="1633"/>
      <c r="U8" s="1633"/>
      <c r="V8" s="1633"/>
      <c r="W8" s="1633"/>
      <c r="X8" s="1633"/>
      <c r="Y8" s="1633"/>
      <c r="Z8" s="1633"/>
      <c r="AA8" s="1633"/>
      <c r="AB8" s="1633"/>
      <c r="AC8" s="1633"/>
      <c r="AD8" s="1633"/>
      <c r="AE8" s="1633"/>
      <c r="AF8" s="1633"/>
      <c r="AG8" s="1633"/>
      <c r="AH8" s="1633"/>
      <c r="AI8" s="1633"/>
      <c r="AJ8" s="1633"/>
      <c r="AK8" s="1633"/>
      <c r="AL8" s="1633"/>
      <c r="AM8" s="1633"/>
    </row>
    <row r="9" spans="1:40" ht="12.95" customHeight="1">
      <c r="B9" s="202"/>
      <c r="T9" s="1633"/>
      <c r="U9" s="1633"/>
      <c r="V9" s="1633"/>
      <c r="W9" s="1633"/>
      <c r="X9" s="1633"/>
      <c r="Y9" s="1633"/>
      <c r="Z9" s="1633"/>
      <c r="AA9" s="1633"/>
      <c r="AB9" s="1633"/>
      <c r="AC9" s="1633"/>
      <c r="AD9" s="1633"/>
      <c r="AE9" s="1633"/>
      <c r="AF9" s="1633"/>
      <c r="AG9" s="1633"/>
      <c r="AH9" s="1633"/>
      <c r="AI9" s="1633"/>
      <c r="AJ9" s="1633"/>
      <c r="AK9" s="1633"/>
      <c r="AL9" s="1633"/>
      <c r="AM9" s="1633"/>
    </row>
    <row r="10" spans="1:40" ht="40.5" customHeight="1">
      <c r="B10" s="53"/>
      <c r="C10" s="54"/>
      <c r="D10" s="54"/>
      <c r="E10" s="54"/>
      <c r="F10" s="54"/>
      <c r="G10" s="54"/>
      <c r="H10" s="54"/>
      <c r="I10" s="54"/>
      <c r="J10" s="54"/>
      <c r="K10" s="54"/>
      <c r="L10" s="54"/>
      <c r="M10" s="54"/>
      <c r="N10" s="54"/>
      <c r="O10" s="54"/>
      <c r="P10" s="54"/>
      <c r="Q10" s="54"/>
      <c r="R10" s="54"/>
      <c r="S10" s="54"/>
      <c r="T10" s="1633"/>
      <c r="U10" s="1633"/>
      <c r="V10" s="1633"/>
      <c r="W10" s="1633"/>
      <c r="X10" s="1633"/>
      <c r="Y10" s="1633"/>
      <c r="Z10" s="1633"/>
      <c r="AA10" s="1633"/>
      <c r="AB10" s="1633"/>
      <c r="AC10" s="1633"/>
      <c r="AD10" s="1633"/>
      <c r="AE10" s="1633"/>
      <c r="AF10" s="1633"/>
      <c r="AG10" s="1633"/>
      <c r="AH10" s="1633"/>
      <c r="AI10" s="1633"/>
      <c r="AJ10" s="1633"/>
      <c r="AK10" s="1633"/>
      <c r="AL10" s="1633"/>
      <c r="AM10" s="1633"/>
    </row>
    <row r="11" spans="1:40" ht="12.95" customHeight="1">
      <c r="B11" s="992" t="s">
        <v>506</v>
      </c>
      <c r="C11" s="993"/>
      <c r="D11" s="993"/>
      <c r="E11" s="993"/>
      <c r="F11" s="993"/>
      <c r="G11" s="993"/>
      <c r="H11" s="993"/>
      <c r="I11" s="993"/>
      <c r="J11" s="993"/>
      <c r="K11" s="993"/>
      <c r="L11" s="993"/>
      <c r="M11" s="993"/>
      <c r="N11" s="993"/>
      <c r="O11" s="993"/>
      <c r="P11" s="993"/>
      <c r="Q11" s="993"/>
      <c r="R11" s="993"/>
      <c r="S11" s="994"/>
      <c r="T11" s="1641">
        <f>IF('Sources and Basis Breakdown'!F105=0,'Sources and Basis Breakdown'!E105,'Sources and Basis Breakdown'!F105)</f>
        <v>38221566</v>
      </c>
      <c r="U11" s="1634"/>
      <c r="V11" s="1634"/>
      <c r="W11" s="1634"/>
      <c r="X11" s="1634"/>
      <c r="Y11" s="1650">
        <f>IF('Sources and Basis Breakdown'!G105+'Sources and Basis Breakdown'!F105='Sources and Basis Breakdown'!E105,'Sources and Basis Breakdown'!G105,0)</f>
        <v>38221566</v>
      </c>
      <c r="Z11" s="1634"/>
      <c r="AA11" s="1634"/>
      <c r="AB11" s="1634"/>
      <c r="AC11" s="1634"/>
      <c r="AD11" s="1634">
        <f>IF('Sources and Basis Breakdown'!I105=0,'Sources and Basis Breakdown'!H105,'Sources and Basis Breakdown'!I105)</f>
        <v>0</v>
      </c>
      <c r="AE11" s="1634"/>
      <c r="AF11" s="1634"/>
      <c r="AG11" s="1634"/>
      <c r="AH11" s="1634"/>
      <c r="AI11" s="1634">
        <f>IF('Sources and Basis Breakdown'!I105+'Sources and Basis Breakdown'!J105='Sources and Basis Breakdown'!H105,'Sources and Basis Breakdown'!J105,0)</f>
        <v>0</v>
      </c>
      <c r="AJ11" s="1634"/>
      <c r="AK11" s="1634"/>
      <c r="AL11" s="1634"/>
      <c r="AM11" s="1634"/>
    </row>
    <row r="12" spans="1:40" ht="12.95" customHeight="1">
      <c r="B12" s="1635" t="s">
        <v>446</v>
      </c>
      <c r="C12" s="1579"/>
      <c r="D12" s="1579"/>
      <c r="E12" s="1579"/>
      <c r="F12" s="1579"/>
      <c r="G12" s="1579"/>
      <c r="H12" s="1579"/>
      <c r="I12" s="1579"/>
      <c r="J12" s="1579"/>
      <c r="K12" s="1579"/>
      <c r="L12" s="1579"/>
      <c r="M12" s="1579"/>
      <c r="N12" s="1579"/>
      <c r="O12" s="1579"/>
      <c r="P12" s="1579"/>
      <c r="Q12" s="1579"/>
      <c r="R12" s="1579"/>
      <c r="S12" s="1636"/>
      <c r="T12" s="1644"/>
      <c r="U12" s="1645"/>
      <c r="V12" s="1645"/>
      <c r="W12" s="1645"/>
      <c r="X12" s="1646"/>
      <c r="Y12" s="1644"/>
      <c r="Z12" s="1645"/>
      <c r="AA12" s="1645"/>
      <c r="AB12" s="1645"/>
      <c r="AC12" s="1646"/>
      <c r="AD12" s="1644"/>
      <c r="AE12" s="1645"/>
      <c r="AF12" s="1645"/>
      <c r="AG12" s="1645"/>
      <c r="AH12" s="1646"/>
      <c r="AI12" s="1644"/>
      <c r="AJ12" s="1645"/>
      <c r="AK12" s="1645"/>
      <c r="AL12" s="1645"/>
      <c r="AM12" s="1646"/>
    </row>
    <row r="13" spans="1:40" ht="12.95" customHeight="1">
      <c r="B13" s="8"/>
      <c r="C13" s="1637" t="s">
        <v>1697</v>
      </c>
      <c r="D13" s="1638"/>
      <c r="E13" s="1638"/>
      <c r="F13" s="1638"/>
      <c r="G13" s="1638"/>
      <c r="H13" s="1638"/>
      <c r="I13" s="1638"/>
      <c r="J13" s="1638"/>
      <c r="K13" s="1638"/>
      <c r="L13" s="1638"/>
      <c r="M13" s="1638"/>
      <c r="N13" s="1638"/>
      <c r="O13" s="1638"/>
      <c r="P13" s="1638"/>
      <c r="Q13" s="1638"/>
      <c r="R13" s="1638"/>
      <c r="S13" s="1639"/>
      <c r="T13" s="1642">
        <f>'Basis &amp; Credits'!T13</f>
        <v>0</v>
      </c>
      <c r="U13" s="1643"/>
      <c r="V13" s="1643"/>
      <c r="W13" s="1643"/>
      <c r="X13" s="1643"/>
      <c r="Y13" s="1642">
        <f>'Basis &amp; Credits'!Y13</f>
        <v>0</v>
      </c>
      <c r="Z13" s="1643"/>
      <c r="AA13" s="1643"/>
      <c r="AB13" s="1643"/>
      <c r="AC13" s="1643"/>
      <c r="AD13" s="1643">
        <f>'Basis &amp; Credits'!AD13</f>
        <v>0</v>
      </c>
      <c r="AE13" s="1643"/>
      <c r="AF13" s="1643"/>
      <c r="AG13" s="1643"/>
      <c r="AH13" s="1643"/>
      <c r="AI13" s="1643">
        <f>'Basis &amp; Credits'!AI13</f>
        <v>0</v>
      </c>
      <c r="AJ13" s="1643"/>
      <c r="AK13" s="1643"/>
      <c r="AL13" s="1643"/>
      <c r="AM13" s="1643"/>
    </row>
    <row r="14" spans="1:40" ht="12.95" customHeight="1">
      <c r="B14" s="8"/>
      <c r="C14" s="1638" t="s">
        <v>766</v>
      </c>
      <c r="D14" s="1638"/>
      <c r="E14" s="1638"/>
      <c r="F14" s="1638"/>
      <c r="G14" s="1638"/>
      <c r="H14" s="1638"/>
      <c r="I14" s="1638"/>
      <c r="J14" s="1638"/>
      <c r="K14" s="1638"/>
      <c r="L14" s="1638"/>
      <c r="M14" s="1638"/>
      <c r="N14" s="1638"/>
      <c r="O14" s="1638"/>
      <c r="P14" s="1638"/>
      <c r="Q14" s="1638"/>
      <c r="R14" s="1638"/>
      <c r="S14" s="1639"/>
      <c r="T14" s="1132">
        <f>'Basis &amp; Credits'!T14</f>
        <v>0</v>
      </c>
      <c r="U14" s="1112"/>
      <c r="V14" s="1112"/>
      <c r="W14" s="1112"/>
      <c r="X14" s="1112"/>
      <c r="Y14" s="1132">
        <f>'Basis &amp; Credits'!Y14</f>
        <v>0</v>
      </c>
      <c r="Z14" s="1112"/>
      <c r="AA14" s="1112"/>
      <c r="AB14" s="1112"/>
      <c r="AC14" s="1112"/>
      <c r="AD14" s="1112">
        <f>'Basis &amp; Credits'!AD14</f>
        <v>0</v>
      </c>
      <c r="AE14" s="1112"/>
      <c r="AF14" s="1112"/>
      <c r="AG14" s="1112"/>
      <c r="AH14" s="1112"/>
      <c r="AI14" s="1112">
        <f>'Basis &amp; Credits'!AI14</f>
        <v>0</v>
      </c>
      <c r="AJ14" s="1112"/>
      <c r="AK14" s="1112"/>
      <c r="AL14" s="1112"/>
      <c r="AM14" s="1112"/>
    </row>
    <row r="15" spans="1:40" ht="12.95" customHeight="1">
      <c r="B15" s="8"/>
      <c r="C15" s="1638" t="s">
        <v>767</v>
      </c>
      <c r="D15" s="1638"/>
      <c r="E15" s="1638"/>
      <c r="F15" s="1638"/>
      <c r="G15" s="1638"/>
      <c r="H15" s="1638"/>
      <c r="I15" s="1638"/>
      <c r="J15" s="1638"/>
      <c r="K15" s="1638"/>
      <c r="L15" s="1638"/>
      <c r="M15" s="1638"/>
      <c r="N15" s="1638"/>
      <c r="O15" s="1638"/>
      <c r="P15" s="1638"/>
      <c r="Q15" s="1638"/>
      <c r="R15" s="1638"/>
      <c r="S15" s="1639"/>
      <c r="T15" s="1132">
        <f>'Basis &amp; Credits'!T15</f>
        <v>0</v>
      </c>
      <c r="U15" s="1112"/>
      <c r="V15" s="1112"/>
      <c r="W15" s="1112"/>
      <c r="X15" s="1112"/>
      <c r="Y15" s="1132">
        <f>'Basis &amp; Credits'!Y15</f>
        <v>0</v>
      </c>
      <c r="Z15" s="1112"/>
      <c r="AA15" s="1112"/>
      <c r="AB15" s="1112"/>
      <c r="AC15" s="1112"/>
      <c r="AD15" s="1112">
        <f>'Basis &amp; Credits'!AD15</f>
        <v>0</v>
      </c>
      <c r="AE15" s="1112"/>
      <c r="AF15" s="1112"/>
      <c r="AG15" s="1112"/>
      <c r="AH15" s="1112"/>
      <c r="AI15" s="1112">
        <f>'Basis &amp; Credits'!AI15</f>
        <v>0</v>
      </c>
      <c r="AJ15" s="1112"/>
      <c r="AK15" s="1112"/>
      <c r="AL15" s="1112"/>
      <c r="AM15" s="1112"/>
    </row>
    <row r="16" spans="1:40" ht="12.95" customHeight="1">
      <c r="B16" s="8"/>
      <c r="C16" s="1637" t="s">
        <v>1010</v>
      </c>
      <c r="D16" s="1637"/>
      <c r="E16" s="1637"/>
      <c r="F16" s="1637"/>
      <c r="G16" s="1637"/>
      <c r="H16" s="1637"/>
      <c r="I16" s="1637"/>
      <c r="J16" s="1637"/>
      <c r="K16" s="1637"/>
      <c r="L16" s="1637"/>
      <c r="M16" s="1637"/>
      <c r="N16" s="1637"/>
      <c r="O16" s="1637"/>
      <c r="P16" s="1637"/>
      <c r="Q16" s="1637"/>
      <c r="R16" s="1637"/>
      <c r="S16" s="1640"/>
      <c r="T16" s="1132">
        <f>'Basis &amp; Credits'!T16</f>
        <v>0</v>
      </c>
      <c r="U16" s="1112"/>
      <c r="V16" s="1112"/>
      <c r="W16" s="1112"/>
      <c r="X16" s="1112"/>
      <c r="Y16" s="1132">
        <f>'Basis &amp; Credits'!Y16</f>
        <v>0</v>
      </c>
      <c r="Z16" s="1112"/>
      <c r="AA16" s="1112"/>
      <c r="AB16" s="1112"/>
      <c r="AC16" s="1112"/>
      <c r="AD16" s="1112">
        <f>'Basis &amp; Credits'!AD16</f>
        <v>0</v>
      </c>
      <c r="AE16" s="1112"/>
      <c r="AF16" s="1112"/>
      <c r="AG16" s="1112"/>
      <c r="AH16" s="1112"/>
      <c r="AI16" s="1112">
        <f>'Basis &amp; Credits'!AI16</f>
        <v>0</v>
      </c>
      <c r="AJ16" s="1112"/>
      <c r="AK16" s="1112"/>
      <c r="AL16" s="1112"/>
      <c r="AM16" s="1112"/>
    </row>
    <row r="17" spans="1:39" ht="12.95" customHeight="1">
      <c r="B17" s="8"/>
      <c r="C17" s="1638" t="s">
        <v>768</v>
      </c>
      <c r="D17" s="1638"/>
      <c r="E17" s="1638"/>
      <c r="F17" s="1638"/>
      <c r="G17" s="1638"/>
      <c r="H17" s="1638"/>
      <c r="I17" s="1638"/>
      <c r="J17" s="1638"/>
      <c r="K17" s="1638"/>
      <c r="L17" s="1638"/>
      <c r="M17" s="1638"/>
      <c r="N17" s="1638"/>
      <c r="O17" s="1638"/>
      <c r="P17" s="1638"/>
      <c r="Q17" s="1638"/>
      <c r="R17" s="1638"/>
      <c r="S17" s="1639"/>
      <c r="T17" s="1132">
        <f>'Basis &amp; Credits'!T17</f>
        <v>0</v>
      </c>
      <c r="U17" s="1112"/>
      <c r="V17" s="1112"/>
      <c r="W17" s="1112"/>
      <c r="X17" s="1112"/>
      <c r="Y17" s="1132">
        <f>'Basis &amp; Credits'!Y17</f>
        <v>0</v>
      </c>
      <c r="Z17" s="1112"/>
      <c r="AA17" s="1112"/>
      <c r="AB17" s="1112"/>
      <c r="AC17" s="1112"/>
      <c r="AD17" s="1112">
        <f>'Basis &amp; Credits'!AD17</f>
        <v>0</v>
      </c>
      <c r="AE17" s="1112"/>
      <c r="AF17" s="1112"/>
      <c r="AG17" s="1112"/>
      <c r="AH17" s="1112"/>
      <c r="AI17" s="1112">
        <f>'Basis &amp; Credits'!AI17</f>
        <v>0</v>
      </c>
      <c r="AJ17" s="1112"/>
      <c r="AK17" s="1112"/>
      <c r="AL17" s="1112"/>
      <c r="AM17" s="1112"/>
    </row>
    <row r="18" spans="1:39" ht="12.95" customHeight="1">
      <c r="B18" s="590"/>
      <c r="C18" s="1637" t="s">
        <v>1357</v>
      </c>
      <c r="D18" s="1638"/>
      <c r="E18" s="1638"/>
      <c r="F18" s="1638"/>
      <c r="G18" s="1638"/>
      <c r="H18" s="1638"/>
      <c r="I18" s="1638"/>
      <c r="J18" s="1638"/>
      <c r="K18" s="1638"/>
      <c r="L18" s="1638"/>
      <c r="M18" s="1638"/>
      <c r="N18" s="1638"/>
      <c r="O18" s="1638"/>
      <c r="P18" s="1638"/>
      <c r="Q18" s="1638"/>
      <c r="R18" s="1638"/>
      <c r="S18" s="1639"/>
      <c r="T18" s="1130">
        <f>'Basis &amp; Credits'!T18</f>
        <v>0</v>
      </c>
      <c r="U18" s="1131"/>
      <c r="V18" s="1131"/>
      <c r="W18" s="1131"/>
      <c r="X18" s="1132"/>
      <c r="Y18" s="1132">
        <f>'Basis &amp; Credits'!Y18</f>
        <v>0</v>
      </c>
      <c r="Z18" s="1112"/>
      <c r="AA18" s="1112"/>
      <c r="AB18" s="1112"/>
      <c r="AC18" s="1112"/>
      <c r="AD18" s="1112">
        <f>'Basis &amp; Credits'!AD18</f>
        <v>0</v>
      </c>
      <c r="AE18" s="1112"/>
      <c r="AF18" s="1112"/>
      <c r="AG18" s="1112"/>
      <c r="AH18" s="1112"/>
      <c r="AI18" s="1112">
        <f>'Basis &amp; Credits'!AI18</f>
        <v>0</v>
      </c>
      <c r="AJ18" s="1112"/>
      <c r="AK18" s="1112"/>
      <c r="AL18" s="1112"/>
      <c r="AM18" s="1112"/>
    </row>
    <row r="19" spans="1:39" ht="12.95" customHeight="1">
      <c r="B19" s="481"/>
      <c r="C19" s="1614" t="str">
        <f>'Basis &amp; Credits'!C19:S19</f>
        <v>Subtract (specify other ineligible amounts):</v>
      </c>
      <c r="D19" s="1614"/>
      <c r="E19" s="1614"/>
      <c r="F19" s="1614"/>
      <c r="G19" s="1614"/>
      <c r="H19" s="1614"/>
      <c r="I19" s="1614"/>
      <c r="J19" s="1614"/>
      <c r="K19" s="1614"/>
      <c r="L19" s="1614"/>
      <c r="M19" s="1614"/>
      <c r="N19" s="1614"/>
      <c r="O19" s="1614"/>
      <c r="P19" s="1614"/>
      <c r="Q19" s="1614"/>
      <c r="R19" s="1614"/>
      <c r="S19" s="1615"/>
      <c r="T19" s="1132">
        <f>'Basis &amp; Credits'!T19</f>
        <v>0</v>
      </c>
      <c r="U19" s="1112"/>
      <c r="V19" s="1112"/>
      <c r="W19" s="1112"/>
      <c r="X19" s="1112"/>
      <c r="Y19" s="1132">
        <f>'Basis &amp; Credits'!Y19</f>
        <v>0</v>
      </c>
      <c r="Z19" s="1112"/>
      <c r="AA19" s="1112"/>
      <c r="AB19" s="1112"/>
      <c r="AC19" s="1112"/>
      <c r="AD19" s="1112">
        <f>'Basis &amp; Credits'!AD19</f>
        <v>0</v>
      </c>
      <c r="AE19" s="1112"/>
      <c r="AF19" s="1112"/>
      <c r="AG19" s="1112"/>
      <c r="AH19" s="1112"/>
      <c r="AI19" s="1112">
        <f>'Basis &amp; Credits'!AI19</f>
        <v>0</v>
      </c>
      <c r="AJ19" s="1112"/>
      <c r="AK19" s="1112"/>
      <c r="AL19" s="1112"/>
      <c r="AM19" s="1112"/>
    </row>
    <row r="20" spans="1:39" ht="12.95" customHeight="1">
      <c r="B20" s="992" t="s">
        <v>769</v>
      </c>
      <c r="C20" s="993"/>
      <c r="D20" s="993"/>
      <c r="E20" s="993"/>
      <c r="F20" s="993"/>
      <c r="G20" s="993"/>
      <c r="H20" s="993"/>
      <c r="I20" s="993"/>
      <c r="J20" s="993"/>
      <c r="K20" s="993"/>
      <c r="L20" s="993"/>
      <c r="M20" s="993"/>
      <c r="N20" s="993"/>
      <c r="O20" s="993"/>
      <c r="P20" s="993"/>
      <c r="Q20" s="993"/>
      <c r="R20" s="993"/>
      <c r="S20" s="994"/>
      <c r="T20" s="1626">
        <f>SUM(T13:X19)</f>
        <v>0</v>
      </c>
      <c r="U20" s="991"/>
      <c r="V20" s="991"/>
      <c r="W20" s="991"/>
      <c r="X20" s="991"/>
      <c r="Y20" s="1626">
        <f>SUM(Y13:AC19)</f>
        <v>0</v>
      </c>
      <c r="Z20" s="991"/>
      <c r="AA20" s="991"/>
      <c r="AB20" s="991"/>
      <c r="AC20" s="991"/>
      <c r="AD20" s="991">
        <f>SUM(AD13:AH19)</f>
        <v>0</v>
      </c>
      <c r="AE20" s="991"/>
      <c r="AF20" s="991"/>
      <c r="AG20" s="991"/>
      <c r="AH20" s="991"/>
      <c r="AI20" s="991">
        <f>SUM(AI13:AM19)</f>
        <v>0</v>
      </c>
      <c r="AJ20" s="991"/>
      <c r="AK20" s="991"/>
      <c r="AL20" s="991"/>
      <c r="AM20" s="991"/>
    </row>
    <row r="21" spans="1:39" ht="12.95" customHeight="1">
      <c r="B21" s="992" t="s">
        <v>1696</v>
      </c>
      <c r="C21" s="993"/>
      <c r="D21" s="993"/>
      <c r="E21" s="993"/>
      <c r="F21" s="993"/>
      <c r="G21" s="993"/>
      <c r="H21" s="993"/>
      <c r="I21" s="993"/>
      <c r="J21" s="993"/>
      <c r="K21" s="993"/>
      <c r="L21" s="993"/>
      <c r="M21" s="993"/>
      <c r="N21" s="993"/>
      <c r="O21" s="993"/>
      <c r="P21" s="993"/>
      <c r="Q21" s="993"/>
      <c r="R21" s="993"/>
      <c r="S21" s="994"/>
      <c r="T21" s="1132">
        <f>'Basis &amp; Credits'!T21</f>
        <v>7110455</v>
      </c>
      <c r="U21" s="1112"/>
      <c r="V21" s="1112"/>
      <c r="W21" s="1112"/>
      <c r="X21" s="1112"/>
      <c r="Y21" s="1132">
        <f>'Basis &amp; Credits'!Y21</f>
        <v>0</v>
      </c>
      <c r="Z21" s="1112"/>
      <c r="AA21" s="1112"/>
      <c r="AB21" s="1112"/>
      <c r="AC21" s="1112"/>
      <c r="AD21" s="1112">
        <f>'Basis &amp; Credits'!AD21</f>
        <v>0</v>
      </c>
      <c r="AE21" s="1112"/>
      <c r="AF21" s="1112"/>
      <c r="AG21" s="1112"/>
      <c r="AH21" s="1112"/>
      <c r="AI21" s="1112">
        <f>'Basis &amp; Credits'!AI21</f>
        <v>0</v>
      </c>
      <c r="AJ21" s="1112"/>
      <c r="AK21" s="1112"/>
      <c r="AL21" s="1112"/>
      <c r="AM21" s="1112"/>
    </row>
    <row r="22" spans="1:39" ht="12.95" customHeight="1">
      <c r="B22" s="992" t="s">
        <v>770</v>
      </c>
      <c r="C22" s="993"/>
      <c r="D22" s="993"/>
      <c r="E22" s="993"/>
      <c r="F22" s="993"/>
      <c r="G22" s="993"/>
      <c r="H22" s="993"/>
      <c r="I22" s="993"/>
      <c r="J22" s="993"/>
      <c r="K22" s="993"/>
      <c r="L22" s="993"/>
      <c r="M22" s="993"/>
      <c r="N22" s="993"/>
      <c r="O22" s="993"/>
      <c r="P22" s="993"/>
      <c r="Q22" s="993"/>
      <c r="R22" s="993"/>
      <c r="S22" s="994"/>
      <c r="T22" s="1627">
        <f>(T20+T21)*-1</f>
        <v>-7110455</v>
      </c>
      <c r="U22" s="1628"/>
      <c r="V22" s="1628"/>
      <c r="W22" s="1628"/>
      <c r="X22" s="1628"/>
      <c r="Y22" s="1627">
        <f>(Y20+Y21)*-1</f>
        <v>0</v>
      </c>
      <c r="Z22" s="1628"/>
      <c r="AA22" s="1628"/>
      <c r="AB22" s="1628"/>
      <c r="AC22" s="1628"/>
      <c r="AD22" s="1627">
        <f>(AD20+AD21)*-1</f>
        <v>0</v>
      </c>
      <c r="AE22" s="1628"/>
      <c r="AF22" s="1628"/>
      <c r="AG22" s="1628"/>
      <c r="AH22" s="1628"/>
      <c r="AI22" s="1627">
        <f>(AI20+AI21)*-1</f>
        <v>0</v>
      </c>
      <c r="AJ22" s="1628"/>
      <c r="AK22" s="1628"/>
      <c r="AL22" s="1628"/>
      <c r="AM22" s="1628"/>
    </row>
    <row r="23" spans="1:39" ht="12.95" customHeight="1">
      <c r="B23" s="992" t="s">
        <v>771</v>
      </c>
      <c r="C23" s="993"/>
      <c r="D23" s="993"/>
      <c r="E23" s="993"/>
      <c r="F23" s="993"/>
      <c r="G23" s="993"/>
      <c r="H23" s="993"/>
      <c r="I23" s="993"/>
      <c r="J23" s="993"/>
      <c r="K23" s="993"/>
      <c r="L23" s="993"/>
      <c r="M23" s="993"/>
      <c r="N23" s="993"/>
      <c r="O23" s="993"/>
      <c r="P23" s="993"/>
      <c r="Q23" s="993"/>
      <c r="R23" s="993"/>
      <c r="S23" s="994"/>
      <c r="T23" s="1626">
        <f>T11+T22</f>
        <v>31111111</v>
      </c>
      <c r="U23" s="991"/>
      <c r="V23" s="991"/>
      <c r="W23" s="991"/>
      <c r="X23" s="991"/>
      <c r="Y23" s="1626">
        <f>Y11+Y22</f>
        <v>38221566</v>
      </c>
      <c r="Z23" s="991"/>
      <c r="AA23" s="991"/>
      <c r="AB23" s="991"/>
      <c r="AC23" s="991"/>
      <c r="AD23" s="1626">
        <f>AD11+AD22</f>
        <v>0</v>
      </c>
      <c r="AE23" s="991"/>
      <c r="AF23" s="991"/>
      <c r="AG23" s="991"/>
      <c r="AH23" s="991"/>
      <c r="AI23" s="1626">
        <f>AI11+AI22</f>
        <v>0</v>
      </c>
      <c r="AJ23" s="991"/>
      <c r="AK23" s="991"/>
      <c r="AL23" s="991"/>
      <c r="AM23" s="991"/>
    </row>
    <row r="24" spans="1:39" ht="12.95" customHeight="1">
      <c r="B24" s="992" t="s">
        <v>1212</v>
      </c>
      <c r="C24" s="993"/>
      <c r="D24" s="993"/>
      <c r="E24" s="993"/>
      <c r="F24" s="993"/>
      <c r="G24" s="993"/>
      <c r="H24" s="993"/>
      <c r="I24" s="993"/>
      <c r="J24" s="993"/>
      <c r="K24" s="993"/>
      <c r="L24" s="993"/>
      <c r="M24" s="993"/>
      <c r="N24" s="993"/>
      <c r="O24" s="993"/>
      <c r="P24" s="993"/>
      <c r="Q24" s="993"/>
      <c r="R24" s="993"/>
      <c r="S24" s="994"/>
      <c r="T24" s="1624">
        <f>Application!AD1020</f>
        <v>0</v>
      </c>
      <c r="U24" s="1625"/>
      <c r="V24" s="1625"/>
      <c r="W24" s="1625"/>
      <c r="X24" s="1625"/>
      <c r="Y24" s="1625"/>
      <c r="Z24" s="1625"/>
      <c r="AA24" s="1625"/>
      <c r="AB24" s="1625"/>
      <c r="AC24" s="1625"/>
      <c r="AD24" s="1625"/>
      <c r="AE24" s="1625"/>
      <c r="AF24" s="1625"/>
      <c r="AG24" s="1625"/>
      <c r="AH24" s="1625"/>
      <c r="AI24" s="1625"/>
      <c r="AJ24" s="1625"/>
      <c r="AK24" s="1625"/>
      <c r="AL24" s="1625"/>
      <c r="AM24" s="1626"/>
    </row>
    <row r="25" spans="1:39" ht="12.95" customHeight="1">
      <c r="B25" s="1616" t="s">
        <v>1729</v>
      </c>
      <c r="C25" s="1617"/>
      <c r="D25" s="1617"/>
      <c r="E25" s="1617"/>
      <c r="F25" s="1617"/>
      <c r="G25" s="1617"/>
      <c r="H25" s="1617"/>
      <c r="I25" s="1617"/>
      <c r="J25" s="1617"/>
      <c r="K25" s="1617"/>
      <c r="L25" s="1617"/>
      <c r="M25" s="1617"/>
      <c r="N25" s="1617"/>
      <c r="O25" s="1617"/>
      <c r="P25" s="1617"/>
      <c r="Q25" s="1617"/>
      <c r="R25" s="1617"/>
      <c r="S25" s="1618"/>
      <c r="T25" s="1630">
        <v>1</v>
      </c>
      <c r="U25" s="1631"/>
      <c r="V25" s="1631"/>
      <c r="W25" s="1631"/>
      <c r="X25" s="1631"/>
      <c r="Y25" s="1630">
        <v>1</v>
      </c>
      <c r="Z25" s="1631"/>
      <c r="AA25" s="1631"/>
      <c r="AB25" s="1631"/>
      <c r="AC25" s="1632"/>
      <c r="AD25" s="1630">
        <v>1</v>
      </c>
      <c r="AE25" s="1631"/>
      <c r="AF25" s="1631"/>
      <c r="AG25" s="1631"/>
      <c r="AH25" s="1632"/>
      <c r="AI25" s="1630">
        <v>1</v>
      </c>
      <c r="AJ25" s="1631"/>
      <c r="AK25" s="1631"/>
      <c r="AL25" s="1631"/>
      <c r="AM25" s="1632"/>
    </row>
    <row r="26" spans="1:39" ht="12.95" customHeight="1">
      <c r="B26" s="992" t="s">
        <v>772</v>
      </c>
      <c r="C26" s="993"/>
      <c r="D26" s="993"/>
      <c r="E26" s="993"/>
      <c r="F26" s="993"/>
      <c r="G26" s="993"/>
      <c r="H26" s="993"/>
      <c r="I26" s="993"/>
      <c r="J26" s="993"/>
      <c r="K26" s="993"/>
      <c r="L26" s="993"/>
      <c r="M26" s="993"/>
      <c r="N26" s="993"/>
      <c r="O26" s="993"/>
      <c r="P26" s="993"/>
      <c r="Q26" s="993"/>
      <c r="R26" s="993"/>
      <c r="S26" s="994"/>
      <c r="T26" s="1066">
        <f>T23*T25</f>
        <v>31111111</v>
      </c>
      <c r="U26" s="1629"/>
      <c r="V26" s="1629"/>
      <c r="W26" s="1629"/>
      <c r="X26" s="1629"/>
      <c r="Y26" s="1066">
        <f>Y23*Y25</f>
        <v>38221566</v>
      </c>
      <c r="Z26" s="1629"/>
      <c r="AA26" s="1629"/>
      <c r="AB26" s="1629"/>
      <c r="AC26" s="1629"/>
      <c r="AD26" s="1066">
        <f>AD23*AD25</f>
        <v>0</v>
      </c>
      <c r="AE26" s="1629"/>
      <c r="AF26" s="1629"/>
      <c r="AG26" s="1629"/>
      <c r="AH26" s="1629"/>
      <c r="AI26" s="1066">
        <f>AI23*AI25</f>
        <v>0</v>
      </c>
      <c r="AJ26" s="1629"/>
      <c r="AK26" s="1629"/>
      <c r="AL26" s="1629"/>
      <c r="AM26" s="1629"/>
    </row>
    <row r="27" spans="1:39" ht="12.95" customHeight="1">
      <c r="A27" s="4"/>
      <c r="B27" s="1619" t="s">
        <v>877</v>
      </c>
      <c r="C27" s="1620"/>
      <c r="D27" s="1620"/>
      <c r="E27" s="1620"/>
      <c r="F27" s="1620"/>
      <c r="G27" s="1620"/>
      <c r="H27" s="1620"/>
      <c r="I27" s="1620"/>
      <c r="J27" s="1620"/>
      <c r="K27" s="1620"/>
      <c r="L27" s="1620"/>
      <c r="M27" s="1620"/>
      <c r="N27" s="1620"/>
      <c r="O27" s="1620"/>
      <c r="P27" s="1620"/>
      <c r="Q27" s="1620"/>
      <c r="R27" s="1620"/>
      <c r="S27" s="1621"/>
      <c r="T27" s="1622">
        <f>Application!AG446</f>
        <v>1</v>
      </c>
      <c r="U27" s="1623"/>
      <c r="V27" s="1623"/>
      <c r="W27" s="1623"/>
      <c r="X27" s="1623"/>
      <c r="Y27" s="1622">
        <f>Application!AG446</f>
        <v>1</v>
      </c>
      <c r="Z27" s="1623"/>
      <c r="AA27" s="1623"/>
      <c r="AB27" s="1623"/>
      <c r="AC27" s="1623"/>
      <c r="AD27" s="1622">
        <f>Application!AG446</f>
        <v>1</v>
      </c>
      <c r="AE27" s="1623"/>
      <c r="AF27" s="1623"/>
      <c r="AG27" s="1623"/>
      <c r="AH27" s="1623"/>
      <c r="AI27" s="1622">
        <f>Application!AG446</f>
        <v>1</v>
      </c>
      <c r="AJ27" s="1623"/>
      <c r="AK27" s="1623"/>
      <c r="AL27" s="1623"/>
      <c r="AM27" s="1623"/>
    </row>
    <row r="28" spans="1:39" ht="12.95" customHeight="1">
      <c r="A28" s="3"/>
      <c r="B28" s="992" t="s">
        <v>841</v>
      </c>
      <c r="C28" s="993"/>
      <c r="D28" s="993"/>
      <c r="E28" s="993"/>
      <c r="F28" s="993"/>
      <c r="G28" s="993"/>
      <c r="H28" s="993"/>
      <c r="I28" s="993"/>
      <c r="J28" s="993"/>
      <c r="K28" s="993"/>
      <c r="L28" s="993"/>
      <c r="M28" s="993"/>
      <c r="N28" s="993"/>
      <c r="O28" s="993"/>
      <c r="P28" s="993"/>
      <c r="Q28" s="993"/>
      <c r="R28" s="993"/>
      <c r="S28" s="994"/>
      <c r="T28" s="1066">
        <f>IF(ISERROR((T26*T27)),0,(T26*T27))</f>
        <v>31111111</v>
      </c>
      <c r="U28" s="1629"/>
      <c r="V28" s="1629"/>
      <c r="W28" s="1629"/>
      <c r="X28" s="1629"/>
      <c r="Y28" s="1066">
        <f>IF(ISERROR((Y26*Y27)),0,(Y26*Y27))</f>
        <v>38221566</v>
      </c>
      <c r="Z28" s="1629"/>
      <c r="AA28" s="1629"/>
      <c r="AB28" s="1629"/>
      <c r="AC28" s="1629"/>
      <c r="AD28" s="1066">
        <f>IF(ISERROR((AD26*AD27)),0,(AD26*AD27))</f>
        <v>0</v>
      </c>
      <c r="AE28" s="1629"/>
      <c r="AF28" s="1629"/>
      <c r="AG28" s="1629"/>
      <c r="AH28" s="1629"/>
      <c r="AI28" s="1066">
        <f>IF(ISERROR((AI26*AI27)),0,(AI26*AI27))</f>
        <v>0</v>
      </c>
      <c r="AJ28" s="1629"/>
      <c r="AK28" s="1629"/>
      <c r="AL28" s="1629"/>
      <c r="AM28" s="1629"/>
    </row>
    <row r="29" spans="1:39" ht="12.95" customHeight="1">
      <c r="B29" s="992" t="s">
        <v>621</v>
      </c>
      <c r="C29" s="993"/>
      <c r="D29" s="993"/>
      <c r="E29" s="993"/>
      <c r="F29" s="993"/>
      <c r="G29" s="993"/>
      <c r="H29" s="993"/>
      <c r="I29" s="993"/>
      <c r="J29" s="993"/>
      <c r="K29" s="993"/>
      <c r="L29" s="993"/>
      <c r="M29" s="993"/>
      <c r="N29" s="993"/>
      <c r="O29" s="993"/>
      <c r="P29" s="993"/>
      <c r="Q29" s="993"/>
      <c r="R29" s="993"/>
      <c r="S29" s="994"/>
      <c r="T29" s="1624">
        <f>T28+Y28+AD28+AI28</f>
        <v>69332677</v>
      </c>
      <c r="U29" s="1625"/>
      <c r="V29" s="1625"/>
      <c r="W29" s="1625"/>
      <c r="X29" s="1625"/>
      <c r="Y29" s="1625"/>
      <c r="Z29" s="1625"/>
      <c r="AA29" s="1625"/>
      <c r="AB29" s="1625"/>
      <c r="AC29" s="1625"/>
      <c r="AD29" s="1625"/>
      <c r="AE29" s="1625"/>
      <c r="AF29" s="1625"/>
      <c r="AG29" s="1625"/>
      <c r="AH29" s="1625"/>
      <c r="AI29" s="1625"/>
      <c r="AJ29" s="1625"/>
      <c r="AK29" s="1625"/>
      <c r="AL29" s="1625"/>
      <c r="AM29" s="1626"/>
    </row>
    <row r="30" spans="1:39" ht="12.95" customHeight="1">
      <c r="B30" s="1988"/>
      <c r="C30" s="1988"/>
      <c r="D30" s="1988"/>
      <c r="E30" s="1988"/>
      <c r="F30" s="1988"/>
      <c r="G30" s="1988"/>
      <c r="H30" s="1988"/>
      <c r="I30" s="1988"/>
      <c r="J30" s="1988"/>
      <c r="K30" s="1988"/>
      <c r="L30" s="1988"/>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33" t="s">
        <v>1592</v>
      </c>
      <c r="Z35" s="1633"/>
      <c r="AA35" s="1633"/>
      <c r="AB35" s="1633"/>
      <c r="AC35" s="1633"/>
      <c r="AD35" s="1435" t="s">
        <v>41</v>
      </c>
      <c r="AE35" s="1435"/>
      <c r="AF35" s="1435"/>
      <c r="AG35" s="1435"/>
      <c r="AH35" s="1435"/>
    </row>
    <row r="36" spans="1:40" ht="12.95" customHeight="1">
      <c r="B36" s="202"/>
      <c r="X36" s="71"/>
      <c r="Y36" s="1633"/>
      <c r="Z36" s="1633"/>
      <c r="AA36" s="1633"/>
      <c r="AB36" s="1633"/>
      <c r="AC36" s="1633"/>
      <c r="AD36" s="1435"/>
      <c r="AE36" s="1435"/>
      <c r="AF36" s="1435"/>
      <c r="AG36" s="1435"/>
      <c r="AH36" s="14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3"/>
      <c r="Z37" s="1633"/>
      <c r="AA37" s="1633"/>
      <c r="AB37" s="1633"/>
      <c r="AC37" s="1633"/>
      <c r="AD37" s="1435"/>
      <c r="AE37" s="1435"/>
      <c r="AF37" s="1435"/>
      <c r="AG37" s="1435"/>
      <c r="AH37" s="1435"/>
    </row>
    <row r="38" spans="1:40" ht="12.95" customHeight="1">
      <c r="A38" s="3"/>
      <c r="B38" s="992" t="s">
        <v>841</v>
      </c>
      <c r="C38" s="993"/>
      <c r="D38" s="993"/>
      <c r="E38" s="993"/>
      <c r="F38" s="993"/>
      <c r="G38" s="993"/>
      <c r="H38" s="993"/>
      <c r="I38" s="993"/>
      <c r="J38" s="993"/>
      <c r="K38" s="993"/>
      <c r="L38" s="993"/>
      <c r="M38" s="993"/>
      <c r="N38" s="993"/>
      <c r="O38" s="993"/>
      <c r="P38" s="993"/>
      <c r="Q38" s="993"/>
      <c r="R38" s="993"/>
      <c r="S38" s="993"/>
      <c r="T38" s="993"/>
      <c r="U38" s="993"/>
      <c r="V38" s="993"/>
      <c r="W38" s="993"/>
      <c r="X38" s="994"/>
      <c r="Y38" s="991">
        <f>IF(T24&gt;=(T23+Y23+AD23+AI23),T28+Y28,0)</f>
        <v>0</v>
      </c>
      <c r="Z38" s="991"/>
      <c r="AA38" s="991"/>
      <c r="AB38" s="991"/>
      <c r="AC38" s="991"/>
      <c r="AD38" s="991">
        <f>IF(T24&gt;=(T23+Y23+AD23+AI23),AD28+AI28,0)</f>
        <v>0</v>
      </c>
      <c r="AE38" s="991"/>
      <c r="AF38" s="991"/>
      <c r="AG38" s="991"/>
      <c r="AH38" s="991"/>
    </row>
    <row r="39" spans="1:40" ht="12.95" customHeight="1">
      <c r="B39" s="992" t="s">
        <v>763</v>
      </c>
      <c r="C39" s="993"/>
      <c r="D39" s="993"/>
      <c r="E39" s="993"/>
      <c r="F39" s="993"/>
      <c r="G39" s="993"/>
      <c r="H39" s="993"/>
      <c r="I39" s="993"/>
      <c r="J39" s="993"/>
      <c r="K39" s="993"/>
      <c r="L39" s="993"/>
      <c r="M39" s="993"/>
      <c r="N39" s="993"/>
      <c r="O39" s="993"/>
      <c r="P39" s="993"/>
      <c r="Q39" s="993"/>
      <c r="R39" s="993"/>
      <c r="S39" s="993"/>
      <c r="T39" s="993"/>
      <c r="U39" s="993"/>
      <c r="V39" s="993"/>
      <c r="W39" s="993"/>
      <c r="X39" s="994"/>
      <c r="Y39" s="1987">
        <v>0.09</v>
      </c>
      <c r="Z39" s="1987"/>
      <c r="AA39" s="1987"/>
      <c r="AB39" s="1987"/>
      <c r="AC39" s="1987"/>
      <c r="AD39" s="1987">
        <f>'Basis &amp; Credits'!AD39:AH39</f>
        <v>0.04</v>
      </c>
      <c r="AE39" s="1987"/>
      <c r="AF39" s="1987"/>
      <c r="AG39" s="1987"/>
      <c r="AH39" s="1987"/>
    </row>
    <row r="40" spans="1:40" ht="12.95" customHeight="1">
      <c r="A40" s="3"/>
      <c r="B40" s="992" t="s">
        <v>23</v>
      </c>
      <c r="C40" s="993"/>
      <c r="D40" s="993"/>
      <c r="E40" s="993"/>
      <c r="F40" s="993"/>
      <c r="G40" s="993"/>
      <c r="H40" s="993"/>
      <c r="I40" s="993"/>
      <c r="J40" s="993"/>
      <c r="K40" s="993"/>
      <c r="L40" s="993"/>
      <c r="M40" s="993"/>
      <c r="N40" s="993"/>
      <c r="O40" s="993"/>
      <c r="P40" s="993"/>
      <c r="Q40" s="993"/>
      <c r="R40" s="993"/>
      <c r="S40" s="993"/>
      <c r="T40" s="993"/>
      <c r="U40" s="993"/>
      <c r="V40" s="993"/>
      <c r="W40" s="993"/>
      <c r="X40" s="994"/>
      <c r="Y40" s="991">
        <f>ROUND(Y38*Y39,0)</f>
        <v>0</v>
      </c>
      <c r="Z40" s="991"/>
      <c r="AA40" s="991"/>
      <c r="AB40" s="991"/>
      <c r="AC40" s="991"/>
      <c r="AD40" s="1626">
        <f>ROUND(AD38*AD39,0)</f>
        <v>0</v>
      </c>
      <c r="AE40" s="991"/>
      <c r="AF40" s="991"/>
      <c r="AG40" s="991"/>
      <c r="AH40" s="991"/>
    </row>
    <row r="41" spans="1:40" ht="12.95" customHeight="1">
      <c r="B41" s="992" t="s">
        <v>615</v>
      </c>
      <c r="C41" s="993"/>
      <c r="D41" s="993"/>
      <c r="E41" s="993"/>
      <c r="F41" s="993"/>
      <c r="G41" s="993"/>
      <c r="H41" s="993"/>
      <c r="I41" s="993"/>
      <c r="J41" s="993"/>
      <c r="K41" s="993"/>
      <c r="L41" s="993"/>
      <c r="M41" s="993"/>
      <c r="N41" s="993"/>
      <c r="O41" s="993"/>
      <c r="P41" s="993"/>
      <c r="Q41" s="993"/>
      <c r="R41" s="993"/>
      <c r="S41" s="993"/>
      <c r="T41" s="993"/>
      <c r="U41" s="993"/>
      <c r="V41" s="993"/>
      <c r="W41" s="993"/>
      <c r="X41" s="994"/>
      <c r="Y41" s="1624">
        <f>IF((Y40+AD40)&gt;2500000,2500000,Y40+AD40)</f>
        <v>0</v>
      </c>
      <c r="Z41" s="1625"/>
      <c r="AA41" s="1625"/>
      <c r="AB41" s="1625"/>
      <c r="AC41" s="1625"/>
      <c r="AD41" s="1625"/>
      <c r="AE41" s="1625"/>
      <c r="AF41" s="1625"/>
      <c r="AG41" s="1625"/>
      <c r="AH41" s="1626"/>
    </row>
    <row r="42" spans="1:40" ht="12.95" customHeight="1">
      <c r="A42" s="3"/>
      <c r="B42" s="1658" t="s">
        <v>1156</v>
      </c>
      <c r="C42" s="1658"/>
      <c r="D42" s="1658"/>
      <c r="E42" s="1658"/>
      <c r="F42" s="1658"/>
      <c r="G42" s="1658"/>
      <c r="H42" s="1658"/>
      <c r="I42" s="1658"/>
      <c r="J42" s="1658"/>
      <c r="K42" s="1658"/>
      <c r="L42" s="1658"/>
      <c r="M42" s="1658"/>
      <c r="N42" s="1658"/>
      <c r="O42" s="1658"/>
      <c r="P42" s="1658"/>
      <c r="Q42" s="1658"/>
      <c r="R42" s="1658"/>
      <c r="S42" s="1658"/>
      <c r="T42" s="1658"/>
      <c r="U42" s="1658"/>
      <c r="V42" s="1658"/>
      <c r="W42" s="1658"/>
      <c r="X42" s="1658"/>
      <c r="Y42" s="1658"/>
      <c r="Z42" s="1658"/>
      <c r="AA42" s="1658"/>
      <c r="AB42" s="1658"/>
      <c r="AC42" s="1658"/>
      <c r="AD42" s="1658"/>
      <c r="AE42" s="1658"/>
      <c r="AF42" s="1658"/>
      <c r="AG42" s="1658"/>
      <c r="AH42" s="165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121">
        <f>'Sources and Uses Budget'!B104-'Sources and Uses Budget'!$B$15</f>
        <v>42830452</v>
      </c>
      <c r="AC46" s="1122"/>
      <c r="AD46" s="1122"/>
      <c r="AE46" s="1122"/>
      <c r="AF46" s="1123"/>
    </row>
    <row r="47" spans="1:40" ht="12.95" customHeight="1">
      <c r="D47" s="3" t="s">
        <v>835</v>
      </c>
      <c r="AB47" s="1121">
        <f>Application!AG641-MIN('Sources and Uses Budget'!B15,Application!AG393)</f>
        <v>0</v>
      </c>
      <c r="AC47" s="1122"/>
      <c r="AD47" s="1122"/>
      <c r="AE47" s="1122"/>
      <c r="AF47" s="1123"/>
    </row>
    <row r="48" spans="1:40" ht="12.95" customHeight="1">
      <c r="D48" s="3" t="s">
        <v>377</v>
      </c>
      <c r="AB48" s="1121">
        <f>AB46-AB47</f>
        <v>42830452</v>
      </c>
      <c r="AC48" s="1122"/>
      <c r="AD48" s="1122"/>
      <c r="AE48" s="1122"/>
      <c r="AF48" s="1123"/>
    </row>
    <row r="49" spans="1:40" ht="12.95" customHeight="1">
      <c r="D49" s="3" t="s">
        <v>870</v>
      </c>
      <c r="AA49" s="34"/>
      <c r="AB49" s="1653"/>
      <c r="AC49" s="1654"/>
      <c r="AD49" s="1654"/>
      <c r="AE49" s="1654"/>
      <c r="AF49" s="1655"/>
    </row>
    <row r="50" spans="1:40" s="321" customFormat="1" ht="12.95" customHeight="1">
      <c r="A50"/>
      <c r="B50"/>
      <c r="C50"/>
      <c r="D50"/>
      <c r="E50" s="1659" t="s">
        <v>1346</v>
      </c>
      <c r="F50" s="1659"/>
      <c r="G50" s="1659"/>
      <c r="H50" s="1659"/>
      <c r="I50" s="1659"/>
      <c r="J50" s="1659"/>
      <c r="K50" s="1659"/>
      <c r="L50" s="1659"/>
      <c r="M50" s="1659"/>
      <c r="N50" s="1659"/>
      <c r="O50" s="1659"/>
      <c r="P50" s="1659"/>
      <c r="Q50" s="1659"/>
      <c r="R50" s="1659"/>
      <c r="S50" s="1659"/>
      <c r="T50" s="1659"/>
      <c r="U50" s="1659"/>
      <c r="V50" s="1659"/>
      <c r="W50" s="1659"/>
      <c r="X50" s="1659"/>
      <c r="Y50" s="1659"/>
      <c r="Z50" s="1659"/>
      <c r="AA50" s="351"/>
      <c r="AB50" s="351"/>
      <c r="AC50" s="351"/>
      <c r="AD50" s="351"/>
      <c r="AE50" s="351"/>
      <c r="AF50" s="351"/>
      <c r="AG50"/>
      <c r="AH50"/>
      <c r="AI50"/>
      <c r="AJ50"/>
      <c r="AK50"/>
      <c r="AL50"/>
      <c r="AM50"/>
      <c r="AN50"/>
    </row>
    <row r="51" spans="1:40" s="321" customFormat="1" ht="12.95" customHeight="1">
      <c r="A51"/>
      <c r="B51"/>
      <c r="C51"/>
      <c r="D51"/>
      <c r="E51" s="1659"/>
      <c r="F51" s="1659"/>
      <c r="G51" s="1659"/>
      <c r="H51" s="1659"/>
      <c r="I51" s="1659"/>
      <c r="J51" s="1659"/>
      <c r="K51" s="1659"/>
      <c r="L51" s="1659"/>
      <c r="M51" s="1659"/>
      <c r="N51" s="1659"/>
      <c r="O51" s="1659"/>
      <c r="P51" s="1659"/>
      <c r="Q51" s="1659"/>
      <c r="R51" s="1659"/>
      <c r="S51" s="1659"/>
      <c r="T51" s="1659"/>
      <c r="U51" s="1659"/>
      <c r="V51" s="1659"/>
      <c r="W51" s="1659"/>
      <c r="X51" s="1659"/>
      <c r="Y51" s="1659"/>
      <c r="Z51" s="165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21">
        <f>ROUND(IF(ISERROR((AB48/AB49)),0,(AB48/AB49)),0)</f>
        <v>0</v>
      </c>
      <c r="AC53" s="1122"/>
      <c r="AD53" s="1122"/>
      <c r="AE53" s="1122"/>
      <c r="AF53" s="1123"/>
    </row>
    <row r="54" spans="1:40" ht="12.95" customHeight="1">
      <c r="D54" s="3" t="s">
        <v>559</v>
      </c>
      <c r="AB54" s="1121">
        <f>(AB53/10)</f>
        <v>0</v>
      </c>
      <c r="AC54" s="1122"/>
      <c r="AD54" s="1122"/>
      <c r="AE54" s="1122"/>
      <c r="AF54" s="1123"/>
    </row>
    <row r="55" spans="1:40" ht="12.95" customHeight="1">
      <c r="D55" s="3" t="s">
        <v>340</v>
      </c>
      <c r="AB55" s="1989">
        <f>(IF((Y41&lt;AB54),Y41,AB54))</f>
        <v>0</v>
      </c>
      <c r="AC55" s="1990"/>
      <c r="AD55" s="1990"/>
      <c r="AE55" s="1990"/>
      <c r="AF55" s="1991"/>
    </row>
    <row r="56" spans="1:40" ht="12.95" customHeight="1">
      <c r="D56" s="3" t="s">
        <v>106</v>
      </c>
      <c r="AB56" s="1121">
        <f>ROUND((10*AB55*AB49),0)</f>
        <v>0</v>
      </c>
      <c r="AC56" s="1122"/>
      <c r="AD56" s="1122"/>
      <c r="AE56" s="1122"/>
      <c r="AF56" s="1123"/>
    </row>
    <row r="57" spans="1:40" ht="12.95" customHeight="1">
      <c r="D57" s="3"/>
      <c r="AB57" s="274"/>
      <c r="AC57" s="274"/>
      <c r="AD57" s="274"/>
      <c r="AE57" s="274"/>
      <c r="AF57" s="274"/>
    </row>
    <row r="58" spans="1:40" ht="12.95" customHeight="1">
      <c r="D58" s="3" t="s">
        <v>105</v>
      </c>
      <c r="AB58" s="1164">
        <f>AB48-AB56</f>
        <v>42830452</v>
      </c>
      <c r="AC58" s="1164"/>
      <c r="AD58" s="1164"/>
      <c r="AE58" s="1164"/>
      <c r="AF58" s="116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62" t="s">
        <v>1732</v>
      </c>
      <c r="B60" s="1662"/>
      <c r="C60" s="1662"/>
      <c r="D60" s="1662"/>
      <c r="E60" s="1662"/>
      <c r="F60" s="1662"/>
      <c r="G60" s="1662"/>
      <c r="H60" s="1662"/>
      <c r="I60" s="1662"/>
      <c r="J60" s="1662"/>
      <c r="K60" s="1662"/>
      <c r="L60" s="1662"/>
      <c r="M60" s="1662"/>
      <c r="N60" s="1662"/>
      <c r="O60" s="1662"/>
      <c r="P60" s="1662"/>
      <c r="Q60" s="1662"/>
      <c r="R60" s="1662"/>
      <c r="S60" s="1662"/>
      <c r="T60" s="1662"/>
      <c r="U60" s="1662"/>
      <c r="V60" s="1662"/>
      <c r="W60" s="1662"/>
      <c r="X60" s="1662"/>
      <c r="Y60" s="1662"/>
      <c r="Z60" s="1662"/>
      <c r="AA60" s="1662"/>
      <c r="AB60" s="1662"/>
      <c r="AC60" s="1662"/>
      <c r="AD60" s="1662"/>
      <c r="AE60" s="1662"/>
      <c r="AF60" s="1662"/>
      <c r="AG60" s="1662"/>
      <c r="AH60" s="1662"/>
      <c r="AI60" s="1662"/>
      <c r="AJ60" s="1662"/>
      <c r="AK60" s="1662"/>
      <c r="AL60" s="1662"/>
      <c r="AM60" s="1662"/>
      <c r="AN60" s="1662"/>
    </row>
    <row r="61" spans="1:40" ht="12.9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2.95" customHeight="1">
      <c r="A62" s="3" t="s">
        <v>121</v>
      </c>
      <c r="C62" s="3" t="s">
        <v>507</v>
      </c>
      <c r="Y62" s="1093" t="s">
        <v>297</v>
      </c>
      <c r="Z62" s="1093"/>
      <c r="AA62" s="1093"/>
      <c r="AB62" s="1093"/>
      <c r="AC62" s="1093"/>
      <c r="AD62" s="1093" t="s">
        <v>41</v>
      </c>
      <c r="AE62" s="1093"/>
      <c r="AF62" s="1093"/>
      <c r="AG62" s="1093"/>
      <c r="AH62" s="1093"/>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991">
        <f>Y28</f>
        <v>38221566</v>
      </c>
      <c r="Z63" s="1656"/>
      <c r="AA63" s="1656"/>
      <c r="AB63" s="1656"/>
      <c r="AC63" s="1656"/>
      <c r="AD63" s="991">
        <f>AI28</f>
        <v>0</v>
      </c>
      <c r="AE63" s="1656"/>
      <c r="AF63" s="1656"/>
      <c r="AG63" s="1656"/>
      <c r="AH63" s="1656"/>
    </row>
    <row r="64" spans="1:40" ht="12.95" customHeight="1">
      <c r="C64" s="3"/>
      <c r="E64" s="1663" t="s">
        <v>1283</v>
      </c>
      <c r="F64" s="1663"/>
      <c r="G64" s="1663"/>
      <c r="H64" s="1663"/>
      <c r="I64" s="1663"/>
      <c r="J64" s="1663"/>
      <c r="K64" s="1663"/>
      <c r="L64" s="1663"/>
      <c r="M64" s="1663"/>
      <c r="N64" s="1663"/>
      <c r="O64" s="1663"/>
      <c r="P64" s="1663"/>
      <c r="Q64" s="1663"/>
      <c r="R64" s="1663"/>
      <c r="S64" s="1663"/>
      <c r="T64" s="1663"/>
      <c r="U64" s="1663"/>
      <c r="V64" s="1663"/>
      <c r="W64" s="1663"/>
      <c r="X64" s="1663"/>
      <c r="Y64" s="1663"/>
      <c r="Z64" s="1663"/>
      <c r="AA64" s="1663"/>
      <c r="AB64" s="1663"/>
      <c r="AC64" s="1663"/>
      <c r="AD64" s="1663"/>
      <c r="AE64" s="1663"/>
      <c r="AF64" s="1663"/>
      <c r="AG64" s="1663"/>
      <c r="AH64" s="1663"/>
    </row>
    <row r="65" spans="1:34" ht="30.75" customHeight="1">
      <c r="C65" s="3"/>
      <c r="E65" s="1663"/>
      <c r="F65" s="1663"/>
      <c r="G65" s="1663"/>
      <c r="H65" s="1663"/>
      <c r="I65" s="1663"/>
      <c r="J65" s="1663"/>
      <c r="K65" s="1663"/>
      <c r="L65" s="1663"/>
      <c r="M65" s="1663"/>
      <c r="N65" s="1663"/>
      <c r="O65" s="1663"/>
      <c r="P65" s="1663"/>
      <c r="Q65" s="1663"/>
      <c r="R65" s="1663"/>
      <c r="S65" s="1663"/>
      <c r="T65" s="1663"/>
      <c r="U65" s="1663"/>
      <c r="V65" s="1663"/>
      <c r="W65" s="1663"/>
      <c r="X65" s="1663"/>
      <c r="Y65" s="1663"/>
      <c r="Z65" s="1663"/>
      <c r="AA65" s="1663"/>
      <c r="AB65" s="1663"/>
      <c r="AC65" s="1663"/>
      <c r="AD65" s="1663"/>
      <c r="AE65" s="1663"/>
      <c r="AF65" s="1663"/>
      <c r="AG65" s="1663"/>
      <c r="AH65" s="1663"/>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52">
        <v>0.3</v>
      </c>
      <c r="Z66" s="1652"/>
      <c r="AA66" s="1652"/>
      <c r="AB66" s="1652"/>
      <c r="AC66" s="1652"/>
      <c r="AD66" s="1652">
        <v>0.13</v>
      </c>
      <c r="AE66" s="1652"/>
      <c r="AF66" s="1652"/>
      <c r="AG66" s="1652"/>
      <c r="AH66" s="1652"/>
    </row>
    <row r="67" spans="1:34" ht="12.95" customHeight="1">
      <c r="C67" s="3"/>
      <c r="D67" s="3" t="s">
        <v>939</v>
      </c>
      <c r="Y67" s="991">
        <f>ROUND(Y63*Y66,0)</f>
        <v>11466470</v>
      </c>
      <c r="Z67" s="1656"/>
      <c r="AA67" s="1656"/>
      <c r="AB67" s="1656"/>
      <c r="AC67" s="1656"/>
      <c r="AD67" s="991" t="str">
        <f>IF(OR(Application!D211="At-Risk",Application!D211="At-Risk/Located in Rural Census Tract",Application!D214="At-Risk"),ROUND(AD63*AD66,0),"$0")</f>
        <v>$0</v>
      </c>
      <c r="AE67" s="991"/>
      <c r="AF67" s="991"/>
      <c r="AG67" s="991"/>
      <c r="AH67" s="991"/>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53"/>
      <c r="AC70" s="1654"/>
      <c r="AD70" s="1654"/>
      <c r="AE70" s="1654"/>
      <c r="AF70" s="1655"/>
    </row>
    <row r="71" spans="1:34" ht="12.95" customHeight="1">
      <c r="A71" s="3"/>
      <c r="C71" s="3"/>
      <c r="D71" s="3"/>
      <c r="E71" s="1657" t="s">
        <v>1727</v>
      </c>
      <c r="F71" s="1657"/>
      <c r="G71" s="1657"/>
      <c r="H71" s="1657"/>
      <c r="I71" s="1657"/>
      <c r="J71" s="1657"/>
      <c r="K71" s="1657"/>
      <c r="L71" s="1657"/>
      <c r="M71" s="1657"/>
      <c r="N71" s="1657"/>
      <c r="O71" s="1657"/>
      <c r="P71" s="1657"/>
      <c r="Q71" s="1657"/>
      <c r="R71" s="1657"/>
      <c r="S71" s="1657"/>
      <c r="T71" s="1657"/>
      <c r="U71" s="1657"/>
      <c r="V71" s="1657"/>
      <c r="W71" s="1657"/>
      <c r="X71" s="1657"/>
      <c r="Y71" s="1657"/>
      <c r="Z71" s="1657"/>
      <c r="AA71" s="251"/>
      <c r="AB71" s="251"/>
      <c r="AC71" s="251"/>
    </row>
    <row r="72" spans="1:34" ht="12.95" customHeight="1">
      <c r="A72" s="3"/>
      <c r="C72" s="3"/>
      <c r="D72" s="3"/>
      <c r="E72" s="1657"/>
      <c r="F72" s="1657"/>
      <c r="G72" s="1657"/>
      <c r="H72" s="1657"/>
      <c r="I72" s="1657"/>
      <c r="J72" s="1657"/>
      <c r="K72" s="1657"/>
      <c r="L72" s="1657"/>
      <c r="M72" s="1657"/>
      <c r="N72" s="1657"/>
      <c r="O72" s="1657"/>
      <c r="P72" s="1657"/>
      <c r="Q72" s="1657"/>
      <c r="R72" s="1657"/>
      <c r="S72" s="1657"/>
      <c r="T72" s="1657"/>
      <c r="U72" s="1657"/>
      <c r="V72" s="1657"/>
      <c r="W72" s="1657"/>
      <c r="X72" s="1657"/>
      <c r="Y72" s="1657"/>
      <c r="Z72" s="1657"/>
      <c r="AA72" s="251"/>
      <c r="AB72" s="251"/>
      <c r="AC72" s="251"/>
    </row>
    <row r="73" spans="1:34" ht="12.95" customHeight="1">
      <c r="A73" s="3"/>
      <c r="C73" s="3"/>
      <c r="D73" s="3"/>
      <c r="E73" s="1657"/>
      <c r="F73" s="1657"/>
      <c r="G73" s="1657"/>
      <c r="H73" s="1657"/>
      <c r="I73" s="1657"/>
      <c r="J73" s="1657"/>
      <c r="K73" s="1657"/>
      <c r="L73" s="1657"/>
      <c r="M73" s="1657"/>
      <c r="N73" s="1657"/>
      <c r="O73" s="1657"/>
      <c r="P73" s="1657"/>
      <c r="Q73" s="1657"/>
      <c r="R73" s="1657"/>
      <c r="S73" s="1657"/>
      <c r="T73" s="1657"/>
      <c r="U73" s="1657"/>
      <c r="V73" s="1657"/>
      <c r="W73" s="1657"/>
      <c r="X73" s="1657"/>
      <c r="Y73" s="1657"/>
      <c r="Z73" s="165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441">
        <f>ROUND(IF(ISERROR((AB58/AB70)),0,(AB58/AB70)),0)</f>
        <v>0</v>
      </c>
      <c r="AC75" s="1441"/>
      <c r="AD75" s="1441"/>
      <c r="AE75" s="1441"/>
      <c r="AF75" s="1441"/>
    </row>
    <row r="76" spans="1:34" ht="12.95" customHeight="1">
      <c r="C76" s="3"/>
      <c r="D76" s="3" t="s">
        <v>104</v>
      </c>
      <c r="AB76" s="1477">
        <f>IF((Y67+AD67&lt;AB75),Y67+AD67,AB75)</f>
        <v>0</v>
      </c>
      <c r="AC76" s="1478"/>
      <c r="AD76" s="1478"/>
      <c r="AE76" s="1478"/>
      <c r="AF76" s="1479"/>
    </row>
    <row r="77" spans="1:34" ht="12.95" customHeight="1">
      <c r="C77" s="3"/>
      <c r="D77" s="3" t="s">
        <v>940</v>
      </c>
      <c r="AB77" s="1651">
        <f>AB76*AB70</f>
        <v>0</v>
      </c>
      <c r="AC77" s="1651"/>
      <c r="AD77" s="1651"/>
      <c r="AE77" s="1651"/>
      <c r="AF77" s="1651"/>
    </row>
    <row r="78" spans="1:34" ht="12.95" customHeight="1">
      <c r="C78" s="3"/>
      <c r="D78" s="3"/>
      <c r="AB78" s="595"/>
      <c r="AC78" s="595"/>
      <c r="AD78" s="595"/>
      <c r="AE78" s="595"/>
      <c r="AF78" s="595"/>
    </row>
    <row r="79" spans="1:34" ht="12.95" customHeight="1">
      <c r="D79" s="3" t="s">
        <v>105</v>
      </c>
      <c r="AB79" s="1164">
        <f>AB48-(AB56+AB77)</f>
        <v>42830452</v>
      </c>
      <c r="AC79" s="1164"/>
      <c r="AD79" s="1164"/>
      <c r="AE79" s="1164"/>
      <c r="AF79" s="1164"/>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1224</v>
      </c>
      <c r="G1" s="563"/>
    </row>
    <row r="2" spans="1:7" ht="12.75">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2.75">
      <c r="A4" s="880" t="s">
        <v>341</v>
      </c>
      <c r="B4" s="325"/>
      <c r="C4" s="325"/>
      <c r="D4" s="325"/>
      <c r="E4" s="325"/>
      <c r="F4" s="325"/>
      <c r="G4" s="325"/>
    </row>
    <row r="5" spans="1:7" s="565" customFormat="1" ht="12.75">
      <c r="A5" s="881" t="s">
        <v>954</v>
      </c>
      <c r="B5" s="327">
        <f>'Sources and Uses Budget'!C4</f>
        <v>1400000</v>
      </c>
      <c r="C5" s="327">
        <f>'Sources and Uses Budget'!C4</f>
        <v>1400000</v>
      </c>
      <c r="D5" s="327">
        <f>'Sources and Uses Budget'!C4</f>
        <v>1400000</v>
      </c>
      <c r="E5" s="329">
        <f>C5-B5</f>
        <v>0</v>
      </c>
      <c r="F5" s="328"/>
      <c r="G5" s="328"/>
    </row>
    <row r="6" spans="1:7" s="565" customFormat="1" ht="12.75">
      <c r="A6" s="881" t="s">
        <v>955</v>
      </c>
      <c r="B6" s="327">
        <f>'Sources and Uses Budget'!C5</f>
        <v>414393</v>
      </c>
      <c r="C6" s="327">
        <f>'Sources and Uses Budget'!C5</f>
        <v>414393</v>
      </c>
      <c r="D6" s="327">
        <f>'Sources and Uses Budget'!C5</f>
        <v>414393</v>
      </c>
      <c r="E6" s="329">
        <f t="shared" ref="E6:E73" si="0">C6-B6</f>
        <v>0</v>
      </c>
      <c r="F6" s="328"/>
      <c r="G6" s="328"/>
    </row>
    <row r="7" spans="1:7" s="565" customFormat="1" ht="12.75">
      <c r="A7" s="881" t="s">
        <v>342</v>
      </c>
      <c r="B7" s="327">
        <f>'Sources and Uses Budget'!C6</f>
        <v>49786</v>
      </c>
      <c r="C7" s="327">
        <f>'Sources and Uses Budget'!C6</f>
        <v>49786</v>
      </c>
      <c r="D7" s="327">
        <f>'Sources and Uses Budget'!C6</f>
        <v>49786</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956</v>
      </c>
      <c r="B9" s="329">
        <f>SUM(B5:B8)</f>
        <v>1864179</v>
      </c>
      <c r="C9" s="329">
        <f>SUM(C5:C8)</f>
        <v>1864179</v>
      </c>
      <c r="D9" s="329">
        <f>SUM(D5:D8)</f>
        <v>1864179</v>
      </c>
      <c r="E9" s="329">
        <f t="shared" si="0"/>
        <v>0</v>
      </c>
      <c r="F9" s="328"/>
      <c r="G9" s="328"/>
    </row>
    <row r="10" spans="1:7" s="565" customFormat="1" ht="12.75">
      <c r="A10" s="881" t="s">
        <v>583</v>
      </c>
      <c r="B10" s="327">
        <f>'Sources and Uses Budget'!C9</f>
        <v>0</v>
      </c>
      <c r="C10" s="327">
        <f>'Sources and Uses Budget'!C9</f>
        <v>0</v>
      </c>
      <c r="D10" s="327">
        <f>'Sources and Uses Budget'!C9</f>
        <v>0</v>
      </c>
      <c r="E10" s="329">
        <f t="shared" si="0"/>
        <v>0</v>
      </c>
      <c r="F10" s="328"/>
      <c r="G10" s="328"/>
    </row>
    <row r="11" spans="1:7" s="565" customFormat="1" ht="12.75">
      <c r="A11" s="881" t="s">
        <v>957</v>
      </c>
      <c r="B11" s="327">
        <f>'Sources and Uses Budget'!C10</f>
        <v>974774</v>
      </c>
      <c r="C11" s="327">
        <f>'Sources and Uses Budget'!C10</f>
        <v>974774</v>
      </c>
      <c r="D11" s="327">
        <f>'Sources and Uses Budget'!C10</f>
        <v>974774</v>
      </c>
      <c r="E11" s="329">
        <f t="shared" si="0"/>
        <v>0</v>
      </c>
      <c r="F11" s="328"/>
      <c r="G11" s="328"/>
    </row>
    <row r="12" spans="1:7" s="565" customFormat="1" ht="12.75">
      <c r="A12" s="882" t="s">
        <v>584</v>
      </c>
      <c r="B12" s="329">
        <f>SUM(B10:B11)</f>
        <v>974774</v>
      </c>
      <c r="C12" s="329">
        <f>SUM(C10:C11)</f>
        <v>974774</v>
      </c>
      <c r="D12" s="329">
        <f>SUM(D10:D11)</f>
        <v>974774</v>
      </c>
      <c r="E12" s="329">
        <f t="shared" si="0"/>
        <v>0</v>
      </c>
      <c r="F12" s="328"/>
      <c r="G12" s="328"/>
    </row>
    <row r="13" spans="1:7" s="565" customFormat="1" ht="12.75">
      <c r="A13" s="882" t="s">
        <v>709</v>
      </c>
      <c r="B13" s="329">
        <f>SUM(B9+B12)</f>
        <v>2838953</v>
      </c>
      <c r="C13" s="329">
        <f>SUM(C9+C12)</f>
        <v>2838953</v>
      </c>
      <c r="D13" s="329">
        <f>SUM(D9+D12)</f>
        <v>2838953</v>
      </c>
      <c r="E13" s="329">
        <f t="shared" si="0"/>
        <v>0</v>
      </c>
      <c r="F13" s="328"/>
      <c r="G13" s="328"/>
    </row>
    <row r="14" spans="1:7" s="565" customFormat="1" ht="12.75">
      <c r="A14" s="883" t="s">
        <v>1108</v>
      </c>
      <c r="B14" s="327">
        <f>'Sources and Uses Budget'!C13</f>
        <v>855283</v>
      </c>
      <c r="C14" s="327">
        <f>'Sources and Uses Budget'!C13</f>
        <v>855283</v>
      </c>
      <c r="D14" s="327">
        <f>'Sources and Uses Budget'!C13</f>
        <v>855283</v>
      </c>
      <c r="E14" s="329">
        <f t="shared" si="0"/>
        <v>0</v>
      </c>
      <c r="F14" s="328"/>
      <c r="G14" s="328"/>
    </row>
    <row r="15" spans="1:7" s="565" customFormat="1" ht="24">
      <c r="A15" s="881" t="s">
        <v>1138</v>
      </c>
      <c r="B15" s="327">
        <f>'Sources and Uses Budget'!C14</f>
        <v>0</v>
      </c>
      <c r="C15" s="327">
        <f>'Sources and Uses Budget'!C14</f>
        <v>0</v>
      </c>
      <c r="D15" s="327">
        <f>'Sources and Uses Budget'!C14</f>
        <v>0</v>
      </c>
      <c r="E15" s="329">
        <f t="shared" si="0"/>
        <v>0</v>
      </c>
      <c r="F15" s="328"/>
      <c r="G15" s="328"/>
    </row>
    <row r="16" spans="1:7" s="565" customFormat="1" ht="12.75">
      <c r="A16" s="881" t="s">
        <v>1666</v>
      </c>
      <c r="B16" s="327">
        <f>'Sources and Uses Budget'!C15</f>
        <v>0</v>
      </c>
      <c r="C16" s="327">
        <f>'Sources and Uses Budget'!C15</f>
        <v>0</v>
      </c>
      <c r="D16" s="327">
        <f>'Sources and Uses Budget'!C15</f>
        <v>0</v>
      </c>
      <c r="E16" s="329">
        <f t="shared" si="0"/>
        <v>0</v>
      </c>
      <c r="F16" s="328"/>
      <c r="G16" s="328"/>
    </row>
    <row r="17" spans="1:7" s="565" customFormat="1" ht="12.75">
      <c r="A17" s="880"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1927</v>
      </c>
      <c r="B25" s="327">
        <f>'Sources and Uses Budget'!C24</f>
        <v>0</v>
      </c>
      <c r="C25" s="327">
        <f>'Sources and Uses Budget'!C24</f>
        <v>0</v>
      </c>
      <c r="D25" s="327">
        <f>'Sources and Uses Budget'!C24</f>
        <v>0</v>
      </c>
      <c r="E25" s="329">
        <f t="shared" si="1"/>
        <v>0</v>
      </c>
      <c r="F25" s="328"/>
      <c r="G25" s="328"/>
    </row>
    <row r="26" spans="1:7" s="565" customFormat="1" ht="12.75">
      <c r="A26" s="248" t="s">
        <v>531</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915</v>
      </c>
      <c r="B28" s="327">
        <f>'Sources and Uses Budget'!C27</f>
        <v>0</v>
      </c>
      <c r="C28" s="327">
        <f>'Sources and Uses Budget'!C27</f>
        <v>0</v>
      </c>
      <c r="D28" s="327">
        <f>'Sources and Uses Budget'!C27</f>
        <v>0</v>
      </c>
      <c r="E28" s="329">
        <f>C28-B28</f>
        <v>0</v>
      </c>
      <c r="F28" s="328"/>
      <c r="G28" s="328"/>
    </row>
    <row r="29" spans="1:7" s="565" customFormat="1" ht="12.75">
      <c r="A29" s="880" t="s">
        <v>916</v>
      </c>
      <c r="B29" s="325"/>
      <c r="C29" s="325"/>
      <c r="D29" s="325"/>
      <c r="E29" s="325"/>
      <c r="F29" s="325"/>
      <c r="G29" s="325"/>
    </row>
    <row r="30" spans="1:7" s="565" customFormat="1" ht="12.75">
      <c r="A30" s="237" t="s">
        <v>908</v>
      </c>
      <c r="B30" s="327">
        <f>'Sources and Uses Budget'!C29</f>
        <v>4528854</v>
      </c>
      <c r="C30" s="327">
        <f>'Sources and Uses Budget'!C29</f>
        <v>4528854</v>
      </c>
      <c r="D30" s="327">
        <f>'Sources and Uses Budget'!C29</f>
        <v>4528854</v>
      </c>
      <c r="E30" s="329">
        <f t="shared" si="0"/>
        <v>0</v>
      </c>
      <c r="F30" s="328"/>
      <c r="G30" s="328"/>
    </row>
    <row r="31" spans="1:7" s="565" customFormat="1" ht="12.75">
      <c r="A31" s="237" t="s">
        <v>909</v>
      </c>
      <c r="B31" s="327">
        <f>'Sources and Uses Budget'!C30</f>
        <v>16380530</v>
      </c>
      <c r="C31" s="327">
        <f>'Sources and Uses Budget'!C30</f>
        <v>16380530</v>
      </c>
      <c r="D31" s="327">
        <f>'Sources and Uses Budget'!C30</f>
        <v>16380530</v>
      </c>
      <c r="E31" s="329">
        <f t="shared" si="0"/>
        <v>0</v>
      </c>
      <c r="F31" s="328"/>
      <c r="G31" s="328"/>
    </row>
    <row r="32" spans="1:7" s="565" customFormat="1" ht="12.75">
      <c r="A32" s="237" t="s">
        <v>910</v>
      </c>
      <c r="B32" s="327">
        <f>'Sources and Uses Budget'!C31</f>
        <v>337500</v>
      </c>
      <c r="C32" s="327">
        <f>'Sources and Uses Budget'!C31</f>
        <v>337500</v>
      </c>
      <c r="D32" s="327">
        <f>'Sources and Uses Budget'!C31</f>
        <v>337500</v>
      </c>
      <c r="E32" s="329">
        <f t="shared" si="0"/>
        <v>0</v>
      </c>
      <c r="F32" s="328"/>
      <c r="G32" s="328"/>
    </row>
    <row r="33" spans="1:7" s="565" customFormat="1" ht="12.75">
      <c r="A33" s="237" t="s">
        <v>911</v>
      </c>
      <c r="B33" s="327">
        <f>'Sources and Uses Budget'!C32</f>
        <v>2816500</v>
      </c>
      <c r="C33" s="327">
        <f>'Sources and Uses Budget'!C32</f>
        <v>2816500</v>
      </c>
      <c r="D33" s="327">
        <f>'Sources and Uses Budget'!C32</f>
        <v>2816500</v>
      </c>
      <c r="E33" s="329">
        <f t="shared" si="0"/>
        <v>0</v>
      </c>
      <c r="F33" s="328"/>
      <c r="G33" s="328"/>
    </row>
    <row r="34" spans="1:7" s="565" customFormat="1" ht="12.75">
      <c r="A34" s="237" t="s">
        <v>912</v>
      </c>
      <c r="B34" s="327">
        <f>'Sources and Uses Budget'!C33</f>
        <v>0</v>
      </c>
      <c r="C34" s="327">
        <f>'Sources and Uses Budget'!C33</f>
        <v>0</v>
      </c>
      <c r="D34" s="327">
        <f>'Sources and Uses Budget'!C33</f>
        <v>0</v>
      </c>
      <c r="E34" s="329">
        <f t="shared" si="0"/>
        <v>0</v>
      </c>
      <c r="F34" s="328"/>
      <c r="G34" s="328"/>
    </row>
    <row r="35" spans="1:7" s="565" customFormat="1" ht="12.75">
      <c r="A35" s="237" t="s">
        <v>913</v>
      </c>
      <c r="B35" s="327">
        <f>'Sources and Uses Budget'!C34</f>
        <v>0</v>
      </c>
      <c r="C35" s="327">
        <f>'Sources and Uses Budget'!C34</f>
        <v>0</v>
      </c>
      <c r="D35" s="327">
        <f>'Sources and Uses Budget'!C34</f>
        <v>0</v>
      </c>
      <c r="E35" s="329">
        <f t="shared" si="0"/>
        <v>0</v>
      </c>
      <c r="F35" s="328"/>
      <c r="G35" s="328"/>
    </row>
    <row r="36" spans="1:7" s="565" customFormat="1" ht="12.75">
      <c r="A36" s="237" t="s">
        <v>914</v>
      </c>
      <c r="B36" s="327">
        <f>'Sources and Uses Budget'!C35</f>
        <v>0</v>
      </c>
      <c r="C36" s="327">
        <f>'Sources and Uses Budget'!C35</f>
        <v>0</v>
      </c>
      <c r="D36" s="327">
        <f>'Sources and Uses Budget'!C35</f>
        <v>0</v>
      </c>
      <c r="E36" s="329">
        <f t="shared" si="0"/>
        <v>0</v>
      </c>
      <c r="F36" s="328"/>
      <c r="G36" s="328"/>
    </row>
    <row r="37" spans="1:7" s="565" customFormat="1" ht="12.75">
      <c r="A37" s="237" t="s">
        <v>1927</v>
      </c>
      <c r="B37" s="327">
        <f>'Sources and Uses Budget'!C36</f>
        <v>0</v>
      </c>
      <c r="C37" s="327">
        <f>'Sources and Uses Budget'!C36</f>
        <v>0</v>
      </c>
      <c r="D37" s="327">
        <f>'Sources and Uses Budget'!C36</f>
        <v>0</v>
      </c>
      <c r="E37" s="329">
        <f t="shared" si="0"/>
        <v>0</v>
      </c>
      <c r="F37" s="328"/>
      <c r="G37" s="328"/>
    </row>
    <row r="38" spans="1:7" s="565" customFormat="1" ht="12.75">
      <c r="A38" s="248" t="s">
        <v>531</v>
      </c>
      <c r="B38" s="327">
        <f>'Sources and Uses Budget'!C37</f>
        <v>0</v>
      </c>
      <c r="C38" s="327">
        <f>'Sources and Uses Budget'!C37</f>
        <v>0</v>
      </c>
      <c r="D38" s="327">
        <f>'Sources and Uses Budget'!C37</f>
        <v>0</v>
      </c>
      <c r="E38" s="329">
        <f>C38-B38</f>
        <v>0</v>
      </c>
      <c r="F38" s="328"/>
      <c r="G38" s="328"/>
    </row>
    <row r="39" spans="1:7" s="565" customFormat="1" ht="12.75">
      <c r="A39" s="884" t="s">
        <v>917</v>
      </c>
      <c r="B39" s="891">
        <f>'Sources and Uses Budget'!C38</f>
        <v>24063384</v>
      </c>
      <c r="C39" s="891">
        <f>'Sources and Uses Budget'!C38</f>
        <v>24063384</v>
      </c>
      <c r="D39" s="891">
        <f>'Sources and Uses Budget'!C38</f>
        <v>24063384</v>
      </c>
      <c r="E39" s="329">
        <f>C39-B39</f>
        <v>0</v>
      </c>
      <c r="F39" s="328"/>
      <c r="G39" s="328"/>
    </row>
    <row r="40" spans="1:7" s="565" customFormat="1" ht="12.75">
      <c r="A40" s="880" t="s">
        <v>918</v>
      </c>
      <c r="B40" s="325"/>
      <c r="C40" s="325"/>
      <c r="D40" s="325"/>
      <c r="E40" s="325"/>
      <c r="F40" s="325"/>
      <c r="G40" s="325"/>
    </row>
    <row r="41" spans="1:7" s="565" customFormat="1" ht="12.75">
      <c r="A41" s="885" t="s">
        <v>919</v>
      </c>
      <c r="B41" s="327">
        <f>'Sources and Uses Budget'!C40</f>
        <v>1637509</v>
      </c>
      <c r="C41" s="327">
        <f>'Sources and Uses Budget'!C40</f>
        <v>1637509</v>
      </c>
      <c r="D41" s="327">
        <f>'Sources and Uses Budget'!C40</f>
        <v>1637509</v>
      </c>
      <c r="E41" s="329">
        <f>C41-B41</f>
        <v>0</v>
      </c>
      <c r="F41" s="328"/>
      <c r="G41" s="328"/>
    </row>
    <row r="42" spans="1:7" s="565" customFormat="1" ht="12.75">
      <c r="A42" s="885" t="s">
        <v>920</v>
      </c>
      <c r="B42" s="327">
        <f>'Sources and Uses Budget'!C41</f>
        <v>0</v>
      </c>
      <c r="C42" s="327">
        <f>'Sources and Uses Budget'!C41</f>
        <v>0</v>
      </c>
      <c r="D42" s="327">
        <f>'Sources and Uses Budget'!C41</f>
        <v>0</v>
      </c>
      <c r="E42" s="329">
        <f>C42-B42</f>
        <v>0</v>
      </c>
      <c r="F42" s="328"/>
      <c r="G42" s="328"/>
    </row>
    <row r="43" spans="1:7" s="565" customFormat="1" ht="12" customHeight="1">
      <c r="A43" s="884" t="s">
        <v>921</v>
      </c>
      <c r="B43" s="891">
        <f>'Sources and Uses Budget'!C42</f>
        <v>1637509</v>
      </c>
      <c r="C43" s="891">
        <f>'Sources and Uses Budget'!C42</f>
        <v>1637509</v>
      </c>
      <c r="D43" s="891">
        <f>'Sources and Uses Budget'!C42</f>
        <v>1637509</v>
      </c>
      <c r="E43" s="329">
        <f>C43-B43</f>
        <v>0</v>
      </c>
      <c r="F43" s="328"/>
      <c r="G43" s="328"/>
    </row>
    <row r="44" spans="1:7" s="565" customFormat="1" ht="12.75">
      <c r="A44" s="884" t="s">
        <v>922</v>
      </c>
      <c r="B44" s="327">
        <f>'Sources and Uses Budget'!C43</f>
        <v>190448</v>
      </c>
      <c r="C44" s="327">
        <f>'Sources and Uses Budget'!C43</f>
        <v>190448</v>
      </c>
      <c r="D44" s="327">
        <f>'Sources and Uses Budget'!C43</f>
        <v>190448</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2229986</v>
      </c>
      <c r="C46" s="327">
        <f>'Sources and Uses Budget'!C45</f>
        <v>2229986</v>
      </c>
      <c r="D46" s="327">
        <f>'Sources and Uses Budget'!C45</f>
        <v>2229986</v>
      </c>
      <c r="E46" s="329">
        <f t="shared" si="0"/>
        <v>0</v>
      </c>
      <c r="F46" s="328"/>
      <c r="G46" s="328"/>
    </row>
    <row r="47" spans="1:7" s="565" customFormat="1" ht="12.75">
      <c r="A47" s="237" t="s">
        <v>925</v>
      </c>
      <c r="B47" s="327">
        <f>'Sources and Uses Budget'!C46</f>
        <v>161628</v>
      </c>
      <c r="C47" s="327">
        <f>'Sources and Uses Budget'!C46</f>
        <v>161628</v>
      </c>
      <c r="D47" s="327">
        <f>'Sources and Uses Budget'!C46</f>
        <v>161628</v>
      </c>
      <c r="E47" s="329">
        <f t="shared" si="0"/>
        <v>0</v>
      </c>
      <c r="F47" s="328"/>
      <c r="G47" s="328"/>
    </row>
    <row r="48" spans="1:7" s="565" customFormat="1" ht="12.75">
      <c r="A48" s="237" t="s">
        <v>926</v>
      </c>
      <c r="B48" s="327">
        <f>'Sources and Uses Budget'!C47</f>
        <v>50000</v>
      </c>
      <c r="C48" s="327">
        <f>'Sources and Uses Budget'!C47</f>
        <v>50000</v>
      </c>
      <c r="D48" s="327">
        <f>'Sources and Uses Budget'!C47</f>
        <v>50000</v>
      </c>
      <c r="E48" s="329">
        <f t="shared" si="0"/>
        <v>0</v>
      </c>
      <c r="F48" s="328"/>
      <c r="G48" s="328"/>
    </row>
    <row r="49" spans="1:7" s="565" customFormat="1" ht="12.75">
      <c r="A49" s="237" t="s">
        <v>927</v>
      </c>
      <c r="B49" s="327">
        <f>'Sources and Uses Budget'!C48</f>
        <v>0</v>
      </c>
      <c r="C49" s="327">
        <f>'Sources and Uses Budget'!C48</f>
        <v>0</v>
      </c>
      <c r="D49" s="327">
        <f>'Sources and Uses Budget'!C48</f>
        <v>0</v>
      </c>
      <c r="E49" s="329">
        <f t="shared" si="0"/>
        <v>0</v>
      </c>
      <c r="F49" s="328"/>
      <c r="G49" s="328"/>
    </row>
    <row r="50" spans="1:7" s="565" customFormat="1" ht="12.75">
      <c r="A50" s="237" t="s">
        <v>930</v>
      </c>
      <c r="B50" s="327">
        <f>'Sources and Uses Budget'!C49</f>
        <v>95000</v>
      </c>
      <c r="C50" s="327">
        <f>'Sources and Uses Budget'!C49</f>
        <v>95000</v>
      </c>
      <c r="D50" s="327">
        <f>'Sources and Uses Budget'!C49</f>
        <v>95000</v>
      </c>
      <c r="E50" s="329">
        <f t="shared" si="0"/>
        <v>0</v>
      </c>
      <c r="F50" s="328"/>
      <c r="G50" s="328"/>
    </row>
    <row r="51" spans="1:7" s="565" customFormat="1" ht="12.75">
      <c r="A51" s="237" t="s">
        <v>928</v>
      </c>
      <c r="B51" s="327">
        <f>'Sources and Uses Budget'!C50</f>
        <v>139932</v>
      </c>
      <c r="C51" s="327">
        <f>'Sources and Uses Budget'!C50</f>
        <v>139932</v>
      </c>
      <c r="D51" s="327">
        <f>'Sources and Uses Budget'!C50</f>
        <v>139932</v>
      </c>
      <c r="E51" s="329">
        <f t="shared" si="0"/>
        <v>0</v>
      </c>
      <c r="F51" s="328"/>
      <c r="G51" s="328"/>
    </row>
    <row r="52" spans="1:7" s="566" customFormat="1" ht="12.75">
      <c r="A52" s="237" t="s">
        <v>929</v>
      </c>
      <c r="B52" s="327">
        <f>'Sources and Uses Budget'!C51</f>
        <v>700000</v>
      </c>
      <c r="C52" s="327">
        <f>'Sources and Uses Budget'!C51</f>
        <v>700000</v>
      </c>
      <c r="D52" s="327">
        <f>'Sources and Uses Budget'!C51</f>
        <v>700000</v>
      </c>
      <c r="E52" s="329">
        <f t="shared" si="0"/>
        <v>0</v>
      </c>
      <c r="F52" s="328"/>
      <c r="G52" s="328"/>
    </row>
    <row r="53" spans="1:7" s="565" customFormat="1" ht="12.75">
      <c r="A53" s="244" t="s">
        <v>531</v>
      </c>
      <c r="B53" s="327">
        <f>'Sources and Uses Budget'!C52</f>
        <v>75000</v>
      </c>
      <c r="C53" s="327">
        <f>'Sources and Uses Budget'!C52</f>
        <v>75000</v>
      </c>
      <c r="D53" s="327">
        <f>'Sources and Uses Budget'!C52</f>
        <v>75000</v>
      </c>
      <c r="E53" s="329">
        <f t="shared" si="0"/>
        <v>0</v>
      </c>
      <c r="F53" s="328"/>
      <c r="G53" s="328"/>
    </row>
    <row r="54" spans="1:7" s="565" customFormat="1" ht="12.75">
      <c r="A54" s="241" t="s">
        <v>931</v>
      </c>
      <c r="B54" s="891">
        <f>'Sources and Uses Budget'!C53</f>
        <v>3451546</v>
      </c>
      <c r="C54" s="891">
        <f>'Sources and Uses Budget'!C53</f>
        <v>3451546</v>
      </c>
      <c r="D54" s="891">
        <f>'Sources and Uses Budget'!C53</f>
        <v>3451546</v>
      </c>
      <c r="E54" s="329">
        <f t="shared" si="0"/>
        <v>0</v>
      </c>
      <c r="F54" s="328"/>
      <c r="G54" s="328"/>
    </row>
    <row r="55" spans="1:7" s="565" customFormat="1" ht="12" customHeight="1">
      <c r="A55" s="880" t="s">
        <v>681</v>
      </c>
      <c r="B55" s="325"/>
      <c r="C55" s="325"/>
      <c r="D55" s="325"/>
      <c r="E55" s="325"/>
      <c r="F55" s="325"/>
      <c r="G55" s="325"/>
    </row>
    <row r="56" spans="1:7" s="565" customFormat="1" ht="12.75">
      <c r="A56" s="885" t="s">
        <v>932</v>
      </c>
      <c r="B56" s="327">
        <f>'Sources and Uses Budget'!C55</f>
        <v>18520</v>
      </c>
      <c r="C56" s="327">
        <f>'Sources and Uses Budget'!C55</f>
        <v>18520</v>
      </c>
      <c r="D56" s="327">
        <f>'Sources and Uses Budget'!C55</f>
        <v>18520</v>
      </c>
      <c r="E56" s="329">
        <f t="shared" si="0"/>
        <v>0</v>
      </c>
      <c r="F56" s="328"/>
      <c r="G56" s="328"/>
    </row>
    <row r="57" spans="1:7" s="565" customFormat="1" ht="12.75">
      <c r="A57" s="885" t="s">
        <v>926</v>
      </c>
      <c r="B57" s="327">
        <f>'Sources and Uses Budget'!C56</f>
        <v>10000</v>
      </c>
      <c r="C57" s="327">
        <f>'Sources and Uses Budget'!C56</f>
        <v>10000</v>
      </c>
      <c r="D57" s="327">
        <f>'Sources and Uses Budget'!C56</f>
        <v>10000</v>
      </c>
      <c r="E57" s="329">
        <f t="shared" si="0"/>
        <v>0</v>
      </c>
      <c r="F57" s="328"/>
      <c r="G57" s="328"/>
    </row>
    <row r="58" spans="1:7" s="565" customFormat="1" ht="12.75">
      <c r="A58" s="885" t="s">
        <v>930</v>
      </c>
      <c r="B58" s="327">
        <f>'Sources and Uses Budget'!C57</f>
        <v>20000</v>
      </c>
      <c r="C58" s="327">
        <f>'Sources and Uses Budget'!C57</f>
        <v>20000</v>
      </c>
      <c r="D58" s="327">
        <f>'Sources and Uses Budget'!C57</f>
        <v>20000</v>
      </c>
      <c r="E58" s="329">
        <f t="shared" si="0"/>
        <v>0</v>
      </c>
      <c r="F58" s="328"/>
      <c r="G58" s="328"/>
    </row>
    <row r="59" spans="1:7" s="565" customFormat="1" ht="12.75">
      <c r="A59" s="885" t="s">
        <v>928</v>
      </c>
      <c r="B59" s="327">
        <f>'Sources and Uses Budget'!C58</f>
        <v>0</v>
      </c>
      <c r="C59" s="327">
        <f>'Sources and Uses Budget'!C58</f>
        <v>0</v>
      </c>
      <c r="D59" s="327">
        <f>'Sources and Uses Budget'!C58</f>
        <v>0</v>
      </c>
      <c r="E59" s="329">
        <f t="shared" si="0"/>
        <v>0</v>
      </c>
      <c r="F59" s="328"/>
      <c r="G59" s="328"/>
    </row>
    <row r="60" spans="1:7" s="565" customFormat="1" ht="12.75">
      <c r="A60" s="885" t="s">
        <v>929</v>
      </c>
      <c r="B60" s="327">
        <f>'Sources and Uses Budget'!C59</f>
        <v>0</v>
      </c>
      <c r="C60" s="327">
        <f>'Sources and Uses Budget'!C59</f>
        <v>0</v>
      </c>
      <c r="D60" s="327">
        <f>'Sources and Uses Budget'!C59</f>
        <v>0</v>
      </c>
      <c r="E60" s="329">
        <f t="shared" si="0"/>
        <v>0</v>
      </c>
      <c r="F60" s="328"/>
      <c r="G60" s="328"/>
    </row>
    <row r="61" spans="1:7" s="565" customFormat="1" ht="14.1" customHeight="1">
      <c r="A61" s="886" t="s">
        <v>531</v>
      </c>
      <c r="B61" s="327">
        <f>'Sources and Uses Budget'!C60</f>
        <v>35000</v>
      </c>
      <c r="C61" s="327">
        <f>'Sources and Uses Budget'!C60</f>
        <v>35000</v>
      </c>
      <c r="D61" s="327">
        <f>'Sources and Uses Budget'!C60</f>
        <v>35000</v>
      </c>
      <c r="E61" s="329">
        <f t="shared" si="0"/>
        <v>0</v>
      </c>
      <c r="F61" s="328"/>
      <c r="G61" s="328"/>
    </row>
    <row r="62" spans="1:7" s="565" customFormat="1" ht="12.75">
      <c r="A62" s="884" t="s">
        <v>498</v>
      </c>
      <c r="B62" s="891">
        <f>'Sources and Uses Budget'!C61</f>
        <v>83520</v>
      </c>
      <c r="C62" s="891">
        <f>'Sources and Uses Budget'!C61</f>
        <v>83520</v>
      </c>
      <c r="D62" s="891">
        <f>'Sources and Uses Budget'!C61</f>
        <v>83520</v>
      </c>
      <c r="E62" s="329">
        <f t="shared" si="0"/>
        <v>0</v>
      </c>
      <c r="F62" s="328"/>
      <c r="G62" s="328"/>
    </row>
    <row r="63" spans="1:7" s="565" customFormat="1" ht="12.75">
      <c r="A63" s="887" t="s">
        <v>499</v>
      </c>
      <c r="B63" s="891">
        <f>'Sources and Uses Budget'!C62</f>
        <v>33120643</v>
      </c>
      <c r="C63" s="891">
        <f>'Sources and Uses Budget'!C62</f>
        <v>33120643</v>
      </c>
      <c r="D63" s="891">
        <f>'Sources and Uses Budget'!C62</f>
        <v>33120643</v>
      </c>
      <c r="E63" s="329">
        <f t="shared" si="0"/>
        <v>0</v>
      </c>
      <c r="F63" s="328"/>
      <c r="G63" s="328"/>
    </row>
    <row r="64" spans="1:7" s="565" customFormat="1" ht="24">
      <c r="A64" s="233" t="s">
        <v>1928</v>
      </c>
      <c r="B64" s="325"/>
      <c r="C64" s="325"/>
      <c r="D64" s="325"/>
      <c r="E64" s="325"/>
      <c r="F64" s="325"/>
      <c r="G64" s="325"/>
    </row>
    <row r="65" spans="1:7" s="565" customFormat="1" ht="12.75">
      <c r="A65" s="237" t="s">
        <v>283</v>
      </c>
      <c r="B65" s="327">
        <f>'Sources and Uses Budget'!C64</f>
        <v>100000</v>
      </c>
      <c r="C65" s="327">
        <f>'Sources and Uses Budget'!C64</f>
        <v>100000</v>
      </c>
      <c r="D65" s="327">
        <f>'Sources and Uses Budget'!C64</f>
        <v>100000</v>
      </c>
      <c r="E65" s="329">
        <f t="shared" si="0"/>
        <v>0</v>
      </c>
      <c r="F65" s="328"/>
      <c r="G65" s="328"/>
    </row>
    <row r="66" spans="1:7" s="565" customFormat="1" ht="24">
      <c r="A66" s="237" t="s">
        <v>1929</v>
      </c>
      <c r="B66" s="327">
        <f>'Sources and Uses Budget'!C65</f>
        <v>0</v>
      </c>
      <c r="C66" s="327">
        <f>'Sources and Uses Budget'!C65</f>
        <v>0</v>
      </c>
      <c r="D66" s="327">
        <f>'Sources and Uses Budget'!C65</f>
        <v>0</v>
      </c>
      <c r="E66" s="329">
        <f t="shared" si="0"/>
        <v>0</v>
      </c>
      <c r="F66" s="328"/>
      <c r="G66" s="328"/>
    </row>
    <row r="67" spans="1:7" s="565" customFormat="1" ht="24">
      <c r="A67" s="237" t="s">
        <v>1930</v>
      </c>
      <c r="B67" s="327">
        <f>'Sources and Uses Budget'!C66</f>
        <v>450000</v>
      </c>
      <c r="C67" s="327">
        <f>'Sources and Uses Budget'!C66</f>
        <v>450000</v>
      </c>
      <c r="D67" s="327">
        <f>'Sources and Uses Budget'!C66</f>
        <v>450000</v>
      </c>
      <c r="E67" s="329">
        <f t="shared" si="0"/>
        <v>0</v>
      </c>
      <c r="F67" s="328"/>
      <c r="G67" s="328"/>
    </row>
    <row r="68" spans="1:7" s="565" customFormat="1" ht="12.75">
      <c r="A68" s="237" t="s">
        <v>1931</v>
      </c>
      <c r="B68" s="327">
        <f>'Sources and Uses Budget'!C67</f>
        <v>0</v>
      </c>
      <c r="C68" s="327">
        <f>'Sources and Uses Budget'!C67</f>
        <v>0</v>
      </c>
      <c r="D68" s="327">
        <f>'Sources and Uses Budget'!C67</f>
        <v>0</v>
      </c>
      <c r="E68" s="329">
        <f t="shared" si="0"/>
        <v>0</v>
      </c>
      <c r="F68" s="328"/>
      <c r="G68" s="328"/>
    </row>
    <row r="69" spans="1:7" s="565" customFormat="1" ht="12.75">
      <c r="A69" s="248" t="s">
        <v>1989</v>
      </c>
      <c r="B69" s="327">
        <f>'Sources and Uses Budget'!C68</f>
        <v>0</v>
      </c>
      <c r="C69" s="327">
        <f>'Sources and Uses Budget'!C68</f>
        <v>0</v>
      </c>
      <c r="D69" s="327">
        <f>'Sources and Uses Budget'!C68</f>
        <v>0</v>
      </c>
      <c r="E69" s="329">
        <f t="shared" si="0"/>
        <v>0</v>
      </c>
      <c r="F69" s="328"/>
      <c r="G69" s="328"/>
    </row>
    <row r="70" spans="1:7" s="565" customFormat="1" ht="12.75">
      <c r="A70" s="241" t="s">
        <v>1932</v>
      </c>
      <c r="B70" s="891">
        <f>'Sources and Uses Budget'!C69</f>
        <v>550000</v>
      </c>
      <c r="C70" s="891">
        <f>'Sources and Uses Budget'!C69</f>
        <v>550000</v>
      </c>
      <c r="D70" s="891">
        <f>'Sources and Uses Budget'!C69</f>
        <v>550000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1233</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313055</v>
      </c>
      <c r="C75" s="327">
        <f>'Sources and Uses Budget'!C74</f>
        <v>313055</v>
      </c>
      <c r="D75" s="327">
        <f>'Sources and Uses Budget'!C74</f>
        <v>313055</v>
      </c>
      <c r="E75" s="329">
        <f>C75-B75</f>
        <v>0</v>
      </c>
      <c r="F75" s="328"/>
      <c r="G75" s="328"/>
    </row>
    <row r="76" spans="1:7" s="565" customFormat="1" ht="12.75">
      <c r="A76" s="889" t="s">
        <v>531</v>
      </c>
      <c r="B76" s="327">
        <f>'Sources and Uses Budget'!C75</f>
        <v>0</v>
      </c>
      <c r="C76" s="327">
        <f>'Sources and Uses Budget'!C75</f>
        <v>0</v>
      </c>
      <c r="D76" s="327">
        <f>'Sources and Uses Budget'!C75</f>
        <v>0</v>
      </c>
      <c r="E76" s="329">
        <f>C76-B76</f>
        <v>0</v>
      </c>
      <c r="F76" s="328"/>
      <c r="G76" s="328"/>
    </row>
    <row r="77" spans="1:7" s="565" customFormat="1" ht="12.75">
      <c r="A77" s="884" t="s">
        <v>288</v>
      </c>
      <c r="B77" s="891">
        <f>'Sources and Uses Budget'!C76</f>
        <v>313055</v>
      </c>
      <c r="C77" s="891">
        <f>'Sources and Uses Budget'!C76</f>
        <v>313055</v>
      </c>
      <c r="D77" s="891">
        <f>'Sources and Uses Budget'!C76</f>
        <v>313055</v>
      </c>
      <c r="E77" s="329">
        <f>C77-B77</f>
        <v>0</v>
      </c>
      <c r="F77" s="328"/>
      <c r="G77" s="328"/>
    </row>
    <row r="78" spans="1:7" s="565" customFormat="1" ht="12.75">
      <c r="A78" s="880" t="s">
        <v>1725</v>
      </c>
      <c r="B78" s="325"/>
      <c r="C78" s="325"/>
      <c r="D78" s="325"/>
      <c r="E78" s="325"/>
      <c r="F78" s="325"/>
      <c r="G78" s="325"/>
    </row>
    <row r="79" spans="1:7" s="565" customFormat="1" ht="14.1" customHeight="1">
      <c r="A79" s="885" t="s">
        <v>1723</v>
      </c>
      <c r="B79" s="327">
        <f>'Sources and Uses Budget'!C78</f>
        <v>1781679</v>
      </c>
      <c r="C79" s="327">
        <f>'Sources and Uses Budget'!C78</f>
        <v>1781679</v>
      </c>
      <c r="D79" s="327">
        <f>'Sources and Uses Budget'!C78</f>
        <v>1781679</v>
      </c>
      <c r="E79" s="329">
        <f t="shared" ref="E79:E105" si="2">C79-B79</f>
        <v>0</v>
      </c>
      <c r="F79" s="328"/>
      <c r="G79" s="328"/>
    </row>
    <row r="80" spans="1:7" s="565" customFormat="1" ht="12.75">
      <c r="A80" s="885" t="s">
        <v>536</v>
      </c>
      <c r="B80" s="327">
        <f>'Sources and Uses Budget'!C79</f>
        <v>477720</v>
      </c>
      <c r="C80" s="327">
        <f>'Sources and Uses Budget'!C79</f>
        <v>477720</v>
      </c>
      <c r="D80" s="327">
        <f>'Sources and Uses Budget'!C79</f>
        <v>477720</v>
      </c>
      <c r="E80" s="329">
        <f t="shared" si="2"/>
        <v>0</v>
      </c>
      <c r="F80" s="328"/>
      <c r="G80" s="328"/>
    </row>
    <row r="81" spans="1:7" s="565" customFormat="1" ht="12.75">
      <c r="A81" s="884" t="s">
        <v>1724</v>
      </c>
      <c r="B81" s="891">
        <f>'Sources and Uses Budget'!C80</f>
        <v>2259399</v>
      </c>
      <c r="C81" s="891">
        <f>'Sources and Uses Budget'!C80</f>
        <v>2259399</v>
      </c>
      <c r="D81" s="891">
        <f>'Sources and Uses Budget'!C80</f>
        <v>2259399</v>
      </c>
      <c r="E81" s="329">
        <f t="shared" si="2"/>
        <v>0</v>
      </c>
      <c r="F81" s="328"/>
      <c r="G81" s="328"/>
    </row>
    <row r="82" spans="1:7" s="565" customFormat="1" ht="12.75">
      <c r="A82" s="880" t="s">
        <v>513</v>
      </c>
      <c r="B82" s="325"/>
      <c r="C82" s="325"/>
      <c r="D82" s="325"/>
      <c r="E82" s="325"/>
      <c r="F82" s="325"/>
      <c r="G82" s="325"/>
    </row>
    <row r="83" spans="1:7" s="565" customFormat="1" ht="12.75">
      <c r="A83" s="237" t="s">
        <v>2084</v>
      </c>
      <c r="B83" s="327">
        <f>'Sources and Uses Budget'!C82</f>
        <v>149500</v>
      </c>
      <c r="C83" s="327">
        <f>'Sources and Uses Budget'!C82</f>
        <v>149500</v>
      </c>
      <c r="D83" s="327">
        <f>'Sources and Uses Budget'!C82</f>
        <v>149500</v>
      </c>
      <c r="E83" s="329">
        <f t="shared" si="2"/>
        <v>0</v>
      </c>
      <c r="F83" s="328"/>
      <c r="G83" s="328"/>
    </row>
    <row r="84" spans="1:7" s="565" customFormat="1" ht="12.75">
      <c r="A84" s="237" t="s">
        <v>514</v>
      </c>
      <c r="B84" s="327">
        <f>'Sources and Uses Budget'!C83</f>
        <v>91609</v>
      </c>
      <c r="C84" s="327">
        <f>'Sources and Uses Budget'!C83</f>
        <v>91609</v>
      </c>
      <c r="D84" s="327">
        <f>'Sources and Uses Budget'!C83</f>
        <v>91609</v>
      </c>
      <c r="E84" s="329">
        <f t="shared" si="2"/>
        <v>0</v>
      </c>
      <c r="F84" s="328"/>
      <c r="G84" s="328"/>
    </row>
    <row r="85" spans="1:7" s="565" customFormat="1" ht="12.75">
      <c r="A85" s="237" t="s">
        <v>515</v>
      </c>
      <c r="B85" s="327">
        <f>'Sources and Uses Budget'!C84</f>
        <v>1073249</v>
      </c>
      <c r="C85" s="327">
        <f>'Sources and Uses Budget'!C84</f>
        <v>1073249</v>
      </c>
      <c r="D85" s="327">
        <f>'Sources and Uses Budget'!C84</f>
        <v>1073249</v>
      </c>
      <c r="E85" s="329">
        <f t="shared" si="2"/>
        <v>0</v>
      </c>
      <c r="F85" s="328"/>
      <c r="G85" s="328"/>
    </row>
    <row r="86" spans="1:7" s="565" customFormat="1" ht="12.75">
      <c r="A86" s="237" t="s">
        <v>516</v>
      </c>
      <c r="B86" s="327">
        <f>'Sources and Uses Budget'!C85</f>
        <v>1050000</v>
      </c>
      <c r="C86" s="327">
        <f>'Sources and Uses Budget'!C85</f>
        <v>1050000</v>
      </c>
      <c r="D86" s="327">
        <f>'Sources and Uses Budget'!C85</f>
        <v>1050000</v>
      </c>
      <c r="E86" s="329">
        <f t="shared" si="2"/>
        <v>0</v>
      </c>
      <c r="F86" s="328"/>
      <c r="G86" s="328"/>
    </row>
    <row r="87" spans="1:7" s="565" customFormat="1" ht="12.75">
      <c r="A87" s="237" t="s">
        <v>517</v>
      </c>
      <c r="B87" s="327">
        <f>'Sources and Uses Budget'!C86</f>
        <v>0</v>
      </c>
      <c r="C87" s="327">
        <f>'Sources and Uses Budget'!C86</f>
        <v>0</v>
      </c>
      <c r="D87" s="327">
        <f>'Sources and Uses Budget'!C86</f>
        <v>0</v>
      </c>
      <c r="E87" s="329">
        <f t="shared" si="2"/>
        <v>0</v>
      </c>
      <c r="F87" s="328"/>
      <c r="G87" s="328"/>
    </row>
    <row r="88" spans="1:7" s="565" customFormat="1" ht="12.75">
      <c r="A88" s="237" t="s">
        <v>518</v>
      </c>
      <c r="B88" s="327">
        <f>'Sources and Uses Budget'!C87</f>
        <v>85595</v>
      </c>
      <c r="C88" s="327">
        <f>'Sources and Uses Budget'!C87</f>
        <v>85595</v>
      </c>
      <c r="D88" s="327">
        <f>'Sources and Uses Budget'!C87</f>
        <v>85595</v>
      </c>
      <c r="E88" s="329">
        <f t="shared" si="2"/>
        <v>0</v>
      </c>
      <c r="F88" s="328"/>
      <c r="G88" s="328"/>
    </row>
    <row r="89" spans="1:7" s="565" customFormat="1" ht="12.75">
      <c r="A89" s="237" t="s">
        <v>519</v>
      </c>
      <c r="B89" s="327">
        <f>'Sources and Uses Budget'!C88</f>
        <v>90000</v>
      </c>
      <c r="C89" s="327">
        <f>'Sources and Uses Budget'!C88</f>
        <v>90000</v>
      </c>
      <c r="D89" s="327">
        <f>'Sources and Uses Budget'!C88</f>
        <v>90000</v>
      </c>
      <c r="E89" s="329">
        <f t="shared" si="2"/>
        <v>0</v>
      </c>
      <c r="F89" s="328"/>
      <c r="G89" s="328"/>
    </row>
    <row r="90" spans="1:7" s="565" customFormat="1" ht="12.75">
      <c r="A90" s="237" t="s">
        <v>520</v>
      </c>
      <c r="B90" s="327">
        <f>'Sources and Uses Budget'!C89</f>
        <v>48000</v>
      </c>
      <c r="C90" s="327">
        <f>'Sources and Uses Budget'!C89</f>
        <v>48000</v>
      </c>
      <c r="D90" s="327">
        <f>'Sources and Uses Budget'!C89</f>
        <v>48000</v>
      </c>
      <c r="E90" s="329">
        <f t="shared" si="2"/>
        <v>0</v>
      </c>
      <c r="F90" s="328"/>
      <c r="G90" s="328"/>
    </row>
    <row r="91" spans="1:7" s="565" customFormat="1" ht="12.75">
      <c r="A91" s="248" t="s">
        <v>1309</v>
      </c>
      <c r="B91" s="327">
        <f>'Sources and Uses Budget'!C90</f>
        <v>0</v>
      </c>
      <c r="C91" s="327">
        <f>'Sources and Uses Budget'!C90</f>
        <v>0</v>
      </c>
      <c r="D91" s="327">
        <f>'Sources and Uses Budget'!C90</f>
        <v>0</v>
      </c>
      <c r="E91" s="329">
        <f t="shared" si="2"/>
        <v>0</v>
      </c>
      <c r="F91" s="328"/>
      <c r="G91" s="328"/>
    </row>
    <row r="92" spans="1:7" s="565" customFormat="1" ht="12.75">
      <c r="A92" s="248" t="s">
        <v>1722</v>
      </c>
      <c r="B92" s="327">
        <f>'Sources and Uses Budget'!C91</f>
        <v>7800</v>
      </c>
      <c r="C92" s="327">
        <f>'Sources and Uses Budget'!C91</f>
        <v>7800</v>
      </c>
      <c r="D92" s="327">
        <f>'Sources and Uses Budget'!C91</f>
        <v>7800</v>
      </c>
      <c r="E92" s="329">
        <f t="shared" si="2"/>
        <v>0</v>
      </c>
      <c r="F92" s="328"/>
      <c r="G92" s="328"/>
    </row>
    <row r="93" spans="1:7" s="565" customFormat="1" ht="12.75">
      <c r="A93" s="244" t="s">
        <v>531</v>
      </c>
      <c r="B93" s="327">
        <f>'Sources and Uses Budget'!C92</f>
        <v>996602</v>
      </c>
      <c r="C93" s="327">
        <f>'Sources and Uses Budget'!C92</f>
        <v>996602</v>
      </c>
      <c r="D93" s="327">
        <f>'Sources and Uses Budget'!C92</f>
        <v>996602</v>
      </c>
      <c r="E93" s="329">
        <f t="shared" si="2"/>
        <v>0</v>
      </c>
      <c r="F93" s="328"/>
      <c r="G93" s="328"/>
    </row>
    <row r="94" spans="1:7" s="565" customFormat="1" ht="12.75">
      <c r="A94" s="244" t="s">
        <v>531</v>
      </c>
      <c r="B94" s="327">
        <f>'Sources and Uses Budget'!C93</f>
        <v>195000</v>
      </c>
      <c r="C94" s="327">
        <f>'Sources and Uses Budget'!C93</f>
        <v>195000</v>
      </c>
      <c r="D94" s="327">
        <f>'Sources and Uses Budget'!C93</f>
        <v>195000</v>
      </c>
      <c r="E94" s="329">
        <f t="shared" si="2"/>
        <v>0</v>
      </c>
      <c r="F94" s="328"/>
      <c r="G94" s="328"/>
    </row>
    <row r="95" spans="1:7" s="565" customFormat="1" ht="12.75">
      <c r="A95" s="244" t="s">
        <v>531</v>
      </c>
      <c r="B95" s="327">
        <f>'Sources and Uses Budget'!C94</f>
        <v>0</v>
      </c>
      <c r="C95" s="327">
        <f>'Sources and Uses Budget'!C94</f>
        <v>0</v>
      </c>
      <c r="D95" s="327">
        <f>'Sources and Uses Budget'!C94</f>
        <v>0</v>
      </c>
      <c r="E95" s="329">
        <f t="shared" si="2"/>
        <v>0</v>
      </c>
      <c r="F95" s="328"/>
      <c r="G95" s="328"/>
    </row>
    <row r="96" spans="1:7" s="565" customFormat="1" ht="12.75">
      <c r="A96" s="241" t="s">
        <v>521</v>
      </c>
      <c r="B96" s="891">
        <f>'Sources and Uses Budget'!C95</f>
        <v>3787355</v>
      </c>
      <c r="C96" s="891">
        <f>'Sources and Uses Budget'!C95</f>
        <v>3787355</v>
      </c>
      <c r="D96" s="891">
        <f>'Sources and Uses Budget'!C95</f>
        <v>3787355</v>
      </c>
      <c r="E96" s="329">
        <f t="shared" si="2"/>
        <v>0</v>
      </c>
      <c r="F96" s="328"/>
      <c r="G96" s="328"/>
    </row>
    <row r="97" spans="1:7" s="565" customFormat="1" ht="12.75">
      <c r="A97" s="241" t="s">
        <v>522</v>
      </c>
      <c r="B97" s="891">
        <f>'Sources and Uses Budget'!C96</f>
        <v>40030452</v>
      </c>
      <c r="C97" s="891">
        <f>'Sources and Uses Budget'!C96</f>
        <v>40030452</v>
      </c>
      <c r="D97" s="891">
        <f>'Sources and Uses Budget'!C96</f>
        <v>40030452</v>
      </c>
      <c r="E97" s="329">
        <f t="shared" si="2"/>
        <v>0</v>
      </c>
      <c r="F97" s="328"/>
      <c r="G97" s="328"/>
    </row>
    <row r="98" spans="1:7" s="565" customFormat="1" ht="12.75">
      <c r="A98" s="880" t="s">
        <v>523</v>
      </c>
      <c r="B98" s="325"/>
      <c r="C98" s="325"/>
      <c r="D98" s="325"/>
      <c r="E98" s="325"/>
      <c r="F98" s="325"/>
      <c r="G98" s="325"/>
    </row>
    <row r="99" spans="1:7" s="565" customFormat="1" ht="12.75">
      <c r="A99" s="237" t="s">
        <v>524</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2.75">
      <c r="A101" s="237" t="s">
        <v>525</v>
      </c>
      <c r="B101" s="327">
        <f>'Sources and Uses Budget'!C100</f>
        <v>0</v>
      </c>
      <c r="C101" s="327">
        <f>'Sources and Uses Budget'!C100</f>
        <v>0</v>
      </c>
      <c r="D101" s="327">
        <f>'Sources and Uses Budget'!C100</f>
        <v>0</v>
      </c>
      <c r="E101" s="329">
        <f t="shared" si="2"/>
        <v>0</v>
      </c>
      <c r="F101" s="328"/>
      <c r="G101" s="328"/>
    </row>
    <row r="102" spans="1:7" s="565" customFormat="1" ht="12.75">
      <c r="A102" s="237" t="s">
        <v>1988</v>
      </c>
      <c r="B102" s="327">
        <f>'Sources and Uses Budget'!C101</f>
        <v>0</v>
      </c>
      <c r="C102" s="327">
        <f>'Sources and Uses Budget'!C101</f>
        <v>0</v>
      </c>
      <c r="D102" s="327">
        <f>'Sources and Uses Budget'!C101</f>
        <v>0</v>
      </c>
      <c r="E102" s="329">
        <f t="shared" si="2"/>
        <v>0</v>
      </c>
      <c r="F102" s="328"/>
      <c r="G102" s="328"/>
    </row>
    <row r="103" spans="1:7" s="565" customFormat="1" ht="12.75">
      <c r="A103" s="886" t="s">
        <v>531</v>
      </c>
      <c r="B103" s="327">
        <f>'Sources and Uses Budget'!C102</f>
        <v>0</v>
      </c>
      <c r="C103" s="327">
        <f>'Sources and Uses Budget'!C102</f>
        <v>0</v>
      </c>
      <c r="D103" s="327">
        <f>'Sources and Uses Budget'!C102</f>
        <v>0</v>
      </c>
      <c r="E103" s="329">
        <f t="shared" si="2"/>
        <v>0</v>
      </c>
      <c r="F103" s="328"/>
      <c r="G103" s="328"/>
    </row>
    <row r="104" spans="1:7" s="565" customFormat="1" ht="12.75">
      <c r="A104" s="884" t="s">
        <v>526</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527</v>
      </c>
      <c r="B105" s="891">
        <f>'Sources and Uses Budget'!C104</f>
        <v>42830452</v>
      </c>
      <c r="C105" s="891">
        <f>'Sources and Uses Budget'!C104</f>
        <v>42830452</v>
      </c>
      <c r="D105" s="891">
        <f>'Sources and Uses Budget'!C104</f>
        <v>42830452</v>
      </c>
      <c r="E105" s="329">
        <f t="shared" si="2"/>
        <v>0</v>
      </c>
      <c r="F105" s="328"/>
      <c r="G105" s="890"/>
    </row>
    <row r="106" spans="1:7" s="565" customFormat="1" ht="12.75">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538" t="s">
        <v>299</v>
      </c>
      <c r="B2" s="1539"/>
      <c r="C2" s="1539"/>
      <c r="D2" s="1539"/>
      <c r="E2" s="1539"/>
      <c r="F2" s="1539"/>
      <c r="G2" s="1539"/>
      <c r="H2" s="1539"/>
      <c r="I2" s="1539"/>
      <c r="J2" s="1539"/>
    </row>
    <row r="3" spans="1:10" ht="15">
      <c r="A3" s="1348" t="s">
        <v>2321</v>
      </c>
      <c r="B3" s="1539"/>
      <c r="C3" s="1539"/>
      <c r="D3" s="1539"/>
      <c r="E3" s="1539"/>
      <c r="F3" s="1539"/>
      <c r="G3" s="1539"/>
      <c r="H3" s="1539"/>
      <c r="I3" s="1539"/>
      <c r="J3" s="1539"/>
    </row>
    <row r="4" spans="1:10"/>
    <row r="5" spans="1:10" ht="12.75" customHeight="1">
      <c r="A5" s="1019" t="s">
        <v>2132</v>
      </c>
      <c r="B5" s="1019"/>
      <c r="C5" s="1019"/>
      <c r="D5" s="1019"/>
      <c r="E5" s="1019"/>
      <c r="F5" s="1019"/>
      <c r="G5" s="1019"/>
      <c r="H5" s="1019"/>
      <c r="I5" s="1019"/>
      <c r="J5" s="1019"/>
    </row>
    <row r="6" spans="1:10">
      <c r="A6" s="1019"/>
      <c r="B6" s="1019"/>
      <c r="C6" s="1019"/>
      <c r="D6" s="1019"/>
      <c r="E6" s="1019"/>
      <c r="F6" s="1019"/>
      <c r="G6" s="1019"/>
      <c r="H6" s="1019"/>
      <c r="I6" s="1019"/>
      <c r="J6" s="1019"/>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524" t="s">
        <v>2071</v>
      </c>
      <c r="B10" s="1524"/>
      <c r="C10" s="1524"/>
      <c r="D10" s="1524"/>
      <c r="E10" s="1524"/>
      <c r="F10" s="1524"/>
      <c r="G10" s="1524"/>
      <c r="H10" s="1524"/>
      <c r="I10" s="1524"/>
      <c r="J10" s="1524"/>
    </row>
    <row r="11" spans="1:10" s="810" customFormat="1" ht="12.75" customHeight="1">
      <c r="A11" s="1524"/>
      <c r="B11" s="1524"/>
      <c r="C11" s="1524"/>
      <c r="D11" s="1524"/>
      <c r="E11" s="1524"/>
      <c r="F11" s="1524"/>
      <c r="G11" s="1524"/>
      <c r="H11" s="1524"/>
      <c r="I11" s="1524"/>
      <c r="J11" s="1524"/>
    </row>
    <row r="12" spans="1:10" s="810" customFormat="1" ht="12.75" customHeight="1">
      <c r="A12" s="1524"/>
      <c r="B12" s="1524"/>
      <c r="C12" s="1524"/>
      <c r="D12" s="1524"/>
      <c r="E12" s="1524"/>
      <c r="F12" s="1524"/>
      <c r="G12" s="1524"/>
      <c r="H12" s="1524"/>
      <c r="I12" s="1524"/>
      <c r="J12" s="1524"/>
    </row>
    <row r="13" spans="1:10" s="810" customFormat="1" ht="12.75" customHeight="1">
      <c r="A13" s="1524"/>
      <c r="B13" s="1524"/>
      <c r="C13" s="1524"/>
      <c r="D13" s="1524"/>
      <c r="E13" s="1524"/>
      <c r="F13" s="1524"/>
      <c r="G13" s="1524"/>
      <c r="H13" s="1524"/>
      <c r="I13" s="1524"/>
      <c r="J13" s="1524"/>
    </row>
    <row r="14" spans="1:10" s="810" customFormat="1" ht="12.75" customHeight="1">
      <c r="A14" s="1524"/>
      <c r="B14" s="1524"/>
      <c r="C14" s="1524"/>
      <c r="D14" s="1524"/>
      <c r="E14" s="1524"/>
      <c r="F14" s="1524"/>
      <c r="G14" s="1524"/>
      <c r="H14" s="1524"/>
      <c r="I14" s="1524"/>
      <c r="J14" s="1524"/>
    </row>
    <row r="15" spans="1:10"/>
    <row r="16" spans="1:10" ht="12.75" customHeight="1">
      <c r="A16" s="1524" t="s">
        <v>1844</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5">
      <c r="A24" s="351" t="s">
        <v>228</v>
      </c>
      <c r="B24" s="351"/>
      <c r="C24" s="351"/>
      <c r="D24" s="351"/>
      <c r="E24" s="351"/>
      <c r="F24" s="351"/>
      <c r="G24" s="351"/>
      <c r="H24" s="351"/>
      <c r="I24" s="351"/>
      <c r="J24" s="930"/>
    </row>
    <row r="25" spans="1:10">
      <c r="A25" s="1542" t="s">
        <v>1016</v>
      </c>
      <c r="B25" s="1539"/>
      <c r="C25" s="1539"/>
      <c r="D25" s="1539"/>
      <c r="E25" s="1539"/>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540" t="s">
        <v>1033</v>
      </c>
      <c r="B81" s="1541"/>
      <c r="C81" s="1541"/>
      <c r="D81" s="1541"/>
      <c r="E81" s="1541"/>
      <c r="F81" s="1541"/>
      <c r="G81" s="1541"/>
      <c r="H81" s="1541"/>
      <c r="I81" s="1541"/>
      <c r="J81" s="1541"/>
    </row>
    <row r="82" spans="1:10">
      <c r="A82" s="1541"/>
      <c r="B82" s="1541"/>
      <c r="C82" s="1541"/>
      <c r="D82" s="1541"/>
      <c r="E82" s="1541"/>
      <c r="F82" s="1541"/>
      <c r="G82" s="1541"/>
      <c r="H82" s="1541"/>
      <c r="I82" s="1541"/>
      <c r="J82" s="1541"/>
    </row>
    <row r="83" spans="1:10">
      <c r="A83" s="1541"/>
      <c r="B83" s="1541"/>
      <c r="C83" s="1541"/>
      <c r="D83" s="1541"/>
      <c r="E83" s="1541"/>
      <c r="F83" s="1541"/>
      <c r="G83" s="1541"/>
      <c r="H83" s="1541"/>
      <c r="I83" s="1541"/>
      <c r="J83" s="1541"/>
    </row>
    <row r="84" spans="1:10"/>
    <row r="85" spans="1:10">
      <c r="A85" s="5" t="s">
        <v>1016</v>
      </c>
    </row>
    <row r="86" spans="1:10"/>
    <row r="87" spans="1:10"/>
    <row r="88" spans="1:10"/>
    <row r="89" spans="1:10"/>
    <row r="90" spans="1:10"/>
    <row r="91" spans="1:10"/>
    <row r="92" spans="1:10"/>
    <row r="93" spans="1:10"/>
    <row r="94" spans="1:10"/>
    <row r="95" spans="1:10">
      <c r="A95" s="1537" t="s">
        <v>1139</v>
      </c>
      <c r="B95" s="1537"/>
      <c r="C95" s="1537"/>
      <c r="D95" s="1537"/>
      <c r="E95" s="1537"/>
      <c r="F95" s="1537"/>
      <c r="G95" s="1537"/>
      <c r="H95" s="1537"/>
      <c r="I95" s="1537"/>
    </row>
    <row r="96" spans="1:10">
      <c r="A96" s="1536" t="s">
        <v>1282</v>
      </c>
      <c r="B96" s="1536"/>
      <c r="C96" s="1536"/>
      <c r="D96" s="1536"/>
      <c r="E96" s="1536"/>
      <c r="F96" s="665"/>
    </row>
    <row r="97" spans="1:6">
      <c r="A97" s="1536" t="s">
        <v>1281</v>
      </c>
      <c r="B97" s="1536"/>
      <c r="C97" s="1536"/>
      <c r="D97" s="1536"/>
      <c r="E97" s="1536"/>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605" workbookViewId="0">
      <selection activeCell="D629" sqref="D629:F629"/>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590" t="s">
        <v>2325</v>
      </c>
      <c r="B2" s="1590"/>
      <c r="C2" s="1539"/>
      <c r="D2" s="1539"/>
      <c r="E2" s="1539"/>
      <c r="F2" s="1539"/>
      <c r="G2" s="1539"/>
      <c r="I2" t="s">
        <v>78</v>
      </c>
    </row>
    <row r="3" spans="1:9" ht="12.75">
      <c r="A3" s="188"/>
      <c r="B3" s="188"/>
      <c r="C3"/>
      <c r="D3"/>
      <c r="E3"/>
      <c r="F3"/>
      <c r="G3"/>
      <c r="I3" s="5" t="s">
        <v>1385</v>
      </c>
    </row>
    <row r="4" spans="1:9" ht="12.75">
      <c r="A4" s="1591" t="s">
        <v>2102</v>
      </c>
      <c r="B4" s="1591"/>
      <c r="C4" s="1592"/>
      <c r="D4" s="1592"/>
      <c r="E4" s="1592"/>
      <c r="F4" s="1592"/>
      <c r="G4" s="1592"/>
      <c r="I4" s="5" t="s">
        <v>1369</v>
      </c>
    </row>
    <row r="5" spans="1:9" ht="12.75">
      <c r="A5" s="1591" t="s">
        <v>1039</v>
      </c>
      <c r="B5" s="1591"/>
      <c r="C5" s="1592"/>
      <c r="D5" s="1592"/>
      <c r="E5" s="1592"/>
      <c r="F5" s="1592"/>
      <c r="G5" s="1592"/>
      <c r="I5" t="s">
        <v>123</v>
      </c>
    </row>
    <row r="6" spans="1:9" ht="13.7" customHeight="1"/>
    <row r="7" spans="1:9" ht="12.75">
      <c r="A7" s="1594" t="s">
        <v>2329</v>
      </c>
      <c r="B7" s="1594"/>
      <c r="C7" s="1594"/>
      <c r="D7" s="1594"/>
      <c r="E7" s="1594"/>
      <c r="F7" s="1594"/>
      <c r="G7" s="1594"/>
    </row>
    <row r="8" spans="1:9" ht="12.75">
      <c r="A8" s="1594"/>
      <c r="B8" s="1594"/>
      <c r="C8" s="1594"/>
      <c r="D8" s="1594"/>
      <c r="E8" s="1594"/>
      <c r="F8" s="1594"/>
      <c r="G8" s="1594"/>
    </row>
    <row r="9" spans="1:9" ht="12.75">
      <c r="A9" s="190"/>
      <c r="B9" s="190"/>
      <c r="C9" s="188"/>
      <c r="D9" s="188"/>
      <c r="E9" s="188"/>
      <c r="F9" s="188"/>
      <c r="G9" s="188"/>
    </row>
    <row r="10" spans="1:9" ht="12.75">
      <c r="A10" s="1579" t="s">
        <v>1532</v>
      </c>
      <c r="B10" s="1579"/>
      <c r="C10" s="1579"/>
      <c r="D10" s="1579"/>
      <c r="E10" s="1579"/>
      <c r="F10" s="1579"/>
      <c r="G10" s="1579"/>
    </row>
    <row r="11" spans="1:9" ht="12.75">
      <c r="A11" s="188"/>
      <c r="B11" s="188"/>
    </row>
    <row r="12" spans="1:9" ht="13.7" customHeight="1">
      <c r="C12" s="188"/>
      <c r="D12" s="1593" t="s">
        <v>1531</v>
      </c>
      <c r="E12" s="1593"/>
      <c r="F12" s="1593"/>
      <c r="G12" s="607"/>
    </row>
    <row r="13" spans="1:9" ht="12.75">
      <c r="C13" s="188"/>
      <c r="D13" s="1593"/>
      <c r="E13" s="1593"/>
      <c r="F13" s="1593"/>
      <c r="G13" s="607"/>
    </row>
    <row r="14" spans="1:9" ht="12.75">
      <c r="A14" s="189"/>
      <c r="B14" s="189"/>
      <c r="C14" s="189"/>
      <c r="D14" s="1545" t="s">
        <v>1407</v>
      </c>
      <c r="E14" s="1545"/>
      <c r="F14" s="1545"/>
    </row>
    <row r="15" spans="1:9" ht="12.75">
      <c r="A15" s="189"/>
      <c r="B15" s="189"/>
      <c r="C15" s="189"/>
    </row>
    <row r="16" spans="1:9" ht="14.45" customHeight="1">
      <c r="A16" s="269"/>
      <c r="B16" s="606" t="s">
        <v>1369</v>
      </c>
      <c r="C16" s="189"/>
      <c r="D16" s="1028" t="s">
        <v>2037</v>
      </c>
      <c r="E16" s="1318"/>
      <c r="F16" s="1318"/>
      <c r="G16" s="351"/>
    </row>
    <row r="17" spans="1:7" ht="14.45" customHeight="1">
      <c r="A17" s="269"/>
      <c r="C17" s="189"/>
      <c r="D17" s="1318"/>
      <c r="E17" s="1318"/>
      <c r="F17" s="1318"/>
      <c r="G17" s="351"/>
    </row>
    <row r="18" spans="1:7" ht="12.75">
      <c r="A18" s="189"/>
      <c r="C18" s="189"/>
      <c r="D18" s="1318"/>
      <c r="E18" s="1318"/>
      <c r="F18" s="1318"/>
      <c r="G18" s="351"/>
    </row>
    <row r="19" spans="1:7" ht="12.75">
      <c r="A19" s="189"/>
      <c r="C19" s="189"/>
      <c r="D19" s="24"/>
      <c r="E19" s="126" t="s">
        <v>2038</v>
      </c>
      <c r="F19" s="24"/>
      <c r="G19" s="351"/>
    </row>
    <row r="20" spans="1:7" ht="12.75">
      <c r="A20" s="189"/>
      <c r="B20" s="189"/>
      <c r="C20" s="189"/>
    </row>
    <row r="21" spans="1:7" ht="14.25">
      <c r="A21" s="269"/>
      <c r="B21" s="606" t="s">
        <v>1369</v>
      </c>
      <c r="D21" s="1028" t="s">
        <v>2304</v>
      </c>
      <c r="E21" s="1318"/>
      <c r="F21" s="1318"/>
    </row>
    <row r="22" spans="1:7" ht="12.75">
      <c r="D22" s="1318"/>
      <c r="E22" s="1318"/>
      <c r="F22" s="1318"/>
    </row>
    <row r="23" spans="1:7" ht="12.75">
      <c r="D23" s="100"/>
      <c r="E23" s="102" t="s">
        <v>2039</v>
      </c>
      <c r="F23" s="100"/>
    </row>
    <row r="24" spans="1:7" ht="14.25">
      <c r="A24" s="269"/>
      <c r="B24" s="269"/>
      <c r="D24" s="44"/>
    </row>
    <row r="25" spans="1:7" ht="14.25">
      <c r="A25" s="269"/>
      <c r="B25" s="606" t="s">
        <v>123</v>
      </c>
      <c r="D25" s="1318" t="s">
        <v>1401</v>
      </c>
      <c r="E25" s="1318"/>
      <c r="F25" s="1318"/>
    </row>
    <row r="26" spans="1:7" ht="14.25">
      <c r="A26" s="269"/>
      <c r="B26" s="269"/>
      <c r="D26" s="1318"/>
      <c r="E26" s="1318"/>
      <c r="F26" s="1318"/>
    </row>
    <row r="27" spans="1:7" ht="14.25">
      <c r="A27" s="269"/>
      <c r="B27" s="269"/>
      <c r="D27" s="44"/>
    </row>
    <row r="28" spans="1:7" ht="14.25" customHeight="1">
      <c r="A28" s="269"/>
      <c r="B28" s="606" t="s">
        <v>1369</v>
      </c>
      <c r="D28" s="1028" t="s">
        <v>2103</v>
      </c>
      <c r="E28" s="1028"/>
      <c r="F28" s="1028"/>
    </row>
    <row r="29" spans="1:7" ht="14.25">
      <c r="A29" s="269"/>
      <c r="B29" s="269"/>
      <c r="D29" s="1028"/>
      <c r="E29" s="1028"/>
      <c r="F29" s="1028"/>
    </row>
    <row r="30" spans="1:7" ht="14.25">
      <c r="A30" s="269"/>
      <c r="B30" s="269"/>
      <c r="D30" s="1028"/>
      <c r="E30" s="1028"/>
      <c r="F30" s="1028"/>
    </row>
    <row r="31" spans="1:7" ht="14.25">
      <c r="A31" s="269"/>
      <c r="B31" s="269"/>
      <c r="D31" s="1028"/>
      <c r="E31" s="1028"/>
      <c r="F31" s="1028"/>
    </row>
    <row r="32" spans="1:7" ht="14.25">
      <c r="A32" s="269"/>
      <c r="B32" s="269"/>
      <c r="D32" s="1028"/>
      <c r="E32" s="1028"/>
      <c r="F32" s="1028"/>
    </row>
    <row r="33" spans="1:6" ht="14.25">
      <c r="A33" s="269"/>
      <c r="B33" s="269"/>
      <c r="D33" s="573"/>
      <c r="F33" s="609"/>
    </row>
    <row r="34" spans="1:6" ht="14.45" customHeight="1">
      <c r="A34" s="269"/>
      <c r="B34" s="606" t="s">
        <v>123</v>
      </c>
      <c r="D34" s="1318" t="s">
        <v>2104</v>
      </c>
      <c r="E34" s="1318"/>
      <c r="F34" s="1318"/>
    </row>
    <row r="35" spans="1:6" ht="14.25">
      <c r="A35" s="269"/>
      <c r="B35" s="269"/>
      <c r="D35" s="1318"/>
      <c r="E35" s="1318"/>
      <c r="F35" s="1318"/>
    </row>
    <row r="36" spans="1:6" ht="14.25">
      <c r="A36" s="269"/>
      <c r="B36" s="269"/>
      <c r="D36" s="207"/>
      <c r="E36" s="207"/>
      <c r="F36" s="207"/>
    </row>
    <row r="37" spans="1:6" ht="14.25">
      <c r="A37" s="269"/>
      <c r="B37" s="606" t="s">
        <v>123</v>
      </c>
      <c r="D37" s="1028" t="s">
        <v>1735</v>
      </c>
      <c r="E37" s="1318"/>
      <c r="F37" s="1318"/>
    </row>
    <row r="38" spans="1:6" ht="14.25">
      <c r="A38" s="269"/>
      <c r="B38" s="269"/>
      <c r="D38" s="1318"/>
      <c r="E38" s="1318"/>
      <c r="F38" s="1318"/>
    </row>
    <row r="39" spans="1:6" ht="14.25">
      <c r="A39" s="269"/>
      <c r="B39" s="269"/>
      <c r="D39" s="1318"/>
      <c r="E39" s="1318"/>
      <c r="F39" s="1318"/>
    </row>
    <row r="40" spans="1:6" ht="14.25">
      <c r="A40" s="269"/>
      <c r="B40" s="269"/>
      <c r="D40" s="1318"/>
      <c r="E40" s="1318"/>
      <c r="F40" s="1318"/>
    </row>
    <row r="41" spans="1:6" ht="14.25">
      <c r="A41" s="269"/>
      <c r="B41" s="269"/>
      <c r="D41" s="1318"/>
      <c r="E41" s="1318"/>
      <c r="F41" s="1318"/>
    </row>
    <row r="42" spans="1:6" ht="14.25">
      <c r="A42" s="269"/>
      <c r="B42" s="269"/>
      <c r="D42" s="1318"/>
      <c r="E42" s="1318"/>
      <c r="F42" s="1318"/>
    </row>
    <row r="43" spans="1:6" ht="14.25">
      <c r="A43" s="269"/>
      <c r="B43" s="269"/>
      <c r="D43" s="1318"/>
      <c r="E43" s="1318"/>
      <c r="F43" s="1318"/>
    </row>
    <row r="44" spans="1:6" ht="14.25">
      <c r="A44" s="269"/>
      <c r="B44" s="269"/>
      <c r="D44" s="1318"/>
      <c r="E44" s="1318"/>
      <c r="F44" s="1318"/>
    </row>
    <row r="45" spans="1:6" ht="14.25">
      <c r="A45" s="269"/>
      <c r="B45" s="269"/>
      <c r="D45" s="24"/>
      <c r="E45" s="24"/>
      <c r="F45" s="24"/>
    </row>
    <row r="46" spans="1:6" ht="14.45" customHeight="1">
      <c r="A46" s="269"/>
      <c r="B46" s="606" t="s">
        <v>123</v>
      </c>
      <c r="D46" s="1318" t="s">
        <v>1432</v>
      </c>
      <c r="E46" s="1318"/>
      <c r="F46" s="1318"/>
    </row>
    <row r="47" spans="1:6" ht="14.25">
      <c r="A47" s="269"/>
      <c r="B47" s="269"/>
      <c r="D47" s="1318"/>
      <c r="E47" s="1318"/>
      <c r="F47" s="1318"/>
    </row>
    <row r="48" spans="1:6" ht="14.25">
      <c r="A48" s="269"/>
      <c r="B48" s="269"/>
      <c r="D48" s="1318"/>
      <c r="E48" s="1318"/>
      <c r="F48" s="1318"/>
    </row>
    <row r="49" spans="1:6" ht="14.25">
      <c r="A49" s="269"/>
      <c r="B49" s="269"/>
      <c r="D49" s="1318"/>
      <c r="E49" s="1318"/>
      <c r="F49" s="1318"/>
    </row>
    <row r="50" spans="1:6" ht="14.25">
      <c r="A50" s="269"/>
      <c r="B50" s="269"/>
      <c r="D50" s="1318"/>
      <c r="E50" s="1318"/>
      <c r="F50" s="1318"/>
    </row>
    <row r="51" spans="1:6" ht="14.25">
      <c r="A51" s="269"/>
      <c r="B51" s="269"/>
      <c r="D51" s="44"/>
    </row>
    <row r="52" spans="1:6" ht="14.25">
      <c r="A52" s="269"/>
      <c r="B52" s="606" t="s">
        <v>123</v>
      </c>
      <c r="D52" s="1028" t="s">
        <v>1860</v>
      </c>
      <c r="E52" s="1318"/>
      <c r="F52" s="1318"/>
    </row>
    <row r="53" spans="1:6" ht="14.25">
      <c r="A53" s="269"/>
      <c r="B53" s="269"/>
      <c r="D53" s="1318"/>
      <c r="E53" s="1318"/>
      <c r="F53" s="1318"/>
    </row>
    <row r="54" spans="1:6" ht="14.25">
      <c r="A54" s="269"/>
      <c r="B54" s="269"/>
      <c r="D54" s="1318"/>
      <c r="E54" s="1318"/>
      <c r="F54" s="1318"/>
    </row>
    <row r="55" spans="1:6" ht="14.25">
      <c r="A55" s="269"/>
      <c r="B55" s="269"/>
      <c r="D55" s="1318"/>
      <c r="E55" s="1318"/>
      <c r="F55" s="1318"/>
    </row>
    <row r="56" spans="1:6" ht="14.25">
      <c r="A56" s="269"/>
      <c r="B56" s="269"/>
      <c r="D56" s="1318"/>
      <c r="E56" s="1318"/>
      <c r="F56" s="1318"/>
    </row>
    <row r="57" spans="1:6" ht="15" customHeight="1">
      <c r="A57" s="269"/>
      <c r="B57" s="269"/>
      <c r="D57" s="1318"/>
      <c r="E57" s="1318"/>
      <c r="F57" s="1318"/>
    </row>
    <row r="58" spans="1:6" ht="14.25">
      <c r="A58" s="269"/>
      <c r="B58" s="269"/>
      <c r="D58"/>
    </row>
    <row r="59" spans="1:6" ht="14.25">
      <c r="A59" s="269"/>
      <c r="B59" s="606" t="s">
        <v>123</v>
      </c>
      <c r="D59" s="1028" t="s">
        <v>1902</v>
      </c>
      <c r="E59" s="1318"/>
      <c r="F59" s="1318"/>
    </row>
    <row r="60" spans="1:6" ht="14.25">
      <c r="A60" s="269"/>
      <c r="B60" s="269"/>
      <c r="D60" s="1318"/>
      <c r="E60" s="1318"/>
      <c r="F60" s="1318"/>
    </row>
    <row r="61" spans="1:6" ht="14.25">
      <c r="A61" s="269"/>
      <c r="B61" s="269"/>
      <c r="D61" s="1318"/>
      <c r="E61" s="1318"/>
      <c r="F61" s="1318"/>
    </row>
    <row r="62" spans="1:6" ht="14.25">
      <c r="A62" s="269"/>
      <c r="B62" s="269"/>
      <c r="D62" s="1318"/>
      <c r="E62" s="1318"/>
      <c r="F62" s="1318"/>
    </row>
    <row r="63" spans="1:6" ht="17.25" customHeight="1">
      <c r="A63" s="269"/>
      <c r="B63" s="269"/>
      <c r="D63" s="1318"/>
      <c r="E63" s="1318"/>
      <c r="F63" s="1318"/>
    </row>
    <row r="64" spans="1:6" ht="14.25" customHeight="1">
      <c r="A64" s="269"/>
      <c r="B64" s="606" t="s">
        <v>123</v>
      </c>
      <c r="D64" s="1318" t="s">
        <v>2105</v>
      </c>
      <c r="E64" s="1318"/>
      <c r="F64" s="1318"/>
    </row>
    <row r="65" spans="1:6" ht="15" customHeight="1">
      <c r="A65" s="269"/>
      <c r="B65" s="269"/>
      <c r="D65" s="1318"/>
      <c r="E65" s="1318"/>
      <c r="F65" s="1318"/>
    </row>
    <row r="66" spans="1:6" ht="21.6" customHeight="1">
      <c r="A66" s="269"/>
      <c r="B66" s="269"/>
      <c r="D66" s="1318"/>
      <c r="E66" s="1318"/>
      <c r="F66" s="1318"/>
    </row>
    <row r="67" spans="1:6" ht="14.25">
      <c r="A67" s="269"/>
      <c r="B67" s="269"/>
    </row>
    <row r="68" spans="1:6" ht="14.25" customHeight="1">
      <c r="A68" s="269"/>
      <c r="B68" s="606" t="s">
        <v>1369</v>
      </c>
      <c r="D68" s="1028" t="s">
        <v>2040</v>
      </c>
      <c r="E68" s="1318"/>
      <c r="F68" s="1318"/>
    </row>
    <row r="69" spans="1:6" ht="12.75">
      <c r="D69" s="1318"/>
      <c r="E69" s="1318"/>
      <c r="F69" s="1318"/>
    </row>
    <row r="70" spans="1:6" ht="12.75">
      <c r="D70" s="1318"/>
      <c r="E70" s="1318"/>
      <c r="F70" s="1318"/>
    </row>
    <row r="71" spans="1:6" ht="14.25">
      <c r="A71" s="269"/>
      <c r="B71" s="269"/>
      <c r="D71" s="207"/>
      <c r="E71" s="126" t="s">
        <v>2038</v>
      </c>
      <c r="F71" s="207"/>
    </row>
    <row r="72" spans="1:6" ht="14.25">
      <c r="A72" s="269"/>
      <c r="B72" s="269"/>
    </row>
    <row r="73" spans="1:6" ht="14.25">
      <c r="A73" s="269"/>
      <c r="B73" s="606" t="s">
        <v>123</v>
      </c>
      <c r="D73" s="1028" t="s">
        <v>2319</v>
      </c>
      <c r="E73" s="1318"/>
      <c r="F73" s="1318"/>
    </row>
    <row r="74" spans="1:6" ht="12.75">
      <c r="D74" s="1318"/>
      <c r="E74" s="1318"/>
      <c r="F74" s="1318"/>
    </row>
    <row r="75" spans="1:6" ht="12.75">
      <c r="D75" s="1318"/>
      <c r="E75" s="1318"/>
      <c r="F75" s="1318"/>
    </row>
    <row r="76" spans="1:6" ht="12.75"/>
    <row r="77" spans="1:6" ht="14.25">
      <c r="A77" s="269" t="s">
        <v>228</v>
      </c>
      <c r="B77" s="606" t="s">
        <v>123</v>
      </c>
      <c r="D77" s="1318" t="s">
        <v>1435</v>
      </c>
      <c r="E77" s="1318"/>
      <c r="F77" s="1318"/>
    </row>
    <row r="78" spans="1:6" ht="12.75">
      <c r="D78" s="1318"/>
      <c r="E78" s="1318"/>
      <c r="F78" s="1318"/>
    </row>
    <row r="79" spans="1:6" ht="12.75"/>
    <row r="80" spans="1:6" ht="14.25">
      <c r="A80" s="269" t="s">
        <v>228</v>
      </c>
      <c r="B80" s="606" t="s">
        <v>1369</v>
      </c>
      <c r="D80" s="1318" t="s">
        <v>1436</v>
      </c>
      <c r="E80" s="1318"/>
      <c r="F80" s="1318"/>
    </row>
    <row r="81" spans="1:7" ht="12.75">
      <c r="D81" s="1318"/>
      <c r="E81" s="1318"/>
      <c r="F81" s="1318"/>
    </row>
    <row r="82" spans="1:7" ht="12.75">
      <c r="D82" s="1318"/>
      <c r="E82" s="1318"/>
      <c r="F82" s="1318"/>
    </row>
    <row r="83" spans="1:7" ht="12.75">
      <c r="D83" s="44"/>
    </row>
    <row r="84" spans="1:7" ht="14.25">
      <c r="A84" s="269" t="s">
        <v>228</v>
      </c>
      <c r="B84" s="606" t="s">
        <v>123</v>
      </c>
      <c r="D84" s="1318" t="s">
        <v>1437</v>
      </c>
      <c r="E84" s="1318"/>
      <c r="F84" s="1318"/>
    </row>
    <row r="85" spans="1:7" ht="12.75">
      <c r="D85" s="1318"/>
      <c r="E85" s="1318"/>
      <c r="F85" s="1318"/>
    </row>
    <row r="86" spans="1:7" ht="12.75"/>
    <row r="87" spans="1:7" ht="12.75">
      <c r="A87" s="1579" t="s">
        <v>1373</v>
      </c>
      <c r="B87" s="1579"/>
      <c r="C87" s="1579"/>
      <c r="D87" s="1579"/>
      <c r="E87" s="1579"/>
      <c r="F87" s="1579"/>
      <c r="G87" s="1579"/>
    </row>
    <row r="88" spans="1:7" ht="12.75">
      <c r="E88"/>
      <c r="F88"/>
      <c r="G88"/>
    </row>
    <row r="89" spans="1:7" ht="13.7" customHeight="1">
      <c r="C89" s="587"/>
      <c r="D89" s="1552" t="s">
        <v>1374</v>
      </c>
      <c r="E89" s="1552"/>
      <c r="F89" s="1552"/>
      <c r="G89"/>
    </row>
    <row r="90" spans="1:7" ht="13.7" customHeight="1">
      <c r="A90" s="44"/>
      <c r="B90" s="44"/>
      <c r="D90" s="1318" t="s">
        <v>1533</v>
      </c>
      <c r="E90" s="1318"/>
      <c r="F90" s="1318"/>
      <c r="G90"/>
    </row>
    <row r="91" spans="1:7" ht="12.75">
      <c r="A91" s="44"/>
      <c r="B91" s="44"/>
      <c r="E91"/>
      <c r="F91"/>
      <c r="G91"/>
    </row>
    <row r="92" spans="1:7" ht="14.25" customHeight="1">
      <c r="A92" s="269"/>
      <c r="B92" s="606" t="s">
        <v>1369</v>
      </c>
      <c r="D92" s="1028" t="s">
        <v>1833</v>
      </c>
      <c r="E92" s="1028"/>
      <c r="F92" s="1028"/>
      <c r="G92"/>
    </row>
    <row r="93" spans="1:7" ht="14.45" customHeight="1">
      <c r="A93" s="269"/>
      <c r="D93" s="1028"/>
      <c r="E93" s="1028"/>
      <c r="F93" s="1028"/>
      <c r="G93"/>
    </row>
    <row r="94" spans="1:7" ht="14.25">
      <c r="A94" s="269"/>
      <c r="B94" s="269"/>
      <c r="D94" s="1028"/>
      <c r="E94" s="1028"/>
      <c r="F94" s="1028"/>
      <c r="G94"/>
    </row>
    <row r="95" spans="1:7" ht="14.25">
      <c r="A95" s="269"/>
      <c r="B95" s="269"/>
      <c r="D95" s="1028"/>
      <c r="E95" s="1028"/>
      <c r="F95" s="1028"/>
      <c r="G95"/>
    </row>
    <row r="96" spans="1:7" ht="14.25">
      <c r="A96" s="269"/>
      <c r="B96" s="269"/>
      <c r="D96" s="1028"/>
      <c r="E96" s="1028"/>
      <c r="F96" s="1028"/>
      <c r="G96"/>
    </row>
    <row r="97" spans="1:7" ht="14.25">
      <c r="A97" s="269"/>
      <c r="B97" s="269"/>
      <c r="D97" s="1028"/>
      <c r="E97" s="1028"/>
      <c r="F97" s="1028"/>
      <c r="G97"/>
    </row>
    <row r="98" spans="1:7" ht="14.25">
      <c r="A98" s="269"/>
      <c r="B98" s="269"/>
      <c r="D98" s="1028"/>
      <c r="E98" s="1028"/>
      <c r="F98" s="1028"/>
      <c r="G98"/>
    </row>
    <row r="99" spans="1:7" ht="14.25">
      <c r="A99" s="269"/>
      <c r="B99" s="269"/>
      <c r="D99" s="1028"/>
      <c r="E99" s="1028"/>
      <c r="F99" s="1028"/>
      <c r="G99"/>
    </row>
    <row r="100" spans="1:7" ht="14.25">
      <c r="A100" s="269"/>
      <c r="B100" s="269"/>
      <c r="D100" s="1028"/>
      <c r="E100" s="1028"/>
      <c r="F100" s="1028"/>
      <c r="G100"/>
    </row>
    <row r="101" spans="1:7" ht="14.45" customHeight="1">
      <c r="A101" s="269"/>
      <c r="B101" s="606" t="s">
        <v>123</v>
      </c>
      <c r="D101" s="1572" t="s">
        <v>1834</v>
      </c>
      <c r="E101" s="1572"/>
      <c r="F101" s="1572"/>
      <c r="G101"/>
    </row>
    <row r="102" spans="1:7" ht="14.25">
      <c r="A102" s="269"/>
      <c r="B102" s="269"/>
      <c r="D102" s="1572"/>
      <c r="E102" s="1572"/>
      <c r="F102" s="1572"/>
      <c r="G102"/>
    </row>
    <row r="103" spans="1:7" ht="14.25">
      <c r="A103" s="269"/>
      <c r="B103" s="269"/>
      <c r="D103" s="1572"/>
      <c r="E103" s="1572"/>
      <c r="F103" s="1572"/>
      <c r="G103"/>
    </row>
    <row r="104" spans="1:7" ht="14.25">
      <c r="A104" s="269"/>
      <c r="B104" s="269"/>
      <c r="D104" s="1572"/>
      <c r="E104" s="1572"/>
      <c r="F104" s="1572"/>
      <c r="G104"/>
    </row>
    <row r="105" spans="1:7" ht="14.25">
      <c r="A105" s="269"/>
      <c r="B105" s="269"/>
      <c r="D105" s="1572"/>
      <c r="E105" s="1572"/>
      <c r="F105" s="1572"/>
      <c r="G105"/>
    </row>
    <row r="106" spans="1:7" ht="14.25">
      <c r="A106" s="269"/>
      <c r="B106" s="269"/>
      <c r="D106" s="1572"/>
      <c r="E106" s="1572"/>
      <c r="F106" s="1572"/>
      <c r="G106"/>
    </row>
    <row r="107" spans="1:7" ht="14.25">
      <c r="A107" s="269"/>
      <c r="B107" s="269"/>
      <c r="D107" s="1572"/>
      <c r="E107" s="1572"/>
      <c r="F107" s="1572"/>
      <c r="G107"/>
    </row>
    <row r="108" spans="1:7" ht="14.25">
      <c r="A108" s="269"/>
      <c r="B108" s="269"/>
      <c r="D108" s="1572"/>
      <c r="E108" s="1572"/>
      <c r="F108" s="1572"/>
      <c r="G108"/>
    </row>
    <row r="109" spans="1:7" ht="14.25">
      <c r="A109" s="269"/>
      <c r="B109" s="269"/>
      <c r="D109" s="1572"/>
      <c r="E109" s="1572"/>
      <c r="F109" s="1572"/>
      <c r="G109"/>
    </row>
    <row r="110" spans="1:7" ht="14.25">
      <c r="A110" s="269"/>
      <c r="B110" s="269"/>
      <c r="D110" s="1572"/>
      <c r="E110" s="1572"/>
      <c r="F110" s="1572"/>
      <c r="G110"/>
    </row>
    <row r="111" spans="1:7" ht="14.25">
      <c r="A111" s="269"/>
      <c r="B111" s="269"/>
      <c r="D111" s="1572"/>
      <c r="E111" s="1572"/>
      <c r="F111" s="1572"/>
      <c r="G111"/>
    </row>
    <row r="112" spans="1:7" ht="14.25">
      <c r="A112" s="269"/>
      <c r="B112" s="269"/>
      <c r="D112" s="1572"/>
      <c r="E112" s="1572"/>
      <c r="F112" s="1572"/>
      <c r="G112"/>
    </row>
    <row r="113" spans="1:7" ht="14.25">
      <c r="A113" s="269"/>
      <c r="B113" s="269"/>
      <c r="D113" s="1572"/>
      <c r="E113" s="1572"/>
      <c r="F113" s="1572"/>
      <c r="G113"/>
    </row>
    <row r="114" spans="1:7" ht="14.25">
      <c r="A114" s="269"/>
      <c r="B114" s="606" t="s">
        <v>123</v>
      </c>
      <c r="D114" s="1028" t="s">
        <v>1534</v>
      </c>
      <c r="E114" s="1318"/>
      <c r="F114" s="1318"/>
      <c r="G114"/>
    </row>
    <row r="115" spans="1:7" ht="14.25">
      <c r="A115" s="269"/>
      <c r="B115" s="269"/>
      <c r="D115" s="1318"/>
      <c r="E115" s="1318"/>
      <c r="F115" s="1318"/>
      <c r="G115"/>
    </row>
    <row r="116" spans="1:7" ht="14.25">
      <c r="A116" s="269"/>
      <c r="B116" s="269"/>
      <c r="D116" s="1318"/>
      <c r="E116" s="1318"/>
      <c r="F116" s="1318"/>
      <c r="G116"/>
    </row>
    <row r="117" spans="1:7" ht="14.25">
      <c r="A117" s="269"/>
      <c r="B117" s="269"/>
      <c r="D117" s="1318"/>
      <c r="E117" s="1318"/>
      <c r="F117" s="1318"/>
      <c r="G117"/>
    </row>
    <row r="118" spans="1:7" ht="14.25">
      <c r="A118" s="269"/>
      <c r="B118" s="269"/>
      <c r="D118" s="1318"/>
      <c r="E118" s="1318"/>
      <c r="F118" s="1318"/>
      <c r="G118"/>
    </row>
    <row r="119" spans="1:7" ht="14.25">
      <c r="A119" s="269"/>
      <c r="B119" s="269"/>
      <c r="D119" s="1318"/>
      <c r="E119" s="1318"/>
      <c r="F119" s="1318"/>
      <c r="G119"/>
    </row>
    <row r="120" spans="1:7" ht="14.25">
      <c r="A120" s="269"/>
      <c r="B120" s="269"/>
      <c r="D120" s="1318"/>
      <c r="E120" s="1318"/>
      <c r="F120" s="1318"/>
      <c r="G120"/>
    </row>
    <row r="121" spans="1:7" ht="14.25">
      <c r="A121" s="269"/>
      <c r="B121" s="269"/>
      <c r="D121" s="1318"/>
      <c r="E121" s="1318"/>
      <c r="F121" s="1318"/>
      <c r="G121"/>
    </row>
    <row r="122" spans="1:7" ht="14.25">
      <c r="A122" s="269"/>
      <c r="B122" s="606" t="s">
        <v>123</v>
      </c>
      <c r="D122" s="1028" t="s">
        <v>2274</v>
      </c>
      <c r="E122" s="1028"/>
      <c r="F122" s="1028"/>
      <c r="G122"/>
    </row>
    <row r="123" spans="1:7" ht="14.25">
      <c r="A123" s="269"/>
      <c r="B123" s="269"/>
      <c r="D123" s="1028"/>
      <c r="E123" s="1028"/>
      <c r="F123" s="1028"/>
      <c r="G123"/>
    </row>
    <row r="124" spans="1:7" ht="14.25">
      <c r="A124" s="269"/>
      <c r="B124" s="269"/>
      <c r="D124" s="1028"/>
      <c r="E124" s="1028"/>
      <c r="F124" s="1028"/>
      <c r="G124"/>
    </row>
    <row r="125" spans="1:7" ht="14.25">
      <c r="A125" s="269"/>
      <c r="B125" s="269"/>
      <c r="D125" s="1028"/>
      <c r="E125" s="1028"/>
      <c r="F125" s="1028"/>
      <c r="G125"/>
    </row>
    <row r="126" spans="1:7" ht="14.25">
      <c r="A126" s="269"/>
      <c r="B126" s="269"/>
      <c r="D126" s="1028"/>
      <c r="E126" s="1028"/>
      <c r="F126" s="1028"/>
      <c r="G126"/>
    </row>
    <row r="127" spans="1:7" ht="14.25">
      <c r="A127" s="269"/>
      <c r="B127" s="269"/>
      <c r="D127" s="1028"/>
      <c r="E127" s="1028"/>
      <c r="F127" s="1028"/>
      <c r="G127"/>
    </row>
    <row r="128" spans="1:7" ht="17.25" customHeight="1">
      <c r="A128" s="269"/>
      <c r="B128" s="269"/>
      <c r="D128" s="1028"/>
      <c r="E128" s="1028"/>
      <c r="F128" s="1028"/>
      <c r="G128"/>
    </row>
    <row r="129" spans="1:7" ht="14.25">
      <c r="A129" s="269"/>
      <c r="B129" s="269"/>
      <c r="D129" s="24"/>
      <c r="E129" s="24"/>
      <c r="F129" s="24"/>
      <c r="G129"/>
    </row>
    <row r="130" spans="1:7" ht="12.75" customHeight="1">
      <c r="A130" s="269"/>
      <c r="B130" s="606" t="s">
        <v>1369</v>
      </c>
      <c r="D130" s="1028" t="s">
        <v>1535</v>
      </c>
      <c r="E130" s="1318"/>
      <c r="F130" s="1318"/>
    </row>
    <row r="131" spans="1:7" ht="12.75">
      <c r="D131" s="1318"/>
      <c r="E131" s="1318"/>
      <c r="F131" s="1318"/>
    </row>
    <row r="132" spans="1:7" ht="12.75">
      <c r="D132" s="1318"/>
      <c r="E132" s="1318"/>
      <c r="F132" s="1318"/>
    </row>
    <row r="133" spans="1:7" ht="12.75">
      <c r="D133" s="1318"/>
      <c r="E133" s="1318"/>
      <c r="F133" s="1318"/>
    </row>
    <row r="134" spans="1:7" ht="26.85" customHeight="1">
      <c r="D134" s="1318"/>
      <c r="E134" s="1318"/>
      <c r="F134" s="1318"/>
    </row>
    <row r="135" spans="1:7" ht="12.75"/>
    <row r="136" spans="1:7" ht="14.25">
      <c r="A136" s="269"/>
      <c r="B136" s="606" t="s">
        <v>123</v>
      </c>
      <c r="D136" s="1318" t="s">
        <v>1536</v>
      </c>
      <c r="E136" s="1318"/>
      <c r="F136" s="1318"/>
    </row>
    <row r="137" spans="1:7" s="321" customFormat="1" ht="14.1" customHeight="1">
      <c r="A137" s="314"/>
      <c r="B137" s="314"/>
      <c r="C137" s="314"/>
      <c r="D137" s="1318"/>
      <c r="E137" s="1318"/>
      <c r="F137" s="1318"/>
      <c r="G137" s="354"/>
    </row>
    <row r="138" spans="1:7" ht="14.1" customHeight="1">
      <c r="D138" s="1318"/>
      <c r="E138" s="1318"/>
      <c r="F138" s="1318"/>
    </row>
    <row r="139" spans="1:7" ht="14.1" customHeight="1">
      <c r="D139" s="1318"/>
      <c r="E139" s="1318"/>
      <c r="F139" s="1318"/>
    </row>
    <row r="140" spans="1:7" ht="14.1" customHeight="1">
      <c r="D140" s="1318"/>
      <c r="E140" s="1318"/>
      <c r="F140" s="1318"/>
    </row>
    <row r="141" spans="1:7" ht="14.1" customHeight="1">
      <c r="D141" s="1318"/>
      <c r="E141" s="1318"/>
      <c r="F141" s="1318"/>
    </row>
    <row r="142" spans="1:7" ht="14.1" customHeight="1">
      <c r="D142" s="1318"/>
      <c r="E142" s="1318"/>
      <c r="F142" s="1318"/>
      <c r="G142"/>
    </row>
    <row r="143" spans="1:7" ht="14.1" customHeight="1">
      <c r="D143" s="1318"/>
      <c r="E143" s="1318"/>
      <c r="F143" s="1318"/>
      <c r="G143"/>
    </row>
    <row r="144" spans="1:7" ht="14.1" customHeight="1">
      <c r="D144" s="1318"/>
      <c r="E144" s="1318"/>
      <c r="F144" s="1318"/>
      <c r="G144"/>
    </row>
    <row r="145" spans="1:7" ht="14.1" customHeight="1">
      <c r="D145" s="1318"/>
      <c r="E145" s="1318"/>
      <c r="F145" s="1318"/>
      <c r="G145"/>
    </row>
    <row r="146" spans="1:7" ht="17.25" customHeight="1">
      <c r="D146" s="1318"/>
      <c r="E146" s="1318"/>
      <c r="F146" s="1318"/>
      <c r="G146"/>
    </row>
    <row r="147" spans="1:7" ht="25.5" hidden="1" customHeight="1">
      <c r="D147" s="1318"/>
      <c r="E147" s="1318"/>
      <c r="F147" s="1318"/>
      <c r="G147"/>
    </row>
    <row r="148" spans="1:7" ht="14.1" customHeight="1">
      <c r="G148"/>
    </row>
    <row r="149" spans="1:7" ht="14.1" customHeight="1">
      <c r="B149" s="606" t="s">
        <v>1369</v>
      </c>
      <c r="D149" s="1028" t="s">
        <v>2293</v>
      </c>
      <c r="E149" s="1318"/>
      <c r="F149" s="1318"/>
      <c r="G149"/>
    </row>
    <row r="150" spans="1:7" ht="14.1" customHeight="1">
      <c r="D150" s="1318"/>
      <c r="E150" s="1318"/>
      <c r="F150" s="1318"/>
      <c r="G150"/>
    </row>
    <row r="151" spans="1:7" ht="14.1" customHeight="1">
      <c r="D151" s="1318"/>
      <c r="E151" s="1318"/>
      <c r="F151" s="1318"/>
      <c r="G151"/>
    </row>
    <row r="152" spans="1:7" ht="14.1" customHeight="1">
      <c r="D152" s="1318"/>
      <c r="E152" s="1318"/>
      <c r="F152" s="1318"/>
      <c r="G152"/>
    </row>
    <row r="153" spans="1:7" ht="14.1" customHeight="1">
      <c r="D153" s="1318"/>
      <c r="E153" s="1318"/>
      <c r="F153" s="1318"/>
      <c r="G153"/>
    </row>
    <row r="154" spans="1:7" ht="14.1" hidden="1" customHeight="1">
      <c r="D154" s="1318"/>
      <c r="E154" s="1318"/>
      <c r="F154" s="1318"/>
      <c r="G154"/>
    </row>
    <row r="155" spans="1:7" ht="14.1" hidden="1" customHeight="1">
      <c r="D155" s="1318"/>
      <c r="E155" s="1318"/>
      <c r="F155" s="1318"/>
      <c r="G155"/>
    </row>
    <row r="156" spans="1:7" ht="14.1" customHeight="1">
      <c r="A156" s="18"/>
      <c r="B156" s="18"/>
      <c r="D156" s="1318"/>
      <c r="E156" s="1318"/>
      <c r="F156" s="1318"/>
      <c r="G156"/>
    </row>
    <row r="157" spans="1:7" ht="14.1" customHeight="1">
      <c r="A157" s="18"/>
      <c r="B157" s="18"/>
      <c r="D157" s="1318"/>
      <c r="E157" s="1318"/>
      <c r="F157" s="1318"/>
      <c r="G157"/>
    </row>
    <row r="158" spans="1:7" ht="14.1" customHeight="1">
      <c r="A158" s="18"/>
      <c r="B158" s="18"/>
      <c r="D158" s="1318"/>
      <c r="E158" s="1318"/>
      <c r="F158" s="1318"/>
      <c r="G158"/>
    </row>
    <row r="159" spans="1:7" ht="14.1" customHeight="1">
      <c r="A159" s="18"/>
      <c r="B159" s="18"/>
      <c r="D159" s="1318"/>
      <c r="E159" s="1318"/>
      <c r="F159" s="1318"/>
      <c r="G159"/>
    </row>
    <row r="160" spans="1:7" ht="14.1" customHeight="1">
      <c r="A160" s="18"/>
      <c r="B160" s="18"/>
      <c r="D160" s="1318"/>
      <c r="E160" s="1318"/>
      <c r="F160" s="1318"/>
      <c r="G160"/>
    </row>
    <row r="161" spans="1:7" ht="14.1" customHeight="1">
      <c r="A161" s="18"/>
      <c r="B161" s="18"/>
      <c r="D161" s="1318"/>
      <c r="E161" s="1318"/>
      <c r="F161" s="1318"/>
      <c r="G161"/>
    </row>
    <row r="162" spans="1:7" ht="14.1" customHeight="1">
      <c r="A162" s="18"/>
      <c r="B162" s="18"/>
      <c r="D162" s="1318"/>
      <c r="E162" s="1318"/>
      <c r="F162" s="1318"/>
      <c r="G162"/>
    </row>
    <row r="163" spans="1:7" ht="14.1" customHeight="1">
      <c r="A163" s="18"/>
      <c r="B163" s="18"/>
      <c r="D163" s="1318"/>
      <c r="E163" s="1318"/>
      <c r="F163" s="1318"/>
      <c r="G163"/>
    </row>
    <row r="164" spans="1:7" ht="14.1" customHeight="1">
      <c r="A164" s="18"/>
      <c r="B164" s="18"/>
      <c r="D164" s="1574" t="s">
        <v>1713</v>
      </c>
      <c r="E164" s="1574"/>
      <c r="F164" s="1574"/>
      <c r="G164"/>
    </row>
    <row r="165" spans="1:7" ht="14.1" customHeight="1">
      <c r="A165" s="18"/>
      <c r="B165" s="18"/>
      <c r="D165" s="44"/>
      <c r="G165"/>
    </row>
    <row r="166" spans="1:7" ht="14.1" customHeight="1">
      <c r="A166" s="269"/>
      <c r="B166" s="606" t="s">
        <v>1369</v>
      </c>
      <c r="D166" s="1572" t="s">
        <v>2257</v>
      </c>
      <c r="E166" s="1573"/>
      <c r="F166" s="1573"/>
      <c r="G166"/>
    </row>
    <row r="167" spans="1:7" ht="14.1" customHeight="1">
      <c r="A167" s="269"/>
      <c r="B167" s="18"/>
      <c r="D167" s="1572"/>
      <c r="E167" s="1573"/>
      <c r="F167" s="1573"/>
      <c r="G167"/>
    </row>
    <row r="168" spans="1:7" ht="14.1" customHeight="1">
      <c r="A168" s="269"/>
      <c r="B168" s="18"/>
      <c r="D168" s="1573"/>
      <c r="E168" s="1573"/>
      <c r="F168" s="1573"/>
      <c r="G168"/>
    </row>
    <row r="169" spans="1:7" ht="14.1" customHeight="1">
      <c r="A169" s="269"/>
      <c r="B169" s="18"/>
      <c r="D169" s="1573"/>
      <c r="E169" s="1573"/>
      <c r="F169" s="1573"/>
      <c r="G169"/>
    </row>
    <row r="170" spans="1:7" ht="14.1" customHeight="1">
      <c r="A170" s="18"/>
      <c r="B170" s="18"/>
      <c r="D170" s="1573"/>
      <c r="E170" s="1573"/>
      <c r="F170" s="1573"/>
      <c r="G170"/>
    </row>
    <row r="171" spans="1:7" ht="14.1" customHeight="1">
      <c r="A171" s="18"/>
      <c r="B171" s="18"/>
      <c r="D171" s="44"/>
      <c r="G171"/>
    </row>
    <row r="172" spans="1:7" ht="14.1" customHeight="1">
      <c r="A172" s="269"/>
      <c r="B172" s="606" t="s">
        <v>1369</v>
      </c>
      <c r="D172" s="1573" t="s">
        <v>1537</v>
      </c>
      <c r="E172" s="1573"/>
      <c r="F172" s="1573"/>
      <c r="G172"/>
    </row>
    <row r="173" spans="1:7" ht="14.1" customHeight="1">
      <c r="A173" s="18"/>
      <c r="B173" s="18"/>
      <c r="D173" s="1573"/>
      <c r="E173" s="1573"/>
      <c r="F173" s="1573"/>
    </row>
    <row r="174" spans="1:7" ht="14.1" customHeight="1">
      <c r="A174" s="18"/>
      <c r="B174" s="18"/>
      <c r="D174" s="1573"/>
      <c r="E174" s="1573"/>
      <c r="F174" s="1573"/>
    </row>
    <row r="175" spans="1:7" ht="14.1" customHeight="1">
      <c r="A175" s="18"/>
      <c r="B175" s="18"/>
      <c r="D175" s="1573"/>
      <c r="E175" s="1573"/>
      <c r="F175" s="1573"/>
    </row>
    <row r="176" spans="1:7" ht="14.1" customHeight="1">
      <c r="A176" s="18"/>
      <c r="B176" s="18"/>
      <c r="D176" s="44"/>
    </row>
    <row r="177" spans="1:7" ht="14.1" customHeight="1">
      <c r="A177" s="367"/>
      <c r="B177" s="606" t="s">
        <v>123</v>
      </c>
      <c r="C177" s="367"/>
      <c r="D177" s="1587" t="s">
        <v>2305</v>
      </c>
      <c r="E177" s="1588"/>
      <c r="F177" s="1588"/>
      <c r="G177" s="358"/>
    </row>
    <row r="178" spans="1:7" ht="14.1" customHeight="1">
      <c r="A178" s="367"/>
      <c r="B178" s="367"/>
      <c r="C178" s="367"/>
      <c r="D178" s="1588"/>
      <c r="E178" s="1588"/>
      <c r="F178" s="1588"/>
      <c r="G178" s="358"/>
    </row>
    <row r="179" spans="1:7" ht="14.1" customHeight="1">
      <c r="A179" s="367"/>
      <c r="B179" s="367"/>
      <c r="C179" s="367"/>
      <c r="D179" s="1588"/>
      <c r="E179" s="1588"/>
      <c r="F179" s="1588"/>
      <c r="G179" s="358"/>
    </row>
    <row r="180" spans="1:7" ht="12.75">
      <c r="A180" s="367"/>
      <c r="B180" s="367"/>
      <c r="C180" s="367"/>
      <c r="D180" s="369"/>
      <c r="E180" s="358"/>
      <c r="F180" s="358"/>
      <c r="G180" s="358"/>
    </row>
    <row r="181" spans="1:7" ht="12.75">
      <c r="A181" s="1579" t="s">
        <v>1376</v>
      </c>
      <c r="B181" s="1579"/>
      <c r="C181" s="1579"/>
      <c r="D181" s="1579"/>
      <c r="E181" s="1579"/>
      <c r="F181" s="1579"/>
      <c r="G181" s="1579"/>
    </row>
    <row r="182" spans="1:7" ht="12.75">
      <c r="D182" s="44"/>
    </row>
    <row r="183" spans="1:7" ht="12.75">
      <c r="C183" s="587"/>
      <c r="D183" s="1575" t="s">
        <v>1375</v>
      </c>
      <c r="E183" s="1575"/>
      <c r="F183" s="1575"/>
    </row>
    <row r="184" spans="1:7" ht="12.75">
      <c r="A184" s="188"/>
      <c r="B184" s="188"/>
      <c r="C184" s="188"/>
      <c r="D184" s="1576" t="s">
        <v>1408</v>
      </c>
      <c r="E184" s="1576"/>
      <c r="F184" s="1576"/>
    </row>
    <row r="185" spans="1:7" ht="12.75">
      <c r="A185" s="189"/>
      <c r="B185" s="189"/>
      <c r="C185" s="189"/>
    </row>
    <row r="186" spans="1:7" ht="14.25">
      <c r="A186" s="269"/>
      <c r="B186" s="606" t="s">
        <v>123</v>
      </c>
      <c r="D186" s="1577" t="s">
        <v>1715</v>
      </c>
      <c r="E186" s="1555"/>
      <c r="F186" s="1555"/>
    </row>
    <row r="187" spans="1:7" ht="14.25">
      <c r="A187" s="269"/>
      <c r="D187" s="310"/>
      <c r="E187" s="100"/>
      <c r="F187" s="100"/>
    </row>
    <row r="188" spans="1:7" ht="14.25">
      <c r="A188" s="269"/>
      <c r="B188" s="606" t="s">
        <v>123</v>
      </c>
      <c r="D188" s="1555" t="s">
        <v>1538</v>
      </c>
      <c r="E188" s="1555"/>
      <c r="F188" s="1555"/>
    </row>
    <row r="189" spans="1:7" ht="14.25">
      <c r="A189" s="269"/>
      <c r="D189" s="100"/>
      <c r="E189" s="100"/>
      <c r="F189" s="100"/>
    </row>
    <row r="190" spans="1:7" ht="14.25">
      <c r="A190" s="269"/>
      <c r="B190" s="606" t="s">
        <v>123</v>
      </c>
      <c r="D190" s="1580" t="s">
        <v>2299</v>
      </c>
      <c r="E190" s="1580"/>
      <c r="F190" s="1580"/>
    </row>
    <row r="191" spans="1:7" ht="13.7" customHeight="1">
      <c r="A191" s="269"/>
      <c r="D191" s="41" t="s">
        <v>898</v>
      </c>
      <c r="E191" s="1028" t="s">
        <v>2300</v>
      </c>
      <c r="F191" s="1028"/>
    </row>
    <row r="192" spans="1:7" ht="14.25">
      <c r="A192" s="269"/>
      <c r="D192" s="773"/>
      <c r="E192" s="1028"/>
      <c r="F192" s="1028"/>
    </row>
    <row r="193" spans="1:7" ht="14.25">
      <c r="A193" s="269"/>
      <c r="D193" s="773"/>
      <c r="E193" s="1028"/>
      <c r="F193" s="1028"/>
    </row>
    <row r="194" spans="1:7" ht="12.75"/>
    <row r="195" spans="1:7" ht="14.25">
      <c r="A195" s="269"/>
      <c r="B195" s="606" t="s">
        <v>1369</v>
      </c>
      <c r="D195" s="1028" t="s">
        <v>2258</v>
      </c>
      <c r="E195" s="1318"/>
      <c r="F195" s="1318"/>
    </row>
    <row r="196" spans="1:7" ht="14.25">
      <c r="A196" s="269"/>
      <c r="B196" s="269"/>
      <c r="D196" s="1318"/>
      <c r="E196" s="1318"/>
      <c r="F196" s="1318"/>
    </row>
    <row r="197" spans="1:7" ht="14.25">
      <c r="A197" s="269"/>
      <c r="B197" s="269"/>
      <c r="D197" s="1318"/>
      <c r="E197" s="1318"/>
      <c r="F197" s="1318"/>
    </row>
    <row r="198" spans="1:7" ht="14.25">
      <c r="A198" s="269"/>
      <c r="B198" s="269"/>
      <c r="D198" s="1318"/>
      <c r="E198" s="1318"/>
      <c r="F198" s="1318"/>
    </row>
    <row r="199" spans="1:7" ht="12.75">
      <c r="D199" s="1578" t="s">
        <v>2301</v>
      </c>
      <c r="E199" s="1539"/>
      <c r="F199" s="1539"/>
    </row>
    <row r="200" spans="1:7" ht="12.75">
      <c r="D200" s="622"/>
      <c r="E200" s="622"/>
      <c r="F200" s="622"/>
    </row>
    <row r="201" spans="1:7" ht="14.25">
      <c r="A201" s="269"/>
      <c r="B201" s="606" t="s">
        <v>1369</v>
      </c>
      <c r="D201" s="1547" t="s">
        <v>2259</v>
      </c>
      <c r="E201" s="1545"/>
      <c r="F201" s="1545"/>
    </row>
    <row r="202" spans="1:7" ht="12.75"/>
    <row r="203" spans="1:7" ht="12.75">
      <c r="A203" s="1579" t="s">
        <v>1378</v>
      </c>
      <c r="B203" s="1579"/>
      <c r="C203" s="1579"/>
      <c r="D203" s="1579"/>
      <c r="E203" s="1579"/>
      <c r="F203" s="1579"/>
      <c r="G203" s="1579"/>
    </row>
    <row r="204" spans="1:7" ht="12.75"/>
    <row r="205" spans="1:7" ht="12.75">
      <c r="C205" s="588"/>
      <c r="D205" s="1575" t="s">
        <v>1377</v>
      </c>
      <c r="E205" s="1575"/>
      <c r="F205" s="1575"/>
    </row>
    <row r="206" spans="1:7" ht="12.75">
      <c r="A206" s="589"/>
      <c r="B206" s="589"/>
      <c r="C206" s="588"/>
      <c r="D206" s="1575" t="s">
        <v>695</v>
      </c>
      <c r="E206" s="1575"/>
      <c r="F206" s="1575"/>
    </row>
    <row r="207" spans="1:7" ht="12.75">
      <c r="A207" s="188"/>
      <c r="B207" s="188"/>
      <c r="C207" s="188"/>
      <c r="D207" s="1555" t="s">
        <v>1409</v>
      </c>
      <c r="E207" s="1555"/>
      <c r="F207" s="1555"/>
    </row>
    <row r="208" spans="1:7" ht="12.75">
      <c r="A208" s="188"/>
      <c r="B208" s="188"/>
      <c r="C208" s="188"/>
    </row>
    <row r="209" spans="1:6" ht="12.75">
      <c r="A209" s="188"/>
      <c r="B209" s="188"/>
      <c r="C209" s="188"/>
      <c r="D209" s="1028" t="s">
        <v>2302</v>
      </c>
      <c r="E209" s="1028"/>
      <c r="F209" s="1028"/>
    </row>
    <row r="210" spans="1:6" ht="12.75">
      <c r="A210" s="188"/>
      <c r="B210" s="188"/>
      <c r="C210" s="188"/>
      <c r="D210" s="1028"/>
      <c r="E210" s="1028"/>
      <c r="F210" s="1028"/>
    </row>
    <row r="211" spans="1:6" ht="12.75">
      <c r="A211" s="188"/>
      <c r="B211" s="188"/>
      <c r="C211" s="188"/>
      <c r="D211" s="1028"/>
      <c r="E211" s="1028"/>
      <c r="F211" s="1028"/>
    </row>
    <row r="212" spans="1:6" ht="12.75">
      <c r="A212" s="188"/>
      <c r="B212" s="188"/>
      <c r="C212" s="188"/>
      <c r="D212" s="1028"/>
      <c r="E212" s="1028"/>
      <c r="F212" s="1028"/>
    </row>
    <row r="213" spans="1:6" ht="12.75">
      <c r="A213" s="188"/>
      <c r="B213" s="188"/>
      <c r="C213" s="188"/>
      <c r="D213" s="1028"/>
      <c r="E213" s="1028"/>
      <c r="F213" s="1028"/>
    </row>
    <row r="214" spans="1:6" ht="12.75">
      <c r="A214" s="188"/>
      <c r="B214" s="188"/>
      <c r="C214" s="188"/>
      <c r="D214" s="1028"/>
      <c r="E214" s="1028"/>
      <c r="F214" s="1028"/>
    </row>
    <row r="215" spans="1:6" ht="12.75">
      <c r="A215" s="188"/>
      <c r="B215" s="188"/>
      <c r="C215" s="188"/>
      <c r="D215" s="1028"/>
      <c r="E215" s="1028"/>
      <c r="F215" s="1028"/>
    </row>
    <row r="216" spans="1:6" ht="12.75">
      <c r="A216" s="188"/>
      <c r="B216" s="188"/>
      <c r="C216" s="188"/>
      <c r="D216" s="1028"/>
      <c r="E216" s="1028"/>
      <c r="F216" s="1028"/>
    </row>
    <row r="217" spans="1:6" ht="12.75">
      <c r="A217" s="188"/>
      <c r="B217" s="188"/>
      <c r="C217" s="188"/>
      <c r="D217" s="1028"/>
      <c r="E217" s="1028"/>
      <c r="F217" s="1028"/>
    </row>
    <row r="218" spans="1:6" ht="12.75">
      <c r="A218" s="188"/>
      <c r="B218" s="188"/>
      <c r="C218" s="188"/>
      <c r="D218" s="1028"/>
      <c r="E218" s="1028"/>
      <c r="F218" s="1028"/>
    </row>
    <row r="219" spans="1:6" ht="12.75">
      <c r="A219" s="188"/>
      <c r="B219" s="188"/>
      <c r="C219" s="188"/>
      <c r="D219" s="1028"/>
      <c r="E219" s="1028"/>
      <c r="F219" s="1028"/>
    </row>
    <row r="220" spans="1:6" ht="12.75">
      <c r="A220" s="188"/>
      <c r="B220" s="188"/>
      <c r="C220" s="188"/>
      <c r="D220" s="1028"/>
      <c r="E220" s="1028"/>
      <c r="F220" s="1028"/>
    </row>
    <row r="221" spans="1:6" ht="12.75">
      <c r="A221" s="188"/>
      <c r="B221" s="188"/>
      <c r="C221" s="188"/>
      <c r="D221" s="1028"/>
      <c r="E221" s="1028"/>
      <c r="F221" s="1028"/>
    </row>
    <row r="222" spans="1:6" ht="12.75">
      <c r="A222" s="188"/>
      <c r="B222" s="188"/>
      <c r="C222" s="188"/>
      <c r="D222" s="1028"/>
      <c r="E222" s="1028"/>
      <c r="F222" s="1028"/>
    </row>
    <row r="223" spans="1:6" ht="12.75">
      <c r="A223" s="188"/>
      <c r="B223" s="188"/>
      <c r="C223" s="188"/>
      <c r="D223" s="1028"/>
      <c r="E223" s="1028"/>
      <c r="F223" s="1028"/>
    </row>
    <row r="224" spans="1:6" ht="12.75">
      <c r="A224" s="188"/>
      <c r="B224" s="188"/>
      <c r="C224" s="188"/>
      <c r="D224" s="1028"/>
      <c r="E224" s="1028"/>
      <c r="F224" s="1028"/>
    </row>
    <row r="225" spans="1:6" ht="12.75">
      <c r="A225" s="188"/>
      <c r="B225" s="188"/>
      <c r="C225" s="188"/>
      <c r="D225" s="1028"/>
      <c r="E225" s="1028"/>
      <c r="F225" s="1028"/>
    </row>
    <row r="226" spans="1:6" ht="3.75" customHeight="1">
      <c r="A226" s="188"/>
      <c r="B226" s="188"/>
      <c r="C226" s="188"/>
      <c r="D226" s="1028"/>
      <c r="E226" s="1028"/>
      <c r="F226" s="1028"/>
    </row>
    <row r="227" spans="1:6" ht="12.75">
      <c r="A227" s="189"/>
      <c r="B227" s="189"/>
      <c r="C227" s="189"/>
    </row>
    <row r="228" spans="1:6" ht="14.45" customHeight="1">
      <c r="A228" s="269"/>
      <c r="B228" s="606" t="s">
        <v>1369</v>
      </c>
      <c r="C228" s="189"/>
      <c r="D228" s="1545" t="s">
        <v>291</v>
      </c>
      <c r="E228" s="1545"/>
      <c r="F228" s="1545"/>
    </row>
    <row r="229" spans="1:6" ht="14.25">
      <c r="A229" s="269"/>
      <c r="C229" s="189"/>
      <c r="D229" s="1555" t="s">
        <v>1109</v>
      </c>
      <c r="E229" s="1555"/>
      <c r="F229" s="1555"/>
    </row>
    <row r="230" spans="1:6" ht="14.25">
      <c r="A230" s="269"/>
      <c r="B230" s="269"/>
      <c r="C230" s="189"/>
      <c r="D230" s="102" t="s">
        <v>1422</v>
      </c>
      <c r="E230" s="1585" t="s">
        <v>2041</v>
      </c>
      <c r="F230" s="1585"/>
    </row>
    <row r="231" spans="1:6" ht="12.75">
      <c r="D231" s="1577" t="s">
        <v>1402</v>
      </c>
      <c r="E231" s="1555"/>
      <c r="F231" s="1555"/>
    </row>
    <row r="232" spans="1:6" ht="12.75"/>
    <row r="233" spans="1:6" ht="12.75">
      <c r="B233" s="606" t="s">
        <v>123</v>
      </c>
      <c r="D233" s="1082" t="s">
        <v>2283</v>
      </c>
      <c r="E233" s="1529"/>
      <c r="F233" s="1529"/>
    </row>
    <row r="234" spans="1:6" ht="12.75">
      <c r="D234" s="1529"/>
      <c r="E234" s="1529"/>
      <c r="F234" s="1529"/>
    </row>
    <row r="235" spans="1:6" ht="12.75">
      <c r="D235" s="1529"/>
      <c r="E235" s="1529"/>
      <c r="F235" s="1529"/>
    </row>
    <row r="236" spans="1:6" ht="12.75">
      <c r="D236" s="1529"/>
      <c r="E236" s="1529"/>
      <c r="F236" s="1529"/>
    </row>
    <row r="237" spans="1:6" ht="12.75"/>
    <row r="238" spans="1:6" ht="14.25">
      <c r="A238" s="269"/>
      <c r="B238" s="606" t="s">
        <v>123</v>
      </c>
      <c r="D238" s="1555" t="s">
        <v>292</v>
      </c>
      <c r="E238" s="1555"/>
      <c r="F238" s="1555"/>
    </row>
    <row r="239" spans="1:6" ht="14.25">
      <c r="A239" s="269"/>
      <c r="D239" s="1545" t="s">
        <v>1109</v>
      </c>
      <c r="E239" s="1545"/>
      <c r="F239" s="1545"/>
    </row>
    <row r="240" spans="1:6" ht="14.25">
      <c r="A240" s="269"/>
      <c r="B240" s="269"/>
      <c r="D240" s="63" t="s">
        <v>1423</v>
      </c>
      <c r="E240" s="1585" t="s">
        <v>2042</v>
      </c>
      <c r="F240" s="1585"/>
    </row>
    <row r="241" spans="1:6" ht="12.75">
      <c r="D241" s="1555" t="s">
        <v>1403</v>
      </c>
      <c r="E241" s="1555"/>
      <c r="F241" s="1555"/>
    </row>
    <row r="242" spans="1:6" ht="12.75"/>
    <row r="243" spans="1:6" ht="14.25">
      <c r="A243" s="269"/>
      <c r="B243" s="606" t="s">
        <v>123</v>
      </c>
      <c r="D243" s="1555" t="s">
        <v>639</v>
      </c>
      <c r="E243" s="1555"/>
      <c r="F243" s="1555"/>
    </row>
    <row r="244" spans="1:6" ht="14.25">
      <c r="A244" s="269"/>
      <c r="D244" s="44" t="s">
        <v>1109</v>
      </c>
    </row>
    <row r="245" spans="1:6" ht="14.25">
      <c r="A245" s="269"/>
      <c r="B245" s="269"/>
      <c r="D245" s="63" t="s">
        <v>1422</v>
      </c>
      <c r="E245" s="1585" t="s">
        <v>2043</v>
      </c>
      <c r="F245" s="1585"/>
    </row>
    <row r="246" spans="1:6" ht="14.25">
      <c r="A246" s="269"/>
      <c r="B246" s="269"/>
      <c r="D246" s="1318" t="s">
        <v>1424</v>
      </c>
      <c r="E246" s="1318"/>
      <c r="F246" s="1318"/>
    </row>
    <row r="247" spans="1:6" ht="12.75">
      <c r="D247" s="1318"/>
      <c r="E247" s="1318"/>
      <c r="F247" s="1318"/>
    </row>
    <row r="248" spans="1:6" ht="12.75">
      <c r="D248" s="1318"/>
      <c r="E248" s="1318"/>
      <c r="F248" s="1318"/>
    </row>
    <row r="249" spans="1:6" ht="12.75">
      <c r="D249" s="1318"/>
      <c r="E249" s="1318"/>
      <c r="F249" s="1318"/>
    </row>
    <row r="250" spans="1:6" ht="12.75">
      <c r="D250" s="1318"/>
      <c r="E250" s="1318"/>
      <c r="F250" s="1318"/>
    </row>
    <row r="251" spans="1:6" ht="12.75">
      <c r="D251" s="1318" t="s">
        <v>1404</v>
      </c>
      <c r="E251" s="1318"/>
      <c r="F251" s="1318"/>
    </row>
    <row r="252" spans="1:6" ht="12.75">
      <c r="D252" s="44"/>
    </row>
    <row r="253" spans="1:6" ht="14.25">
      <c r="A253" s="269"/>
      <c r="B253" s="606" t="s">
        <v>123</v>
      </c>
      <c r="D253" s="1555" t="s">
        <v>640</v>
      </c>
      <c r="E253" s="1555"/>
      <c r="F253" s="1555"/>
    </row>
    <row r="254" spans="1:6" ht="14.25">
      <c r="A254" s="269"/>
      <c r="D254" s="1555" t="s">
        <v>1109</v>
      </c>
      <c r="E254" s="1555"/>
      <c r="F254" s="1555"/>
    </row>
    <row r="255" spans="1:6" ht="14.25">
      <c r="A255" s="269"/>
      <c r="B255" s="269"/>
      <c r="D255" s="63" t="s">
        <v>1422</v>
      </c>
      <c r="E255" s="1585" t="s">
        <v>2044</v>
      </c>
      <c r="F255" s="1585"/>
    </row>
    <row r="256" spans="1:6" ht="12.75">
      <c r="D256" s="1577" t="s">
        <v>1906</v>
      </c>
      <c r="E256" s="1555"/>
      <c r="F256" s="1555"/>
    </row>
    <row r="257" spans="1:7" ht="12.75">
      <c r="D257" s="100"/>
      <c r="E257" s="100"/>
      <c r="F257" s="100"/>
    </row>
    <row r="258" spans="1:7" ht="14.25">
      <c r="A258" s="269"/>
      <c r="B258" s="606" t="s">
        <v>123</v>
      </c>
      <c r="D258" s="1577" t="s">
        <v>1905</v>
      </c>
      <c r="E258" s="1555"/>
      <c r="F258" s="1555"/>
    </row>
    <row r="259" spans="1:7" ht="14.25">
      <c r="A259" s="269"/>
      <c r="D259" s="1555" t="s">
        <v>1109</v>
      </c>
      <c r="E259" s="1555"/>
      <c r="F259" s="1555"/>
    </row>
    <row r="260" spans="1:7" ht="14.25">
      <c r="A260" s="269"/>
      <c r="B260" s="269"/>
      <c r="D260" s="63" t="s">
        <v>1422</v>
      </c>
      <c r="E260" s="1585" t="s">
        <v>2045</v>
      </c>
      <c r="F260" s="1585"/>
    </row>
    <row r="261" spans="1:7" ht="12.75">
      <c r="D261" s="1577" t="s">
        <v>1907</v>
      </c>
      <c r="E261" s="1555"/>
      <c r="F261" s="1555"/>
    </row>
    <row r="262" spans="1:7" ht="12.75">
      <c r="D262" s="44"/>
    </row>
    <row r="263" spans="1:7" ht="14.25">
      <c r="A263" s="269"/>
      <c r="B263" s="606" t="s">
        <v>123</v>
      </c>
      <c r="D263" s="100" t="s">
        <v>1444</v>
      </c>
      <c r="E263" s="100"/>
      <c r="F263" s="100"/>
    </row>
    <row r="264" spans="1:7" ht="14.25">
      <c r="A264" s="269"/>
      <c r="B264"/>
      <c r="D264" s="1028" t="s">
        <v>2320</v>
      </c>
      <c r="E264" s="1318"/>
      <c r="F264" s="1318"/>
    </row>
    <row r="265" spans="1:7" ht="14.25">
      <c r="A265" s="269"/>
      <c r="B265"/>
      <c r="D265" s="1028"/>
      <c r="E265" s="1318"/>
      <c r="F265" s="1318"/>
    </row>
    <row r="266" spans="1:7" ht="14.25">
      <c r="A266" s="269"/>
      <c r="D266" s="1318"/>
      <c r="E266" s="1318"/>
      <c r="F266" s="1318"/>
    </row>
    <row r="267" spans="1:7" ht="9.75" customHeight="1">
      <c r="A267" s="269"/>
      <c r="D267" s="1318"/>
      <c r="E267" s="1318"/>
      <c r="F267" s="1318"/>
    </row>
    <row r="268" spans="1:7" ht="14.25">
      <c r="A268" s="269"/>
      <c r="D268" s="24"/>
      <c r="E268" s="24"/>
      <c r="F268" s="24"/>
    </row>
    <row r="269" spans="1:7" ht="14.25">
      <c r="A269" s="269"/>
      <c r="B269" s="606" t="s">
        <v>123</v>
      </c>
      <c r="D269" s="1555" t="s">
        <v>1020</v>
      </c>
      <c r="E269" s="1555"/>
      <c r="F269" s="1555"/>
    </row>
    <row r="270" spans="1:7" ht="14.25">
      <c r="A270" s="269"/>
      <c r="D270" s="100"/>
      <c r="E270" s="100"/>
      <c r="F270" s="100"/>
    </row>
    <row r="271" spans="1:7" ht="12.75">
      <c r="A271" s="1579" t="s">
        <v>1380</v>
      </c>
      <c r="B271" s="1579"/>
      <c r="C271" s="1579"/>
      <c r="D271" s="1579"/>
      <c r="E271" s="1579"/>
      <c r="F271" s="1579"/>
      <c r="G271" s="1579"/>
    </row>
    <row r="272" spans="1:7" ht="12.75">
      <c r="D272" s="44"/>
    </row>
    <row r="273" spans="1:7" ht="12.75">
      <c r="C273" s="587"/>
      <c r="D273" s="1546" t="s">
        <v>1379</v>
      </c>
      <c r="E273" s="1546"/>
      <c r="F273" s="1546"/>
    </row>
    <row r="274" spans="1:7" ht="12.75">
      <c r="A274" s="188"/>
      <c r="B274" s="188"/>
      <c r="C274" s="188"/>
      <c r="D274" s="1545" t="s">
        <v>1410</v>
      </c>
      <c r="E274" s="1545"/>
      <c r="F274" s="1545"/>
    </row>
    <row r="275" spans="1:7" ht="12.75">
      <c r="A275" s="18"/>
      <c r="B275" s="18"/>
      <c r="C275" s="18"/>
      <c r="D275" s="3"/>
    </row>
    <row r="276" spans="1:7" ht="12.75">
      <c r="A276" s="18"/>
      <c r="C276" s="18"/>
      <c r="D276" s="1546" t="s">
        <v>208</v>
      </c>
      <c r="E276" s="1546"/>
      <c r="F276" s="1546"/>
      <c r="G276"/>
    </row>
    <row r="277" spans="1:7" ht="14.45" customHeight="1">
      <c r="A277" s="269"/>
      <c r="B277" s="606" t="s">
        <v>1369</v>
      </c>
      <c r="C277" s="877"/>
      <c r="D277" s="1566" t="s">
        <v>1982</v>
      </c>
      <c r="E277" s="1566"/>
      <c r="F277" s="1566"/>
      <c r="G277"/>
    </row>
    <row r="278" spans="1:7" ht="14.25">
      <c r="A278" s="269"/>
      <c r="B278" s="878"/>
      <c r="C278" s="877"/>
      <c r="D278" s="1566"/>
      <c r="E278" s="1566"/>
      <c r="F278" s="1566"/>
      <c r="G278"/>
    </row>
    <row r="279" spans="1:7" ht="14.25">
      <c r="A279" s="269"/>
      <c r="B279" s="878"/>
      <c r="C279" s="877"/>
      <c r="D279" s="1566"/>
      <c r="E279" s="1566"/>
      <c r="F279" s="1566"/>
      <c r="G279"/>
    </row>
    <row r="280" spans="1:7" ht="14.45" customHeight="1">
      <c r="A280" s="269"/>
      <c r="B280" s="878"/>
      <c r="C280" s="877"/>
      <c r="D280" s="1566"/>
      <c r="E280" s="1566"/>
      <c r="F280" s="1566"/>
      <c r="G280"/>
    </row>
    <row r="281" spans="1:7" ht="14.25">
      <c r="A281" s="269"/>
      <c r="B281" s="878"/>
      <c r="C281" s="877"/>
      <c r="D281" s="879"/>
      <c r="E281" s="879"/>
      <c r="F281" s="879"/>
      <c r="G281"/>
    </row>
    <row r="282" spans="1:7" ht="14.25">
      <c r="A282" s="269"/>
      <c r="B282" s="606" t="s">
        <v>1369</v>
      </c>
      <c r="C282" s="877"/>
      <c r="D282" s="1566" t="s">
        <v>1983</v>
      </c>
      <c r="E282" s="1566"/>
      <c r="F282" s="1566"/>
      <c r="G282"/>
    </row>
    <row r="283" spans="1:7" ht="14.25">
      <c r="A283" s="269"/>
      <c r="B283" s="878"/>
      <c r="C283" s="877"/>
      <c r="D283" s="1566"/>
      <c r="E283" s="1566"/>
      <c r="F283" s="1566"/>
      <c r="G283"/>
    </row>
    <row r="284" spans="1:7" ht="14.25">
      <c r="A284" s="269"/>
      <c r="B284" s="878"/>
      <c r="C284" s="877"/>
      <c r="D284" s="1566"/>
      <c r="E284" s="1566"/>
      <c r="F284" s="1566"/>
      <c r="G284"/>
    </row>
    <row r="285" spans="1:7" ht="14.25">
      <c r="A285" s="269"/>
      <c r="B285" s="878"/>
      <c r="C285" s="877"/>
      <c r="D285" s="1566"/>
      <c r="E285" s="1566"/>
      <c r="F285" s="1566"/>
      <c r="G285"/>
    </row>
    <row r="286" spans="1:7" ht="14.25">
      <c r="A286" s="269"/>
      <c r="B286" s="878"/>
      <c r="C286" s="877"/>
      <c r="D286" s="1566"/>
      <c r="E286" s="1566"/>
      <c r="F286" s="1566"/>
      <c r="G286"/>
    </row>
    <row r="287" spans="1:7" ht="14.25">
      <c r="A287" s="269"/>
      <c r="B287" s="878"/>
      <c r="C287" s="877"/>
      <c r="D287" s="879"/>
      <c r="E287" s="879"/>
      <c r="F287" s="879"/>
      <c r="G287"/>
    </row>
    <row r="288" spans="1:7" ht="14.25">
      <c r="A288" s="269"/>
      <c r="B288" s="878"/>
      <c r="C288" s="877"/>
      <c r="D288" s="1566" t="s">
        <v>1547</v>
      </c>
      <c r="E288" s="1566"/>
      <c r="F288" s="1566"/>
      <c r="G288"/>
    </row>
    <row r="289" spans="1:7" ht="14.25">
      <c r="A289" s="269"/>
      <c r="B289" s="878"/>
      <c r="C289" s="877"/>
      <c r="D289" s="1566"/>
      <c r="E289" s="1566"/>
      <c r="F289" s="1566"/>
      <c r="G289"/>
    </row>
    <row r="290" spans="1:7" ht="14.25">
      <c r="A290" s="269"/>
      <c r="B290" s="878"/>
      <c r="C290" s="877"/>
      <c r="D290" s="1566"/>
      <c r="E290" s="1566"/>
      <c r="F290" s="1566"/>
      <c r="G290"/>
    </row>
    <row r="291" spans="1:7" ht="14.25">
      <c r="A291" s="269"/>
      <c r="B291" s="878"/>
      <c r="C291" s="877"/>
      <c r="D291" s="1566"/>
      <c r="E291" s="1566"/>
      <c r="F291" s="1566"/>
      <c r="G291"/>
    </row>
    <row r="292" spans="1:7" ht="14.25">
      <c r="A292" s="269"/>
      <c r="B292" s="878"/>
      <c r="C292" s="877"/>
      <c r="D292" s="1566"/>
      <c r="E292" s="1566"/>
      <c r="F292" s="1566"/>
      <c r="G292"/>
    </row>
    <row r="293" spans="1:7" ht="14.25">
      <c r="A293" s="269"/>
      <c r="B293" s="269"/>
      <c r="D293" s="207"/>
      <c r="E293" s="207"/>
      <c r="F293" s="207"/>
      <c r="G293"/>
    </row>
    <row r="294" spans="1:7" s="445" customFormat="1" ht="14.45" customHeight="1">
      <c r="A294" s="287"/>
      <c r="B294" s="606" t="s">
        <v>123</v>
      </c>
      <c r="C294" s="795"/>
      <c r="D294" s="1568" t="s">
        <v>1900</v>
      </c>
      <c r="E294" s="1568"/>
      <c r="F294" s="1568"/>
      <c r="G294" s="796"/>
    </row>
    <row r="295" spans="1:7" s="445" customFormat="1" ht="14.25">
      <c r="A295" s="287"/>
      <c r="B295" s="795"/>
      <c r="C295" s="795"/>
      <c r="D295" s="1568"/>
      <c r="E295" s="1568"/>
      <c r="F295" s="1568"/>
      <c r="G295" s="796"/>
    </row>
    <row r="296" spans="1:7" s="445" customFormat="1" ht="14.25">
      <c r="A296" s="287"/>
      <c r="B296" s="795"/>
      <c r="C296" s="795"/>
      <c r="D296" s="1568"/>
      <c r="E296" s="1568"/>
      <c r="F296" s="1568"/>
      <c r="G296" s="796"/>
    </row>
    <row r="297" spans="1:7" s="445" customFormat="1" ht="12.75">
      <c r="A297" s="795"/>
      <c r="B297" s="795"/>
      <c r="C297" s="795"/>
      <c r="D297" s="922"/>
      <c r="E297" s="923" t="s">
        <v>2046</v>
      </c>
      <c r="F297" s="922"/>
      <c r="G297" s="796"/>
    </row>
    <row r="298" spans="1:7" ht="14.25">
      <c r="A298" s="269"/>
      <c r="B298" s="269"/>
      <c r="D298" s="44"/>
      <c r="E298"/>
      <c r="F298"/>
      <c r="G298"/>
    </row>
    <row r="299" spans="1:7" ht="14.25">
      <c r="A299" s="269"/>
      <c r="B299" s="606" t="s">
        <v>1369</v>
      </c>
      <c r="D299" s="1545" t="s">
        <v>1110</v>
      </c>
      <c r="E299" s="1545"/>
      <c r="F299" s="1545"/>
      <c r="G299"/>
    </row>
    <row r="300" spans="1:7" ht="14.25">
      <c r="A300" s="269"/>
      <c r="B300" s="269"/>
      <c r="D300" s="1545" t="s">
        <v>1548</v>
      </c>
      <c r="E300" s="1545"/>
      <c r="F300" s="1545"/>
      <c r="G300"/>
    </row>
    <row r="301" spans="1:7" ht="14.25">
      <c r="A301" s="269"/>
      <c r="B301" s="269"/>
      <c r="D301" s="3" t="s">
        <v>1040</v>
      </c>
      <c r="E301" s="923" t="s">
        <v>2047</v>
      </c>
      <c r="F301" s="3"/>
    </row>
    <row r="302" spans="1:7" ht="12.75">
      <c r="D302" s="28"/>
    </row>
    <row r="303" spans="1:7" ht="14.25">
      <c r="A303" s="269"/>
      <c r="B303" s="606" t="s">
        <v>1369</v>
      </c>
      <c r="D303" s="1318" t="s">
        <v>1549</v>
      </c>
      <c r="E303" s="1318"/>
      <c r="F303" s="1318"/>
    </row>
    <row r="304" spans="1:7" ht="14.25">
      <c r="A304" s="269"/>
      <c r="B304" s="269"/>
      <c r="D304" s="1318"/>
      <c r="E304" s="1318"/>
      <c r="F304" s="1318"/>
    </row>
    <row r="305" spans="1:7" ht="12.75">
      <c r="D305" s="28"/>
    </row>
    <row r="306" spans="1:7" ht="12.75">
      <c r="A306" s="1579" t="s">
        <v>1382</v>
      </c>
      <c r="B306" s="1579"/>
      <c r="C306" s="1579"/>
      <c r="D306" s="1579"/>
      <c r="E306" s="1579"/>
      <c r="F306" s="1579"/>
      <c r="G306" s="1579"/>
    </row>
    <row r="307" spans="1:7" ht="12.75">
      <c r="D307" s="28"/>
    </row>
    <row r="308" spans="1:7" ht="12.75">
      <c r="C308" s="587"/>
      <c r="D308" s="1546" t="s">
        <v>1381</v>
      </c>
      <c r="E308" s="1546"/>
      <c r="F308" s="1546"/>
    </row>
    <row r="309" spans="1:7" ht="12.75">
      <c r="A309" s="188"/>
      <c r="B309" s="188"/>
      <c r="C309" s="188"/>
      <c r="D309" s="44"/>
    </row>
    <row r="310" spans="1:7" ht="12.75">
      <c r="A310" s="189"/>
      <c r="B310" s="189"/>
      <c r="C310" s="189"/>
      <c r="D310" s="1546" t="s">
        <v>210</v>
      </c>
      <c r="E310" s="1546"/>
      <c r="F310" s="1546"/>
    </row>
    <row r="311" spans="1:7" ht="14.45" customHeight="1">
      <c r="A311" s="269"/>
      <c r="B311" s="606" t="s">
        <v>123</v>
      </c>
      <c r="D311" s="1028" t="s">
        <v>1857</v>
      </c>
      <c r="E311" s="1318"/>
      <c r="F311" s="1318"/>
    </row>
    <row r="312" spans="1:7" ht="12.75">
      <c r="D312" s="1318"/>
      <c r="E312" s="1318"/>
      <c r="F312" s="1318"/>
    </row>
    <row r="313" spans="1:7" ht="12.75">
      <c r="D313" s="1318"/>
      <c r="E313" s="1318"/>
      <c r="F313" s="1318"/>
    </row>
    <row r="314" spans="1:7" ht="12.75">
      <c r="D314" s="24"/>
      <c r="E314" s="24"/>
      <c r="F314" s="24"/>
    </row>
    <row r="315" spans="1:7" s="445" customFormat="1" ht="14.45" customHeight="1">
      <c r="A315" s="287"/>
      <c r="B315" s="606" t="s">
        <v>123</v>
      </c>
      <c r="C315" s="795"/>
      <c r="D315" s="1568" t="s">
        <v>1901</v>
      </c>
      <c r="E315" s="1568"/>
      <c r="F315" s="1568"/>
      <c r="G315" s="796"/>
    </row>
    <row r="316" spans="1:7" s="445" customFormat="1" ht="12.75">
      <c r="A316" s="795"/>
      <c r="B316" s="795"/>
      <c r="C316" s="795"/>
      <c r="D316" s="1568"/>
      <c r="E316" s="1568"/>
      <c r="F316" s="1568"/>
      <c r="G316" s="796"/>
    </row>
    <row r="317" spans="1:7" s="445" customFormat="1" ht="12.75">
      <c r="A317" s="795"/>
      <c r="B317" s="795"/>
      <c r="C317" s="795"/>
      <c r="D317" s="1568"/>
      <c r="E317" s="1568"/>
      <c r="F317" s="1568"/>
      <c r="G317" s="796"/>
    </row>
    <row r="318" spans="1:7" s="445" customFormat="1" ht="12.75">
      <c r="A318" s="795"/>
      <c r="B318" s="795"/>
      <c r="C318" s="795"/>
      <c r="E318" s="370" t="s">
        <v>2048</v>
      </c>
      <c r="F318" s="370"/>
      <c r="G318" s="796"/>
    </row>
    <row r="319" spans="1:7" ht="12.75">
      <c r="D319" s="210"/>
    </row>
    <row r="320" spans="1:7" ht="12.75">
      <c r="A320" s="1579" t="s">
        <v>1383</v>
      </c>
      <c r="B320" s="1579"/>
      <c r="C320" s="1579"/>
      <c r="D320" s="1579"/>
      <c r="E320" s="1579"/>
      <c r="F320" s="1579"/>
      <c r="G320" s="1579"/>
    </row>
    <row r="321" spans="1:7" ht="12.75">
      <c r="D321" s="210"/>
    </row>
    <row r="322" spans="1:7" ht="12.75">
      <c r="C322" s="188"/>
      <c r="D322" s="1552" t="s">
        <v>1550</v>
      </c>
      <c r="E322" s="1552"/>
      <c r="F322" s="1552"/>
    </row>
    <row r="323" spans="1:7" ht="12.75">
      <c r="C323" s="188"/>
      <c r="D323" s="1552"/>
      <c r="E323" s="1552"/>
      <c r="F323" s="1552"/>
    </row>
    <row r="324" spans="1:7" ht="12.75">
      <c r="A324" s="189"/>
      <c r="B324" s="189"/>
      <c r="C324" s="189"/>
      <c r="D324" s="3"/>
    </row>
    <row r="325" spans="1:7" ht="12.75">
      <c r="C325" s="189"/>
      <c r="D325" s="1546" t="s">
        <v>161</v>
      </c>
      <c r="E325" s="1546"/>
      <c r="F325" s="1546"/>
    </row>
    <row r="326" spans="1:7" ht="14.25">
      <c r="A326" s="269"/>
      <c r="B326" s="269"/>
      <c r="D326" s="1570" t="s">
        <v>1551</v>
      </c>
      <c r="E326" s="1570"/>
      <c r="F326" s="1570"/>
    </row>
    <row r="327" spans="1:7" ht="12" customHeight="1"/>
    <row r="328" spans="1:7" ht="14.45" customHeight="1">
      <c r="A328" s="269"/>
      <c r="B328" s="606" t="s">
        <v>123</v>
      </c>
      <c r="D328" s="1318" t="s">
        <v>1552</v>
      </c>
      <c r="E328" s="1318"/>
      <c r="F328" s="1318"/>
    </row>
    <row r="329" spans="1:7" ht="14.25">
      <c r="A329" s="269"/>
      <c r="B329" s="269"/>
      <c r="D329" s="1318"/>
      <c r="E329" s="1318"/>
      <c r="F329" s="1318"/>
    </row>
    <row r="330" spans="1:7" ht="12.75"/>
    <row r="331" spans="1:7" ht="14.45" customHeight="1">
      <c r="A331" s="269"/>
      <c r="B331" s="606" t="s">
        <v>123</v>
      </c>
      <c r="D331" s="1318" t="s">
        <v>1553</v>
      </c>
      <c r="E331" s="1318"/>
      <c r="F331" s="1318"/>
    </row>
    <row r="332" spans="1:7" ht="14.25">
      <c r="A332" s="269"/>
      <c r="B332" s="269"/>
      <c r="D332" s="1318"/>
      <c r="E332" s="1318"/>
      <c r="F332" s="1318"/>
    </row>
    <row r="333" spans="1:7" ht="14.25">
      <c r="A333" s="269"/>
      <c r="B333" s="269"/>
      <c r="D333" s="1318"/>
      <c r="E333" s="1318"/>
      <c r="F333" s="1318"/>
    </row>
    <row r="334" spans="1:7" ht="12.75">
      <c r="D334" s="44"/>
      <c r="E334"/>
      <c r="F334"/>
      <c r="G334"/>
    </row>
    <row r="335" spans="1:7" ht="14.25">
      <c r="A335" s="269"/>
      <c r="B335" s="606" t="s">
        <v>123</v>
      </c>
      <c r="D335" s="1318" t="s">
        <v>1554</v>
      </c>
      <c r="E335" s="1318"/>
      <c r="F335" s="1318"/>
    </row>
    <row r="336" spans="1:7" ht="14.25">
      <c r="A336" s="269"/>
      <c r="B336" s="269"/>
      <c r="D336" s="1318"/>
      <c r="E336" s="1318"/>
      <c r="F336" s="1318"/>
    </row>
    <row r="337" spans="1:7" ht="12.75">
      <c r="A337" s="18"/>
      <c r="B337" s="18"/>
      <c r="D337" s="44"/>
    </row>
    <row r="338" spans="1:7" ht="12.75">
      <c r="A338" s="1579" t="s">
        <v>1370</v>
      </c>
      <c r="B338" s="1579"/>
      <c r="C338" s="1579"/>
      <c r="D338" s="1579"/>
      <c r="E338" s="1579"/>
      <c r="F338" s="1579"/>
      <c r="G338" s="1579"/>
    </row>
    <row r="339" spans="1:7" ht="12.75">
      <c r="A339" s="18"/>
      <c r="B339" s="18"/>
      <c r="D339" s="44"/>
      <c r="G339"/>
    </row>
    <row r="340" spans="1:7" ht="12.75">
      <c r="C340" s="18"/>
      <c r="D340" s="1546" t="s">
        <v>162</v>
      </c>
      <c r="E340" s="1546"/>
      <c r="F340" s="1546"/>
      <c r="G340"/>
    </row>
    <row r="341" spans="1:7" ht="12.75">
      <c r="C341" s="18"/>
      <c r="D341" s="1545" t="s">
        <v>1411</v>
      </c>
      <c r="E341" s="1545"/>
      <c r="F341" s="1545"/>
      <c r="G341"/>
    </row>
    <row r="342" spans="1:7" ht="12.75">
      <c r="C342" s="18"/>
      <c r="D342" s="180"/>
      <c r="G342"/>
    </row>
    <row r="343" spans="1:7" ht="12.75">
      <c r="B343" s="606" t="s">
        <v>123</v>
      </c>
      <c r="D343" s="1545" t="s">
        <v>1555</v>
      </c>
      <c r="E343" s="1545"/>
      <c r="F343" s="1545"/>
      <c r="G343"/>
    </row>
    <row r="344" spans="1:7" ht="14.25">
      <c r="A344" s="269"/>
      <c r="B344" s="269"/>
      <c r="D344" s="417"/>
      <c r="G344"/>
    </row>
    <row r="345" spans="1:7" ht="14.25">
      <c r="A345" s="269"/>
      <c r="B345" s="606" t="s">
        <v>123</v>
      </c>
      <c r="D345" s="1545" t="s">
        <v>1556</v>
      </c>
      <c r="E345" s="1545"/>
      <c r="F345" s="1545"/>
      <c r="G345"/>
    </row>
    <row r="346" spans="1:7" ht="12.75">
      <c r="G346"/>
    </row>
    <row r="347" spans="1:7" ht="14.45" customHeight="1">
      <c r="A347" s="269"/>
      <c r="B347" s="606" t="s">
        <v>123</v>
      </c>
      <c r="D347" s="1318" t="s">
        <v>1562</v>
      </c>
      <c r="E347" s="1318"/>
      <c r="F347" s="1318"/>
      <c r="G347"/>
    </row>
    <row r="348" spans="1:7" ht="14.25">
      <c r="A348" s="269"/>
      <c r="B348" s="269"/>
      <c r="D348" s="1318"/>
      <c r="E348" s="1318"/>
      <c r="F348" s="1318"/>
      <c r="G348"/>
    </row>
    <row r="349" spans="1:7" ht="14.25">
      <c r="A349" s="269"/>
      <c r="B349" s="269"/>
      <c r="D349" s="1318"/>
      <c r="E349" s="1318"/>
      <c r="F349" s="1318"/>
      <c r="G349"/>
    </row>
    <row r="350" spans="1:7" ht="14.25">
      <c r="A350" s="269"/>
      <c r="B350" s="269"/>
      <c r="D350" s="1318"/>
      <c r="E350" s="1318"/>
      <c r="F350" s="1318"/>
      <c r="G350"/>
    </row>
    <row r="351" spans="1:7" ht="14.25">
      <c r="A351" s="269"/>
      <c r="B351" s="269"/>
      <c r="D351" s="1318"/>
      <c r="E351" s="1318"/>
      <c r="F351" s="1318"/>
      <c r="G351"/>
    </row>
    <row r="352" spans="1:7" ht="14.25">
      <c r="A352" s="269"/>
      <c r="B352" s="269"/>
      <c r="D352" s="1318"/>
      <c r="E352" s="1318"/>
      <c r="F352" s="1318"/>
      <c r="G352"/>
    </row>
    <row r="353" spans="1:7" ht="14.25">
      <c r="A353" s="269"/>
      <c r="B353" s="269"/>
      <c r="D353" s="1318"/>
      <c r="E353" s="1318"/>
      <c r="F353" s="1318"/>
      <c r="G353"/>
    </row>
    <row r="354" spans="1:7" ht="14.25">
      <c r="A354" s="269"/>
      <c r="B354" s="269"/>
      <c r="D354" s="1318"/>
      <c r="E354" s="1318"/>
      <c r="F354" s="1318"/>
      <c r="G354"/>
    </row>
    <row r="355" spans="1:7" ht="14.25">
      <c r="A355" s="269"/>
      <c r="B355" s="269"/>
      <c r="D355" s="1318"/>
      <c r="E355" s="1318"/>
      <c r="F355" s="1318"/>
    </row>
    <row r="356" spans="1:7" ht="14.25">
      <c r="A356" s="269"/>
      <c r="B356" s="269"/>
      <c r="D356" s="1318"/>
      <c r="E356" s="1318"/>
      <c r="F356" s="1318"/>
    </row>
    <row r="357" spans="1:7" ht="14.25">
      <c r="A357" s="269"/>
      <c r="B357" s="269"/>
      <c r="D357" s="1318"/>
      <c r="E357" s="1318"/>
      <c r="F357" s="1318"/>
    </row>
    <row r="358" spans="1:7" ht="14.25">
      <c r="A358" s="269"/>
      <c r="B358" s="269"/>
      <c r="D358" s="1318"/>
      <c r="E358" s="1318"/>
      <c r="F358" s="1318"/>
    </row>
    <row r="359" spans="1:7" ht="14.25">
      <c r="A359" s="269"/>
      <c r="B359" s="269"/>
      <c r="D359" s="1318"/>
      <c r="E359" s="1318"/>
      <c r="F359" s="1318"/>
    </row>
    <row r="360" spans="1:7" ht="14.25">
      <c r="A360" s="269"/>
      <c r="B360" s="269"/>
      <c r="D360" s="1318"/>
      <c r="E360" s="1318"/>
      <c r="F360" s="1318"/>
    </row>
    <row r="361" spans="1:7" ht="14.25">
      <c r="A361" s="269"/>
      <c r="B361" s="269"/>
      <c r="D361" s="1318"/>
      <c r="E361" s="1318"/>
      <c r="F361" s="1318"/>
    </row>
    <row r="362" spans="1:7" ht="12.75"/>
    <row r="363" spans="1:7" ht="14.45" customHeight="1">
      <c r="A363" s="269"/>
      <c r="B363" s="606" t="s">
        <v>123</v>
      </c>
      <c r="D363" s="1318" t="s">
        <v>1557</v>
      </c>
      <c r="E363" s="1318"/>
      <c r="F363" s="1318"/>
    </row>
    <row r="364" spans="1:7" ht="12.75">
      <c r="D364" s="1318"/>
      <c r="E364" s="1318"/>
      <c r="F364" s="1318"/>
    </row>
    <row r="365" spans="1:7" ht="12.75">
      <c r="D365" s="1318"/>
      <c r="E365" s="1318"/>
      <c r="F365" s="1318"/>
    </row>
    <row r="366" spans="1:7" ht="12.75">
      <c r="D366" s="1318"/>
      <c r="E366" s="1318"/>
      <c r="F366" s="1318"/>
    </row>
    <row r="367" spans="1:7" ht="12.75">
      <c r="D367" s="1318"/>
      <c r="E367" s="1318"/>
      <c r="F367" s="1318"/>
    </row>
    <row r="368" spans="1:7" ht="12.75">
      <c r="D368" s="1318"/>
      <c r="E368" s="1318"/>
      <c r="F368" s="1318"/>
    </row>
    <row r="369" spans="1:6" ht="12.75">
      <c r="D369" s="1318"/>
      <c r="E369" s="1318"/>
      <c r="F369" s="1318"/>
    </row>
    <row r="370" spans="1:6" ht="12.75">
      <c r="D370" s="1318"/>
      <c r="E370" s="1318"/>
      <c r="F370" s="1318"/>
    </row>
    <row r="371" spans="1:6" ht="12.75">
      <c r="D371" s="1318"/>
      <c r="E371" s="1318"/>
      <c r="F371" s="1318"/>
    </row>
    <row r="372" spans="1:6" ht="12.75">
      <c r="E372" s="44"/>
      <c r="F372" s="44"/>
    </row>
    <row r="373" spans="1:6" ht="14.25" customHeight="1">
      <c r="A373" s="269"/>
      <c r="B373" s="606" t="s">
        <v>123</v>
      </c>
      <c r="D373" s="1019" t="s">
        <v>2049</v>
      </c>
      <c r="E373" s="1019"/>
      <c r="F373" s="1019"/>
    </row>
    <row r="374" spans="1:6" ht="12.75">
      <c r="D374" s="1019"/>
      <c r="E374" s="1019"/>
      <c r="F374" s="1019"/>
    </row>
    <row r="375" spans="1:6" ht="12.75">
      <c r="D375" s="1019"/>
      <c r="E375" s="1019"/>
      <c r="F375" s="1019"/>
    </row>
    <row r="376" spans="1:6" ht="12.75">
      <c r="D376" s="1019"/>
      <c r="E376" s="1019"/>
      <c r="F376" s="1019"/>
    </row>
    <row r="377" spans="1:6" ht="12.75">
      <c r="D377" s="1019"/>
      <c r="E377" s="1019"/>
      <c r="F377" s="1019"/>
    </row>
    <row r="378" spans="1:6" ht="12.75">
      <c r="D378" s="207"/>
      <c r="E378" s="102" t="s">
        <v>2050</v>
      </c>
      <c r="F378" s="207"/>
    </row>
    <row r="379" spans="1:6" ht="13.5" thickBot="1">
      <c r="D379" s="774"/>
      <c r="E379" s="97"/>
      <c r="F379" s="97"/>
    </row>
    <row r="380" spans="1:6" ht="14.25" thickTop="1" thickBot="1">
      <c r="D380" s="1595" t="s">
        <v>1260</v>
      </c>
      <c r="E380" s="1595"/>
      <c r="F380" s="1595"/>
    </row>
    <row r="381" spans="1:6" ht="13.5" thickTop="1">
      <c r="D381" s="1596" t="s">
        <v>1558</v>
      </c>
      <c r="E381" s="1596"/>
      <c r="F381" s="1596"/>
    </row>
    <row r="382" spans="1:6" ht="12.75">
      <c r="D382" s="44"/>
    </row>
    <row r="383" spans="1:6" ht="14.25">
      <c r="A383" s="269"/>
      <c r="B383" s="606" t="s">
        <v>123</v>
      </c>
      <c r="C383" s="358"/>
      <c r="D383" s="1562" t="s">
        <v>2106</v>
      </c>
      <c r="E383" s="1562"/>
      <c r="F383" s="1562"/>
    </row>
    <row r="384" spans="1:6" ht="14.25">
      <c r="A384" s="269"/>
      <c r="B384" s="269"/>
      <c r="C384" s="358"/>
      <c r="D384" s="417"/>
    </row>
    <row r="385" spans="1:6" ht="14.25">
      <c r="A385" s="269"/>
      <c r="B385" s="606" t="s">
        <v>123</v>
      </c>
      <c r="C385" s="358"/>
      <c r="D385" s="1434" t="s">
        <v>2107</v>
      </c>
      <c r="E385" s="1582"/>
      <c r="F385" s="1582"/>
    </row>
    <row r="386" spans="1:6" ht="14.25">
      <c r="A386" s="269"/>
      <c r="B386" s="269"/>
      <c r="C386" s="358"/>
      <c r="D386" s="1582"/>
      <c r="E386" s="1582"/>
      <c r="F386" s="1582"/>
    </row>
    <row r="387" spans="1:6" ht="14.25">
      <c r="A387" s="269"/>
      <c r="B387" s="269"/>
      <c r="C387" s="358"/>
      <c r="D387" s="1582"/>
      <c r="E387" s="1582"/>
      <c r="F387" s="1582"/>
    </row>
    <row r="388" spans="1:6" ht="14.25">
      <c r="A388" s="269"/>
      <c r="B388" s="269"/>
      <c r="C388" s="358"/>
      <c r="D388" s="1582"/>
      <c r="E388" s="1582"/>
      <c r="F388" s="1582"/>
    </row>
    <row r="389" spans="1:6" ht="14.25">
      <c r="A389" s="269"/>
      <c r="B389" s="269"/>
      <c r="C389" s="358"/>
      <c r="D389" s="1582"/>
      <c r="E389" s="1582"/>
      <c r="F389" s="1582"/>
    </row>
    <row r="390" spans="1:6" ht="14.25">
      <c r="A390" s="269"/>
      <c r="B390" s="269"/>
      <c r="C390" s="358"/>
      <c r="D390" s="1582"/>
      <c r="E390" s="1582"/>
      <c r="F390" s="1582"/>
    </row>
    <row r="391" spans="1:6" ht="14.25">
      <c r="A391" s="269"/>
      <c r="B391" s="269"/>
      <c r="C391" s="358"/>
      <c r="D391" s="1582"/>
      <c r="E391" s="1582"/>
      <c r="F391" s="1582"/>
    </row>
    <row r="392" spans="1:6" ht="14.25">
      <c r="A392" s="269"/>
      <c r="B392" s="269"/>
      <c r="C392" s="358"/>
      <c r="D392" s="1582"/>
      <c r="E392" s="1582"/>
      <c r="F392" s="1582"/>
    </row>
    <row r="393" spans="1:6" ht="14.25">
      <c r="A393" s="269"/>
      <c r="B393" s="269"/>
      <c r="C393" s="358"/>
      <c r="D393" s="1582"/>
      <c r="E393" s="1582"/>
      <c r="F393" s="1582"/>
    </row>
    <row r="394" spans="1:6" ht="14.25">
      <c r="A394" s="269"/>
      <c r="B394" s="269"/>
      <c r="C394" s="358"/>
      <c r="D394" s="1582"/>
      <c r="E394" s="1582"/>
      <c r="F394" s="1582"/>
    </row>
    <row r="395" spans="1:6" ht="14.25">
      <c r="A395" s="269"/>
      <c r="B395" s="269"/>
      <c r="C395" s="358"/>
      <c r="D395" s="624"/>
      <c r="E395" s="624"/>
      <c r="F395" s="624"/>
    </row>
    <row r="396" spans="1:6" ht="14.25">
      <c r="A396" s="269"/>
      <c r="B396" s="606" t="s">
        <v>123</v>
      </c>
      <c r="C396" s="358"/>
      <c r="D396" s="1582" t="s">
        <v>1559</v>
      </c>
      <c r="E396" s="1582"/>
      <c r="F396" s="1582"/>
    </row>
    <row r="397" spans="1:6" ht="12.75">
      <c r="A397" s="358"/>
      <c r="B397" s="358"/>
      <c r="C397" s="358"/>
      <c r="D397" s="1582"/>
      <c r="E397" s="1582"/>
      <c r="F397" s="1582"/>
    </row>
    <row r="398" spans="1:6" ht="12.75">
      <c r="A398" s="358"/>
      <c r="B398" s="358"/>
      <c r="C398" s="358"/>
      <c r="D398" s="1582"/>
      <c r="E398" s="1582"/>
      <c r="F398" s="1582"/>
    </row>
    <row r="399" spans="1:6" ht="12.75">
      <c r="A399" s="358"/>
      <c r="B399" s="358"/>
      <c r="C399" s="358"/>
      <c r="D399" s="1582"/>
      <c r="E399" s="1582"/>
      <c r="F399" s="1582"/>
    </row>
    <row r="400" spans="1:6" ht="12.75">
      <c r="A400" s="358"/>
      <c r="B400" s="358"/>
      <c r="C400" s="358"/>
      <c r="D400" s="624"/>
      <c r="E400" s="624"/>
      <c r="F400" s="624"/>
    </row>
    <row r="401" spans="1:6" ht="12.75">
      <c r="A401" s="358"/>
      <c r="B401" s="358"/>
      <c r="C401" s="358"/>
      <c r="D401" s="1582" t="s">
        <v>1560</v>
      </c>
      <c r="E401" s="1582"/>
      <c r="F401" s="1582"/>
    </row>
    <row r="402" spans="1:6" ht="12.75">
      <c r="A402" s="358"/>
      <c r="B402" s="358"/>
      <c r="C402" s="358"/>
      <c r="D402" s="1582"/>
      <c r="E402" s="1582"/>
      <c r="F402" s="1582"/>
    </row>
    <row r="403" spans="1:6" ht="12.75">
      <c r="A403" s="358"/>
      <c r="B403" s="358"/>
      <c r="C403" s="358"/>
      <c r="D403" s="1582"/>
      <c r="E403" s="1582"/>
      <c r="F403" s="1582"/>
    </row>
    <row r="404" spans="1:6" ht="12.75">
      <c r="A404" s="358"/>
      <c r="B404" s="358"/>
      <c r="C404" s="358"/>
      <c r="D404" s="1582"/>
      <c r="E404" s="1582"/>
      <c r="F404" s="1582"/>
    </row>
    <row r="405" spans="1:6" ht="12.75">
      <c r="A405" s="358"/>
      <c r="B405" s="358"/>
      <c r="C405" s="358"/>
      <c r="D405" s="1582"/>
      <c r="E405" s="1582"/>
      <c r="F405" s="1582"/>
    </row>
    <row r="406" spans="1:6" ht="12.75">
      <c r="A406" s="358"/>
      <c r="B406" s="358"/>
      <c r="C406" s="358"/>
      <c r="D406" s="1582"/>
      <c r="E406" s="1582"/>
      <c r="F406" s="1582"/>
    </row>
    <row r="407" spans="1:6" ht="12.75">
      <c r="A407" s="358"/>
      <c r="B407" s="358"/>
      <c r="C407" s="358"/>
      <c r="D407" s="1582"/>
      <c r="E407" s="1582"/>
      <c r="F407" s="1582"/>
    </row>
    <row r="408" spans="1:6" ht="12.75">
      <c r="A408" s="358"/>
      <c r="B408" s="358"/>
      <c r="C408" s="358"/>
      <c r="D408" s="1582"/>
      <c r="E408" s="1582"/>
      <c r="F408" s="1582"/>
    </row>
    <row r="409" spans="1:6" ht="12.75">
      <c r="A409" s="358"/>
      <c r="B409" s="358"/>
      <c r="C409" s="358"/>
      <c r="D409" s="1582"/>
      <c r="E409" s="1582"/>
      <c r="F409" s="1582"/>
    </row>
    <row r="410" spans="1:6" ht="13.7" customHeight="1">
      <c r="A410" s="358"/>
      <c r="B410" s="358"/>
      <c r="C410" s="358"/>
      <c r="D410" s="1582" t="s">
        <v>1563</v>
      </c>
      <c r="E410" s="1582"/>
      <c r="F410" s="1582"/>
    </row>
    <row r="411" spans="1:6" ht="13.7" customHeight="1">
      <c r="A411" s="358"/>
      <c r="B411" s="358"/>
      <c r="C411" s="358"/>
      <c r="D411" s="1582"/>
      <c r="E411" s="1582"/>
      <c r="F411" s="1582"/>
    </row>
    <row r="412" spans="1:6" ht="13.7" customHeight="1">
      <c r="A412" s="358"/>
      <c r="B412" s="358"/>
      <c r="C412" s="358"/>
      <c r="D412" s="1582"/>
      <c r="E412" s="1582"/>
      <c r="F412" s="1582"/>
    </row>
    <row r="413" spans="1:6" ht="13.7" customHeight="1">
      <c r="A413" s="358"/>
      <c r="B413" s="358"/>
      <c r="C413" s="358"/>
      <c r="D413" s="1582"/>
      <c r="E413" s="1582"/>
      <c r="F413" s="1582"/>
    </row>
    <row r="414" spans="1:6" ht="13.7" customHeight="1">
      <c r="A414" s="358"/>
      <c r="B414" s="358"/>
      <c r="C414" s="358"/>
      <c r="D414" s="1582"/>
      <c r="E414" s="1582"/>
      <c r="F414" s="1582"/>
    </row>
    <row r="415" spans="1:6" ht="13.7" customHeight="1">
      <c r="A415" s="358"/>
      <c r="B415" s="358"/>
      <c r="C415" s="358"/>
      <c r="D415" s="1582"/>
      <c r="E415" s="1582"/>
      <c r="F415" s="1582"/>
    </row>
    <row r="416" spans="1:6" ht="13.7" customHeight="1">
      <c r="A416" s="358"/>
      <c r="B416" s="358"/>
      <c r="C416" s="358"/>
      <c r="D416" s="1582"/>
      <c r="E416" s="1582"/>
      <c r="F416" s="1582"/>
    </row>
    <row r="417" spans="1:6" ht="13.7" customHeight="1">
      <c r="A417" s="358"/>
      <c r="B417" s="358"/>
      <c r="C417" s="358"/>
      <c r="D417" s="1582"/>
      <c r="E417" s="1582"/>
      <c r="F417" s="1582"/>
    </row>
    <row r="418" spans="1:6" ht="13.7" customHeight="1">
      <c r="A418" s="358"/>
      <c r="B418" s="358"/>
      <c r="C418" s="358"/>
      <c r="D418" s="1582"/>
      <c r="E418" s="1582"/>
      <c r="F418" s="1582"/>
    </row>
    <row r="419" spans="1:6" ht="13.7" customHeight="1">
      <c r="A419" s="358"/>
      <c r="B419" s="358"/>
      <c r="C419" s="358"/>
      <c r="D419" s="1582"/>
      <c r="E419" s="1582"/>
      <c r="F419" s="1582"/>
    </row>
    <row r="420" spans="1:6" ht="13.7" customHeight="1">
      <c r="A420" s="358"/>
      <c r="B420" s="358"/>
      <c r="C420" s="358"/>
      <c r="D420" s="1582"/>
      <c r="E420" s="1582"/>
      <c r="F420" s="1582"/>
    </row>
    <row r="421" spans="1:6" ht="13.7" customHeight="1">
      <c r="A421" s="358"/>
      <c r="B421" s="358"/>
      <c r="C421" s="358"/>
      <c r="D421" s="1582"/>
      <c r="E421" s="1582"/>
      <c r="F421" s="1582"/>
    </row>
    <row r="422" spans="1:6" ht="13.7" customHeight="1">
      <c r="A422" s="358"/>
      <c r="B422" s="358"/>
      <c r="C422" s="358"/>
      <c r="D422" s="1582"/>
      <c r="E422" s="1582"/>
      <c r="F422" s="1582"/>
    </row>
    <row r="423" spans="1:6" ht="13.7" customHeight="1">
      <c r="A423" s="358"/>
      <c r="B423" s="358"/>
      <c r="C423" s="358"/>
      <c r="D423" s="1582"/>
      <c r="E423" s="1582"/>
      <c r="F423" s="1582"/>
    </row>
    <row r="424" spans="1:6" ht="13.7" customHeight="1">
      <c r="A424" s="358"/>
      <c r="B424" s="358"/>
      <c r="C424" s="358"/>
      <c r="D424" s="1582"/>
      <c r="E424" s="1582"/>
      <c r="F424" s="1582"/>
    </row>
    <row r="425" spans="1:6" ht="13.7" customHeight="1">
      <c r="A425" s="358"/>
      <c r="B425" s="358"/>
      <c r="C425" s="358"/>
      <c r="D425" s="1582"/>
      <c r="E425" s="1582"/>
      <c r="F425" s="1582"/>
    </row>
    <row r="426" spans="1:6" ht="13.7" customHeight="1">
      <c r="A426" s="358"/>
      <c r="B426" s="358"/>
      <c r="C426" s="358"/>
      <c r="D426" s="1582"/>
      <c r="E426" s="1582"/>
      <c r="F426" s="1582"/>
    </row>
    <row r="427" spans="1:6" ht="13.7" customHeight="1">
      <c r="A427" s="358"/>
      <c r="B427" s="358"/>
      <c r="C427" s="358"/>
      <c r="D427" s="1582"/>
      <c r="E427" s="1582"/>
      <c r="F427" s="1582"/>
    </row>
    <row r="428" spans="1:6" ht="12.75">
      <c r="A428" s="358"/>
      <c r="B428" s="358"/>
      <c r="C428" s="358"/>
      <c r="D428" s="417"/>
    </row>
    <row r="429" spans="1:6" ht="13.7" customHeight="1">
      <c r="A429" s="358"/>
      <c r="B429" s="606" t="s">
        <v>123</v>
      </c>
      <c r="C429" s="358"/>
      <c r="D429" s="1582" t="s">
        <v>1561</v>
      </c>
      <c r="E429" s="1582"/>
      <c r="F429" s="1582"/>
    </row>
    <row r="430" spans="1:6" ht="12.75">
      <c r="A430" s="358"/>
      <c r="B430" s="358"/>
      <c r="C430" s="358"/>
      <c r="D430" s="1582"/>
      <c r="E430" s="1582"/>
      <c r="F430" s="1582"/>
    </row>
    <row r="431" spans="1:6" ht="12.75">
      <c r="A431" s="358"/>
      <c r="B431" s="358"/>
      <c r="C431" s="358"/>
      <c r="D431" s="624"/>
      <c r="E431" s="624"/>
      <c r="F431" s="624"/>
    </row>
    <row r="432" spans="1:6" ht="12.75">
      <c r="A432" s="358"/>
      <c r="B432" s="606" t="s">
        <v>123</v>
      </c>
      <c r="C432" s="358"/>
      <c r="D432" s="1572" t="s">
        <v>1854</v>
      </c>
      <c r="E432" s="1572"/>
      <c r="F432" s="1572"/>
    </row>
    <row r="433" spans="1:6" ht="12.75">
      <c r="A433" s="358"/>
      <c r="B433" s="358"/>
      <c r="C433" s="358"/>
      <c r="D433" s="1572"/>
      <c r="E433" s="1572"/>
      <c r="F433" s="1572"/>
    </row>
    <row r="434" spans="1:6" ht="12.75">
      <c r="A434" s="358"/>
      <c r="B434" s="358"/>
      <c r="C434" s="358"/>
      <c r="D434" s="1572"/>
      <c r="E434" s="1572"/>
      <c r="F434" s="1572"/>
    </row>
    <row r="435" spans="1:6" ht="12.75">
      <c r="A435" s="358"/>
      <c r="B435" s="358"/>
      <c r="C435" s="358"/>
      <c r="D435" s="1572"/>
      <c r="E435" s="1572"/>
      <c r="F435" s="1572"/>
    </row>
    <row r="436" spans="1:6" ht="12.75">
      <c r="A436" s="358"/>
      <c r="B436" s="358"/>
      <c r="C436" s="358"/>
      <c r="D436" s="1572"/>
      <c r="E436" s="1572"/>
      <c r="F436" s="1572"/>
    </row>
    <row r="437" spans="1:6" ht="12.75">
      <c r="A437" s="358"/>
      <c r="B437" s="358"/>
      <c r="C437" s="358"/>
      <c r="D437" s="1572"/>
      <c r="E437" s="1572"/>
      <c r="F437" s="1572"/>
    </row>
    <row r="438" spans="1:6" ht="14.45" customHeight="1">
      <c r="A438" s="269"/>
      <c r="B438" s="606" t="s">
        <v>123</v>
      </c>
      <c r="C438" s="358"/>
      <c r="D438" s="1572" t="s">
        <v>1835</v>
      </c>
      <c r="E438" s="1572"/>
      <c r="F438" s="1572"/>
    </row>
    <row r="439" spans="1:6" ht="14.25">
      <c r="A439" s="497"/>
      <c r="B439" s="497"/>
      <c r="C439" s="358"/>
      <c r="D439" s="1572"/>
      <c r="E439" s="1572"/>
      <c r="F439" s="1572"/>
    </row>
    <row r="440" spans="1:6" ht="14.25">
      <c r="A440" s="497"/>
      <c r="B440" s="497"/>
      <c r="C440" s="358"/>
      <c r="D440" s="1572"/>
      <c r="E440" s="1572"/>
      <c r="F440" s="1572"/>
    </row>
    <row r="441" spans="1:6" ht="14.25">
      <c r="A441" s="497"/>
      <c r="B441" s="497"/>
      <c r="C441" s="358"/>
      <c r="D441" s="1572"/>
      <c r="E441" s="1572"/>
      <c r="F441" s="1572"/>
    </row>
    <row r="442" spans="1:6" ht="14.25" customHeight="1">
      <c r="A442" s="497"/>
      <c r="B442" s="497"/>
      <c r="C442" s="358"/>
      <c r="D442" s="1603" t="s">
        <v>1850</v>
      </c>
      <c r="E442" s="1603"/>
      <c r="F442" s="1603"/>
    </row>
    <row r="443" spans="1:6" ht="12.75">
      <c r="D443" s="44"/>
    </row>
    <row r="444" spans="1:6" ht="14.45" customHeight="1">
      <c r="A444" s="269"/>
      <c r="B444" s="606" t="s">
        <v>123</v>
      </c>
      <c r="C444" s="205"/>
      <c r="D444" s="1028" t="s">
        <v>2276</v>
      </c>
      <c r="E444" s="1318"/>
      <c r="F444" s="1318"/>
    </row>
    <row r="445" spans="1:6" ht="14.25">
      <c r="A445" s="269"/>
      <c r="B445" s="269"/>
      <c r="D445" s="1318"/>
      <c r="E445" s="1318"/>
      <c r="F445" s="1318"/>
    </row>
    <row r="446" spans="1:6" ht="14.25">
      <c r="A446" s="269"/>
      <c r="B446" s="269"/>
      <c r="D446" s="1318"/>
      <c r="E446" s="1318"/>
      <c r="F446" s="1318"/>
    </row>
    <row r="447" spans="1:6" ht="14.25">
      <c r="A447" s="269"/>
      <c r="B447" s="269"/>
      <c r="D447" s="1318"/>
      <c r="E447" s="1318"/>
      <c r="F447" s="1318"/>
    </row>
    <row r="448" spans="1:6" ht="14.25">
      <c r="A448" s="269"/>
      <c r="B448" s="269"/>
      <c r="D448" s="1318"/>
      <c r="E448" s="1318"/>
      <c r="F448" s="1318"/>
    </row>
    <row r="449" spans="1:6" ht="14.25">
      <c r="A449" s="269"/>
      <c r="B449" s="269"/>
      <c r="D449" s="1318"/>
      <c r="E449" s="1318"/>
      <c r="F449" s="1318"/>
    </row>
    <row r="450" spans="1:6" ht="14.25">
      <c r="A450" s="269"/>
      <c r="B450" s="269"/>
      <c r="D450" s="1318"/>
      <c r="E450" s="1318"/>
      <c r="F450" s="1318"/>
    </row>
    <row r="451" spans="1:6" ht="14.25">
      <c r="A451" s="269"/>
      <c r="B451" s="269"/>
      <c r="D451" s="1318"/>
      <c r="E451" s="1318"/>
      <c r="F451" s="1318"/>
    </row>
    <row r="452" spans="1:6" ht="14.25">
      <c r="A452" s="269"/>
      <c r="B452" s="269"/>
      <c r="D452" s="1318"/>
      <c r="E452" s="1318"/>
      <c r="F452" s="1318"/>
    </row>
    <row r="453" spans="1:6" ht="14.25">
      <c r="A453" s="269"/>
      <c r="B453" s="269"/>
      <c r="D453" s="1318"/>
      <c r="E453" s="1318"/>
      <c r="F453" s="1318"/>
    </row>
    <row r="454" spans="1:6" ht="14.25">
      <c r="A454" s="269"/>
      <c r="B454" s="269"/>
      <c r="D454" s="1318"/>
      <c r="E454" s="1318"/>
      <c r="F454" s="1318"/>
    </row>
    <row r="455" spans="1:6" ht="14.25">
      <c r="A455" s="269"/>
      <c r="B455" s="269"/>
      <c r="D455" s="1318"/>
      <c r="E455" s="1318"/>
      <c r="F455" s="1318"/>
    </row>
    <row r="456" spans="1:6" ht="14.25">
      <c r="A456" s="269"/>
      <c r="B456" s="269"/>
      <c r="D456" s="1318"/>
      <c r="E456" s="1318"/>
      <c r="F456" s="1318"/>
    </row>
    <row r="457" spans="1:6" ht="14.25">
      <c r="A457" s="269"/>
      <c r="B457" s="269"/>
      <c r="D457" s="1318"/>
      <c r="E457" s="1318"/>
      <c r="F457" s="1318"/>
    </row>
    <row r="458" spans="1:6" ht="14.25">
      <c r="A458" s="269"/>
      <c r="B458" s="269"/>
      <c r="D458" s="1318"/>
      <c r="E458" s="1318"/>
      <c r="F458" s="1318"/>
    </row>
    <row r="459" spans="1:6" ht="14.25">
      <c r="A459" s="269"/>
      <c r="B459" s="269"/>
      <c r="D459" s="1318"/>
      <c r="E459" s="1318"/>
      <c r="F459" s="1318"/>
    </row>
    <row r="460" spans="1:6" ht="14.25">
      <c r="A460" s="269"/>
      <c r="B460" s="269"/>
      <c r="D460" s="1318"/>
      <c r="E460" s="1318"/>
      <c r="F460" s="1318"/>
    </row>
    <row r="461" spans="1:6" ht="14.25">
      <c r="A461" s="269"/>
      <c r="B461" s="269"/>
      <c r="D461" s="1318"/>
      <c r="E461" s="1318"/>
      <c r="F461" s="1318"/>
    </row>
    <row r="462" spans="1:6" ht="14.25">
      <c r="A462" s="269"/>
      <c r="B462" s="269"/>
      <c r="D462" s="1318"/>
      <c r="E462" s="1318"/>
      <c r="F462" s="1318"/>
    </row>
    <row r="463" spans="1:6" ht="14.25">
      <c r="A463" s="269"/>
      <c r="B463" s="269"/>
      <c r="D463" s="1318"/>
      <c r="E463" s="1318"/>
      <c r="F463" s="1318"/>
    </row>
    <row r="464" spans="1:6" ht="14.25">
      <c r="A464" s="269"/>
      <c r="B464" s="269"/>
      <c r="D464" s="1318"/>
      <c r="E464" s="1318"/>
      <c r="F464" s="1318"/>
    </row>
    <row r="465" spans="1:6" ht="14.25">
      <c r="A465" s="269"/>
      <c r="B465" s="269"/>
      <c r="D465" s="1318"/>
      <c r="E465" s="1318"/>
      <c r="F465" s="1318"/>
    </row>
    <row r="466" spans="1:6" ht="14.25">
      <c r="A466" s="269"/>
      <c r="B466" s="269"/>
      <c r="D466" s="1318"/>
      <c r="E466" s="1318"/>
      <c r="F466" s="1318"/>
    </row>
    <row r="467" spans="1:6" ht="14.25">
      <c r="A467" s="269"/>
      <c r="B467" s="269"/>
      <c r="D467" s="1318"/>
      <c r="E467" s="1318"/>
      <c r="F467" s="1318"/>
    </row>
    <row r="468" spans="1:6" ht="14.25">
      <c r="A468" s="269"/>
      <c r="B468" s="269"/>
      <c r="D468" s="1318"/>
      <c r="E468" s="1318"/>
      <c r="F468" s="1318"/>
    </row>
    <row r="469" spans="1:6" ht="14.25">
      <c r="A469" s="269"/>
      <c r="B469" s="269"/>
      <c r="D469" s="1318"/>
      <c r="E469" s="1318"/>
      <c r="F469" s="1318"/>
    </row>
    <row r="470" spans="1:6" ht="14.25">
      <c r="A470" s="269"/>
      <c r="B470" s="269"/>
      <c r="D470" s="1318"/>
      <c r="E470" s="1318"/>
      <c r="F470" s="1318"/>
    </row>
    <row r="471" spans="1:6" ht="14.25">
      <c r="A471" s="269"/>
      <c r="B471" s="269"/>
      <c r="D471" s="1318"/>
      <c r="E471" s="1318"/>
      <c r="F471" s="1318"/>
    </row>
    <row r="472" spans="1:6" ht="14.25">
      <c r="A472" s="269"/>
      <c r="B472" s="269"/>
      <c r="D472" s="1318"/>
      <c r="E472" s="1318"/>
      <c r="F472" s="1318"/>
    </row>
    <row r="473" spans="1:6" ht="14.25">
      <c r="A473" s="269"/>
      <c r="B473" s="269"/>
      <c r="D473" s="1318"/>
      <c r="E473" s="1318"/>
      <c r="F473" s="1318"/>
    </row>
    <row r="474" spans="1:6" ht="12.75" hidden="1">
      <c r="D474" s="1318"/>
      <c r="E474" s="1318"/>
      <c r="F474" s="1318"/>
    </row>
    <row r="475" spans="1:6" ht="12.75" hidden="1">
      <c r="D475" s="44"/>
    </row>
    <row r="476" spans="1:6" ht="14.25">
      <c r="A476" s="269"/>
      <c r="B476" s="606" t="s">
        <v>123</v>
      </c>
      <c r="C476" s="205"/>
      <c r="D476" s="1547" t="s">
        <v>2052</v>
      </c>
      <c r="E476" s="1545"/>
      <c r="F476" s="1545"/>
    </row>
    <row r="477" spans="1:6" ht="12.75">
      <c r="D477"/>
      <c r="E477" s="924" t="s">
        <v>2051</v>
      </c>
      <c r="F477" s="924"/>
    </row>
    <row r="478" spans="1:6" ht="13.7" customHeight="1">
      <c r="D478" s="1028" t="s">
        <v>1832</v>
      </c>
      <c r="E478" s="1318"/>
      <c r="F478" s="1318"/>
    </row>
    <row r="479" spans="1:6" ht="13.7" customHeight="1">
      <c r="D479" s="1318"/>
      <c r="E479" s="1318"/>
      <c r="F479" s="1318"/>
    </row>
    <row r="480" spans="1:6" ht="12.75">
      <c r="D480" s="44"/>
    </row>
    <row r="481" spans="1:6" ht="14.45" customHeight="1">
      <c r="A481" s="269"/>
      <c r="B481" s="606" t="s">
        <v>123</v>
      </c>
      <c r="C481" s="205"/>
      <c r="D481" s="1028" t="s">
        <v>2277</v>
      </c>
      <c r="E481" s="1318"/>
      <c r="F481" s="1318"/>
    </row>
    <row r="482" spans="1:6" ht="12.75">
      <c r="D482" s="1318"/>
      <c r="E482" s="1318"/>
      <c r="F482" s="1318"/>
    </row>
    <row r="483" spans="1:6" ht="12.75">
      <c r="D483" s="1318"/>
      <c r="E483" s="1318"/>
      <c r="F483" s="1318"/>
    </row>
    <row r="484" spans="1:6" ht="12.75">
      <c r="D484" s="24"/>
      <c r="E484" s="24"/>
      <c r="F484" s="24"/>
    </row>
    <row r="485" spans="1:6" ht="14.25">
      <c r="B485" s="606" t="s">
        <v>123</v>
      </c>
      <c r="C485" s="269"/>
      <c r="D485" s="1028" t="s">
        <v>1703</v>
      </c>
      <c r="E485" s="1318"/>
      <c r="F485" s="1318"/>
    </row>
    <row r="486" spans="1:6" ht="12.75">
      <c r="D486" s="1318"/>
      <c r="E486" s="1318"/>
      <c r="F486" s="1318"/>
    </row>
    <row r="487" spans="1:6" ht="12.75">
      <c r="D487" s="44"/>
      <c r="E487" s="44"/>
    </row>
    <row r="488" spans="1:6" ht="14.25">
      <c r="B488" s="606" t="s">
        <v>123</v>
      </c>
      <c r="C488" s="269"/>
      <c r="D488" s="1318" t="s">
        <v>1564</v>
      </c>
      <c r="E488" s="1318"/>
      <c r="F488" s="1318"/>
    </row>
    <row r="489" spans="1:6" ht="12.75">
      <c r="D489" s="1318"/>
      <c r="E489" s="1318"/>
      <c r="F489" s="1318"/>
    </row>
    <row r="490" spans="1:6" ht="12.75">
      <c r="D490" s="1318"/>
      <c r="E490" s="1318"/>
      <c r="F490" s="1318"/>
    </row>
    <row r="491" spans="1:6" ht="12.75">
      <c r="D491" s="1318"/>
      <c r="E491" s="1318"/>
      <c r="F491" s="1318"/>
    </row>
    <row r="492" spans="1:6" ht="12.75">
      <c r="B492" s="606" t="s">
        <v>123</v>
      </c>
      <c r="D492" s="1318"/>
      <c r="E492" s="1318"/>
      <c r="F492" s="1318"/>
    </row>
    <row r="493" spans="1:6" ht="12.75">
      <c r="D493" s="1318"/>
      <c r="E493" s="1318"/>
      <c r="F493" s="1318"/>
    </row>
    <row r="494" spans="1:6" ht="12.75">
      <c r="D494" s="1318"/>
      <c r="E494" s="1318"/>
      <c r="F494" s="1318"/>
    </row>
    <row r="495" spans="1:6" ht="12.75">
      <c r="B495" s="606" t="s">
        <v>123</v>
      </c>
      <c r="D495" s="1318"/>
      <c r="E495" s="1318"/>
      <c r="F495" s="1318"/>
    </row>
    <row r="496" spans="1:6" ht="12.75">
      <c r="D496" s="1318"/>
      <c r="E496" s="1318"/>
      <c r="F496" s="1318"/>
    </row>
    <row r="497" spans="1:7" ht="12.75">
      <c r="D497" s="1318"/>
      <c r="E497" s="1318"/>
      <c r="F497" s="1318"/>
    </row>
    <row r="498" spans="1:7" ht="12.75">
      <c r="D498" s="1318"/>
      <c r="E498" s="1318"/>
      <c r="F498" s="1318"/>
    </row>
    <row r="499" spans="1:7" ht="12.75">
      <c r="B499" s="606" t="s">
        <v>123</v>
      </c>
      <c r="D499" s="1318"/>
      <c r="E499" s="1318"/>
      <c r="F499" s="1318"/>
    </row>
    <row r="500" spans="1:7" ht="12.75">
      <c r="D500" s="1318"/>
      <c r="E500" s="1318"/>
      <c r="F500" s="1318"/>
    </row>
    <row r="501" spans="1:7" ht="12.75">
      <c r="B501" s="606" t="s">
        <v>123</v>
      </c>
      <c r="D501" s="1318"/>
      <c r="E501" s="1318"/>
      <c r="F501" s="1318"/>
    </row>
    <row r="502" spans="1:7" ht="12.75">
      <c r="D502" s="1318"/>
      <c r="E502" s="1318"/>
      <c r="F502" s="1318"/>
    </row>
    <row r="503" spans="1:7" ht="13.7" customHeight="1">
      <c r="B503" s="606" t="s">
        <v>123</v>
      </c>
      <c r="D503" s="1318" t="s">
        <v>1565</v>
      </c>
      <c r="E503" s="1318"/>
      <c r="F503" s="1318"/>
    </row>
    <row r="504" spans="1:7" ht="12.75">
      <c r="D504" s="1318"/>
      <c r="E504" s="1318"/>
      <c r="F504" s="1318"/>
    </row>
    <row r="505" spans="1:7" ht="12.75">
      <c r="D505" s="1318"/>
      <c r="E505" s="1318"/>
      <c r="F505" s="1318"/>
    </row>
    <row r="506" spans="1:7" ht="12.75">
      <c r="D506" s="1318"/>
      <c r="E506" s="1318"/>
      <c r="F506" s="1318"/>
    </row>
    <row r="507" spans="1:7" ht="12.75">
      <c r="D507" s="1318"/>
      <c r="E507" s="1318"/>
      <c r="F507" s="1318"/>
    </row>
    <row r="508" spans="1:7" ht="12.75">
      <c r="D508" s="44"/>
    </row>
    <row r="509" spans="1:7" ht="12.75">
      <c r="B509" s="606" t="s">
        <v>123</v>
      </c>
      <c r="D509" s="1545" t="s">
        <v>1412</v>
      </c>
      <c r="E509" s="1545"/>
      <c r="F509" s="1545"/>
    </row>
    <row r="510" spans="1:7" ht="12.75">
      <c r="A510" s="44"/>
      <c r="B510" s="44"/>
    </row>
    <row r="511" spans="1:7" ht="12.75">
      <c r="A511" s="1579" t="s">
        <v>1371</v>
      </c>
      <c r="B511" s="1579"/>
      <c r="C511" s="1579"/>
      <c r="D511" s="1579"/>
      <c r="E511" s="1579"/>
      <c r="F511" s="1579"/>
      <c r="G511" s="1579"/>
    </row>
    <row r="512" spans="1:7" ht="12.75">
      <c r="A512" s="44"/>
      <c r="B512" s="44"/>
    </row>
    <row r="513" spans="1:7" ht="12.75">
      <c r="D513" s="1597" t="s">
        <v>1115</v>
      </c>
      <c r="E513" s="1597"/>
      <c r="F513" s="1597"/>
    </row>
    <row r="514" spans="1:7" ht="12.75">
      <c r="D514" s="1562" t="s">
        <v>1405</v>
      </c>
      <c r="E514" s="1562"/>
      <c r="F514" s="1562"/>
    </row>
    <row r="515" spans="1:7" ht="14.25">
      <c r="A515" s="269"/>
      <c r="B515" s="269"/>
      <c r="D515" s="417"/>
    </row>
    <row r="516" spans="1:7" ht="14.25">
      <c r="A516" s="269"/>
      <c r="B516" s="606" t="s">
        <v>1369</v>
      </c>
      <c r="D516" s="1582" t="s">
        <v>1566</v>
      </c>
      <c r="E516" s="1582"/>
      <c r="F516" s="1582"/>
    </row>
    <row r="517" spans="1:7" ht="14.25">
      <c r="A517" s="269"/>
      <c r="B517" s="269"/>
      <c r="D517" s="1582"/>
      <c r="E517" s="1582"/>
      <c r="F517" s="1582"/>
    </row>
    <row r="518" spans="1:7" ht="14.25">
      <c r="A518" s="269"/>
      <c r="B518" s="269"/>
      <c r="D518" s="44"/>
    </row>
    <row r="519" spans="1:7" ht="14.25">
      <c r="A519" s="269"/>
      <c r="B519" s="606" t="s">
        <v>1369</v>
      </c>
      <c r="D519" s="1598" t="s">
        <v>1851</v>
      </c>
      <c r="E519" s="1548"/>
      <c r="F519" s="1548"/>
    </row>
    <row r="520" spans="1:7" ht="14.25">
      <c r="A520" s="269"/>
      <c r="B520" s="269"/>
      <c r="D520" s="1548"/>
      <c r="E520" s="1548"/>
      <c r="F520" s="1548"/>
    </row>
    <row r="521" spans="1:7" ht="14.25">
      <c r="A521" s="269"/>
      <c r="B521" s="269"/>
      <c r="D521" s="1548"/>
      <c r="E521" s="1548"/>
      <c r="F521" s="1548"/>
      <c r="G521"/>
    </row>
    <row r="522" spans="1:7" ht="14.25">
      <c r="A522" s="269"/>
      <c r="B522" s="269"/>
      <c r="D522" s="1548"/>
      <c r="E522" s="1548"/>
      <c r="F522" s="1548"/>
      <c r="G522"/>
    </row>
    <row r="523" spans="1:7" ht="12.75">
      <c r="G523"/>
    </row>
    <row r="524" spans="1:7" ht="14.25">
      <c r="A524" s="269"/>
      <c r="B524" s="606" t="s">
        <v>1369</v>
      </c>
      <c r="D524" s="1545" t="s">
        <v>1568</v>
      </c>
      <c r="E524" s="1545"/>
      <c r="F524" s="1545"/>
      <c r="G524"/>
    </row>
    <row r="525" spans="1:7" ht="12.75">
      <c r="D525" s="44"/>
      <c r="G525"/>
    </row>
    <row r="526" spans="1:7" ht="14.25">
      <c r="A526" s="269"/>
      <c r="B526" s="606" t="s">
        <v>1369</v>
      </c>
      <c r="D526" s="1318" t="s">
        <v>1569</v>
      </c>
      <c r="E526" s="1318"/>
      <c r="F526" s="1318"/>
      <c r="G526"/>
    </row>
    <row r="527" spans="1:7" ht="12.75">
      <c r="D527" s="1318"/>
      <c r="E527" s="1318"/>
      <c r="F527" s="1318"/>
      <c r="G527"/>
    </row>
    <row r="528" spans="1:7" ht="12.75">
      <c r="D528" s="417"/>
      <c r="G528"/>
    </row>
    <row r="529" spans="1:7" ht="14.25">
      <c r="A529" s="269"/>
      <c r="B529" s="606" t="s">
        <v>123</v>
      </c>
      <c r="D529" s="1545" t="s">
        <v>1567</v>
      </c>
      <c r="E529" s="1545"/>
      <c r="F529" s="1545"/>
    </row>
    <row r="530" spans="1:7" ht="14.25">
      <c r="A530" s="269"/>
      <c r="B530" s="269"/>
      <c r="D530" s="44"/>
    </row>
    <row r="531" spans="1:7" ht="12.75">
      <c r="A531" s="1579" t="s">
        <v>1372</v>
      </c>
      <c r="B531" s="1579"/>
      <c r="C531" s="1579"/>
      <c r="D531" s="1579"/>
      <c r="E531" s="1579"/>
      <c r="F531" s="1579"/>
      <c r="G531" s="1579"/>
    </row>
    <row r="532" spans="1:7" ht="12" customHeight="1">
      <c r="A532" s="269"/>
      <c r="B532" s="269"/>
      <c r="D532" s="44"/>
    </row>
    <row r="533" spans="1:7" ht="12.75">
      <c r="B533" s="606" t="s">
        <v>1369</v>
      </c>
      <c r="C533" s="188"/>
      <c r="D533" s="1553" t="s">
        <v>1514</v>
      </c>
      <c r="E533" s="1553"/>
      <c r="F533" s="1553"/>
    </row>
    <row r="534" spans="1:7" ht="12.75">
      <c r="C534" s="188"/>
      <c r="D534" s="1553"/>
      <c r="E534" s="1553"/>
      <c r="F534" s="1553"/>
    </row>
    <row r="535" spans="1:7" ht="12.75">
      <c r="A535" s="189"/>
      <c r="B535" s="189"/>
      <c r="C535" s="189"/>
      <c r="D535" s="1553"/>
      <c r="E535" s="1553"/>
      <c r="F535" s="1553"/>
    </row>
    <row r="536" spans="1:7" ht="12.75">
      <c r="A536" s="189"/>
      <c r="B536" s="189"/>
      <c r="C536" s="189"/>
      <c r="D536" s="1553"/>
      <c r="E536" s="1553"/>
      <c r="F536" s="1553"/>
    </row>
    <row r="537" spans="1:7" ht="12.75">
      <c r="A537" s="189"/>
      <c r="B537" s="189"/>
      <c r="C537" s="189"/>
    </row>
    <row r="538" spans="1:7" ht="14.25" customHeight="1">
      <c r="A538" s="269"/>
      <c r="B538" s="606" t="s">
        <v>123</v>
      </c>
      <c r="C538" s="205"/>
      <c r="D538" s="1599" t="s">
        <v>2327</v>
      </c>
      <c r="E538" s="1599"/>
      <c r="F538" s="1599"/>
      <c r="G538"/>
    </row>
    <row r="539" spans="1:7" ht="12.75">
      <c r="A539" s="205"/>
      <c r="B539" s="205"/>
      <c r="C539" s="205"/>
      <c r="D539" s="1599"/>
      <c r="E539" s="1599"/>
      <c r="F539" s="1599"/>
      <c r="G539"/>
    </row>
    <row r="540" spans="1:7" ht="12.75">
      <c r="A540" s="189"/>
      <c r="B540" s="189"/>
      <c r="C540" s="189"/>
      <c r="D540" s="44"/>
      <c r="G540"/>
    </row>
    <row r="541" spans="1:7" ht="12.75">
      <c r="A541" s="189"/>
      <c r="B541" s="606" t="s">
        <v>1369</v>
      </c>
      <c r="C541" s="189"/>
      <c r="D541" s="925" t="s">
        <v>2053</v>
      </c>
      <c r="E541" s="926"/>
      <c r="G541"/>
    </row>
    <row r="542" spans="1:7" ht="12.75">
      <c r="A542" s="189"/>
      <c r="B542" s="189"/>
      <c r="C542" s="189"/>
      <c r="D542" s="926"/>
      <c r="E542" s="102" t="s">
        <v>2054</v>
      </c>
      <c r="G542"/>
    </row>
    <row r="543" spans="1:7" ht="14.25">
      <c r="A543" s="269"/>
      <c r="B543"/>
      <c r="D543" s="1582" t="s">
        <v>2108</v>
      </c>
      <c r="E543" s="1582"/>
      <c r="F543" s="1582"/>
      <c r="G543"/>
    </row>
    <row r="544" spans="1:7" ht="14.25">
      <c r="A544" s="269"/>
      <c r="B544" s="269"/>
      <c r="D544" s="1582"/>
      <c r="E544" s="1582"/>
      <c r="F544" s="1582"/>
      <c r="G544"/>
    </row>
    <row r="545" spans="1:7" ht="12.75">
      <c r="D545" s="1582"/>
      <c r="E545" s="1582"/>
      <c r="F545" s="1582"/>
    </row>
    <row r="546" spans="1:7" ht="12" customHeight="1">
      <c r="A546" s="44"/>
      <c r="B546" s="44"/>
      <c r="C546" s="205"/>
      <c r="E546" s="44"/>
    </row>
    <row r="547" spans="1:7" ht="12.75">
      <c r="A547" s="1579" t="s">
        <v>1384</v>
      </c>
      <c r="B547" s="1579"/>
      <c r="C547" s="1579"/>
      <c r="D547" s="1579"/>
      <c r="E547" s="1579"/>
      <c r="F547" s="1579"/>
      <c r="G547" s="1579"/>
    </row>
    <row r="548" spans="1:7" ht="12" customHeight="1">
      <c r="A548" s="44"/>
      <c r="B548" s="44"/>
      <c r="C548" s="205"/>
      <c r="E548" s="44"/>
    </row>
    <row r="549" spans="1:7" ht="12.75">
      <c r="C549" s="205"/>
      <c r="D549" s="1546" t="s">
        <v>1413</v>
      </c>
      <c r="E549" s="1546"/>
      <c r="F549" s="1546"/>
    </row>
    <row r="550" spans="1:7" ht="12.75"/>
    <row r="551" spans="1:7" ht="12.75">
      <c r="B551" s="606" t="s">
        <v>123</v>
      </c>
      <c r="D551" s="1318" t="s">
        <v>1539</v>
      </c>
      <c r="E551" s="1318"/>
      <c r="F551" s="1318"/>
    </row>
    <row r="552" spans="1:7" ht="12.75">
      <c r="D552" s="1318"/>
      <c r="E552" s="1318"/>
      <c r="F552" s="1318"/>
    </row>
    <row r="553" spans="1:7" ht="12" customHeight="1">
      <c r="A553" s="205"/>
      <c r="B553" s="205"/>
      <c r="C553" s="205"/>
      <c r="D553" s="44"/>
    </row>
    <row r="554" spans="1:7" ht="14.25">
      <c r="A554" s="269"/>
      <c r="B554" s="606" t="s">
        <v>123</v>
      </c>
      <c r="C554" s="205"/>
      <c r="D554" s="1318" t="s">
        <v>1540</v>
      </c>
      <c r="E554" s="1318"/>
      <c r="F554" s="1318"/>
    </row>
    <row r="555" spans="1:7" ht="12.75">
      <c r="A555" s="205"/>
      <c r="B555" s="205"/>
      <c r="C555" s="205"/>
      <c r="D555" s="1318"/>
      <c r="E555" s="1318"/>
      <c r="F555" s="1318"/>
    </row>
    <row r="556" spans="1:7" ht="12" customHeight="1">
      <c r="A556" s="205"/>
      <c r="B556" s="205"/>
      <c r="C556" s="205"/>
      <c r="D556" s="44"/>
    </row>
    <row r="557" spans="1:7" ht="12.75">
      <c r="A557" s="1557" t="s">
        <v>1419</v>
      </c>
      <c r="B557" s="1557"/>
      <c r="C557" s="1557"/>
      <c r="D557" s="1557"/>
      <c r="E557" s="1557"/>
      <c r="F557" s="1557"/>
      <c r="G557" s="1557"/>
    </row>
    <row r="558" spans="1:7" ht="12" customHeight="1">
      <c r="A558" s="44"/>
      <c r="B558" s="44"/>
      <c r="C558" s="205"/>
      <c r="D558" s="44"/>
    </row>
    <row r="559" spans="1:7" ht="12.75">
      <c r="C559" s="205"/>
      <c r="D559" s="1546" t="s">
        <v>163</v>
      </c>
      <c r="E559" s="1546"/>
      <c r="F559" s="1546"/>
    </row>
    <row r="560" spans="1:7" ht="12.75">
      <c r="C560" s="205"/>
      <c r="D560" s="1545" t="s">
        <v>1523</v>
      </c>
      <c r="E560" s="1545"/>
      <c r="F560" s="1545"/>
    </row>
    <row r="561" spans="1:7" ht="12.75">
      <c r="C561" s="205"/>
      <c r="D561" s="44"/>
      <c r="E561" s="44"/>
      <c r="F561" s="44"/>
    </row>
    <row r="562" spans="1:7" ht="14.25">
      <c r="A562" s="269"/>
      <c r="B562" s="606" t="s">
        <v>1369</v>
      </c>
      <c r="C562" s="205"/>
      <c r="D562" s="1545" t="s">
        <v>1111</v>
      </c>
      <c r="E562" s="1545"/>
      <c r="F562" s="1545"/>
    </row>
    <row r="563" spans="1:7" ht="12" customHeight="1">
      <c r="A563" s="205"/>
      <c r="B563" s="205"/>
      <c r="C563" s="205"/>
      <c r="D563" s="44"/>
      <c r="E563"/>
      <c r="F563"/>
      <c r="G563"/>
    </row>
    <row r="564" spans="1:7" ht="14.45" customHeight="1">
      <c r="A564" s="269"/>
      <c r="B564" s="606" t="s">
        <v>1369</v>
      </c>
      <c r="C564" s="205"/>
      <c r="D564" s="1318" t="s">
        <v>1522</v>
      </c>
      <c r="E564" s="1318"/>
      <c r="F564" s="1318"/>
      <c r="G564"/>
    </row>
    <row r="565" spans="1:7" ht="12.75">
      <c r="A565" s="205"/>
      <c r="B565" s="205"/>
      <c r="C565" s="205"/>
      <c r="D565" s="1318"/>
      <c r="E565" s="1318"/>
      <c r="F565" s="1318"/>
      <c r="G565"/>
    </row>
    <row r="566" spans="1:7" ht="12" customHeight="1">
      <c r="A566" s="205"/>
      <c r="B566" s="205"/>
      <c r="C566" s="205"/>
      <c r="D566" s="44"/>
      <c r="E566"/>
      <c r="F566"/>
      <c r="G566"/>
    </row>
    <row r="567" spans="1:7" ht="14.25">
      <c r="A567" s="269"/>
      <c r="B567" s="606" t="s">
        <v>1369</v>
      </c>
      <c r="C567" s="205"/>
      <c r="D567" s="1318" t="s">
        <v>1524</v>
      </c>
      <c r="E567" s="1318"/>
      <c r="F567" s="1318"/>
      <c r="G567"/>
    </row>
    <row r="568" spans="1:7" ht="12.75">
      <c r="A568" s="205"/>
      <c r="B568" s="205"/>
      <c r="C568" s="205"/>
      <c r="D568" s="1318"/>
      <c r="E568" s="1318"/>
      <c r="F568" s="1318"/>
      <c r="G568"/>
    </row>
    <row r="569" spans="1:7" ht="12" customHeight="1">
      <c r="A569" s="205"/>
      <c r="B569" s="205"/>
      <c r="C569" s="205"/>
      <c r="D569" s="44"/>
      <c r="E569"/>
      <c r="F569"/>
      <c r="G569"/>
    </row>
    <row r="570" spans="1:7" ht="14.25">
      <c r="A570" s="269"/>
      <c r="B570" s="606" t="s">
        <v>1369</v>
      </c>
      <c r="C570" s="205"/>
      <c r="D570" s="1318" t="s">
        <v>1525</v>
      </c>
      <c r="E570" s="1318"/>
      <c r="F570" s="1318"/>
      <c r="G570"/>
    </row>
    <row r="571" spans="1:7" ht="12.75">
      <c r="A571" s="205"/>
      <c r="B571" s="205"/>
      <c r="C571" s="205"/>
      <c r="D571" s="1318"/>
      <c r="E571" s="1318"/>
      <c r="F571" s="1318"/>
      <c r="G571"/>
    </row>
    <row r="572" spans="1:7" ht="12" customHeight="1">
      <c r="A572" s="205"/>
      <c r="B572" s="205"/>
      <c r="C572" s="205"/>
      <c r="D572" s="44"/>
      <c r="E572"/>
      <c r="F572"/>
      <c r="G572"/>
    </row>
    <row r="573" spans="1:7" ht="14.45" customHeight="1">
      <c r="A573" s="269"/>
      <c r="B573" s="606" t="s">
        <v>1369</v>
      </c>
      <c r="C573" s="205"/>
      <c r="D573" s="1318" t="s">
        <v>1526</v>
      </c>
      <c r="E573" s="1318"/>
      <c r="F573" s="1318"/>
      <c r="G573"/>
    </row>
    <row r="574" spans="1:7" ht="12.75" hidden="1">
      <c r="A574" s="205"/>
      <c r="B574" s="205"/>
      <c r="C574" s="205"/>
      <c r="D574" s="1318"/>
      <c r="E574" s="1318"/>
      <c r="F574" s="1318"/>
      <c r="G574"/>
    </row>
    <row r="575" spans="1:7" ht="12.75">
      <c r="A575" s="205"/>
      <c r="B575" s="205"/>
      <c r="C575" s="205"/>
      <c r="D575" s="1318"/>
      <c r="E575" s="1318"/>
      <c r="F575" s="1318"/>
      <c r="G575"/>
    </row>
    <row r="576" spans="1:7" ht="12.75">
      <c r="A576" s="205"/>
      <c r="B576" s="205"/>
      <c r="C576" s="205"/>
      <c r="D576" s="44"/>
      <c r="E576"/>
      <c r="F576"/>
      <c r="G576"/>
    </row>
    <row r="577" spans="1:7" ht="14.25">
      <c r="A577" s="269"/>
      <c r="B577" s="606" t="s">
        <v>123</v>
      </c>
      <c r="C577" s="205"/>
      <c r="D577" s="1028" t="s">
        <v>1618</v>
      </c>
      <c r="E577" s="1318"/>
      <c r="F577" s="1318"/>
      <c r="G577"/>
    </row>
    <row r="578" spans="1:7" ht="12.75">
      <c r="A578" s="205"/>
      <c r="B578" s="205"/>
      <c r="C578" s="205"/>
      <c r="D578" s="1318"/>
      <c r="E578" s="1318"/>
      <c r="F578" s="1318"/>
      <c r="G578"/>
    </row>
    <row r="579" spans="1:7" ht="12.75">
      <c r="A579" s="205"/>
      <c r="B579" s="205"/>
      <c r="C579" s="205"/>
      <c r="D579" s="44"/>
      <c r="G579"/>
    </row>
    <row r="580" spans="1:7" ht="14.25">
      <c r="A580" s="269"/>
      <c r="B580" s="606" t="s">
        <v>1369</v>
      </c>
      <c r="C580" s="205"/>
      <c r="D580" s="1318" t="s">
        <v>1527</v>
      </c>
      <c r="E580" s="1318"/>
      <c r="F580" s="1318"/>
      <c r="G580"/>
    </row>
    <row r="581" spans="1:7" ht="12.75">
      <c r="A581" s="205"/>
      <c r="B581" s="205"/>
      <c r="C581" s="205"/>
      <c r="D581" s="1318"/>
      <c r="E581" s="1318"/>
      <c r="F581" s="1318"/>
      <c r="G581"/>
    </row>
    <row r="582" spans="1:7" ht="12" customHeight="1">
      <c r="A582" s="205"/>
      <c r="B582" s="205"/>
      <c r="C582" s="205"/>
      <c r="D582" s="44"/>
      <c r="G582"/>
    </row>
    <row r="583" spans="1:7" ht="14.25">
      <c r="A583" s="269"/>
      <c r="B583" s="606" t="s">
        <v>1369</v>
      </c>
      <c r="C583" s="205"/>
      <c r="D583" s="1545" t="s">
        <v>1528</v>
      </c>
      <c r="E583" s="1545"/>
      <c r="F583" s="1545"/>
      <c r="G583"/>
    </row>
    <row r="584" spans="1:7" ht="14.25">
      <c r="A584" s="269"/>
      <c r="B584" s="269"/>
      <c r="C584" s="205"/>
      <c r="D584" s="1586" t="s">
        <v>2055</v>
      </c>
      <c r="E584" s="1586"/>
      <c r="F584" s="1586"/>
      <c r="G584"/>
    </row>
    <row r="585" spans="1:7" ht="12.75">
      <c r="A585" s="18"/>
      <c r="B585" s="18"/>
      <c r="C585" s="205"/>
      <c r="D585" s="927"/>
      <c r="E585" s="102" t="s">
        <v>2056</v>
      </c>
      <c r="F585" s="928"/>
      <c r="G585"/>
    </row>
    <row r="586" spans="1:7" ht="15" customHeight="1">
      <c r="A586" s="18"/>
      <c r="B586" s="18"/>
      <c r="C586" s="205"/>
      <c r="D586" s="1028" t="s">
        <v>1734</v>
      </c>
      <c r="E586" s="1318"/>
      <c r="F586" s="1318"/>
      <c r="G586"/>
    </row>
    <row r="587" spans="1:7" ht="12.75">
      <c r="A587" s="18"/>
      <c r="B587" s="18"/>
      <c r="C587" s="205"/>
      <c r="D587" s="1318"/>
      <c r="E587" s="1318"/>
      <c r="F587" s="1318"/>
      <c r="G587"/>
    </row>
    <row r="588" spans="1:7" ht="12.75">
      <c r="A588" s="18"/>
      <c r="B588" s="18"/>
      <c r="C588" s="205"/>
      <c r="D588" s="1318"/>
      <c r="E588" s="1318"/>
      <c r="F588" s="1318"/>
      <c r="G588"/>
    </row>
    <row r="589" spans="1:7" ht="12.75">
      <c r="A589" s="18"/>
      <c r="B589" s="18"/>
      <c r="C589" s="205"/>
      <c r="D589" s="1318"/>
      <c r="E589" s="1318"/>
      <c r="F589" s="1318"/>
      <c r="G589"/>
    </row>
    <row r="590" spans="1:7" ht="12.75">
      <c r="A590" s="18"/>
      <c r="B590" s="18"/>
      <c r="C590" s="205"/>
      <c r="D590" s="1318"/>
      <c r="E590" s="1318"/>
      <c r="F590" s="1318"/>
      <c r="G590"/>
    </row>
    <row r="591" spans="1:7" ht="12.75">
      <c r="A591" s="18"/>
      <c r="B591" s="18"/>
      <c r="C591" s="205"/>
      <c r="D591" s="1318"/>
      <c r="E591" s="1318"/>
      <c r="F591" s="1318"/>
      <c r="G591"/>
    </row>
    <row r="592" spans="1:7" ht="12.75">
      <c r="A592" s="18"/>
      <c r="B592" s="18"/>
      <c r="C592" s="205"/>
      <c r="D592" s="1318"/>
      <c r="E592" s="1318"/>
      <c r="F592" s="1318"/>
      <c r="G592"/>
    </row>
    <row r="593" spans="1:7" ht="12.75">
      <c r="A593" s="18"/>
      <c r="B593" s="18"/>
      <c r="C593" s="205"/>
      <c r="D593" s="1318"/>
      <c r="E593" s="1318"/>
      <c r="F593" s="1318"/>
      <c r="G593"/>
    </row>
    <row r="594" spans="1:7" ht="12.75">
      <c r="A594" s="18"/>
      <c r="B594" s="18"/>
      <c r="C594" s="205"/>
      <c r="D594" s="1318"/>
      <c r="E594" s="1318"/>
      <c r="F594" s="1318"/>
      <c r="G594"/>
    </row>
    <row r="595" spans="1:7" ht="12.75">
      <c r="A595" s="18"/>
      <c r="B595" s="18"/>
      <c r="C595" s="205"/>
      <c r="D595" s="207"/>
      <c r="E595" s="207"/>
      <c r="F595" s="207"/>
      <c r="G595"/>
    </row>
    <row r="596" spans="1:7" ht="14.25">
      <c r="A596" s="269"/>
      <c r="B596" s="606" t="s">
        <v>1369</v>
      </c>
      <c r="C596" s="205"/>
      <c r="D596" s="1545" t="s">
        <v>1529</v>
      </c>
      <c r="E596" s="1545"/>
      <c r="F596" s="1545"/>
      <c r="G596"/>
    </row>
    <row r="597" spans="1:7" ht="13.7" customHeight="1">
      <c r="C597" s="205"/>
      <c r="D597" s="1318" t="s">
        <v>1530</v>
      </c>
      <c r="E597" s="1318"/>
      <c r="F597" s="1318"/>
      <c r="G597"/>
    </row>
    <row r="598" spans="1:7" ht="12.75">
      <c r="A598" s="205"/>
      <c r="B598" s="205"/>
      <c r="C598" s="205"/>
      <c r="D598" s="1318"/>
      <c r="E598" s="1318"/>
      <c r="F598" s="1318"/>
      <c r="G598"/>
    </row>
    <row r="599" spans="1:7" ht="12.75">
      <c r="A599" s="205"/>
      <c r="B599" s="205"/>
      <c r="C599" s="205"/>
      <c r="D599" s="1318"/>
      <c r="E599" s="1318"/>
      <c r="F599" s="1318"/>
      <c r="G599"/>
    </row>
    <row r="600" spans="1:7" ht="12.75">
      <c r="A600" s="205"/>
      <c r="B600" s="205"/>
      <c r="C600" s="205"/>
      <c r="D600" s="207"/>
      <c r="E600" s="207"/>
      <c r="F600" s="207"/>
      <c r="G600"/>
    </row>
    <row r="601" spans="1:7" ht="14.45" customHeight="1">
      <c r="A601" s="269"/>
      <c r="B601" s="606" t="s">
        <v>1369</v>
      </c>
      <c r="C601" s="205"/>
      <c r="D601" s="1318" t="s">
        <v>2109</v>
      </c>
      <c r="E601" s="1318"/>
      <c r="F601" s="1318"/>
      <c r="G601"/>
    </row>
    <row r="602" spans="1:7" ht="14.25">
      <c r="A602" s="269"/>
      <c r="B602" s="269"/>
      <c r="C602" s="205"/>
      <c r="D602" s="1318"/>
      <c r="E602" s="1318"/>
      <c r="F602" s="1318"/>
      <c r="G602"/>
    </row>
    <row r="603" spans="1:7" ht="14.25">
      <c r="A603" s="269"/>
      <c r="B603" s="269"/>
      <c r="C603" s="205"/>
      <c r="D603" s="1318"/>
      <c r="E603" s="1318"/>
      <c r="F603" s="1318"/>
    </row>
    <row r="604" spans="1:7" ht="12.75">
      <c r="A604" s="205"/>
      <c r="B604" s="205"/>
      <c r="C604" s="205"/>
      <c r="D604" s="1318"/>
      <c r="E604" s="1318"/>
      <c r="F604" s="1318"/>
    </row>
    <row r="605" spans="1:7" ht="12.75">
      <c r="A605" s="205"/>
      <c r="B605" s="205"/>
      <c r="C605" s="205"/>
      <c r="D605" s="44"/>
    </row>
    <row r="606" spans="1:7" ht="12.75">
      <c r="A606" s="189"/>
      <c r="B606" s="606" t="s">
        <v>123</v>
      </c>
      <c r="C606" s="189"/>
      <c r="D606" s="1577" t="s">
        <v>1790</v>
      </c>
      <c r="E606" s="1555"/>
      <c r="F606" s="1555"/>
    </row>
    <row r="607" spans="1:7" ht="12.75">
      <c r="A607" s="189"/>
      <c r="B607" s="189"/>
      <c r="C607" s="189"/>
    </row>
    <row r="608" spans="1:7" ht="12.75">
      <c r="A608" s="205"/>
      <c r="B608" s="205"/>
      <c r="C608" s="205"/>
      <c r="D608" s="24"/>
      <c r="E608" s="24"/>
      <c r="F608" s="24"/>
    </row>
    <row r="609" spans="1:7" ht="12.75">
      <c r="A609" s="1579" t="s">
        <v>1386</v>
      </c>
      <c r="B609" s="1579"/>
      <c r="C609" s="1579"/>
      <c r="D609" s="1579"/>
      <c r="E609" s="1579"/>
      <c r="F609" s="1579"/>
      <c r="G609" s="1579"/>
    </row>
    <row r="610" spans="1:7" ht="12.75">
      <c r="A610" s="205"/>
      <c r="B610" s="205"/>
      <c r="C610" s="205"/>
    </row>
    <row r="611" spans="1:7" ht="12.75">
      <c r="C611" s="188"/>
      <c r="D611" s="1552" t="s">
        <v>164</v>
      </c>
      <c r="E611" s="1552"/>
      <c r="F611" s="1552"/>
    </row>
    <row r="612" spans="1:7" ht="12.75">
      <c r="C612" s="188"/>
      <c r="D612" s="1548" t="s">
        <v>1433</v>
      </c>
      <c r="E612" s="1548"/>
      <c r="F612" s="1548"/>
    </row>
    <row r="613" spans="1:7" ht="12.75">
      <c r="C613" s="188"/>
      <c r="D613" s="368"/>
    </row>
    <row r="614" spans="1:7" ht="14.45" customHeight="1">
      <c r="A614" s="269"/>
      <c r="B614" s="606" t="s">
        <v>1369</v>
      </c>
      <c r="D614" s="1548" t="s">
        <v>2110</v>
      </c>
      <c r="E614" s="1548"/>
      <c r="F614" s="1548"/>
    </row>
    <row r="615" spans="1:7" ht="14.45" customHeight="1">
      <c r="A615" s="269"/>
      <c r="B615" s="269"/>
      <c r="D615" s="1548"/>
      <c r="E615" s="1548"/>
      <c r="F615" s="1548"/>
    </row>
    <row r="616" spans="1:7" ht="14.25">
      <c r="A616" s="269"/>
      <c r="B616" s="269"/>
      <c r="D616" s="1548"/>
      <c r="E616" s="1548"/>
      <c r="F616" s="1548"/>
    </row>
    <row r="617" spans="1:7" ht="14.25">
      <c r="A617" s="269"/>
      <c r="B617" s="269"/>
      <c r="D617" s="610"/>
      <c r="E617" s="610"/>
      <c r="F617" s="610"/>
    </row>
    <row r="618" spans="1:7" ht="14.25">
      <c r="A618" s="269"/>
      <c r="B618" s="606" t="s">
        <v>1369</v>
      </c>
      <c r="D618" s="1548" t="s">
        <v>1434</v>
      </c>
      <c r="E618" s="1548"/>
      <c r="F618" s="1548"/>
    </row>
    <row r="619" spans="1:7" ht="14.25">
      <c r="A619" s="269"/>
      <c r="B619" s="269"/>
      <c r="D619" s="1548"/>
      <c r="E619" s="1548"/>
      <c r="F619" s="1548"/>
    </row>
    <row r="620" spans="1:7" ht="14.25">
      <c r="A620" s="269"/>
      <c r="B620" s="269"/>
      <c r="D620" s="1548"/>
      <c r="E620" s="1548"/>
      <c r="F620" s="1548"/>
    </row>
    <row r="621" spans="1:7" ht="14.25">
      <c r="A621" s="269"/>
      <c r="B621" s="269"/>
      <c r="D621" s="1548"/>
      <c r="E621" s="1548"/>
      <c r="F621" s="1548"/>
    </row>
    <row r="622" spans="1:7" ht="14.25">
      <c r="A622" s="269"/>
      <c r="B622" s="269"/>
      <c r="D622" s="368"/>
    </row>
    <row r="623" spans="1:7" ht="14.25">
      <c r="A623" s="269"/>
      <c r="B623" s="606" t="s">
        <v>1369</v>
      </c>
      <c r="D623" s="1548" t="s">
        <v>2111</v>
      </c>
      <c r="E623" s="1548"/>
      <c r="F623" s="1548"/>
    </row>
    <row r="624" spans="1:7" ht="14.25">
      <c r="A624" s="269"/>
      <c r="B624" s="269"/>
      <c r="D624" s="1548"/>
      <c r="E624" s="1548"/>
      <c r="F624" s="1548"/>
    </row>
    <row r="625" spans="1:7" ht="14.25">
      <c r="A625" s="269"/>
      <c r="B625" s="269"/>
      <c r="D625" s="368"/>
    </row>
    <row r="626" spans="1:7" ht="14.45" customHeight="1">
      <c r="A626" s="269"/>
      <c r="B626" s="606" t="s">
        <v>123</v>
      </c>
      <c r="D626" s="1548" t="s">
        <v>1438</v>
      </c>
      <c r="E626" s="1548"/>
      <c r="F626" s="1548"/>
    </row>
    <row r="627" spans="1:7" ht="14.25">
      <c r="A627" s="269"/>
      <c r="B627" s="269"/>
      <c r="D627" s="1548"/>
      <c r="E627" s="1548"/>
      <c r="F627" s="1548"/>
    </row>
    <row r="628" spans="1:7" ht="14.25">
      <c r="A628" s="269"/>
      <c r="B628" s="269"/>
      <c r="D628" s="368"/>
    </row>
    <row r="629" spans="1:7" ht="14.25">
      <c r="A629" s="269"/>
      <c r="B629" s="606" t="s">
        <v>1369</v>
      </c>
      <c r="D629" s="1548" t="s">
        <v>1112</v>
      </c>
      <c r="E629" s="1548"/>
      <c r="F629" s="1548"/>
    </row>
    <row r="630" spans="1:7" ht="12.75">
      <c r="A630" s="18"/>
      <c r="B630" s="18"/>
    </row>
    <row r="631" spans="1:7" ht="12.75">
      <c r="A631" s="1579" t="s">
        <v>1388</v>
      </c>
      <c r="B631" s="1579"/>
      <c r="C631" s="1579"/>
      <c r="D631" s="1579"/>
      <c r="E631" s="1579"/>
      <c r="F631" s="1579"/>
      <c r="G631" s="1579"/>
    </row>
    <row r="632" spans="1:7" ht="12.75">
      <c r="A632" s="63"/>
      <c r="B632" s="63"/>
    </row>
    <row r="633" spans="1:7" ht="12.75">
      <c r="C633" s="189"/>
      <c r="D633" s="1575" t="s">
        <v>1387</v>
      </c>
      <c r="E633" s="1575"/>
      <c r="F633" s="1575"/>
    </row>
    <row r="634" spans="1:7" ht="12.75">
      <c r="C634" s="189"/>
      <c r="D634" s="1555" t="s">
        <v>1414</v>
      </c>
      <c r="E634" s="1555"/>
      <c r="F634" s="1555"/>
    </row>
    <row r="635" spans="1:7" ht="12.75">
      <c r="C635" s="189"/>
      <c r="D635" s="100"/>
      <c r="E635" s="100"/>
      <c r="F635" s="100"/>
    </row>
    <row r="636" spans="1:7" ht="14.25" customHeight="1">
      <c r="A636" s="269"/>
      <c r="B636" s="606" t="s">
        <v>1369</v>
      </c>
      <c r="D636" s="1600" t="s">
        <v>2058</v>
      </c>
      <c r="E636" s="1601"/>
      <c r="F636" s="1601"/>
    </row>
    <row r="637" spans="1:7" ht="12.75">
      <c r="D637" s="1601"/>
      <c r="E637" s="1601"/>
      <c r="F637" s="1601"/>
    </row>
    <row r="638" spans="1:7" ht="12.75">
      <c r="D638" s="929"/>
      <c r="E638" s="923" t="s">
        <v>2057</v>
      </c>
      <c r="F638" s="929"/>
    </row>
    <row r="639" spans="1:7" ht="12.75">
      <c r="D639" s="929"/>
      <c r="E639" s="923"/>
      <c r="F639" s="929"/>
    </row>
    <row r="640" spans="1:7" ht="12.75">
      <c r="B640" s="606" t="s">
        <v>123</v>
      </c>
      <c r="D640" s="1600" t="s">
        <v>2282</v>
      </c>
      <c r="E640" s="1600"/>
      <c r="F640" s="1600"/>
    </row>
    <row r="641" spans="1:7" ht="12.75">
      <c r="D641" s="1600"/>
      <c r="E641" s="1600"/>
      <c r="F641" s="1600"/>
    </row>
    <row r="642" spans="1:7" ht="12.75">
      <c r="D642" s="1600"/>
      <c r="E642" s="1600"/>
      <c r="F642" s="1600"/>
    </row>
    <row r="643" spans="1:7" ht="12.75">
      <c r="D643" s="1600"/>
      <c r="E643" s="1600"/>
      <c r="F643" s="1600"/>
    </row>
    <row r="644" spans="1:7" ht="12.75">
      <c r="D644" s="929"/>
      <c r="E644" s="923"/>
      <c r="F644" s="929"/>
    </row>
    <row r="645" spans="1:7" ht="12.75">
      <c r="A645" s="63"/>
      <c r="B645" s="63"/>
    </row>
    <row r="646" spans="1:7" ht="12" customHeight="1">
      <c r="A646" s="1579" t="s">
        <v>1390</v>
      </c>
      <c r="B646" s="1579"/>
      <c r="C646" s="1579"/>
      <c r="D646" s="1579"/>
      <c r="E646" s="1579"/>
      <c r="F646" s="1579"/>
      <c r="G646" s="1579"/>
    </row>
    <row r="647" spans="1:7" ht="12.75">
      <c r="A647" s="44"/>
      <c r="B647" s="44"/>
    </row>
    <row r="648" spans="1:7" ht="12.75">
      <c r="C648" s="188"/>
      <c r="D648" s="1546" t="s">
        <v>1389</v>
      </c>
      <c r="E648" s="1546"/>
      <c r="F648" s="1546"/>
    </row>
    <row r="649" spans="1:7" ht="12.75">
      <c r="A649" s="189"/>
      <c r="B649" s="189"/>
      <c r="C649" s="189"/>
      <c r="D649" s="1545" t="s">
        <v>1541</v>
      </c>
      <c r="E649" s="1545"/>
      <c r="F649" s="1545"/>
    </row>
    <row r="650" spans="1:7" ht="12.75">
      <c r="A650" s="189"/>
      <c r="B650" s="189"/>
      <c r="C650" s="189"/>
    </row>
    <row r="651" spans="1:7" ht="14.25">
      <c r="A651" s="269"/>
      <c r="B651" s="269"/>
      <c r="D651" s="1575" t="s">
        <v>868</v>
      </c>
      <c r="E651" s="1575"/>
      <c r="F651" s="1575"/>
    </row>
    <row r="652" spans="1:7" ht="14.25">
      <c r="A652" s="269"/>
      <c r="B652" s="606" t="s">
        <v>1369</v>
      </c>
      <c r="D652" s="1555" t="s">
        <v>1542</v>
      </c>
      <c r="E652" s="1555"/>
      <c r="F652" s="1555"/>
    </row>
    <row r="653" spans="1:7" ht="14.25">
      <c r="A653" s="269"/>
      <c r="B653" s="269"/>
      <c r="D653" s="44"/>
    </row>
    <row r="654" spans="1:7" ht="14.25">
      <c r="A654" s="269"/>
      <c r="B654" s="606" t="s">
        <v>123</v>
      </c>
      <c r="D654" s="1318" t="s">
        <v>1543</v>
      </c>
      <c r="E654" s="1318"/>
      <c r="F654" s="1318"/>
    </row>
    <row r="655" spans="1:7" ht="14.25">
      <c r="A655" s="269"/>
      <c r="B655" s="269"/>
      <c r="D655" s="1318"/>
      <c r="E655" s="1318"/>
      <c r="F655" s="1318"/>
    </row>
    <row r="656" spans="1:7" ht="14.25">
      <c r="A656" s="269"/>
      <c r="B656" s="269"/>
      <c r="D656" s="44"/>
    </row>
    <row r="657" spans="1:7" ht="14.25">
      <c r="A657" s="269"/>
      <c r="B657" s="606" t="s">
        <v>1369</v>
      </c>
      <c r="D657" s="1028" t="s">
        <v>1897</v>
      </c>
      <c r="E657" s="1028"/>
      <c r="F657" s="1028"/>
    </row>
    <row r="658" spans="1:7" ht="13.7" customHeight="1">
      <c r="D658" s="1028"/>
      <c r="E658" s="1028"/>
      <c r="F658" s="1028"/>
    </row>
    <row r="659" spans="1:7" ht="12.75"/>
    <row r="660" spans="1:7" ht="14.25">
      <c r="A660" s="269"/>
      <c r="B660" s="606" t="s">
        <v>1369</v>
      </c>
      <c r="D660" s="1555" t="s">
        <v>1544</v>
      </c>
      <c r="E660" s="1555"/>
      <c r="F660" s="1555"/>
    </row>
    <row r="661" spans="1:7" ht="12.75">
      <c r="A661" s="188"/>
      <c r="B661" s="188"/>
      <c r="C661" s="188"/>
    </row>
    <row r="662" spans="1:7" ht="12.75">
      <c r="A662" s="1579" t="s">
        <v>1391</v>
      </c>
      <c r="B662" s="1579"/>
      <c r="C662" s="1579"/>
      <c r="D662" s="1579"/>
      <c r="E662" s="1579"/>
      <c r="F662" s="1579"/>
      <c r="G662" s="1579"/>
    </row>
    <row r="663" spans="1:7" ht="12.75">
      <c r="A663" s="188"/>
      <c r="B663" s="188"/>
      <c r="C663" s="188"/>
    </row>
    <row r="664" spans="1:7" ht="12.75">
      <c r="C664" s="18"/>
      <c r="D664" s="1563" t="s">
        <v>1415</v>
      </c>
      <c r="E664" s="1563"/>
      <c r="F664" s="1563"/>
    </row>
    <row r="665" spans="1:7" ht="12.75">
      <c r="A665" s="18"/>
      <c r="B665" s="18"/>
      <c r="D665" s="3"/>
    </row>
    <row r="666" spans="1:7" ht="14.25" customHeight="1">
      <c r="A666" s="269"/>
      <c r="B666" s="606" t="s">
        <v>1369</v>
      </c>
      <c r="D666" s="1600" t="s">
        <v>2112</v>
      </c>
      <c r="E666" s="1600"/>
      <c r="F666" s="1600"/>
    </row>
    <row r="667" spans="1:7" ht="14.25">
      <c r="A667" s="269"/>
      <c r="B667" s="269"/>
      <c r="D667" s="1600"/>
      <c r="E667" s="1600"/>
      <c r="F667" s="1600"/>
    </row>
    <row r="668" spans="1:7" ht="12.75">
      <c r="D668" s="929"/>
      <c r="E668" s="923" t="s">
        <v>2060</v>
      </c>
      <c r="F668" s="929"/>
    </row>
    <row r="669" spans="1:7" ht="12.75">
      <c r="D669" s="1082" t="s">
        <v>2059</v>
      </c>
      <c r="E669" s="1082"/>
      <c r="F669" s="1082"/>
    </row>
    <row r="670" spans="1:7" ht="12.75" customHeight="1">
      <c r="D670" s="1082"/>
      <c r="E670" s="1082"/>
      <c r="F670" s="1082"/>
    </row>
    <row r="671" spans="1:7" ht="12.75">
      <c r="B671"/>
      <c r="D671" s="1082"/>
      <c r="E671" s="1082"/>
      <c r="F671" s="1082"/>
    </row>
    <row r="672" spans="1:7" ht="12.75"/>
    <row r="673" spans="1:9" ht="14.25">
      <c r="A673" s="301"/>
      <c r="B673" s="606" t="s">
        <v>123</v>
      </c>
      <c r="D673" s="1564" t="s">
        <v>1545</v>
      </c>
      <c r="E673" s="1564"/>
      <c r="F673" s="1564"/>
      <c r="G673" s="44"/>
    </row>
    <row r="674" spans="1:9" ht="14.25">
      <c r="A674" s="301"/>
      <c r="B674" s="301"/>
      <c r="D674" s="1564"/>
      <c r="E674" s="1564"/>
      <c r="F674" s="1564"/>
      <c r="G674" s="44"/>
    </row>
    <row r="675" spans="1:9" ht="14.25">
      <c r="A675" s="301"/>
      <c r="B675" s="301"/>
      <c r="D675" s="44"/>
      <c r="E675" s="44"/>
      <c r="F675" s="44"/>
      <c r="G675" s="44"/>
    </row>
    <row r="676" spans="1:9" ht="13.7" customHeight="1">
      <c r="A676" s="301"/>
      <c r="B676" s="606" t="s">
        <v>123</v>
      </c>
      <c r="D676" s="1566" t="s">
        <v>1791</v>
      </c>
      <c r="E676" s="1566"/>
      <c r="F676" s="1566"/>
      <c r="G676" s="44"/>
    </row>
    <row r="677" spans="1:9" ht="14.25">
      <c r="A677" s="301"/>
      <c r="B677" s="301"/>
      <c r="D677" s="1566"/>
      <c r="E677" s="1566"/>
      <c r="F677" s="1566"/>
      <c r="G677" s="44"/>
    </row>
    <row r="678" spans="1:9" ht="14.25">
      <c r="A678" s="269"/>
      <c r="B678" s="269"/>
      <c r="D678" s="623"/>
      <c r="E678" s="623"/>
      <c r="F678" s="623"/>
      <c r="G678" s="44"/>
    </row>
    <row r="679" spans="1:9" ht="14.25">
      <c r="A679" s="269"/>
      <c r="B679" s="606" t="s">
        <v>123</v>
      </c>
      <c r="C679" s="205"/>
      <c r="D679" s="1565" t="s">
        <v>1546</v>
      </c>
      <c r="E679" s="1565"/>
      <c r="F679" s="1565"/>
      <c r="G679" s="44"/>
    </row>
    <row r="680" spans="1:9" ht="12.75">
      <c r="A680" s="44"/>
      <c r="B680" s="44"/>
      <c r="C680" s="205"/>
      <c r="D680" s="44"/>
      <c r="E680" s="44"/>
      <c r="F680" s="44"/>
      <c r="G680" s="44"/>
      <c r="H680" s="265"/>
      <c r="I680" s="265"/>
    </row>
    <row r="681" spans="1:9" ht="12.75">
      <c r="A681" s="1579" t="s">
        <v>1393</v>
      </c>
      <c r="B681" s="1579"/>
      <c r="C681" s="1579"/>
      <c r="D681" s="1579"/>
      <c r="E681" s="1579"/>
      <c r="F681" s="1579"/>
      <c r="G681" s="1579"/>
    </row>
    <row r="682" spans="1:9" ht="12.75">
      <c r="A682" s="44"/>
      <c r="B682" s="44"/>
      <c r="C682" s="205"/>
      <c r="D682" s="44"/>
      <c r="E682" s="44"/>
      <c r="F682" s="44"/>
      <c r="G682" s="44"/>
    </row>
    <row r="683" spans="1:9" ht="12.75">
      <c r="C683" s="188"/>
      <c r="D683" s="1546" t="s">
        <v>1392</v>
      </c>
      <c r="E683" s="1546"/>
      <c r="F683" s="1546"/>
      <c r="G683" s="44"/>
    </row>
    <row r="684" spans="1:9" ht="12.75">
      <c r="A684" s="189"/>
      <c r="B684" s="189"/>
      <c r="C684" s="189"/>
      <c r="D684" s="1545" t="s">
        <v>1416</v>
      </c>
      <c r="E684" s="1545"/>
      <c r="F684" s="1545"/>
      <c r="G684" s="44"/>
    </row>
    <row r="685" spans="1:9" ht="12.75">
      <c r="A685" s="189"/>
      <c r="B685" s="189"/>
      <c r="C685" s="189"/>
      <c r="D685" s="44"/>
      <c r="E685" s="44"/>
      <c r="F685" s="44"/>
      <c r="G685" s="44"/>
    </row>
    <row r="686" spans="1:9" ht="14.45" customHeight="1">
      <c r="A686" s="269"/>
      <c r="B686" s="606" t="s">
        <v>123</v>
      </c>
      <c r="C686" s="205"/>
      <c r="D686" s="1028" t="s">
        <v>1853</v>
      </c>
      <c r="E686" s="1028"/>
      <c r="F686" s="1028"/>
      <c r="G686" s="44"/>
    </row>
    <row r="687" spans="1:9" ht="14.25">
      <c r="A687" s="269"/>
      <c r="B687" s="269"/>
      <c r="C687" s="205"/>
      <c r="D687" s="1028"/>
      <c r="E687" s="1028"/>
      <c r="F687" s="1028"/>
      <c r="G687" s="44"/>
    </row>
    <row r="688" spans="1:9" ht="14.25">
      <c r="A688" s="269"/>
      <c r="B688" s="269"/>
      <c r="C688" s="205"/>
      <c r="D688" s="1028"/>
      <c r="E688" s="1028"/>
      <c r="F688" s="1028"/>
      <c r="G688" s="44"/>
    </row>
    <row r="689" spans="1:7" ht="14.25">
      <c r="A689" s="269"/>
      <c r="B689" s="269"/>
      <c r="C689" s="205"/>
      <c r="D689" s="1028"/>
      <c r="E689" s="1028"/>
      <c r="F689" s="1028"/>
      <c r="G689" s="44"/>
    </row>
    <row r="690" spans="1:7" ht="14.25">
      <c r="A690" s="269"/>
      <c r="B690" s="269"/>
      <c r="C690" s="205"/>
      <c r="D690" s="1028"/>
      <c r="E690" s="1028"/>
      <c r="F690" s="1028"/>
      <c r="G690" s="44"/>
    </row>
    <row r="691" spans="1:7" ht="14.25">
      <c r="A691" s="269"/>
      <c r="B691" s="269"/>
      <c r="C691" s="205"/>
      <c r="D691" s="1028"/>
      <c r="E691" s="1028"/>
      <c r="F691" s="1028"/>
      <c r="G691" s="44"/>
    </row>
    <row r="692" spans="1:7" ht="14.25" hidden="1">
      <c r="A692" s="269"/>
      <c r="B692" s="269"/>
      <c r="C692" s="205"/>
      <c r="D692" s="368"/>
      <c r="F692" s="44"/>
      <c r="G692" s="44"/>
    </row>
    <row r="693" spans="1:7" ht="14.25" hidden="1">
      <c r="A693" s="269"/>
      <c r="B693" s="606" t="s">
        <v>78</v>
      </c>
      <c r="C693" s="205"/>
      <c r="D693" s="1549" t="s">
        <v>1431</v>
      </c>
      <c r="E693" s="1549"/>
      <c r="F693" s="1549"/>
      <c r="G693" s="44"/>
    </row>
    <row r="694" spans="1:7" ht="14.25" hidden="1">
      <c r="A694" s="269"/>
      <c r="B694" s="269"/>
      <c r="C694" s="205"/>
      <c r="D694" s="1543" t="s">
        <v>2113</v>
      </c>
      <c r="E694" s="1543"/>
      <c r="F694" s="1543"/>
      <c r="G694" s="44"/>
    </row>
    <row r="695" spans="1:7" ht="14.25" hidden="1">
      <c r="A695" s="269"/>
      <c r="B695" s="269"/>
      <c r="C695" s="205"/>
      <c r="D695" s="1543"/>
      <c r="E695" s="1543"/>
      <c r="F695" s="1543"/>
      <c r="G695" s="44"/>
    </row>
    <row r="696" spans="1:7" ht="14.25" hidden="1">
      <c r="A696" s="269"/>
      <c r="B696" s="269"/>
      <c r="C696" s="205"/>
      <c r="D696" s="1543"/>
      <c r="E696" s="1543"/>
      <c r="F696" s="1543"/>
      <c r="G696" s="44"/>
    </row>
    <row r="697" spans="1:7" ht="14.25" hidden="1">
      <c r="A697" s="269"/>
      <c r="B697" s="269"/>
      <c r="C697" s="205"/>
      <c r="D697" s="1543"/>
      <c r="E697" s="1543"/>
      <c r="F697" s="1543"/>
      <c r="G697" s="44"/>
    </row>
    <row r="698" spans="1:7" ht="14.25" hidden="1">
      <c r="A698" s="269"/>
      <c r="B698" s="269"/>
      <c r="C698" s="205"/>
      <c r="D698" s="1543"/>
      <c r="E698" s="1543"/>
      <c r="F698" s="1543"/>
      <c r="G698" s="44"/>
    </row>
    <row r="699" spans="1:7" ht="14.25" hidden="1">
      <c r="A699" s="269"/>
      <c r="B699" s="269"/>
      <c r="C699" s="205"/>
      <c r="D699" s="1567" t="s">
        <v>1852</v>
      </c>
      <c r="E699" s="1567"/>
      <c r="F699" s="1567"/>
      <c r="G699" s="44"/>
    </row>
    <row r="700" spans="1:7" ht="12.75">
      <c r="A700" s="44"/>
      <c r="B700" s="44"/>
      <c r="C700" s="205"/>
      <c r="D700" s="44"/>
      <c r="E700" s="44"/>
      <c r="F700" s="44"/>
      <c r="G700" s="44"/>
    </row>
    <row r="701" spans="1:7" ht="12.75">
      <c r="A701" s="1579" t="s">
        <v>1394</v>
      </c>
      <c r="B701" s="1579"/>
      <c r="C701" s="1579"/>
      <c r="D701" s="1579"/>
      <c r="E701" s="1579"/>
      <c r="F701" s="1579"/>
      <c r="G701" s="1579"/>
    </row>
    <row r="702" spans="1:7" ht="12.75">
      <c r="A702" s="44"/>
      <c r="B702" s="44"/>
      <c r="C702" s="205"/>
      <c r="D702" s="44"/>
      <c r="E702" s="44"/>
      <c r="F702" s="44"/>
      <c r="G702" s="44"/>
    </row>
    <row r="703" spans="1:7" ht="12.75">
      <c r="C703" s="188"/>
      <c r="D703" s="1546" t="s">
        <v>781</v>
      </c>
      <c r="E703" s="1546"/>
      <c r="F703" s="1546"/>
      <c r="G703" s="44"/>
    </row>
    <row r="704" spans="1:7" ht="12.75">
      <c r="A704" s="188"/>
      <c r="B704" s="188"/>
      <c r="C704" s="188"/>
      <c r="D704" s="1546" t="s">
        <v>869</v>
      </c>
      <c r="E704" s="1546"/>
      <c r="F704" s="1546"/>
      <c r="G704" s="44"/>
    </row>
    <row r="705" spans="1:6" ht="12.75">
      <c r="A705" s="189"/>
      <c r="B705" s="189"/>
      <c r="C705" s="189"/>
      <c r="D705" s="1545" t="s">
        <v>1513</v>
      </c>
      <c r="E705" s="1545"/>
      <c r="F705" s="1545"/>
    </row>
    <row r="706" spans="1:6" ht="14.25" customHeight="1">
      <c r="A706" s="189"/>
      <c r="B706" s="189"/>
      <c r="C706" s="189"/>
    </row>
    <row r="707" spans="1:6" ht="14.25">
      <c r="A707" s="269"/>
      <c r="B707" s="606" t="s">
        <v>1369</v>
      </c>
      <c r="C707" s="189"/>
      <c r="D707" s="1545" t="s">
        <v>1113</v>
      </c>
      <c r="E707" s="1545"/>
      <c r="F707" s="1545"/>
    </row>
    <row r="708" spans="1:6" ht="12.75">
      <c r="A708" s="189"/>
      <c r="B708" s="189"/>
      <c r="C708" s="189"/>
      <c r="D708" s="1545" t="s">
        <v>1130</v>
      </c>
      <c r="E708" s="1545"/>
      <c r="F708" s="1545"/>
    </row>
    <row r="709" spans="1:6" ht="12.75" customHeight="1">
      <c r="A709" s="189"/>
      <c r="B709" s="189"/>
      <c r="C709" s="189"/>
      <c r="E709" s="923" t="s">
        <v>2062</v>
      </c>
      <c r="F709" s="15"/>
    </row>
    <row r="710" spans="1:6" ht="12.75">
      <c r="A710" s="189"/>
      <c r="B710" s="189"/>
      <c r="C710" s="189"/>
      <c r="E710" s="922" t="s">
        <v>2061</v>
      </c>
      <c r="F710" s="15"/>
    </row>
    <row r="711" spans="1:6" ht="12.75">
      <c r="A711" s="189"/>
      <c r="B711" s="189"/>
      <c r="C711" s="189"/>
      <c r="D711" s="210"/>
      <c r="E711" s="210"/>
      <c r="F711" s="210"/>
    </row>
    <row r="712" spans="1:6" ht="14.25">
      <c r="A712" s="269"/>
      <c r="B712" s="606" t="s">
        <v>123</v>
      </c>
      <c r="C712" s="189"/>
      <c r="D712" s="1318" t="s">
        <v>2114</v>
      </c>
      <c r="E712" s="1318"/>
      <c r="F712" s="1318"/>
    </row>
    <row r="713" spans="1:6" ht="12.75">
      <c r="A713" s="18"/>
      <c r="B713" s="18"/>
      <c r="C713" s="189"/>
      <c r="D713" s="1318"/>
      <c r="E713" s="1318"/>
      <c r="F713" s="1318"/>
    </row>
    <row r="714" spans="1:6" ht="12.75">
      <c r="A714" s="189"/>
      <c r="B714" s="189"/>
      <c r="C714" s="189"/>
      <c r="D714" s="1318"/>
      <c r="E714" s="1318"/>
      <c r="F714" s="1318"/>
    </row>
    <row r="715" spans="1:6" ht="12.75">
      <c r="A715" s="189"/>
      <c r="B715" s="189"/>
      <c r="C715" s="189"/>
    </row>
    <row r="716" spans="1:6" ht="14.25">
      <c r="A716" s="269"/>
      <c r="B716" s="606" t="s">
        <v>1369</v>
      </c>
      <c r="C716" s="189"/>
      <c r="D716" s="1545" t="s">
        <v>1168</v>
      </c>
      <c r="E716" s="1545"/>
      <c r="F716" s="1545"/>
    </row>
    <row r="717" spans="1:6" ht="14.25">
      <c r="A717" s="269"/>
      <c r="B717" s="269"/>
      <c r="C717" s="189"/>
      <c r="D717" s="1545" t="s">
        <v>1130</v>
      </c>
      <c r="E717" s="1545"/>
      <c r="F717" s="1545"/>
    </row>
    <row r="718" spans="1:6" ht="12.75">
      <c r="A718" s="189"/>
      <c r="B718" s="189"/>
      <c r="C718" s="189"/>
      <c r="E718" s="1570" t="s">
        <v>2063</v>
      </c>
      <c r="F718" s="1570"/>
    </row>
    <row r="719" spans="1:6" ht="12.75">
      <c r="A719" s="189"/>
      <c r="B719" s="189"/>
      <c r="C719" s="189"/>
      <c r="D719" s="3"/>
    </row>
    <row r="720" spans="1:6" ht="14.25">
      <c r="A720" s="269"/>
      <c r="B720" s="606" t="s">
        <v>1369</v>
      </c>
      <c r="C720" s="189"/>
      <c r="D720" s="1318" t="s">
        <v>1515</v>
      </c>
      <c r="E720" s="1318"/>
      <c r="F720" s="1318"/>
    </row>
    <row r="721" spans="1:6" ht="12.75">
      <c r="A721" s="189"/>
      <c r="B721" s="189"/>
      <c r="C721" s="189"/>
      <c r="D721" s="1318"/>
      <c r="E721" s="1318"/>
      <c r="F721" s="1318"/>
    </row>
    <row r="722" spans="1:6" ht="12.75">
      <c r="A722" s="189"/>
      <c r="B722" s="189"/>
      <c r="C722" s="189"/>
      <c r="D722" s="1318"/>
      <c r="E722" s="1318"/>
      <c r="F722" s="1318"/>
    </row>
    <row r="723" spans="1:6" ht="12.75">
      <c r="A723" s="189"/>
      <c r="B723" s="189"/>
      <c r="C723" s="189"/>
      <c r="D723" s="1318"/>
      <c r="E723" s="1318"/>
      <c r="F723" s="1318"/>
    </row>
    <row r="724" spans="1:6" ht="12.75">
      <c r="A724" s="189"/>
      <c r="B724" s="189"/>
      <c r="C724" s="189"/>
      <c r="D724" s="1318"/>
      <c r="E724" s="1318"/>
      <c r="F724" s="1318"/>
    </row>
    <row r="725" spans="1:6" ht="12.75">
      <c r="A725" s="189"/>
      <c r="B725" s="189"/>
      <c r="C725" s="189"/>
      <c r="D725" s="1318"/>
      <c r="E725" s="1318"/>
      <c r="F725" s="1318"/>
    </row>
    <row r="726" spans="1:6" ht="12.75">
      <c r="A726" s="189"/>
      <c r="B726" s="189"/>
      <c r="C726" s="189"/>
      <c r="D726" s="1318"/>
      <c r="E726" s="1318"/>
      <c r="F726" s="1318"/>
    </row>
    <row r="727" spans="1:6" ht="12.75">
      <c r="A727" s="189"/>
      <c r="B727" s="606" t="s">
        <v>1369</v>
      </c>
      <c r="C727" s="189"/>
      <c r="D727" s="1028" t="s">
        <v>1714</v>
      </c>
      <c r="E727" s="1318"/>
      <c r="F727" s="1318"/>
    </row>
    <row r="728" spans="1:6" ht="12.75">
      <c r="A728" s="189"/>
      <c r="B728" s="189"/>
      <c r="C728" s="189"/>
      <c r="D728" s="1318"/>
      <c r="E728" s="1318"/>
      <c r="F728" s="1318"/>
    </row>
    <row r="729" spans="1:6" ht="12.75">
      <c r="A729" s="189"/>
      <c r="B729" s="189"/>
      <c r="C729" s="189"/>
    </row>
    <row r="730" spans="1:6" ht="14.45" customHeight="1">
      <c r="A730" s="269"/>
      <c r="B730" s="606" t="s">
        <v>123</v>
      </c>
      <c r="C730" s="189"/>
      <c r="D730" s="1318" t="s">
        <v>1516</v>
      </c>
      <c r="E730" s="1318"/>
      <c r="F730" s="1318"/>
    </row>
    <row r="731" spans="1:6" ht="12.75">
      <c r="A731" s="189"/>
      <c r="B731" s="189"/>
      <c r="C731" s="189"/>
      <c r="D731" s="1318"/>
      <c r="E731" s="1318"/>
      <c r="F731" s="1318"/>
    </row>
    <row r="732" spans="1:6" ht="12.75">
      <c r="A732" s="189"/>
      <c r="B732" s="189"/>
      <c r="C732" s="189"/>
      <c r="D732" s="1318"/>
      <c r="E732" s="1318"/>
      <c r="F732" s="1318"/>
    </row>
    <row r="733" spans="1:6" ht="12.75">
      <c r="A733" s="189"/>
      <c r="B733" s="189"/>
      <c r="C733" s="189"/>
      <c r="D733" s="1318"/>
      <c r="E733" s="1318"/>
      <c r="F733" s="1318"/>
    </row>
    <row r="734" spans="1:6" ht="12.75">
      <c r="A734" s="189"/>
      <c r="B734" s="189"/>
      <c r="C734" s="189"/>
      <c r="D734" s="1318"/>
      <c r="E734" s="1318"/>
      <c r="F734" s="1318"/>
    </row>
    <row r="735" spans="1:6" ht="12.75">
      <c r="A735" s="189"/>
      <c r="B735" s="189"/>
      <c r="C735" s="189"/>
      <c r="D735" s="1318"/>
      <c r="E735" s="1318"/>
      <c r="F735" s="1318"/>
    </row>
    <row r="736" spans="1:6" ht="12.75">
      <c r="A736" s="189"/>
      <c r="B736" s="189"/>
      <c r="C736" s="189"/>
      <c r="D736" s="1318"/>
      <c r="E736" s="1318"/>
      <c r="F736" s="1318"/>
    </row>
    <row r="737" spans="1:9" ht="12.75">
      <c r="A737" s="189"/>
      <c r="B737" s="189"/>
      <c r="C737" s="189"/>
      <c r="D737" s="1318"/>
      <c r="E737" s="1318"/>
      <c r="F737" s="1318"/>
    </row>
    <row r="738" spans="1:9" ht="12.75">
      <c r="A738" s="189"/>
      <c r="B738" s="189"/>
      <c r="C738" s="189"/>
      <c r="D738" s="1318"/>
      <c r="E738" s="1318"/>
      <c r="F738" s="1318"/>
    </row>
    <row r="739" spans="1:9" ht="12.75">
      <c r="A739" s="189"/>
      <c r="B739" s="189"/>
      <c r="C739" s="189"/>
      <c r="D739" s="1318"/>
      <c r="E739" s="1318"/>
      <c r="F739" s="1318"/>
    </row>
    <row r="740" spans="1:9" ht="12.75">
      <c r="A740" s="189"/>
      <c r="B740" s="189"/>
      <c r="C740" s="189"/>
      <c r="D740" s="1318"/>
      <c r="E740" s="1318"/>
      <c r="F740" s="1318"/>
    </row>
    <row r="741" spans="1:9" ht="12.75">
      <c r="A741" s="189"/>
      <c r="B741" s="189"/>
      <c r="C741" s="189"/>
      <c r="D741" s="1318"/>
      <c r="E741" s="1318"/>
      <c r="F741" s="1318"/>
    </row>
    <row r="742" spans="1:9" ht="12.75">
      <c r="A742" s="189"/>
      <c r="B742" s="189"/>
      <c r="C742" s="189"/>
      <c r="D742" s="1318"/>
      <c r="E742" s="1318"/>
      <c r="F742" s="1318"/>
    </row>
    <row r="743" spans="1:9" ht="12.75">
      <c r="A743" s="189"/>
      <c r="B743" s="606" t="s">
        <v>123</v>
      </c>
      <c r="C743" s="189"/>
      <c r="D743" s="1318" t="s">
        <v>1520</v>
      </c>
      <c r="E743" s="1318"/>
      <c r="F743" s="1318"/>
      <c r="H743" s="265"/>
      <c r="I743" s="265"/>
    </row>
    <row r="744" spans="1:9" ht="12.75">
      <c r="A744" s="189"/>
      <c r="B744" s="189"/>
      <c r="C744" s="189"/>
      <c r="D744" s="1318"/>
      <c r="E744" s="1318"/>
      <c r="F744" s="1318"/>
      <c r="H744" s="265"/>
      <c r="I744" s="265"/>
    </row>
    <row r="745" spans="1:9" ht="12.75">
      <c r="A745" s="189"/>
      <c r="B745" s="189"/>
      <c r="C745" s="189"/>
      <c r="D745" s="24"/>
      <c r="E745" s="24"/>
      <c r="F745" s="24"/>
      <c r="H745" s="265"/>
      <c r="I745" s="265"/>
    </row>
    <row r="746" spans="1:9" ht="12.75">
      <c r="A746" s="189"/>
      <c r="B746" s="606" t="s">
        <v>123</v>
      </c>
      <c r="C746" s="189"/>
      <c r="D746" s="1318" t="s">
        <v>1521</v>
      </c>
      <c r="E746" s="1318"/>
      <c r="F746" s="1318"/>
      <c r="H746" s="265"/>
      <c r="I746" s="265"/>
    </row>
    <row r="747" spans="1:9" ht="12.75">
      <c r="A747" s="189"/>
      <c r="B747" s="189"/>
      <c r="C747" s="189"/>
      <c r="D747" s="1318"/>
      <c r="E747" s="1318"/>
      <c r="F747" s="1318"/>
      <c r="H747" s="265"/>
      <c r="I747" s="265"/>
    </row>
    <row r="748" spans="1:9" ht="12.75">
      <c r="A748" s="189"/>
      <c r="B748" s="189"/>
      <c r="C748" s="189"/>
      <c r="D748" s="1318"/>
      <c r="E748" s="1318"/>
      <c r="F748" s="1318"/>
      <c r="H748" s="265"/>
      <c r="I748" s="265"/>
    </row>
    <row r="749" spans="1:9" ht="12.75">
      <c r="A749" s="189"/>
      <c r="B749" s="189"/>
      <c r="C749" s="189"/>
      <c r="D749" s="24"/>
      <c r="E749" s="24"/>
      <c r="F749" s="24"/>
      <c r="H749" s="265"/>
      <c r="I749" s="265"/>
    </row>
    <row r="750" spans="1:9" ht="14.45" customHeight="1">
      <c r="A750" s="269"/>
      <c r="B750" s="606" t="s">
        <v>123</v>
      </c>
      <c r="C750" s="189"/>
      <c r="D750" s="1028" t="s">
        <v>1898</v>
      </c>
      <c r="E750" s="1318"/>
      <c r="F750" s="1318"/>
    </row>
    <row r="751" spans="1:9" ht="12.75">
      <c r="A751" s="189"/>
      <c r="B751" s="189"/>
      <c r="C751" s="189"/>
      <c r="D751" s="1318"/>
      <c r="E751" s="1318"/>
      <c r="F751" s="1318"/>
    </row>
    <row r="752" spans="1:9" ht="12.75">
      <c r="A752" s="189"/>
      <c r="B752" s="189"/>
      <c r="C752" s="189"/>
      <c r="D752" s="1318"/>
      <c r="E752" s="1318"/>
      <c r="F752" s="1318"/>
    </row>
    <row r="753" spans="1:9" ht="12.75">
      <c r="A753" s="189"/>
      <c r="B753" s="189"/>
      <c r="C753" s="189"/>
    </row>
    <row r="754" spans="1:9" ht="14.45" customHeight="1">
      <c r="A754" s="269"/>
      <c r="B754" s="606" t="s">
        <v>123</v>
      </c>
      <c r="C754" s="189"/>
      <c r="D754" s="1318" t="s">
        <v>1517</v>
      </c>
      <c r="E754" s="1318"/>
      <c r="F754" s="1318"/>
    </row>
    <row r="755" spans="1:9" ht="12.75">
      <c r="A755" s="189"/>
      <c r="B755" s="189"/>
      <c r="C755" s="189"/>
      <c r="D755" s="1318"/>
      <c r="E755" s="1318"/>
      <c r="F755" s="1318"/>
    </row>
    <row r="756" spans="1:9" ht="12.75">
      <c r="A756" s="189"/>
      <c r="B756" s="189"/>
      <c r="C756" s="189"/>
      <c r="D756" s="1318"/>
      <c r="E756" s="1318"/>
      <c r="F756" s="1318"/>
    </row>
    <row r="757" spans="1:9" ht="12.75">
      <c r="A757" s="189"/>
      <c r="B757" s="189"/>
      <c r="C757" s="189"/>
      <c r="D757" s="210"/>
      <c r="H757" s="265"/>
      <c r="I757" s="265"/>
    </row>
    <row r="758" spans="1:9" ht="14.25">
      <c r="A758" s="269"/>
      <c r="B758" s="606" t="s">
        <v>123</v>
      </c>
      <c r="C758" s="189"/>
      <c r="D758" s="1318" t="s">
        <v>1519</v>
      </c>
      <c r="E758" s="1318"/>
      <c r="F758" s="1318"/>
    </row>
    <row r="759" spans="1:9" ht="12.75">
      <c r="A759" s="189"/>
      <c r="B759" s="189"/>
      <c r="C759" s="189"/>
      <c r="D759" s="1318"/>
      <c r="E759" s="1318"/>
      <c r="F759" s="1318"/>
    </row>
    <row r="760" spans="1:9" ht="12.75">
      <c r="A760" s="189"/>
      <c r="B760" s="189"/>
      <c r="C760" s="189"/>
      <c r="D760" s="1318"/>
      <c r="E760" s="1318"/>
      <c r="F760" s="1318"/>
    </row>
    <row r="761" spans="1:9" ht="12.75">
      <c r="A761" s="189"/>
      <c r="B761" s="189"/>
      <c r="C761" s="189"/>
      <c r="D761" s="1318"/>
      <c r="E761" s="1318"/>
      <c r="F761" s="1318"/>
    </row>
    <row r="762" spans="1:9" ht="12.75">
      <c r="A762" s="189"/>
      <c r="B762" s="189"/>
      <c r="C762" s="189"/>
      <c r="D762" s="24"/>
      <c r="E762" s="24"/>
      <c r="F762" s="24"/>
    </row>
    <row r="763" spans="1:9" ht="14.25">
      <c r="A763" s="269"/>
      <c r="B763" s="606" t="s">
        <v>123</v>
      </c>
      <c r="C763" s="189"/>
      <c r="D763" s="1028" t="s">
        <v>2178</v>
      </c>
      <c r="E763" s="1318"/>
      <c r="F763" s="1318"/>
      <c r="H763" s="265"/>
      <c r="I763" s="265"/>
    </row>
    <row r="764" spans="1:9" ht="12.75">
      <c r="A764" s="189"/>
      <c r="B764" s="189"/>
      <c r="C764" s="189"/>
      <c r="D764" s="1318"/>
      <c r="E764" s="1318"/>
      <c r="F764" s="1318"/>
      <c r="H764" s="265"/>
      <c r="I764" s="265"/>
    </row>
    <row r="765" spans="1:9" ht="12.75">
      <c r="A765" s="189"/>
      <c r="B765" s="189"/>
      <c r="C765" s="189"/>
      <c r="D765" s="1318"/>
      <c r="E765" s="1318"/>
      <c r="F765" s="1318"/>
      <c r="H765" s="265"/>
      <c r="I765" s="265"/>
    </row>
    <row r="766" spans="1:9" ht="12.75">
      <c r="A766" s="189"/>
      <c r="B766" s="189"/>
      <c r="C766" s="189"/>
      <c r="D766" s="1318"/>
      <c r="E766" s="1318"/>
      <c r="F766" s="1318"/>
      <c r="H766" s="265"/>
      <c r="I766" s="265"/>
    </row>
    <row r="767" spans="1:9" ht="12.75">
      <c r="A767" s="189"/>
      <c r="B767" s="189"/>
      <c r="C767" s="189"/>
      <c r="D767" s="1318"/>
      <c r="E767" s="1318"/>
      <c r="F767" s="1318"/>
      <c r="H767" s="265"/>
      <c r="I767" s="265"/>
    </row>
    <row r="768" spans="1:9" ht="12.75">
      <c r="A768" s="189"/>
      <c r="B768" s="189"/>
      <c r="C768" s="189"/>
      <c r="D768" s="1318"/>
      <c r="E768" s="1318"/>
      <c r="F768" s="1318"/>
      <c r="H768" s="265"/>
      <c r="I768" s="265"/>
    </row>
    <row r="769" spans="1:9" ht="12.75">
      <c r="A769" s="189"/>
      <c r="B769" s="189"/>
      <c r="C769" s="189"/>
      <c r="D769" s="1318"/>
      <c r="E769" s="1318"/>
      <c r="F769" s="1318"/>
      <c r="H769" s="265"/>
      <c r="I769" s="265"/>
    </row>
    <row r="770" spans="1:9" ht="12.75">
      <c r="A770" s="189"/>
      <c r="B770" s="189"/>
      <c r="C770" s="189"/>
      <c r="D770" s="1569" t="s">
        <v>1518</v>
      </c>
      <c r="E770" s="1569"/>
      <c r="F770" s="1569"/>
      <c r="H770" s="265"/>
      <c r="I770" s="265"/>
    </row>
    <row r="771" spans="1:9" ht="12.75">
      <c r="A771" s="189"/>
      <c r="B771" s="189"/>
      <c r="C771" s="189"/>
      <c r="D771" s="557"/>
      <c r="H771" s="265"/>
      <c r="I771" s="265"/>
    </row>
    <row r="772" spans="1:9" ht="12.75">
      <c r="A772" s="1557" t="s">
        <v>1420</v>
      </c>
      <c r="B772" s="1557"/>
      <c r="C772" s="1557"/>
      <c r="D772" s="1557"/>
      <c r="E772" s="1557"/>
      <c r="F772" s="1557"/>
      <c r="G772" s="1557"/>
      <c r="H772" s="265"/>
      <c r="I772" s="265"/>
    </row>
    <row r="773" spans="1:9" ht="12.75">
      <c r="A773" s="189"/>
      <c r="B773" s="189"/>
      <c r="C773" s="189"/>
      <c r="D773" s="210"/>
      <c r="H773" s="265"/>
      <c r="I773" s="265"/>
    </row>
    <row r="774" spans="1:9" ht="12.75">
      <c r="C774" s="189"/>
      <c r="D774" s="1552" t="s">
        <v>1439</v>
      </c>
      <c r="E774" s="1552"/>
      <c r="F774" s="1552"/>
      <c r="H774" s="265"/>
      <c r="I774" s="265"/>
    </row>
    <row r="775" spans="1:9" ht="12.75">
      <c r="A775" s="188"/>
      <c r="B775" s="188"/>
      <c r="C775" s="188"/>
      <c r="D775" s="1555" t="s">
        <v>1442</v>
      </c>
      <c r="E775" s="1555"/>
      <c r="F775" s="1555"/>
      <c r="H775" s="265"/>
      <c r="I775" s="265"/>
    </row>
    <row r="776" spans="1:9" ht="12.75">
      <c r="A776" s="189"/>
      <c r="B776" s="189"/>
      <c r="C776" s="189"/>
      <c r="H776" s="265"/>
      <c r="I776" s="265"/>
    </row>
    <row r="777" spans="1:9" ht="14.25" customHeight="1">
      <c r="A777" s="269"/>
      <c r="B777" s="606" t="s">
        <v>1369</v>
      </c>
      <c r="D777" s="1318" t="s">
        <v>1440</v>
      </c>
      <c r="E777" s="1318"/>
      <c r="F777" s="1318"/>
      <c r="H777" s="265"/>
      <c r="I777" s="265"/>
    </row>
    <row r="778" spans="1:9" ht="11.25" customHeight="1">
      <c r="D778" s="1318"/>
      <c r="E778" s="1318"/>
      <c r="F778" s="1318"/>
      <c r="H778" s="265"/>
      <c r="I778" s="265"/>
    </row>
    <row r="779" spans="1:9" ht="12.75">
      <c r="D779" s="1318"/>
      <c r="E779" s="1318"/>
      <c r="F779" s="1318"/>
      <c r="H779" s="265"/>
      <c r="I779" s="265"/>
    </row>
    <row r="780" spans="1:9" ht="12.75">
      <c r="D780" s="1318"/>
      <c r="E780" s="1318"/>
      <c r="F780" s="1318"/>
      <c r="H780" s="265"/>
      <c r="I780" s="265"/>
    </row>
    <row r="781" spans="1:9" ht="12.75">
      <c r="D781" s="1318"/>
      <c r="E781" s="1318"/>
      <c r="F781" s="1318"/>
      <c r="H781" s="265"/>
      <c r="I781" s="265"/>
    </row>
    <row r="782" spans="1:9" ht="17.25" customHeight="1">
      <c r="D782" s="1318"/>
      <c r="E782" s="1318"/>
      <c r="F782" s="1318"/>
      <c r="H782" s="265"/>
      <c r="I782" s="265"/>
    </row>
    <row r="783" spans="1:9" ht="12.75">
      <c r="D783" s="44"/>
      <c r="E783" s="44"/>
      <c r="F783" s="44"/>
      <c r="H783" s="265"/>
      <c r="I783" s="265"/>
    </row>
    <row r="784" spans="1:9" ht="12.75" customHeight="1">
      <c r="B784" s="606" t="s">
        <v>1369</v>
      </c>
      <c r="D784" s="1566" t="s">
        <v>1839</v>
      </c>
      <c r="E784" s="1566"/>
      <c r="F784" s="1566"/>
      <c r="H784" s="265"/>
      <c r="I784" s="265"/>
    </row>
    <row r="785" spans="1:9" ht="12.75">
      <c r="D785" s="1566"/>
      <c r="E785" s="1566"/>
      <c r="F785" s="1566"/>
      <c r="H785" s="265"/>
      <c r="I785" s="265"/>
    </row>
    <row r="786" spans="1:9" ht="12.75">
      <c r="D786" s="1566"/>
      <c r="E786" s="1566"/>
      <c r="F786" s="1566"/>
      <c r="H786" s="265"/>
      <c r="I786" s="265"/>
    </row>
    <row r="787" spans="1:9" ht="12.75">
      <c r="D787" s="1566"/>
      <c r="E787" s="1566"/>
      <c r="F787" s="1566"/>
      <c r="H787" s="265"/>
      <c r="I787" s="265"/>
    </row>
    <row r="788" spans="1:9" ht="12.75">
      <c r="D788" s="44"/>
      <c r="H788" s="265"/>
      <c r="I788" s="265"/>
    </row>
    <row r="789" spans="1:9" ht="12.75">
      <c r="B789" s="606" t="s">
        <v>123</v>
      </c>
      <c r="C789" s="430"/>
      <c r="D789" s="1568" t="s">
        <v>1840</v>
      </c>
      <c r="E789" s="1543"/>
      <c r="F789" s="1543"/>
      <c r="G789" s="369"/>
      <c r="H789" s="265"/>
      <c r="I789" s="265"/>
    </row>
    <row r="790" spans="1:9" ht="12.75">
      <c r="A790" s="430"/>
      <c r="B790" s="430"/>
      <c r="C790" s="430"/>
      <c r="D790" s="1543"/>
      <c r="E790" s="1543"/>
      <c r="F790" s="1543"/>
      <c r="G790" s="369"/>
      <c r="H790" s="265"/>
      <c r="I790" s="265"/>
    </row>
    <row r="791" spans="1:9" ht="12.75">
      <c r="A791" s="430"/>
      <c r="B791" s="430"/>
      <c r="C791" s="430"/>
      <c r="D791" s="1543"/>
      <c r="E791" s="1543"/>
      <c r="F791" s="1543"/>
      <c r="G791" s="369"/>
      <c r="H791" s="265"/>
      <c r="I791" s="265"/>
    </row>
    <row r="792" spans="1:9" ht="12.75">
      <c r="D792" s="44"/>
      <c r="E792" s="44"/>
      <c r="F792" s="44"/>
      <c r="H792" s="265"/>
      <c r="I792" s="265"/>
    </row>
    <row r="793" spans="1:9" ht="12.75">
      <c r="B793" s="606" t="s">
        <v>123</v>
      </c>
      <c r="D793" s="1318" t="s">
        <v>1441</v>
      </c>
      <c r="E793" s="1318"/>
      <c r="F793" s="1318"/>
      <c r="H793" s="265"/>
      <c r="I793" s="265"/>
    </row>
    <row r="794" spans="1:9" ht="12.75">
      <c r="D794" s="1318"/>
      <c r="E794" s="1318"/>
      <c r="F794" s="1318"/>
      <c r="H794" s="265"/>
      <c r="I794" s="265"/>
    </row>
    <row r="795" spans="1:9" ht="12.75">
      <c r="D795" s="24"/>
      <c r="E795" s="24"/>
      <c r="F795" s="24"/>
      <c r="H795" s="265"/>
      <c r="I795" s="265"/>
    </row>
    <row r="796" spans="1:9" ht="13.7" customHeight="1">
      <c r="B796" s="606" t="s">
        <v>123</v>
      </c>
      <c r="D796" s="1028" t="s">
        <v>1736</v>
      </c>
      <c r="E796" s="1318"/>
      <c r="F796" s="1318"/>
      <c r="H796" s="265"/>
      <c r="I796" s="265"/>
    </row>
    <row r="797" spans="1:9" ht="12.75">
      <c r="D797" s="1318"/>
      <c r="E797" s="1318"/>
      <c r="F797" s="1318"/>
      <c r="H797" s="265"/>
      <c r="I797" s="265"/>
    </row>
    <row r="798" spans="1:9" ht="12.75">
      <c r="D798" s="1318"/>
      <c r="E798" s="1318"/>
      <c r="F798" s="1318"/>
      <c r="H798" s="265"/>
      <c r="I798" s="265"/>
    </row>
    <row r="799" spans="1:9" ht="12.75">
      <c r="D799" s="24"/>
      <c r="E799" s="24"/>
      <c r="F799" s="24"/>
      <c r="H799" s="265"/>
      <c r="I799" s="265"/>
    </row>
    <row r="800" spans="1:9" ht="12" customHeight="1">
      <c r="A800" s="1557" t="s">
        <v>1579</v>
      </c>
      <c r="B800" s="1557"/>
      <c r="C800" s="1557"/>
      <c r="D800" s="1557"/>
      <c r="E800" s="1557"/>
      <c r="F800" s="1557"/>
      <c r="G800" s="1557"/>
      <c r="H800" s="265"/>
      <c r="I800" s="265"/>
    </row>
    <row r="801" spans="1:9" ht="12.75">
      <c r="A801" s="63"/>
      <c r="B801" s="63"/>
      <c r="H801" s="265"/>
      <c r="I801" s="265"/>
    </row>
    <row r="802" spans="1:9" ht="13.7" customHeight="1">
      <c r="A802" s="63"/>
      <c r="B802" s="63"/>
      <c r="D802" s="1561" t="s">
        <v>1580</v>
      </c>
      <c r="E802" s="1561"/>
      <c r="F802" s="1561"/>
      <c r="H802" s="265"/>
      <c r="I802" s="265"/>
    </row>
    <row r="803" spans="1:9" ht="12.75">
      <c r="A803" s="63"/>
      <c r="B803" s="63"/>
      <c r="D803" s="1562" t="s">
        <v>1581</v>
      </c>
      <c r="E803" s="1562"/>
      <c r="F803" s="1562"/>
      <c r="H803" s="265"/>
      <c r="I803" s="265"/>
    </row>
    <row r="804" spans="1:9" ht="12.75">
      <c r="A804" s="63"/>
      <c r="B804" s="63"/>
      <c r="D804" s="417"/>
      <c r="E804" s="417"/>
      <c r="F804" s="417"/>
      <c r="H804" s="265"/>
      <c r="I804" s="265"/>
    </row>
    <row r="805" spans="1:9" ht="12.75">
      <c r="A805" s="63"/>
      <c r="B805" s="606" t="s">
        <v>1369</v>
      </c>
      <c r="D805" s="1543" t="s">
        <v>1582</v>
      </c>
      <c r="E805" s="1543"/>
      <c r="F805" s="1543"/>
      <c r="H805" s="265"/>
      <c r="I805" s="265"/>
    </row>
    <row r="806" spans="1:9" ht="12.75">
      <c r="A806" s="63"/>
      <c r="B806" s="63"/>
      <c r="D806" s="1543"/>
      <c r="E806" s="1543"/>
      <c r="F806" s="1543"/>
      <c r="H806" s="265"/>
      <c r="I806" s="265"/>
    </row>
    <row r="807" spans="1:9" ht="12.75">
      <c r="A807" s="189"/>
      <c r="B807" s="189"/>
      <c r="C807" s="189"/>
      <c r="D807" s="1543"/>
      <c r="E807" s="1543"/>
      <c r="F807" s="1543"/>
      <c r="G807" s="44"/>
      <c r="H807" s="265"/>
      <c r="I807" s="265"/>
    </row>
    <row r="808" spans="1:9" ht="12.75">
      <c r="D808" s="190"/>
      <c r="H808" s="265"/>
      <c r="I808" s="265"/>
    </row>
    <row r="809" spans="1:9" ht="12.75">
      <c r="A809" s="188"/>
      <c r="B809" s="606" t="s">
        <v>123</v>
      </c>
      <c r="C809" s="188"/>
      <c r="D809" s="1568" t="s">
        <v>2175</v>
      </c>
      <c r="E809" s="1543"/>
      <c r="F809" s="1543"/>
      <c r="H809" s="265"/>
      <c r="I809" s="265"/>
    </row>
    <row r="810" spans="1:9" ht="12.75">
      <c r="A810" s="188"/>
      <c r="B810" s="188"/>
      <c r="C810" s="188"/>
      <c r="D810" s="1543"/>
      <c r="E810" s="1543"/>
      <c r="F810" s="1543"/>
      <c r="H810" s="265"/>
      <c r="I810" s="265"/>
    </row>
    <row r="811" spans="1:9" ht="27.75" customHeight="1">
      <c r="A811" s="188"/>
      <c r="B811" s="188"/>
      <c r="C811" s="188"/>
      <c r="D811" s="1543"/>
      <c r="E811" s="1543"/>
      <c r="F811" s="1543"/>
      <c r="H811" s="265"/>
      <c r="I811" s="265"/>
    </row>
    <row r="812" spans="1:9" ht="12.75">
      <c r="A812" s="189"/>
      <c r="B812" s="189"/>
      <c r="C812" s="189"/>
      <c r="E812" s="186"/>
      <c r="F812" s="186"/>
      <c r="G812" s="186"/>
      <c r="H812" s="265"/>
      <c r="I812" s="265"/>
    </row>
    <row r="813" spans="1:9" ht="14.45" customHeight="1">
      <c r="A813" s="269"/>
      <c r="B813" s="606" t="s">
        <v>123</v>
      </c>
      <c r="C813" s="205"/>
      <c r="D813" s="1568" t="s">
        <v>1682</v>
      </c>
      <c r="E813" s="1568"/>
      <c r="F813" s="1568"/>
      <c r="G813" s="186"/>
      <c r="H813" s="265"/>
      <c r="I813" s="265"/>
    </row>
    <row r="814" spans="1:9" ht="14.25">
      <c r="A814" s="269"/>
      <c r="B814" s="269"/>
      <c r="C814" s="205"/>
      <c r="D814" s="1568"/>
      <c r="E814" s="1568"/>
      <c r="F814" s="1568"/>
      <c r="G814" s="186"/>
      <c r="H814" s="265"/>
      <c r="I814" s="265"/>
    </row>
    <row r="815" spans="1:9" ht="14.25">
      <c r="A815" s="269"/>
      <c r="B815" s="269"/>
      <c r="C815" s="205"/>
      <c r="D815" s="1568"/>
      <c r="E815" s="1568"/>
      <c r="F815" s="1568"/>
      <c r="G815" s="186"/>
      <c r="H815" s="265"/>
      <c r="I815" s="265"/>
    </row>
    <row r="816" spans="1:9" ht="14.25">
      <c r="A816" s="269"/>
      <c r="B816" s="269"/>
      <c r="C816" s="205"/>
      <c r="D816" s="44"/>
      <c r="G816" s="186"/>
      <c r="H816" s="265"/>
      <c r="I816" s="265"/>
    </row>
    <row r="817" spans="1:9" ht="14.25" customHeight="1">
      <c r="A817" s="269"/>
      <c r="B817" s="606" t="s">
        <v>123</v>
      </c>
      <c r="C817" s="205"/>
      <c r="D817" s="1543" t="s">
        <v>1583</v>
      </c>
      <c r="E817" s="1543"/>
      <c r="F817" s="1543"/>
      <c r="G817" s="186"/>
      <c r="H817" s="265"/>
      <c r="I817" s="265"/>
    </row>
    <row r="818" spans="1:9" ht="14.25">
      <c r="A818" s="269"/>
      <c r="B818" s="269"/>
      <c r="C818" s="205"/>
      <c r="D818" s="1543"/>
      <c r="E818" s="1543"/>
      <c r="F818" s="1543"/>
      <c r="G818" s="186"/>
      <c r="H818" s="265"/>
      <c r="I818" s="265"/>
    </row>
    <row r="819" spans="1:9" ht="14.25">
      <c r="A819" s="269"/>
      <c r="B819" s="269"/>
      <c r="C819" s="205"/>
      <c r="D819" s="1543"/>
      <c r="E819" s="1543"/>
      <c r="F819" s="1543"/>
      <c r="G819" s="186"/>
      <c r="H819" s="265"/>
      <c r="I819" s="265"/>
    </row>
    <row r="820" spans="1:9" ht="14.25">
      <c r="A820" s="269"/>
      <c r="B820" s="269"/>
      <c r="C820" s="205"/>
      <c r="D820" s="1543"/>
      <c r="E820" s="1543"/>
      <c r="F820" s="1543"/>
      <c r="G820" s="186"/>
      <c r="H820" s="265"/>
      <c r="I820" s="265"/>
    </row>
    <row r="821" spans="1:9" ht="14.25">
      <c r="A821" s="269"/>
      <c r="B821" s="269"/>
      <c r="C821" s="205"/>
      <c r="D821" s="1543"/>
      <c r="E821" s="1543"/>
      <c r="F821" s="1543"/>
      <c r="G821" s="186"/>
      <c r="H821" s="265"/>
      <c r="I821" s="265"/>
    </row>
    <row r="822" spans="1:9" ht="14.25">
      <c r="A822" s="269"/>
      <c r="B822" s="269"/>
      <c r="C822" s="205"/>
      <c r="D822" s="1568" t="s">
        <v>1984</v>
      </c>
      <c r="E822" s="1568"/>
      <c r="F822" s="1568"/>
      <c r="G822" s="186"/>
      <c r="H822" s="265"/>
      <c r="I822" s="265"/>
    </row>
    <row r="823" spans="1:9" ht="14.25">
      <c r="A823" s="269"/>
      <c r="B823" s="269"/>
      <c r="C823" s="205"/>
      <c r="D823" s="1568"/>
      <c r="E823" s="1568"/>
      <c r="F823" s="1568"/>
      <c r="G823" s="186"/>
      <c r="H823" s="265"/>
      <c r="I823" s="265"/>
    </row>
    <row r="824" spans="1:9" ht="14.25">
      <c r="A824" s="269"/>
      <c r="B824" s="269"/>
      <c r="C824" s="205"/>
      <c r="D824" s="1568"/>
      <c r="E824" s="1568"/>
      <c r="F824" s="1568"/>
      <c r="G824" s="186"/>
      <c r="H824" s="265"/>
      <c r="I824" s="265"/>
    </row>
    <row r="825" spans="1:9" ht="14.25">
      <c r="A825" s="269"/>
      <c r="C825" s="205"/>
      <c r="D825" s="790"/>
      <c r="E825" s="790"/>
      <c r="F825" s="790"/>
      <c r="G825" s="186"/>
      <c r="H825" s="265"/>
      <c r="I825" s="265"/>
    </row>
    <row r="826" spans="1:9" ht="14.25">
      <c r="A826" s="269"/>
      <c r="B826" s="606" t="s">
        <v>1369</v>
      </c>
      <c r="C826" s="205"/>
      <c r="D826" s="1543" t="s">
        <v>1585</v>
      </c>
      <c r="E826" s="1543"/>
      <c r="F826" s="1543"/>
      <c r="G826" s="186"/>
      <c r="H826" s="265"/>
      <c r="I826" s="265"/>
    </row>
    <row r="827" spans="1:9" ht="14.25">
      <c r="A827" s="269"/>
      <c r="B827" s="269"/>
      <c r="C827" s="205"/>
      <c r="D827" s="1543"/>
      <c r="E827" s="1543"/>
      <c r="F827" s="1543"/>
      <c r="G827" s="186"/>
      <c r="H827" s="265"/>
      <c r="I827" s="265"/>
    </row>
    <row r="828" spans="1:9" ht="14.25">
      <c r="A828" s="269"/>
      <c r="B828" s="269"/>
      <c r="C828" s="205"/>
      <c r="D828" s="1543"/>
      <c r="E828" s="1543"/>
      <c r="F828" s="1543"/>
      <c r="G828" s="186"/>
      <c r="H828" s="265"/>
      <c r="I828" s="265"/>
    </row>
    <row r="829" spans="1:9" ht="14.25">
      <c r="A829" s="269"/>
      <c r="B829" s="269"/>
      <c r="C829" s="205"/>
      <c r="D829" s="1543"/>
      <c r="E829" s="1543"/>
      <c r="F829" s="1543"/>
      <c r="G829" s="186"/>
      <c r="H829" s="265"/>
      <c r="I829" s="265"/>
    </row>
    <row r="830" spans="1:9" ht="14.25">
      <c r="A830" s="269"/>
      <c r="B830" s="269"/>
      <c r="C830" s="205"/>
      <c r="D830" s="1543"/>
      <c r="E830" s="1543"/>
      <c r="F830" s="1543"/>
      <c r="G830" s="186"/>
      <c r="H830" s="265"/>
      <c r="I830" s="265"/>
    </row>
    <row r="831" spans="1:9" ht="14.25">
      <c r="A831" s="269"/>
      <c r="B831" s="269"/>
      <c r="C831" s="205"/>
      <c r="D831" s="1543"/>
      <c r="E831" s="1543"/>
      <c r="F831" s="1543"/>
      <c r="G831" s="186"/>
      <c r="H831" s="265"/>
      <c r="I831" s="265"/>
    </row>
    <row r="832" spans="1:9" ht="14.25">
      <c r="A832" s="269"/>
      <c r="B832" s="269"/>
      <c r="C832" s="205"/>
      <c r="D832" s="651"/>
      <c r="E832" s="651"/>
      <c r="F832" s="651"/>
      <c r="G832" s="186"/>
      <c r="H832" s="265"/>
      <c r="I832" s="265"/>
    </row>
    <row r="833" spans="1:9" ht="14.25">
      <c r="A833" s="269"/>
      <c r="B833" s="606" t="s">
        <v>123</v>
      </c>
      <c r="C833" s="205"/>
      <c r="D833" s="1568" t="s">
        <v>1841</v>
      </c>
      <c r="E833" s="1543"/>
      <c r="F833" s="1543"/>
      <c r="G833" s="186"/>
      <c r="H833" s="265"/>
      <c r="I833" s="265"/>
    </row>
    <row r="834" spans="1:9" ht="14.25">
      <c r="A834" s="269"/>
      <c r="B834" s="269"/>
      <c r="C834" s="205"/>
      <c r="D834" s="1543"/>
      <c r="E834" s="1543"/>
      <c r="F834" s="1543"/>
      <c r="G834" s="186"/>
      <c r="H834" s="265"/>
      <c r="I834" s="265"/>
    </row>
    <row r="835" spans="1:9" ht="14.25">
      <c r="A835" s="269"/>
      <c r="B835" s="269"/>
      <c r="C835" s="205"/>
      <c r="D835" s="1543"/>
      <c r="E835" s="1543"/>
      <c r="F835" s="1543"/>
      <c r="G835" s="186"/>
      <c r="H835" s="265"/>
      <c r="I835" s="265"/>
    </row>
    <row r="836" spans="1:9" ht="14.25">
      <c r="A836" s="269"/>
      <c r="B836" s="269"/>
      <c r="C836" s="205"/>
      <c r="D836" s="1543"/>
      <c r="E836" s="1543"/>
      <c r="F836" s="1543"/>
      <c r="G836" s="186"/>
      <c r="H836" s="265"/>
      <c r="I836" s="265"/>
    </row>
    <row r="837" spans="1:9" ht="14.25">
      <c r="A837" s="269"/>
      <c r="B837" s="269"/>
      <c r="C837" s="205"/>
      <c r="D837" s="1543"/>
      <c r="E837" s="1543"/>
      <c r="F837" s="1543"/>
      <c r="G837" s="186"/>
      <c r="H837" s="265"/>
      <c r="I837" s="265"/>
    </row>
    <row r="838" spans="1:9" ht="14.25">
      <c r="A838" s="269"/>
      <c r="B838" s="269"/>
      <c r="C838" s="205"/>
      <c r="D838" s="651"/>
      <c r="E838" s="651"/>
      <c r="F838" s="651"/>
      <c r="G838" s="186"/>
      <c r="H838" s="265"/>
      <c r="I838" s="265"/>
    </row>
    <row r="839" spans="1:9" ht="14.25">
      <c r="A839" s="269"/>
      <c r="B839" s="606" t="s">
        <v>1369</v>
      </c>
      <c r="C839" s="205"/>
      <c r="D839" s="1543" t="s">
        <v>1584</v>
      </c>
      <c r="E839" s="1543"/>
      <c r="F839" s="1543"/>
      <c r="G839" s="186"/>
      <c r="H839" s="265"/>
      <c r="I839" s="265"/>
    </row>
    <row r="840" spans="1:9" ht="14.25">
      <c r="A840" s="269"/>
      <c r="B840" s="269"/>
      <c r="C840" s="205"/>
      <c r="D840" s="1543"/>
      <c r="E840" s="1543"/>
      <c r="F840" s="1543"/>
      <c r="G840" s="186"/>
      <c r="H840" s="265"/>
      <c r="I840" s="265"/>
    </row>
    <row r="841" spans="1:9" ht="14.25">
      <c r="A841" s="269"/>
      <c r="B841" s="269"/>
      <c r="C841" s="205"/>
      <c r="D841" s="1543"/>
      <c r="E841" s="1543"/>
      <c r="F841" s="1543"/>
      <c r="G841" s="186"/>
      <c r="H841" s="265"/>
      <c r="I841" s="265"/>
    </row>
    <row r="842" spans="1:9" ht="14.25">
      <c r="A842" s="269"/>
      <c r="B842" s="269"/>
      <c r="C842" s="205"/>
      <c r="D842" s="1543"/>
      <c r="E842" s="1543"/>
      <c r="F842" s="1543"/>
      <c r="G842" s="186"/>
      <c r="H842" s="265"/>
      <c r="I842" s="265"/>
    </row>
    <row r="843" spans="1:9" ht="14.25">
      <c r="A843" s="269"/>
      <c r="B843" s="269"/>
      <c r="C843" s="205"/>
      <c r="D843" s="186"/>
      <c r="G843" s="186"/>
      <c r="H843" s="265"/>
      <c r="I843" s="265"/>
    </row>
    <row r="844" spans="1:9" ht="14.25">
      <c r="A844" s="269"/>
      <c r="B844" s="606" t="s">
        <v>123</v>
      </c>
      <c r="C844" s="205"/>
      <c r="D844" s="1551" t="s">
        <v>1587</v>
      </c>
      <c r="E844" s="1551"/>
      <c r="F844" s="1551"/>
      <c r="G844" s="186"/>
      <c r="H844" s="265"/>
      <c r="I844" s="265"/>
    </row>
    <row r="845" spans="1:9" ht="14.25">
      <c r="A845" s="269"/>
      <c r="B845" s="269"/>
      <c r="C845" s="205"/>
      <c r="D845" s="1551"/>
      <c r="E845" s="1551"/>
      <c r="F845" s="1551"/>
      <c r="G845" s="186"/>
      <c r="H845" s="265"/>
      <c r="I845" s="265"/>
    </row>
    <row r="846" spans="1:9" ht="12.75">
      <c r="A846" s="18"/>
      <c r="B846" s="18"/>
      <c r="C846" s="205"/>
      <c r="D846" s="1551"/>
      <c r="E846" s="1551"/>
      <c r="F846" s="1551"/>
      <c r="G846" s="186"/>
      <c r="H846" s="265"/>
      <c r="I846" s="265"/>
    </row>
    <row r="847" spans="1:9" ht="14.25">
      <c r="A847" s="269"/>
      <c r="B847" s="18"/>
      <c r="C847" s="205"/>
      <c r="D847" s="1551"/>
      <c r="E847" s="1551"/>
      <c r="F847" s="1551"/>
      <c r="G847" s="186"/>
      <c r="H847" s="265"/>
      <c r="I847" s="265"/>
    </row>
    <row r="848" spans="1:9" ht="14.25">
      <c r="A848" s="269"/>
      <c r="B848" s="18"/>
      <c r="C848" s="205"/>
      <c r="D848" s="1551"/>
      <c r="E848" s="1551"/>
      <c r="F848" s="1551"/>
      <c r="G848" s="186"/>
      <c r="H848" s="265"/>
      <c r="I848" s="265"/>
    </row>
    <row r="849" spans="1:9" ht="14.25">
      <c r="A849" s="269"/>
      <c r="B849" s="18"/>
      <c r="C849" s="205"/>
      <c r="D849" s="1551"/>
      <c r="E849" s="1551"/>
      <c r="F849" s="1551"/>
      <c r="G849" s="186"/>
      <c r="H849" s="265"/>
      <c r="I849" s="265"/>
    </row>
    <row r="850" spans="1:9" ht="14.25">
      <c r="A850" s="269"/>
      <c r="B850" s="18"/>
      <c r="C850" s="205"/>
      <c r="D850" s="650"/>
      <c r="E850" s="650"/>
      <c r="F850" s="650"/>
      <c r="G850" s="186"/>
      <c r="H850" s="265"/>
      <c r="I850" s="265"/>
    </row>
    <row r="851" spans="1:9" ht="14.25">
      <c r="A851" s="269"/>
      <c r="B851" s="606" t="s">
        <v>123</v>
      </c>
      <c r="C851" s="205"/>
      <c r="D851" s="1543" t="s">
        <v>1586</v>
      </c>
      <c r="E851" s="1543"/>
      <c r="F851" s="1543"/>
      <c r="G851" s="186"/>
      <c r="H851" s="265"/>
      <c r="I851" s="265"/>
    </row>
    <row r="852" spans="1:9" ht="14.25">
      <c r="A852" s="269"/>
      <c r="B852" s="269"/>
      <c r="C852" s="205"/>
      <c r="D852" s="1543"/>
      <c r="E852" s="1543"/>
      <c r="F852" s="1543"/>
      <c r="G852" s="186"/>
      <c r="H852" s="265"/>
      <c r="I852" s="265"/>
    </row>
    <row r="853" spans="1:9" ht="14.25">
      <c r="A853" s="269"/>
      <c r="B853" s="269"/>
      <c r="C853" s="205"/>
      <c r="D853" s="186"/>
      <c r="G853" s="186"/>
      <c r="H853" s="265"/>
      <c r="I853" s="265"/>
    </row>
    <row r="854" spans="1:9" ht="14.25">
      <c r="A854" s="269"/>
      <c r="B854" s="606" t="s">
        <v>123</v>
      </c>
      <c r="C854" s="205"/>
      <c r="D854" s="1551" t="s">
        <v>1588</v>
      </c>
      <c r="E854" s="1551"/>
      <c r="F854" s="1551"/>
      <c r="G854" s="186"/>
      <c r="H854" s="265"/>
      <c r="I854" s="265"/>
    </row>
    <row r="855" spans="1:9" ht="14.25">
      <c r="A855" s="269"/>
      <c r="B855" s="269"/>
      <c r="C855" s="205"/>
      <c r="D855" s="1551"/>
      <c r="E855" s="1551"/>
      <c r="F855" s="1551"/>
      <c r="G855" s="186"/>
      <c r="H855" s="265"/>
      <c r="I855" s="265"/>
    </row>
    <row r="856" spans="1:9" ht="12.75">
      <c r="A856" s="18"/>
      <c r="B856" s="18"/>
      <c r="C856" s="205"/>
      <c r="D856" s="186"/>
      <c r="G856" s="186"/>
      <c r="H856" s="265"/>
      <c r="I856" s="265"/>
    </row>
    <row r="857" spans="1:9" ht="12.75">
      <c r="A857" s="1579" t="s">
        <v>1858</v>
      </c>
      <c r="B857" s="1579"/>
      <c r="C857" s="1579"/>
      <c r="D857" s="1579"/>
      <c r="E857" s="1579"/>
      <c r="F857" s="1579"/>
      <c r="G857" s="1579"/>
      <c r="H857" s="265"/>
      <c r="I857" s="265"/>
    </row>
    <row r="858" spans="1:9" ht="12.75">
      <c r="A858" s="188"/>
      <c r="B858" s="188"/>
      <c r="C858" s="205"/>
      <c r="D858" s="186"/>
      <c r="E858" s="186"/>
      <c r="F858" s="186"/>
      <c r="G858" s="186"/>
      <c r="H858" s="265"/>
      <c r="I858" s="265"/>
    </row>
    <row r="859" spans="1:9" ht="14.25">
      <c r="A859" s="269"/>
      <c r="B859" s="269"/>
      <c r="D859" s="1552" t="s">
        <v>1508</v>
      </c>
      <c r="E859" s="1552"/>
      <c r="F859" s="1552"/>
      <c r="H859" s="265"/>
      <c r="I859" s="265"/>
    </row>
    <row r="860" spans="1:9" ht="14.25">
      <c r="A860" s="269"/>
      <c r="B860" s="269"/>
      <c r="D860" s="1028" t="s">
        <v>1855</v>
      </c>
      <c r="E860" s="1028"/>
      <c r="F860" s="1028"/>
      <c r="H860" s="265"/>
      <c r="I860" s="265"/>
    </row>
    <row r="861" spans="1:9" ht="14.25">
      <c r="A861" s="269"/>
      <c r="B861" s="269"/>
      <c r="D861" s="24"/>
      <c r="E861" s="208"/>
      <c r="F861" s="208"/>
      <c r="H861" s="265"/>
      <c r="I861" s="265"/>
    </row>
    <row r="862" spans="1:9" ht="12.75">
      <c r="B862" s="606" t="s">
        <v>1369</v>
      </c>
      <c r="C862" s="205"/>
      <c r="D862" s="1318" t="s">
        <v>1445</v>
      </c>
      <c r="E862" s="1318"/>
      <c r="F862" s="1318"/>
      <c r="H862" s="265"/>
      <c r="I862" s="265"/>
    </row>
    <row r="863" spans="1:9" ht="12.75">
      <c r="A863" s="18"/>
      <c r="B863" s="18"/>
      <c r="C863" s="205"/>
      <c r="D863" s="3" t="s">
        <v>1423</v>
      </c>
      <c r="E863" s="1531" t="s">
        <v>2046</v>
      </c>
      <c r="F863" s="1531"/>
      <c r="H863" s="265"/>
      <c r="I863" s="265"/>
    </row>
    <row r="864" spans="1:9" ht="12.75">
      <c r="A864" s="18"/>
      <c r="B864" s="18"/>
      <c r="C864" s="205"/>
      <c r="D864" s="211"/>
      <c r="H864" s="265"/>
      <c r="I864" s="265"/>
    </row>
    <row r="865" spans="1:9" ht="12.75">
      <c r="A865" s="18"/>
      <c r="B865" s="606" t="s">
        <v>123</v>
      </c>
      <c r="C865" s="205"/>
      <c r="D865" s="1571" t="s">
        <v>1663</v>
      </c>
      <c r="E865" s="1571"/>
      <c r="F865" s="1571"/>
      <c r="H865" s="265"/>
      <c r="I865" s="265"/>
    </row>
    <row r="866" spans="1:9" ht="12.75">
      <c r="A866" s="18"/>
      <c r="B866" s="18"/>
      <c r="C866" s="205"/>
      <c r="D866" s="1571"/>
      <c r="E866" s="1571"/>
      <c r="F866" s="1571"/>
      <c r="H866" s="265"/>
      <c r="I866" s="265"/>
    </row>
    <row r="867" spans="1:9" ht="12.75">
      <c r="A867" s="18"/>
      <c r="B867" s="18"/>
      <c r="C867" s="205"/>
      <c r="D867" s="1571"/>
      <c r="E867" s="1571"/>
      <c r="F867" s="1571"/>
      <c r="H867" s="265"/>
      <c r="I867" s="265"/>
    </row>
    <row r="868" spans="1:9" ht="12.75">
      <c r="A868" s="18"/>
      <c r="B868" s="18"/>
      <c r="C868" s="205"/>
      <c r="D868" s="1571"/>
      <c r="E868" s="1571"/>
      <c r="F868" s="1571"/>
      <c r="H868" s="265"/>
      <c r="I868" s="265"/>
    </row>
    <row r="869" spans="1:9" ht="12.75">
      <c r="A869" s="18"/>
      <c r="B869" s="18"/>
      <c r="C869" s="205"/>
      <c r="D869" s="1571"/>
      <c r="E869" s="1571"/>
      <c r="F869" s="1571"/>
      <c r="H869" s="265"/>
      <c r="I869" s="265"/>
    </row>
    <row r="870" spans="1:9" ht="12.75">
      <c r="A870" s="18"/>
      <c r="B870" s="18"/>
      <c r="C870" s="205"/>
      <c r="D870" s="1571"/>
      <c r="E870" s="1571"/>
      <c r="F870" s="1571"/>
      <c r="H870" s="265"/>
      <c r="I870" s="265"/>
    </row>
    <row r="871" spans="1:9" ht="12.75">
      <c r="A871" s="18"/>
      <c r="B871" s="18"/>
      <c r="C871" s="205"/>
      <c r="D871" s="1571"/>
      <c r="E871" s="1571"/>
      <c r="F871" s="1571"/>
      <c r="H871" s="265"/>
      <c r="I871" s="265"/>
    </row>
    <row r="872" spans="1:9" ht="12.75">
      <c r="A872" s="18"/>
      <c r="B872" s="18"/>
      <c r="C872" s="205"/>
      <c r="D872" s="1571"/>
      <c r="E872" s="1571"/>
      <c r="F872" s="1571"/>
      <c r="H872" s="265"/>
      <c r="I872" s="265"/>
    </row>
    <row r="873" spans="1:9" ht="12.75">
      <c r="A873" s="18"/>
      <c r="B873" s="18"/>
      <c r="C873" s="205"/>
      <c r="D873" s="1571"/>
      <c r="E873" s="1571"/>
      <c r="F873" s="1571"/>
      <c r="H873" s="265"/>
      <c r="I873" s="265"/>
    </row>
    <row r="874" spans="1:9" ht="12.75">
      <c r="A874" s="18"/>
      <c r="B874" s="18"/>
      <c r="C874" s="205"/>
      <c r="D874" s="211"/>
      <c r="H874" s="265"/>
      <c r="I874" s="265"/>
    </row>
    <row r="875" spans="1:9" ht="14.25">
      <c r="A875" s="269"/>
      <c r="B875" s="606" t="s">
        <v>1369</v>
      </c>
      <c r="C875" s="205"/>
      <c r="D875" s="1318" t="s">
        <v>1446</v>
      </c>
      <c r="E875" s="1318"/>
      <c r="F875" s="1318"/>
      <c r="H875" s="265"/>
      <c r="I875" s="265"/>
    </row>
    <row r="876" spans="1:9" ht="14.25">
      <c r="A876" s="269"/>
      <c r="B876" s="269"/>
      <c r="C876" s="205"/>
      <c r="D876" s="1318"/>
      <c r="E876" s="1318"/>
      <c r="F876" s="1318"/>
      <c r="H876" s="265"/>
      <c r="I876" s="265"/>
    </row>
    <row r="877" spans="1:9" ht="14.25">
      <c r="A877" s="269"/>
      <c r="B877" s="269"/>
      <c r="C877" s="205"/>
      <c r="D877" s="1318"/>
      <c r="E877" s="1318"/>
      <c r="F877" s="1318"/>
      <c r="H877" s="265"/>
      <c r="I877" s="265"/>
    </row>
    <row r="878" spans="1:9" ht="14.25">
      <c r="A878" s="269"/>
      <c r="B878" s="269"/>
      <c r="C878" s="205"/>
      <c r="D878" s="44"/>
      <c r="H878" s="265"/>
      <c r="I878" s="265"/>
    </row>
    <row r="879" spans="1:9" ht="12.75">
      <c r="A879" s="416"/>
      <c r="B879" s="606" t="s">
        <v>123</v>
      </c>
      <c r="C879" s="205"/>
      <c r="D879" s="1552" t="s">
        <v>1447</v>
      </c>
      <c r="E879" s="1552"/>
      <c r="F879" s="1552"/>
      <c r="H879" s="265"/>
      <c r="I879" s="265"/>
    </row>
    <row r="880" spans="1:9" ht="12.75">
      <c r="B880" s="416"/>
      <c r="C880" s="205"/>
      <c r="D880" s="1552"/>
      <c r="E880" s="1552"/>
      <c r="F880" s="1552"/>
      <c r="H880" s="265"/>
      <c r="I880" s="265"/>
    </row>
    <row r="881" spans="1:9" ht="14.25" customHeight="1">
      <c r="A881" s="269"/>
      <c r="C881" s="205"/>
      <c r="D881" s="1318" t="s">
        <v>2115</v>
      </c>
      <c r="E881" s="1318"/>
      <c r="F881" s="1318"/>
      <c r="H881" s="265"/>
      <c r="I881" s="265"/>
    </row>
    <row r="882" spans="1:9" ht="14.25">
      <c r="A882" s="269"/>
      <c r="B882" s="269"/>
      <c r="C882" s="205"/>
      <c r="D882" s="1318"/>
      <c r="E882" s="1318"/>
      <c r="F882" s="1318"/>
      <c r="H882" s="265"/>
      <c r="I882" s="265"/>
    </row>
    <row r="883" spans="1:9" ht="14.25">
      <c r="A883" s="269"/>
      <c r="B883" s="269"/>
      <c r="C883" s="205"/>
      <c r="D883" s="1318"/>
      <c r="E883" s="1318"/>
      <c r="F883" s="1318"/>
      <c r="H883" s="265"/>
      <c r="I883" s="265"/>
    </row>
    <row r="884" spans="1:9" ht="14.25">
      <c r="A884" s="269"/>
      <c r="B884" s="269"/>
      <c r="C884" s="205"/>
      <c r="D884" s="1318"/>
      <c r="E884" s="1318"/>
      <c r="F884" s="1318"/>
      <c r="H884" s="265"/>
      <c r="I884" s="265"/>
    </row>
    <row r="885" spans="1:9" ht="14.25">
      <c r="A885" s="269"/>
      <c r="B885" s="269"/>
      <c r="C885" s="205"/>
      <c r="D885" s="1318"/>
      <c r="E885" s="1318"/>
      <c r="F885" s="1318"/>
      <c r="H885" s="265"/>
      <c r="I885" s="265"/>
    </row>
    <row r="886" spans="1:9" ht="14.25" customHeight="1">
      <c r="A886" s="269"/>
      <c r="B886" s="269"/>
      <c r="C886" s="205"/>
      <c r="D886" s="1318"/>
      <c r="E886" s="1318"/>
      <c r="F886" s="1318"/>
      <c r="H886" s="265"/>
      <c r="I886" s="265"/>
    </row>
    <row r="887" spans="1:9" ht="14.25">
      <c r="A887" s="269"/>
      <c r="B887" s="269"/>
      <c r="C887" s="205"/>
      <c r="D887" s="44"/>
      <c r="H887" s="265"/>
      <c r="I887" s="265"/>
    </row>
    <row r="888" spans="1:9" ht="14.25">
      <c r="A888" s="269"/>
      <c r="B888" s="606" t="s">
        <v>123</v>
      </c>
      <c r="C888" s="205"/>
      <c r="D888" s="1318" t="s">
        <v>1169</v>
      </c>
      <c r="E888" s="1318"/>
      <c r="F888" s="1318"/>
      <c r="H888" s="265"/>
      <c r="I888" s="265"/>
    </row>
    <row r="889" spans="1:9" ht="14.25">
      <c r="A889" s="269"/>
      <c r="B889" s="269"/>
      <c r="C889" s="205"/>
      <c r="D889" s="1318" t="s">
        <v>1170</v>
      </c>
      <c r="E889" s="1318"/>
      <c r="F889" s="1318"/>
      <c r="H889" s="265"/>
      <c r="I889" s="265"/>
    </row>
    <row r="890" spans="1:9" ht="14.25">
      <c r="A890" s="269"/>
      <c r="B890" s="269"/>
      <c r="C890" s="205"/>
      <c r="D890" s="3" t="s">
        <v>1422</v>
      </c>
      <c r="E890" s="1531" t="s">
        <v>2048</v>
      </c>
      <c r="F890" s="1531"/>
      <c r="H890" s="265"/>
      <c r="I890" s="265"/>
    </row>
    <row r="891" spans="1:9" ht="14.25">
      <c r="A891" s="269"/>
      <c r="B891" s="269"/>
      <c r="C891" s="205"/>
      <c r="D891" s="44"/>
      <c r="H891" s="265"/>
      <c r="I891" s="265"/>
    </row>
    <row r="892" spans="1:9" ht="14.25">
      <c r="A892" s="269"/>
      <c r="B892" s="606" t="s">
        <v>123</v>
      </c>
      <c r="C892" s="205"/>
      <c r="D892" s="1318" t="s">
        <v>1448</v>
      </c>
      <c r="E892" s="1318"/>
      <c r="F892" s="1318"/>
      <c r="H892" s="265"/>
      <c r="I892" s="265"/>
    </row>
    <row r="893" spans="1:9" ht="14.25">
      <c r="A893" s="269"/>
      <c r="B893" s="269"/>
      <c r="C893" s="205"/>
      <c r="D893" s="1318"/>
      <c r="E893" s="1318"/>
      <c r="F893" s="1318"/>
      <c r="H893" s="265"/>
      <c r="I893" s="265"/>
    </row>
    <row r="894" spans="1:9" ht="14.25">
      <c r="A894" s="269"/>
      <c r="B894" s="269"/>
      <c r="C894" s="205"/>
      <c r="D894" s="1318"/>
      <c r="E894" s="1318"/>
      <c r="F894" s="1318"/>
      <c r="H894" s="265"/>
      <c r="I894" s="265"/>
    </row>
    <row r="895" spans="1:9" ht="14.25">
      <c r="A895" s="269"/>
      <c r="B895" s="269"/>
      <c r="C895" s="205"/>
      <c r="D895" s="1318"/>
      <c r="E895" s="1318"/>
      <c r="F895" s="1318"/>
      <c r="H895" s="265"/>
      <c r="I895" s="265"/>
    </row>
    <row r="896" spans="1:9" ht="12.75">
      <c r="A896" s="188"/>
      <c r="B896" s="188"/>
      <c r="C896" s="188"/>
      <c r="D896" s="44"/>
      <c r="H896" s="265"/>
      <c r="I896" s="265"/>
    </row>
    <row r="897" spans="1:9" ht="12.75">
      <c r="A897" s="270" t="s">
        <v>1395</v>
      </c>
      <c r="B897" s="270"/>
      <c r="C897" s="608"/>
      <c r="D897" s="608"/>
      <c r="E897" s="608"/>
      <c r="F897" s="608"/>
      <c r="G897" s="608"/>
      <c r="H897" s="265"/>
      <c r="I897" s="265"/>
    </row>
    <row r="898" spans="1:9" ht="12.75">
      <c r="A898" s="188"/>
      <c r="B898" s="188"/>
      <c r="C898" s="188"/>
      <c r="D898" s="210"/>
      <c r="H898" s="265"/>
      <c r="I898" s="265"/>
    </row>
    <row r="899" spans="1:9" ht="12.75">
      <c r="C899" s="189"/>
      <c r="D899" s="1546" t="s">
        <v>1507</v>
      </c>
      <c r="E899" s="1546"/>
      <c r="F899" s="1546"/>
      <c r="G899" s="186"/>
      <c r="H899" s="265"/>
      <c r="I899" s="265"/>
    </row>
    <row r="900" spans="1:9" ht="12.75">
      <c r="C900" s="189"/>
      <c r="D900" s="1559" t="s">
        <v>1856</v>
      </c>
      <c r="E900" s="1560"/>
      <c r="F900" s="1560"/>
      <c r="G900" s="186"/>
      <c r="H900" s="265"/>
      <c r="I900" s="265"/>
    </row>
    <row r="901" spans="1:9" ht="12.75">
      <c r="C901" s="189"/>
      <c r="D901" s="637"/>
      <c r="E901" s="637"/>
      <c r="F901" s="637"/>
      <c r="G901" s="186"/>
      <c r="H901" s="265"/>
      <c r="I901" s="265"/>
    </row>
    <row r="902" spans="1:9" ht="14.25">
      <c r="A902" s="269"/>
      <c r="B902" s="606" t="s">
        <v>1369</v>
      </c>
      <c r="D902" s="1545" t="s">
        <v>1467</v>
      </c>
      <c r="E902" s="1545"/>
      <c r="F902" s="1545"/>
      <c r="G902" s="186"/>
      <c r="H902" s="265"/>
      <c r="I902" s="265"/>
    </row>
    <row r="903" spans="1:9" ht="12.75">
      <c r="D903" s="3" t="s">
        <v>1422</v>
      </c>
      <c r="E903" s="1558" t="s">
        <v>2048</v>
      </c>
      <c r="F903" s="1558"/>
      <c r="G903" s="186"/>
    </row>
    <row r="904" spans="1:9" ht="12.75">
      <c r="D904" s="44"/>
      <c r="E904" s="186"/>
      <c r="F904" s="186"/>
      <c r="G904" s="186"/>
      <c r="H904" s="265"/>
      <c r="I904" s="265"/>
    </row>
    <row r="905" spans="1:9" ht="14.25">
      <c r="A905" s="269"/>
      <c r="B905" s="606" t="s">
        <v>1369</v>
      </c>
      <c r="D905" s="1028" t="s">
        <v>1859</v>
      </c>
      <c r="E905" s="1589"/>
      <c r="F905" s="1589"/>
    </row>
    <row r="906" spans="1:9" ht="12.6" customHeight="1">
      <c r="D906" s="1589"/>
      <c r="E906" s="1589"/>
      <c r="F906" s="1589"/>
    </row>
    <row r="907" spans="1:9" ht="14.25">
      <c r="A907" s="269"/>
      <c r="B907" s="269"/>
      <c r="D907" s="44"/>
      <c r="E907" s="186"/>
      <c r="F907" s="186"/>
      <c r="G907" s="186"/>
      <c r="H907" s="265"/>
      <c r="I907" s="265"/>
    </row>
    <row r="908" spans="1:9" ht="12.75">
      <c r="B908" s="606" t="s">
        <v>123</v>
      </c>
      <c r="D908" s="1554" t="s">
        <v>1665</v>
      </c>
      <c r="E908" s="1554"/>
      <c r="F908" s="1554"/>
      <c r="G908" s="186"/>
      <c r="H908" s="265"/>
      <c r="I908" s="265"/>
    </row>
    <row r="909" spans="1:9" ht="29.45" customHeight="1">
      <c r="B909" s="562"/>
      <c r="D909" s="1554"/>
      <c r="E909" s="1554"/>
      <c r="F909" s="1554"/>
      <c r="G909" s="186"/>
      <c r="H909" s="265"/>
      <c r="I909" s="265"/>
    </row>
    <row r="910" spans="1:9" ht="14.25">
      <c r="A910" s="269"/>
      <c r="B910"/>
      <c r="D910" s="1318" t="s">
        <v>2115</v>
      </c>
      <c r="E910" s="1318"/>
      <c r="F910" s="1318"/>
      <c r="G910" s="186"/>
      <c r="H910" s="265"/>
      <c r="I910" s="265"/>
    </row>
    <row r="911" spans="1:9" ht="14.25">
      <c r="A911" s="269"/>
      <c r="B911" s="269"/>
      <c r="D911" s="1318"/>
      <c r="E911" s="1318"/>
      <c r="F911" s="1318"/>
      <c r="G911" s="186"/>
      <c r="H911" s="265"/>
      <c r="I911" s="265"/>
    </row>
    <row r="912" spans="1:9" ht="14.25">
      <c r="A912" s="269"/>
      <c r="B912" s="269"/>
      <c r="D912" s="1318"/>
      <c r="E912" s="1318"/>
      <c r="F912" s="1318"/>
      <c r="G912" s="186"/>
      <c r="H912" s="265"/>
      <c r="I912" s="265"/>
    </row>
    <row r="913" spans="1:9" ht="14.25">
      <c r="A913" s="269"/>
      <c r="B913" s="269"/>
      <c r="D913" s="1318"/>
      <c r="E913" s="1318"/>
      <c r="F913" s="1318"/>
      <c r="G913" s="186"/>
      <c r="H913" s="265"/>
      <c r="I913" s="265"/>
    </row>
    <row r="914" spans="1:9" ht="14.25">
      <c r="A914" s="269"/>
      <c r="B914" s="269"/>
      <c r="D914" s="1318"/>
      <c r="E914" s="1318"/>
      <c r="F914" s="1318"/>
      <c r="G914" s="186"/>
      <c r="H914" s="265"/>
      <c r="I914" s="265"/>
    </row>
    <row r="915" spans="1:9" ht="14.25">
      <c r="A915" s="269"/>
      <c r="B915" s="269"/>
      <c r="D915" s="1318"/>
      <c r="E915" s="1318"/>
      <c r="F915" s="1318"/>
      <c r="G915" s="186"/>
      <c r="H915" s="265"/>
      <c r="I915" s="265"/>
    </row>
    <row r="916" spans="1:9" ht="14.25">
      <c r="A916" s="269"/>
      <c r="B916" s="269"/>
      <c r="D916" s="44"/>
      <c r="E916" s="186"/>
      <c r="F916" s="186"/>
      <c r="G916" s="186"/>
      <c r="H916" s="265"/>
      <c r="I916" s="265"/>
    </row>
    <row r="917" spans="1:9" ht="14.25">
      <c r="A917" s="269"/>
      <c r="B917" s="606" t="s">
        <v>123</v>
      </c>
      <c r="D917" s="1555" t="s">
        <v>1169</v>
      </c>
      <c r="E917" s="1555"/>
      <c r="F917" s="1555"/>
      <c r="G917" s="186"/>
      <c r="H917" s="265"/>
      <c r="I917" s="265"/>
    </row>
    <row r="918" spans="1:9" ht="14.25">
      <c r="A918" s="269"/>
      <c r="B918" s="269"/>
      <c r="D918" s="1555" t="s">
        <v>1170</v>
      </c>
      <c r="E918" s="1555"/>
      <c r="F918" s="1555"/>
      <c r="G918" s="186"/>
      <c r="H918" s="265"/>
      <c r="I918" s="265"/>
    </row>
    <row r="919" spans="1:9" ht="14.25">
      <c r="A919" s="269"/>
      <c r="B919" s="269"/>
      <c r="D919" s="3" t="s">
        <v>1468</v>
      </c>
      <c r="E919" s="1556" t="s">
        <v>2048</v>
      </c>
      <c r="F919" s="1556"/>
      <c r="G919" s="186"/>
      <c r="H919" s="265"/>
      <c r="I919" s="265"/>
    </row>
    <row r="920" spans="1:9" ht="14.25">
      <c r="A920" s="269"/>
      <c r="B920" s="269"/>
      <c r="D920" s="44"/>
      <c r="E920" s="186"/>
      <c r="F920" s="186"/>
      <c r="G920" s="186"/>
      <c r="H920" s="265"/>
      <c r="I920" s="265"/>
    </row>
    <row r="921" spans="1:9" ht="14.25">
      <c r="A921" s="269"/>
      <c r="B921" s="606" t="s">
        <v>123</v>
      </c>
      <c r="D921" s="1318" t="s">
        <v>1448</v>
      </c>
      <c r="E921" s="1318"/>
      <c r="F921" s="1318"/>
      <c r="G921" s="186"/>
      <c r="H921" s="265"/>
      <c r="I921" s="265"/>
    </row>
    <row r="922" spans="1:9" ht="14.25">
      <c r="A922" s="269"/>
      <c r="B922" s="269"/>
      <c r="D922" s="1318"/>
      <c r="E922" s="1318"/>
      <c r="F922" s="1318"/>
      <c r="G922" s="186"/>
      <c r="H922" s="265"/>
      <c r="I922" s="265"/>
    </row>
    <row r="923" spans="1:9" ht="14.25">
      <c r="A923" s="269"/>
      <c r="B923" s="269"/>
      <c r="D923" s="1318"/>
      <c r="E923" s="1318"/>
      <c r="F923" s="1318"/>
      <c r="G923" s="186"/>
      <c r="H923" s="265"/>
      <c r="I923" s="265"/>
    </row>
    <row r="924" spans="1:9" ht="14.25">
      <c r="A924" s="269"/>
      <c r="B924" s="269"/>
      <c r="D924" s="1318"/>
      <c r="E924" s="1318"/>
      <c r="F924" s="1318"/>
      <c r="G924" s="186"/>
      <c r="H924" s="265"/>
      <c r="I924" s="265"/>
    </row>
    <row r="925" spans="1:9" ht="12.75">
      <c r="A925" s="44"/>
      <c r="B925" s="44"/>
      <c r="C925" s="205"/>
      <c r="D925" s="186"/>
      <c r="E925" s="186"/>
      <c r="F925" s="186"/>
      <c r="G925" s="186"/>
      <c r="H925" s="265"/>
      <c r="I925" s="265"/>
    </row>
    <row r="926" spans="1:9" ht="12.75">
      <c r="A926" s="1579" t="s">
        <v>1396</v>
      </c>
      <c r="B926" s="1579"/>
      <c r="C926" s="1579"/>
      <c r="D926" s="1579"/>
      <c r="E926" s="1579"/>
      <c r="F926" s="1579"/>
      <c r="G926" s="1579"/>
      <c r="H926" s="265"/>
      <c r="I926" s="265"/>
    </row>
    <row r="927" spans="1:9" ht="12.75">
      <c r="A927" s="44"/>
      <c r="B927" s="44"/>
      <c r="C927" s="205"/>
      <c r="D927" s="186"/>
      <c r="E927" s="186"/>
      <c r="F927" s="186"/>
      <c r="G927" s="186"/>
      <c r="H927" s="265"/>
      <c r="I927" s="265"/>
    </row>
    <row r="928" spans="1:9" ht="12.75">
      <c r="C928" s="205"/>
      <c r="D928" s="1549" t="s">
        <v>1620</v>
      </c>
      <c r="E928" s="1549"/>
      <c r="F928" s="1549"/>
      <c r="G928" s="186"/>
      <c r="H928" s="265"/>
      <c r="I928" s="265"/>
    </row>
    <row r="929" spans="1:9" ht="12.75">
      <c r="A929" s="188"/>
      <c r="B929" s="188"/>
      <c r="C929" s="188"/>
      <c r="D929" s="1545" t="s">
        <v>1466</v>
      </c>
      <c r="E929" s="1545"/>
      <c r="F929" s="1545"/>
      <c r="G929" s="186"/>
      <c r="H929" s="265"/>
      <c r="I929" s="265"/>
    </row>
    <row r="930" spans="1:9" ht="12.75">
      <c r="A930" s="188"/>
      <c r="B930" s="188"/>
      <c r="C930" s="188"/>
      <c r="F930" s="186"/>
      <c r="G930" s="186"/>
      <c r="H930" s="265"/>
      <c r="I930" s="265"/>
    </row>
    <row r="931" spans="1:9" ht="13.7" customHeight="1">
      <c r="A931" s="188"/>
      <c r="B931" s="606" t="s">
        <v>123</v>
      </c>
      <c r="C931" s="188"/>
      <c r="D931" s="1552" t="s">
        <v>1629</v>
      </c>
      <c r="E931" s="1552"/>
      <c r="F931" s="1552"/>
      <c r="G931" s="186"/>
      <c r="H931" s="265"/>
      <c r="I931" s="265"/>
    </row>
    <row r="932" spans="1:9" ht="12.75">
      <c r="A932" s="188"/>
      <c r="B932" s="188"/>
      <c r="C932" s="188"/>
      <c r="D932" s="1552"/>
      <c r="E932" s="1552"/>
      <c r="F932" s="1552"/>
      <c r="G932" s="186"/>
      <c r="H932" s="265"/>
      <c r="I932" s="265"/>
    </row>
    <row r="933" spans="1:9" ht="12.75">
      <c r="A933" s="188"/>
      <c r="B933" s="188"/>
      <c r="C933" s="188"/>
      <c r="D933" s="1552"/>
      <c r="E933" s="1552"/>
      <c r="F933" s="1552"/>
      <c r="G933" s="186"/>
      <c r="H933" s="265"/>
      <c r="I933" s="265"/>
    </row>
    <row r="934" spans="1:9" ht="12.75">
      <c r="A934" s="188"/>
      <c r="B934" s="188"/>
      <c r="C934" s="188"/>
      <c r="D934" s="1552"/>
      <c r="E934" s="1552"/>
      <c r="F934" s="1552"/>
      <c r="G934" s="186"/>
      <c r="H934" s="265"/>
      <c r="I934" s="265"/>
    </row>
    <row r="935" spans="1:9" ht="12.75">
      <c r="A935" s="188"/>
      <c r="B935" s="188"/>
      <c r="C935" s="188"/>
      <c r="D935" s="1552"/>
      <c r="E935" s="1552"/>
      <c r="F935" s="1552"/>
      <c r="G935" s="186"/>
      <c r="H935" s="265"/>
      <c r="I935" s="265"/>
    </row>
    <row r="936" spans="1:9" ht="12.75">
      <c r="A936" s="189"/>
      <c r="B936" s="189"/>
      <c r="C936" s="189"/>
      <c r="F936" s="186"/>
      <c r="G936" s="186"/>
      <c r="H936" s="265"/>
      <c r="I936" s="265"/>
    </row>
    <row r="937" spans="1:9" ht="14.25" customHeight="1">
      <c r="A937" s="269"/>
      <c r="B937" s="606" t="s">
        <v>1369</v>
      </c>
      <c r="C937" s="189"/>
      <c r="D937" s="1531" t="s">
        <v>1711</v>
      </c>
      <c r="E937" s="1531"/>
      <c r="F937" s="1531"/>
      <c r="G937" s="186"/>
      <c r="H937" s="265"/>
      <c r="I937" s="265"/>
    </row>
    <row r="938" spans="1:9" ht="14.25" customHeight="1">
      <c r="A938" s="269"/>
      <c r="B938" s="269"/>
      <c r="C938" s="189"/>
      <c r="D938" s="1531"/>
      <c r="E938" s="1531"/>
      <c r="F938" s="1531"/>
      <c r="G938" s="186"/>
      <c r="H938" s="265"/>
      <c r="I938" s="265"/>
    </row>
    <row r="939" spans="1:9" ht="14.25" customHeight="1">
      <c r="A939" s="269"/>
      <c r="B939" s="269"/>
      <c r="C939" s="189"/>
      <c r="D939" s="1531"/>
      <c r="E939" s="1531"/>
      <c r="F939" s="1531"/>
      <c r="G939" s="186"/>
      <c r="H939" s="265"/>
      <c r="I939" s="265"/>
    </row>
    <row r="940" spans="1:9" ht="14.25" customHeight="1">
      <c r="A940" s="269"/>
      <c r="B940" s="269"/>
      <c r="C940" s="189"/>
      <c r="D940" s="1531"/>
      <c r="E940" s="1531"/>
      <c r="F940" s="1531"/>
      <c r="G940" s="186"/>
      <c r="H940" s="265"/>
      <c r="I940" s="265"/>
    </row>
    <row r="941" spans="1:9" ht="14.25" customHeight="1">
      <c r="A941" s="189"/>
      <c r="B941" s="189"/>
      <c r="C941" s="189"/>
      <c r="D941" s="1531"/>
      <c r="E941" s="1531"/>
      <c r="F941" s="1531"/>
      <c r="G941" s="186"/>
      <c r="H941" s="265"/>
      <c r="I941" s="265"/>
    </row>
    <row r="942" spans="1:9" ht="14.25" customHeight="1">
      <c r="A942" s="189"/>
      <c r="B942" s="189"/>
      <c r="C942" s="189"/>
      <c r="D942" s="1531"/>
      <c r="E942" s="1531"/>
      <c r="F942" s="1531"/>
      <c r="G942" s="186"/>
      <c r="H942" s="265"/>
      <c r="I942" s="265"/>
    </row>
    <row r="943" spans="1:9" ht="14.25" customHeight="1">
      <c r="A943" s="189"/>
      <c r="B943" s="189"/>
      <c r="C943" s="189"/>
      <c r="D943" s="1531"/>
      <c r="E943" s="1531"/>
      <c r="F943" s="1531"/>
      <c r="G943" s="186"/>
      <c r="H943" s="265"/>
      <c r="I943" s="265"/>
    </row>
    <row r="944" spans="1:9" ht="14.25" customHeight="1">
      <c r="A944" s="189"/>
      <c r="B944" s="189"/>
      <c r="C944" s="189"/>
      <c r="D944" s="3"/>
      <c r="F944" s="186"/>
      <c r="G944" s="186"/>
      <c r="H944" s="265"/>
      <c r="I944" s="265"/>
    </row>
    <row r="945" spans="1:9" s="321" customFormat="1" ht="14.25" customHeight="1">
      <c r="A945" s="352"/>
      <c r="B945" s="606" t="s">
        <v>1369</v>
      </c>
      <c r="C945" s="353"/>
      <c r="D945" s="1531" t="s">
        <v>1712</v>
      </c>
      <c r="E945" s="1531"/>
      <c r="F945" s="1531"/>
      <c r="G945" s="355"/>
      <c r="H945" s="356"/>
      <c r="I945" s="356"/>
    </row>
    <row r="946" spans="1:9" s="321" customFormat="1" ht="14.25" customHeight="1">
      <c r="A946" s="352"/>
      <c r="B946" s="352"/>
      <c r="C946" s="353"/>
      <c r="D946" s="1531"/>
      <c r="E946" s="1531"/>
      <c r="F946" s="1531"/>
      <c r="G946" s="355"/>
      <c r="H946" s="356"/>
      <c r="I946" s="356"/>
    </row>
    <row r="947" spans="1:9" s="321" customFormat="1" ht="14.25" customHeight="1">
      <c r="A947" s="352"/>
      <c r="B947" s="352"/>
      <c r="C947" s="353"/>
      <c r="D947" s="1531"/>
      <c r="E947" s="1531"/>
      <c r="F947" s="1531"/>
      <c r="G947" s="355"/>
      <c r="H947" s="356"/>
      <c r="I947" s="356"/>
    </row>
    <row r="948" spans="1:9" s="321" customFormat="1" ht="14.25" customHeight="1">
      <c r="A948" s="352"/>
      <c r="B948" s="352"/>
      <c r="C948" s="353"/>
      <c r="D948" s="1531"/>
      <c r="E948" s="1531"/>
      <c r="F948" s="1531"/>
      <c r="G948" s="355"/>
      <c r="H948" s="356"/>
      <c r="I948" s="356"/>
    </row>
    <row r="949" spans="1:9" s="321" customFormat="1" ht="14.25" customHeight="1">
      <c r="A949" s="352"/>
      <c r="B949" s="352"/>
      <c r="C949" s="353"/>
      <c r="D949" s="1531"/>
      <c r="E949" s="1531"/>
      <c r="F949" s="1531"/>
      <c r="G949" s="355"/>
      <c r="H949" s="356"/>
      <c r="I949" s="356"/>
    </row>
    <row r="950" spans="1:9" s="321" customFormat="1" ht="14.25">
      <c r="A950" s="352"/>
      <c r="B950" s="352"/>
      <c r="C950" s="353"/>
      <c r="D950" s="1531"/>
      <c r="E950" s="1531"/>
      <c r="F950" s="1531"/>
      <c r="G950" s="355"/>
      <c r="H950" s="356"/>
      <c r="I950" s="356"/>
    </row>
    <row r="951" spans="1:9" s="321" customFormat="1" ht="14.25" customHeight="1">
      <c r="A951" s="352"/>
      <c r="B951" s="352"/>
      <c r="C951" s="353"/>
      <c r="D951" s="1531"/>
      <c r="E951" s="1531"/>
      <c r="F951" s="1531"/>
      <c r="G951" s="355"/>
      <c r="H951" s="356"/>
      <c r="I951" s="356"/>
    </row>
    <row r="952" spans="1:9" s="321" customFormat="1" ht="14.25" customHeight="1">
      <c r="A952" s="352"/>
      <c r="B952" s="352"/>
      <c r="C952" s="353"/>
      <c r="D952" s="1531"/>
      <c r="E952" s="1531"/>
      <c r="F952" s="1531"/>
      <c r="G952" s="355"/>
      <c r="H952" s="356"/>
      <c r="I952" s="356"/>
    </row>
    <row r="953" spans="1:9" s="321" customFormat="1" ht="14.25" customHeight="1">
      <c r="A953" s="352"/>
      <c r="B953" s="352"/>
      <c r="C953" s="353"/>
      <c r="D953" s="1531"/>
      <c r="E953" s="1531"/>
      <c r="F953" s="1531"/>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1553" t="s">
        <v>1630</v>
      </c>
      <c r="E955" s="1553"/>
      <c r="F955" s="1553"/>
      <c r="G955" s="186"/>
      <c r="H955" s="265"/>
      <c r="I955" s="265"/>
    </row>
    <row r="956" spans="1:9" ht="14.25" customHeight="1">
      <c r="A956" s="269"/>
      <c r="B956" s="269"/>
      <c r="C956" s="189"/>
      <c r="D956" s="1553"/>
      <c r="E956" s="1553"/>
      <c r="F956" s="1553"/>
      <c r="G956" s="186"/>
      <c r="H956" s="265"/>
      <c r="I956" s="265"/>
    </row>
    <row r="957" spans="1:9" ht="14.25" customHeight="1">
      <c r="A957" s="269"/>
      <c r="B957" s="269"/>
      <c r="C957" s="189"/>
      <c r="D957" s="1553"/>
      <c r="E957" s="1553"/>
      <c r="F957" s="1553"/>
      <c r="G957" s="186"/>
      <c r="H957" s="265"/>
      <c r="I957" s="265"/>
    </row>
    <row r="958" spans="1:9" ht="14.25" customHeight="1">
      <c r="A958" s="269"/>
      <c r="B958" s="269"/>
      <c r="C958" s="189"/>
      <c r="D958" s="1553"/>
      <c r="E958" s="1553"/>
      <c r="F958" s="1553"/>
      <c r="G958" s="186"/>
      <c r="H958" s="265"/>
      <c r="I958" s="265"/>
    </row>
    <row r="959" spans="1:9" ht="14.25" customHeight="1">
      <c r="A959" s="269"/>
      <c r="B959" s="269"/>
      <c r="C959" s="189"/>
      <c r="D959" s="1553"/>
      <c r="E959" s="1553"/>
      <c r="F959" s="1553"/>
      <c r="G959" s="186"/>
      <c r="H959" s="265"/>
      <c r="I959" s="265"/>
    </row>
    <row r="960" spans="1:9" ht="14.25" customHeight="1">
      <c r="A960" s="269"/>
      <c r="B960" s="269"/>
      <c r="C960" s="189"/>
      <c r="D960" s="1553"/>
      <c r="E960" s="1553"/>
      <c r="F960" s="1553"/>
      <c r="G960" s="186"/>
      <c r="H960" s="265"/>
      <c r="I960" s="265"/>
    </row>
    <row r="961" spans="1:9" ht="14.25" customHeight="1">
      <c r="A961" s="269"/>
      <c r="B961" s="269"/>
      <c r="C961" s="189"/>
      <c r="D961" s="1553"/>
      <c r="E961" s="1553"/>
      <c r="F961" s="1553"/>
      <c r="G961" s="186"/>
      <c r="H961" s="265"/>
      <c r="I961" s="265"/>
    </row>
    <row r="962" spans="1:9" ht="14.25" customHeight="1">
      <c r="A962" s="269"/>
      <c r="B962" s="269"/>
      <c r="C962" s="189"/>
      <c r="D962" s="370"/>
      <c r="F962" s="186"/>
      <c r="G962" s="186"/>
      <c r="H962" s="265"/>
      <c r="I962" s="265"/>
    </row>
    <row r="963" spans="1:9" s="445" customFormat="1" ht="14.25">
      <c r="A963" s="269"/>
      <c r="B963" s="606" t="s">
        <v>123</v>
      </c>
      <c r="C963" s="189"/>
      <c r="D963" s="1531" t="s">
        <v>1631</v>
      </c>
      <c r="E963" s="1531"/>
      <c r="F963" s="1531"/>
      <c r="G963" s="186"/>
    </row>
    <row r="964" spans="1:9" s="445" customFormat="1" ht="14.25">
      <c r="A964" s="269"/>
      <c r="B964" s="269"/>
      <c r="C964" s="189"/>
      <c r="D964" s="1531"/>
      <c r="E964" s="1531"/>
      <c r="F964" s="1531"/>
      <c r="G964" s="186"/>
    </row>
    <row r="965" spans="1:9" s="445" customFormat="1" ht="14.25">
      <c r="A965" s="269"/>
      <c r="B965" s="269"/>
      <c r="C965" s="189"/>
      <c r="D965" s="1531"/>
      <c r="E965" s="1531"/>
      <c r="F965" s="1531"/>
      <c r="G965" s="186"/>
    </row>
    <row r="966" spans="1:9" s="445" customFormat="1" ht="14.25">
      <c r="A966" s="269"/>
      <c r="B966" s="269"/>
      <c r="C966" s="189"/>
      <c r="D966" s="1531"/>
      <c r="E966" s="1531"/>
      <c r="F966" s="1531"/>
      <c r="G966" s="186"/>
    </row>
    <row r="967" spans="1:9" s="445" customFormat="1" ht="14.25">
      <c r="A967" s="269"/>
      <c r="B967" s="269"/>
      <c r="C967" s="189"/>
      <c r="D967" s="3"/>
      <c r="E967" s="5"/>
      <c r="F967" s="186"/>
      <c r="G967" s="186"/>
    </row>
    <row r="968" spans="1:9" ht="14.25" customHeight="1">
      <c r="A968" s="18"/>
      <c r="B968" s="18"/>
      <c r="C968" s="205"/>
      <c r="D968" s="1318" t="s">
        <v>1632</v>
      </c>
      <c r="E968" s="1318"/>
      <c r="F968" s="1318"/>
      <c r="G968" s="186"/>
      <c r="H968" s="265"/>
      <c r="I968" s="265"/>
    </row>
    <row r="969" spans="1:9" ht="14.25" customHeight="1">
      <c r="A969" s="205"/>
      <c r="B969" s="205"/>
      <c r="C969" s="205"/>
      <c r="D969" s="1318"/>
      <c r="E969" s="1318"/>
      <c r="F969" s="1318"/>
      <c r="G969" s="186"/>
      <c r="H969" s="265"/>
      <c r="I969" s="265"/>
    </row>
    <row r="970" spans="1:9" ht="14.25" customHeight="1">
      <c r="A970" s="205"/>
      <c r="B970" s="205"/>
      <c r="C970" s="205"/>
      <c r="D970" s="3"/>
      <c r="E970" s="186"/>
      <c r="F970" s="186"/>
      <c r="G970" s="186"/>
      <c r="H970" s="265"/>
      <c r="I970" s="265"/>
    </row>
    <row r="971" spans="1:9" ht="14.25">
      <c r="A971" s="269"/>
      <c r="B971" s="606" t="s">
        <v>1369</v>
      </c>
      <c r="D971" s="1318" t="s">
        <v>1633</v>
      </c>
      <c r="E971" s="1318"/>
      <c r="F971" s="1318"/>
    </row>
    <row r="972" spans="1:9" ht="12.75">
      <c r="D972" s="1318"/>
      <c r="E972" s="1318"/>
      <c r="F972" s="1318"/>
    </row>
    <row r="973" spans="1:9" ht="14.25" customHeight="1">
      <c r="A973" s="205"/>
      <c r="B973" s="205"/>
      <c r="C973" s="205"/>
      <c r="D973" s="3"/>
      <c r="E973" s="186"/>
      <c r="F973" s="186"/>
      <c r="G973" s="186"/>
      <c r="H973" s="265"/>
      <c r="I973" s="265"/>
    </row>
    <row r="974" spans="1:9" ht="14.25" customHeight="1">
      <c r="A974" s="189"/>
      <c r="B974" s="189"/>
      <c r="C974" s="189"/>
      <c r="D974" s="1549" t="s">
        <v>1623</v>
      </c>
      <c r="E974" s="1549"/>
      <c r="F974" s="1549"/>
      <c r="G974" s="186"/>
      <c r="H974" s="265"/>
      <c r="I974" s="265"/>
    </row>
    <row r="975" spans="1:9" ht="14.25" customHeight="1">
      <c r="A975" s="189"/>
      <c r="B975" s="189"/>
      <c r="C975" s="189"/>
      <c r="D975" s="190"/>
      <c r="F975" s="186"/>
      <c r="G975" s="186"/>
      <c r="H975" s="265"/>
      <c r="I975" s="265"/>
    </row>
    <row r="976" spans="1:9" ht="14.45" customHeight="1">
      <c r="A976" s="269"/>
      <c r="B976" s="606" t="s">
        <v>1369</v>
      </c>
      <c r="C976" s="205"/>
      <c r="D976" s="1548" t="s">
        <v>1622</v>
      </c>
      <c r="E976" s="1548"/>
      <c r="F976" s="1548"/>
      <c r="G976" s="186"/>
      <c r="H976" s="265"/>
      <c r="I976" s="265"/>
    </row>
    <row r="977" spans="1:9" ht="12.75">
      <c r="A977" s="205"/>
      <c r="B977" s="205"/>
      <c r="C977" s="205"/>
      <c r="D977" s="1548"/>
      <c r="E977" s="1548"/>
      <c r="F977" s="1548"/>
      <c r="G977" s="186"/>
      <c r="H977" s="265"/>
      <c r="I977" s="265"/>
    </row>
    <row r="978" spans="1:9" ht="12.75">
      <c r="A978" s="205"/>
      <c r="B978" s="205"/>
      <c r="C978" s="205"/>
      <c r="D978" s="1548"/>
      <c r="E978" s="1548"/>
      <c r="F978" s="1548"/>
      <c r="G978" s="186"/>
      <c r="H978" s="265"/>
      <c r="I978" s="265"/>
    </row>
    <row r="979" spans="1:9" ht="12.75">
      <c r="A979" s="205"/>
      <c r="B979" s="205"/>
      <c r="C979" s="205"/>
      <c r="D979" s="1548"/>
      <c r="E979" s="1548"/>
      <c r="F979" s="1548"/>
      <c r="G979" s="186"/>
      <c r="H979" s="265"/>
      <c r="I979" s="265"/>
    </row>
    <row r="980" spans="1:9" ht="12.75">
      <c r="A980" s="205"/>
      <c r="B980" s="205"/>
      <c r="C980" s="205"/>
      <c r="D980" s="1548"/>
      <c r="E980" s="1548"/>
      <c r="F980" s="1548"/>
      <c r="G980" s="186"/>
      <c r="H980" s="265"/>
      <c r="I980" s="265"/>
    </row>
    <row r="981" spans="1:9" ht="12.75">
      <c r="A981" s="205"/>
      <c r="B981" s="205"/>
      <c r="C981" s="205"/>
      <c r="D981" s="1548"/>
      <c r="E981" s="1548"/>
      <c r="F981" s="1548"/>
      <c r="G981" s="186"/>
      <c r="H981" s="265"/>
      <c r="I981" s="265"/>
    </row>
    <row r="982" spans="1:9" ht="12.75">
      <c r="A982" s="205"/>
      <c r="B982" s="205"/>
      <c r="C982" s="205"/>
      <c r="D982" s="610"/>
      <c r="E982" s="610"/>
      <c r="F982" s="610"/>
      <c r="G982" s="186"/>
      <c r="H982" s="265"/>
      <c r="I982" s="265"/>
    </row>
    <row r="983" spans="1:9" ht="14.45" customHeight="1">
      <c r="A983" s="269"/>
      <c r="B983" s="606" t="s">
        <v>123</v>
      </c>
      <c r="C983" s="205"/>
      <c r="D983" s="1548" t="s">
        <v>1621</v>
      </c>
      <c r="E983" s="1548"/>
      <c r="F983" s="1548"/>
      <c r="G983" s="186"/>
      <c r="H983" s="265"/>
      <c r="I983" s="265"/>
    </row>
    <row r="984" spans="1:9" ht="12.75">
      <c r="A984" s="205"/>
      <c r="B984" s="205"/>
      <c r="C984" s="205"/>
      <c r="D984" s="1548"/>
      <c r="E984" s="1548"/>
      <c r="F984" s="1548"/>
      <c r="G984" s="186"/>
      <c r="H984" s="265"/>
      <c r="I984" s="265"/>
    </row>
    <row r="985" spans="1:9" ht="12.75">
      <c r="A985" s="205"/>
      <c r="B985" s="205"/>
      <c r="C985" s="205"/>
      <c r="D985" s="1548"/>
      <c r="E985" s="1548"/>
      <c r="F985" s="1548"/>
      <c r="G985" s="186"/>
      <c r="H985" s="265"/>
      <c r="I985" s="265"/>
    </row>
    <row r="986" spans="1:9" ht="12.75">
      <c r="A986" s="205"/>
      <c r="B986" s="205"/>
      <c r="C986" s="205"/>
      <c r="D986" s="1548"/>
      <c r="E986" s="1548"/>
      <c r="F986" s="1548"/>
      <c r="G986" s="186"/>
      <c r="H986" s="265"/>
      <c r="I986" s="265"/>
    </row>
    <row r="987" spans="1:9" ht="12.75">
      <c r="A987" s="205"/>
      <c r="B987" s="205"/>
      <c r="C987" s="205"/>
      <c r="D987" s="1548"/>
      <c r="E987" s="1548"/>
      <c r="F987" s="1548"/>
      <c r="G987" s="186"/>
      <c r="H987" s="265"/>
      <c r="I987" s="265"/>
    </row>
    <row r="988" spans="1:9" ht="12.75">
      <c r="A988" s="205"/>
      <c r="B988" s="205"/>
      <c r="C988" s="205"/>
      <c r="D988" s="368"/>
      <c r="E988" s="186"/>
      <c r="F988" s="186"/>
      <c r="G988" s="186"/>
      <c r="H988" s="265"/>
      <c r="I988" s="265"/>
    </row>
    <row r="989" spans="1:9" ht="14.25">
      <c r="A989" s="269"/>
      <c r="B989" s="606" t="s">
        <v>123</v>
      </c>
      <c r="C989" s="205"/>
      <c r="D989" s="1548" t="s">
        <v>1624</v>
      </c>
      <c r="E989" s="1548"/>
      <c r="F989" s="1548"/>
      <c r="G989" s="186"/>
      <c r="H989" s="265"/>
      <c r="I989" s="265"/>
    </row>
    <row r="990" spans="1:9" ht="12.75">
      <c r="A990" s="205"/>
      <c r="B990" s="205"/>
      <c r="C990" s="205"/>
      <c r="D990" s="1548"/>
      <c r="E990" s="1548"/>
      <c r="F990" s="1548"/>
      <c r="G990" s="186"/>
      <c r="H990" s="265"/>
      <c r="I990" s="265"/>
    </row>
    <row r="991" spans="1:9" ht="12.75">
      <c r="A991" s="205"/>
      <c r="B991" s="205"/>
      <c r="C991" s="205"/>
      <c r="D991" s="1548"/>
      <c r="E991" s="1548"/>
      <c r="F991" s="1548"/>
      <c r="G991" s="186"/>
      <c r="H991" s="265"/>
      <c r="I991" s="265"/>
    </row>
    <row r="992" spans="1:9" ht="12.75">
      <c r="A992" s="205"/>
      <c r="B992" s="205"/>
      <c r="C992" s="205"/>
      <c r="D992" s="1548"/>
      <c r="E992" s="1548"/>
      <c r="F992" s="1548"/>
      <c r="G992" s="186"/>
      <c r="H992" s="265"/>
      <c r="I992" s="265"/>
    </row>
    <row r="993" spans="1:9" ht="12.75">
      <c r="A993" s="205"/>
      <c r="B993" s="205"/>
      <c r="C993" s="205"/>
      <c r="D993" s="1548"/>
      <c r="E993" s="1548"/>
      <c r="F993" s="1548"/>
      <c r="G993" s="186"/>
      <c r="H993" s="265"/>
      <c r="I993" s="265"/>
    </row>
    <row r="994" spans="1:9" ht="12.75">
      <c r="A994" s="205"/>
      <c r="B994" s="205"/>
      <c r="C994" s="205"/>
      <c r="D994" s="368"/>
      <c r="E994" s="186"/>
      <c r="F994" s="186"/>
      <c r="G994" s="186"/>
      <c r="H994" s="265"/>
      <c r="I994" s="265"/>
    </row>
    <row r="995" spans="1:9" ht="14.45" customHeight="1">
      <c r="A995" s="269"/>
      <c r="B995" s="606" t="s">
        <v>123</v>
      </c>
      <c r="C995" s="205"/>
      <c r="D995" s="1548" t="s">
        <v>1625</v>
      </c>
      <c r="E995" s="1548"/>
      <c r="F995" s="1548"/>
      <c r="G995" s="186"/>
      <c r="H995" s="265"/>
      <c r="I995" s="265"/>
    </row>
    <row r="996" spans="1:9" ht="12.75">
      <c r="A996" s="205"/>
      <c r="B996" s="205"/>
      <c r="C996" s="205"/>
      <c r="D996" s="1548"/>
      <c r="E996" s="1548"/>
      <c r="F996" s="1548"/>
      <c r="G996" s="186"/>
      <c r="H996" s="265"/>
      <c r="I996" s="265"/>
    </row>
    <row r="997" spans="1:9" ht="12.75">
      <c r="A997" s="205"/>
      <c r="B997" s="205"/>
      <c r="C997" s="205"/>
      <c r="D997" s="1548"/>
      <c r="E997" s="1548"/>
      <c r="F997" s="1548"/>
      <c r="G997" s="186"/>
      <c r="H997" s="265"/>
      <c r="I997" s="265"/>
    </row>
    <row r="998" spans="1:9" ht="12.75">
      <c r="A998" s="205"/>
      <c r="B998" s="205"/>
      <c r="C998" s="205"/>
      <c r="D998" s="610"/>
      <c r="E998" s="610"/>
      <c r="F998" s="610"/>
      <c r="G998" s="186"/>
      <c r="H998" s="265"/>
      <c r="I998" s="265"/>
    </row>
    <row r="999" spans="1:9" ht="14.25">
      <c r="A999" s="269"/>
      <c r="B999" s="606" t="s">
        <v>123</v>
      </c>
      <c r="C999" s="205"/>
      <c r="D999" s="1548" t="s">
        <v>1626</v>
      </c>
      <c r="E999" s="1548"/>
      <c r="F999" s="1548"/>
      <c r="G999" s="186"/>
      <c r="H999" s="265"/>
      <c r="I999" s="265"/>
    </row>
    <row r="1000" spans="1:9" ht="12.75">
      <c r="A1000" s="205"/>
      <c r="B1000" s="205"/>
      <c r="C1000" s="205"/>
      <c r="D1000" s="1548"/>
      <c r="E1000" s="1548"/>
      <c r="F1000" s="1548"/>
      <c r="G1000" s="186"/>
      <c r="H1000" s="265"/>
      <c r="I1000" s="265"/>
    </row>
    <row r="1001" spans="1:9" ht="12.75">
      <c r="A1001" s="205"/>
      <c r="B1001" s="205"/>
      <c r="C1001" s="205"/>
      <c r="D1001" s="368"/>
      <c r="E1001" s="186"/>
      <c r="F1001" s="186"/>
      <c r="G1001" s="186"/>
      <c r="H1001" s="265"/>
      <c r="I1001" s="265"/>
    </row>
    <row r="1002" spans="1:9" ht="12.75">
      <c r="A1002" s="205"/>
      <c r="B1002" s="606" t="s">
        <v>123</v>
      </c>
      <c r="C1002" s="205"/>
      <c r="D1002" s="1028" t="s">
        <v>2272</v>
      </c>
      <c r="E1002" s="1318"/>
      <c r="F1002" s="1318"/>
      <c r="G1002" s="186"/>
      <c r="H1002" s="265"/>
      <c r="I1002" s="265"/>
    </row>
    <row r="1003" spans="1:9" ht="12.75">
      <c r="A1003" s="205"/>
      <c r="B1003" s="205"/>
      <c r="C1003" s="205"/>
      <c r="D1003" s="1318"/>
      <c r="E1003" s="1318"/>
      <c r="F1003" s="1318"/>
      <c r="G1003" s="186"/>
      <c r="H1003" s="265"/>
      <c r="I1003" s="265"/>
    </row>
    <row r="1004" spans="1:9" ht="12.75">
      <c r="A1004" s="205"/>
      <c r="B1004" s="205"/>
      <c r="C1004" s="205"/>
      <c r="D1004" s="186"/>
      <c r="E1004" s="186"/>
      <c r="F1004" s="186"/>
      <c r="G1004" s="186"/>
      <c r="H1004" s="265"/>
      <c r="I1004" s="265"/>
    </row>
    <row r="1005" spans="1:9" ht="12.75">
      <c r="A1005" s="205"/>
      <c r="B1005" s="606" t="s">
        <v>123</v>
      </c>
      <c r="C1005" s="205"/>
      <c r="D1005" s="1550" t="s">
        <v>1749</v>
      </c>
      <c r="E1005" s="1551"/>
      <c r="F1005" s="1551"/>
      <c r="G1005" s="186"/>
      <c r="H1005" s="265"/>
      <c r="I1005" s="265"/>
    </row>
    <row r="1006" spans="1:9" ht="12.75">
      <c r="A1006" s="205"/>
      <c r="B1006" s="205"/>
      <c r="C1006" s="205"/>
      <c r="D1006" s="1550"/>
      <c r="E1006" s="1551"/>
      <c r="F1006" s="1551"/>
      <c r="G1006" s="186"/>
      <c r="H1006" s="265"/>
      <c r="I1006" s="265"/>
    </row>
    <row r="1007" spans="1:9" ht="12.75">
      <c r="A1007" s="205"/>
      <c r="B1007" s="205"/>
      <c r="C1007" s="205"/>
      <c r="D1007" s="1550"/>
      <c r="E1007" s="1551"/>
      <c r="F1007" s="1551"/>
      <c r="G1007" s="186"/>
      <c r="H1007" s="265"/>
      <c r="I1007" s="265"/>
    </row>
    <row r="1008" spans="1:9" ht="12.75">
      <c r="A1008" s="205"/>
      <c r="B1008" s="205"/>
      <c r="C1008" s="205"/>
      <c r="D1008" s="1551"/>
      <c r="E1008" s="1551"/>
      <c r="F1008" s="1551"/>
      <c r="G1008" s="186"/>
      <c r="H1008" s="265"/>
      <c r="I1008" s="265"/>
    </row>
    <row r="1009" spans="1:9" ht="12.75">
      <c r="A1009" s="205"/>
      <c r="B1009" s="205"/>
      <c r="C1009" s="205"/>
      <c r="D1009" s="44"/>
      <c r="E1009" s="186"/>
      <c r="F1009" s="186"/>
      <c r="G1009" s="186"/>
      <c r="H1009" s="265"/>
      <c r="I1009" s="265"/>
    </row>
    <row r="1010" spans="1:9" ht="12.75">
      <c r="A1010" s="205"/>
      <c r="B1010" s="606" t="s">
        <v>123</v>
      </c>
      <c r="C1010" s="205"/>
      <c r="D1010" s="1545" t="s">
        <v>2116</v>
      </c>
      <c r="E1010" s="1545"/>
      <c r="F1010" s="1545"/>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545" t="s">
        <v>2117</v>
      </c>
      <c r="E1012" s="1545"/>
      <c r="F1012" s="1545"/>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546" t="s">
        <v>1469</v>
      </c>
      <c r="E1014" s="1546"/>
      <c r="F1014" s="1546"/>
      <c r="G1014" s="186"/>
      <c r="H1014" s="265"/>
      <c r="I1014" s="265"/>
    </row>
    <row r="1015" spans="1:9" ht="12.75">
      <c r="A1015" s="205"/>
      <c r="C1015" s="205"/>
      <c r="D1015" s="190"/>
      <c r="E1015" s="186"/>
      <c r="F1015" s="186"/>
      <c r="G1015" s="186"/>
      <c r="H1015" s="265"/>
      <c r="I1015" s="265"/>
    </row>
    <row r="1016" spans="1:9" ht="14.25">
      <c r="A1016" s="269"/>
      <c r="B1016" s="606" t="s">
        <v>1369</v>
      </c>
      <c r="C1016" s="205"/>
      <c r="D1016" s="1318" t="s">
        <v>1627</v>
      </c>
      <c r="E1016" s="1318"/>
      <c r="F1016" s="1318"/>
      <c r="G1016" s="186"/>
      <c r="H1016" s="265"/>
      <c r="I1016" s="265"/>
    </row>
    <row r="1017" spans="1:9" ht="12.75">
      <c r="A1017" s="205"/>
      <c r="B1017" s="205"/>
      <c r="C1017" s="205"/>
      <c r="D1017" s="1318"/>
      <c r="E1017" s="1318"/>
      <c r="F1017" s="1318"/>
      <c r="G1017" s="186"/>
      <c r="H1017" s="265"/>
      <c r="I1017" s="265"/>
    </row>
    <row r="1018" spans="1:9" ht="12.75">
      <c r="A1018" s="205"/>
      <c r="B1018" s="205"/>
      <c r="C1018" s="205"/>
      <c r="D1018" s="1318"/>
      <c r="E1018" s="1318"/>
      <c r="F1018" s="1318"/>
      <c r="G1018" s="186"/>
      <c r="H1018" s="265"/>
      <c r="I1018" s="265"/>
    </row>
    <row r="1019" spans="1:9" ht="12.75">
      <c r="A1019" s="205"/>
      <c r="B1019" s="205"/>
      <c r="C1019" s="205"/>
      <c r="D1019" s="1318"/>
      <c r="E1019" s="1318"/>
      <c r="F1019" s="1318"/>
      <c r="G1019" s="186"/>
      <c r="H1019" s="265"/>
      <c r="I1019" s="265"/>
    </row>
    <row r="1020" spans="1:9" ht="12.75">
      <c r="A1020" s="205"/>
      <c r="B1020" s="205"/>
      <c r="C1020" s="205"/>
      <c r="D1020" s="1318"/>
      <c r="E1020" s="1318"/>
      <c r="F1020" s="1318"/>
      <c r="G1020" s="186"/>
      <c r="H1020" s="265"/>
      <c r="I1020" s="265"/>
    </row>
    <row r="1021" spans="1:9" ht="12.75">
      <c r="A1021" s="205"/>
      <c r="B1021" s="205"/>
      <c r="C1021" s="205"/>
      <c r="G1021" s="186"/>
      <c r="H1021" s="265"/>
      <c r="I1021" s="265"/>
    </row>
    <row r="1022" spans="1:9" ht="14.25">
      <c r="A1022" s="269"/>
      <c r="B1022" s="606" t="s">
        <v>123</v>
      </c>
      <c r="C1022" s="205"/>
      <c r="D1022" s="1318" t="s">
        <v>1628</v>
      </c>
      <c r="E1022" s="1318"/>
      <c r="F1022" s="1318"/>
      <c r="G1022" s="186"/>
      <c r="H1022" s="265"/>
      <c r="I1022" s="265"/>
    </row>
    <row r="1023" spans="1:9" ht="12.75">
      <c r="A1023" s="205"/>
      <c r="B1023" s="205"/>
      <c r="C1023" s="205"/>
      <c r="D1023" s="1318"/>
      <c r="E1023" s="1318"/>
      <c r="F1023" s="1318"/>
      <c r="G1023" s="186"/>
      <c r="H1023" s="265"/>
      <c r="I1023" s="265"/>
    </row>
    <row r="1024" spans="1:9" ht="12.75">
      <c r="A1024" s="205"/>
      <c r="B1024" s="205"/>
      <c r="C1024" s="205"/>
      <c r="D1024" s="1318"/>
      <c r="E1024" s="1318"/>
      <c r="F1024" s="1318"/>
      <c r="G1024" s="186"/>
      <c r="H1024" s="265"/>
      <c r="I1024" s="265"/>
    </row>
    <row r="1025" spans="1:9" ht="12.75">
      <c r="A1025" s="205"/>
      <c r="B1025" s="205"/>
      <c r="C1025" s="205"/>
      <c r="D1025" s="1318"/>
      <c r="E1025" s="1318"/>
      <c r="F1025" s="1318"/>
      <c r="G1025" s="186"/>
      <c r="H1025" s="265"/>
      <c r="I1025" s="265"/>
    </row>
    <row r="1026" spans="1:9" ht="12.75">
      <c r="A1026" s="205"/>
      <c r="B1026" s="205"/>
      <c r="C1026" s="205"/>
      <c r="D1026" s="1318"/>
      <c r="E1026" s="1318"/>
      <c r="F1026" s="1318"/>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546" t="s">
        <v>1470</v>
      </c>
      <c r="E1028" s="1546"/>
      <c r="F1028" s="1546"/>
      <c r="G1028" s="186"/>
      <c r="H1028" s="265"/>
      <c r="I1028" s="265"/>
    </row>
    <row r="1029" spans="1:9" ht="12.75">
      <c r="A1029" s="205"/>
      <c r="B1029" s="205"/>
      <c r="C1029" s="205"/>
      <c r="D1029" s="190"/>
      <c r="E1029" s="186"/>
      <c r="F1029" s="186"/>
      <c r="G1029" s="186"/>
      <c r="H1029" s="265"/>
      <c r="I1029" s="265"/>
    </row>
    <row r="1030" spans="1:9" ht="14.25">
      <c r="A1030" s="269"/>
      <c r="B1030" s="606" t="s">
        <v>1369</v>
      </c>
      <c r="C1030" s="205"/>
      <c r="D1030" s="1318" t="s">
        <v>1634</v>
      </c>
      <c r="E1030" s="1318"/>
      <c r="F1030" s="1318"/>
      <c r="G1030" s="186"/>
      <c r="H1030" s="265"/>
      <c r="I1030" s="265"/>
    </row>
    <row r="1031" spans="1:9" ht="12.75">
      <c r="A1031" s="205"/>
      <c r="B1031" s="205"/>
      <c r="C1031" s="205"/>
      <c r="D1031" s="1318"/>
      <c r="E1031" s="1318"/>
      <c r="F1031" s="1318"/>
      <c r="G1031" s="186"/>
      <c r="H1031" s="265"/>
      <c r="I1031" s="265"/>
    </row>
    <row r="1032" spans="1:9" ht="12.75">
      <c r="A1032" s="205"/>
      <c r="B1032" s="205"/>
      <c r="C1032" s="205"/>
      <c r="D1032" s="1318"/>
      <c r="E1032" s="1318"/>
      <c r="F1032" s="1318"/>
      <c r="G1032" s="186"/>
      <c r="H1032" s="265"/>
      <c r="I1032" s="265"/>
    </row>
    <row r="1033" spans="1:9" ht="12.75">
      <c r="A1033" s="205"/>
      <c r="B1033" s="205"/>
      <c r="C1033" s="205"/>
      <c r="G1033" s="186"/>
      <c r="H1033" s="265"/>
      <c r="I1033" s="265"/>
    </row>
    <row r="1034" spans="1:9" ht="14.25">
      <c r="A1034" s="269"/>
      <c r="B1034" s="606" t="s">
        <v>123</v>
      </c>
      <c r="C1034" s="205"/>
      <c r="D1034" s="1318" t="s">
        <v>1635</v>
      </c>
      <c r="E1034" s="1318"/>
      <c r="F1034" s="1318"/>
      <c r="G1034" s="186"/>
      <c r="H1034" s="265"/>
      <c r="I1034" s="265"/>
    </row>
    <row r="1035" spans="1:9" ht="12.75">
      <c r="A1035" s="205"/>
      <c r="B1035" s="205"/>
      <c r="C1035" s="205"/>
      <c r="D1035" s="1318"/>
      <c r="E1035" s="1318"/>
      <c r="F1035" s="1318"/>
      <c r="G1035" s="186"/>
      <c r="H1035" s="265"/>
      <c r="I1035" s="265"/>
    </row>
    <row r="1036" spans="1:9" ht="12.75">
      <c r="A1036" s="205"/>
      <c r="B1036" s="205"/>
      <c r="C1036" s="205"/>
      <c r="D1036" s="1318"/>
      <c r="E1036" s="1318"/>
      <c r="F1036" s="1318"/>
      <c r="G1036" s="186"/>
      <c r="H1036" s="265"/>
      <c r="I1036" s="265"/>
    </row>
    <row r="1037" spans="1:9" ht="12.75">
      <c r="A1037" s="205"/>
      <c r="B1037" s="205"/>
      <c r="C1037" s="205"/>
      <c r="D1037" s="44"/>
      <c r="E1037" s="186"/>
      <c r="F1037" s="186"/>
      <c r="G1037" s="186"/>
      <c r="H1037" s="265"/>
      <c r="I1037" s="265"/>
    </row>
    <row r="1038" spans="1:9" ht="12.75">
      <c r="A1038" s="205"/>
      <c r="B1038" s="205"/>
      <c r="C1038" s="205"/>
      <c r="D1038" s="1546" t="s">
        <v>1471</v>
      </c>
      <c r="E1038" s="1546"/>
      <c r="F1038" s="1546"/>
      <c r="G1038" s="186"/>
      <c r="H1038" s="265"/>
      <c r="I1038" s="265"/>
    </row>
    <row r="1039" spans="1:9" ht="12.75">
      <c r="A1039" s="205"/>
      <c r="B1039" s="205"/>
      <c r="C1039" s="205"/>
      <c r="D1039" s="190"/>
      <c r="E1039" s="186"/>
      <c r="F1039" s="186"/>
      <c r="G1039" s="186"/>
      <c r="H1039" s="265"/>
      <c r="I1039" s="265"/>
    </row>
    <row r="1040" spans="1:9" ht="14.25" customHeight="1">
      <c r="A1040" s="269"/>
      <c r="B1040" s="606" t="s">
        <v>1369</v>
      </c>
      <c r="C1040" s="205"/>
      <c r="D1040" s="1318" t="s">
        <v>1637</v>
      </c>
      <c r="E1040" s="1318"/>
      <c r="F1040" s="1318"/>
      <c r="G1040" s="24"/>
      <c r="H1040" s="207"/>
      <c r="I1040" s="207"/>
    </row>
    <row r="1041" spans="1:9" ht="12.75">
      <c r="A1041" s="205"/>
      <c r="B1041" s="205"/>
      <c r="C1041" s="205"/>
      <c r="D1041" s="1318"/>
      <c r="E1041" s="1318"/>
      <c r="F1041" s="1318"/>
      <c r="G1041" s="24"/>
      <c r="H1041" s="207"/>
      <c r="I1041" s="207"/>
    </row>
    <row r="1042" spans="1:9" ht="12.75">
      <c r="A1042" s="205"/>
      <c r="B1042" s="205"/>
      <c r="C1042" s="205"/>
      <c r="D1042" s="1318"/>
      <c r="E1042" s="1318"/>
      <c r="F1042" s="1318"/>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123</v>
      </c>
      <c r="C1044" s="205"/>
      <c r="D1044" s="1318" t="s">
        <v>1636</v>
      </c>
      <c r="E1044" s="1318"/>
      <c r="F1044" s="1318"/>
      <c r="G1044" s="207"/>
      <c r="H1044" s="265"/>
      <c r="I1044" s="265"/>
    </row>
    <row r="1045" spans="1:9" ht="12.75">
      <c r="A1045" s="205"/>
      <c r="B1045" s="205"/>
      <c r="C1045" s="205"/>
      <c r="D1045" s="1318"/>
      <c r="E1045" s="1318"/>
      <c r="F1045" s="1318"/>
      <c r="G1045" s="207"/>
      <c r="H1045" s="265"/>
      <c r="I1045" s="265"/>
    </row>
    <row r="1046" spans="1:9" ht="12.75">
      <c r="A1046" s="205"/>
      <c r="B1046" s="205"/>
      <c r="C1046" s="205"/>
      <c r="D1046" s="1318"/>
      <c r="E1046" s="1318"/>
      <c r="F1046" s="1318"/>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1529" t="s">
        <v>1638</v>
      </c>
      <c r="E1048" s="1529"/>
      <c r="F1048" s="1529"/>
      <c r="G1048" s="206"/>
      <c r="H1048" s="265"/>
      <c r="I1048" s="265"/>
    </row>
    <row r="1049" spans="1:9" ht="12.75">
      <c r="A1049" s="205"/>
      <c r="B1049" s="205"/>
      <c r="C1049" s="205"/>
      <c r="D1049" s="1529"/>
      <c r="E1049" s="1529"/>
      <c r="F1049" s="1529"/>
      <c r="G1049" s="206"/>
      <c r="H1049" s="265"/>
      <c r="I1049" s="265"/>
    </row>
    <row r="1050" spans="1:9" ht="12.75">
      <c r="A1050" s="205"/>
      <c r="B1050" s="205"/>
      <c r="C1050" s="205"/>
      <c r="D1050" s="1529"/>
      <c r="E1050" s="1529"/>
      <c r="F1050" s="1529"/>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1318" t="s">
        <v>1639</v>
      </c>
      <c r="E1052" s="1318"/>
      <c r="F1052" s="1318"/>
      <c r="G1052" s="206"/>
      <c r="H1052" s="206"/>
      <c r="I1052" s="206"/>
    </row>
    <row r="1053" spans="1:9" ht="12.75">
      <c r="A1053" s="205"/>
      <c r="B1053" s="205"/>
      <c r="C1053" s="205"/>
      <c r="D1053" s="1318"/>
      <c r="E1053" s="1318"/>
      <c r="F1053" s="1318"/>
      <c r="G1053" s="206"/>
      <c r="H1053" s="206"/>
      <c r="I1053" s="206"/>
    </row>
    <row r="1054" spans="1:9" ht="12.75">
      <c r="A1054" s="205"/>
      <c r="B1054" s="205"/>
      <c r="C1054" s="205"/>
      <c r="D1054" s="1318"/>
      <c r="E1054" s="1318"/>
      <c r="F1054" s="1318"/>
      <c r="G1054" s="206"/>
      <c r="H1054" s="206"/>
      <c r="I1054" s="206"/>
    </row>
    <row r="1055" spans="1:9" ht="14.25">
      <c r="A1055" s="269"/>
      <c r="B1055" s="269"/>
      <c r="C1055" s="205"/>
      <c r="D1055" s="44"/>
      <c r="E1055" s="186"/>
      <c r="F1055" s="186"/>
      <c r="G1055" s="186"/>
      <c r="H1055" s="265"/>
      <c r="I1055" s="265"/>
    </row>
    <row r="1056" spans="1:9" ht="12.75" customHeight="1">
      <c r="A1056" s="205"/>
      <c r="B1056" s="606" t="s">
        <v>123</v>
      </c>
      <c r="C1056" s="205"/>
      <c r="D1056" s="1318" t="s">
        <v>1640</v>
      </c>
      <c r="E1056" s="1318"/>
      <c r="F1056" s="1318"/>
      <c r="G1056" s="206"/>
      <c r="H1056" s="206"/>
      <c r="I1056" s="206"/>
    </row>
    <row r="1057" spans="1:9" ht="12.75">
      <c r="A1057" s="205"/>
      <c r="B1057" s="205"/>
      <c r="C1057" s="205"/>
      <c r="D1057" s="1318"/>
      <c r="E1057" s="1318"/>
      <c r="F1057" s="1318"/>
      <c r="G1057" s="206"/>
      <c r="H1057" s="206"/>
      <c r="I1057" s="206"/>
    </row>
    <row r="1058" spans="1:9" ht="12.75">
      <c r="A1058" s="205"/>
      <c r="B1058" s="205"/>
      <c r="C1058" s="205"/>
      <c r="D1058" s="1318"/>
      <c r="E1058" s="1318"/>
      <c r="F1058" s="1318"/>
      <c r="G1058" s="206"/>
      <c r="H1058" s="206"/>
      <c r="I1058" s="206"/>
    </row>
    <row r="1059" spans="1:9" ht="12.75">
      <c r="A1059" s="205"/>
      <c r="B1059" s="205"/>
      <c r="C1059" s="205"/>
      <c r="D1059" s="44"/>
      <c r="E1059" s="186"/>
      <c r="F1059" s="186"/>
      <c r="G1059" s="186"/>
      <c r="H1059" s="265"/>
      <c r="I1059" s="265"/>
    </row>
    <row r="1060" spans="1:9" ht="12.75" customHeight="1">
      <c r="A1060" s="205"/>
      <c r="B1060" s="606" t="s">
        <v>123</v>
      </c>
      <c r="C1060" s="205"/>
      <c r="D1060" s="1318" t="s">
        <v>1472</v>
      </c>
      <c r="E1060" s="1318"/>
      <c r="F1060" s="1318"/>
      <c r="G1060" s="24"/>
      <c r="H1060" s="265"/>
      <c r="I1060" s="265"/>
    </row>
    <row r="1061" spans="1:9" ht="12.75">
      <c r="A1061" s="205"/>
      <c r="B1061" s="205"/>
      <c r="C1061" s="205"/>
      <c r="D1061" s="1318"/>
      <c r="E1061" s="1318"/>
      <c r="F1061" s="1318"/>
      <c r="G1061" s="24"/>
      <c r="H1061" s="265"/>
      <c r="I1061" s="265"/>
    </row>
    <row r="1062" spans="1:9" ht="12.75">
      <c r="A1062" s="205"/>
      <c r="B1062" s="205"/>
      <c r="C1062" s="205"/>
      <c r="D1062" s="1318"/>
      <c r="E1062" s="1318"/>
      <c r="F1062" s="1318"/>
      <c r="G1062" s="24"/>
      <c r="H1062" s="265"/>
      <c r="I1062" s="265"/>
    </row>
    <row r="1063" spans="1:9" ht="12.75">
      <c r="A1063" s="205"/>
      <c r="B1063" s="205"/>
      <c r="C1063" s="205"/>
      <c r="D1063" s="24"/>
      <c r="E1063" s="24"/>
      <c r="F1063" s="24"/>
      <c r="G1063" s="24"/>
      <c r="H1063" s="265"/>
      <c r="I1063" s="265"/>
    </row>
    <row r="1064" spans="1:9" ht="12.75" customHeight="1">
      <c r="A1064" s="205"/>
      <c r="B1064" s="606" t="s">
        <v>123</v>
      </c>
      <c r="C1064" s="205"/>
      <c r="D1064" s="1318" t="s">
        <v>1473</v>
      </c>
      <c r="E1064" s="1318"/>
      <c r="F1064" s="1318"/>
      <c r="G1064" s="24"/>
      <c r="H1064" s="265"/>
      <c r="I1064" s="265"/>
    </row>
    <row r="1065" spans="1:9" ht="12.75">
      <c r="A1065" s="205"/>
      <c r="B1065" s="205"/>
      <c r="C1065" s="205"/>
      <c r="D1065" s="1318"/>
      <c r="E1065" s="1318"/>
      <c r="F1065" s="1318"/>
      <c r="G1065" s="24"/>
      <c r="H1065" s="265"/>
      <c r="I1065" s="265"/>
    </row>
    <row r="1066" spans="1:9" ht="12.75">
      <c r="A1066" s="205"/>
      <c r="B1066" s="205"/>
      <c r="C1066" s="205"/>
      <c r="D1066" s="1318"/>
      <c r="E1066" s="1318"/>
      <c r="F1066" s="1318"/>
      <c r="G1066" s="24"/>
      <c r="H1066" s="265"/>
      <c r="I1066" s="265"/>
    </row>
    <row r="1067" spans="1:9" ht="12.75">
      <c r="A1067" s="205"/>
      <c r="B1067" s="205"/>
      <c r="C1067" s="205"/>
      <c r="D1067" s="300"/>
      <c r="E1067" s="300"/>
      <c r="F1067" s="300"/>
      <c r="G1067" s="300"/>
      <c r="H1067" s="265"/>
      <c r="I1067" s="265"/>
    </row>
    <row r="1068" spans="1:9" ht="12.75" customHeight="1">
      <c r="A1068" s="205"/>
      <c r="B1068" s="606" t="s">
        <v>123</v>
      </c>
      <c r="C1068" s="205"/>
      <c r="D1068" s="1582" t="s">
        <v>1122</v>
      </c>
      <c r="E1068" s="1582"/>
      <c r="F1068" s="1582"/>
      <c r="G1068" s="605"/>
      <c r="H1068" s="265"/>
      <c r="I1068" s="265"/>
    </row>
    <row r="1069" spans="1:9" ht="12.75">
      <c r="A1069" s="205"/>
      <c r="B1069" s="205"/>
      <c r="C1069" s="205"/>
      <c r="D1069" s="1582"/>
      <c r="E1069" s="1582"/>
      <c r="F1069" s="1582"/>
      <c r="G1069" s="605"/>
      <c r="H1069" s="265"/>
      <c r="I1069" s="265"/>
    </row>
    <row r="1070" spans="1:9" ht="12.75">
      <c r="A1070" s="205"/>
      <c r="B1070" s="205"/>
      <c r="C1070" s="205"/>
      <c r="D1070" s="1582"/>
      <c r="E1070" s="1582"/>
      <c r="F1070" s="1582"/>
      <c r="G1070" s="605"/>
      <c r="H1070" s="265"/>
      <c r="I1070" s="265"/>
    </row>
    <row r="1071" spans="1:9" ht="12.75">
      <c r="A1071" s="205"/>
      <c r="B1071" s="205"/>
      <c r="C1071" s="205"/>
      <c r="D1071" s="1582"/>
      <c r="E1071" s="1582"/>
      <c r="F1071" s="1582"/>
      <c r="G1071" s="605"/>
      <c r="H1071" s="265"/>
      <c r="I1071" s="265"/>
    </row>
    <row r="1072" spans="1:9" ht="12.75">
      <c r="A1072" s="205"/>
      <c r="B1072" s="205"/>
      <c r="C1072" s="205"/>
      <c r="D1072" s="1582"/>
      <c r="E1072" s="1582"/>
      <c r="F1072" s="1582"/>
      <c r="G1072" s="605"/>
      <c r="H1072" s="265"/>
      <c r="I1072" s="265"/>
    </row>
    <row r="1073" spans="1:9" ht="12.75">
      <c r="A1073" s="205"/>
      <c r="B1073" s="205"/>
      <c r="C1073" s="205"/>
      <c r="D1073" s="1582"/>
      <c r="E1073" s="1582"/>
      <c r="F1073" s="1582"/>
      <c r="G1073" s="605"/>
      <c r="H1073" s="265"/>
      <c r="I1073" s="265"/>
    </row>
    <row r="1074" spans="1:9" ht="12.75">
      <c r="A1074" s="205"/>
      <c r="B1074" s="205"/>
      <c r="C1074" s="205"/>
      <c r="D1074" s="1582"/>
      <c r="E1074" s="1582"/>
      <c r="F1074" s="1582"/>
      <c r="G1074" s="605"/>
      <c r="H1074" s="265"/>
      <c r="I1074" s="265"/>
    </row>
    <row r="1075" spans="1:9" ht="12.75">
      <c r="A1075" s="205"/>
      <c r="B1075" s="205"/>
      <c r="C1075" s="205"/>
      <c r="D1075" s="1582"/>
      <c r="E1075" s="1582"/>
      <c r="F1075" s="1582"/>
      <c r="G1075" s="605"/>
      <c r="H1075" s="265"/>
      <c r="I1075" s="265"/>
    </row>
    <row r="1076" spans="1:9" ht="12.75">
      <c r="A1076" s="205"/>
      <c r="B1076" s="205"/>
      <c r="C1076" s="205"/>
      <c r="D1076" s="1582"/>
      <c r="E1076" s="1582"/>
      <c r="F1076" s="1582"/>
      <c r="G1076" s="605"/>
      <c r="H1076" s="265"/>
      <c r="I1076" s="265"/>
    </row>
    <row r="1077" spans="1:9" ht="12.75">
      <c r="A1077" s="205"/>
      <c r="B1077" s="205"/>
      <c r="C1077" s="205"/>
      <c r="D1077" s="1582"/>
      <c r="E1077" s="1582"/>
      <c r="F1077" s="1582"/>
      <c r="G1077" s="605"/>
      <c r="H1077" s="265"/>
      <c r="I1077" s="265"/>
    </row>
    <row r="1078" spans="1:9" ht="14.25" customHeight="1">
      <c r="A1078" s="205"/>
      <c r="B1078" s="205"/>
      <c r="C1078" s="205"/>
      <c r="D1078" s="1582"/>
      <c r="E1078" s="1582"/>
      <c r="F1078" s="1582"/>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546" t="s">
        <v>1474</v>
      </c>
      <c r="E1080" s="1546"/>
      <c r="F1080" s="1546"/>
      <c r="G1080" s="415"/>
      <c r="H1080" s="265"/>
      <c r="I1080" s="265"/>
    </row>
    <row r="1081" spans="1:9" ht="12.75" customHeight="1">
      <c r="A1081" s="205"/>
      <c r="B1081" s="205"/>
      <c r="C1081" s="205"/>
      <c r="D1081" s="190"/>
      <c r="E1081" s="415"/>
      <c r="F1081" s="415"/>
      <c r="G1081" s="415"/>
      <c r="H1081" s="265"/>
      <c r="I1081" s="265"/>
    </row>
    <row r="1082" spans="1:9" ht="14.25">
      <c r="A1082" s="269"/>
      <c r="B1082" s="606" t="s">
        <v>1369</v>
      </c>
      <c r="C1082" s="205"/>
      <c r="D1082" s="1028" t="s">
        <v>2167</v>
      </c>
      <c r="E1082" s="1318"/>
      <c r="F1082" s="1318"/>
      <c r="G1082" s="186"/>
      <c r="H1082" s="265"/>
      <c r="I1082" s="265"/>
    </row>
    <row r="1083" spans="1:9" ht="12.75">
      <c r="A1083" s="205"/>
      <c r="B1083" s="205"/>
      <c r="C1083" s="205"/>
      <c r="D1083" s="1318"/>
      <c r="E1083" s="1318"/>
      <c r="F1083" s="1318"/>
      <c r="G1083" s="186"/>
      <c r="H1083" s="265"/>
      <c r="I1083" s="265"/>
    </row>
    <row r="1084" spans="1:9" ht="12.75">
      <c r="A1084" s="205"/>
      <c r="B1084" s="205"/>
      <c r="C1084" s="205"/>
      <c r="D1084" s="1318"/>
      <c r="E1084" s="1318"/>
      <c r="F1084" s="1318"/>
      <c r="G1084" s="186"/>
      <c r="H1084" s="265"/>
      <c r="I1084" s="265"/>
    </row>
    <row r="1085" spans="1:9" ht="12.75">
      <c r="A1085" s="205"/>
      <c r="B1085" s="205"/>
      <c r="C1085" s="205"/>
      <c r="D1085" s="1318"/>
      <c r="E1085" s="1318"/>
      <c r="F1085" s="1318"/>
      <c r="G1085" s="186"/>
      <c r="H1085" s="265"/>
      <c r="I1085" s="265"/>
    </row>
    <row r="1086" spans="1:9" ht="12.75">
      <c r="A1086" s="205"/>
      <c r="B1086" s="205"/>
      <c r="C1086" s="205"/>
      <c r="D1086" s="186"/>
      <c r="E1086" s="186"/>
      <c r="F1086" s="186"/>
      <c r="G1086" s="186"/>
      <c r="H1086" s="265"/>
      <c r="I1086" s="265"/>
    </row>
    <row r="1087" spans="1:9" ht="14.25">
      <c r="A1087" s="269"/>
      <c r="B1087" s="606" t="s">
        <v>123</v>
      </c>
      <c r="C1087" s="205"/>
      <c r="D1087" s="1028" t="s">
        <v>2168</v>
      </c>
      <c r="E1087" s="1318"/>
      <c r="F1087" s="1318"/>
      <c r="G1087" s="186"/>
      <c r="H1087" s="265"/>
      <c r="I1087" s="265"/>
    </row>
    <row r="1088" spans="1:9" ht="12.75">
      <c r="A1088" s="205"/>
      <c r="B1088" s="205"/>
      <c r="C1088" s="205"/>
      <c r="D1088" s="1318"/>
      <c r="E1088" s="1318"/>
      <c r="F1088" s="1318"/>
      <c r="G1088" s="186"/>
      <c r="H1088" s="265"/>
      <c r="I1088" s="265"/>
    </row>
    <row r="1089" spans="1:9" ht="12.75">
      <c r="A1089" s="205"/>
      <c r="B1089" s="205"/>
      <c r="C1089" s="205"/>
      <c r="D1089" s="1318"/>
      <c r="E1089" s="1318"/>
      <c r="F1089" s="1318"/>
      <c r="G1089" s="186"/>
      <c r="H1089" s="265"/>
      <c r="I1089" s="265"/>
    </row>
    <row r="1090" spans="1:9" ht="12.75">
      <c r="A1090" s="205"/>
      <c r="B1090" s="205"/>
      <c r="C1090" s="205"/>
      <c r="D1090" s="1318"/>
      <c r="E1090" s="1318"/>
      <c r="F1090" s="1318"/>
      <c r="G1090" s="186"/>
      <c r="H1090" s="265"/>
      <c r="I1090" s="265"/>
    </row>
    <row r="1091" spans="1:9" ht="12.75">
      <c r="A1091" s="205"/>
      <c r="B1091" s="205"/>
      <c r="C1091" s="205"/>
      <c r="D1091" s="186"/>
      <c r="E1091" s="186"/>
      <c r="F1091" s="186"/>
      <c r="G1091" s="186"/>
    </row>
    <row r="1092" spans="1:9" ht="12.75">
      <c r="A1092" s="205"/>
      <c r="B1092" s="606" t="s">
        <v>123</v>
      </c>
      <c r="C1092" s="205"/>
      <c r="D1092" s="1551" t="s">
        <v>1641</v>
      </c>
      <c r="E1092" s="1551"/>
      <c r="F1092" s="1551"/>
      <c r="G1092" s="186"/>
    </row>
    <row r="1093" spans="1:9" ht="12.75">
      <c r="A1093" s="205"/>
      <c r="B1093" s="205"/>
      <c r="C1093" s="205"/>
      <c r="D1093" s="1551"/>
      <c r="E1093" s="1551"/>
      <c r="F1093" s="1551"/>
      <c r="G1093" s="186"/>
    </row>
    <row r="1094" spans="1:9" ht="12.75">
      <c r="A1094" s="205"/>
      <c r="B1094" s="205"/>
      <c r="C1094" s="205"/>
      <c r="D1094" s="1551"/>
      <c r="E1094" s="1551"/>
      <c r="F1094" s="1551"/>
      <c r="G1094" s="186"/>
    </row>
    <row r="1095" spans="1:9" ht="12.75">
      <c r="A1095" s="205"/>
      <c r="B1095" s="205"/>
      <c r="C1095" s="205"/>
      <c r="D1095" s="186"/>
      <c r="E1095" s="186"/>
      <c r="F1095" s="186"/>
      <c r="G1095" s="186"/>
    </row>
    <row r="1096" spans="1:9" ht="14.25">
      <c r="A1096" s="269"/>
      <c r="B1096" s="606" t="s">
        <v>123</v>
      </c>
      <c r="C1096" s="426"/>
      <c r="D1096" s="1581" t="s">
        <v>2118</v>
      </c>
      <c r="E1096" s="1581"/>
      <c r="F1096" s="1581"/>
      <c r="G1096" s="446"/>
    </row>
    <row r="1097" spans="1:9" ht="12.75">
      <c r="A1097" s="426"/>
      <c r="B1097" s="426"/>
      <c r="C1097" s="426"/>
      <c r="D1097" s="1581"/>
      <c r="E1097" s="1581"/>
      <c r="F1097" s="1581"/>
      <c r="G1097" s="446"/>
    </row>
    <row r="1098" spans="1:9" ht="12.75">
      <c r="A1098" s="426"/>
      <c r="B1098" s="426"/>
      <c r="C1098" s="426"/>
      <c r="D1098" s="1581"/>
      <c r="E1098" s="1581"/>
      <c r="F1098" s="1581"/>
      <c r="G1098" s="446"/>
    </row>
    <row r="1099" spans="1:9" ht="12.75">
      <c r="A1099" s="205"/>
      <c r="B1099" s="205"/>
      <c r="C1099" s="205"/>
      <c r="D1099" s="186"/>
      <c r="E1099" s="186"/>
      <c r="F1099" s="186"/>
      <c r="G1099" s="186"/>
    </row>
    <row r="1100" spans="1:9" ht="12.75">
      <c r="C1100" s="205"/>
      <c r="D1100" s="1546" t="s">
        <v>1475</v>
      </c>
      <c r="E1100" s="1546"/>
      <c r="F1100" s="1546"/>
      <c r="G1100" s="186"/>
    </row>
    <row r="1101" spans="1:9" ht="12.75">
      <c r="C1101" s="205"/>
      <c r="D1101" s="190"/>
      <c r="E1101" s="186"/>
      <c r="F1101" s="186"/>
      <c r="G1101" s="186"/>
    </row>
    <row r="1102" spans="1:9" ht="12.75">
      <c r="A1102" s="205"/>
      <c r="B1102" s="606" t="s">
        <v>123</v>
      </c>
      <c r="C1102" s="205"/>
      <c r="D1102" s="1318" t="s">
        <v>1642</v>
      </c>
      <c r="E1102" s="1318"/>
      <c r="F1102" s="1318"/>
      <c r="G1102" s="186"/>
    </row>
    <row r="1103" spans="1:9" ht="12.75">
      <c r="A1103" s="205"/>
      <c r="B1103" s="205"/>
      <c r="C1103" s="205"/>
      <c r="D1103" s="1318"/>
      <c r="E1103" s="1318"/>
      <c r="F1103" s="1318"/>
      <c r="G1103" s="186"/>
    </row>
    <row r="1104" spans="1:9" ht="12.75">
      <c r="A1104" s="205"/>
      <c r="B1104" s="205"/>
      <c r="C1104" s="205"/>
      <c r="D1104" s="1318"/>
      <c r="E1104" s="1318"/>
      <c r="F1104" s="1318"/>
      <c r="G1104" s="186"/>
    </row>
    <row r="1105" spans="1:7" ht="12.75">
      <c r="A1105" s="205"/>
      <c r="B1105" s="205"/>
      <c r="C1105" s="205"/>
      <c r="D1105" s="186"/>
      <c r="E1105" s="186"/>
      <c r="F1105" s="186"/>
      <c r="G1105" s="186"/>
    </row>
    <row r="1106" spans="1:7" ht="14.25">
      <c r="A1106" s="269"/>
      <c r="B1106" s="606" t="s">
        <v>123</v>
      </c>
      <c r="C1106" s="205"/>
      <c r="D1106" s="1318" t="s">
        <v>1643</v>
      </c>
      <c r="E1106" s="1318"/>
      <c r="F1106" s="1318"/>
      <c r="G1106" s="186"/>
    </row>
    <row r="1107" spans="1:7" ht="12.75">
      <c r="A1107" s="205"/>
      <c r="B1107" s="205"/>
      <c r="C1107" s="205"/>
      <c r="D1107" s="1318"/>
      <c r="E1107" s="1318"/>
      <c r="F1107" s="1318"/>
      <c r="G1107" s="186"/>
    </row>
    <row r="1108" spans="1:7" ht="12.75">
      <c r="A1108" s="205"/>
      <c r="B1108" s="205"/>
      <c r="C1108" s="205"/>
      <c r="D1108" s="1318"/>
      <c r="E1108" s="1318"/>
      <c r="F1108" s="1318"/>
      <c r="G1108" s="186"/>
    </row>
    <row r="1109" spans="1:7" ht="12.75">
      <c r="A1109" s="205"/>
      <c r="B1109" s="205"/>
      <c r="C1109" s="205"/>
      <c r="D1109" s="186"/>
      <c r="E1109" s="186"/>
      <c r="F1109" s="186"/>
      <c r="G1109" s="186"/>
    </row>
    <row r="1110" spans="1:7" ht="12.75">
      <c r="A1110" s="205"/>
      <c r="B1110" s="205"/>
      <c r="C1110" s="205"/>
      <c r="D1110" s="1546" t="s">
        <v>1114</v>
      </c>
      <c r="E1110" s="1546"/>
      <c r="F1110" s="1546"/>
      <c r="G1110" s="186"/>
    </row>
    <row r="1111" spans="1:7" ht="12.75">
      <c r="A1111" s="205"/>
      <c r="B1111" s="205"/>
      <c r="C1111" s="205"/>
      <c r="D1111" s="1545" t="s">
        <v>1476</v>
      </c>
      <c r="E1111" s="1545"/>
      <c r="F1111" s="1545"/>
      <c r="G1111" s="186"/>
    </row>
    <row r="1112" spans="1:7" ht="12.75">
      <c r="A1112" s="205"/>
      <c r="B1112" s="205"/>
      <c r="C1112" s="205"/>
      <c r="D1112" s="416"/>
      <c r="E1112" s="186"/>
      <c r="F1112" s="186"/>
      <c r="G1112" s="186"/>
    </row>
    <row r="1113" spans="1:7" ht="14.25">
      <c r="A1113" s="269"/>
      <c r="B1113" s="606" t="s">
        <v>123</v>
      </c>
      <c r="C1113" s="205"/>
      <c r="D1113" s="1318" t="s">
        <v>1644</v>
      </c>
      <c r="E1113" s="1318"/>
      <c r="F1113" s="1318"/>
      <c r="G1113" s="186"/>
    </row>
    <row r="1114" spans="1:7" ht="12.75">
      <c r="A1114" s="205"/>
      <c r="B1114" s="205"/>
      <c r="C1114" s="205"/>
      <c r="D1114" s="1318"/>
      <c r="E1114" s="1318"/>
      <c r="F1114" s="1318"/>
      <c r="G1114" s="186"/>
    </row>
    <row r="1115" spans="1:7" ht="12.75">
      <c r="A1115" s="205"/>
      <c r="B1115" s="205"/>
      <c r="C1115" s="205"/>
      <c r="D1115" s="186"/>
      <c r="E1115" s="186"/>
      <c r="F1115" s="186"/>
      <c r="G1115" s="186"/>
    </row>
    <row r="1116" spans="1:7" ht="14.25">
      <c r="A1116" s="269"/>
      <c r="B1116" s="606" t="s">
        <v>123</v>
      </c>
      <c r="C1116" s="205"/>
      <c r="D1116" s="1318" t="s">
        <v>1645</v>
      </c>
      <c r="E1116" s="1318"/>
      <c r="F1116" s="1318"/>
      <c r="G1116" s="186"/>
    </row>
    <row r="1117" spans="1:7" ht="12.75">
      <c r="A1117" s="205"/>
      <c r="B1117" s="205"/>
      <c r="C1117" s="205"/>
      <c r="D1117" s="1318"/>
      <c r="E1117" s="1318"/>
      <c r="F1117" s="1318"/>
      <c r="G1117" s="186"/>
    </row>
    <row r="1118" spans="1:7" ht="12.75">
      <c r="A1118" s="205"/>
      <c r="B1118" s="205"/>
      <c r="C1118" s="205"/>
      <c r="E1118" s="186"/>
      <c r="F1118" s="186"/>
      <c r="G1118" s="186"/>
    </row>
    <row r="1119" spans="1:7" ht="12.75">
      <c r="A1119" s="205"/>
      <c r="B1119" s="205"/>
      <c r="C1119" s="205"/>
      <c r="D1119" s="1546" t="s">
        <v>1477</v>
      </c>
      <c r="E1119" s="1546"/>
      <c r="F1119" s="1546"/>
      <c r="G1119" s="186"/>
    </row>
    <row r="1120" spans="1:7" ht="12.75">
      <c r="A1120" s="205"/>
      <c r="B1120" s="205"/>
      <c r="C1120" s="205"/>
      <c r="D1120" s="190"/>
      <c r="E1120" s="186"/>
      <c r="F1120" s="186"/>
      <c r="G1120" s="186"/>
    </row>
    <row r="1121" spans="1:7" ht="14.25">
      <c r="A1121" s="269"/>
      <c r="B1121" s="606" t="s">
        <v>1369</v>
      </c>
      <c r="C1121" s="205"/>
      <c r="D1121" s="1318" t="s">
        <v>1646</v>
      </c>
      <c r="E1121" s="1318"/>
      <c r="F1121" s="1318"/>
      <c r="G1121" s="186"/>
    </row>
    <row r="1122" spans="1:7" ht="12.75">
      <c r="A1122" s="205"/>
      <c r="B1122" s="205"/>
      <c r="C1122" s="205"/>
      <c r="D1122" s="1318"/>
      <c r="E1122" s="1318"/>
      <c r="F1122" s="1318"/>
      <c r="G1122" s="186"/>
    </row>
    <row r="1123" spans="1:7" ht="12.75">
      <c r="A1123" s="205"/>
      <c r="B1123" s="205"/>
      <c r="C1123" s="205"/>
      <c r="D1123" s="1318"/>
      <c r="E1123" s="1318"/>
      <c r="F1123" s="1318"/>
      <c r="G1123" s="186"/>
    </row>
    <row r="1124" spans="1:7" ht="12.75">
      <c r="A1124" s="205"/>
      <c r="B1124" s="205"/>
      <c r="C1124" s="205"/>
      <c r="D1124" s="1318"/>
      <c r="E1124" s="1318"/>
      <c r="F1124" s="1318"/>
      <c r="G1124" s="186"/>
    </row>
    <row r="1125" spans="1:7" ht="12.75">
      <c r="A1125" s="205"/>
      <c r="B1125" s="205"/>
      <c r="C1125" s="205"/>
      <c r="D1125" s="1318"/>
      <c r="E1125" s="1318"/>
      <c r="F1125" s="1318"/>
      <c r="G1125" s="186"/>
    </row>
    <row r="1126" spans="1:7" ht="12.75">
      <c r="A1126" s="205"/>
      <c r="B1126" s="205"/>
      <c r="C1126" s="205"/>
      <c r="D1126" s="1318"/>
      <c r="E1126" s="1318"/>
      <c r="F1126" s="1318"/>
      <c r="G1126" s="186"/>
    </row>
    <row r="1127" spans="1:7" ht="12.75">
      <c r="A1127" s="205"/>
      <c r="B1127" s="205"/>
      <c r="C1127" s="205"/>
      <c r="D1127" s="1318"/>
      <c r="E1127" s="1318"/>
      <c r="F1127" s="1318"/>
      <c r="G1127" s="186"/>
    </row>
    <row r="1128" spans="1:7" ht="12.75">
      <c r="A1128" s="205"/>
      <c r="B1128" s="205"/>
      <c r="C1128" s="205"/>
      <c r="D1128" s="186"/>
      <c r="E1128" s="186"/>
      <c r="F1128" s="186"/>
      <c r="G1128" s="186"/>
    </row>
    <row r="1129" spans="1:7" ht="14.25">
      <c r="A1129" s="269"/>
      <c r="B1129" s="606" t="s">
        <v>123</v>
      </c>
      <c r="C1129" s="205"/>
      <c r="D1129" s="1318" t="s">
        <v>1647</v>
      </c>
      <c r="E1129" s="1318"/>
      <c r="F1129" s="1318"/>
      <c r="G1129" s="186"/>
    </row>
    <row r="1130" spans="1:7" ht="12.75">
      <c r="A1130" s="205"/>
      <c r="B1130" s="205"/>
      <c r="C1130" s="205"/>
      <c r="D1130" s="1318"/>
      <c r="E1130" s="1318"/>
      <c r="F1130" s="1318"/>
      <c r="G1130" s="186"/>
    </row>
    <row r="1131" spans="1:7" ht="12.75">
      <c r="A1131" s="205"/>
      <c r="B1131" s="205"/>
      <c r="C1131" s="205"/>
      <c r="D1131" s="1318"/>
      <c r="E1131" s="1318"/>
      <c r="F1131" s="1318"/>
      <c r="G1131" s="186"/>
    </row>
    <row r="1132" spans="1:7" ht="12.75">
      <c r="A1132" s="205"/>
      <c r="B1132" s="205"/>
      <c r="C1132" s="205"/>
      <c r="D1132" s="1318"/>
      <c r="E1132" s="1318"/>
      <c r="F1132" s="1318"/>
      <c r="G1132" s="186"/>
    </row>
    <row r="1133" spans="1:7" ht="12.75">
      <c r="A1133" s="205"/>
      <c r="B1133" s="205"/>
      <c r="C1133" s="205"/>
      <c r="D1133" s="1318"/>
      <c r="E1133" s="1318"/>
      <c r="F1133" s="1318"/>
      <c r="G1133" s="186"/>
    </row>
    <row r="1134" spans="1:7" ht="12.75">
      <c r="A1134" s="205"/>
      <c r="B1134" s="205"/>
      <c r="C1134" s="205"/>
      <c r="D1134" s="1318"/>
      <c r="E1134" s="1318"/>
      <c r="F1134" s="1318"/>
      <c r="G1134" s="186"/>
    </row>
    <row r="1135" spans="1:7" ht="12.75">
      <c r="A1135" s="205"/>
      <c r="B1135" s="205"/>
      <c r="C1135" s="205"/>
      <c r="D1135" s="1318"/>
      <c r="E1135" s="1318"/>
      <c r="F1135" s="1318"/>
      <c r="G1135" s="186"/>
    </row>
    <row r="1136" spans="1:7" ht="12.75">
      <c r="A1136" s="205"/>
      <c r="B1136" s="205"/>
      <c r="C1136" s="205"/>
      <c r="D1136" s="24"/>
      <c r="E1136" s="24"/>
      <c r="F1136" s="24"/>
      <c r="G1136" s="186"/>
    </row>
    <row r="1137" spans="1:7" ht="12.6" customHeight="1">
      <c r="A1137" s="205"/>
      <c r="B1137" s="606" t="s">
        <v>123</v>
      </c>
      <c r="C1137" s="205"/>
      <c r="D1137" s="1550" t="s">
        <v>1750</v>
      </c>
      <c r="E1137" s="1551"/>
      <c r="F1137" s="1551"/>
      <c r="G1137" s="186"/>
    </row>
    <row r="1138" spans="1:7" ht="12.6" customHeight="1">
      <c r="A1138" s="205"/>
      <c r="B1138" s="205"/>
      <c r="C1138" s="205"/>
      <c r="D1138" s="1551"/>
      <c r="E1138" s="1551"/>
      <c r="F1138" s="1551"/>
      <c r="G1138" s="186"/>
    </row>
    <row r="1139" spans="1:7" ht="12.75">
      <c r="A1139" s="205"/>
      <c r="B1139" s="205"/>
      <c r="C1139" s="205"/>
      <c r="D1139" s="1551"/>
      <c r="E1139" s="1551"/>
      <c r="F1139" s="1551"/>
      <c r="G1139" s="186"/>
    </row>
    <row r="1140" spans="1:7" ht="12.75">
      <c r="A1140" s="205"/>
      <c r="B1140" s="205"/>
      <c r="C1140" s="205"/>
      <c r="D1140" s="650"/>
      <c r="E1140" s="650"/>
      <c r="F1140" s="650"/>
      <c r="G1140" s="186"/>
    </row>
    <row r="1141" spans="1:7" ht="12.75">
      <c r="D1141" s="1546" t="s">
        <v>1478</v>
      </c>
      <c r="E1141" s="1546"/>
      <c r="F1141" s="1546"/>
    </row>
    <row r="1142" spans="1:7" ht="12.75">
      <c r="D1142" s="190"/>
    </row>
    <row r="1143" spans="1:7" ht="14.25">
      <c r="A1143" s="269"/>
      <c r="B1143" s="606" t="s">
        <v>1369</v>
      </c>
      <c r="D1143" s="1318" t="s">
        <v>1648</v>
      </c>
      <c r="E1143" s="1318"/>
      <c r="F1143" s="1318"/>
    </row>
    <row r="1144" spans="1:7" ht="12.75">
      <c r="D1144" s="1318"/>
      <c r="E1144" s="1318"/>
      <c r="F1144" s="1318"/>
    </row>
    <row r="1145" spans="1:7" ht="12.75"/>
    <row r="1146" spans="1:7" ht="14.25">
      <c r="A1146" s="269"/>
      <c r="B1146" s="606" t="s">
        <v>123</v>
      </c>
      <c r="D1146" s="1318" t="s">
        <v>1649</v>
      </c>
      <c r="E1146" s="1318"/>
      <c r="F1146" s="1318"/>
    </row>
    <row r="1147" spans="1:7" ht="12.75">
      <c r="D1147" s="1318"/>
      <c r="E1147" s="1318"/>
      <c r="F1147" s="1318"/>
    </row>
    <row r="1148" spans="1:7" ht="12.75"/>
    <row r="1149" spans="1:7" ht="12.75">
      <c r="D1149" s="1546" t="s">
        <v>1479</v>
      </c>
      <c r="E1149" s="1546"/>
      <c r="F1149" s="1546"/>
    </row>
    <row r="1150" spans="1:7" ht="12.75">
      <c r="D1150" s="190"/>
    </row>
    <row r="1151" spans="1:7" ht="14.25">
      <c r="A1151" s="269"/>
      <c r="B1151" s="606" t="s">
        <v>123</v>
      </c>
      <c r="D1151" s="1545" t="s">
        <v>1650</v>
      </c>
      <c r="E1151" s="1545"/>
      <c r="F1151" s="1545"/>
    </row>
    <row r="1152" spans="1:7" ht="12.75"/>
    <row r="1153" spans="1:7" ht="14.25">
      <c r="A1153" s="269"/>
      <c r="B1153" s="606" t="s">
        <v>123</v>
      </c>
      <c r="D1153" s="1318" t="s">
        <v>1651</v>
      </c>
      <c r="E1153" s="1318"/>
      <c r="F1153" s="1318"/>
    </row>
    <row r="1154" spans="1:7" ht="14.25">
      <c r="A1154" s="269"/>
      <c r="B1154" s="269"/>
      <c r="D1154" s="1318"/>
      <c r="E1154" s="1318"/>
      <c r="F1154" s="1318"/>
    </row>
    <row r="1155" spans="1:7" ht="14.25">
      <c r="A1155" s="269"/>
      <c r="B1155" s="269"/>
      <c r="D1155" s="24"/>
      <c r="E1155" s="24"/>
      <c r="F1155" s="24"/>
      <c r="G1155"/>
    </row>
    <row r="1156" spans="1:7" ht="12.75">
      <c r="D1156" s="1546" t="s">
        <v>1661</v>
      </c>
      <c r="E1156" s="1546"/>
      <c r="F1156" s="1546"/>
      <c r="G1156"/>
    </row>
    <row r="1157" spans="1:7" ht="12.75">
      <c r="D1157" s="190"/>
      <c r="G1157"/>
    </row>
    <row r="1158" spans="1:7" ht="14.45" customHeight="1">
      <c r="A1158" s="269"/>
      <c r="B1158" s="606" t="s">
        <v>123</v>
      </c>
      <c r="D1158" s="1028" t="s">
        <v>2169</v>
      </c>
      <c r="E1158" s="1318"/>
      <c r="F1158" s="1318"/>
      <c r="G1158"/>
    </row>
    <row r="1159" spans="1:7" ht="14.25">
      <c r="A1159" s="269"/>
      <c r="B1159" s="269"/>
      <c r="D1159" s="1318"/>
      <c r="E1159" s="1318"/>
      <c r="F1159" s="1318"/>
      <c r="G1159"/>
    </row>
    <row r="1160" spans="1:7" ht="14.25">
      <c r="A1160" s="269"/>
      <c r="B1160" s="269"/>
      <c r="D1160" s="1318"/>
      <c r="E1160" s="1318"/>
      <c r="F1160" s="1318"/>
      <c r="G1160"/>
    </row>
    <row r="1161" spans="1:7" ht="14.25">
      <c r="A1161" s="269"/>
      <c r="B1161" s="269"/>
      <c r="D1161" s="1318"/>
      <c r="E1161" s="1318"/>
      <c r="F1161" s="1318"/>
      <c r="G1161"/>
    </row>
    <row r="1162" spans="1:7" ht="14.25">
      <c r="A1162" s="269"/>
      <c r="B1162" s="269"/>
      <c r="D1162" s="1318"/>
      <c r="E1162" s="1318"/>
      <c r="F1162" s="1318"/>
      <c r="G1162"/>
    </row>
    <row r="1163" spans="1:7" ht="14.25">
      <c r="A1163" s="269"/>
      <c r="B1163" s="269"/>
      <c r="D1163" s="1318"/>
      <c r="E1163" s="1318"/>
      <c r="F1163" s="1318"/>
      <c r="G1163"/>
    </row>
    <row r="1164" spans="1:7" ht="14.25">
      <c r="A1164" s="269"/>
      <c r="B1164" s="269"/>
      <c r="D1164" s="1318"/>
      <c r="E1164" s="1318"/>
      <c r="F1164" s="1318"/>
      <c r="G1164"/>
    </row>
    <row r="1165" spans="1:7" ht="14.25">
      <c r="A1165" s="269"/>
      <c r="B1165" s="269"/>
      <c r="D1165" s="1318"/>
      <c r="E1165" s="1318"/>
      <c r="F1165" s="1318"/>
      <c r="G1165"/>
    </row>
    <row r="1166" spans="1:7" ht="14.25">
      <c r="A1166" s="269"/>
      <c r="B1166" s="269"/>
      <c r="D1166" s="1318"/>
      <c r="E1166" s="1318"/>
      <c r="F1166" s="1318"/>
      <c r="G1166"/>
    </row>
    <row r="1167" spans="1:7" ht="14.25">
      <c r="A1167" s="269"/>
      <c r="B1167" s="269"/>
      <c r="D1167" s="1318"/>
      <c r="E1167" s="1318"/>
      <c r="F1167" s="1318"/>
      <c r="G1167"/>
    </row>
    <row r="1168" spans="1:7" ht="14.25">
      <c r="A1168" s="269"/>
      <c r="B1168" s="269"/>
      <c r="D1168" s="1318"/>
      <c r="E1168" s="1318"/>
      <c r="F1168" s="1318"/>
      <c r="G1168"/>
    </row>
    <row r="1169" spans="1:7" ht="14.25">
      <c r="A1169" s="269"/>
      <c r="B1169" s="269"/>
      <c r="D1169" s="1318"/>
      <c r="E1169" s="1318"/>
      <c r="F1169" s="1318"/>
      <c r="G1169"/>
    </row>
    <row r="1170" spans="1:7" ht="14.25">
      <c r="A1170" s="269"/>
      <c r="B1170" s="269"/>
      <c r="D1170" s="1318"/>
      <c r="E1170" s="1318"/>
      <c r="F1170" s="1318"/>
      <c r="G1170"/>
    </row>
    <row r="1171" spans="1:7" ht="38.25" customHeight="1">
      <c r="A1171" s="269"/>
      <c r="B1171" s="269"/>
      <c r="D1171" s="1318"/>
      <c r="E1171" s="1318"/>
      <c r="F1171" s="1318"/>
    </row>
    <row r="1172" spans="1:7" ht="12.75"/>
    <row r="1173" spans="1:7" ht="12.75">
      <c r="A1173" s="1579" t="s">
        <v>1397</v>
      </c>
      <c r="B1173" s="1579"/>
      <c r="C1173" s="1579"/>
      <c r="D1173" s="1579"/>
      <c r="E1173" s="1579"/>
      <c r="F1173" s="1579"/>
      <c r="G1173" s="1579"/>
    </row>
    <row r="1174" spans="1:7" ht="12.75">
      <c r="A1174" s="44"/>
      <c r="B1174" s="44"/>
    </row>
    <row r="1175" spans="1:7" ht="12.75">
      <c r="C1175" s="205"/>
      <c r="D1175" s="1546" t="s">
        <v>1652</v>
      </c>
      <c r="E1175" s="1546"/>
      <c r="F1175" s="1546"/>
    </row>
    <row r="1176" spans="1:7" ht="12.75">
      <c r="A1176" s="188"/>
      <c r="B1176" s="188"/>
      <c r="C1176" s="188"/>
      <c r="D1176" s="1547" t="s">
        <v>1483</v>
      </c>
      <c r="E1176" s="1545"/>
      <c r="F1176" s="1545"/>
    </row>
    <row r="1177" spans="1:7" ht="12.75">
      <c r="A1177" s="188"/>
      <c r="B1177" s="188"/>
      <c r="C1177" s="188"/>
      <c r="F1177" s="186"/>
      <c r="G1177"/>
    </row>
    <row r="1178" spans="1:7" ht="13.7" customHeight="1">
      <c r="B1178" s="606" t="s">
        <v>1369</v>
      </c>
      <c r="D1178" s="1602" t="s">
        <v>2065</v>
      </c>
      <c r="E1178" s="1602"/>
      <c r="F1178" s="1602"/>
      <c r="G1178"/>
    </row>
    <row r="1179" spans="1:7" ht="12.75">
      <c r="D1179" s="1602"/>
      <c r="E1179" s="1602"/>
      <c r="F1179" s="1602"/>
      <c r="G1179"/>
    </row>
    <row r="1180" spans="1:7" ht="12.75">
      <c r="D1180" s="15"/>
      <c r="E1180" s="923" t="s">
        <v>2066</v>
      </c>
      <c r="F1180" s="15"/>
      <c r="G1180"/>
    </row>
    <row r="1181" spans="1:7" ht="12.75">
      <c r="D1181" s="15"/>
      <c r="E1181" s="15"/>
      <c r="F1181" s="15"/>
      <c r="G1181"/>
    </row>
    <row r="1182" spans="1:7" ht="12.75">
      <c r="D1182" s="1019" t="s">
        <v>2064</v>
      </c>
      <c r="E1182" s="1019"/>
      <c r="F1182" s="1019"/>
      <c r="G1182"/>
    </row>
    <row r="1183" spans="1:7" ht="12.75">
      <c r="A1183" s="189"/>
      <c r="B1183" s="189"/>
      <c r="C1183" s="189"/>
      <c r="D1183" s="1019"/>
      <c r="E1183" s="1019"/>
      <c r="F1183" s="1019"/>
      <c r="G1183"/>
    </row>
    <row r="1184" spans="1:7" ht="14.45" customHeight="1">
      <c r="A1184" s="189"/>
      <c r="B1184" s="189"/>
      <c r="C1184" s="189"/>
      <c r="D1184" s="1019"/>
      <c r="E1184" s="1019"/>
      <c r="F1184" s="1019"/>
      <c r="G1184"/>
    </row>
    <row r="1185" spans="1:7" ht="12.75">
      <c r="A1185" s="189"/>
      <c r="B1185" s="189"/>
      <c r="C1185" s="189"/>
      <c r="D1185" s="104"/>
      <c r="E1185" s="104"/>
      <c r="F1185" s="104"/>
      <c r="G1185"/>
    </row>
    <row r="1186" spans="1:7" ht="12.75">
      <c r="A1186" s="189"/>
      <c r="B1186" s="606" t="s">
        <v>123</v>
      </c>
      <c r="C1186" s="189"/>
      <c r="D1186" s="1318" t="s">
        <v>1662</v>
      </c>
      <c r="E1186" s="1318"/>
      <c r="F1186" s="1318"/>
      <c r="G1186"/>
    </row>
    <row r="1187" spans="1:7" ht="12.75">
      <c r="A1187" s="189"/>
      <c r="B1187" s="189"/>
      <c r="C1187" s="189"/>
      <c r="D1187" s="1318"/>
      <c r="E1187" s="1318"/>
      <c r="F1187" s="1318"/>
      <c r="G1187"/>
    </row>
    <row r="1188" spans="1:7" ht="12.75">
      <c r="A1188" s="189"/>
      <c r="B1188" s="189"/>
      <c r="C1188" s="189"/>
      <c r="D1188" s="1318"/>
      <c r="E1188" s="1318"/>
      <c r="F1188" s="1318"/>
      <c r="G1188"/>
    </row>
    <row r="1189" spans="1:7" ht="12.75">
      <c r="A1189" s="189"/>
      <c r="B1189" s="189"/>
      <c r="C1189" s="189"/>
      <c r="D1189" s="1318"/>
      <c r="E1189" s="1318"/>
      <c r="F1189" s="1318"/>
      <c r="G1189"/>
    </row>
    <row r="1190" spans="1:7" ht="12.75">
      <c r="A1190" s="189"/>
      <c r="B1190" s="189"/>
      <c r="C1190" s="189"/>
      <c r="D1190" s="24"/>
      <c r="E1190" s="24"/>
      <c r="F1190" s="24"/>
      <c r="G1190"/>
    </row>
    <row r="1191" spans="1:7" ht="12.75">
      <c r="A1191" s="189"/>
      <c r="B1191" s="606" t="s">
        <v>123</v>
      </c>
      <c r="C1191" s="189"/>
      <c r="D1191" s="1028" t="s">
        <v>2273</v>
      </c>
      <c r="E1191" s="1318"/>
      <c r="F1191" s="1318"/>
      <c r="G1191"/>
    </row>
    <row r="1192" spans="1:7" ht="12.75">
      <c r="A1192" s="189"/>
      <c r="B1192" s="189"/>
      <c r="C1192" s="189"/>
      <c r="D1192" s="1318"/>
      <c r="E1192" s="1318"/>
      <c r="F1192" s="1318"/>
      <c r="G1192"/>
    </row>
    <row r="1193" spans="1:7" ht="12.75">
      <c r="A1193" s="189"/>
      <c r="B1193" s="189"/>
      <c r="C1193" s="189"/>
      <c r="D1193" s="24"/>
      <c r="E1193" s="24"/>
      <c r="F1193" s="24"/>
      <c r="G1193"/>
    </row>
    <row r="1194" spans="1:7" ht="14.25">
      <c r="A1194" s="269"/>
      <c r="B1194" s="606" t="s">
        <v>1369</v>
      </c>
      <c r="D1194" s="1545" t="s">
        <v>1653</v>
      </c>
      <c r="E1194" s="1545"/>
      <c r="F1194" s="1545"/>
      <c r="G1194"/>
    </row>
    <row r="1195" spans="1:7" ht="12.75">
      <c r="G1195"/>
    </row>
    <row r="1196" spans="1:7" ht="14.25">
      <c r="A1196" s="269"/>
      <c r="B1196" s="606" t="s">
        <v>1369</v>
      </c>
      <c r="D1196" s="1545" t="s">
        <v>1654</v>
      </c>
      <c r="E1196" s="1545"/>
      <c r="F1196" s="1545"/>
      <c r="G1196"/>
    </row>
    <row r="1197" spans="1:7" ht="12.75">
      <c r="D1197" s="44"/>
      <c r="G1197"/>
    </row>
    <row r="1198" spans="1:7" ht="14.25">
      <c r="A1198" s="269"/>
      <c r="B1198" s="606" t="s">
        <v>123</v>
      </c>
      <c r="D1198" s="1545" t="s">
        <v>1655</v>
      </c>
      <c r="E1198" s="1545"/>
      <c r="F1198" s="1545"/>
      <c r="G1198"/>
    </row>
    <row r="1199" spans="1:7" ht="12.75">
      <c r="D1199" s="44"/>
      <c r="G1199"/>
    </row>
    <row r="1200" spans="1:7" ht="14.25">
      <c r="A1200" s="269"/>
      <c r="B1200" s="606" t="s">
        <v>123</v>
      </c>
      <c r="D1200" s="1318" t="s">
        <v>1656</v>
      </c>
      <c r="E1200" s="1318"/>
      <c r="F1200" s="1318"/>
      <c r="G1200"/>
    </row>
    <row r="1201" spans="1:7" ht="14.25">
      <c r="A1201" s="269"/>
      <c r="B1201" s="269"/>
      <c r="D1201" s="1318"/>
      <c r="E1201" s="1318"/>
      <c r="F1201" s="1318"/>
      <c r="G1201"/>
    </row>
    <row r="1202" spans="1:7" ht="14.25">
      <c r="A1202" s="269"/>
      <c r="B1202" s="269"/>
      <c r="D1202" s="44"/>
    </row>
    <row r="1203" spans="1:7" s="445" customFormat="1" ht="14.25">
      <c r="A1203" s="287"/>
      <c r="B1203" s="606" t="s">
        <v>123</v>
      </c>
      <c r="C1203" s="288"/>
      <c r="D1203" s="1543" t="s">
        <v>1657</v>
      </c>
      <c r="E1203" s="1543"/>
      <c r="F1203" s="1543"/>
      <c r="G1203" s="290"/>
    </row>
    <row r="1204" spans="1:7" s="445" customFormat="1" ht="12.75">
      <c r="A1204" s="288"/>
      <c r="B1204" s="288"/>
      <c r="C1204" s="288"/>
      <c r="D1204" s="1543"/>
      <c r="E1204" s="1543"/>
      <c r="F1204" s="1543"/>
      <c r="G1204" s="290"/>
    </row>
    <row r="1205" spans="1:7" s="445" customFormat="1" ht="12.75">
      <c r="A1205" s="288"/>
      <c r="B1205" s="288"/>
      <c r="C1205" s="288"/>
      <c r="D1205" s="289"/>
      <c r="E1205" s="290"/>
      <c r="F1205" s="290"/>
      <c r="G1205" s="290"/>
    </row>
    <row r="1206" spans="1:7" s="445" customFormat="1" ht="14.25">
      <c r="A1206" s="287"/>
      <c r="B1206" s="606" t="s">
        <v>123</v>
      </c>
      <c r="C1206" s="288"/>
      <c r="D1206" s="1544" t="s">
        <v>1658</v>
      </c>
      <c r="E1206" s="1544"/>
      <c r="F1206" s="1544"/>
      <c r="G1206" s="290"/>
    </row>
    <row r="1207" spans="1:7" s="445" customFormat="1" ht="12.75">
      <c r="A1207" s="288"/>
      <c r="B1207" s="288"/>
      <c r="C1207" s="288"/>
      <c r="D1207" s="289"/>
      <c r="E1207" s="290"/>
      <c r="F1207" s="290"/>
      <c r="G1207" s="290"/>
    </row>
    <row r="1208" spans="1:7" ht="14.25">
      <c r="A1208" s="269"/>
      <c r="B1208" s="606" t="s">
        <v>123</v>
      </c>
      <c r="D1208" s="1545" t="s">
        <v>1659</v>
      </c>
      <c r="E1208" s="1545"/>
      <c r="F1208" s="1545"/>
    </row>
    <row r="1209" spans="1:7" ht="14.25">
      <c r="A1209" s="269"/>
      <c r="B1209" s="269"/>
      <c r="D1209" s="44"/>
    </row>
    <row r="1210" spans="1:7" ht="14.25">
      <c r="A1210" s="269"/>
      <c r="B1210" s="606" t="s">
        <v>123</v>
      </c>
      <c r="D1210" s="1318" t="s">
        <v>1660</v>
      </c>
      <c r="E1210" s="1318"/>
      <c r="F1210" s="1318"/>
    </row>
    <row r="1211" spans="1:7" ht="14.25">
      <c r="A1211" s="269"/>
      <c r="B1211" s="269"/>
      <c r="D1211" s="1318"/>
      <c r="E1211" s="1318"/>
      <c r="F1211" s="1318"/>
    </row>
    <row r="1212" spans="1:7" ht="12.75"/>
    <row r="1213" spans="1:7" ht="12.75">
      <c r="A1213" s="1579" t="s">
        <v>1985</v>
      </c>
      <c r="B1213" s="1579"/>
      <c r="C1213" s="1579"/>
      <c r="D1213" s="1579"/>
      <c r="E1213" s="1579"/>
      <c r="F1213" s="1579"/>
      <c r="G1213" s="1579"/>
    </row>
    <row r="1214" spans="1:7" ht="12.75"/>
    <row r="1215" spans="1:7" ht="12.75">
      <c r="A1215" s="1579" t="s">
        <v>1398</v>
      </c>
      <c r="B1215" s="1579"/>
      <c r="C1215" s="1579"/>
      <c r="D1215" s="1579"/>
      <c r="E1215" s="1579"/>
      <c r="F1215" s="1579"/>
      <c r="G1215" s="1579"/>
    </row>
    <row r="1216" spans="1:7" ht="12.75"/>
    <row r="1217" spans="1:7" ht="12.75">
      <c r="D1217" s="1549" t="s">
        <v>1502</v>
      </c>
      <c r="E1217" s="1549"/>
      <c r="F1217" s="1549"/>
    </row>
    <row r="1218" spans="1:7" ht="12.75">
      <c r="D1218" s="1584" t="s">
        <v>1892</v>
      </c>
      <c r="E1218" s="1584"/>
      <c r="F1218" s="1584"/>
    </row>
    <row r="1219" spans="1:7" ht="12.75">
      <c r="A1219" s="188"/>
      <c r="B1219" s="188"/>
      <c r="C1219" s="188"/>
    </row>
    <row r="1220" spans="1:7" ht="14.25">
      <c r="A1220" s="269"/>
      <c r="B1220" s="269"/>
      <c r="C1220" s="189"/>
      <c r="D1220" s="1549" t="s">
        <v>1503</v>
      </c>
      <c r="E1220" s="1549"/>
      <c r="F1220" s="1549"/>
    </row>
    <row r="1221" spans="1:7" ht="12.75">
      <c r="B1221" s="606" t="s">
        <v>1369</v>
      </c>
      <c r="D1221" s="1544" t="s">
        <v>1504</v>
      </c>
      <c r="E1221" s="1544"/>
      <c r="F1221" s="1544"/>
    </row>
    <row r="1222" spans="1:7" ht="12.75">
      <c r="D1222" s="1584" t="s">
        <v>1893</v>
      </c>
      <c r="E1222" s="1584"/>
      <c r="F1222" s="1584"/>
    </row>
    <row r="1223" spans="1:7" ht="12.75">
      <c r="G1223"/>
    </row>
    <row r="1224" spans="1:7" ht="12.75">
      <c r="A1224" s="1579" t="s">
        <v>1400</v>
      </c>
      <c r="B1224" s="1579"/>
      <c r="C1224" s="1579"/>
      <c r="D1224" s="1579"/>
      <c r="E1224" s="1579"/>
      <c r="F1224" s="1579"/>
      <c r="G1224" s="1579"/>
    </row>
    <row r="1225" spans="1:7" ht="12.75">
      <c r="A1225" s="44"/>
      <c r="B1225" s="44"/>
    </row>
    <row r="1226" spans="1:7" ht="12.75" customHeight="1">
      <c r="A1226" s="44"/>
      <c r="B1226" s="44"/>
      <c r="D1226" s="1546" t="s">
        <v>1399</v>
      </c>
      <c r="E1226" s="1546"/>
      <c r="F1226" s="1546"/>
    </row>
    <row r="1227" spans="1:7" ht="12.75" customHeight="1">
      <c r="A1227" s="44"/>
      <c r="B1227" s="44"/>
      <c r="D1227" s="1545" t="s">
        <v>1406</v>
      </c>
      <c r="E1227" s="1545"/>
      <c r="F1227" s="1545"/>
    </row>
    <row r="1228" spans="1:7" ht="12.75" customHeight="1">
      <c r="A1228" s="44"/>
      <c r="B1228" s="44"/>
    </row>
    <row r="1229" spans="1:7" ht="14.25">
      <c r="A1229" s="269"/>
      <c r="B1229" s="606" t="s">
        <v>123</v>
      </c>
      <c r="D1229" s="1555" t="s">
        <v>1011</v>
      </c>
      <c r="E1229" s="1555"/>
      <c r="F1229" s="1555"/>
    </row>
    <row r="1230" spans="1:7" ht="12.75">
      <c r="D1230" s="1545" t="s">
        <v>1130</v>
      </c>
      <c r="E1230" s="1545"/>
      <c r="F1230" s="1545"/>
    </row>
    <row r="1231" spans="1:7" ht="12.75">
      <c r="E1231" s="1570" t="s">
        <v>2067</v>
      </c>
      <c r="F1231" s="1570"/>
    </row>
    <row r="1232" spans="1:7" ht="12.75">
      <c r="D1232" s="3"/>
    </row>
    <row r="1233" spans="1:7" ht="12.75">
      <c r="D1233" s="1583" t="s">
        <v>1267</v>
      </c>
      <c r="E1233" s="1583"/>
      <c r="F1233" s="1583"/>
    </row>
    <row r="1234" spans="1:7" ht="12.75">
      <c r="B1234" s="606" t="s">
        <v>123</v>
      </c>
      <c r="D1234" s="1028" t="s">
        <v>2068</v>
      </c>
      <c r="E1234" s="1318"/>
      <c r="F1234" s="1318"/>
      <c r="G1234"/>
    </row>
    <row r="1235" spans="1:7" ht="12.75">
      <c r="D1235" s="1318"/>
      <c r="E1235" s="1318"/>
      <c r="F1235" s="1318"/>
      <c r="G1235"/>
    </row>
    <row r="1236" spans="1:7" ht="12.75">
      <c r="D1236" s="498" t="s">
        <v>1270</v>
      </c>
      <c r="E1236"/>
      <c r="F1236"/>
      <c r="G1236"/>
    </row>
    <row r="1237" spans="1:7" ht="13.7" customHeight="1">
      <c r="D1237" s="1028" t="s">
        <v>2069</v>
      </c>
      <c r="E1237" s="1318"/>
      <c r="F1237" s="1318"/>
      <c r="G1237"/>
    </row>
    <row r="1238" spans="1:7" ht="12.75">
      <c r="D1238" s="1318"/>
      <c r="E1238" s="1318"/>
      <c r="F1238" s="1318"/>
      <c r="G1238"/>
    </row>
    <row r="1239" spans="1:7" ht="12.75">
      <c r="D1239" s="1318"/>
      <c r="E1239" s="1318"/>
      <c r="F1239" s="1318"/>
      <c r="G1239"/>
    </row>
    <row r="1240" spans="1:7" ht="12.75">
      <c r="D1240" s="1318"/>
      <c r="E1240" s="1318"/>
      <c r="F1240" s="1318"/>
      <c r="G1240"/>
    </row>
    <row r="1241" spans="1:7" ht="12.75">
      <c r="D1241" s="1570" t="s">
        <v>1014</v>
      </c>
      <c r="E1241" s="1570"/>
      <c r="F1241" s="1570"/>
      <c r="G1241"/>
    </row>
    <row r="1242" spans="1:7" ht="12.75">
      <c r="B1242" s="606" t="s">
        <v>123</v>
      </c>
      <c r="D1242" s="1555" t="s">
        <v>1268</v>
      </c>
      <c r="E1242" s="1555"/>
      <c r="F1242" s="1555"/>
      <c r="G1242"/>
    </row>
    <row r="1243" spans="1:7" ht="12.75">
      <c r="E1243"/>
      <c r="F1243"/>
      <c r="G1243"/>
    </row>
    <row r="1244" spans="1:7" ht="12.75">
      <c r="D1244" s="1585" t="s">
        <v>1269</v>
      </c>
      <c r="E1244" s="1585"/>
      <c r="F1244" s="1585"/>
      <c r="G1244"/>
    </row>
    <row r="1245" spans="1:7" ht="12.75">
      <c r="D1245" s="3" t="s">
        <v>1012</v>
      </c>
      <c r="E1245"/>
      <c r="F1245"/>
      <c r="G1245"/>
    </row>
    <row r="1246" spans="1:7" ht="14.45" customHeight="1">
      <c r="A1246" s="269"/>
      <c r="B1246" s="606" t="s">
        <v>123</v>
      </c>
      <c r="D1246" s="1318" t="s">
        <v>1505</v>
      </c>
      <c r="E1246" s="1318"/>
      <c r="F1246" s="1318"/>
      <c r="G1246"/>
    </row>
    <row r="1247" spans="1:7" ht="14.25">
      <c r="A1247" s="269"/>
      <c r="B1247" s="269"/>
      <c r="D1247" s="1318"/>
      <c r="E1247" s="1318"/>
      <c r="F1247" s="1318"/>
      <c r="G1247"/>
    </row>
    <row r="1248" spans="1:7" ht="14.25">
      <c r="A1248" s="269"/>
      <c r="B1248" s="269"/>
      <c r="D1248" s="1318"/>
      <c r="E1248" s="1318"/>
      <c r="F1248" s="1318"/>
      <c r="G1248"/>
    </row>
    <row r="1249" spans="1:7" ht="14.25">
      <c r="A1249" s="269"/>
      <c r="B1249" s="269"/>
      <c r="E1249"/>
      <c r="F1249"/>
      <c r="G1249"/>
    </row>
    <row r="1250" spans="1:7" ht="14.25">
      <c r="A1250" s="269"/>
      <c r="B1250" s="269"/>
      <c r="D1250" s="416" t="s">
        <v>1129</v>
      </c>
      <c r="E1250" s="416"/>
      <c r="F1250" s="416"/>
    </row>
    <row r="1251" spans="1:7" ht="14.25">
      <c r="A1251" s="269"/>
      <c r="B1251" s="606" t="s">
        <v>123</v>
      </c>
      <c r="D1251" s="1318" t="s">
        <v>1506</v>
      </c>
      <c r="E1251" s="1318"/>
      <c r="F1251" s="1318"/>
    </row>
    <row r="1252" spans="1:7" ht="14.25">
      <c r="A1252" s="269"/>
      <c r="B1252" s="269"/>
      <c r="D1252" s="1318"/>
      <c r="E1252" s="1318"/>
      <c r="F1252" s="1318"/>
    </row>
    <row r="1253" spans="1:7" ht="14.25">
      <c r="A1253" s="269"/>
      <c r="B1253" s="269"/>
      <c r="D1253" s="1318"/>
      <c r="E1253" s="1318"/>
      <c r="F1253" s="1318"/>
    </row>
    <row r="1254" spans="1:7" ht="14.25">
      <c r="A1254" s="269"/>
      <c r="B1254" s="269"/>
      <c r="D1254" s="1318"/>
      <c r="E1254" s="1318"/>
      <c r="F1254" s="1318"/>
    </row>
    <row r="1255" spans="1:7" ht="14.25">
      <c r="A1255" s="269"/>
      <c r="B1255" s="269"/>
      <c r="D1255" s="1318"/>
      <c r="E1255" s="1318"/>
      <c r="F1255" s="1318"/>
    </row>
    <row r="1256" spans="1:7" ht="12.75" customHeight="1">
      <c r="A1256" s="44"/>
      <c r="B1256" s="44"/>
    </row>
    <row r="1257" spans="1:7" ht="12.75">
      <c r="A1257" s="1579" t="s">
        <v>1429</v>
      </c>
      <c r="B1257" s="1579"/>
      <c r="C1257" s="1579"/>
      <c r="D1257" s="1579"/>
      <c r="E1257" s="1579"/>
      <c r="F1257" s="1579"/>
      <c r="G1257" s="1579"/>
    </row>
    <row r="1258" spans="1:7" ht="12.75">
      <c r="A1258" s="44"/>
      <c r="B1258" s="44"/>
    </row>
    <row r="1259" spans="1:7" ht="12.75">
      <c r="A1259" s="44"/>
      <c r="B1259" s="44"/>
      <c r="D1259" s="1575" t="s">
        <v>1430</v>
      </c>
      <c r="E1259" s="1575"/>
      <c r="F1259" s="1575"/>
    </row>
    <row r="1260" spans="1:7" ht="12.75">
      <c r="A1260" s="266"/>
      <c r="B1260" s="266"/>
      <c r="C1260" s="266"/>
      <c r="D1260" s="1555" t="s">
        <v>1443</v>
      </c>
      <c r="E1260" s="1555"/>
      <c r="F1260" s="1555"/>
      <c r="G1260" s="267"/>
    </row>
    <row r="1261" spans="1:7" ht="10.5" customHeight="1"/>
    <row r="1262" spans="1:7" ht="14.25">
      <c r="A1262" s="269"/>
      <c r="B1262" s="606" t="s">
        <v>123</v>
      </c>
      <c r="D1262" s="1555" t="s">
        <v>1131</v>
      </c>
      <c r="E1262" s="1555"/>
      <c r="F1262" s="1555"/>
    </row>
    <row r="1263" spans="1:7" ht="12.75">
      <c r="E1263" s="1570" t="s">
        <v>2070</v>
      </c>
      <c r="F1263" s="1570"/>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854" workbookViewId="0">
      <selection activeCell="G679" sqref="G679:R679"/>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18" t="s">
        <v>790</v>
      </c>
      <c r="B9" s="1518"/>
      <c r="C9" s="151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518"/>
      <c r="AM9" s="1518"/>
      <c r="AN9" s="1518"/>
      <c r="AO9" s="1518"/>
      <c r="AP9" s="1518"/>
      <c r="AQ9" s="1518"/>
      <c r="AR9" s="1518"/>
      <c r="AS9" s="1518"/>
      <c r="AT9" s="1518"/>
    </row>
    <row r="10" spans="1:46" s="656" customFormat="1" ht="12.95" customHeight="1">
      <c r="A10" s="1519" t="s">
        <v>2298</v>
      </c>
      <c r="B10" s="1519"/>
      <c r="C10" s="1519"/>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1519"/>
      <c r="AJ10" s="1519"/>
      <c r="AK10" s="1519"/>
      <c r="AL10" s="1519"/>
      <c r="AM10" s="1519"/>
      <c r="AN10" s="1519"/>
      <c r="AO10" s="1519"/>
      <c r="AP10" s="1519"/>
      <c r="AQ10" s="1519"/>
      <c r="AR10" s="1519"/>
      <c r="AS10" s="1519"/>
      <c r="AT10" s="1519"/>
    </row>
    <row r="11" spans="1:46" s="41" customFormat="1" ht="12.95" customHeight="1">
      <c r="A11" s="1520" t="s">
        <v>2330</v>
      </c>
      <c r="B11" s="1520"/>
      <c r="C11" s="1520"/>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520"/>
      <c r="AM11" s="1520"/>
      <c r="AN11" s="1520"/>
      <c r="AO11" s="1520"/>
      <c r="AP11" s="1520"/>
      <c r="AQ11" s="1520"/>
      <c r="AR11" s="1520"/>
      <c r="AS11" s="1520"/>
      <c r="AT11" s="1520"/>
    </row>
    <row r="12" spans="1:46" ht="12.95" customHeight="1">
      <c r="A12" s="1344" t="s">
        <v>1849</v>
      </c>
      <c r="B12" s="1344"/>
      <c r="C12" s="1344"/>
      <c r="D12" s="1344"/>
      <c r="E12" s="1344"/>
      <c r="F12" s="1344"/>
      <c r="G12" s="1344"/>
      <c r="H12" s="1344"/>
      <c r="I12" s="1344"/>
      <c r="J12" s="1344"/>
      <c r="K12" s="1344"/>
      <c r="L12" s="1344"/>
      <c r="M12" s="1344"/>
      <c r="N12" s="1344"/>
      <c r="O12" s="1344"/>
      <c r="P12" s="1344"/>
      <c r="Q12" s="1344"/>
      <c r="R12" s="1344"/>
      <c r="S12" s="1344"/>
      <c r="T12" s="1344"/>
      <c r="U12" s="1344"/>
      <c r="V12" s="1344"/>
      <c r="W12" s="1344"/>
      <c r="X12" s="1344"/>
      <c r="Y12" s="1344"/>
      <c r="Z12" s="1344"/>
      <c r="AA12" s="1344"/>
      <c r="AB12" s="1344"/>
      <c r="AC12" s="1344"/>
      <c r="AD12" s="1344"/>
      <c r="AE12" s="1344"/>
      <c r="AF12" s="1344"/>
      <c r="AG12" s="1344"/>
      <c r="AH12" s="1344"/>
      <c r="AI12" s="1344"/>
      <c r="AJ12" s="1344"/>
      <c r="AK12" s="1344"/>
      <c r="AL12" s="1344"/>
      <c r="AM12" s="1344"/>
      <c r="AN12" s="1344"/>
      <c r="AO12" s="1344"/>
      <c r="AP12" s="1344"/>
      <c r="AQ12" s="1344"/>
      <c r="AR12" s="1344"/>
      <c r="AS12" s="1344"/>
      <c r="AT12" s="1344"/>
    </row>
    <row r="13" spans="1:46" ht="12.95" customHeight="1">
      <c r="A13" s="1344"/>
      <c r="B13" s="1344"/>
      <c r="C13" s="1344"/>
      <c r="D13" s="1344"/>
      <c r="E13" s="1344"/>
      <c r="F13" s="1344"/>
      <c r="G13" s="1344"/>
      <c r="H13" s="1344"/>
      <c r="I13" s="1344"/>
      <c r="J13" s="1344"/>
      <c r="K13" s="1344"/>
      <c r="L13" s="1344"/>
      <c r="M13" s="1344"/>
      <c r="N13" s="1344"/>
      <c r="O13" s="1344"/>
      <c r="P13" s="1344"/>
      <c r="Q13" s="1344"/>
      <c r="R13" s="1344"/>
      <c r="S13" s="1344"/>
      <c r="T13" s="1344"/>
      <c r="U13" s="1344"/>
      <c r="V13" s="1344"/>
      <c r="W13" s="1344"/>
      <c r="X13" s="1344"/>
      <c r="Y13" s="1344"/>
      <c r="Z13" s="1344"/>
      <c r="AA13" s="1344"/>
      <c r="AB13" s="1344"/>
      <c r="AC13" s="1344"/>
      <c r="AD13" s="1344"/>
      <c r="AE13" s="1344"/>
      <c r="AF13" s="1344"/>
      <c r="AG13" s="1344"/>
      <c r="AH13" s="1344"/>
      <c r="AI13" s="1344"/>
      <c r="AJ13" s="1344"/>
      <c r="AK13" s="1344"/>
      <c r="AL13" s="1344"/>
      <c r="AM13" s="1344"/>
      <c r="AN13" s="1344"/>
      <c r="AO13" s="1344"/>
      <c r="AP13" s="1344"/>
      <c r="AQ13" s="1344"/>
      <c r="AR13" s="1344"/>
      <c r="AS13" s="1344"/>
      <c r="AT13" s="1344"/>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554</v>
      </c>
      <c r="C15" s="5"/>
      <c r="D15" s="5"/>
      <c r="E15" s="5"/>
      <c r="F15" s="5"/>
      <c r="G15" s="5"/>
      <c r="H15" s="1354" t="s">
        <v>2333</v>
      </c>
      <c r="I15" s="1354"/>
      <c r="J15" s="1354"/>
      <c r="K15" s="1354"/>
      <c r="L15" s="1354"/>
      <c r="M15" s="1354"/>
      <c r="N15" s="1354"/>
      <c r="O15" s="1354"/>
      <c r="P15" s="1354"/>
      <c r="Q15" s="1354"/>
      <c r="R15" s="1354"/>
      <c r="S15" s="1354"/>
      <c r="T15" s="1354"/>
      <c r="U15" s="1354"/>
      <c r="V15" s="1354"/>
      <c r="W15" s="1354"/>
      <c r="X15" s="1354"/>
      <c r="Y15" s="1354"/>
      <c r="Z15" s="1354"/>
      <c r="AA15" s="1354"/>
      <c r="AB15" s="1354"/>
      <c r="AC15" s="1354"/>
      <c r="AD15" s="1354"/>
      <c r="AE15" s="1354"/>
      <c r="AF15" s="1354"/>
      <c r="AG15" s="1354"/>
      <c r="AH15" s="1354"/>
      <c r="AI15" s="1354"/>
      <c r="AJ15" s="1354"/>
    </row>
    <row r="16" spans="1:46" ht="12.95" customHeight="1">
      <c r="C16"/>
    </row>
    <row r="17" spans="1:46" ht="12.95" customHeight="1">
      <c r="A17" s="63" t="s">
        <v>791</v>
      </c>
      <c r="C17" s="5"/>
      <c r="D17" s="5"/>
      <c r="E17" s="5"/>
      <c r="F17" s="5"/>
      <c r="G17" s="5"/>
      <c r="H17" s="1041" t="s">
        <v>2334</v>
      </c>
      <c r="I17" s="1349"/>
      <c r="J17" s="1349"/>
      <c r="K17" s="1349"/>
      <c r="L17" s="1349"/>
      <c r="M17" s="1349"/>
      <c r="N17" s="1349"/>
      <c r="O17" s="1349"/>
      <c r="P17" s="1349"/>
      <c r="Q17" s="1349"/>
      <c r="R17" s="1349"/>
      <c r="S17" s="1349"/>
      <c r="T17" s="1349"/>
      <c r="U17" s="1349"/>
      <c r="V17" s="1349"/>
      <c r="W17" s="1349"/>
      <c r="X17" s="1349"/>
      <c r="Y17" s="1349"/>
      <c r="Z17" s="1349"/>
      <c r="AA17" s="1349"/>
      <c r="AB17" s="1349"/>
      <c r="AC17" s="1349"/>
      <c r="AD17" s="1349"/>
      <c r="AE17" s="1349"/>
      <c r="AF17" s="1349"/>
      <c r="AG17" s="1349"/>
      <c r="AH17" s="1349"/>
      <c r="AI17" s="1349"/>
      <c r="AJ17" s="1349"/>
    </row>
    <row r="18" spans="1:46" ht="12.95" customHeight="1">
      <c r="C18"/>
    </row>
    <row r="19" spans="1:46" ht="12.95" customHeight="1">
      <c r="A19" s="1348" t="s">
        <v>1099</v>
      </c>
      <c r="B19" s="1348"/>
      <c r="C19" s="1348"/>
      <c r="D19" s="1348"/>
      <c r="E19" s="1348"/>
      <c r="F19" s="1348"/>
      <c r="G19" s="1348"/>
      <c r="H19" s="1348"/>
      <c r="I19" s="1348"/>
      <c r="J19" s="1348"/>
      <c r="K19" s="1348"/>
      <c r="L19" s="1348"/>
      <c r="M19" s="1348"/>
      <c r="N19" s="1348"/>
      <c r="O19" s="1348"/>
      <c r="P19" s="1348"/>
      <c r="Q19" s="1348"/>
      <c r="R19" s="1348"/>
      <c r="S19" s="1348"/>
      <c r="T19" s="1348"/>
      <c r="U19" s="1348"/>
      <c r="V19" s="1348"/>
      <c r="W19" s="1348"/>
      <c r="X19" s="1348"/>
      <c r="Y19" s="1348"/>
      <c r="Z19" s="1348"/>
      <c r="AA19" s="1348"/>
      <c r="AB19" s="1348"/>
      <c r="AC19" s="1348"/>
      <c r="AD19" s="1348"/>
      <c r="AE19" s="1348"/>
      <c r="AF19" s="1348"/>
      <c r="AG19" s="1348"/>
      <c r="AH19" s="1348"/>
      <c r="AI19" s="1348"/>
      <c r="AJ19" s="1348"/>
      <c r="AK19" s="1348"/>
      <c r="AL19" s="1348"/>
    </row>
    <row r="20" spans="1:46" ht="12.95" customHeight="1">
      <c r="A20" s="1357" t="s">
        <v>1345</v>
      </c>
      <c r="B20" s="1357"/>
      <c r="C20" s="1357"/>
      <c r="D20" s="1357"/>
      <c r="E20" s="1357"/>
      <c r="F20" s="1357"/>
      <c r="G20" s="1357"/>
      <c r="H20" s="1357"/>
      <c r="I20" s="1357"/>
      <c r="J20" s="1357"/>
      <c r="K20" s="1357"/>
      <c r="L20" s="1357"/>
      <c r="M20" s="1357"/>
      <c r="N20" s="1357"/>
      <c r="O20" s="1357"/>
      <c r="P20" s="1357"/>
      <c r="Q20" s="1357"/>
      <c r="R20" s="1357"/>
      <c r="S20" s="1357"/>
      <c r="T20" s="1357"/>
      <c r="U20" s="1357"/>
      <c r="V20" s="1357"/>
      <c r="W20" s="1357"/>
      <c r="X20" s="1357"/>
      <c r="Y20" s="1357"/>
      <c r="Z20" s="1357"/>
      <c r="AA20" s="1357"/>
      <c r="AB20" s="1357"/>
      <c r="AC20" s="1357"/>
      <c r="AD20" s="1357"/>
      <c r="AE20" s="1357"/>
      <c r="AF20" s="1357"/>
      <c r="AG20" s="1357"/>
      <c r="AH20" s="1357"/>
      <c r="AI20" s="1357"/>
      <c r="AJ20" s="1357"/>
      <c r="AK20" s="1357"/>
      <c r="AL20" s="1357"/>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1019" t="s">
        <v>2213</v>
      </c>
      <c r="B22" s="1019"/>
      <c r="C22" s="1019"/>
      <c r="D22" s="1019"/>
      <c r="E22" s="1019"/>
      <c r="F22" s="1019"/>
      <c r="G22" s="1019"/>
      <c r="H22" s="1019"/>
      <c r="I22" s="1019"/>
      <c r="J22" s="1019"/>
      <c r="K22" s="1019"/>
      <c r="L22" s="1019"/>
      <c r="M22" s="1019"/>
      <c r="N22" s="1019"/>
      <c r="O22" s="1019"/>
      <c r="P22" s="1019"/>
      <c r="Q22" s="1019"/>
      <c r="R22" s="1019"/>
      <c r="S22" s="1019"/>
      <c r="T22" s="1019"/>
      <c r="U22" s="1019"/>
      <c r="V22" s="1019"/>
      <c r="W22" s="1019"/>
      <c r="X22" s="1019"/>
      <c r="Y22" s="1019"/>
      <c r="Z22" s="1019"/>
      <c r="AA22" s="1019"/>
      <c r="AB22" s="1019"/>
      <c r="AC22" s="1019"/>
      <c r="AD22" s="1019"/>
      <c r="AE22" s="1019"/>
      <c r="AF22" s="1019"/>
      <c r="AG22" s="1019"/>
      <c r="AH22" s="1019"/>
      <c r="AI22" s="1019"/>
      <c r="AJ22" s="1019"/>
      <c r="AK22" s="1019"/>
      <c r="AL22" s="1019"/>
      <c r="AM22" s="1019"/>
      <c r="AN22" s="1019"/>
      <c r="AO22" s="1019"/>
      <c r="AP22" s="1019"/>
      <c r="AQ22" s="1019"/>
      <c r="AR22" s="1019"/>
      <c r="AS22" s="1019"/>
      <c r="AT22" s="1019"/>
    </row>
    <row r="23" spans="1:46" ht="12.95" customHeight="1">
      <c r="A23" s="1019"/>
      <c r="B23" s="1019"/>
      <c r="C23" s="1019"/>
      <c r="D23" s="1019"/>
      <c r="E23" s="1019"/>
      <c r="F23" s="1019"/>
      <c r="G23" s="1019"/>
      <c r="H23" s="1019"/>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019"/>
      <c r="AE23" s="1019"/>
      <c r="AF23" s="1019"/>
      <c r="AG23" s="1019"/>
      <c r="AH23" s="1019"/>
      <c r="AI23" s="1019"/>
      <c r="AJ23" s="1019"/>
      <c r="AK23" s="1019"/>
      <c r="AL23" s="1019"/>
      <c r="AM23" s="1019"/>
      <c r="AN23" s="1019"/>
      <c r="AO23" s="1019"/>
      <c r="AP23" s="1019"/>
      <c r="AQ23" s="1019"/>
      <c r="AR23" s="1019"/>
      <c r="AS23" s="1019"/>
      <c r="AT23" s="1019"/>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346">
        <f>ROUND('Basis &amp; Credits'!AB55,0)</f>
        <v>2800000</v>
      </c>
      <c r="N25" s="1346"/>
      <c r="O25" s="1346"/>
      <c r="P25" s="1346"/>
      <c r="Q25" s="1346"/>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346">
        <f>'Basis &amp; Credits'!AB76</f>
        <v>0</v>
      </c>
      <c r="N27" s="1346"/>
      <c r="O27" s="1346"/>
      <c r="P27" s="1346"/>
      <c r="Q27" s="1346"/>
      <c r="R27" s="5" t="s">
        <v>1344</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1019" t="s">
        <v>2214</v>
      </c>
      <c r="B29" s="1019"/>
      <c r="C29" s="1019"/>
      <c r="D29" s="1019"/>
      <c r="E29" s="1019"/>
      <c r="F29" s="1019"/>
      <c r="G29" s="1019"/>
      <c r="H29" s="1019"/>
      <c r="I29" s="1019"/>
      <c r="J29" s="1019"/>
      <c r="K29" s="1019"/>
      <c r="L29" s="1019"/>
      <c r="M29" s="1019"/>
      <c r="N29" s="1019"/>
      <c r="O29" s="1019"/>
      <c r="P29" s="1019"/>
      <c r="Q29" s="1019"/>
      <c r="R29" s="1019"/>
      <c r="S29" s="1019"/>
      <c r="T29" s="1019"/>
      <c r="U29" s="1019"/>
      <c r="V29" s="1019"/>
      <c r="W29" s="1019"/>
      <c r="X29" s="1019"/>
      <c r="Y29" s="1019"/>
      <c r="Z29" s="1019"/>
      <c r="AA29" s="1019"/>
      <c r="AB29" s="1019"/>
      <c r="AC29" s="1019"/>
      <c r="AD29" s="1019"/>
      <c r="AE29" s="1019"/>
      <c r="AF29" s="1019"/>
      <c r="AG29" s="1019"/>
      <c r="AH29" s="1019"/>
      <c r="AI29" s="1019"/>
      <c r="AJ29" s="1019"/>
      <c r="AK29" s="1019"/>
      <c r="AL29" s="1019"/>
      <c r="AM29" s="1019"/>
      <c r="AN29" s="1019"/>
      <c r="AO29" s="1019"/>
      <c r="AP29" s="1019"/>
      <c r="AQ29" s="1019"/>
      <c r="AR29" s="1019"/>
      <c r="AS29" s="1019"/>
      <c r="AT29" s="1019"/>
    </row>
    <row r="30" spans="1:46" s="773" customFormat="1" ht="12.95" customHeight="1">
      <c r="A30" s="1019"/>
      <c r="B30" s="1019"/>
      <c r="C30" s="1019"/>
      <c r="D30" s="1019"/>
      <c r="E30" s="1019"/>
      <c r="F30" s="1019"/>
      <c r="G30" s="1019"/>
      <c r="H30" s="1019"/>
      <c r="I30" s="1019"/>
      <c r="J30" s="1019"/>
      <c r="K30" s="1019"/>
      <c r="L30" s="1019"/>
      <c r="M30" s="1019"/>
      <c r="N30" s="1019"/>
      <c r="O30" s="1019"/>
      <c r="P30" s="1019"/>
      <c r="Q30" s="1019"/>
      <c r="R30" s="1019"/>
      <c r="S30" s="1019"/>
      <c r="T30" s="1019"/>
      <c r="U30" s="1019"/>
      <c r="V30" s="1019"/>
      <c r="W30" s="1019"/>
      <c r="X30" s="1019"/>
      <c r="Y30" s="1019"/>
      <c r="Z30" s="1019"/>
      <c r="AA30" s="1019"/>
      <c r="AB30" s="1019"/>
      <c r="AC30" s="1019"/>
      <c r="AD30" s="1019"/>
      <c r="AE30" s="1019"/>
      <c r="AF30" s="1019"/>
      <c r="AG30" s="1019"/>
      <c r="AH30" s="1019"/>
      <c r="AI30" s="1019"/>
      <c r="AJ30" s="1019"/>
      <c r="AK30" s="1019"/>
      <c r="AL30" s="1019"/>
      <c r="AM30" s="1019"/>
      <c r="AN30" s="1019"/>
      <c r="AO30" s="1019"/>
      <c r="AP30" s="1019"/>
      <c r="AQ30" s="1019"/>
      <c r="AR30" s="1019"/>
      <c r="AS30" s="1019"/>
      <c r="AT30" s="1019"/>
    </row>
    <row r="31" spans="1:46" s="773" customFormat="1" ht="12.95" customHeight="1">
      <c r="A31" s="1019"/>
      <c r="B31" s="1019"/>
      <c r="C31" s="1019"/>
      <c r="D31" s="1019"/>
      <c r="E31" s="1019"/>
      <c r="F31" s="1019"/>
      <c r="G31" s="1019"/>
      <c r="H31" s="1019"/>
      <c r="I31" s="1019"/>
      <c r="J31" s="1019"/>
      <c r="K31" s="1019"/>
      <c r="L31" s="1019"/>
      <c r="M31" s="1019"/>
      <c r="N31" s="1019"/>
      <c r="O31" s="1019"/>
      <c r="P31" s="1019"/>
      <c r="Q31" s="1019"/>
      <c r="R31" s="1019"/>
      <c r="S31" s="1019"/>
      <c r="T31" s="1019"/>
      <c r="U31" s="1019"/>
      <c r="V31" s="1019"/>
      <c r="W31" s="1019"/>
      <c r="X31" s="1019"/>
      <c r="Y31" s="1019"/>
      <c r="Z31" s="1019"/>
      <c r="AA31" s="1019"/>
      <c r="AB31" s="1019"/>
      <c r="AC31" s="1019"/>
      <c r="AD31" s="1019"/>
      <c r="AE31" s="1019"/>
      <c r="AF31" s="1019"/>
      <c r="AG31" s="1019"/>
      <c r="AH31" s="1019"/>
      <c r="AI31" s="1019"/>
      <c r="AJ31" s="1019"/>
      <c r="AK31" s="1019"/>
      <c r="AL31" s="1019"/>
      <c r="AM31" s="1019"/>
      <c r="AN31" s="1019"/>
      <c r="AO31" s="1019"/>
      <c r="AP31" s="1019"/>
      <c r="AQ31" s="1019"/>
      <c r="AR31" s="1019"/>
      <c r="AS31" s="1019"/>
      <c r="AT31" s="1019"/>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2212</v>
      </c>
      <c r="B33"/>
      <c r="C33" s="100"/>
      <c r="D33" s="100"/>
      <c r="E33" s="100"/>
      <c r="F33" s="100"/>
      <c r="G33" s="100"/>
      <c r="H33" s="100"/>
      <c r="I33" s="100"/>
      <c r="J33" s="100"/>
      <c r="K33" s="100"/>
      <c r="L33" s="100"/>
      <c r="M33" s="100"/>
      <c r="N33" s="100"/>
      <c r="O33" s="1036" t="s">
        <v>480</v>
      </c>
      <c r="P33" s="1036"/>
      <c r="Q33" s="1521" t="s">
        <v>2215</v>
      </c>
      <c r="R33" s="1521"/>
      <c r="S33" s="1521"/>
      <c r="T33" s="1521"/>
      <c r="U33" s="1521"/>
      <c r="V33" s="1521"/>
      <c r="W33" s="1521"/>
      <c r="X33" s="1521"/>
      <c r="Y33" s="1521"/>
      <c r="Z33" s="1521"/>
      <c r="AA33" s="1521"/>
      <c r="AB33" s="1521"/>
      <c r="AC33" s="1521"/>
      <c r="AD33" s="1521"/>
      <c r="AE33" s="1521"/>
      <c r="AF33" s="1521"/>
      <c r="AG33" s="1521"/>
      <c r="AH33" s="1521"/>
      <c r="AI33" s="1521"/>
      <c r="AJ33" s="1521"/>
      <c r="AK33" s="1521"/>
      <c r="AL33" s="1521"/>
      <c r="AM33" s="1521"/>
      <c r="AN33" s="1521"/>
      <c r="AO33" s="1521"/>
      <c r="AP33" s="1521"/>
      <c r="AQ33" s="1521"/>
      <c r="AR33" s="1521"/>
      <c r="AS33" s="1521"/>
      <c r="AT33" s="1521"/>
    </row>
    <row r="34" spans="1:46" ht="12.95" hidden="1" customHeight="1">
      <c r="A34" s="1524" t="s">
        <v>2216</v>
      </c>
      <c r="B34" s="1524"/>
      <c r="C34" s="1524"/>
      <c r="D34" s="1524"/>
      <c r="E34" s="1524"/>
      <c r="F34" s="1524"/>
      <c r="G34" s="1524"/>
      <c r="H34" s="1524"/>
      <c r="I34" s="1524"/>
      <c r="J34" s="1524"/>
      <c r="K34" s="1524"/>
      <c r="L34" s="1524"/>
      <c r="M34" s="1524"/>
      <c r="N34" s="1524"/>
      <c r="O34" s="1524"/>
      <c r="P34" s="1524"/>
      <c r="Q34" s="1524"/>
      <c r="R34" s="1524"/>
      <c r="S34" s="1524"/>
      <c r="T34" s="1524"/>
      <c r="U34" s="1524"/>
      <c r="V34" s="1524"/>
      <c r="W34" s="1524"/>
      <c r="X34" s="1524"/>
      <c r="Y34" s="1524"/>
      <c r="Z34" s="1524"/>
      <c r="AA34" s="1524"/>
      <c r="AB34" s="1524"/>
      <c r="AC34" s="1524"/>
      <c r="AD34" s="1524"/>
      <c r="AE34" s="1524"/>
      <c r="AF34" s="1524"/>
      <c r="AG34" s="1524"/>
      <c r="AH34" s="1524"/>
      <c r="AI34" s="1524"/>
      <c r="AJ34" s="1524"/>
      <c r="AK34" s="1524"/>
      <c r="AL34" s="1524"/>
      <c r="AM34" s="1524"/>
      <c r="AN34" s="1524"/>
      <c r="AO34" s="1524"/>
      <c r="AP34" s="1524"/>
      <c r="AQ34" s="1524"/>
      <c r="AR34" s="1524"/>
      <c r="AS34" s="1524"/>
      <c r="AT34" s="1524"/>
    </row>
    <row r="35" spans="1:46" ht="12.95" hidden="1" customHeight="1">
      <c r="A35" s="1524"/>
      <c r="B35" s="1524"/>
      <c r="C35" s="1524"/>
      <c r="D35" s="1524"/>
      <c r="E35" s="1524"/>
      <c r="F35" s="1524"/>
      <c r="G35" s="1524"/>
      <c r="H35" s="1524"/>
      <c r="I35" s="1524"/>
      <c r="J35" s="1524"/>
      <c r="K35" s="1524"/>
      <c r="L35" s="1524"/>
      <c r="M35" s="1524"/>
      <c r="N35" s="1524"/>
      <c r="O35" s="1524"/>
      <c r="P35" s="1524"/>
      <c r="Q35" s="1524"/>
      <c r="R35" s="1524"/>
      <c r="S35" s="1524"/>
      <c r="T35" s="1524"/>
      <c r="U35" s="1524"/>
      <c r="V35" s="1524"/>
      <c r="W35" s="1524"/>
      <c r="X35" s="1524"/>
      <c r="Y35" s="1524"/>
      <c r="Z35" s="1524"/>
      <c r="AA35" s="1524"/>
      <c r="AB35" s="1524"/>
      <c r="AC35" s="1524"/>
      <c r="AD35" s="1524"/>
      <c r="AE35" s="1524"/>
      <c r="AF35" s="1524"/>
      <c r="AG35" s="1524"/>
      <c r="AH35" s="1524"/>
      <c r="AI35" s="1524"/>
      <c r="AJ35" s="1524"/>
      <c r="AK35" s="1524"/>
      <c r="AL35" s="1524"/>
      <c r="AM35" s="1524"/>
      <c r="AN35" s="1524"/>
      <c r="AO35" s="1524"/>
      <c r="AP35" s="1524"/>
      <c r="AQ35" s="1524"/>
      <c r="AR35" s="1524"/>
      <c r="AS35" s="1524"/>
      <c r="AT35" s="1524"/>
    </row>
    <row r="36" spans="1:46" ht="12.95" hidden="1" customHeight="1">
      <c r="A36" s="1524"/>
      <c r="B36" s="1524"/>
      <c r="C36" s="1524"/>
      <c r="D36" s="1524"/>
      <c r="E36" s="1524"/>
      <c r="F36" s="1524"/>
      <c r="G36" s="1524"/>
      <c r="H36" s="1524"/>
      <c r="I36" s="1524"/>
      <c r="J36" s="1524"/>
      <c r="K36" s="1524"/>
      <c r="L36" s="1524"/>
      <c r="M36" s="1524"/>
      <c r="N36" s="1524"/>
      <c r="O36" s="1524"/>
      <c r="P36" s="1524"/>
      <c r="Q36" s="1524"/>
      <c r="R36" s="1524"/>
      <c r="S36" s="1524"/>
      <c r="T36" s="1524"/>
      <c r="U36" s="1524"/>
      <c r="V36" s="1524"/>
      <c r="W36" s="1524"/>
      <c r="X36" s="1524"/>
      <c r="Y36" s="1524"/>
      <c r="Z36" s="1524"/>
      <c r="AA36" s="1524"/>
      <c r="AB36" s="1524"/>
      <c r="AC36" s="1524"/>
      <c r="AD36" s="1524"/>
      <c r="AE36" s="1524"/>
      <c r="AF36" s="1524"/>
      <c r="AG36" s="1524"/>
      <c r="AH36" s="1524"/>
      <c r="AI36" s="1524"/>
      <c r="AJ36" s="1524"/>
      <c r="AK36" s="1524"/>
      <c r="AL36" s="1524"/>
      <c r="AM36" s="1524"/>
      <c r="AN36" s="1524"/>
      <c r="AO36" s="1524"/>
      <c r="AP36" s="1524"/>
      <c r="AQ36" s="1524"/>
      <c r="AR36" s="1524"/>
      <c r="AS36" s="1524"/>
      <c r="AT36" s="1524"/>
    </row>
    <row r="37" spans="1:46" ht="12.95" hidden="1" customHeight="1">
      <c r="A37" s="1524"/>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c r="Y37" s="1524"/>
      <c r="Z37" s="1524"/>
      <c r="AA37" s="1524"/>
      <c r="AB37" s="1524"/>
      <c r="AC37" s="1524"/>
      <c r="AD37" s="1524"/>
      <c r="AE37" s="1524"/>
      <c r="AF37" s="1524"/>
      <c r="AG37" s="1524"/>
      <c r="AH37" s="1524"/>
      <c r="AI37" s="1524"/>
      <c r="AJ37" s="1524"/>
      <c r="AK37" s="1524"/>
      <c r="AL37" s="1524"/>
      <c r="AM37" s="1524"/>
      <c r="AN37" s="1524"/>
      <c r="AO37" s="1524"/>
      <c r="AP37" s="1524"/>
      <c r="AQ37" s="1524"/>
      <c r="AR37" s="1524"/>
      <c r="AS37" s="1524"/>
      <c r="AT37" s="1524"/>
    </row>
    <row r="38" spans="1:46" ht="12.95" hidden="1" customHeight="1">
      <c r="C38"/>
      <c r="AM38" s="19"/>
    </row>
    <row r="39" spans="1:46" s="773" customFormat="1" ht="12.95" customHeight="1">
      <c r="A39" s="1019" t="s">
        <v>2217</v>
      </c>
      <c r="B39" s="1019"/>
      <c r="C39" s="1019"/>
      <c r="D39" s="1019"/>
      <c r="E39" s="1019"/>
      <c r="F39" s="1019"/>
      <c r="G39" s="1019"/>
      <c r="H39" s="1019"/>
      <c r="I39" s="1019"/>
      <c r="J39" s="1019"/>
      <c r="K39" s="1019"/>
      <c r="L39" s="1019"/>
      <c r="M39" s="1019"/>
      <c r="N39" s="1019"/>
      <c r="O39" s="1019"/>
      <c r="P39" s="1019"/>
      <c r="Q39" s="1019"/>
      <c r="R39" s="1019"/>
      <c r="S39" s="1019"/>
      <c r="T39" s="1019"/>
      <c r="U39" s="1019"/>
      <c r="V39" s="1019"/>
      <c r="W39" s="1019"/>
      <c r="X39" s="1019"/>
      <c r="Y39" s="1019"/>
      <c r="Z39" s="1019"/>
      <c r="AA39" s="1019"/>
      <c r="AB39" s="1019"/>
      <c r="AC39" s="1019"/>
      <c r="AD39" s="1019"/>
      <c r="AE39" s="1019"/>
      <c r="AF39" s="1019"/>
      <c r="AG39" s="1019"/>
      <c r="AH39" s="1019"/>
      <c r="AI39" s="1019"/>
      <c r="AJ39" s="1019"/>
      <c r="AK39" s="1019"/>
      <c r="AL39" s="1019"/>
      <c r="AM39" s="1019"/>
      <c r="AN39" s="1019"/>
      <c r="AO39" s="1019"/>
      <c r="AP39" s="1019"/>
      <c r="AQ39" s="1019"/>
      <c r="AR39" s="1019"/>
      <c r="AS39" s="1019"/>
      <c r="AT39" s="1019"/>
    </row>
    <row r="40" spans="1:46" s="773" customFormat="1" ht="12.95" customHeight="1">
      <c r="A40" s="1019"/>
      <c r="B40" s="1019"/>
      <c r="C40" s="1019"/>
      <c r="D40" s="1019"/>
      <c r="E40" s="1019"/>
      <c r="F40" s="1019"/>
      <c r="G40" s="1019"/>
      <c r="H40" s="1019"/>
      <c r="I40" s="1019"/>
      <c r="J40" s="1019"/>
      <c r="K40" s="1019"/>
      <c r="L40" s="1019"/>
      <c r="M40" s="1019"/>
      <c r="N40" s="1019"/>
      <c r="O40" s="1019"/>
      <c r="P40" s="1019"/>
      <c r="Q40" s="1019"/>
      <c r="R40" s="1019"/>
      <c r="S40" s="1019"/>
      <c r="T40" s="1019"/>
      <c r="U40" s="1019"/>
      <c r="V40" s="1019"/>
      <c r="W40" s="1019"/>
      <c r="X40" s="1019"/>
      <c r="Y40" s="1019"/>
      <c r="Z40" s="1019"/>
      <c r="AA40" s="1019"/>
      <c r="AB40" s="1019"/>
      <c r="AC40" s="1019"/>
      <c r="AD40" s="1019"/>
      <c r="AE40" s="1019"/>
      <c r="AF40" s="1019"/>
      <c r="AG40" s="1019"/>
      <c r="AH40" s="1019"/>
      <c r="AI40" s="1019"/>
      <c r="AJ40" s="1019"/>
      <c r="AK40" s="1019"/>
      <c r="AL40" s="1019"/>
      <c r="AM40" s="1019"/>
      <c r="AN40" s="1019"/>
      <c r="AO40" s="1019"/>
      <c r="AP40" s="1019"/>
      <c r="AQ40" s="1019"/>
      <c r="AR40" s="1019"/>
      <c r="AS40" s="1019"/>
      <c r="AT40" s="1019"/>
    </row>
    <row r="41" spans="1:46" s="773" customFormat="1" ht="12.95" customHeight="1">
      <c r="A41" s="1019"/>
      <c r="B41" s="1019"/>
      <c r="C41" s="1019"/>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19"/>
      <c r="Z41" s="1019"/>
      <c r="AA41" s="1019"/>
      <c r="AB41" s="1019"/>
      <c r="AC41" s="1019"/>
      <c r="AD41" s="1019"/>
      <c r="AE41" s="1019"/>
      <c r="AF41" s="1019"/>
      <c r="AG41" s="1019"/>
      <c r="AH41" s="1019"/>
      <c r="AI41" s="1019"/>
      <c r="AJ41" s="1019"/>
      <c r="AK41" s="1019"/>
      <c r="AL41" s="1019"/>
      <c r="AM41" s="1019"/>
      <c r="AN41" s="1019"/>
      <c r="AO41" s="1019"/>
      <c r="AP41" s="1019"/>
      <c r="AQ41" s="1019"/>
      <c r="AR41" s="1019"/>
      <c r="AS41" s="1019"/>
      <c r="AT41" s="1019"/>
    </row>
    <row r="42" spans="1:46" s="773" customFormat="1" ht="12.95" customHeight="1">
      <c r="A42" s="1019"/>
      <c r="B42" s="1019"/>
      <c r="C42" s="1019"/>
      <c r="D42" s="1019"/>
      <c r="E42" s="1019"/>
      <c r="F42" s="1019"/>
      <c r="G42" s="1019"/>
      <c r="H42" s="1019"/>
      <c r="I42" s="1019"/>
      <c r="J42" s="1019"/>
      <c r="K42" s="1019"/>
      <c r="L42" s="1019"/>
      <c r="M42" s="1019"/>
      <c r="N42" s="1019"/>
      <c r="O42" s="1019"/>
      <c r="P42" s="1019"/>
      <c r="Q42" s="1019"/>
      <c r="R42" s="1019"/>
      <c r="S42" s="1019"/>
      <c r="T42" s="1019"/>
      <c r="U42" s="1019"/>
      <c r="V42" s="1019"/>
      <c r="W42" s="1019"/>
      <c r="X42" s="1019"/>
      <c r="Y42" s="1019"/>
      <c r="Z42" s="1019"/>
      <c r="AA42" s="1019"/>
      <c r="AB42" s="1019"/>
      <c r="AC42" s="1019"/>
      <c r="AD42" s="1019"/>
      <c r="AE42" s="1019"/>
      <c r="AF42" s="1019"/>
      <c r="AG42" s="1019"/>
      <c r="AH42" s="1019"/>
      <c r="AI42" s="1019"/>
      <c r="AJ42" s="1019"/>
      <c r="AK42" s="1019"/>
      <c r="AL42" s="1019"/>
      <c r="AM42" s="1019"/>
      <c r="AN42" s="1019"/>
      <c r="AO42" s="1019"/>
      <c r="AP42" s="1019"/>
      <c r="AQ42" s="1019"/>
      <c r="AR42" s="1019"/>
      <c r="AS42" s="1019"/>
      <c r="AT42" s="1019"/>
    </row>
    <row r="43" spans="1:46" s="773" customFormat="1" ht="12.95" customHeight="1">
      <c r="A43" s="1019"/>
      <c r="B43" s="1019"/>
      <c r="C43" s="1019"/>
      <c r="D43" s="1019"/>
      <c r="E43" s="1019"/>
      <c r="F43" s="1019"/>
      <c r="G43" s="1019"/>
      <c r="H43" s="1019"/>
      <c r="I43" s="1019"/>
      <c r="J43" s="1019"/>
      <c r="K43" s="1019"/>
      <c r="L43" s="1019"/>
      <c r="M43" s="1019"/>
      <c r="N43" s="1019"/>
      <c r="O43" s="1019"/>
      <c r="P43" s="1019"/>
      <c r="Q43" s="1019"/>
      <c r="R43" s="1019"/>
      <c r="S43" s="1019"/>
      <c r="T43" s="1019"/>
      <c r="U43" s="1019"/>
      <c r="V43" s="1019"/>
      <c r="W43" s="1019"/>
      <c r="X43" s="1019"/>
      <c r="Y43" s="1019"/>
      <c r="Z43" s="1019"/>
      <c r="AA43" s="1019"/>
      <c r="AB43" s="1019"/>
      <c r="AC43" s="1019"/>
      <c r="AD43" s="1019"/>
      <c r="AE43" s="1019"/>
      <c r="AF43" s="1019"/>
      <c r="AG43" s="1019"/>
      <c r="AH43" s="1019"/>
      <c r="AI43" s="1019"/>
      <c r="AJ43" s="1019"/>
      <c r="AK43" s="1019"/>
      <c r="AL43" s="1019"/>
      <c r="AM43" s="1019"/>
      <c r="AN43" s="1019"/>
      <c r="AO43" s="1019"/>
      <c r="AP43" s="1019"/>
      <c r="AQ43" s="1019"/>
      <c r="AR43" s="1019"/>
      <c r="AS43" s="1019"/>
      <c r="AT43" s="1019"/>
    </row>
    <row r="44" spans="1:46" s="773" customFormat="1" ht="12.95" customHeight="1">
      <c r="A44" s="1019"/>
      <c r="B44" s="1019"/>
      <c r="C44" s="1019"/>
      <c r="D44" s="1019"/>
      <c r="E44" s="1019"/>
      <c r="F44" s="1019"/>
      <c r="G44" s="1019"/>
      <c r="H44" s="1019"/>
      <c r="I44" s="1019"/>
      <c r="J44" s="1019"/>
      <c r="K44" s="1019"/>
      <c r="L44" s="1019"/>
      <c r="M44" s="1019"/>
      <c r="N44" s="1019"/>
      <c r="O44" s="1019"/>
      <c r="P44" s="1019"/>
      <c r="Q44" s="1019"/>
      <c r="R44" s="1019"/>
      <c r="S44" s="1019"/>
      <c r="T44" s="1019"/>
      <c r="U44" s="1019"/>
      <c r="V44" s="1019"/>
      <c r="W44" s="1019"/>
      <c r="X44" s="1019"/>
      <c r="Y44" s="1019"/>
      <c r="Z44" s="1019"/>
      <c r="AA44" s="1019"/>
      <c r="AB44" s="1019"/>
      <c r="AC44" s="1019"/>
      <c r="AD44" s="1019"/>
      <c r="AE44" s="1019"/>
      <c r="AF44" s="1019"/>
      <c r="AG44" s="1019"/>
      <c r="AH44" s="1019"/>
      <c r="AI44" s="1019"/>
      <c r="AJ44" s="1019"/>
      <c r="AK44" s="1019"/>
      <c r="AL44" s="1019"/>
      <c r="AM44" s="1019"/>
      <c r="AN44" s="1019"/>
      <c r="AO44" s="1019"/>
      <c r="AP44" s="1019"/>
      <c r="AQ44" s="1019"/>
      <c r="AR44" s="1019"/>
      <c r="AS44" s="1019"/>
      <c r="AT44" s="1019"/>
    </row>
    <row r="45" spans="1:46" s="773" customFormat="1" ht="12.95" customHeight="1">
      <c r="A45" s="1019"/>
      <c r="B45" s="1019"/>
      <c r="C45" s="1019"/>
      <c r="D45" s="1019"/>
      <c r="E45" s="1019"/>
      <c r="F45" s="1019"/>
      <c r="G45" s="1019"/>
      <c r="H45" s="1019"/>
      <c r="I45" s="1019"/>
      <c r="J45" s="1019"/>
      <c r="K45" s="1019"/>
      <c r="L45" s="1019"/>
      <c r="M45" s="1019"/>
      <c r="N45" s="1019"/>
      <c r="O45" s="1019"/>
      <c r="P45" s="1019"/>
      <c r="Q45" s="1019"/>
      <c r="R45" s="1019"/>
      <c r="S45" s="1019"/>
      <c r="T45" s="1019"/>
      <c r="U45" s="1019"/>
      <c r="V45" s="1019"/>
      <c r="W45" s="1019"/>
      <c r="X45" s="1019"/>
      <c r="Y45" s="1019"/>
      <c r="Z45" s="1019"/>
      <c r="AA45" s="1019"/>
      <c r="AB45" s="1019"/>
      <c r="AC45" s="1019"/>
      <c r="AD45" s="1019"/>
      <c r="AE45" s="1019"/>
      <c r="AF45" s="1019"/>
      <c r="AG45" s="1019"/>
      <c r="AH45" s="1019"/>
      <c r="AI45" s="1019"/>
      <c r="AJ45" s="1019"/>
      <c r="AK45" s="1019"/>
      <c r="AL45" s="1019"/>
      <c r="AM45" s="1019"/>
      <c r="AN45" s="1019"/>
      <c r="AO45" s="1019"/>
      <c r="AP45" s="1019"/>
      <c r="AQ45" s="1019"/>
      <c r="AR45" s="1019"/>
      <c r="AS45" s="1019"/>
      <c r="AT45" s="1019"/>
    </row>
    <row r="46" spans="1:46" s="773" customFormat="1" ht="18" customHeight="1">
      <c r="A46" s="1019"/>
      <c r="B46" s="1019"/>
      <c r="C46" s="1019"/>
      <c r="D46" s="1019"/>
      <c r="E46" s="1019"/>
      <c r="F46" s="1019"/>
      <c r="G46" s="1019"/>
      <c r="H46" s="1019"/>
      <c r="I46" s="1019"/>
      <c r="J46" s="1019"/>
      <c r="K46" s="1019"/>
      <c r="L46" s="1019"/>
      <c r="M46" s="1019"/>
      <c r="N46" s="1019"/>
      <c r="O46" s="1019"/>
      <c r="P46" s="1019"/>
      <c r="Q46" s="1019"/>
      <c r="R46" s="1019"/>
      <c r="S46" s="1019"/>
      <c r="T46" s="1019"/>
      <c r="U46" s="1019"/>
      <c r="V46" s="1019"/>
      <c r="W46" s="1019"/>
      <c r="X46" s="1019"/>
      <c r="Y46" s="1019"/>
      <c r="Z46" s="1019"/>
      <c r="AA46" s="1019"/>
      <c r="AB46" s="1019"/>
      <c r="AC46" s="1019"/>
      <c r="AD46" s="1019"/>
      <c r="AE46" s="1019"/>
      <c r="AF46" s="1019"/>
      <c r="AG46" s="1019"/>
      <c r="AH46" s="1019"/>
      <c r="AI46" s="1019"/>
      <c r="AJ46" s="1019"/>
      <c r="AK46" s="1019"/>
      <c r="AL46" s="1019"/>
      <c r="AM46" s="1019"/>
      <c r="AN46" s="1019"/>
      <c r="AO46" s="1019"/>
      <c r="AP46" s="1019"/>
      <c r="AQ46" s="1019"/>
      <c r="AR46" s="1019"/>
      <c r="AS46" s="1019"/>
      <c r="AT46" s="1019"/>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1019" t="s">
        <v>2218</v>
      </c>
      <c r="B48" s="1019"/>
      <c r="C48" s="1019"/>
      <c r="D48" s="1019"/>
      <c r="E48" s="1019"/>
      <c r="F48" s="1019"/>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19"/>
      <c r="AL48" s="1019"/>
      <c r="AM48" s="1019"/>
      <c r="AN48" s="1019"/>
      <c r="AO48" s="1019"/>
      <c r="AP48" s="1019"/>
      <c r="AQ48" s="1019"/>
      <c r="AR48" s="1019"/>
      <c r="AS48" s="1019"/>
      <c r="AT48" s="1019"/>
    </row>
    <row r="49" spans="1:16384" s="773" customFormat="1" ht="12.95" customHeight="1">
      <c r="A49" s="1019"/>
      <c r="B49" s="1019"/>
      <c r="C49" s="1019"/>
      <c r="D49" s="1019"/>
      <c r="E49" s="1019"/>
      <c r="F49" s="1019"/>
      <c r="G49" s="1019"/>
      <c r="H49" s="1019"/>
      <c r="I49" s="1019"/>
      <c r="J49" s="1019"/>
      <c r="K49" s="1019"/>
      <c r="L49" s="1019"/>
      <c r="M49" s="1019"/>
      <c r="N49" s="1019"/>
      <c r="O49" s="1019"/>
      <c r="P49" s="1019"/>
      <c r="Q49" s="1019"/>
      <c r="R49" s="1019"/>
      <c r="S49" s="1019"/>
      <c r="T49" s="1019"/>
      <c r="U49" s="1019"/>
      <c r="V49" s="1019"/>
      <c r="W49" s="1019"/>
      <c r="X49" s="1019"/>
      <c r="Y49" s="1019"/>
      <c r="Z49" s="1019"/>
      <c r="AA49" s="1019"/>
      <c r="AB49" s="1019"/>
      <c r="AC49" s="1019"/>
      <c r="AD49" s="1019"/>
      <c r="AE49" s="1019"/>
      <c r="AF49" s="1019"/>
      <c r="AG49" s="1019"/>
      <c r="AH49" s="1019"/>
      <c r="AI49" s="1019"/>
      <c r="AJ49" s="1019"/>
      <c r="AK49" s="1019"/>
      <c r="AL49" s="1019"/>
      <c r="AM49" s="1019"/>
      <c r="AN49" s="1019"/>
      <c r="AO49" s="1019"/>
      <c r="AP49" s="1019"/>
      <c r="AQ49" s="1019"/>
      <c r="AR49" s="1019"/>
      <c r="AS49" s="1019"/>
      <c r="AT49" s="1019"/>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1028" t="s">
        <v>2219</v>
      </c>
      <c r="B51" s="1028"/>
      <c r="C51" s="1028"/>
      <c r="D51" s="1028"/>
      <c r="E51" s="1028"/>
      <c r="F51" s="1028"/>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8"/>
      <c r="AL51" s="1028"/>
      <c r="AM51" s="1028"/>
      <c r="AN51" s="1028"/>
      <c r="AO51" s="1028"/>
      <c r="AP51" s="1028"/>
      <c r="AQ51" s="1028"/>
      <c r="AR51" s="1028"/>
      <c r="AS51" s="1028"/>
      <c r="AT51" s="1028"/>
    </row>
    <row r="52" spans="1:16384" ht="12.95" customHeight="1">
      <c r="A52" s="1028"/>
      <c r="B52" s="1028"/>
      <c r="C52" s="1028"/>
      <c r="D52" s="1028"/>
      <c r="E52" s="1028"/>
      <c r="F52" s="1028"/>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8"/>
      <c r="AL52" s="1028"/>
      <c r="AM52" s="1028"/>
      <c r="AN52" s="1028"/>
      <c r="AO52" s="1028"/>
      <c r="AP52" s="1028"/>
      <c r="AQ52" s="1028"/>
      <c r="AR52" s="1028"/>
      <c r="AS52" s="1028"/>
      <c r="AT52" s="1028"/>
    </row>
    <row r="53" spans="1:16384" ht="12.95" customHeight="1">
      <c r="A53" s="1028"/>
      <c r="B53" s="1028"/>
      <c r="C53" s="1028"/>
      <c r="D53" s="1028"/>
      <c r="E53" s="1028"/>
      <c r="F53" s="1028"/>
      <c r="G53" s="1028"/>
      <c r="H53" s="1028"/>
      <c r="I53" s="1028"/>
      <c r="J53" s="1028"/>
      <c r="K53" s="1028"/>
      <c r="L53" s="1028"/>
      <c r="M53" s="1028"/>
      <c r="N53" s="1028"/>
      <c r="O53" s="1028"/>
      <c r="P53" s="1028"/>
      <c r="Q53" s="1028"/>
      <c r="R53" s="1028"/>
      <c r="S53" s="1028"/>
      <c r="T53" s="1028"/>
      <c r="U53" s="1028"/>
      <c r="V53" s="1028"/>
      <c r="W53" s="1028"/>
      <c r="X53" s="1028"/>
      <c r="Y53" s="1028"/>
      <c r="Z53" s="1028"/>
      <c r="AA53" s="1028"/>
      <c r="AB53" s="1028"/>
      <c r="AC53" s="1028"/>
      <c r="AD53" s="1028"/>
      <c r="AE53" s="1028"/>
      <c r="AF53" s="1028"/>
      <c r="AG53" s="1028"/>
      <c r="AH53" s="1028"/>
      <c r="AI53" s="1028"/>
      <c r="AJ53" s="1028"/>
      <c r="AK53" s="1028"/>
      <c r="AL53" s="1028"/>
      <c r="AM53" s="1028"/>
      <c r="AN53" s="1028"/>
      <c r="AO53" s="1028"/>
      <c r="AP53" s="1028"/>
      <c r="AQ53" s="1028"/>
      <c r="AR53" s="1028"/>
      <c r="AS53" s="1028"/>
      <c r="AT53" s="1028"/>
    </row>
    <row r="54" spans="1:16384" ht="12.95" customHeight="1">
      <c r="A54" s="1028"/>
      <c r="B54" s="1028"/>
      <c r="C54" s="1028"/>
      <c r="D54" s="1028"/>
      <c r="E54" s="1028"/>
      <c r="F54" s="1028"/>
      <c r="G54" s="1028"/>
      <c r="H54" s="1028"/>
      <c r="I54" s="1028"/>
      <c r="J54" s="1028"/>
      <c r="K54" s="1028"/>
      <c r="L54" s="1028"/>
      <c r="M54" s="1028"/>
      <c r="N54" s="1028"/>
      <c r="O54" s="1028"/>
      <c r="P54" s="1028"/>
      <c r="Q54" s="1028"/>
      <c r="R54" s="1028"/>
      <c r="S54" s="1028"/>
      <c r="T54" s="1028"/>
      <c r="U54" s="1028"/>
      <c r="V54" s="1028"/>
      <c r="W54" s="1028"/>
      <c r="X54" s="1028"/>
      <c r="Y54" s="1028"/>
      <c r="Z54" s="1028"/>
      <c r="AA54" s="1028"/>
      <c r="AB54" s="1028"/>
      <c r="AC54" s="1028"/>
      <c r="AD54" s="1028"/>
      <c r="AE54" s="1028"/>
      <c r="AF54" s="1028"/>
      <c r="AG54" s="1028"/>
      <c r="AH54" s="1028"/>
      <c r="AI54" s="1028"/>
      <c r="AJ54" s="1028"/>
      <c r="AK54" s="1028"/>
      <c r="AL54" s="1028"/>
      <c r="AM54" s="1028"/>
      <c r="AN54" s="1028"/>
      <c r="AO54" s="1028"/>
      <c r="AP54" s="1028"/>
      <c r="AQ54" s="1028"/>
      <c r="AR54" s="1028"/>
      <c r="AS54" s="1028"/>
      <c r="AT54" s="1028"/>
    </row>
    <row r="55" spans="1:16384" ht="18" customHeight="1">
      <c r="A55" s="1028"/>
      <c r="B55" s="1028"/>
      <c r="C55" s="1028"/>
      <c r="D55" s="1028"/>
      <c r="E55" s="1028"/>
      <c r="F55" s="1028"/>
      <c r="G55" s="1028"/>
      <c r="H55" s="1028"/>
      <c r="I55" s="1028"/>
      <c r="J55" s="1028"/>
      <c r="K55" s="1028"/>
      <c r="L55" s="1028"/>
      <c r="M55" s="1028"/>
      <c r="N55" s="1028"/>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8"/>
      <c r="AL55" s="1028"/>
      <c r="AM55" s="1028"/>
      <c r="AN55" s="1028"/>
      <c r="AO55" s="1028"/>
      <c r="AP55" s="1028"/>
      <c r="AQ55" s="1028"/>
      <c r="AR55" s="1028"/>
      <c r="AS55" s="1028"/>
      <c r="AT55" s="1028"/>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1028" t="s">
        <v>2221</v>
      </c>
      <c r="B59" s="1028"/>
      <c r="C59" s="1028"/>
      <c r="D59" s="1028"/>
      <c r="E59" s="1028"/>
      <c r="F59" s="1028"/>
      <c r="G59" s="1028"/>
      <c r="H59" s="1028"/>
      <c r="I59" s="1028"/>
      <c r="J59" s="1028"/>
      <c r="K59" s="1028"/>
      <c r="L59" s="1028"/>
      <c r="M59" s="1028"/>
      <c r="N59" s="1028"/>
      <c r="O59" s="1028"/>
      <c r="P59" s="1028"/>
      <c r="Q59" s="1028"/>
      <c r="R59" s="1028"/>
      <c r="S59" s="1028"/>
      <c r="T59" s="1028"/>
      <c r="U59" s="1028"/>
      <c r="V59" s="1028"/>
      <c r="W59" s="1028"/>
      <c r="X59" s="1028"/>
      <c r="Y59" s="1028"/>
      <c r="Z59" s="1028"/>
      <c r="AA59" s="1028"/>
      <c r="AB59" s="1028"/>
      <c r="AC59" s="1028"/>
      <c r="AD59" s="1028"/>
      <c r="AE59" s="1028"/>
      <c r="AF59" s="1028"/>
      <c r="AG59" s="1028"/>
      <c r="AH59" s="1028"/>
      <c r="AI59" s="1028"/>
      <c r="AJ59" s="1028"/>
      <c r="AK59" s="1028"/>
      <c r="AL59" s="1028"/>
      <c r="AM59" s="1028"/>
      <c r="AN59" s="1028"/>
      <c r="AO59" s="1028"/>
      <c r="AP59" s="1028"/>
      <c r="AQ59" s="1028"/>
      <c r="AR59" s="1028"/>
      <c r="AS59" s="1028"/>
      <c r="AT59" s="1028"/>
      <c r="AU59" s="1028"/>
      <c r="AV59" s="1028"/>
      <c r="AW59" s="1028"/>
      <c r="AX59" s="1028"/>
      <c r="AY59" s="1028"/>
      <c r="AZ59" s="1028"/>
      <c r="BA59" s="1028"/>
      <c r="BB59" s="1028"/>
      <c r="BC59" s="1028"/>
      <c r="BD59" s="1028"/>
      <c r="BE59" s="1028"/>
      <c r="BF59" s="1028"/>
      <c r="BG59" s="1028"/>
      <c r="BH59" s="1028"/>
      <c r="BI59" s="1028"/>
      <c r="BJ59" s="1028"/>
      <c r="BK59" s="1028"/>
      <c r="BL59" s="1028"/>
      <c r="BM59" s="1028"/>
      <c r="BN59" s="1028"/>
      <c r="BO59" s="1028"/>
      <c r="BP59" s="1028"/>
      <c r="BQ59" s="1028"/>
      <c r="BR59" s="1028"/>
      <c r="BS59" s="1028"/>
      <c r="BT59" s="1028"/>
      <c r="BU59" s="1028"/>
      <c r="BV59" s="1028"/>
      <c r="BW59" s="1028"/>
      <c r="BX59" s="1028"/>
      <c r="BY59" s="1028"/>
      <c r="BZ59" s="1028"/>
      <c r="CA59" s="1028"/>
      <c r="CB59" s="1028"/>
      <c r="CC59" s="1028"/>
      <c r="CD59" s="1028"/>
      <c r="CE59" s="1028"/>
      <c r="CF59" s="1028"/>
      <c r="CG59" s="1028"/>
      <c r="CH59" s="1028"/>
      <c r="CI59" s="1028"/>
      <c r="CJ59" s="1028"/>
      <c r="CK59" s="1028"/>
      <c r="CL59" s="1028"/>
      <c r="CM59" s="1028"/>
      <c r="CN59" s="1028"/>
      <c r="CO59" s="1028"/>
      <c r="CP59" s="1028"/>
      <c r="CQ59" s="1028"/>
      <c r="CR59" s="1028"/>
      <c r="CS59" s="1028"/>
      <c r="CT59" s="1028"/>
      <c r="CU59" s="1028"/>
      <c r="CV59" s="1028"/>
      <c r="CW59" s="1028"/>
      <c r="CX59" s="1028"/>
      <c r="CY59" s="1028"/>
      <c r="CZ59" s="1028"/>
      <c r="DA59" s="1028"/>
      <c r="DB59" s="1028"/>
      <c r="DC59" s="1028"/>
      <c r="DD59" s="1028"/>
      <c r="DE59" s="1028"/>
      <c r="DF59" s="1028"/>
      <c r="DG59" s="1028"/>
      <c r="DH59" s="1028"/>
      <c r="DI59" s="1028"/>
      <c r="DJ59" s="1028"/>
      <c r="DK59" s="1028"/>
      <c r="DL59" s="1028"/>
      <c r="DM59" s="1028"/>
      <c r="DN59" s="1028"/>
      <c r="DO59" s="1028"/>
      <c r="DP59" s="1028"/>
      <c r="DQ59" s="1028"/>
      <c r="DR59" s="1028"/>
      <c r="DS59" s="1028"/>
      <c r="DT59" s="1028"/>
      <c r="DU59" s="1028"/>
      <c r="DV59" s="1028"/>
      <c r="DW59" s="1028"/>
      <c r="DX59" s="1028"/>
      <c r="DY59" s="1028"/>
      <c r="DZ59" s="1028"/>
      <c r="EA59" s="1028"/>
      <c r="EB59" s="1028"/>
      <c r="EC59" s="1028"/>
      <c r="ED59" s="1028"/>
      <c r="EE59" s="1028"/>
      <c r="EF59" s="1028"/>
      <c r="EG59" s="1028"/>
      <c r="EH59" s="1028"/>
      <c r="EI59" s="1028"/>
      <c r="EJ59" s="1028"/>
      <c r="EK59" s="1028"/>
      <c r="EL59" s="1028"/>
      <c r="EM59" s="1028"/>
      <c r="EN59" s="1028"/>
      <c r="EO59" s="1028"/>
      <c r="EP59" s="1028"/>
      <c r="EQ59" s="1028"/>
      <c r="ER59" s="1028"/>
      <c r="ES59" s="1028"/>
      <c r="ET59" s="1028"/>
      <c r="EU59" s="1028"/>
      <c r="EV59" s="1028"/>
      <c r="EW59" s="1028"/>
      <c r="EX59" s="1028"/>
      <c r="EY59" s="1028"/>
      <c r="EZ59" s="1028"/>
      <c r="FA59" s="1028"/>
      <c r="FB59" s="1028"/>
      <c r="FC59" s="1028"/>
      <c r="FD59" s="1028"/>
      <c r="FE59" s="1028"/>
      <c r="FF59" s="1028"/>
      <c r="FG59" s="1028"/>
      <c r="FH59" s="1028"/>
      <c r="FI59" s="1028"/>
      <c r="FJ59" s="1028"/>
      <c r="FK59" s="1028"/>
      <c r="FL59" s="1028"/>
      <c r="FM59" s="1028"/>
      <c r="FN59" s="1028"/>
      <c r="FO59" s="1028"/>
      <c r="FP59" s="1028"/>
      <c r="FQ59" s="1028"/>
      <c r="FR59" s="1028"/>
      <c r="FS59" s="1028"/>
      <c r="FT59" s="1028"/>
      <c r="FU59" s="1028"/>
      <c r="FV59" s="1028"/>
      <c r="FW59" s="1028"/>
      <c r="FX59" s="1028"/>
      <c r="FY59" s="1028"/>
      <c r="FZ59" s="1028"/>
      <c r="GA59" s="1028"/>
      <c r="GB59" s="1028"/>
      <c r="GC59" s="1028"/>
      <c r="GD59" s="1028"/>
      <c r="GE59" s="1028"/>
      <c r="GF59" s="1028"/>
      <c r="GG59" s="1028"/>
      <c r="GH59" s="1028"/>
      <c r="GI59" s="1028"/>
      <c r="GJ59" s="1028"/>
      <c r="GK59" s="1028"/>
      <c r="GL59" s="1028"/>
      <c r="GM59" s="1028"/>
      <c r="GN59" s="1028"/>
      <c r="GO59" s="1028"/>
      <c r="GP59" s="1028"/>
      <c r="GQ59" s="1028"/>
      <c r="GR59" s="1028"/>
      <c r="GS59" s="1028"/>
      <c r="GT59" s="1028"/>
      <c r="GU59" s="1028"/>
      <c r="GV59" s="1028"/>
      <c r="GW59" s="1028"/>
      <c r="GX59" s="1028"/>
      <c r="GY59" s="1028"/>
      <c r="GZ59" s="1028"/>
      <c r="HA59" s="1028"/>
      <c r="HB59" s="1028"/>
      <c r="HC59" s="1028"/>
      <c r="HD59" s="1028"/>
      <c r="HE59" s="1028"/>
      <c r="HF59" s="1028"/>
      <c r="HG59" s="1028"/>
      <c r="HH59" s="1028"/>
      <c r="HI59" s="1028"/>
      <c r="HJ59" s="1028"/>
      <c r="HK59" s="1028"/>
      <c r="HL59" s="1028"/>
      <c r="HM59" s="1028"/>
      <c r="HN59" s="1028"/>
      <c r="HO59" s="1028"/>
      <c r="HP59" s="1028"/>
      <c r="HQ59" s="1028"/>
      <c r="HR59" s="1028"/>
      <c r="HS59" s="1028"/>
      <c r="HT59" s="1028"/>
      <c r="HU59" s="1028"/>
      <c r="HV59" s="1028"/>
      <c r="HW59" s="1028"/>
      <c r="HX59" s="1028"/>
      <c r="HY59" s="1028"/>
      <c r="HZ59" s="1028"/>
      <c r="IA59" s="1028"/>
      <c r="IB59" s="1028"/>
      <c r="IC59" s="1028"/>
      <c r="ID59" s="1028"/>
      <c r="IE59" s="1028"/>
      <c r="IF59" s="1028"/>
      <c r="IG59" s="1028"/>
      <c r="IH59" s="1028"/>
      <c r="II59" s="1028"/>
      <c r="IJ59" s="1028"/>
      <c r="IK59" s="1028"/>
      <c r="IL59" s="1028"/>
      <c r="IM59" s="1028"/>
      <c r="IN59" s="1028"/>
      <c r="IO59" s="1028"/>
      <c r="IP59" s="1028"/>
      <c r="IQ59" s="1028"/>
      <c r="IR59" s="1028"/>
      <c r="IS59" s="1028"/>
      <c r="IT59" s="1028"/>
      <c r="IU59" s="1028"/>
      <c r="IV59" s="1028"/>
      <c r="IW59" s="1028"/>
      <c r="IX59" s="1028"/>
      <c r="IY59" s="1028"/>
      <c r="IZ59" s="1028"/>
      <c r="JA59" s="1028"/>
      <c r="JB59" s="1028"/>
      <c r="JC59" s="1028"/>
      <c r="JD59" s="1028"/>
      <c r="JE59" s="1028"/>
      <c r="JF59" s="1028"/>
      <c r="JG59" s="1028"/>
      <c r="JH59" s="1028"/>
      <c r="JI59" s="1028"/>
      <c r="JJ59" s="1028"/>
      <c r="JK59" s="1028"/>
      <c r="JL59" s="1028"/>
      <c r="JM59" s="1028"/>
      <c r="JN59" s="1028"/>
      <c r="JO59" s="1028"/>
      <c r="JP59" s="1028"/>
      <c r="JQ59" s="1028"/>
      <c r="JR59" s="1028"/>
      <c r="JS59" s="1028"/>
      <c r="JT59" s="1028"/>
      <c r="JU59" s="1028"/>
      <c r="JV59" s="1028"/>
      <c r="JW59" s="1028"/>
      <c r="JX59" s="1028"/>
      <c r="JY59" s="1028"/>
      <c r="JZ59" s="1028"/>
      <c r="KA59" s="1028"/>
      <c r="KB59" s="1028"/>
      <c r="KC59" s="1028"/>
      <c r="KD59" s="1028"/>
      <c r="KE59" s="1028"/>
      <c r="KF59" s="1028"/>
      <c r="KG59" s="1028"/>
      <c r="KH59" s="1028"/>
      <c r="KI59" s="1028"/>
      <c r="KJ59" s="1028"/>
      <c r="KK59" s="1028"/>
      <c r="KL59" s="1028"/>
      <c r="KM59" s="1028"/>
      <c r="KN59" s="1028"/>
      <c r="KO59" s="1028"/>
      <c r="KP59" s="1028"/>
      <c r="KQ59" s="1028"/>
      <c r="KR59" s="1028"/>
      <c r="KS59" s="1028"/>
      <c r="KT59" s="1028"/>
      <c r="KU59" s="1028"/>
      <c r="KV59" s="1028"/>
      <c r="KW59" s="1028"/>
      <c r="KX59" s="1028"/>
      <c r="KY59" s="1028"/>
      <c r="KZ59" s="1028"/>
      <c r="LA59" s="1028"/>
      <c r="LB59" s="1028"/>
      <c r="LC59" s="1028"/>
      <c r="LD59" s="1028"/>
      <c r="LE59" s="1028"/>
      <c r="LF59" s="1028"/>
      <c r="LG59" s="1028"/>
      <c r="LH59" s="1028"/>
      <c r="LI59" s="1028"/>
      <c r="LJ59" s="1028"/>
      <c r="LK59" s="1028"/>
      <c r="LL59" s="1028"/>
      <c r="LM59" s="1028"/>
      <c r="LN59" s="1028"/>
      <c r="LO59" s="1028"/>
      <c r="LP59" s="1028"/>
      <c r="LQ59" s="1028"/>
      <c r="LR59" s="1028"/>
      <c r="LS59" s="1028"/>
      <c r="LT59" s="1028"/>
      <c r="LU59" s="1028"/>
      <c r="LV59" s="1028"/>
      <c r="LW59" s="1028"/>
      <c r="LX59" s="1028"/>
      <c r="LY59" s="1028"/>
      <c r="LZ59" s="1028"/>
      <c r="MA59" s="1028"/>
      <c r="MB59" s="1028"/>
      <c r="MC59" s="1028"/>
      <c r="MD59" s="1028"/>
      <c r="ME59" s="1028"/>
      <c r="MF59" s="1028"/>
      <c r="MG59" s="1028"/>
      <c r="MH59" s="1028"/>
      <c r="MI59" s="1028"/>
      <c r="MJ59" s="1028"/>
      <c r="MK59" s="1028"/>
      <c r="ML59" s="1028"/>
      <c r="MM59" s="1028"/>
      <c r="MN59" s="1028"/>
      <c r="MO59" s="1028"/>
      <c r="MP59" s="1028"/>
      <c r="MQ59" s="1028"/>
      <c r="MR59" s="1028"/>
      <c r="MS59" s="1028"/>
      <c r="MT59" s="1028"/>
      <c r="MU59" s="1028"/>
      <c r="MV59" s="1028"/>
      <c r="MW59" s="1028"/>
      <c r="MX59" s="1028"/>
      <c r="MY59" s="1028"/>
      <c r="MZ59" s="1028"/>
      <c r="NA59" s="1028"/>
      <c r="NB59" s="1028"/>
      <c r="NC59" s="1028"/>
      <c r="ND59" s="1028"/>
      <c r="NE59" s="1028"/>
      <c r="NF59" s="1028"/>
      <c r="NG59" s="1028"/>
      <c r="NH59" s="1028"/>
      <c r="NI59" s="1028"/>
      <c r="NJ59" s="1028"/>
      <c r="NK59" s="1028"/>
      <c r="NL59" s="1028"/>
      <c r="NM59" s="1028"/>
      <c r="NN59" s="1028"/>
      <c r="NO59" s="1028"/>
      <c r="NP59" s="1028"/>
      <c r="NQ59" s="1028"/>
      <c r="NR59" s="1028"/>
      <c r="NS59" s="1028"/>
      <c r="NT59" s="1028"/>
      <c r="NU59" s="1028"/>
      <c r="NV59" s="1028"/>
      <c r="NW59" s="1028"/>
      <c r="NX59" s="1028"/>
      <c r="NY59" s="1028"/>
      <c r="NZ59" s="1028"/>
      <c r="OA59" s="1028"/>
      <c r="OB59" s="1028"/>
      <c r="OC59" s="1028"/>
      <c r="OD59" s="1028"/>
      <c r="OE59" s="1028"/>
      <c r="OF59" s="1028"/>
      <c r="OG59" s="1028"/>
      <c r="OH59" s="1028"/>
      <c r="OI59" s="1028"/>
      <c r="OJ59" s="1028"/>
      <c r="OK59" s="1028"/>
      <c r="OL59" s="1028"/>
      <c r="OM59" s="1028"/>
      <c r="ON59" s="1028"/>
      <c r="OO59" s="1028"/>
      <c r="OP59" s="1028"/>
      <c r="OQ59" s="1028"/>
      <c r="OR59" s="1028"/>
      <c r="OS59" s="1028"/>
      <c r="OT59" s="1028"/>
      <c r="OU59" s="1028"/>
      <c r="OV59" s="1028"/>
      <c r="OW59" s="1028"/>
      <c r="OX59" s="1028"/>
      <c r="OY59" s="1028"/>
      <c r="OZ59" s="1028"/>
      <c r="PA59" s="1028"/>
      <c r="PB59" s="1028"/>
      <c r="PC59" s="1028"/>
      <c r="PD59" s="1028"/>
      <c r="PE59" s="1028"/>
      <c r="PF59" s="1028"/>
      <c r="PG59" s="1028"/>
      <c r="PH59" s="1028"/>
      <c r="PI59" s="1028"/>
      <c r="PJ59" s="1028"/>
      <c r="PK59" s="1028"/>
      <c r="PL59" s="1028"/>
      <c r="PM59" s="1028"/>
      <c r="PN59" s="1028"/>
      <c r="PO59" s="1028"/>
      <c r="PP59" s="1028"/>
      <c r="PQ59" s="1028"/>
      <c r="PR59" s="1028"/>
      <c r="PS59" s="1028"/>
      <c r="PT59" s="1028"/>
      <c r="PU59" s="1028"/>
      <c r="PV59" s="1028"/>
      <c r="PW59" s="1028"/>
      <c r="PX59" s="1028"/>
      <c r="PY59" s="1028"/>
      <c r="PZ59" s="1028"/>
      <c r="QA59" s="1028"/>
      <c r="QB59" s="1028"/>
      <c r="QC59" s="1028"/>
      <c r="QD59" s="1028"/>
      <c r="QE59" s="1028"/>
      <c r="QF59" s="1028"/>
      <c r="QG59" s="1028"/>
      <c r="QH59" s="1028"/>
      <c r="QI59" s="1028"/>
      <c r="QJ59" s="1028"/>
      <c r="QK59" s="1028"/>
      <c r="QL59" s="1028"/>
      <c r="QM59" s="1028"/>
      <c r="QN59" s="1028"/>
      <c r="QO59" s="1028"/>
      <c r="QP59" s="1028"/>
      <c r="QQ59" s="1028"/>
      <c r="QR59" s="1028"/>
      <c r="QS59" s="1028"/>
      <c r="QT59" s="1028"/>
      <c r="QU59" s="1028"/>
      <c r="QV59" s="1028"/>
      <c r="QW59" s="1028"/>
      <c r="QX59" s="1028"/>
      <c r="QY59" s="1028"/>
      <c r="QZ59" s="1028"/>
      <c r="RA59" s="1028"/>
      <c r="RB59" s="1028"/>
      <c r="RC59" s="1028"/>
      <c r="RD59" s="1028"/>
      <c r="RE59" s="1028"/>
      <c r="RF59" s="1028"/>
      <c r="RG59" s="1028"/>
      <c r="RH59" s="1028"/>
      <c r="RI59" s="1028"/>
      <c r="RJ59" s="1028"/>
      <c r="RK59" s="1028"/>
      <c r="RL59" s="1028"/>
      <c r="RM59" s="1028"/>
      <c r="RN59" s="1028"/>
      <c r="RO59" s="1028"/>
      <c r="RP59" s="1028"/>
      <c r="RQ59" s="1028"/>
      <c r="RR59" s="1028"/>
      <c r="RS59" s="1028"/>
      <c r="RT59" s="1028"/>
      <c r="RU59" s="1028"/>
      <c r="RV59" s="1028"/>
      <c r="RW59" s="1028"/>
      <c r="RX59" s="1028"/>
      <c r="RY59" s="1028"/>
      <c r="RZ59" s="1028"/>
      <c r="SA59" s="1028"/>
      <c r="SB59" s="1028"/>
      <c r="SC59" s="1028"/>
      <c r="SD59" s="1028"/>
      <c r="SE59" s="1028"/>
      <c r="SF59" s="1028"/>
      <c r="SG59" s="1028"/>
      <c r="SH59" s="1028"/>
      <c r="SI59" s="1028"/>
      <c r="SJ59" s="1028"/>
      <c r="SK59" s="1028"/>
      <c r="SL59" s="1028"/>
      <c r="SM59" s="1028"/>
      <c r="SN59" s="1028"/>
      <c r="SO59" s="1028"/>
      <c r="SP59" s="1028"/>
      <c r="SQ59" s="1028"/>
      <c r="SR59" s="1028"/>
      <c r="SS59" s="1028"/>
      <c r="ST59" s="1028"/>
      <c r="SU59" s="1028"/>
      <c r="SV59" s="1028"/>
      <c r="SW59" s="1028"/>
      <c r="SX59" s="1028"/>
      <c r="SY59" s="1028"/>
      <c r="SZ59" s="1028"/>
      <c r="TA59" s="1028"/>
      <c r="TB59" s="1028"/>
      <c r="TC59" s="1028"/>
      <c r="TD59" s="1028"/>
      <c r="TE59" s="1028"/>
      <c r="TF59" s="1028"/>
      <c r="TG59" s="1028"/>
      <c r="TH59" s="1028"/>
      <c r="TI59" s="1028"/>
      <c r="TJ59" s="1028"/>
      <c r="TK59" s="1028"/>
      <c r="TL59" s="1028"/>
      <c r="TM59" s="1028"/>
      <c r="TN59" s="1028"/>
      <c r="TO59" s="1028"/>
      <c r="TP59" s="1028"/>
      <c r="TQ59" s="1028"/>
      <c r="TR59" s="1028"/>
      <c r="TS59" s="1028"/>
      <c r="TT59" s="1028"/>
      <c r="TU59" s="1028"/>
      <c r="TV59" s="1028"/>
      <c r="TW59" s="1028"/>
      <c r="TX59" s="1028"/>
      <c r="TY59" s="1028"/>
      <c r="TZ59" s="1028"/>
      <c r="UA59" s="1028"/>
      <c r="UB59" s="1028"/>
      <c r="UC59" s="1028"/>
      <c r="UD59" s="1028"/>
      <c r="UE59" s="1028"/>
      <c r="UF59" s="1028"/>
      <c r="UG59" s="1028"/>
      <c r="UH59" s="1028"/>
      <c r="UI59" s="1028"/>
      <c r="UJ59" s="1028"/>
      <c r="UK59" s="1028"/>
      <c r="UL59" s="1028"/>
      <c r="UM59" s="1028"/>
      <c r="UN59" s="1028"/>
      <c r="UO59" s="1028"/>
      <c r="UP59" s="1028"/>
      <c r="UQ59" s="1028"/>
      <c r="UR59" s="1028"/>
      <c r="US59" s="1028"/>
      <c r="UT59" s="1028"/>
      <c r="UU59" s="1028"/>
      <c r="UV59" s="1028"/>
      <c r="UW59" s="1028"/>
      <c r="UX59" s="1028"/>
      <c r="UY59" s="1028"/>
      <c r="UZ59" s="1028"/>
      <c r="VA59" s="1028"/>
      <c r="VB59" s="1028"/>
      <c r="VC59" s="1028"/>
      <c r="VD59" s="1028"/>
      <c r="VE59" s="1028"/>
      <c r="VF59" s="1028"/>
      <c r="VG59" s="1028"/>
      <c r="VH59" s="1028"/>
      <c r="VI59" s="1028"/>
      <c r="VJ59" s="1028"/>
      <c r="VK59" s="1028"/>
      <c r="VL59" s="1028"/>
      <c r="VM59" s="1028"/>
      <c r="VN59" s="1028"/>
      <c r="VO59" s="1028"/>
      <c r="VP59" s="1028"/>
      <c r="VQ59" s="1028"/>
      <c r="VR59" s="1028"/>
      <c r="VS59" s="1028"/>
      <c r="VT59" s="1028"/>
      <c r="VU59" s="1028"/>
      <c r="VV59" s="1028"/>
      <c r="VW59" s="1028"/>
      <c r="VX59" s="1028"/>
      <c r="VY59" s="1028"/>
      <c r="VZ59" s="1028"/>
      <c r="WA59" s="1028"/>
      <c r="WB59" s="1028"/>
      <c r="WC59" s="1028"/>
      <c r="WD59" s="1028"/>
      <c r="WE59" s="1028"/>
      <c r="WF59" s="1028"/>
      <c r="WG59" s="1028"/>
      <c r="WH59" s="1028"/>
      <c r="WI59" s="1028"/>
      <c r="WJ59" s="1028"/>
      <c r="WK59" s="1028"/>
      <c r="WL59" s="1028"/>
      <c r="WM59" s="1028"/>
      <c r="WN59" s="1028"/>
      <c r="WO59" s="1028"/>
      <c r="WP59" s="1028"/>
      <c r="WQ59" s="1028"/>
      <c r="WR59" s="1028"/>
      <c r="WS59" s="1028"/>
      <c r="WT59" s="1028"/>
      <c r="WU59" s="1028"/>
      <c r="WV59" s="1028"/>
      <c r="WW59" s="1028"/>
      <c r="WX59" s="1028"/>
      <c r="WY59" s="1028"/>
      <c r="WZ59" s="1028"/>
      <c r="XA59" s="1028"/>
      <c r="XB59" s="1028"/>
      <c r="XC59" s="1028"/>
      <c r="XD59" s="1028"/>
      <c r="XE59" s="1028"/>
      <c r="XF59" s="1028"/>
      <c r="XG59" s="1028"/>
      <c r="XH59" s="1028"/>
      <c r="XI59" s="1028"/>
      <c r="XJ59" s="1028"/>
      <c r="XK59" s="1028"/>
      <c r="XL59" s="1028"/>
      <c r="XM59" s="1028"/>
      <c r="XN59" s="1028"/>
      <c r="XO59" s="1028"/>
      <c r="XP59" s="1028"/>
      <c r="XQ59" s="1028"/>
      <c r="XR59" s="1028"/>
      <c r="XS59" s="1028"/>
      <c r="XT59" s="1028"/>
      <c r="XU59" s="1028"/>
      <c r="XV59" s="1028"/>
      <c r="XW59" s="1028"/>
      <c r="XX59" s="1028"/>
      <c r="XY59" s="1028"/>
      <c r="XZ59" s="1028"/>
      <c r="YA59" s="1028"/>
      <c r="YB59" s="1028"/>
      <c r="YC59" s="1028"/>
      <c r="YD59" s="1028"/>
      <c r="YE59" s="1028"/>
      <c r="YF59" s="1028"/>
      <c r="YG59" s="1028"/>
      <c r="YH59" s="1028"/>
      <c r="YI59" s="1028"/>
      <c r="YJ59" s="1028"/>
      <c r="YK59" s="1028"/>
      <c r="YL59" s="1028"/>
      <c r="YM59" s="1028"/>
      <c r="YN59" s="1028"/>
      <c r="YO59" s="1028"/>
      <c r="YP59" s="1028"/>
      <c r="YQ59" s="1028"/>
      <c r="YR59" s="1028"/>
      <c r="YS59" s="1028"/>
      <c r="YT59" s="1028"/>
      <c r="YU59" s="1028"/>
      <c r="YV59" s="1028"/>
      <c r="YW59" s="1028"/>
      <c r="YX59" s="1028"/>
      <c r="YY59" s="1028"/>
      <c r="YZ59" s="1028"/>
      <c r="ZA59" s="1028"/>
      <c r="ZB59" s="1028"/>
      <c r="ZC59" s="1028"/>
      <c r="ZD59" s="1028"/>
      <c r="ZE59" s="1028"/>
      <c r="ZF59" s="1028"/>
      <c r="ZG59" s="1028"/>
      <c r="ZH59" s="1028"/>
      <c r="ZI59" s="1028"/>
      <c r="ZJ59" s="1028"/>
      <c r="ZK59" s="1028"/>
      <c r="ZL59" s="1028"/>
      <c r="ZM59" s="1028"/>
      <c r="ZN59" s="1028"/>
      <c r="ZO59" s="1028"/>
      <c r="ZP59" s="1028"/>
      <c r="ZQ59" s="1028"/>
      <c r="ZR59" s="1028"/>
      <c r="ZS59" s="1028"/>
      <c r="ZT59" s="1028"/>
      <c r="ZU59" s="1028"/>
      <c r="ZV59" s="1028"/>
      <c r="ZW59" s="1028"/>
      <c r="ZX59" s="1028"/>
      <c r="ZY59" s="1028"/>
      <c r="ZZ59" s="1028"/>
      <c r="AAA59" s="1028"/>
      <c r="AAB59" s="1028"/>
      <c r="AAC59" s="1028"/>
      <c r="AAD59" s="1028"/>
      <c r="AAE59" s="1028"/>
      <c r="AAF59" s="1028"/>
      <c r="AAG59" s="1028"/>
      <c r="AAH59" s="1028"/>
      <c r="AAI59" s="1028"/>
      <c r="AAJ59" s="1028"/>
      <c r="AAK59" s="1028"/>
      <c r="AAL59" s="1028"/>
      <c r="AAM59" s="1028"/>
      <c r="AAN59" s="1028"/>
      <c r="AAO59" s="1028"/>
      <c r="AAP59" s="1028"/>
      <c r="AAQ59" s="1028"/>
      <c r="AAR59" s="1028"/>
      <c r="AAS59" s="1028"/>
      <c r="AAT59" s="1028"/>
      <c r="AAU59" s="1028"/>
      <c r="AAV59" s="1028"/>
      <c r="AAW59" s="1028"/>
      <c r="AAX59" s="1028"/>
      <c r="AAY59" s="1028"/>
      <c r="AAZ59" s="1028"/>
      <c r="ABA59" s="1028"/>
      <c r="ABB59" s="1028"/>
      <c r="ABC59" s="1028"/>
      <c r="ABD59" s="1028"/>
      <c r="ABE59" s="1028"/>
      <c r="ABF59" s="1028"/>
      <c r="ABG59" s="1028"/>
      <c r="ABH59" s="1028"/>
      <c r="ABI59" s="1028"/>
      <c r="ABJ59" s="1028"/>
      <c r="ABK59" s="1028"/>
      <c r="ABL59" s="1028"/>
      <c r="ABM59" s="1028"/>
      <c r="ABN59" s="1028"/>
      <c r="ABO59" s="1028"/>
      <c r="ABP59" s="1028"/>
      <c r="ABQ59" s="1028"/>
      <c r="ABR59" s="1028"/>
      <c r="ABS59" s="1028"/>
      <c r="ABT59" s="1028"/>
      <c r="ABU59" s="1028"/>
      <c r="ABV59" s="1028"/>
      <c r="ABW59" s="1028"/>
      <c r="ABX59" s="1028"/>
      <c r="ABY59" s="1028"/>
      <c r="ABZ59" s="1028"/>
      <c r="ACA59" s="1028"/>
      <c r="ACB59" s="1028"/>
      <c r="ACC59" s="1028"/>
      <c r="ACD59" s="1028"/>
      <c r="ACE59" s="1028"/>
      <c r="ACF59" s="1028"/>
      <c r="ACG59" s="1028"/>
      <c r="ACH59" s="1028"/>
      <c r="ACI59" s="1028"/>
      <c r="ACJ59" s="1028"/>
      <c r="ACK59" s="1028"/>
      <c r="ACL59" s="1028"/>
      <c r="ACM59" s="1028"/>
      <c r="ACN59" s="1028"/>
      <c r="ACO59" s="1028"/>
      <c r="ACP59" s="1028"/>
      <c r="ACQ59" s="1028"/>
      <c r="ACR59" s="1028"/>
      <c r="ACS59" s="1028"/>
      <c r="ACT59" s="1028"/>
      <c r="ACU59" s="1028"/>
      <c r="ACV59" s="1028"/>
      <c r="ACW59" s="1028"/>
      <c r="ACX59" s="1028"/>
      <c r="ACY59" s="1028"/>
      <c r="ACZ59" s="1028"/>
      <c r="ADA59" s="1028"/>
      <c r="ADB59" s="1028"/>
      <c r="ADC59" s="1028"/>
      <c r="ADD59" s="1028"/>
      <c r="ADE59" s="1028"/>
      <c r="ADF59" s="1028"/>
      <c r="ADG59" s="1028"/>
      <c r="ADH59" s="1028"/>
      <c r="ADI59" s="1028"/>
      <c r="ADJ59" s="1028"/>
      <c r="ADK59" s="1028"/>
      <c r="ADL59" s="1028"/>
      <c r="ADM59" s="1028"/>
      <c r="ADN59" s="1028"/>
      <c r="ADO59" s="1028"/>
      <c r="ADP59" s="1028"/>
      <c r="ADQ59" s="1028"/>
      <c r="ADR59" s="1028"/>
      <c r="ADS59" s="1028"/>
      <c r="ADT59" s="1028"/>
      <c r="ADU59" s="1028"/>
      <c r="ADV59" s="1028"/>
      <c r="ADW59" s="1028"/>
      <c r="ADX59" s="1028"/>
      <c r="ADY59" s="1028"/>
      <c r="ADZ59" s="1028"/>
      <c r="AEA59" s="1028"/>
      <c r="AEB59" s="1028"/>
      <c r="AEC59" s="1028"/>
      <c r="AED59" s="1028"/>
      <c r="AEE59" s="1028"/>
      <c r="AEF59" s="1028"/>
      <c r="AEG59" s="1028"/>
      <c r="AEH59" s="1028"/>
      <c r="AEI59" s="1028"/>
      <c r="AEJ59" s="1028"/>
      <c r="AEK59" s="1028"/>
      <c r="AEL59" s="1028"/>
      <c r="AEM59" s="1028"/>
      <c r="AEN59" s="1028"/>
      <c r="AEO59" s="1028"/>
      <c r="AEP59" s="1028"/>
      <c r="AEQ59" s="1028"/>
      <c r="AER59" s="1028"/>
      <c r="AES59" s="1028"/>
      <c r="AET59" s="1028"/>
      <c r="AEU59" s="1028"/>
      <c r="AEV59" s="1028"/>
      <c r="AEW59" s="1028"/>
      <c r="AEX59" s="1028"/>
      <c r="AEY59" s="1028"/>
      <c r="AEZ59" s="1028"/>
      <c r="AFA59" s="1028"/>
      <c r="AFB59" s="1028"/>
      <c r="AFC59" s="1028"/>
      <c r="AFD59" s="1028"/>
      <c r="AFE59" s="1028"/>
      <c r="AFF59" s="1028"/>
      <c r="AFG59" s="1028"/>
      <c r="AFH59" s="1028"/>
      <c r="AFI59" s="1028"/>
      <c r="AFJ59" s="1028"/>
      <c r="AFK59" s="1028"/>
      <c r="AFL59" s="1028"/>
      <c r="AFM59" s="1028"/>
      <c r="AFN59" s="1028"/>
      <c r="AFO59" s="1028"/>
      <c r="AFP59" s="1028"/>
      <c r="AFQ59" s="1028"/>
      <c r="AFR59" s="1028"/>
      <c r="AFS59" s="1028"/>
      <c r="AFT59" s="1028"/>
      <c r="AFU59" s="1028"/>
      <c r="AFV59" s="1028"/>
      <c r="AFW59" s="1028"/>
      <c r="AFX59" s="1028"/>
      <c r="AFY59" s="1028"/>
      <c r="AFZ59" s="1028"/>
      <c r="AGA59" s="1028"/>
      <c r="AGB59" s="1028"/>
      <c r="AGC59" s="1028"/>
      <c r="AGD59" s="1028"/>
      <c r="AGE59" s="1028"/>
      <c r="AGF59" s="1028"/>
      <c r="AGG59" s="1028"/>
      <c r="AGH59" s="1028"/>
      <c r="AGI59" s="1028"/>
      <c r="AGJ59" s="1028"/>
      <c r="AGK59" s="1028"/>
      <c r="AGL59" s="1028"/>
      <c r="AGM59" s="1028"/>
      <c r="AGN59" s="1028"/>
      <c r="AGO59" s="1028"/>
      <c r="AGP59" s="1028"/>
      <c r="AGQ59" s="1028"/>
      <c r="AGR59" s="1028"/>
      <c r="AGS59" s="1028"/>
      <c r="AGT59" s="1028"/>
      <c r="AGU59" s="1028"/>
      <c r="AGV59" s="1028"/>
      <c r="AGW59" s="1028"/>
      <c r="AGX59" s="1028"/>
      <c r="AGY59" s="1028"/>
      <c r="AGZ59" s="1028"/>
      <c r="AHA59" s="1028"/>
      <c r="AHB59" s="1028"/>
      <c r="AHC59" s="1028"/>
      <c r="AHD59" s="1028"/>
      <c r="AHE59" s="1028"/>
      <c r="AHF59" s="1028"/>
      <c r="AHG59" s="1028"/>
      <c r="AHH59" s="1028"/>
      <c r="AHI59" s="1028"/>
      <c r="AHJ59" s="1028"/>
      <c r="AHK59" s="1028"/>
      <c r="AHL59" s="1028"/>
      <c r="AHM59" s="1028"/>
      <c r="AHN59" s="1028"/>
      <c r="AHO59" s="1028"/>
      <c r="AHP59" s="1028"/>
      <c r="AHQ59" s="1028"/>
      <c r="AHR59" s="1028"/>
      <c r="AHS59" s="1028"/>
      <c r="AHT59" s="1028"/>
      <c r="AHU59" s="1028"/>
      <c r="AHV59" s="1028"/>
      <c r="AHW59" s="1028"/>
      <c r="AHX59" s="1028"/>
      <c r="AHY59" s="1028"/>
      <c r="AHZ59" s="1028"/>
      <c r="AIA59" s="1028"/>
      <c r="AIB59" s="1028"/>
      <c r="AIC59" s="1028"/>
      <c r="AID59" s="1028"/>
      <c r="AIE59" s="1028"/>
      <c r="AIF59" s="1028"/>
      <c r="AIG59" s="1028"/>
      <c r="AIH59" s="1028"/>
      <c r="AII59" s="1028"/>
      <c r="AIJ59" s="1028"/>
      <c r="AIK59" s="1028"/>
      <c r="AIL59" s="1028"/>
      <c r="AIM59" s="1028"/>
      <c r="AIN59" s="1028"/>
      <c r="AIO59" s="1028"/>
      <c r="AIP59" s="1028"/>
      <c r="AIQ59" s="1028"/>
      <c r="AIR59" s="1028"/>
      <c r="AIS59" s="1028"/>
      <c r="AIT59" s="1028"/>
      <c r="AIU59" s="1028"/>
      <c r="AIV59" s="1028"/>
      <c r="AIW59" s="1028"/>
      <c r="AIX59" s="1028"/>
      <c r="AIY59" s="1028"/>
      <c r="AIZ59" s="1028"/>
      <c r="AJA59" s="1028"/>
      <c r="AJB59" s="1028"/>
      <c r="AJC59" s="1028"/>
      <c r="AJD59" s="1028"/>
      <c r="AJE59" s="1028"/>
      <c r="AJF59" s="1028"/>
      <c r="AJG59" s="1028"/>
      <c r="AJH59" s="1028"/>
      <c r="AJI59" s="1028"/>
      <c r="AJJ59" s="1028"/>
      <c r="AJK59" s="1028"/>
      <c r="AJL59" s="1028"/>
      <c r="AJM59" s="1028"/>
      <c r="AJN59" s="1028"/>
      <c r="AJO59" s="1028"/>
      <c r="AJP59" s="1028"/>
      <c r="AJQ59" s="1028"/>
      <c r="AJR59" s="1028"/>
      <c r="AJS59" s="1028"/>
      <c r="AJT59" s="1028"/>
      <c r="AJU59" s="1028"/>
      <c r="AJV59" s="1028"/>
      <c r="AJW59" s="1028"/>
      <c r="AJX59" s="1028"/>
      <c r="AJY59" s="1028"/>
      <c r="AJZ59" s="1028"/>
      <c r="AKA59" s="1028"/>
      <c r="AKB59" s="1028"/>
      <c r="AKC59" s="1028"/>
      <c r="AKD59" s="1028"/>
      <c r="AKE59" s="1028"/>
      <c r="AKF59" s="1028"/>
      <c r="AKG59" s="1028"/>
      <c r="AKH59" s="1028"/>
      <c r="AKI59" s="1028"/>
      <c r="AKJ59" s="1028"/>
      <c r="AKK59" s="1028"/>
      <c r="AKL59" s="1028"/>
      <c r="AKM59" s="1028"/>
      <c r="AKN59" s="1028"/>
      <c r="AKO59" s="1028"/>
      <c r="AKP59" s="1028"/>
      <c r="AKQ59" s="1028"/>
      <c r="AKR59" s="1028"/>
      <c r="AKS59" s="1028"/>
      <c r="AKT59" s="1028"/>
      <c r="AKU59" s="1028"/>
      <c r="AKV59" s="1028"/>
      <c r="AKW59" s="1028"/>
      <c r="AKX59" s="1028"/>
      <c r="AKY59" s="1028"/>
      <c r="AKZ59" s="1028"/>
      <c r="ALA59" s="1028"/>
      <c r="ALB59" s="1028"/>
      <c r="ALC59" s="1028"/>
      <c r="ALD59" s="1028"/>
      <c r="ALE59" s="1028"/>
      <c r="ALF59" s="1028"/>
      <c r="ALG59" s="1028"/>
      <c r="ALH59" s="1028"/>
      <c r="ALI59" s="1028"/>
      <c r="ALJ59" s="1028"/>
      <c r="ALK59" s="1028"/>
      <c r="ALL59" s="1028"/>
      <c r="ALM59" s="1028"/>
      <c r="ALN59" s="1028"/>
      <c r="ALO59" s="1028"/>
      <c r="ALP59" s="1028"/>
      <c r="ALQ59" s="1028"/>
      <c r="ALR59" s="1028"/>
      <c r="ALS59" s="1028"/>
      <c r="ALT59" s="1028"/>
      <c r="ALU59" s="1028"/>
      <c r="ALV59" s="1028"/>
      <c r="ALW59" s="1028"/>
      <c r="ALX59" s="1028"/>
      <c r="ALY59" s="1028"/>
      <c r="ALZ59" s="1028"/>
      <c r="AMA59" s="1028"/>
      <c r="AMB59" s="1028"/>
      <c r="AMC59" s="1028"/>
      <c r="AMD59" s="1028"/>
      <c r="AME59" s="1028"/>
      <c r="AMF59" s="1028"/>
      <c r="AMG59" s="1028"/>
      <c r="AMH59" s="1028"/>
      <c r="AMI59" s="1028"/>
      <c r="AMJ59" s="1028"/>
      <c r="AMK59" s="1028"/>
      <c r="AML59" s="1028"/>
      <c r="AMM59" s="1028"/>
      <c r="AMN59" s="1028"/>
      <c r="AMO59" s="1028"/>
      <c r="AMP59" s="1028"/>
      <c r="AMQ59" s="1028"/>
      <c r="AMR59" s="1028"/>
      <c r="AMS59" s="1028"/>
      <c r="AMT59" s="1028"/>
      <c r="AMU59" s="1028"/>
      <c r="AMV59" s="1028"/>
      <c r="AMW59" s="1028"/>
      <c r="AMX59" s="1028"/>
      <c r="AMY59" s="1028"/>
      <c r="AMZ59" s="1028"/>
      <c r="ANA59" s="1028"/>
      <c r="ANB59" s="1028"/>
      <c r="ANC59" s="1028"/>
      <c r="AND59" s="1028"/>
      <c r="ANE59" s="1028"/>
      <c r="ANF59" s="1028"/>
      <c r="ANG59" s="1028"/>
      <c r="ANH59" s="1028"/>
      <c r="ANI59" s="1028"/>
      <c r="ANJ59" s="1028"/>
      <c r="ANK59" s="1028"/>
      <c r="ANL59" s="1028"/>
      <c r="ANM59" s="1028"/>
      <c r="ANN59" s="1028"/>
      <c r="ANO59" s="1028"/>
      <c r="ANP59" s="1028"/>
      <c r="ANQ59" s="1028"/>
      <c r="ANR59" s="1028"/>
      <c r="ANS59" s="1028"/>
      <c r="ANT59" s="1028"/>
      <c r="ANU59" s="1028"/>
      <c r="ANV59" s="1028"/>
      <c r="ANW59" s="1028"/>
      <c r="ANX59" s="1028"/>
      <c r="ANY59" s="1028"/>
      <c r="ANZ59" s="1028"/>
      <c r="AOA59" s="1028"/>
      <c r="AOB59" s="1028"/>
      <c r="AOC59" s="1028"/>
      <c r="AOD59" s="1028"/>
      <c r="AOE59" s="1028"/>
      <c r="AOF59" s="1028"/>
      <c r="AOG59" s="1028"/>
      <c r="AOH59" s="1028"/>
      <c r="AOI59" s="1028"/>
      <c r="AOJ59" s="1028"/>
      <c r="AOK59" s="1028"/>
      <c r="AOL59" s="1028"/>
      <c r="AOM59" s="1028"/>
      <c r="AON59" s="1028"/>
      <c r="AOO59" s="1028"/>
      <c r="AOP59" s="1028"/>
      <c r="AOQ59" s="1028"/>
      <c r="AOR59" s="1028"/>
      <c r="AOS59" s="1028"/>
      <c r="AOT59" s="1028"/>
      <c r="AOU59" s="1028"/>
      <c r="AOV59" s="1028"/>
      <c r="AOW59" s="1028"/>
      <c r="AOX59" s="1028"/>
      <c r="AOY59" s="1028"/>
      <c r="AOZ59" s="1028"/>
      <c r="APA59" s="1028"/>
      <c r="APB59" s="1028"/>
      <c r="APC59" s="1028"/>
      <c r="APD59" s="1028"/>
      <c r="APE59" s="1028"/>
      <c r="APF59" s="1028"/>
      <c r="APG59" s="1028"/>
      <c r="APH59" s="1028"/>
      <c r="API59" s="1028"/>
      <c r="APJ59" s="1028"/>
      <c r="APK59" s="1028"/>
      <c r="APL59" s="1028"/>
      <c r="APM59" s="1028"/>
      <c r="APN59" s="1028"/>
      <c r="APO59" s="1028"/>
      <c r="APP59" s="1028"/>
      <c r="APQ59" s="1028"/>
      <c r="APR59" s="1028"/>
      <c r="APS59" s="1028"/>
      <c r="APT59" s="1028"/>
      <c r="APU59" s="1028"/>
      <c r="APV59" s="1028"/>
      <c r="APW59" s="1028"/>
      <c r="APX59" s="1028"/>
      <c r="APY59" s="1028"/>
      <c r="APZ59" s="1028"/>
      <c r="AQA59" s="1028"/>
      <c r="AQB59" s="1028"/>
      <c r="AQC59" s="1028"/>
      <c r="AQD59" s="1028"/>
      <c r="AQE59" s="1028"/>
      <c r="AQF59" s="1028"/>
      <c r="AQG59" s="1028"/>
      <c r="AQH59" s="1028"/>
      <c r="AQI59" s="1028"/>
      <c r="AQJ59" s="1028"/>
      <c r="AQK59" s="1028"/>
      <c r="AQL59" s="1028"/>
      <c r="AQM59" s="1028"/>
      <c r="AQN59" s="1028"/>
      <c r="AQO59" s="1028"/>
      <c r="AQP59" s="1028"/>
      <c r="AQQ59" s="1028"/>
      <c r="AQR59" s="1028"/>
      <c r="AQS59" s="1028"/>
      <c r="AQT59" s="1028"/>
      <c r="AQU59" s="1028"/>
      <c r="AQV59" s="1028"/>
      <c r="AQW59" s="1028"/>
      <c r="AQX59" s="1028"/>
      <c r="AQY59" s="1028"/>
      <c r="AQZ59" s="1028"/>
      <c r="ARA59" s="1028"/>
      <c r="ARB59" s="1028"/>
      <c r="ARC59" s="1028"/>
      <c r="ARD59" s="1028"/>
      <c r="ARE59" s="1028"/>
      <c r="ARF59" s="1028"/>
      <c r="ARG59" s="1028"/>
      <c r="ARH59" s="1028"/>
      <c r="ARI59" s="1028"/>
      <c r="ARJ59" s="1028"/>
      <c r="ARK59" s="1028"/>
      <c r="ARL59" s="1028"/>
      <c r="ARM59" s="1028"/>
      <c r="ARN59" s="1028"/>
      <c r="ARO59" s="1028"/>
      <c r="ARP59" s="1028"/>
      <c r="ARQ59" s="1028"/>
      <c r="ARR59" s="1028"/>
      <c r="ARS59" s="1028"/>
      <c r="ART59" s="1028"/>
      <c r="ARU59" s="1028"/>
      <c r="ARV59" s="1028"/>
      <c r="ARW59" s="1028"/>
      <c r="ARX59" s="1028"/>
      <c r="ARY59" s="1028"/>
      <c r="ARZ59" s="1028"/>
      <c r="ASA59" s="1028"/>
      <c r="ASB59" s="1028"/>
      <c r="ASC59" s="1028"/>
      <c r="ASD59" s="1028"/>
      <c r="ASE59" s="1028"/>
      <c r="ASF59" s="1028"/>
      <c r="ASG59" s="1028"/>
      <c r="ASH59" s="1028"/>
      <c r="ASI59" s="1028"/>
      <c r="ASJ59" s="1028"/>
      <c r="ASK59" s="1028"/>
      <c r="ASL59" s="1028"/>
      <c r="ASM59" s="1028"/>
      <c r="ASN59" s="1028"/>
      <c r="ASO59" s="1028"/>
      <c r="ASP59" s="1028"/>
      <c r="ASQ59" s="1028"/>
      <c r="ASR59" s="1028"/>
      <c r="ASS59" s="1028"/>
      <c r="AST59" s="1028"/>
      <c r="ASU59" s="1028"/>
      <c r="ASV59" s="1028"/>
      <c r="ASW59" s="1028"/>
      <c r="ASX59" s="1028"/>
      <c r="ASY59" s="1028"/>
      <c r="ASZ59" s="1028"/>
      <c r="ATA59" s="1028"/>
      <c r="ATB59" s="1028"/>
      <c r="ATC59" s="1028"/>
      <c r="ATD59" s="1028"/>
      <c r="ATE59" s="1028"/>
      <c r="ATF59" s="1028"/>
      <c r="ATG59" s="1028"/>
      <c r="ATH59" s="1028"/>
      <c r="ATI59" s="1028"/>
      <c r="ATJ59" s="1028"/>
      <c r="ATK59" s="1028"/>
      <c r="ATL59" s="1028"/>
      <c r="ATM59" s="1028"/>
      <c r="ATN59" s="1028"/>
      <c r="ATO59" s="1028"/>
      <c r="ATP59" s="1028"/>
      <c r="ATQ59" s="1028"/>
      <c r="ATR59" s="1028"/>
      <c r="ATS59" s="1028"/>
      <c r="ATT59" s="1028"/>
      <c r="ATU59" s="1028"/>
      <c r="ATV59" s="1028"/>
      <c r="ATW59" s="1028"/>
      <c r="ATX59" s="1028"/>
      <c r="ATY59" s="1028"/>
      <c r="ATZ59" s="1028"/>
      <c r="AUA59" s="1028"/>
      <c r="AUB59" s="1028"/>
      <c r="AUC59" s="1028"/>
      <c r="AUD59" s="1028"/>
      <c r="AUE59" s="1028"/>
      <c r="AUF59" s="1028"/>
      <c r="AUG59" s="1028"/>
      <c r="AUH59" s="1028"/>
      <c r="AUI59" s="1028"/>
      <c r="AUJ59" s="1028"/>
      <c r="AUK59" s="1028"/>
      <c r="AUL59" s="1028"/>
      <c r="AUM59" s="1028"/>
      <c r="AUN59" s="1028"/>
      <c r="AUO59" s="1028"/>
      <c r="AUP59" s="1028"/>
      <c r="AUQ59" s="1028"/>
      <c r="AUR59" s="1028"/>
      <c r="AUS59" s="1028"/>
      <c r="AUT59" s="1028"/>
      <c r="AUU59" s="1028"/>
      <c r="AUV59" s="1028"/>
      <c r="AUW59" s="1028"/>
      <c r="AUX59" s="1028"/>
      <c r="AUY59" s="1028"/>
      <c r="AUZ59" s="1028"/>
      <c r="AVA59" s="1028"/>
      <c r="AVB59" s="1028"/>
      <c r="AVC59" s="1028"/>
      <c r="AVD59" s="1028"/>
      <c r="AVE59" s="1028"/>
      <c r="AVF59" s="1028"/>
      <c r="AVG59" s="1028"/>
      <c r="AVH59" s="1028"/>
      <c r="AVI59" s="1028"/>
      <c r="AVJ59" s="1028"/>
      <c r="AVK59" s="1028"/>
      <c r="AVL59" s="1028"/>
      <c r="AVM59" s="1028"/>
      <c r="AVN59" s="1028"/>
      <c r="AVO59" s="1028"/>
      <c r="AVP59" s="1028"/>
      <c r="AVQ59" s="1028"/>
      <c r="AVR59" s="1028"/>
      <c r="AVS59" s="1028"/>
      <c r="AVT59" s="1028"/>
      <c r="AVU59" s="1028"/>
      <c r="AVV59" s="1028"/>
      <c r="AVW59" s="1028"/>
      <c r="AVX59" s="1028"/>
      <c r="AVY59" s="1028"/>
      <c r="AVZ59" s="1028"/>
      <c r="AWA59" s="1028"/>
      <c r="AWB59" s="1028"/>
      <c r="AWC59" s="1028"/>
      <c r="AWD59" s="1028"/>
      <c r="AWE59" s="1028"/>
      <c r="AWF59" s="1028"/>
      <c r="AWG59" s="1028"/>
      <c r="AWH59" s="1028"/>
      <c r="AWI59" s="1028"/>
      <c r="AWJ59" s="1028"/>
      <c r="AWK59" s="1028"/>
      <c r="AWL59" s="1028"/>
      <c r="AWM59" s="1028"/>
      <c r="AWN59" s="1028"/>
      <c r="AWO59" s="1028"/>
      <c r="AWP59" s="1028"/>
      <c r="AWQ59" s="1028"/>
      <c r="AWR59" s="1028"/>
      <c r="AWS59" s="1028"/>
      <c r="AWT59" s="1028"/>
      <c r="AWU59" s="1028"/>
      <c r="AWV59" s="1028"/>
      <c r="AWW59" s="1028"/>
      <c r="AWX59" s="1028"/>
      <c r="AWY59" s="1028"/>
      <c r="AWZ59" s="1028"/>
      <c r="AXA59" s="1028"/>
      <c r="AXB59" s="1028"/>
      <c r="AXC59" s="1028"/>
      <c r="AXD59" s="1028"/>
      <c r="AXE59" s="1028"/>
      <c r="AXF59" s="1028"/>
      <c r="AXG59" s="1028"/>
      <c r="AXH59" s="1028"/>
      <c r="AXI59" s="1028"/>
      <c r="AXJ59" s="1028"/>
      <c r="AXK59" s="1028"/>
      <c r="AXL59" s="1028"/>
      <c r="AXM59" s="1028"/>
      <c r="AXN59" s="1028"/>
      <c r="AXO59" s="1028"/>
      <c r="AXP59" s="1028"/>
      <c r="AXQ59" s="1028"/>
      <c r="AXR59" s="1028"/>
      <c r="AXS59" s="1028"/>
      <c r="AXT59" s="1028"/>
      <c r="AXU59" s="1028"/>
      <c r="AXV59" s="1028"/>
      <c r="AXW59" s="1028"/>
      <c r="AXX59" s="1028"/>
      <c r="AXY59" s="1028"/>
      <c r="AXZ59" s="1028"/>
      <c r="AYA59" s="1028"/>
      <c r="AYB59" s="1028"/>
      <c r="AYC59" s="1028"/>
      <c r="AYD59" s="1028"/>
      <c r="AYE59" s="1028"/>
      <c r="AYF59" s="1028"/>
      <c r="AYG59" s="1028"/>
      <c r="AYH59" s="1028"/>
      <c r="AYI59" s="1028"/>
      <c r="AYJ59" s="1028"/>
      <c r="AYK59" s="1028"/>
      <c r="AYL59" s="1028"/>
      <c r="AYM59" s="1028"/>
      <c r="AYN59" s="1028"/>
      <c r="AYO59" s="1028"/>
      <c r="AYP59" s="1028"/>
      <c r="AYQ59" s="1028"/>
      <c r="AYR59" s="1028"/>
      <c r="AYS59" s="1028"/>
      <c r="AYT59" s="1028"/>
      <c r="AYU59" s="1028"/>
      <c r="AYV59" s="1028"/>
      <c r="AYW59" s="1028"/>
      <c r="AYX59" s="1028"/>
      <c r="AYY59" s="1028"/>
      <c r="AYZ59" s="1028"/>
      <c r="AZA59" s="1028"/>
      <c r="AZB59" s="1028"/>
      <c r="AZC59" s="1028"/>
      <c r="AZD59" s="1028"/>
      <c r="AZE59" s="1028"/>
      <c r="AZF59" s="1028"/>
      <c r="AZG59" s="1028"/>
      <c r="AZH59" s="1028"/>
      <c r="AZI59" s="1028"/>
      <c r="AZJ59" s="1028"/>
      <c r="AZK59" s="1028"/>
      <c r="AZL59" s="1028"/>
      <c r="AZM59" s="1028"/>
      <c r="AZN59" s="1028"/>
      <c r="AZO59" s="1028"/>
      <c r="AZP59" s="1028"/>
      <c r="AZQ59" s="1028"/>
      <c r="AZR59" s="1028"/>
      <c r="AZS59" s="1028"/>
      <c r="AZT59" s="1028"/>
      <c r="AZU59" s="1028"/>
      <c r="AZV59" s="1028"/>
      <c r="AZW59" s="1028"/>
      <c r="AZX59" s="1028"/>
      <c r="AZY59" s="1028"/>
      <c r="AZZ59" s="1028"/>
      <c r="BAA59" s="1028"/>
      <c r="BAB59" s="1028"/>
      <c r="BAC59" s="1028"/>
      <c r="BAD59" s="1028"/>
      <c r="BAE59" s="1028"/>
      <c r="BAF59" s="1028"/>
      <c r="BAG59" s="1028"/>
      <c r="BAH59" s="1028"/>
      <c r="BAI59" s="1028"/>
      <c r="BAJ59" s="1028"/>
      <c r="BAK59" s="1028"/>
      <c r="BAL59" s="1028"/>
      <c r="BAM59" s="1028"/>
      <c r="BAN59" s="1028"/>
      <c r="BAO59" s="1028"/>
      <c r="BAP59" s="1028"/>
      <c r="BAQ59" s="1028"/>
      <c r="BAR59" s="1028"/>
      <c r="BAS59" s="1028"/>
      <c r="BAT59" s="1028"/>
      <c r="BAU59" s="1028"/>
      <c r="BAV59" s="1028"/>
      <c r="BAW59" s="1028"/>
      <c r="BAX59" s="1028"/>
      <c r="BAY59" s="1028"/>
      <c r="BAZ59" s="1028"/>
      <c r="BBA59" s="1028"/>
      <c r="BBB59" s="1028"/>
      <c r="BBC59" s="1028"/>
      <c r="BBD59" s="1028"/>
      <c r="BBE59" s="1028"/>
      <c r="BBF59" s="1028"/>
      <c r="BBG59" s="1028"/>
      <c r="BBH59" s="1028"/>
      <c r="BBI59" s="1028"/>
      <c r="BBJ59" s="1028"/>
      <c r="BBK59" s="1028"/>
      <c r="BBL59" s="1028"/>
      <c r="BBM59" s="1028"/>
      <c r="BBN59" s="1028"/>
      <c r="BBO59" s="1028"/>
      <c r="BBP59" s="1028"/>
      <c r="BBQ59" s="1028"/>
      <c r="BBR59" s="1028"/>
      <c r="BBS59" s="1028"/>
      <c r="BBT59" s="1028"/>
      <c r="BBU59" s="1028"/>
      <c r="BBV59" s="1028"/>
      <c r="BBW59" s="1028"/>
      <c r="BBX59" s="1028"/>
      <c r="BBY59" s="1028"/>
      <c r="BBZ59" s="1028"/>
      <c r="BCA59" s="1028"/>
      <c r="BCB59" s="1028"/>
      <c r="BCC59" s="1028"/>
      <c r="BCD59" s="1028"/>
      <c r="BCE59" s="1028"/>
      <c r="BCF59" s="1028"/>
      <c r="BCG59" s="1028"/>
      <c r="BCH59" s="1028"/>
      <c r="BCI59" s="1028"/>
      <c r="BCJ59" s="1028"/>
      <c r="BCK59" s="1028"/>
      <c r="BCL59" s="1028"/>
      <c r="BCM59" s="1028"/>
      <c r="BCN59" s="1028"/>
      <c r="BCO59" s="1028"/>
      <c r="BCP59" s="1028"/>
      <c r="BCQ59" s="1028"/>
      <c r="BCR59" s="1028"/>
      <c r="BCS59" s="1028"/>
      <c r="BCT59" s="1028"/>
      <c r="BCU59" s="1028"/>
      <c r="BCV59" s="1028"/>
      <c r="BCW59" s="1028"/>
      <c r="BCX59" s="1028"/>
      <c r="BCY59" s="1028"/>
      <c r="BCZ59" s="1028"/>
      <c r="BDA59" s="1028"/>
      <c r="BDB59" s="1028"/>
      <c r="BDC59" s="1028"/>
      <c r="BDD59" s="1028"/>
      <c r="BDE59" s="1028"/>
      <c r="BDF59" s="1028"/>
      <c r="BDG59" s="1028"/>
      <c r="BDH59" s="1028"/>
      <c r="BDI59" s="1028"/>
      <c r="BDJ59" s="1028"/>
      <c r="BDK59" s="1028"/>
      <c r="BDL59" s="1028"/>
      <c r="BDM59" s="1028"/>
      <c r="BDN59" s="1028"/>
      <c r="BDO59" s="1028"/>
      <c r="BDP59" s="1028"/>
      <c r="BDQ59" s="1028"/>
      <c r="BDR59" s="1028"/>
      <c r="BDS59" s="1028"/>
      <c r="BDT59" s="1028"/>
      <c r="BDU59" s="1028"/>
      <c r="BDV59" s="1028"/>
      <c r="BDW59" s="1028"/>
      <c r="BDX59" s="1028"/>
      <c r="BDY59" s="1028"/>
      <c r="BDZ59" s="1028"/>
      <c r="BEA59" s="1028"/>
      <c r="BEB59" s="1028"/>
      <c r="BEC59" s="1028"/>
      <c r="BED59" s="1028"/>
      <c r="BEE59" s="1028"/>
      <c r="BEF59" s="1028"/>
      <c r="BEG59" s="1028"/>
      <c r="BEH59" s="1028"/>
      <c r="BEI59" s="1028"/>
      <c r="BEJ59" s="1028"/>
      <c r="BEK59" s="1028"/>
      <c r="BEL59" s="1028"/>
      <c r="BEM59" s="1028"/>
      <c r="BEN59" s="1028"/>
      <c r="BEO59" s="1028"/>
      <c r="BEP59" s="1028"/>
      <c r="BEQ59" s="1028"/>
      <c r="BER59" s="1028"/>
      <c r="BES59" s="1028"/>
      <c r="BET59" s="1028"/>
      <c r="BEU59" s="1028"/>
      <c r="BEV59" s="1028"/>
      <c r="BEW59" s="1028"/>
      <c r="BEX59" s="1028"/>
      <c r="BEY59" s="1028"/>
      <c r="BEZ59" s="1028"/>
      <c r="BFA59" s="1028"/>
      <c r="BFB59" s="1028"/>
      <c r="BFC59" s="1028"/>
      <c r="BFD59" s="1028"/>
      <c r="BFE59" s="1028"/>
      <c r="BFF59" s="1028"/>
      <c r="BFG59" s="1028"/>
      <c r="BFH59" s="1028"/>
      <c r="BFI59" s="1028"/>
      <c r="BFJ59" s="1028"/>
      <c r="BFK59" s="1028"/>
      <c r="BFL59" s="1028"/>
      <c r="BFM59" s="1028"/>
      <c r="BFN59" s="1028"/>
      <c r="BFO59" s="1028"/>
      <c r="BFP59" s="1028"/>
      <c r="BFQ59" s="1028"/>
      <c r="BFR59" s="1028"/>
      <c r="BFS59" s="1028"/>
      <c r="BFT59" s="1028"/>
      <c r="BFU59" s="1028"/>
      <c r="BFV59" s="1028"/>
      <c r="BFW59" s="1028"/>
      <c r="BFX59" s="1028"/>
      <c r="BFY59" s="1028"/>
      <c r="BFZ59" s="1028"/>
      <c r="BGA59" s="1028"/>
      <c r="BGB59" s="1028"/>
      <c r="BGC59" s="1028"/>
      <c r="BGD59" s="1028"/>
      <c r="BGE59" s="1028"/>
      <c r="BGF59" s="1028"/>
      <c r="BGG59" s="1028"/>
      <c r="BGH59" s="1028"/>
      <c r="BGI59" s="1028"/>
      <c r="BGJ59" s="1028"/>
      <c r="BGK59" s="1028"/>
      <c r="BGL59" s="1028"/>
      <c r="BGM59" s="1028"/>
      <c r="BGN59" s="1028"/>
      <c r="BGO59" s="1028"/>
      <c r="BGP59" s="1028"/>
      <c r="BGQ59" s="1028"/>
      <c r="BGR59" s="1028"/>
      <c r="BGS59" s="1028"/>
      <c r="BGT59" s="1028"/>
      <c r="BGU59" s="1028"/>
      <c r="BGV59" s="1028"/>
      <c r="BGW59" s="1028"/>
      <c r="BGX59" s="1028"/>
      <c r="BGY59" s="1028"/>
      <c r="BGZ59" s="1028"/>
      <c r="BHA59" s="1028"/>
      <c r="BHB59" s="1028"/>
      <c r="BHC59" s="1028"/>
      <c r="BHD59" s="1028"/>
      <c r="BHE59" s="1028"/>
      <c r="BHF59" s="1028"/>
      <c r="BHG59" s="1028"/>
      <c r="BHH59" s="1028"/>
      <c r="BHI59" s="1028"/>
      <c r="BHJ59" s="1028"/>
      <c r="BHK59" s="1028"/>
      <c r="BHL59" s="1028"/>
      <c r="BHM59" s="1028"/>
      <c r="BHN59" s="1028"/>
      <c r="BHO59" s="1028"/>
      <c r="BHP59" s="1028"/>
      <c r="BHQ59" s="1028"/>
      <c r="BHR59" s="1028"/>
      <c r="BHS59" s="1028"/>
      <c r="BHT59" s="1028"/>
      <c r="BHU59" s="1028"/>
      <c r="BHV59" s="1028"/>
      <c r="BHW59" s="1028"/>
      <c r="BHX59" s="1028"/>
      <c r="BHY59" s="1028"/>
      <c r="BHZ59" s="1028"/>
      <c r="BIA59" s="1028"/>
      <c r="BIB59" s="1028"/>
      <c r="BIC59" s="1028"/>
      <c r="BID59" s="1028"/>
      <c r="BIE59" s="1028"/>
      <c r="BIF59" s="1028"/>
      <c r="BIG59" s="1028"/>
      <c r="BIH59" s="1028"/>
      <c r="BII59" s="1028"/>
      <c r="BIJ59" s="1028"/>
      <c r="BIK59" s="1028"/>
      <c r="BIL59" s="1028"/>
      <c r="BIM59" s="1028"/>
      <c r="BIN59" s="1028"/>
      <c r="BIO59" s="1028"/>
      <c r="BIP59" s="1028"/>
      <c r="BIQ59" s="1028"/>
      <c r="BIR59" s="1028"/>
      <c r="BIS59" s="1028"/>
      <c r="BIT59" s="1028"/>
      <c r="BIU59" s="1028"/>
      <c r="BIV59" s="1028"/>
      <c r="BIW59" s="1028"/>
      <c r="BIX59" s="1028"/>
      <c r="BIY59" s="1028"/>
      <c r="BIZ59" s="1028"/>
      <c r="BJA59" s="1028"/>
      <c r="BJB59" s="1028"/>
      <c r="BJC59" s="1028"/>
      <c r="BJD59" s="1028"/>
      <c r="BJE59" s="1028"/>
      <c r="BJF59" s="1028"/>
      <c r="BJG59" s="1028"/>
      <c r="BJH59" s="1028"/>
      <c r="BJI59" s="1028"/>
      <c r="BJJ59" s="1028"/>
      <c r="BJK59" s="1028"/>
      <c r="BJL59" s="1028"/>
      <c r="BJM59" s="1028"/>
      <c r="BJN59" s="1028"/>
      <c r="BJO59" s="1028"/>
      <c r="BJP59" s="1028"/>
      <c r="BJQ59" s="1028"/>
      <c r="BJR59" s="1028"/>
      <c r="BJS59" s="1028"/>
      <c r="BJT59" s="1028"/>
      <c r="BJU59" s="1028"/>
      <c r="BJV59" s="1028"/>
      <c r="BJW59" s="1028"/>
      <c r="BJX59" s="1028"/>
      <c r="BJY59" s="1028"/>
      <c r="BJZ59" s="1028"/>
      <c r="BKA59" s="1028"/>
      <c r="BKB59" s="1028"/>
      <c r="BKC59" s="1028"/>
      <c r="BKD59" s="1028"/>
      <c r="BKE59" s="1028"/>
      <c r="BKF59" s="1028"/>
      <c r="BKG59" s="1028"/>
      <c r="BKH59" s="1028"/>
      <c r="BKI59" s="1028"/>
      <c r="BKJ59" s="1028"/>
      <c r="BKK59" s="1028"/>
      <c r="BKL59" s="1028"/>
      <c r="BKM59" s="1028"/>
      <c r="BKN59" s="1028"/>
      <c r="BKO59" s="1028"/>
      <c r="BKP59" s="1028"/>
      <c r="BKQ59" s="1028"/>
      <c r="BKR59" s="1028"/>
      <c r="BKS59" s="1028"/>
      <c r="BKT59" s="1028"/>
      <c r="BKU59" s="1028"/>
      <c r="BKV59" s="1028"/>
      <c r="BKW59" s="1028"/>
      <c r="BKX59" s="1028"/>
      <c r="BKY59" s="1028"/>
      <c r="BKZ59" s="1028"/>
      <c r="BLA59" s="1028"/>
      <c r="BLB59" s="1028"/>
      <c r="BLC59" s="1028"/>
      <c r="BLD59" s="1028"/>
      <c r="BLE59" s="1028"/>
      <c r="BLF59" s="1028"/>
      <c r="BLG59" s="1028"/>
      <c r="BLH59" s="1028"/>
      <c r="BLI59" s="1028"/>
      <c r="BLJ59" s="1028"/>
      <c r="BLK59" s="1028"/>
      <c r="BLL59" s="1028"/>
      <c r="BLM59" s="1028"/>
      <c r="BLN59" s="1028"/>
      <c r="BLO59" s="1028"/>
      <c r="BLP59" s="1028"/>
      <c r="BLQ59" s="1028"/>
      <c r="BLR59" s="1028"/>
      <c r="BLS59" s="1028"/>
      <c r="BLT59" s="1028"/>
      <c r="BLU59" s="1028"/>
      <c r="BLV59" s="1028"/>
      <c r="BLW59" s="1028"/>
      <c r="BLX59" s="1028"/>
      <c r="BLY59" s="1028"/>
      <c r="BLZ59" s="1028"/>
      <c r="BMA59" s="1028"/>
      <c r="BMB59" s="1028"/>
      <c r="BMC59" s="1028"/>
      <c r="BMD59" s="1028"/>
      <c r="BME59" s="1028"/>
      <c r="BMF59" s="1028"/>
      <c r="BMG59" s="1028"/>
      <c r="BMH59" s="1028"/>
      <c r="BMI59" s="1028"/>
      <c r="BMJ59" s="1028"/>
      <c r="BMK59" s="1028"/>
      <c r="BML59" s="1028"/>
      <c r="BMM59" s="1028"/>
      <c r="BMN59" s="1028"/>
      <c r="BMO59" s="1028"/>
      <c r="BMP59" s="1028"/>
      <c r="BMQ59" s="1028"/>
      <c r="BMR59" s="1028"/>
      <c r="BMS59" s="1028"/>
      <c r="BMT59" s="1028"/>
      <c r="BMU59" s="1028"/>
      <c r="BMV59" s="1028"/>
      <c r="BMW59" s="1028"/>
      <c r="BMX59" s="1028"/>
      <c r="BMY59" s="1028"/>
      <c r="BMZ59" s="1028"/>
      <c r="BNA59" s="1028"/>
      <c r="BNB59" s="1028"/>
      <c r="BNC59" s="1028"/>
      <c r="BND59" s="1028"/>
      <c r="BNE59" s="1028"/>
      <c r="BNF59" s="1028"/>
      <c r="BNG59" s="1028"/>
      <c r="BNH59" s="1028"/>
      <c r="BNI59" s="1028"/>
      <c r="BNJ59" s="1028"/>
      <c r="BNK59" s="1028"/>
      <c r="BNL59" s="1028"/>
      <c r="BNM59" s="1028"/>
      <c r="BNN59" s="1028"/>
      <c r="BNO59" s="1028"/>
      <c r="BNP59" s="1028"/>
      <c r="BNQ59" s="1028"/>
      <c r="BNR59" s="1028"/>
      <c r="BNS59" s="1028"/>
      <c r="BNT59" s="1028"/>
      <c r="BNU59" s="1028"/>
      <c r="BNV59" s="1028"/>
      <c r="BNW59" s="1028"/>
      <c r="BNX59" s="1028"/>
      <c r="BNY59" s="1028"/>
      <c r="BNZ59" s="1028"/>
      <c r="BOA59" s="1028"/>
      <c r="BOB59" s="1028"/>
      <c r="BOC59" s="1028"/>
      <c r="BOD59" s="1028"/>
      <c r="BOE59" s="1028"/>
      <c r="BOF59" s="1028"/>
      <c r="BOG59" s="1028"/>
      <c r="BOH59" s="1028"/>
      <c r="BOI59" s="1028"/>
      <c r="BOJ59" s="1028"/>
      <c r="BOK59" s="1028"/>
      <c r="BOL59" s="1028"/>
      <c r="BOM59" s="1028"/>
      <c r="BON59" s="1028"/>
      <c r="BOO59" s="1028"/>
      <c r="BOP59" s="1028"/>
      <c r="BOQ59" s="1028"/>
      <c r="BOR59" s="1028"/>
      <c r="BOS59" s="1028"/>
      <c r="BOT59" s="1028"/>
      <c r="BOU59" s="1028"/>
      <c r="BOV59" s="1028"/>
      <c r="BOW59" s="1028"/>
      <c r="BOX59" s="1028"/>
      <c r="BOY59" s="1028"/>
      <c r="BOZ59" s="1028"/>
      <c r="BPA59" s="1028"/>
      <c r="BPB59" s="1028"/>
      <c r="BPC59" s="1028"/>
      <c r="BPD59" s="1028"/>
      <c r="BPE59" s="1028"/>
      <c r="BPF59" s="1028"/>
      <c r="BPG59" s="1028"/>
      <c r="BPH59" s="1028"/>
      <c r="BPI59" s="1028"/>
      <c r="BPJ59" s="1028"/>
      <c r="BPK59" s="1028"/>
      <c r="BPL59" s="1028"/>
      <c r="BPM59" s="1028"/>
      <c r="BPN59" s="1028"/>
      <c r="BPO59" s="1028"/>
      <c r="BPP59" s="1028"/>
      <c r="BPQ59" s="1028"/>
      <c r="BPR59" s="1028"/>
      <c r="BPS59" s="1028"/>
      <c r="BPT59" s="1028"/>
      <c r="BPU59" s="1028"/>
      <c r="BPV59" s="1028"/>
      <c r="BPW59" s="1028"/>
      <c r="BPX59" s="1028"/>
      <c r="BPY59" s="1028"/>
      <c r="BPZ59" s="1028"/>
      <c r="BQA59" s="1028"/>
      <c r="BQB59" s="1028"/>
      <c r="BQC59" s="1028"/>
      <c r="BQD59" s="1028"/>
      <c r="BQE59" s="1028"/>
      <c r="BQF59" s="1028"/>
      <c r="BQG59" s="1028"/>
      <c r="BQH59" s="1028"/>
      <c r="BQI59" s="1028"/>
      <c r="BQJ59" s="1028"/>
      <c r="BQK59" s="1028"/>
      <c r="BQL59" s="1028"/>
      <c r="BQM59" s="1028"/>
      <c r="BQN59" s="1028"/>
      <c r="BQO59" s="1028"/>
      <c r="BQP59" s="1028"/>
      <c r="BQQ59" s="1028"/>
      <c r="BQR59" s="1028"/>
      <c r="BQS59" s="1028"/>
      <c r="BQT59" s="1028"/>
      <c r="BQU59" s="1028"/>
      <c r="BQV59" s="1028"/>
      <c r="BQW59" s="1028"/>
      <c r="BQX59" s="1028"/>
      <c r="BQY59" s="1028"/>
      <c r="BQZ59" s="1028"/>
      <c r="BRA59" s="1028"/>
      <c r="BRB59" s="1028"/>
      <c r="BRC59" s="1028"/>
      <c r="BRD59" s="1028"/>
      <c r="BRE59" s="1028"/>
      <c r="BRF59" s="1028"/>
      <c r="BRG59" s="1028"/>
      <c r="BRH59" s="1028"/>
      <c r="BRI59" s="1028"/>
      <c r="BRJ59" s="1028"/>
      <c r="BRK59" s="1028"/>
      <c r="BRL59" s="1028"/>
      <c r="BRM59" s="1028"/>
      <c r="BRN59" s="1028"/>
      <c r="BRO59" s="1028"/>
      <c r="BRP59" s="1028"/>
      <c r="BRQ59" s="1028"/>
      <c r="BRR59" s="1028"/>
      <c r="BRS59" s="1028"/>
      <c r="BRT59" s="1028"/>
      <c r="BRU59" s="1028"/>
      <c r="BRV59" s="1028"/>
      <c r="BRW59" s="1028"/>
      <c r="BRX59" s="1028"/>
      <c r="BRY59" s="1028"/>
      <c r="BRZ59" s="1028"/>
      <c r="BSA59" s="1028"/>
      <c r="BSB59" s="1028"/>
      <c r="BSC59" s="1028"/>
      <c r="BSD59" s="1028"/>
      <c r="BSE59" s="1028"/>
      <c r="BSF59" s="1028"/>
      <c r="BSG59" s="1028"/>
      <c r="BSH59" s="1028"/>
      <c r="BSI59" s="1028"/>
      <c r="BSJ59" s="1028"/>
      <c r="BSK59" s="1028"/>
      <c r="BSL59" s="1028"/>
      <c r="BSM59" s="1028"/>
      <c r="BSN59" s="1028"/>
      <c r="BSO59" s="1028"/>
      <c r="BSP59" s="1028"/>
      <c r="BSQ59" s="1028"/>
      <c r="BSR59" s="1028"/>
      <c r="BSS59" s="1028"/>
      <c r="BST59" s="1028"/>
      <c r="BSU59" s="1028"/>
      <c r="BSV59" s="1028"/>
      <c r="BSW59" s="1028"/>
      <c r="BSX59" s="1028"/>
      <c r="BSY59" s="1028"/>
      <c r="BSZ59" s="1028"/>
      <c r="BTA59" s="1028"/>
      <c r="BTB59" s="1028"/>
      <c r="BTC59" s="1028"/>
      <c r="BTD59" s="1028"/>
      <c r="BTE59" s="1028"/>
      <c r="BTF59" s="1028"/>
      <c r="BTG59" s="1028"/>
      <c r="BTH59" s="1028"/>
      <c r="BTI59" s="1028"/>
      <c r="BTJ59" s="1028"/>
      <c r="BTK59" s="1028"/>
      <c r="BTL59" s="1028"/>
      <c r="BTM59" s="1028"/>
      <c r="BTN59" s="1028"/>
      <c r="BTO59" s="1028"/>
      <c r="BTP59" s="1028"/>
      <c r="BTQ59" s="1028"/>
      <c r="BTR59" s="1028"/>
      <c r="BTS59" s="1028"/>
      <c r="BTT59" s="1028"/>
      <c r="BTU59" s="1028"/>
      <c r="BTV59" s="1028"/>
      <c r="BTW59" s="1028"/>
      <c r="BTX59" s="1028"/>
      <c r="BTY59" s="1028"/>
      <c r="BTZ59" s="1028"/>
      <c r="BUA59" s="1028"/>
      <c r="BUB59" s="1028"/>
      <c r="BUC59" s="1028"/>
      <c r="BUD59" s="1028"/>
      <c r="BUE59" s="1028"/>
      <c r="BUF59" s="1028"/>
      <c r="BUG59" s="1028"/>
      <c r="BUH59" s="1028"/>
      <c r="BUI59" s="1028"/>
      <c r="BUJ59" s="1028"/>
      <c r="BUK59" s="1028"/>
      <c r="BUL59" s="1028"/>
      <c r="BUM59" s="1028"/>
      <c r="BUN59" s="1028"/>
      <c r="BUO59" s="1028"/>
      <c r="BUP59" s="1028"/>
      <c r="BUQ59" s="1028"/>
      <c r="BUR59" s="1028"/>
      <c r="BUS59" s="1028"/>
      <c r="BUT59" s="1028"/>
      <c r="BUU59" s="1028"/>
      <c r="BUV59" s="1028"/>
      <c r="BUW59" s="1028"/>
      <c r="BUX59" s="1028"/>
      <c r="BUY59" s="1028"/>
      <c r="BUZ59" s="1028"/>
      <c r="BVA59" s="1028"/>
      <c r="BVB59" s="1028"/>
      <c r="BVC59" s="1028"/>
      <c r="BVD59" s="1028"/>
      <c r="BVE59" s="1028"/>
      <c r="BVF59" s="1028"/>
      <c r="BVG59" s="1028"/>
      <c r="BVH59" s="1028"/>
      <c r="BVI59" s="1028"/>
      <c r="BVJ59" s="1028"/>
      <c r="BVK59" s="1028"/>
      <c r="BVL59" s="1028"/>
      <c r="BVM59" s="1028"/>
      <c r="BVN59" s="1028"/>
      <c r="BVO59" s="1028"/>
      <c r="BVP59" s="1028"/>
      <c r="BVQ59" s="1028"/>
      <c r="BVR59" s="1028"/>
      <c r="BVS59" s="1028"/>
      <c r="BVT59" s="1028"/>
      <c r="BVU59" s="1028"/>
      <c r="BVV59" s="1028"/>
      <c r="BVW59" s="1028"/>
      <c r="BVX59" s="1028"/>
      <c r="BVY59" s="1028"/>
      <c r="BVZ59" s="1028"/>
      <c r="BWA59" s="1028"/>
      <c r="BWB59" s="1028"/>
      <c r="BWC59" s="1028"/>
      <c r="BWD59" s="1028"/>
      <c r="BWE59" s="1028"/>
      <c r="BWF59" s="1028"/>
      <c r="BWG59" s="1028"/>
      <c r="BWH59" s="1028"/>
      <c r="BWI59" s="1028"/>
      <c r="BWJ59" s="1028"/>
      <c r="BWK59" s="1028"/>
      <c r="BWL59" s="1028"/>
      <c r="BWM59" s="1028"/>
      <c r="BWN59" s="1028"/>
      <c r="BWO59" s="1028"/>
      <c r="BWP59" s="1028"/>
      <c r="BWQ59" s="1028"/>
      <c r="BWR59" s="1028"/>
      <c r="BWS59" s="1028"/>
      <c r="BWT59" s="1028"/>
      <c r="BWU59" s="1028"/>
      <c r="BWV59" s="1028"/>
      <c r="BWW59" s="1028"/>
      <c r="BWX59" s="1028"/>
      <c r="BWY59" s="1028"/>
      <c r="BWZ59" s="1028"/>
      <c r="BXA59" s="1028"/>
      <c r="BXB59" s="1028"/>
      <c r="BXC59" s="1028"/>
      <c r="BXD59" s="1028"/>
      <c r="BXE59" s="1028"/>
      <c r="BXF59" s="1028"/>
      <c r="BXG59" s="1028"/>
      <c r="BXH59" s="1028"/>
      <c r="BXI59" s="1028"/>
      <c r="BXJ59" s="1028"/>
      <c r="BXK59" s="1028"/>
      <c r="BXL59" s="1028"/>
      <c r="BXM59" s="1028"/>
      <c r="BXN59" s="1028"/>
      <c r="BXO59" s="1028"/>
      <c r="BXP59" s="1028"/>
      <c r="BXQ59" s="1028"/>
      <c r="BXR59" s="1028"/>
      <c r="BXS59" s="1028"/>
      <c r="BXT59" s="1028"/>
      <c r="BXU59" s="1028"/>
      <c r="BXV59" s="1028"/>
      <c r="BXW59" s="1028"/>
      <c r="BXX59" s="1028"/>
      <c r="BXY59" s="1028"/>
      <c r="BXZ59" s="1028"/>
      <c r="BYA59" s="1028"/>
      <c r="BYB59" s="1028"/>
      <c r="BYC59" s="1028"/>
      <c r="BYD59" s="1028"/>
      <c r="BYE59" s="1028"/>
      <c r="BYF59" s="1028"/>
      <c r="BYG59" s="1028"/>
      <c r="BYH59" s="1028"/>
      <c r="BYI59" s="1028"/>
      <c r="BYJ59" s="1028"/>
      <c r="BYK59" s="1028"/>
      <c r="BYL59" s="1028"/>
      <c r="BYM59" s="1028"/>
      <c r="BYN59" s="1028"/>
      <c r="BYO59" s="1028"/>
      <c r="BYP59" s="1028"/>
      <c r="BYQ59" s="1028"/>
      <c r="BYR59" s="1028"/>
      <c r="BYS59" s="1028"/>
      <c r="BYT59" s="1028"/>
      <c r="BYU59" s="1028"/>
      <c r="BYV59" s="1028"/>
      <c r="BYW59" s="1028"/>
      <c r="BYX59" s="1028"/>
      <c r="BYY59" s="1028"/>
      <c r="BYZ59" s="1028"/>
      <c r="BZA59" s="1028"/>
      <c r="BZB59" s="1028"/>
      <c r="BZC59" s="1028"/>
      <c r="BZD59" s="1028"/>
      <c r="BZE59" s="1028"/>
      <c r="BZF59" s="1028"/>
      <c r="BZG59" s="1028"/>
      <c r="BZH59" s="1028"/>
      <c r="BZI59" s="1028"/>
      <c r="BZJ59" s="1028"/>
      <c r="BZK59" s="1028"/>
      <c r="BZL59" s="1028"/>
      <c r="BZM59" s="1028"/>
      <c r="BZN59" s="1028"/>
      <c r="BZO59" s="1028"/>
      <c r="BZP59" s="1028"/>
      <c r="BZQ59" s="1028"/>
      <c r="BZR59" s="1028"/>
      <c r="BZS59" s="1028"/>
      <c r="BZT59" s="1028"/>
      <c r="BZU59" s="1028"/>
      <c r="BZV59" s="1028"/>
      <c r="BZW59" s="1028"/>
      <c r="BZX59" s="1028"/>
      <c r="BZY59" s="1028"/>
      <c r="BZZ59" s="1028"/>
      <c r="CAA59" s="1028"/>
      <c r="CAB59" s="1028"/>
      <c r="CAC59" s="1028"/>
      <c r="CAD59" s="1028"/>
      <c r="CAE59" s="1028"/>
      <c r="CAF59" s="1028"/>
      <c r="CAG59" s="1028"/>
      <c r="CAH59" s="1028"/>
      <c r="CAI59" s="1028"/>
      <c r="CAJ59" s="1028"/>
      <c r="CAK59" s="1028"/>
      <c r="CAL59" s="1028"/>
      <c r="CAM59" s="1028"/>
      <c r="CAN59" s="1028"/>
      <c r="CAO59" s="1028"/>
      <c r="CAP59" s="1028"/>
      <c r="CAQ59" s="1028"/>
      <c r="CAR59" s="1028"/>
      <c r="CAS59" s="1028"/>
      <c r="CAT59" s="1028"/>
      <c r="CAU59" s="1028"/>
      <c r="CAV59" s="1028"/>
      <c r="CAW59" s="1028"/>
      <c r="CAX59" s="1028"/>
      <c r="CAY59" s="1028"/>
      <c r="CAZ59" s="1028"/>
      <c r="CBA59" s="1028"/>
      <c r="CBB59" s="1028"/>
      <c r="CBC59" s="1028"/>
      <c r="CBD59" s="1028"/>
      <c r="CBE59" s="1028"/>
      <c r="CBF59" s="1028"/>
      <c r="CBG59" s="1028"/>
      <c r="CBH59" s="1028"/>
      <c r="CBI59" s="1028"/>
      <c r="CBJ59" s="1028"/>
      <c r="CBK59" s="1028"/>
      <c r="CBL59" s="1028"/>
      <c r="CBM59" s="1028"/>
      <c r="CBN59" s="1028"/>
      <c r="CBO59" s="1028"/>
      <c r="CBP59" s="1028"/>
      <c r="CBQ59" s="1028"/>
      <c r="CBR59" s="1028"/>
      <c r="CBS59" s="1028"/>
      <c r="CBT59" s="1028"/>
      <c r="CBU59" s="1028"/>
      <c r="CBV59" s="1028"/>
      <c r="CBW59" s="1028"/>
      <c r="CBX59" s="1028"/>
      <c r="CBY59" s="1028"/>
      <c r="CBZ59" s="1028"/>
      <c r="CCA59" s="1028"/>
      <c r="CCB59" s="1028"/>
      <c r="CCC59" s="1028"/>
      <c r="CCD59" s="1028"/>
      <c r="CCE59" s="1028"/>
      <c r="CCF59" s="1028"/>
      <c r="CCG59" s="1028"/>
      <c r="CCH59" s="1028"/>
      <c r="CCI59" s="1028"/>
      <c r="CCJ59" s="1028"/>
      <c r="CCK59" s="1028"/>
      <c r="CCL59" s="1028"/>
      <c r="CCM59" s="1028"/>
      <c r="CCN59" s="1028"/>
      <c r="CCO59" s="1028"/>
      <c r="CCP59" s="1028"/>
      <c r="CCQ59" s="1028"/>
      <c r="CCR59" s="1028"/>
      <c r="CCS59" s="1028"/>
      <c r="CCT59" s="1028"/>
      <c r="CCU59" s="1028"/>
      <c r="CCV59" s="1028"/>
      <c r="CCW59" s="1028"/>
      <c r="CCX59" s="1028"/>
      <c r="CCY59" s="1028"/>
      <c r="CCZ59" s="1028"/>
      <c r="CDA59" s="1028"/>
      <c r="CDB59" s="1028"/>
      <c r="CDC59" s="1028"/>
      <c r="CDD59" s="1028"/>
      <c r="CDE59" s="1028"/>
      <c r="CDF59" s="1028"/>
      <c r="CDG59" s="1028"/>
      <c r="CDH59" s="1028"/>
      <c r="CDI59" s="1028"/>
      <c r="CDJ59" s="1028"/>
      <c r="CDK59" s="1028"/>
      <c r="CDL59" s="1028"/>
      <c r="CDM59" s="1028"/>
      <c r="CDN59" s="1028"/>
      <c r="CDO59" s="1028"/>
      <c r="CDP59" s="1028"/>
      <c r="CDQ59" s="1028"/>
      <c r="CDR59" s="1028"/>
      <c r="CDS59" s="1028"/>
      <c r="CDT59" s="1028"/>
      <c r="CDU59" s="1028"/>
      <c r="CDV59" s="1028"/>
      <c r="CDW59" s="1028"/>
      <c r="CDX59" s="1028"/>
      <c r="CDY59" s="1028"/>
      <c r="CDZ59" s="1028"/>
      <c r="CEA59" s="1028"/>
      <c r="CEB59" s="1028"/>
      <c r="CEC59" s="1028"/>
      <c r="CED59" s="1028"/>
      <c r="CEE59" s="1028"/>
      <c r="CEF59" s="1028"/>
      <c r="CEG59" s="1028"/>
      <c r="CEH59" s="1028"/>
      <c r="CEI59" s="1028"/>
      <c r="CEJ59" s="1028"/>
      <c r="CEK59" s="1028"/>
      <c r="CEL59" s="1028"/>
      <c r="CEM59" s="1028"/>
      <c r="CEN59" s="1028"/>
      <c r="CEO59" s="1028"/>
      <c r="CEP59" s="1028"/>
      <c r="CEQ59" s="1028"/>
      <c r="CER59" s="1028"/>
      <c r="CES59" s="1028"/>
      <c r="CET59" s="1028"/>
      <c r="CEU59" s="1028"/>
      <c r="CEV59" s="1028"/>
      <c r="CEW59" s="1028"/>
      <c r="CEX59" s="1028"/>
      <c r="CEY59" s="1028"/>
      <c r="CEZ59" s="1028"/>
      <c r="CFA59" s="1028"/>
      <c r="CFB59" s="1028"/>
      <c r="CFC59" s="1028"/>
      <c r="CFD59" s="1028"/>
      <c r="CFE59" s="1028"/>
      <c r="CFF59" s="1028"/>
      <c r="CFG59" s="1028"/>
      <c r="CFH59" s="1028"/>
      <c r="CFI59" s="1028"/>
      <c r="CFJ59" s="1028"/>
      <c r="CFK59" s="1028"/>
      <c r="CFL59" s="1028"/>
      <c r="CFM59" s="1028"/>
      <c r="CFN59" s="1028"/>
      <c r="CFO59" s="1028"/>
      <c r="CFP59" s="1028"/>
      <c r="CFQ59" s="1028"/>
      <c r="CFR59" s="1028"/>
      <c r="CFS59" s="1028"/>
      <c r="CFT59" s="1028"/>
      <c r="CFU59" s="1028"/>
      <c r="CFV59" s="1028"/>
      <c r="CFW59" s="1028"/>
      <c r="CFX59" s="1028"/>
      <c r="CFY59" s="1028"/>
      <c r="CFZ59" s="1028"/>
      <c r="CGA59" s="1028"/>
      <c r="CGB59" s="1028"/>
      <c r="CGC59" s="1028"/>
      <c r="CGD59" s="1028"/>
      <c r="CGE59" s="1028"/>
      <c r="CGF59" s="1028"/>
      <c r="CGG59" s="1028"/>
      <c r="CGH59" s="1028"/>
      <c r="CGI59" s="1028"/>
      <c r="CGJ59" s="1028"/>
      <c r="CGK59" s="1028"/>
      <c r="CGL59" s="1028"/>
      <c r="CGM59" s="1028"/>
      <c r="CGN59" s="1028"/>
      <c r="CGO59" s="1028"/>
      <c r="CGP59" s="1028"/>
      <c r="CGQ59" s="1028"/>
      <c r="CGR59" s="1028"/>
      <c r="CGS59" s="1028"/>
      <c r="CGT59" s="1028"/>
      <c r="CGU59" s="1028"/>
      <c r="CGV59" s="1028"/>
      <c r="CGW59" s="1028"/>
      <c r="CGX59" s="1028"/>
      <c r="CGY59" s="1028"/>
      <c r="CGZ59" s="1028"/>
      <c r="CHA59" s="1028"/>
      <c r="CHB59" s="1028"/>
      <c r="CHC59" s="1028"/>
      <c r="CHD59" s="1028"/>
      <c r="CHE59" s="1028"/>
      <c r="CHF59" s="1028"/>
      <c r="CHG59" s="1028"/>
      <c r="CHH59" s="1028"/>
      <c r="CHI59" s="1028"/>
      <c r="CHJ59" s="1028"/>
      <c r="CHK59" s="1028"/>
      <c r="CHL59" s="1028"/>
      <c r="CHM59" s="1028"/>
      <c r="CHN59" s="1028"/>
      <c r="CHO59" s="1028"/>
      <c r="CHP59" s="1028"/>
      <c r="CHQ59" s="1028"/>
      <c r="CHR59" s="1028"/>
      <c r="CHS59" s="1028"/>
      <c r="CHT59" s="1028"/>
      <c r="CHU59" s="1028"/>
      <c r="CHV59" s="1028"/>
      <c r="CHW59" s="1028"/>
      <c r="CHX59" s="1028"/>
      <c r="CHY59" s="1028"/>
      <c r="CHZ59" s="1028"/>
      <c r="CIA59" s="1028"/>
      <c r="CIB59" s="1028"/>
      <c r="CIC59" s="1028"/>
      <c r="CID59" s="1028"/>
      <c r="CIE59" s="1028"/>
      <c r="CIF59" s="1028"/>
      <c r="CIG59" s="1028"/>
      <c r="CIH59" s="1028"/>
      <c r="CII59" s="1028"/>
      <c r="CIJ59" s="1028"/>
      <c r="CIK59" s="1028"/>
      <c r="CIL59" s="1028"/>
      <c r="CIM59" s="1028"/>
      <c r="CIN59" s="1028"/>
      <c r="CIO59" s="1028"/>
      <c r="CIP59" s="1028"/>
      <c r="CIQ59" s="1028"/>
      <c r="CIR59" s="1028"/>
      <c r="CIS59" s="1028"/>
      <c r="CIT59" s="1028"/>
      <c r="CIU59" s="1028"/>
      <c r="CIV59" s="1028"/>
      <c r="CIW59" s="1028"/>
      <c r="CIX59" s="1028"/>
      <c r="CIY59" s="1028"/>
      <c r="CIZ59" s="1028"/>
      <c r="CJA59" s="1028"/>
      <c r="CJB59" s="1028"/>
      <c r="CJC59" s="1028"/>
      <c r="CJD59" s="1028"/>
      <c r="CJE59" s="1028"/>
      <c r="CJF59" s="1028"/>
      <c r="CJG59" s="1028"/>
      <c r="CJH59" s="1028"/>
      <c r="CJI59" s="1028"/>
      <c r="CJJ59" s="1028"/>
      <c r="CJK59" s="1028"/>
      <c r="CJL59" s="1028"/>
      <c r="CJM59" s="1028"/>
      <c r="CJN59" s="1028"/>
      <c r="CJO59" s="1028"/>
      <c r="CJP59" s="1028"/>
      <c r="CJQ59" s="1028"/>
      <c r="CJR59" s="1028"/>
      <c r="CJS59" s="1028"/>
      <c r="CJT59" s="1028"/>
      <c r="CJU59" s="1028"/>
      <c r="CJV59" s="1028"/>
      <c r="CJW59" s="1028"/>
      <c r="CJX59" s="1028"/>
      <c r="CJY59" s="1028"/>
      <c r="CJZ59" s="1028"/>
      <c r="CKA59" s="1028"/>
      <c r="CKB59" s="1028"/>
      <c r="CKC59" s="1028"/>
      <c r="CKD59" s="1028"/>
      <c r="CKE59" s="1028"/>
      <c r="CKF59" s="1028"/>
      <c r="CKG59" s="1028"/>
      <c r="CKH59" s="1028"/>
      <c r="CKI59" s="1028"/>
      <c r="CKJ59" s="1028"/>
      <c r="CKK59" s="1028"/>
      <c r="CKL59" s="1028"/>
      <c r="CKM59" s="1028"/>
      <c r="CKN59" s="1028"/>
      <c r="CKO59" s="1028"/>
      <c r="CKP59" s="1028"/>
      <c r="CKQ59" s="1028"/>
      <c r="CKR59" s="1028"/>
      <c r="CKS59" s="1028"/>
      <c r="CKT59" s="1028"/>
      <c r="CKU59" s="1028"/>
      <c r="CKV59" s="1028"/>
      <c r="CKW59" s="1028"/>
      <c r="CKX59" s="1028"/>
      <c r="CKY59" s="1028"/>
      <c r="CKZ59" s="1028"/>
      <c r="CLA59" s="1028"/>
      <c r="CLB59" s="1028"/>
      <c r="CLC59" s="1028"/>
      <c r="CLD59" s="1028"/>
      <c r="CLE59" s="1028"/>
      <c r="CLF59" s="1028"/>
      <c r="CLG59" s="1028"/>
      <c r="CLH59" s="1028"/>
      <c r="CLI59" s="1028"/>
      <c r="CLJ59" s="1028"/>
      <c r="CLK59" s="1028"/>
      <c r="CLL59" s="1028"/>
      <c r="CLM59" s="1028"/>
      <c r="CLN59" s="1028"/>
      <c r="CLO59" s="1028"/>
      <c r="CLP59" s="1028"/>
      <c r="CLQ59" s="1028"/>
      <c r="CLR59" s="1028"/>
      <c r="CLS59" s="1028"/>
      <c r="CLT59" s="1028"/>
      <c r="CLU59" s="1028"/>
      <c r="CLV59" s="1028"/>
      <c r="CLW59" s="1028"/>
      <c r="CLX59" s="1028"/>
      <c r="CLY59" s="1028"/>
      <c r="CLZ59" s="1028"/>
      <c r="CMA59" s="1028"/>
      <c r="CMB59" s="1028"/>
      <c r="CMC59" s="1028"/>
      <c r="CMD59" s="1028"/>
      <c r="CME59" s="1028"/>
      <c r="CMF59" s="1028"/>
      <c r="CMG59" s="1028"/>
      <c r="CMH59" s="1028"/>
      <c r="CMI59" s="1028"/>
      <c r="CMJ59" s="1028"/>
      <c r="CMK59" s="1028"/>
      <c r="CML59" s="1028"/>
      <c r="CMM59" s="1028"/>
      <c r="CMN59" s="1028"/>
      <c r="CMO59" s="1028"/>
      <c r="CMP59" s="1028"/>
      <c r="CMQ59" s="1028"/>
      <c r="CMR59" s="1028"/>
      <c r="CMS59" s="1028"/>
      <c r="CMT59" s="1028"/>
      <c r="CMU59" s="1028"/>
      <c r="CMV59" s="1028"/>
      <c r="CMW59" s="1028"/>
      <c r="CMX59" s="1028"/>
      <c r="CMY59" s="1028"/>
      <c r="CMZ59" s="1028"/>
      <c r="CNA59" s="1028"/>
      <c r="CNB59" s="1028"/>
      <c r="CNC59" s="1028"/>
      <c r="CND59" s="1028"/>
      <c r="CNE59" s="1028"/>
      <c r="CNF59" s="1028"/>
      <c r="CNG59" s="1028"/>
      <c r="CNH59" s="1028"/>
      <c r="CNI59" s="1028"/>
      <c r="CNJ59" s="1028"/>
      <c r="CNK59" s="1028"/>
      <c r="CNL59" s="1028"/>
      <c r="CNM59" s="1028"/>
      <c r="CNN59" s="1028"/>
      <c r="CNO59" s="1028"/>
      <c r="CNP59" s="1028"/>
      <c r="CNQ59" s="1028"/>
      <c r="CNR59" s="1028"/>
      <c r="CNS59" s="1028"/>
      <c r="CNT59" s="1028"/>
      <c r="CNU59" s="1028"/>
      <c r="CNV59" s="1028"/>
      <c r="CNW59" s="1028"/>
      <c r="CNX59" s="1028"/>
      <c r="CNY59" s="1028"/>
      <c r="CNZ59" s="1028"/>
      <c r="COA59" s="1028"/>
      <c r="COB59" s="1028"/>
      <c r="COC59" s="1028"/>
      <c r="COD59" s="1028"/>
      <c r="COE59" s="1028"/>
      <c r="COF59" s="1028"/>
      <c r="COG59" s="1028"/>
      <c r="COH59" s="1028"/>
      <c r="COI59" s="1028"/>
      <c r="COJ59" s="1028"/>
      <c r="COK59" s="1028"/>
      <c r="COL59" s="1028"/>
      <c r="COM59" s="1028"/>
      <c r="CON59" s="1028"/>
      <c r="COO59" s="1028"/>
      <c r="COP59" s="1028"/>
      <c r="COQ59" s="1028"/>
      <c r="COR59" s="1028"/>
      <c r="COS59" s="1028"/>
      <c r="COT59" s="1028"/>
      <c r="COU59" s="1028"/>
      <c r="COV59" s="1028"/>
      <c r="COW59" s="1028"/>
      <c r="COX59" s="1028"/>
      <c r="COY59" s="1028"/>
      <c r="COZ59" s="1028"/>
      <c r="CPA59" s="1028"/>
      <c r="CPB59" s="1028"/>
      <c r="CPC59" s="1028"/>
      <c r="CPD59" s="1028"/>
      <c r="CPE59" s="1028"/>
      <c r="CPF59" s="1028"/>
      <c r="CPG59" s="1028"/>
      <c r="CPH59" s="1028"/>
      <c r="CPI59" s="1028"/>
      <c r="CPJ59" s="1028"/>
      <c r="CPK59" s="1028"/>
      <c r="CPL59" s="1028"/>
      <c r="CPM59" s="1028"/>
      <c r="CPN59" s="1028"/>
      <c r="CPO59" s="1028"/>
      <c r="CPP59" s="1028"/>
      <c r="CPQ59" s="1028"/>
      <c r="CPR59" s="1028"/>
      <c r="CPS59" s="1028"/>
      <c r="CPT59" s="1028"/>
      <c r="CPU59" s="1028"/>
      <c r="CPV59" s="1028"/>
      <c r="CPW59" s="1028"/>
      <c r="CPX59" s="1028"/>
      <c r="CPY59" s="1028"/>
      <c r="CPZ59" s="1028"/>
      <c r="CQA59" s="1028"/>
      <c r="CQB59" s="1028"/>
      <c r="CQC59" s="1028"/>
      <c r="CQD59" s="1028"/>
      <c r="CQE59" s="1028"/>
      <c r="CQF59" s="1028"/>
      <c r="CQG59" s="1028"/>
      <c r="CQH59" s="1028"/>
      <c r="CQI59" s="1028"/>
      <c r="CQJ59" s="1028"/>
      <c r="CQK59" s="1028"/>
      <c r="CQL59" s="1028"/>
      <c r="CQM59" s="1028"/>
      <c r="CQN59" s="1028"/>
      <c r="CQO59" s="1028"/>
      <c r="CQP59" s="1028"/>
      <c r="CQQ59" s="1028"/>
      <c r="CQR59" s="1028"/>
      <c r="CQS59" s="1028"/>
      <c r="CQT59" s="1028"/>
      <c r="CQU59" s="1028"/>
      <c r="CQV59" s="1028"/>
      <c r="CQW59" s="1028"/>
      <c r="CQX59" s="1028"/>
      <c r="CQY59" s="1028"/>
      <c r="CQZ59" s="1028"/>
      <c r="CRA59" s="1028"/>
      <c r="CRB59" s="1028"/>
      <c r="CRC59" s="1028"/>
      <c r="CRD59" s="1028"/>
      <c r="CRE59" s="1028"/>
      <c r="CRF59" s="1028"/>
      <c r="CRG59" s="1028"/>
      <c r="CRH59" s="1028"/>
      <c r="CRI59" s="1028"/>
      <c r="CRJ59" s="1028"/>
      <c r="CRK59" s="1028"/>
      <c r="CRL59" s="1028"/>
      <c r="CRM59" s="1028"/>
      <c r="CRN59" s="1028"/>
      <c r="CRO59" s="1028"/>
      <c r="CRP59" s="1028"/>
      <c r="CRQ59" s="1028"/>
      <c r="CRR59" s="1028"/>
      <c r="CRS59" s="1028"/>
      <c r="CRT59" s="1028"/>
      <c r="CRU59" s="1028"/>
      <c r="CRV59" s="1028"/>
      <c r="CRW59" s="1028"/>
      <c r="CRX59" s="1028"/>
      <c r="CRY59" s="1028"/>
      <c r="CRZ59" s="1028"/>
      <c r="CSA59" s="1028"/>
      <c r="CSB59" s="1028"/>
      <c r="CSC59" s="1028"/>
      <c r="CSD59" s="1028"/>
      <c r="CSE59" s="1028"/>
      <c r="CSF59" s="1028"/>
      <c r="CSG59" s="1028"/>
      <c r="CSH59" s="1028"/>
      <c r="CSI59" s="1028"/>
      <c r="CSJ59" s="1028"/>
      <c r="CSK59" s="1028"/>
      <c r="CSL59" s="1028"/>
      <c r="CSM59" s="1028"/>
      <c r="CSN59" s="1028"/>
      <c r="CSO59" s="1028"/>
      <c r="CSP59" s="1028"/>
      <c r="CSQ59" s="1028"/>
      <c r="CSR59" s="1028"/>
      <c r="CSS59" s="1028"/>
      <c r="CST59" s="1028"/>
      <c r="CSU59" s="1028"/>
      <c r="CSV59" s="1028"/>
      <c r="CSW59" s="1028"/>
      <c r="CSX59" s="1028"/>
      <c r="CSY59" s="1028"/>
      <c r="CSZ59" s="1028"/>
      <c r="CTA59" s="1028"/>
      <c r="CTB59" s="1028"/>
      <c r="CTC59" s="1028"/>
      <c r="CTD59" s="1028"/>
      <c r="CTE59" s="1028"/>
      <c r="CTF59" s="1028"/>
      <c r="CTG59" s="1028"/>
      <c r="CTH59" s="1028"/>
      <c r="CTI59" s="1028"/>
      <c r="CTJ59" s="1028"/>
      <c r="CTK59" s="1028"/>
      <c r="CTL59" s="1028"/>
      <c r="CTM59" s="1028"/>
      <c r="CTN59" s="1028"/>
      <c r="CTO59" s="1028"/>
      <c r="CTP59" s="1028"/>
      <c r="CTQ59" s="1028"/>
      <c r="CTR59" s="1028"/>
      <c r="CTS59" s="1028"/>
      <c r="CTT59" s="1028"/>
      <c r="CTU59" s="1028"/>
      <c r="CTV59" s="1028"/>
      <c r="CTW59" s="1028"/>
      <c r="CTX59" s="1028"/>
      <c r="CTY59" s="1028"/>
      <c r="CTZ59" s="1028"/>
      <c r="CUA59" s="1028"/>
      <c r="CUB59" s="1028"/>
      <c r="CUC59" s="1028"/>
      <c r="CUD59" s="1028"/>
      <c r="CUE59" s="1028"/>
      <c r="CUF59" s="1028"/>
      <c r="CUG59" s="1028"/>
      <c r="CUH59" s="1028"/>
      <c r="CUI59" s="1028"/>
      <c r="CUJ59" s="1028"/>
      <c r="CUK59" s="1028"/>
      <c r="CUL59" s="1028"/>
      <c r="CUM59" s="1028"/>
      <c r="CUN59" s="1028"/>
      <c r="CUO59" s="1028"/>
      <c r="CUP59" s="1028"/>
      <c r="CUQ59" s="1028"/>
      <c r="CUR59" s="1028"/>
      <c r="CUS59" s="1028"/>
      <c r="CUT59" s="1028"/>
      <c r="CUU59" s="1028"/>
      <c r="CUV59" s="1028"/>
      <c r="CUW59" s="1028"/>
      <c r="CUX59" s="1028"/>
      <c r="CUY59" s="1028"/>
      <c r="CUZ59" s="1028"/>
      <c r="CVA59" s="1028"/>
      <c r="CVB59" s="1028"/>
      <c r="CVC59" s="1028"/>
      <c r="CVD59" s="1028"/>
      <c r="CVE59" s="1028"/>
      <c r="CVF59" s="1028"/>
      <c r="CVG59" s="1028"/>
      <c r="CVH59" s="1028"/>
      <c r="CVI59" s="1028"/>
      <c r="CVJ59" s="1028"/>
      <c r="CVK59" s="1028"/>
      <c r="CVL59" s="1028"/>
      <c r="CVM59" s="1028"/>
      <c r="CVN59" s="1028"/>
      <c r="CVO59" s="1028"/>
      <c r="CVP59" s="1028"/>
      <c r="CVQ59" s="1028"/>
      <c r="CVR59" s="1028"/>
      <c r="CVS59" s="1028"/>
      <c r="CVT59" s="1028"/>
      <c r="CVU59" s="1028"/>
      <c r="CVV59" s="1028"/>
      <c r="CVW59" s="1028"/>
      <c r="CVX59" s="1028"/>
      <c r="CVY59" s="1028"/>
      <c r="CVZ59" s="1028"/>
      <c r="CWA59" s="1028"/>
      <c r="CWB59" s="1028"/>
      <c r="CWC59" s="1028"/>
      <c r="CWD59" s="1028"/>
      <c r="CWE59" s="1028"/>
      <c r="CWF59" s="1028"/>
      <c r="CWG59" s="1028"/>
      <c r="CWH59" s="1028"/>
      <c r="CWI59" s="1028"/>
      <c r="CWJ59" s="1028"/>
      <c r="CWK59" s="1028"/>
      <c r="CWL59" s="1028"/>
      <c r="CWM59" s="1028"/>
      <c r="CWN59" s="1028"/>
      <c r="CWO59" s="1028"/>
      <c r="CWP59" s="1028"/>
      <c r="CWQ59" s="1028"/>
      <c r="CWR59" s="1028"/>
      <c r="CWS59" s="1028"/>
      <c r="CWT59" s="1028"/>
      <c r="CWU59" s="1028"/>
      <c r="CWV59" s="1028"/>
      <c r="CWW59" s="1028"/>
      <c r="CWX59" s="1028"/>
      <c r="CWY59" s="1028"/>
      <c r="CWZ59" s="1028"/>
      <c r="CXA59" s="1028"/>
      <c r="CXB59" s="1028"/>
      <c r="CXC59" s="1028"/>
      <c r="CXD59" s="1028"/>
      <c r="CXE59" s="1028"/>
      <c r="CXF59" s="1028"/>
      <c r="CXG59" s="1028"/>
      <c r="CXH59" s="1028"/>
      <c r="CXI59" s="1028"/>
      <c r="CXJ59" s="1028"/>
      <c r="CXK59" s="1028"/>
      <c r="CXL59" s="1028"/>
      <c r="CXM59" s="1028"/>
      <c r="CXN59" s="1028"/>
      <c r="CXO59" s="1028"/>
      <c r="CXP59" s="1028"/>
      <c r="CXQ59" s="1028"/>
      <c r="CXR59" s="1028"/>
      <c r="CXS59" s="1028"/>
      <c r="CXT59" s="1028"/>
      <c r="CXU59" s="1028"/>
      <c r="CXV59" s="1028"/>
      <c r="CXW59" s="1028"/>
      <c r="CXX59" s="1028"/>
      <c r="CXY59" s="1028"/>
      <c r="CXZ59" s="1028"/>
      <c r="CYA59" s="1028"/>
      <c r="CYB59" s="1028"/>
      <c r="CYC59" s="1028"/>
      <c r="CYD59" s="1028"/>
      <c r="CYE59" s="1028"/>
      <c r="CYF59" s="1028"/>
      <c r="CYG59" s="1028"/>
      <c r="CYH59" s="1028"/>
      <c r="CYI59" s="1028"/>
      <c r="CYJ59" s="1028"/>
      <c r="CYK59" s="1028"/>
      <c r="CYL59" s="1028"/>
      <c r="CYM59" s="1028"/>
      <c r="CYN59" s="1028"/>
      <c r="CYO59" s="1028"/>
      <c r="CYP59" s="1028"/>
      <c r="CYQ59" s="1028"/>
      <c r="CYR59" s="1028"/>
      <c r="CYS59" s="1028"/>
      <c r="CYT59" s="1028"/>
      <c r="CYU59" s="1028"/>
      <c r="CYV59" s="1028"/>
      <c r="CYW59" s="1028"/>
      <c r="CYX59" s="1028"/>
      <c r="CYY59" s="1028"/>
      <c r="CYZ59" s="1028"/>
      <c r="CZA59" s="1028"/>
      <c r="CZB59" s="1028"/>
      <c r="CZC59" s="1028"/>
      <c r="CZD59" s="1028"/>
      <c r="CZE59" s="1028"/>
      <c r="CZF59" s="1028"/>
      <c r="CZG59" s="1028"/>
      <c r="CZH59" s="1028"/>
      <c r="CZI59" s="1028"/>
      <c r="CZJ59" s="1028"/>
      <c r="CZK59" s="1028"/>
      <c r="CZL59" s="1028"/>
      <c r="CZM59" s="1028"/>
      <c r="CZN59" s="1028"/>
      <c r="CZO59" s="1028"/>
      <c r="CZP59" s="1028"/>
      <c r="CZQ59" s="1028"/>
      <c r="CZR59" s="1028"/>
      <c r="CZS59" s="1028"/>
      <c r="CZT59" s="1028"/>
      <c r="CZU59" s="1028"/>
      <c r="CZV59" s="1028"/>
      <c r="CZW59" s="1028"/>
      <c r="CZX59" s="1028"/>
      <c r="CZY59" s="1028"/>
      <c r="CZZ59" s="1028"/>
      <c r="DAA59" s="1028"/>
      <c r="DAB59" s="1028"/>
      <c r="DAC59" s="1028"/>
      <c r="DAD59" s="1028"/>
      <c r="DAE59" s="1028"/>
      <c r="DAF59" s="1028"/>
      <c r="DAG59" s="1028"/>
      <c r="DAH59" s="1028"/>
      <c r="DAI59" s="1028"/>
      <c r="DAJ59" s="1028"/>
      <c r="DAK59" s="1028"/>
      <c r="DAL59" s="1028"/>
      <c r="DAM59" s="1028"/>
      <c r="DAN59" s="1028"/>
      <c r="DAO59" s="1028"/>
      <c r="DAP59" s="1028"/>
      <c r="DAQ59" s="1028"/>
      <c r="DAR59" s="1028"/>
      <c r="DAS59" s="1028"/>
      <c r="DAT59" s="1028"/>
      <c r="DAU59" s="1028"/>
      <c r="DAV59" s="1028"/>
      <c r="DAW59" s="1028"/>
      <c r="DAX59" s="1028"/>
      <c r="DAY59" s="1028"/>
      <c r="DAZ59" s="1028"/>
      <c r="DBA59" s="1028"/>
      <c r="DBB59" s="1028"/>
      <c r="DBC59" s="1028"/>
      <c r="DBD59" s="1028"/>
      <c r="DBE59" s="1028"/>
      <c r="DBF59" s="1028"/>
      <c r="DBG59" s="1028"/>
      <c r="DBH59" s="1028"/>
      <c r="DBI59" s="1028"/>
      <c r="DBJ59" s="1028"/>
      <c r="DBK59" s="1028"/>
      <c r="DBL59" s="1028"/>
      <c r="DBM59" s="1028"/>
      <c r="DBN59" s="1028"/>
      <c r="DBO59" s="1028"/>
      <c r="DBP59" s="1028"/>
      <c r="DBQ59" s="1028"/>
      <c r="DBR59" s="1028"/>
      <c r="DBS59" s="1028"/>
      <c r="DBT59" s="1028"/>
      <c r="DBU59" s="1028"/>
      <c r="DBV59" s="1028"/>
      <c r="DBW59" s="1028"/>
      <c r="DBX59" s="1028"/>
      <c r="DBY59" s="1028"/>
      <c r="DBZ59" s="1028"/>
      <c r="DCA59" s="1028"/>
      <c r="DCB59" s="1028"/>
      <c r="DCC59" s="1028"/>
      <c r="DCD59" s="1028"/>
      <c r="DCE59" s="1028"/>
      <c r="DCF59" s="1028"/>
      <c r="DCG59" s="1028"/>
      <c r="DCH59" s="1028"/>
      <c r="DCI59" s="1028"/>
      <c r="DCJ59" s="1028"/>
      <c r="DCK59" s="1028"/>
      <c r="DCL59" s="1028"/>
      <c r="DCM59" s="1028"/>
      <c r="DCN59" s="1028"/>
      <c r="DCO59" s="1028"/>
      <c r="DCP59" s="1028"/>
      <c r="DCQ59" s="1028"/>
      <c r="DCR59" s="1028"/>
      <c r="DCS59" s="1028"/>
      <c r="DCT59" s="1028"/>
      <c r="DCU59" s="1028"/>
      <c r="DCV59" s="1028"/>
      <c r="DCW59" s="1028"/>
      <c r="DCX59" s="1028"/>
      <c r="DCY59" s="1028"/>
      <c r="DCZ59" s="1028"/>
      <c r="DDA59" s="1028"/>
      <c r="DDB59" s="1028"/>
      <c r="DDC59" s="1028"/>
      <c r="DDD59" s="1028"/>
      <c r="DDE59" s="1028"/>
      <c r="DDF59" s="1028"/>
      <c r="DDG59" s="1028"/>
      <c r="DDH59" s="1028"/>
      <c r="DDI59" s="1028"/>
      <c r="DDJ59" s="1028"/>
      <c r="DDK59" s="1028"/>
      <c r="DDL59" s="1028"/>
      <c r="DDM59" s="1028"/>
      <c r="DDN59" s="1028"/>
      <c r="DDO59" s="1028"/>
      <c r="DDP59" s="1028"/>
      <c r="DDQ59" s="1028"/>
      <c r="DDR59" s="1028"/>
      <c r="DDS59" s="1028"/>
      <c r="DDT59" s="1028"/>
      <c r="DDU59" s="1028"/>
      <c r="DDV59" s="1028"/>
      <c r="DDW59" s="1028"/>
      <c r="DDX59" s="1028"/>
      <c r="DDY59" s="1028"/>
      <c r="DDZ59" s="1028"/>
      <c r="DEA59" s="1028"/>
      <c r="DEB59" s="1028"/>
      <c r="DEC59" s="1028"/>
      <c r="DED59" s="1028"/>
      <c r="DEE59" s="1028"/>
      <c r="DEF59" s="1028"/>
      <c r="DEG59" s="1028"/>
      <c r="DEH59" s="1028"/>
      <c r="DEI59" s="1028"/>
      <c r="DEJ59" s="1028"/>
      <c r="DEK59" s="1028"/>
      <c r="DEL59" s="1028"/>
      <c r="DEM59" s="1028"/>
      <c r="DEN59" s="1028"/>
      <c r="DEO59" s="1028"/>
      <c r="DEP59" s="1028"/>
      <c r="DEQ59" s="1028"/>
      <c r="DER59" s="1028"/>
      <c r="DES59" s="1028"/>
      <c r="DET59" s="1028"/>
      <c r="DEU59" s="1028"/>
      <c r="DEV59" s="1028"/>
      <c r="DEW59" s="1028"/>
      <c r="DEX59" s="1028"/>
      <c r="DEY59" s="1028"/>
      <c r="DEZ59" s="1028"/>
      <c r="DFA59" s="1028"/>
      <c r="DFB59" s="1028"/>
      <c r="DFC59" s="1028"/>
      <c r="DFD59" s="1028"/>
      <c r="DFE59" s="1028"/>
      <c r="DFF59" s="1028"/>
      <c r="DFG59" s="1028"/>
      <c r="DFH59" s="1028"/>
      <c r="DFI59" s="1028"/>
      <c r="DFJ59" s="1028"/>
      <c r="DFK59" s="1028"/>
      <c r="DFL59" s="1028"/>
      <c r="DFM59" s="1028"/>
      <c r="DFN59" s="1028"/>
      <c r="DFO59" s="1028"/>
      <c r="DFP59" s="1028"/>
      <c r="DFQ59" s="1028"/>
      <c r="DFR59" s="1028"/>
      <c r="DFS59" s="1028"/>
      <c r="DFT59" s="1028"/>
      <c r="DFU59" s="1028"/>
      <c r="DFV59" s="1028"/>
      <c r="DFW59" s="1028"/>
      <c r="DFX59" s="1028"/>
      <c r="DFY59" s="1028"/>
      <c r="DFZ59" s="1028"/>
      <c r="DGA59" s="1028"/>
      <c r="DGB59" s="1028"/>
      <c r="DGC59" s="1028"/>
      <c r="DGD59" s="1028"/>
      <c r="DGE59" s="1028"/>
      <c r="DGF59" s="1028"/>
      <c r="DGG59" s="1028"/>
      <c r="DGH59" s="1028"/>
      <c r="DGI59" s="1028"/>
      <c r="DGJ59" s="1028"/>
      <c r="DGK59" s="1028"/>
      <c r="DGL59" s="1028"/>
      <c r="DGM59" s="1028"/>
      <c r="DGN59" s="1028"/>
      <c r="DGO59" s="1028"/>
      <c r="DGP59" s="1028"/>
      <c r="DGQ59" s="1028"/>
      <c r="DGR59" s="1028"/>
      <c r="DGS59" s="1028"/>
      <c r="DGT59" s="1028"/>
      <c r="DGU59" s="1028"/>
      <c r="DGV59" s="1028"/>
      <c r="DGW59" s="1028"/>
      <c r="DGX59" s="1028"/>
      <c r="DGY59" s="1028"/>
      <c r="DGZ59" s="1028"/>
      <c r="DHA59" s="1028"/>
      <c r="DHB59" s="1028"/>
      <c r="DHC59" s="1028"/>
      <c r="DHD59" s="1028"/>
      <c r="DHE59" s="1028"/>
      <c r="DHF59" s="1028"/>
      <c r="DHG59" s="1028"/>
      <c r="DHH59" s="1028"/>
      <c r="DHI59" s="1028"/>
      <c r="DHJ59" s="1028"/>
      <c r="DHK59" s="1028"/>
      <c r="DHL59" s="1028"/>
      <c r="DHM59" s="1028"/>
      <c r="DHN59" s="1028"/>
      <c r="DHO59" s="1028"/>
      <c r="DHP59" s="1028"/>
      <c r="DHQ59" s="1028"/>
      <c r="DHR59" s="1028"/>
      <c r="DHS59" s="1028"/>
      <c r="DHT59" s="1028"/>
      <c r="DHU59" s="1028"/>
      <c r="DHV59" s="1028"/>
      <c r="DHW59" s="1028"/>
      <c r="DHX59" s="1028"/>
      <c r="DHY59" s="1028"/>
      <c r="DHZ59" s="1028"/>
      <c r="DIA59" s="1028"/>
      <c r="DIB59" s="1028"/>
      <c r="DIC59" s="1028"/>
      <c r="DID59" s="1028"/>
      <c r="DIE59" s="1028"/>
      <c r="DIF59" s="1028"/>
      <c r="DIG59" s="1028"/>
      <c r="DIH59" s="1028"/>
      <c r="DII59" s="1028"/>
      <c r="DIJ59" s="1028"/>
      <c r="DIK59" s="1028"/>
      <c r="DIL59" s="1028"/>
      <c r="DIM59" s="1028"/>
      <c r="DIN59" s="1028"/>
      <c r="DIO59" s="1028"/>
      <c r="DIP59" s="1028"/>
      <c r="DIQ59" s="1028"/>
      <c r="DIR59" s="1028"/>
      <c r="DIS59" s="1028"/>
      <c r="DIT59" s="1028"/>
      <c r="DIU59" s="1028"/>
      <c r="DIV59" s="1028"/>
      <c r="DIW59" s="1028"/>
      <c r="DIX59" s="1028"/>
      <c r="DIY59" s="1028"/>
      <c r="DIZ59" s="1028"/>
      <c r="DJA59" s="1028"/>
      <c r="DJB59" s="1028"/>
      <c r="DJC59" s="1028"/>
      <c r="DJD59" s="1028"/>
      <c r="DJE59" s="1028"/>
      <c r="DJF59" s="1028"/>
      <c r="DJG59" s="1028"/>
      <c r="DJH59" s="1028"/>
      <c r="DJI59" s="1028"/>
      <c r="DJJ59" s="1028"/>
      <c r="DJK59" s="1028"/>
      <c r="DJL59" s="1028"/>
      <c r="DJM59" s="1028"/>
      <c r="DJN59" s="1028"/>
      <c r="DJO59" s="1028"/>
      <c r="DJP59" s="1028"/>
      <c r="DJQ59" s="1028"/>
      <c r="DJR59" s="1028"/>
      <c r="DJS59" s="1028"/>
      <c r="DJT59" s="1028"/>
      <c r="DJU59" s="1028"/>
      <c r="DJV59" s="1028"/>
      <c r="DJW59" s="1028"/>
      <c r="DJX59" s="1028"/>
      <c r="DJY59" s="1028"/>
      <c r="DJZ59" s="1028"/>
      <c r="DKA59" s="1028"/>
      <c r="DKB59" s="1028"/>
      <c r="DKC59" s="1028"/>
      <c r="DKD59" s="1028"/>
      <c r="DKE59" s="1028"/>
      <c r="DKF59" s="1028"/>
      <c r="DKG59" s="1028"/>
      <c r="DKH59" s="1028"/>
      <c r="DKI59" s="1028"/>
      <c r="DKJ59" s="1028"/>
      <c r="DKK59" s="1028"/>
      <c r="DKL59" s="1028"/>
      <c r="DKM59" s="1028"/>
      <c r="DKN59" s="1028"/>
      <c r="DKO59" s="1028"/>
      <c r="DKP59" s="1028"/>
      <c r="DKQ59" s="1028"/>
      <c r="DKR59" s="1028"/>
      <c r="DKS59" s="1028"/>
      <c r="DKT59" s="1028"/>
      <c r="DKU59" s="1028"/>
      <c r="DKV59" s="1028"/>
      <c r="DKW59" s="1028"/>
      <c r="DKX59" s="1028"/>
      <c r="DKY59" s="1028"/>
      <c r="DKZ59" s="1028"/>
      <c r="DLA59" s="1028"/>
      <c r="DLB59" s="1028"/>
      <c r="DLC59" s="1028"/>
      <c r="DLD59" s="1028"/>
      <c r="DLE59" s="1028"/>
      <c r="DLF59" s="1028"/>
      <c r="DLG59" s="1028"/>
      <c r="DLH59" s="1028"/>
      <c r="DLI59" s="1028"/>
      <c r="DLJ59" s="1028"/>
      <c r="DLK59" s="1028"/>
      <c r="DLL59" s="1028"/>
      <c r="DLM59" s="1028"/>
      <c r="DLN59" s="1028"/>
      <c r="DLO59" s="1028"/>
      <c r="DLP59" s="1028"/>
      <c r="DLQ59" s="1028"/>
      <c r="DLR59" s="1028"/>
      <c r="DLS59" s="1028"/>
      <c r="DLT59" s="1028"/>
      <c r="DLU59" s="1028"/>
      <c r="DLV59" s="1028"/>
      <c r="DLW59" s="1028"/>
      <c r="DLX59" s="1028"/>
      <c r="DLY59" s="1028"/>
      <c r="DLZ59" s="1028"/>
      <c r="DMA59" s="1028"/>
      <c r="DMB59" s="1028"/>
      <c r="DMC59" s="1028"/>
      <c r="DMD59" s="1028"/>
      <c r="DME59" s="1028"/>
      <c r="DMF59" s="1028"/>
      <c r="DMG59" s="1028"/>
      <c r="DMH59" s="1028"/>
      <c r="DMI59" s="1028"/>
      <c r="DMJ59" s="1028"/>
      <c r="DMK59" s="1028"/>
      <c r="DML59" s="1028"/>
      <c r="DMM59" s="1028"/>
      <c r="DMN59" s="1028"/>
      <c r="DMO59" s="1028"/>
      <c r="DMP59" s="1028"/>
      <c r="DMQ59" s="1028"/>
      <c r="DMR59" s="1028"/>
      <c r="DMS59" s="1028"/>
      <c r="DMT59" s="1028"/>
      <c r="DMU59" s="1028"/>
      <c r="DMV59" s="1028"/>
      <c r="DMW59" s="1028"/>
      <c r="DMX59" s="1028"/>
      <c r="DMY59" s="1028"/>
      <c r="DMZ59" s="1028"/>
      <c r="DNA59" s="1028"/>
      <c r="DNB59" s="1028"/>
      <c r="DNC59" s="1028"/>
      <c r="DND59" s="1028"/>
      <c r="DNE59" s="1028"/>
      <c r="DNF59" s="1028"/>
      <c r="DNG59" s="1028"/>
      <c r="DNH59" s="1028"/>
      <c r="DNI59" s="1028"/>
      <c r="DNJ59" s="1028"/>
      <c r="DNK59" s="1028"/>
      <c r="DNL59" s="1028"/>
      <c r="DNM59" s="1028"/>
      <c r="DNN59" s="1028"/>
      <c r="DNO59" s="1028"/>
      <c r="DNP59" s="1028"/>
      <c r="DNQ59" s="1028"/>
      <c r="DNR59" s="1028"/>
      <c r="DNS59" s="1028"/>
      <c r="DNT59" s="1028"/>
      <c r="DNU59" s="1028"/>
      <c r="DNV59" s="1028"/>
      <c r="DNW59" s="1028"/>
      <c r="DNX59" s="1028"/>
      <c r="DNY59" s="1028"/>
      <c r="DNZ59" s="1028"/>
      <c r="DOA59" s="1028"/>
      <c r="DOB59" s="1028"/>
      <c r="DOC59" s="1028"/>
      <c r="DOD59" s="1028"/>
      <c r="DOE59" s="1028"/>
      <c r="DOF59" s="1028"/>
      <c r="DOG59" s="1028"/>
      <c r="DOH59" s="1028"/>
      <c r="DOI59" s="1028"/>
      <c r="DOJ59" s="1028"/>
      <c r="DOK59" s="1028"/>
      <c r="DOL59" s="1028"/>
      <c r="DOM59" s="1028"/>
      <c r="DON59" s="1028"/>
      <c r="DOO59" s="1028"/>
      <c r="DOP59" s="1028"/>
      <c r="DOQ59" s="1028"/>
      <c r="DOR59" s="1028"/>
      <c r="DOS59" s="1028"/>
      <c r="DOT59" s="1028"/>
      <c r="DOU59" s="1028"/>
      <c r="DOV59" s="1028"/>
      <c r="DOW59" s="1028"/>
      <c r="DOX59" s="1028"/>
      <c r="DOY59" s="1028"/>
      <c r="DOZ59" s="1028"/>
      <c r="DPA59" s="1028"/>
      <c r="DPB59" s="1028"/>
      <c r="DPC59" s="1028"/>
      <c r="DPD59" s="1028"/>
      <c r="DPE59" s="1028"/>
      <c r="DPF59" s="1028"/>
      <c r="DPG59" s="1028"/>
      <c r="DPH59" s="1028"/>
      <c r="DPI59" s="1028"/>
      <c r="DPJ59" s="1028"/>
      <c r="DPK59" s="1028"/>
      <c r="DPL59" s="1028"/>
      <c r="DPM59" s="1028"/>
      <c r="DPN59" s="1028"/>
      <c r="DPO59" s="1028"/>
      <c r="DPP59" s="1028"/>
      <c r="DPQ59" s="1028"/>
      <c r="DPR59" s="1028"/>
      <c r="DPS59" s="1028"/>
      <c r="DPT59" s="1028"/>
      <c r="DPU59" s="1028"/>
      <c r="DPV59" s="1028"/>
      <c r="DPW59" s="1028"/>
      <c r="DPX59" s="1028"/>
      <c r="DPY59" s="1028"/>
      <c r="DPZ59" s="1028"/>
      <c r="DQA59" s="1028"/>
      <c r="DQB59" s="1028"/>
      <c r="DQC59" s="1028"/>
      <c r="DQD59" s="1028"/>
      <c r="DQE59" s="1028"/>
      <c r="DQF59" s="1028"/>
      <c r="DQG59" s="1028"/>
      <c r="DQH59" s="1028"/>
      <c r="DQI59" s="1028"/>
      <c r="DQJ59" s="1028"/>
      <c r="DQK59" s="1028"/>
      <c r="DQL59" s="1028"/>
      <c r="DQM59" s="1028"/>
      <c r="DQN59" s="1028"/>
      <c r="DQO59" s="1028"/>
      <c r="DQP59" s="1028"/>
      <c r="DQQ59" s="1028"/>
      <c r="DQR59" s="1028"/>
      <c r="DQS59" s="1028"/>
      <c r="DQT59" s="1028"/>
      <c r="DQU59" s="1028"/>
      <c r="DQV59" s="1028"/>
      <c r="DQW59" s="1028"/>
      <c r="DQX59" s="1028"/>
      <c r="DQY59" s="1028"/>
      <c r="DQZ59" s="1028"/>
      <c r="DRA59" s="1028"/>
      <c r="DRB59" s="1028"/>
      <c r="DRC59" s="1028"/>
      <c r="DRD59" s="1028"/>
      <c r="DRE59" s="1028"/>
      <c r="DRF59" s="1028"/>
      <c r="DRG59" s="1028"/>
      <c r="DRH59" s="1028"/>
      <c r="DRI59" s="1028"/>
      <c r="DRJ59" s="1028"/>
      <c r="DRK59" s="1028"/>
      <c r="DRL59" s="1028"/>
      <c r="DRM59" s="1028"/>
      <c r="DRN59" s="1028"/>
      <c r="DRO59" s="1028"/>
      <c r="DRP59" s="1028"/>
      <c r="DRQ59" s="1028"/>
      <c r="DRR59" s="1028"/>
      <c r="DRS59" s="1028"/>
      <c r="DRT59" s="1028"/>
      <c r="DRU59" s="1028"/>
      <c r="DRV59" s="1028"/>
      <c r="DRW59" s="1028"/>
      <c r="DRX59" s="1028"/>
      <c r="DRY59" s="1028"/>
      <c r="DRZ59" s="1028"/>
      <c r="DSA59" s="1028"/>
      <c r="DSB59" s="1028"/>
      <c r="DSC59" s="1028"/>
      <c r="DSD59" s="1028"/>
      <c r="DSE59" s="1028"/>
      <c r="DSF59" s="1028"/>
      <c r="DSG59" s="1028"/>
      <c r="DSH59" s="1028"/>
      <c r="DSI59" s="1028"/>
      <c r="DSJ59" s="1028"/>
      <c r="DSK59" s="1028"/>
      <c r="DSL59" s="1028"/>
      <c r="DSM59" s="1028"/>
      <c r="DSN59" s="1028"/>
      <c r="DSO59" s="1028"/>
      <c r="DSP59" s="1028"/>
      <c r="DSQ59" s="1028"/>
      <c r="DSR59" s="1028"/>
      <c r="DSS59" s="1028"/>
      <c r="DST59" s="1028"/>
      <c r="DSU59" s="1028"/>
      <c r="DSV59" s="1028"/>
      <c r="DSW59" s="1028"/>
      <c r="DSX59" s="1028"/>
      <c r="DSY59" s="1028"/>
      <c r="DSZ59" s="1028"/>
      <c r="DTA59" s="1028"/>
      <c r="DTB59" s="1028"/>
      <c r="DTC59" s="1028"/>
      <c r="DTD59" s="1028"/>
      <c r="DTE59" s="1028"/>
      <c r="DTF59" s="1028"/>
      <c r="DTG59" s="1028"/>
      <c r="DTH59" s="1028"/>
      <c r="DTI59" s="1028"/>
      <c r="DTJ59" s="1028"/>
      <c r="DTK59" s="1028"/>
      <c r="DTL59" s="1028"/>
      <c r="DTM59" s="1028"/>
      <c r="DTN59" s="1028"/>
      <c r="DTO59" s="1028"/>
      <c r="DTP59" s="1028"/>
      <c r="DTQ59" s="1028"/>
      <c r="DTR59" s="1028"/>
      <c r="DTS59" s="1028"/>
      <c r="DTT59" s="1028"/>
      <c r="DTU59" s="1028"/>
      <c r="DTV59" s="1028"/>
      <c r="DTW59" s="1028"/>
      <c r="DTX59" s="1028"/>
      <c r="DTY59" s="1028"/>
      <c r="DTZ59" s="1028"/>
      <c r="DUA59" s="1028"/>
      <c r="DUB59" s="1028"/>
      <c r="DUC59" s="1028"/>
      <c r="DUD59" s="1028"/>
      <c r="DUE59" s="1028"/>
      <c r="DUF59" s="1028"/>
      <c r="DUG59" s="1028"/>
      <c r="DUH59" s="1028"/>
      <c r="DUI59" s="1028"/>
      <c r="DUJ59" s="1028"/>
      <c r="DUK59" s="1028"/>
      <c r="DUL59" s="1028"/>
      <c r="DUM59" s="1028"/>
      <c r="DUN59" s="1028"/>
      <c r="DUO59" s="1028"/>
      <c r="DUP59" s="1028"/>
      <c r="DUQ59" s="1028"/>
      <c r="DUR59" s="1028"/>
      <c r="DUS59" s="1028"/>
      <c r="DUT59" s="1028"/>
      <c r="DUU59" s="1028"/>
      <c r="DUV59" s="1028"/>
      <c r="DUW59" s="1028"/>
      <c r="DUX59" s="1028"/>
      <c r="DUY59" s="1028"/>
      <c r="DUZ59" s="1028"/>
      <c r="DVA59" s="1028"/>
      <c r="DVB59" s="1028"/>
      <c r="DVC59" s="1028"/>
      <c r="DVD59" s="1028"/>
      <c r="DVE59" s="1028"/>
      <c r="DVF59" s="1028"/>
      <c r="DVG59" s="1028"/>
      <c r="DVH59" s="1028"/>
      <c r="DVI59" s="1028"/>
      <c r="DVJ59" s="1028"/>
      <c r="DVK59" s="1028"/>
      <c r="DVL59" s="1028"/>
      <c r="DVM59" s="1028"/>
      <c r="DVN59" s="1028"/>
      <c r="DVO59" s="1028"/>
      <c r="DVP59" s="1028"/>
      <c r="DVQ59" s="1028"/>
      <c r="DVR59" s="1028"/>
      <c r="DVS59" s="1028"/>
      <c r="DVT59" s="1028"/>
      <c r="DVU59" s="1028"/>
      <c r="DVV59" s="1028"/>
      <c r="DVW59" s="1028"/>
      <c r="DVX59" s="1028"/>
      <c r="DVY59" s="1028"/>
      <c r="DVZ59" s="1028"/>
      <c r="DWA59" s="1028"/>
      <c r="DWB59" s="1028"/>
      <c r="DWC59" s="1028"/>
      <c r="DWD59" s="1028"/>
      <c r="DWE59" s="1028"/>
      <c r="DWF59" s="1028"/>
      <c r="DWG59" s="1028"/>
      <c r="DWH59" s="1028"/>
      <c r="DWI59" s="1028"/>
      <c r="DWJ59" s="1028"/>
      <c r="DWK59" s="1028"/>
      <c r="DWL59" s="1028"/>
      <c r="DWM59" s="1028"/>
      <c r="DWN59" s="1028"/>
      <c r="DWO59" s="1028"/>
      <c r="DWP59" s="1028"/>
      <c r="DWQ59" s="1028"/>
      <c r="DWR59" s="1028"/>
      <c r="DWS59" s="1028"/>
      <c r="DWT59" s="1028"/>
      <c r="DWU59" s="1028"/>
      <c r="DWV59" s="1028"/>
      <c r="DWW59" s="1028"/>
      <c r="DWX59" s="1028"/>
      <c r="DWY59" s="1028"/>
      <c r="DWZ59" s="1028"/>
      <c r="DXA59" s="1028"/>
      <c r="DXB59" s="1028"/>
      <c r="DXC59" s="1028"/>
      <c r="DXD59" s="1028"/>
      <c r="DXE59" s="1028"/>
      <c r="DXF59" s="1028"/>
      <c r="DXG59" s="1028"/>
      <c r="DXH59" s="1028"/>
      <c r="DXI59" s="1028"/>
      <c r="DXJ59" s="1028"/>
      <c r="DXK59" s="1028"/>
      <c r="DXL59" s="1028"/>
      <c r="DXM59" s="1028"/>
      <c r="DXN59" s="1028"/>
      <c r="DXO59" s="1028"/>
      <c r="DXP59" s="1028"/>
      <c r="DXQ59" s="1028"/>
      <c r="DXR59" s="1028"/>
      <c r="DXS59" s="1028"/>
      <c r="DXT59" s="1028"/>
      <c r="DXU59" s="1028"/>
      <c r="DXV59" s="1028"/>
      <c r="DXW59" s="1028"/>
      <c r="DXX59" s="1028"/>
      <c r="DXY59" s="1028"/>
      <c r="DXZ59" s="1028"/>
      <c r="DYA59" s="1028"/>
      <c r="DYB59" s="1028"/>
      <c r="DYC59" s="1028"/>
      <c r="DYD59" s="1028"/>
      <c r="DYE59" s="1028"/>
      <c r="DYF59" s="1028"/>
      <c r="DYG59" s="1028"/>
      <c r="DYH59" s="1028"/>
      <c r="DYI59" s="1028"/>
      <c r="DYJ59" s="1028"/>
      <c r="DYK59" s="1028"/>
      <c r="DYL59" s="1028"/>
      <c r="DYM59" s="1028"/>
      <c r="DYN59" s="1028"/>
      <c r="DYO59" s="1028"/>
      <c r="DYP59" s="1028"/>
      <c r="DYQ59" s="1028"/>
      <c r="DYR59" s="1028"/>
      <c r="DYS59" s="1028"/>
      <c r="DYT59" s="1028"/>
      <c r="DYU59" s="1028"/>
      <c r="DYV59" s="1028"/>
      <c r="DYW59" s="1028"/>
      <c r="DYX59" s="1028"/>
      <c r="DYY59" s="1028"/>
      <c r="DYZ59" s="1028"/>
      <c r="DZA59" s="1028"/>
      <c r="DZB59" s="1028"/>
      <c r="DZC59" s="1028"/>
      <c r="DZD59" s="1028"/>
      <c r="DZE59" s="1028"/>
      <c r="DZF59" s="1028"/>
      <c r="DZG59" s="1028"/>
      <c r="DZH59" s="1028"/>
      <c r="DZI59" s="1028"/>
      <c r="DZJ59" s="1028"/>
      <c r="DZK59" s="1028"/>
      <c r="DZL59" s="1028"/>
      <c r="DZM59" s="1028"/>
      <c r="DZN59" s="1028"/>
      <c r="DZO59" s="1028"/>
      <c r="DZP59" s="1028"/>
      <c r="DZQ59" s="1028"/>
      <c r="DZR59" s="1028"/>
      <c r="DZS59" s="1028"/>
      <c r="DZT59" s="1028"/>
      <c r="DZU59" s="1028"/>
      <c r="DZV59" s="1028"/>
      <c r="DZW59" s="1028"/>
      <c r="DZX59" s="1028"/>
      <c r="DZY59" s="1028"/>
      <c r="DZZ59" s="1028"/>
      <c r="EAA59" s="1028"/>
      <c r="EAB59" s="1028"/>
      <c r="EAC59" s="1028"/>
      <c r="EAD59" s="1028"/>
      <c r="EAE59" s="1028"/>
      <c r="EAF59" s="1028"/>
      <c r="EAG59" s="1028"/>
      <c r="EAH59" s="1028"/>
      <c r="EAI59" s="1028"/>
      <c r="EAJ59" s="1028"/>
      <c r="EAK59" s="1028"/>
      <c r="EAL59" s="1028"/>
      <c r="EAM59" s="1028"/>
      <c r="EAN59" s="1028"/>
      <c r="EAO59" s="1028"/>
      <c r="EAP59" s="1028"/>
      <c r="EAQ59" s="1028"/>
      <c r="EAR59" s="1028"/>
      <c r="EAS59" s="1028"/>
      <c r="EAT59" s="1028"/>
      <c r="EAU59" s="1028"/>
      <c r="EAV59" s="1028"/>
      <c r="EAW59" s="1028"/>
      <c r="EAX59" s="1028"/>
      <c r="EAY59" s="1028"/>
      <c r="EAZ59" s="1028"/>
      <c r="EBA59" s="1028"/>
      <c r="EBB59" s="1028"/>
      <c r="EBC59" s="1028"/>
      <c r="EBD59" s="1028"/>
      <c r="EBE59" s="1028"/>
      <c r="EBF59" s="1028"/>
      <c r="EBG59" s="1028"/>
      <c r="EBH59" s="1028"/>
      <c r="EBI59" s="1028"/>
      <c r="EBJ59" s="1028"/>
      <c r="EBK59" s="1028"/>
      <c r="EBL59" s="1028"/>
      <c r="EBM59" s="1028"/>
      <c r="EBN59" s="1028"/>
      <c r="EBO59" s="1028"/>
      <c r="EBP59" s="1028"/>
      <c r="EBQ59" s="1028"/>
      <c r="EBR59" s="1028"/>
      <c r="EBS59" s="1028"/>
      <c r="EBT59" s="1028"/>
      <c r="EBU59" s="1028"/>
      <c r="EBV59" s="1028"/>
      <c r="EBW59" s="1028"/>
      <c r="EBX59" s="1028"/>
      <c r="EBY59" s="1028"/>
      <c r="EBZ59" s="1028"/>
      <c r="ECA59" s="1028"/>
      <c r="ECB59" s="1028"/>
      <c r="ECC59" s="1028"/>
      <c r="ECD59" s="1028"/>
      <c r="ECE59" s="1028"/>
      <c r="ECF59" s="1028"/>
      <c r="ECG59" s="1028"/>
      <c r="ECH59" s="1028"/>
      <c r="ECI59" s="1028"/>
      <c r="ECJ59" s="1028"/>
      <c r="ECK59" s="1028"/>
      <c r="ECL59" s="1028"/>
      <c r="ECM59" s="1028"/>
      <c r="ECN59" s="1028"/>
      <c r="ECO59" s="1028"/>
      <c r="ECP59" s="1028"/>
      <c r="ECQ59" s="1028"/>
      <c r="ECR59" s="1028"/>
      <c r="ECS59" s="1028"/>
      <c r="ECT59" s="1028"/>
      <c r="ECU59" s="1028"/>
      <c r="ECV59" s="1028"/>
      <c r="ECW59" s="1028"/>
      <c r="ECX59" s="1028"/>
      <c r="ECY59" s="1028"/>
      <c r="ECZ59" s="1028"/>
      <c r="EDA59" s="1028"/>
      <c r="EDB59" s="1028"/>
      <c r="EDC59" s="1028"/>
      <c r="EDD59" s="1028"/>
      <c r="EDE59" s="1028"/>
      <c r="EDF59" s="1028"/>
      <c r="EDG59" s="1028"/>
      <c r="EDH59" s="1028"/>
      <c r="EDI59" s="1028"/>
      <c r="EDJ59" s="1028"/>
      <c r="EDK59" s="1028"/>
      <c r="EDL59" s="1028"/>
      <c r="EDM59" s="1028"/>
      <c r="EDN59" s="1028"/>
      <c r="EDO59" s="1028"/>
      <c r="EDP59" s="1028"/>
      <c r="EDQ59" s="1028"/>
      <c r="EDR59" s="1028"/>
      <c r="EDS59" s="1028"/>
      <c r="EDT59" s="1028"/>
      <c r="EDU59" s="1028"/>
      <c r="EDV59" s="1028"/>
      <c r="EDW59" s="1028"/>
      <c r="EDX59" s="1028"/>
      <c r="EDY59" s="1028"/>
      <c r="EDZ59" s="1028"/>
      <c r="EEA59" s="1028"/>
      <c r="EEB59" s="1028"/>
      <c r="EEC59" s="1028"/>
      <c r="EED59" s="1028"/>
      <c r="EEE59" s="1028"/>
      <c r="EEF59" s="1028"/>
      <c r="EEG59" s="1028"/>
      <c r="EEH59" s="1028"/>
      <c r="EEI59" s="1028"/>
      <c r="EEJ59" s="1028"/>
      <c r="EEK59" s="1028"/>
      <c r="EEL59" s="1028"/>
      <c r="EEM59" s="1028"/>
      <c r="EEN59" s="1028"/>
      <c r="EEO59" s="1028"/>
      <c r="EEP59" s="1028"/>
      <c r="EEQ59" s="1028"/>
      <c r="EER59" s="1028"/>
      <c r="EES59" s="1028"/>
      <c r="EET59" s="1028"/>
      <c r="EEU59" s="1028"/>
      <c r="EEV59" s="1028"/>
      <c r="EEW59" s="1028"/>
      <c r="EEX59" s="1028"/>
      <c r="EEY59" s="1028"/>
      <c r="EEZ59" s="1028"/>
      <c r="EFA59" s="1028"/>
      <c r="EFB59" s="1028"/>
      <c r="EFC59" s="1028"/>
      <c r="EFD59" s="1028"/>
      <c r="EFE59" s="1028"/>
      <c r="EFF59" s="1028"/>
      <c r="EFG59" s="1028"/>
      <c r="EFH59" s="1028"/>
      <c r="EFI59" s="1028"/>
      <c r="EFJ59" s="1028"/>
      <c r="EFK59" s="1028"/>
      <c r="EFL59" s="1028"/>
      <c r="EFM59" s="1028"/>
      <c r="EFN59" s="1028"/>
      <c r="EFO59" s="1028"/>
      <c r="EFP59" s="1028"/>
      <c r="EFQ59" s="1028"/>
      <c r="EFR59" s="1028"/>
      <c r="EFS59" s="1028"/>
      <c r="EFT59" s="1028"/>
      <c r="EFU59" s="1028"/>
      <c r="EFV59" s="1028"/>
      <c r="EFW59" s="1028"/>
      <c r="EFX59" s="1028"/>
      <c r="EFY59" s="1028"/>
      <c r="EFZ59" s="1028"/>
      <c r="EGA59" s="1028"/>
      <c r="EGB59" s="1028"/>
      <c r="EGC59" s="1028"/>
      <c r="EGD59" s="1028"/>
      <c r="EGE59" s="1028"/>
      <c r="EGF59" s="1028"/>
      <c r="EGG59" s="1028"/>
      <c r="EGH59" s="1028"/>
      <c r="EGI59" s="1028"/>
      <c r="EGJ59" s="1028"/>
      <c r="EGK59" s="1028"/>
      <c r="EGL59" s="1028"/>
      <c r="EGM59" s="1028"/>
      <c r="EGN59" s="1028"/>
      <c r="EGO59" s="1028"/>
      <c r="EGP59" s="1028"/>
      <c r="EGQ59" s="1028"/>
      <c r="EGR59" s="1028"/>
      <c r="EGS59" s="1028"/>
      <c r="EGT59" s="1028"/>
      <c r="EGU59" s="1028"/>
      <c r="EGV59" s="1028"/>
      <c r="EGW59" s="1028"/>
      <c r="EGX59" s="1028"/>
      <c r="EGY59" s="1028"/>
      <c r="EGZ59" s="1028"/>
      <c r="EHA59" s="1028"/>
      <c r="EHB59" s="1028"/>
      <c r="EHC59" s="1028"/>
      <c r="EHD59" s="1028"/>
      <c r="EHE59" s="1028"/>
      <c r="EHF59" s="1028"/>
      <c r="EHG59" s="1028"/>
      <c r="EHH59" s="1028"/>
      <c r="EHI59" s="1028"/>
      <c r="EHJ59" s="1028"/>
      <c r="EHK59" s="1028"/>
      <c r="EHL59" s="1028"/>
      <c r="EHM59" s="1028"/>
      <c r="EHN59" s="1028"/>
      <c r="EHO59" s="1028"/>
      <c r="EHP59" s="1028"/>
      <c r="EHQ59" s="1028"/>
      <c r="EHR59" s="1028"/>
      <c r="EHS59" s="1028"/>
      <c r="EHT59" s="1028"/>
      <c r="EHU59" s="1028"/>
      <c r="EHV59" s="1028"/>
      <c r="EHW59" s="1028"/>
      <c r="EHX59" s="1028"/>
      <c r="EHY59" s="1028"/>
      <c r="EHZ59" s="1028"/>
      <c r="EIA59" s="1028"/>
      <c r="EIB59" s="1028"/>
      <c r="EIC59" s="1028"/>
      <c r="EID59" s="1028"/>
      <c r="EIE59" s="1028"/>
      <c r="EIF59" s="1028"/>
      <c r="EIG59" s="1028"/>
      <c r="EIH59" s="1028"/>
      <c r="EII59" s="1028"/>
      <c r="EIJ59" s="1028"/>
      <c r="EIK59" s="1028"/>
      <c r="EIL59" s="1028"/>
      <c r="EIM59" s="1028"/>
      <c r="EIN59" s="1028"/>
      <c r="EIO59" s="1028"/>
      <c r="EIP59" s="1028"/>
      <c r="EIQ59" s="1028"/>
      <c r="EIR59" s="1028"/>
      <c r="EIS59" s="1028"/>
      <c r="EIT59" s="1028"/>
      <c r="EIU59" s="1028"/>
      <c r="EIV59" s="1028"/>
      <c r="EIW59" s="1028"/>
      <c r="EIX59" s="1028"/>
      <c r="EIY59" s="1028"/>
      <c r="EIZ59" s="1028"/>
      <c r="EJA59" s="1028"/>
      <c r="EJB59" s="1028"/>
      <c r="EJC59" s="1028"/>
      <c r="EJD59" s="1028"/>
      <c r="EJE59" s="1028"/>
      <c r="EJF59" s="1028"/>
      <c r="EJG59" s="1028"/>
      <c r="EJH59" s="1028"/>
      <c r="EJI59" s="1028"/>
      <c r="EJJ59" s="1028"/>
      <c r="EJK59" s="1028"/>
      <c r="EJL59" s="1028"/>
      <c r="EJM59" s="1028"/>
      <c r="EJN59" s="1028"/>
      <c r="EJO59" s="1028"/>
      <c r="EJP59" s="1028"/>
      <c r="EJQ59" s="1028"/>
      <c r="EJR59" s="1028"/>
      <c r="EJS59" s="1028"/>
      <c r="EJT59" s="1028"/>
      <c r="EJU59" s="1028"/>
      <c r="EJV59" s="1028"/>
      <c r="EJW59" s="1028"/>
      <c r="EJX59" s="1028"/>
      <c r="EJY59" s="1028"/>
      <c r="EJZ59" s="1028"/>
      <c r="EKA59" s="1028"/>
      <c r="EKB59" s="1028"/>
      <c r="EKC59" s="1028"/>
      <c r="EKD59" s="1028"/>
      <c r="EKE59" s="1028"/>
      <c r="EKF59" s="1028"/>
      <c r="EKG59" s="1028"/>
      <c r="EKH59" s="1028"/>
      <c r="EKI59" s="1028"/>
      <c r="EKJ59" s="1028"/>
      <c r="EKK59" s="1028"/>
      <c r="EKL59" s="1028"/>
      <c r="EKM59" s="1028"/>
      <c r="EKN59" s="1028"/>
      <c r="EKO59" s="1028"/>
      <c r="EKP59" s="1028"/>
      <c r="EKQ59" s="1028"/>
      <c r="EKR59" s="1028"/>
      <c r="EKS59" s="1028"/>
      <c r="EKT59" s="1028"/>
      <c r="EKU59" s="1028"/>
      <c r="EKV59" s="1028"/>
      <c r="EKW59" s="1028"/>
      <c r="EKX59" s="1028"/>
      <c r="EKY59" s="1028"/>
      <c r="EKZ59" s="1028"/>
      <c r="ELA59" s="1028"/>
      <c r="ELB59" s="1028"/>
      <c r="ELC59" s="1028"/>
      <c r="ELD59" s="1028"/>
      <c r="ELE59" s="1028"/>
      <c r="ELF59" s="1028"/>
      <c r="ELG59" s="1028"/>
      <c r="ELH59" s="1028"/>
      <c r="ELI59" s="1028"/>
      <c r="ELJ59" s="1028"/>
      <c r="ELK59" s="1028"/>
      <c r="ELL59" s="1028"/>
      <c r="ELM59" s="1028"/>
      <c r="ELN59" s="1028"/>
      <c r="ELO59" s="1028"/>
      <c r="ELP59" s="1028"/>
      <c r="ELQ59" s="1028"/>
      <c r="ELR59" s="1028"/>
      <c r="ELS59" s="1028"/>
      <c r="ELT59" s="1028"/>
      <c r="ELU59" s="1028"/>
      <c r="ELV59" s="1028"/>
      <c r="ELW59" s="1028"/>
      <c r="ELX59" s="1028"/>
      <c r="ELY59" s="1028"/>
      <c r="ELZ59" s="1028"/>
      <c r="EMA59" s="1028"/>
      <c r="EMB59" s="1028"/>
      <c r="EMC59" s="1028"/>
      <c r="EMD59" s="1028"/>
      <c r="EME59" s="1028"/>
      <c r="EMF59" s="1028"/>
      <c r="EMG59" s="1028"/>
      <c r="EMH59" s="1028"/>
      <c r="EMI59" s="1028"/>
      <c r="EMJ59" s="1028"/>
      <c r="EMK59" s="1028"/>
      <c r="EML59" s="1028"/>
      <c r="EMM59" s="1028"/>
      <c r="EMN59" s="1028"/>
      <c r="EMO59" s="1028"/>
      <c r="EMP59" s="1028"/>
      <c r="EMQ59" s="1028"/>
      <c r="EMR59" s="1028"/>
      <c r="EMS59" s="1028"/>
      <c r="EMT59" s="1028"/>
      <c r="EMU59" s="1028"/>
      <c r="EMV59" s="1028"/>
      <c r="EMW59" s="1028"/>
      <c r="EMX59" s="1028"/>
      <c r="EMY59" s="1028"/>
      <c r="EMZ59" s="1028"/>
      <c r="ENA59" s="1028"/>
      <c r="ENB59" s="1028"/>
      <c r="ENC59" s="1028"/>
      <c r="END59" s="1028"/>
      <c r="ENE59" s="1028"/>
      <c r="ENF59" s="1028"/>
      <c r="ENG59" s="1028"/>
      <c r="ENH59" s="1028"/>
      <c r="ENI59" s="1028"/>
      <c r="ENJ59" s="1028"/>
      <c r="ENK59" s="1028"/>
      <c r="ENL59" s="1028"/>
      <c r="ENM59" s="1028"/>
      <c r="ENN59" s="1028"/>
      <c r="ENO59" s="1028"/>
      <c r="ENP59" s="1028"/>
      <c r="ENQ59" s="1028"/>
      <c r="ENR59" s="1028"/>
      <c r="ENS59" s="1028"/>
      <c r="ENT59" s="1028"/>
      <c r="ENU59" s="1028"/>
      <c r="ENV59" s="1028"/>
      <c r="ENW59" s="1028"/>
      <c r="ENX59" s="1028"/>
      <c r="ENY59" s="1028"/>
      <c r="ENZ59" s="1028"/>
      <c r="EOA59" s="1028"/>
      <c r="EOB59" s="1028"/>
      <c r="EOC59" s="1028"/>
      <c r="EOD59" s="1028"/>
      <c r="EOE59" s="1028"/>
      <c r="EOF59" s="1028"/>
      <c r="EOG59" s="1028"/>
      <c r="EOH59" s="1028"/>
      <c r="EOI59" s="1028"/>
      <c r="EOJ59" s="1028"/>
      <c r="EOK59" s="1028"/>
      <c r="EOL59" s="1028"/>
      <c r="EOM59" s="1028"/>
      <c r="EON59" s="1028"/>
      <c r="EOO59" s="1028"/>
      <c r="EOP59" s="1028"/>
      <c r="EOQ59" s="1028"/>
      <c r="EOR59" s="1028"/>
      <c r="EOS59" s="1028"/>
      <c r="EOT59" s="1028"/>
      <c r="EOU59" s="1028"/>
      <c r="EOV59" s="1028"/>
      <c r="EOW59" s="1028"/>
      <c r="EOX59" s="1028"/>
      <c r="EOY59" s="1028"/>
      <c r="EOZ59" s="1028"/>
      <c r="EPA59" s="1028"/>
      <c r="EPB59" s="1028"/>
      <c r="EPC59" s="1028"/>
      <c r="EPD59" s="1028"/>
      <c r="EPE59" s="1028"/>
      <c r="EPF59" s="1028"/>
      <c r="EPG59" s="1028"/>
      <c r="EPH59" s="1028"/>
      <c r="EPI59" s="1028"/>
      <c r="EPJ59" s="1028"/>
      <c r="EPK59" s="1028"/>
      <c r="EPL59" s="1028"/>
      <c r="EPM59" s="1028"/>
      <c r="EPN59" s="1028"/>
      <c r="EPO59" s="1028"/>
      <c r="EPP59" s="1028"/>
      <c r="EPQ59" s="1028"/>
      <c r="EPR59" s="1028"/>
      <c r="EPS59" s="1028"/>
      <c r="EPT59" s="1028"/>
      <c r="EPU59" s="1028"/>
      <c r="EPV59" s="1028"/>
      <c r="EPW59" s="1028"/>
      <c r="EPX59" s="1028"/>
      <c r="EPY59" s="1028"/>
      <c r="EPZ59" s="1028"/>
      <c r="EQA59" s="1028"/>
      <c r="EQB59" s="1028"/>
      <c r="EQC59" s="1028"/>
      <c r="EQD59" s="1028"/>
      <c r="EQE59" s="1028"/>
      <c r="EQF59" s="1028"/>
      <c r="EQG59" s="1028"/>
      <c r="EQH59" s="1028"/>
      <c r="EQI59" s="1028"/>
      <c r="EQJ59" s="1028"/>
      <c r="EQK59" s="1028"/>
      <c r="EQL59" s="1028"/>
      <c r="EQM59" s="1028"/>
      <c r="EQN59" s="1028"/>
      <c r="EQO59" s="1028"/>
      <c r="EQP59" s="1028"/>
      <c r="EQQ59" s="1028"/>
      <c r="EQR59" s="1028"/>
      <c r="EQS59" s="1028"/>
      <c r="EQT59" s="1028"/>
      <c r="EQU59" s="1028"/>
      <c r="EQV59" s="1028"/>
      <c r="EQW59" s="1028"/>
      <c r="EQX59" s="1028"/>
      <c r="EQY59" s="1028"/>
      <c r="EQZ59" s="1028"/>
      <c r="ERA59" s="1028"/>
      <c r="ERB59" s="1028"/>
      <c r="ERC59" s="1028"/>
      <c r="ERD59" s="1028"/>
      <c r="ERE59" s="1028"/>
      <c r="ERF59" s="1028"/>
      <c r="ERG59" s="1028"/>
      <c r="ERH59" s="1028"/>
      <c r="ERI59" s="1028"/>
      <c r="ERJ59" s="1028"/>
      <c r="ERK59" s="1028"/>
      <c r="ERL59" s="1028"/>
      <c r="ERM59" s="1028"/>
      <c r="ERN59" s="1028"/>
      <c r="ERO59" s="1028"/>
      <c r="ERP59" s="1028"/>
      <c r="ERQ59" s="1028"/>
      <c r="ERR59" s="1028"/>
      <c r="ERS59" s="1028"/>
      <c r="ERT59" s="1028"/>
      <c r="ERU59" s="1028"/>
      <c r="ERV59" s="1028"/>
      <c r="ERW59" s="1028"/>
      <c r="ERX59" s="1028"/>
      <c r="ERY59" s="1028"/>
      <c r="ERZ59" s="1028"/>
      <c r="ESA59" s="1028"/>
      <c r="ESB59" s="1028"/>
      <c r="ESC59" s="1028"/>
      <c r="ESD59" s="1028"/>
      <c r="ESE59" s="1028"/>
      <c r="ESF59" s="1028"/>
      <c r="ESG59" s="1028"/>
      <c r="ESH59" s="1028"/>
      <c r="ESI59" s="1028"/>
      <c r="ESJ59" s="1028"/>
      <c r="ESK59" s="1028"/>
      <c r="ESL59" s="1028"/>
      <c r="ESM59" s="1028"/>
      <c r="ESN59" s="1028"/>
      <c r="ESO59" s="1028"/>
      <c r="ESP59" s="1028"/>
      <c r="ESQ59" s="1028"/>
      <c r="ESR59" s="1028"/>
      <c r="ESS59" s="1028"/>
      <c r="EST59" s="1028"/>
      <c r="ESU59" s="1028"/>
      <c r="ESV59" s="1028"/>
      <c r="ESW59" s="1028"/>
      <c r="ESX59" s="1028"/>
      <c r="ESY59" s="1028"/>
      <c r="ESZ59" s="1028"/>
      <c r="ETA59" s="1028"/>
      <c r="ETB59" s="1028"/>
      <c r="ETC59" s="1028"/>
      <c r="ETD59" s="1028"/>
      <c r="ETE59" s="1028"/>
      <c r="ETF59" s="1028"/>
      <c r="ETG59" s="1028"/>
      <c r="ETH59" s="1028"/>
      <c r="ETI59" s="1028"/>
      <c r="ETJ59" s="1028"/>
      <c r="ETK59" s="1028"/>
      <c r="ETL59" s="1028"/>
      <c r="ETM59" s="1028"/>
      <c r="ETN59" s="1028"/>
      <c r="ETO59" s="1028"/>
      <c r="ETP59" s="1028"/>
      <c r="ETQ59" s="1028"/>
      <c r="ETR59" s="1028"/>
      <c r="ETS59" s="1028"/>
      <c r="ETT59" s="1028"/>
      <c r="ETU59" s="1028"/>
      <c r="ETV59" s="1028"/>
      <c r="ETW59" s="1028"/>
      <c r="ETX59" s="1028"/>
      <c r="ETY59" s="1028"/>
      <c r="ETZ59" s="1028"/>
      <c r="EUA59" s="1028"/>
      <c r="EUB59" s="1028"/>
      <c r="EUC59" s="1028"/>
      <c r="EUD59" s="1028"/>
      <c r="EUE59" s="1028"/>
      <c r="EUF59" s="1028"/>
      <c r="EUG59" s="1028"/>
      <c r="EUH59" s="1028"/>
      <c r="EUI59" s="1028"/>
      <c r="EUJ59" s="1028"/>
      <c r="EUK59" s="1028"/>
      <c r="EUL59" s="1028"/>
      <c r="EUM59" s="1028"/>
      <c r="EUN59" s="1028"/>
      <c r="EUO59" s="1028"/>
      <c r="EUP59" s="1028"/>
      <c r="EUQ59" s="1028"/>
      <c r="EUR59" s="1028"/>
      <c r="EUS59" s="1028"/>
      <c r="EUT59" s="1028"/>
      <c r="EUU59" s="1028"/>
      <c r="EUV59" s="1028"/>
      <c r="EUW59" s="1028"/>
      <c r="EUX59" s="1028"/>
      <c r="EUY59" s="1028"/>
      <c r="EUZ59" s="1028"/>
      <c r="EVA59" s="1028"/>
      <c r="EVB59" s="1028"/>
      <c r="EVC59" s="1028"/>
      <c r="EVD59" s="1028"/>
      <c r="EVE59" s="1028"/>
      <c r="EVF59" s="1028"/>
      <c r="EVG59" s="1028"/>
      <c r="EVH59" s="1028"/>
      <c r="EVI59" s="1028"/>
      <c r="EVJ59" s="1028"/>
      <c r="EVK59" s="1028"/>
      <c r="EVL59" s="1028"/>
      <c r="EVM59" s="1028"/>
      <c r="EVN59" s="1028"/>
      <c r="EVO59" s="1028"/>
      <c r="EVP59" s="1028"/>
      <c r="EVQ59" s="1028"/>
      <c r="EVR59" s="1028"/>
      <c r="EVS59" s="1028"/>
      <c r="EVT59" s="1028"/>
      <c r="EVU59" s="1028"/>
      <c r="EVV59" s="1028"/>
      <c r="EVW59" s="1028"/>
      <c r="EVX59" s="1028"/>
      <c r="EVY59" s="1028"/>
      <c r="EVZ59" s="1028"/>
      <c r="EWA59" s="1028"/>
      <c r="EWB59" s="1028"/>
      <c r="EWC59" s="1028"/>
      <c r="EWD59" s="1028"/>
      <c r="EWE59" s="1028"/>
      <c r="EWF59" s="1028"/>
      <c r="EWG59" s="1028"/>
      <c r="EWH59" s="1028"/>
      <c r="EWI59" s="1028"/>
      <c r="EWJ59" s="1028"/>
      <c r="EWK59" s="1028"/>
      <c r="EWL59" s="1028"/>
      <c r="EWM59" s="1028"/>
      <c r="EWN59" s="1028"/>
      <c r="EWO59" s="1028"/>
      <c r="EWP59" s="1028"/>
      <c r="EWQ59" s="1028"/>
      <c r="EWR59" s="1028"/>
      <c r="EWS59" s="1028"/>
      <c r="EWT59" s="1028"/>
      <c r="EWU59" s="1028"/>
      <c r="EWV59" s="1028"/>
      <c r="EWW59" s="1028"/>
      <c r="EWX59" s="1028"/>
      <c r="EWY59" s="1028"/>
      <c r="EWZ59" s="1028"/>
      <c r="EXA59" s="1028"/>
      <c r="EXB59" s="1028"/>
      <c r="EXC59" s="1028"/>
      <c r="EXD59" s="1028"/>
      <c r="EXE59" s="1028"/>
      <c r="EXF59" s="1028"/>
      <c r="EXG59" s="1028"/>
      <c r="EXH59" s="1028"/>
      <c r="EXI59" s="1028"/>
      <c r="EXJ59" s="1028"/>
      <c r="EXK59" s="1028"/>
      <c r="EXL59" s="1028"/>
      <c r="EXM59" s="1028"/>
      <c r="EXN59" s="1028"/>
      <c r="EXO59" s="1028"/>
      <c r="EXP59" s="1028"/>
      <c r="EXQ59" s="1028"/>
      <c r="EXR59" s="1028"/>
      <c r="EXS59" s="1028"/>
      <c r="EXT59" s="1028"/>
      <c r="EXU59" s="1028"/>
      <c r="EXV59" s="1028"/>
      <c r="EXW59" s="1028"/>
      <c r="EXX59" s="1028"/>
      <c r="EXY59" s="1028"/>
      <c r="EXZ59" s="1028"/>
      <c r="EYA59" s="1028"/>
      <c r="EYB59" s="1028"/>
      <c r="EYC59" s="1028"/>
      <c r="EYD59" s="1028"/>
      <c r="EYE59" s="1028"/>
      <c r="EYF59" s="1028"/>
      <c r="EYG59" s="1028"/>
      <c r="EYH59" s="1028"/>
      <c r="EYI59" s="1028"/>
      <c r="EYJ59" s="1028"/>
      <c r="EYK59" s="1028"/>
      <c r="EYL59" s="1028"/>
      <c r="EYM59" s="1028"/>
      <c r="EYN59" s="1028"/>
      <c r="EYO59" s="1028"/>
      <c r="EYP59" s="1028"/>
      <c r="EYQ59" s="1028"/>
      <c r="EYR59" s="1028"/>
      <c r="EYS59" s="1028"/>
      <c r="EYT59" s="1028"/>
      <c r="EYU59" s="1028"/>
      <c r="EYV59" s="1028"/>
      <c r="EYW59" s="1028"/>
      <c r="EYX59" s="1028"/>
      <c r="EYY59" s="1028"/>
      <c r="EYZ59" s="1028"/>
      <c r="EZA59" s="1028"/>
      <c r="EZB59" s="1028"/>
      <c r="EZC59" s="1028"/>
      <c r="EZD59" s="1028"/>
      <c r="EZE59" s="1028"/>
      <c r="EZF59" s="1028"/>
      <c r="EZG59" s="1028"/>
      <c r="EZH59" s="1028"/>
      <c r="EZI59" s="1028"/>
      <c r="EZJ59" s="1028"/>
      <c r="EZK59" s="1028"/>
      <c r="EZL59" s="1028"/>
      <c r="EZM59" s="1028"/>
      <c r="EZN59" s="1028"/>
      <c r="EZO59" s="1028"/>
      <c r="EZP59" s="1028"/>
      <c r="EZQ59" s="1028"/>
      <c r="EZR59" s="1028"/>
      <c r="EZS59" s="1028"/>
      <c r="EZT59" s="1028"/>
      <c r="EZU59" s="1028"/>
      <c r="EZV59" s="1028"/>
      <c r="EZW59" s="1028"/>
      <c r="EZX59" s="1028"/>
      <c r="EZY59" s="1028"/>
      <c r="EZZ59" s="1028"/>
      <c r="FAA59" s="1028"/>
      <c r="FAB59" s="1028"/>
      <c r="FAC59" s="1028"/>
      <c r="FAD59" s="1028"/>
      <c r="FAE59" s="1028"/>
      <c r="FAF59" s="1028"/>
      <c r="FAG59" s="1028"/>
      <c r="FAH59" s="1028"/>
      <c r="FAI59" s="1028"/>
      <c r="FAJ59" s="1028"/>
      <c r="FAK59" s="1028"/>
      <c r="FAL59" s="1028"/>
      <c r="FAM59" s="1028"/>
      <c r="FAN59" s="1028"/>
      <c r="FAO59" s="1028"/>
      <c r="FAP59" s="1028"/>
      <c r="FAQ59" s="1028"/>
      <c r="FAR59" s="1028"/>
      <c r="FAS59" s="1028"/>
      <c r="FAT59" s="1028"/>
      <c r="FAU59" s="1028"/>
      <c r="FAV59" s="1028"/>
      <c r="FAW59" s="1028"/>
      <c r="FAX59" s="1028"/>
      <c r="FAY59" s="1028"/>
      <c r="FAZ59" s="1028"/>
      <c r="FBA59" s="1028"/>
      <c r="FBB59" s="1028"/>
      <c r="FBC59" s="1028"/>
      <c r="FBD59" s="1028"/>
      <c r="FBE59" s="1028"/>
      <c r="FBF59" s="1028"/>
      <c r="FBG59" s="1028"/>
      <c r="FBH59" s="1028"/>
      <c r="FBI59" s="1028"/>
      <c r="FBJ59" s="1028"/>
      <c r="FBK59" s="1028"/>
      <c r="FBL59" s="1028"/>
      <c r="FBM59" s="1028"/>
      <c r="FBN59" s="1028"/>
      <c r="FBO59" s="1028"/>
      <c r="FBP59" s="1028"/>
      <c r="FBQ59" s="1028"/>
      <c r="FBR59" s="1028"/>
      <c r="FBS59" s="1028"/>
      <c r="FBT59" s="1028"/>
      <c r="FBU59" s="1028"/>
      <c r="FBV59" s="1028"/>
      <c r="FBW59" s="1028"/>
      <c r="FBX59" s="1028"/>
      <c r="FBY59" s="1028"/>
      <c r="FBZ59" s="1028"/>
      <c r="FCA59" s="1028"/>
      <c r="FCB59" s="1028"/>
      <c r="FCC59" s="1028"/>
      <c r="FCD59" s="1028"/>
      <c r="FCE59" s="1028"/>
      <c r="FCF59" s="1028"/>
      <c r="FCG59" s="1028"/>
      <c r="FCH59" s="1028"/>
      <c r="FCI59" s="1028"/>
      <c r="FCJ59" s="1028"/>
      <c r="FCK59" s="1028"/>
      <c r="FCL59" s="1028"/>
      <c r="FCM59" s="1028"/>
      <c r="FCN59" s="1028"/>
      <c r="FCO59" s="1028"/>
      <c r="FCP59" s="1028"/>
      <c r="FCQ59" s="1028"/>
      <c r="FCR59" s="1028"/>
      <c r="FCS59" s="1028"/>
      <c r="FCT59" s="1028"/>
      <c r="FCU59" s="1028"/>
      <c r="FCV59" s="1028"/>
      <c r="FCW59" s="1028"/>
      <c r="FCX59" s="1028"/>
      <c r="FCY59" s="1028"/>
      <c r="FCZ59" s="1028"/>
      <c r="FDA59" s="1028"/>
      <c r="FDB59" s="1028"/>
      <c r="FDC59" s="1028"/>
      <c r="FDD59" s="1028"/>
      <c r="FDE59" s="1028"/>
      <c r="FDF59" s="1028"/>
      <c r="FDG59" s="1028"/>
      <c r="FDH59" s="1028"/>
      <c r="FDI59" s="1028"/>
      <c r="FDJ59" s="1028"/>
      <c r="FDK59" s="1028"/>
      <c r="FDL59" s="1028"/>
      <c r="FDM59" s="1028"/>
      <c r="FDN59" s="1028"/>
      <c r="FDO59" s="1028"/>
      <c r="FDP59" s="1028"/>
      <c r="FDQ59" s="1028"/>
      <c r="FDR59" s="1028"/>
      <c r="FDS59" s="1028"/>
      <c r="FDT59" s="1028"/>
      <c r="FDU59" s="1028"/>
      <c r="FDV59" s="1028"/>
      <c r="FDW59" s="1028"/>
      <c r="FDX59" s="1028"/>
      <c r="FDY59" s="1028"/>
      <c r="FDZ59" s="1028"/>
      <c r="FEA59" s="1028"/>
      <c r="FEB59" s="1028"/>
      <c r="FEC59" s="1028"/>
      <c r="FED59" s="1028"/>
      <c r="FEE59" s="1028"/>
      <c r="FEF59" s="1028"/>
      <c r="FEG59" s="1028"/>
      <c r="FEH59" s="1028"/>
      <c r="FEI59" s="1028"/>
      <c r="FEJ59" s="1028"/>
      <c r="FEK59" s="1028"/>
      <c r="FEL59" s="1028"/>
      <c r="FEM59" s="1028"/>
      <c r="FEN59" s="1028"/>
      <c r="FEO59" s="1028"/>
      <c r="FEP59" s="1028"/>
      <c r="FEQ59" s="1028"/>
      <c r="FER59" s="1028"/>
      <c r="FES59" s="1028"/>
      <c r="FET59" s="1028"/>
      <c r="FEU59" s="1028"/>
      <c r="FEV59" s="1028"/>
      <c r="FEW59" s="1028"/>
      <c r="FEX59" s="1028"/>
      <c r="FEY59" s="1028"/>
      <c r="FEZ59" s="1028"/>
      <c r="FFA59" s="1028"/>
      <c r="FFB59" s="1028"/>
      <c r="FFC59" s="1028"/>
      <c r="FFD59" s="1028"/>
      <c r="FFE59" s="1028"/>
      <c r="FFF59" s="1028"/>
      <c r="FFG59" s="1028"/>
      <c r="FFH59" s="1028"/>
      <c r="FFI59" s="1028"/>
      <c r="FFJ59" s="1028"/>
      <c r="FFK59" s="1028"/>
      <c r="FFL59" s="1028"/>
      <c r="FFM59" s="1028"/>
      <c r="FFN59" s="1028"/>
      <c r="FFO59" s="1028"/>
      <c r="FFP59" s="1028"/>
      <c r="FFQ59" s="1028"/>
      <c r="FFR59" s="1028"/>
      <c r="FFS59" s="1028"/>
      <c r="FFT59" s="1028"/>
      <c r="FFU59" s="1028"/>
      <c r="FFV59" s="1028"/>
      <c r="FFW59" s="1028"/>
      <c r="FFX59" s="1028"/>
      <c r="FFY59" s="1028"/>
      <c r="FFZ59" s="1028"/>
      <c r="FGA59" s="1028"/>
      <c r="FGB59" s="1028"/>
      <c r="FGC59" s="1028"/>
      <c r="FGD59" s="1028"/>
      <c r="FGE59" s="1028"/>
      <c r="FGF59" s="1028"/>
      <c r="FGG59" s="1028"/>
      <c r="FGH59" s="1028"/>
      <c r="FGI59" s="1028"/>
      <c r="FGJ59" s="1028"/>
      <c r="FGK59" s="1028"/>
      <c r="FGL59" s="1028"/>
      <c r="FGM59" s="1028"/>
      <c r="FGN59" s="1028"/>
      <c r="FGO59" s="1028"/>
      <c r="FGP59" s="1028"/>
      <c r="FGQ59" s="1028"/>
      <c r="FGR59" s="1028"/>
      <c r="FGS59" s="1028"/>
      <c r="FGT59" s="1028"/>
      <c r="FGU59" s="1028"/>
      <c r="FGV59" s="1028"/>
      <c r="FGW59" s="1028"/>
      <c r="FGX59" s="1028"/>
      <c r="FGY59" s="1028"/>
      <c r="FGZ59" s="1028"/>
      <c r="FHA59" s="1028"/>
      <c r="FHB59" s="1028"/>
      <c r="FHC59" s="1028"/>
      <c r="FHD59" s="1028"/>
      <c r="FHE59" s="1028"/>
      <c r="FHF59" s="1028"/>
      <c r="FHG59" s="1028"/>
      <c r="FHH59" s="1028"/>
      <c r="FHI59" s="1028"/>
      <c r="FHJ59" s="1028"/>
      <c r="FHK59" s="1028"/>
      <c r="FHL59" s="1028"/>
      <c r="FHM59" s="1028"/>
      <c r="FHN59" s="1028"/>
      <c r="FHO59" s="1028"/>
      <c r="FHP59" s="1028"/>
      <c r="FHQ59" s="1028"/>
      <c r="FHR59" s="1028"/>
      <c r="FHS59" s="1028"/>
      <c r="FHT59" s="1028"/>
      <c r="FHU59" s="1028"/>
      <c r="FHV59" s="1028"/>
      <c r="FHW59" s="1028"/>
      <c r="FHX59" s="1028"/>
      <c r="FHY59" s="1028"/>
      <c r="FHZ59" s="1028"/>
      <c r="FIA59" s="1028"/>
      <c r="FIB59" s="1028"/>
      <c r="FIC59" s="1028"/>
      <c r="FID59" s="1028"/>
      <c r="FIE59" s="1028"/>
      <c r="FIF59" s="1028"/>
      <c r="FIG59" s="1028"/>
      <c r="FIH59" s="1028"/>
      <c r="FII59" s="1028"/>
      <c r="FIJ59" s="1028"/>
      <c r="FIK59" s="1028"/>
      <c r="FIL59" s="1028"/>
      <c r="FIM59" s="1028"/>
      <c r="FIN59" s="1028"/>
      <c r="FIO59" s="1028"/>
      <c r="FIP59" s="1028"/>
      <c r="FIQ59" s="1028"/>
      <c r="FIR59" s="1028"/>
      <c r="FIS59" s="1028"/>
      <c r="FIT59" s="1028"/>
      <c r="FIU59" s="1028"/>
      <c r="FIV59" s="1028"/>
      <c r="FIW59" s="1028"/>
      <c r="FIX59" s="1028"/>
      <c r="FIY59" s="1028"/>
      <c r="FIZ59" s="1028"/>
      <c r="FJA59" s="1028"/>
      <c r="FJB59" s="1028"/>
      <c r="FJC59" s="1028"/>
      <c r="FJD59" s="1028"/>
      <c r="FJE59" s="1028"/>
      <c r="FJF59" s="1028"/>
      <c r="FJG59" s="1028"/>
      <c r="FJH59" s="1028"/>
      <c r="FJI59" s="1028"/>
      <c r="FJJ59" s="1028"/>
      <c r="FJK59" s="1028"/>
      <c r="FJL59" s="1028"/>
      <c r="FJM59" s="1028"/>
      <c r="FJN59" s="1028"/>
      <c r="FJO59" s="1028"/>
      <c r="FJP59" s="1028"/>
      <c r="FJQ59" s="1028"/>
      <c r="FJR59" s="1028"/>
      <c r="FJS59" s="1028"/>
      <c r="FJT59" s="1028"/>
      <c r="FJU59" s="1028"/>
      <c r="FJV59" s="1028"/>
      <c r="FJW59" s="1028"/>
      <c r="FJX59" s="1028"/>
      <c r="FJY59" s="1028"/>
      <c r="FJZ59" s="1028"/>
      <c r="FKA59" s="1028"/>
      <c r="FKB59" s="1028"/>
      <c r="FKC59" s="1028"/>
      <c r="FKD59" s="1028"/>
      <c r="FKE59" s="1028"/>
      <c r="FKF59" s="1028"/>
      <c r="FKG59" s="1028"/>
      <c r="FKH59" s="1028"/>
      <c r="FKI59" s="1028"/>
      <c r="FKJ59" s="1028"/>
      <c r="FKK59" s="1028"/>
      <c r="FKL59" s="1028"/>
      <c r="FKM59" s="1028"/>
      <c r="FKN59" s="1028"/>
      <c r="FKO59" s="1028"/>
      <c r="FKP59" s="1028"/>
      <c r="FKQ59" s="1028"/>
      <c r="FKR59" s="1028"/>
      <c r="FKS59" s="1028"/>
      <c r="FKT59" s="1028"/>
      <c r="FKU59" s="1028"/>
      <c r="FKV59" s="1028"/>
      <c r="FKW59" s="1028"/>
      <c r="FKX59" s="1028"/>
      <c r="FKY59" s="1028"/>
      <c r="FKZ59" s="1028"/>
      <c r="FLA59" s="1028"/>
      <c r="FLB59" s="1028"/>
      <c r="FLC59" s="1028"/>
      <c r="FLD59" s="1028"/>
      <c r="FLE59" s="1028"/>
      <c r="FLF59" s="1028"/>
      <c r="FLG59" s="1028"/>
      <c r="FLH59" s="1028"/>
      <c r="FLI59" s="1028"/>
      <c r="FLJ59" s="1028"/>
      <c r="FLK59" s="1028"/>
      <c r="FLL59" s="1028"/>
      <c r="FLM59" s="1028"/>
      <c r="FLN59" s="1028"/>
      <c r="FLO59" s="1028"/>
      <c r="FLP59" s="1028"/>
      <c r="FLQ59" s="1028"/>
      <c r="FLR59" s="1028"/>
      <c r="FLS59" s="1028"/>
      <c r="FLT59" s="1028"/>
      <c r="FLU59" s="1028"/>
      <c r="FLV59" s="1028"/>
      <c r="FLW59" s="1028"/>
      <c r="FLX59" s="1028"/>
      <c r="FLY59" s="1028"/>
      <c r="FLZ59" s="1028"/>
      <c r="FMA59" s="1028"/>
      <c r="FMB59" s="1028"/>
      <c r="FMC59" s="1028"/>
      <c r="FMD59" s="1028"/>
      <c r="FME59" s="1028"/>
      <c r="FMF59" s="1028"/>
      <c r="FMG59" s="1028"/>
      <c r="FMH59" s="1028"/>
      <c r="FMI59" s="1028"/>
      <c r="FMJ59" s="1028"/>
      <c r="FMK59" s="1028"/>
      <c r="FML59" s="1028"/>
      <c r="FMM59" s="1028"/>
      <c r="FMN59" s="1028"/>
      <c r="FMO59" s="1028"/>
      <c r="FMP59" s="1028"/>
      <c r="FMQ59" s="1028"/>
      <c r="FMR59" s="1028"/>
      <c r="FMS59" s="1028"/>
      <c r="FMT59" s="1028"/>
      <c r="FMU59" s="1028"/>
      <c r="FMV59" s="1028"/>
      <c r="FMW59" s="1028"/>
      <c r="FMX59" s="1028"/>
      <c r="FMY59" s="1028"/>
      <c r="FMZ59" s="1028"/>
      <c r="FNA59" s="1028"/>
      <c r="FNB59" s="1028"/>
      <c r="FNC59" s="1028"/>
      <c r="FND59" s="1028"/>
      <c r="FNE59" s="1028"/>
      <c r="FNF59" s="1028"/>
      <c r="FNG59" s="1028"/>
      <c r="FNH59" s="1028"/>
      <c r="FNI59" s="1028"/>
      <c r="FNJ59" s="1028"/>
      <c r="FNK59" s="1028"/>
      <c r="FNL59" s="1028"/>
      <c r="FNM59" s="1028"/>
      <c r="FNN59" s="1028"/>
      <c r="FNO59" s="1028"/>
      <c r="FNP59" s="1028"/>
      <c r="FNQ59" s="1028"/>
      <c r="FNR59" s="1028"/>
      <c r="FNS59" s="1028"/>
      <c r="FNT59" s="1028"/>
      <c r="FNU59" s="1028"/>
      <c r="FNV59" s="1028"/>
      <c r="FNW59" s="1028"/>
      <c r="FNX59" s="1028"/>
      <c r="FNY59" s="1028"/>
      <c r="FNZ59" s="1028"/>
      <c r="FOA59" s="1028"/>
      <c r="FOB59" s="1028"/>
      <c r="FOC59" s="1028"/>
      <c r="FOD59" s="1028"/>
      <c r="FOE59" s="1028"/>
      <c r="FOF59" s="1028"/>
      <c r="FOG59" s="1028"/>
      <c r="FOH59" s="1028"/>
      <c r="FOI59" s="1028"/>
      <c r="FOJ59" s="1028"/>
      <c r="FOK59" s="1028"/>
      <c r="FOL59" s="1028"/>
      <c r="FOM59" s="1028"/>
      <c r="FON59" s="1028"/>
      <c r="FOO59" s="1028"/>
      <c r="FOP59" s="1028"/>
      <c r="FOQ59" s="1028"/>
      <c r="FOR59" s="1028"/>
      <c r="FOS59" s="1028"/>
      <c r="FOT59" s="1028"/>
      <c r="FOU59" s="1028"/>
      <c r="FOV59" s="1028"/>
      <c r="FOW59" s="1028"/>
      <c r="FOX59" s="1028"/>
      <c r="FOY59" s="1028"/>
      <c r="FOZ59" s="1028"/>
      <c r="FPA59" s="1028"/>
      <c r="FPB59" s="1028"/>
      <c r="FPC59" s="1028"/>
      <c r="FPD59" s="1028"/>
      <c r="FPE59" s="1028"/>
      <c r="FPF59" s="1028"/>
      <c r="FPG59" s="1028"/>
      <c r="FPH59" s="1028"/>
      <c r="FPI59" s="1028"/>
      <c r="FPJ59" s="1028"/>
      <c r="FPK59" s="1028"/>
      <c r="FPL59" s="1028"/>
      <c r="FPM59" s="1028"/>
      <c r="FPN59" s="1028"/>
      <c r="FPO59" s="1028"/>
      <c r="FPP59" s="1028"/>
      <c r="FPQ59" s="1028"/>
      <c r="FPR59" s="1028"/>
      <c r="FPS59" s="1028"/>
      <c r="FPT59" s="1028"/>
      <c r="FPU59" s="1028"/>
      <c r="FPV59" s="1028"/>
      <c r="FPW59" s="1028"/>
      <c r="FPX59" s="1028"/>
      <c r="FPY59" s="1028"/>
      <c r="FPZ59" s="1028"/>
      <c r="FQA59" s="1028"/>
      <c r="FQB59" s="1028"/>
      <c r="FQC59" s="1028"/>
      <c r="FQD59" s="1028"/>
      <c r="FQE59" s="1028"/>
      <c r="FQF59" s="1028"/>
      <c r="FQG59" s="1028"/>
      <c r="FQH59" s="1028"/>
      <c r="FQI59" s="1028"/>
      <c r="FQJ59" s="1028"/>
      <c r="FQK59" s="1028"/>
      <c r="FQL59" s="1028"/>
      <c r="FQM59" s="1028"/>
      <c r="FQN59" s="1028"/>
      <c r="FQO59" s="1028"/>
      <c r="FQP59" s="1028"/>
      <c r="FQQ59" s="1028"/>
      <c r="FQR59" s="1028"/>
      <c r="FQS59" s="1028"/>
      <c r="FQT59" s="1028"/>
      <c r="FQU59" s="1028"/>
      <c r="FQV59" s="1028"/>
      <c r="FQW59" s="1028"/>
      <c r="FQX59" s="1028"/>
      <c r="FQY59" s="1028"/>
      <c r="FQZ59" s="1028"/>
      <c r="FRA59" s="1028"/>
      <c r="FRB59" s="1028"/>
      <c r="FRC59" s="1028"/>
      <c r="FRD59" s="1028"/>
      <c r="FRE59" s="1028"/>
      <c r="FRF59" s="1028"/>
      <c r="FRG59" s="1028"/>
      <c r="FRH59" s="1028"/>
      <c r="FRI59" s="1028"/>
      <c r="FRJ59" s="1028"/>
      <c r="FRK59" s="1028"/>
      <c r="FRL59" s="1028"/>
      <c r="FRM59" s="1028"/>
      <c r="FRN59" s="1028"/>
      <c r="FRO59" s="1028"/>
      <c r="FRP59" s="1028"/>
      <c r="FRQ59" s="1028"/>
      <c r="FRR59" s="1028"/>
      <c r="FRS59" s="1028"/>
      <c r="FRT59" s="1028"/>
      <c r="FRU59" s="1028"/>
      <c r="FRV59" s="1028"/>
      <c r="FRW59" s="1028"/>
      <c r="FRX59" s="1028"/>
      <c r="FRY59" s="1028"/>
      <c r="FRZ59" s="1028"/>
      <c r="FSA59" s="1028"/>
      <c r="FSB59" s="1028"/>
      <c r="FSC59" s="1028"/>
      <c r="FSD59" s="1028"/>
      <c r="FSE59" s="1028"/>
      <c r="FSF59" s="1028"/>
      <c r="FSG59" s="1028"/>
      <c r="FSH59" s="1028"/>
      <c r="FSI59" s="1028"/>
      <c r="FSJ59" s="1028"/>
      <c r="FSK59" s="1028"/>
      <c r="FSL59" s="1028"/>
      <c r="FSM59" s="1028"/>
      <c r="FSN59" s="1028"/>
      <c r="FSO59" s="1028"/>
      <c r="FSP59" s="1028"/>
      <c r="FSQ59" s="1028"/>
      <c r="FSR59" s="1028"/>
      <c r="FSS59" s="1028"/>
      <c r="FST59" s="1028"/>
      <c r="FSU59" s="1028"/>
      <c r="FSV59" s="1028"/>
      <c r="FSW59" s="1028"/>
      <c r="FSX59" s="1028"/>
      <c r="FSY59" s="1028"/>
      <c r="FSZ59" s="1028"/>
      <c r="FTA59" s="1028"/>
      <c r="FTB59" s="1028"/>
      <c r="FTC59" s="1028"/>
      <c r="FTD59" s="1028"/>
      <c r="FTE59" s="1028"/>
      <c r="FTF59" s="1028"/>
      <c r="FTG59" s="1028"/>
      <c r="FTH59" s="1028"/>
      <c r="FTI59" s="1028"/>
      <c r="FTJ59" s="1028"/>
      <c r="FTK59" s="1028"/>
      <c r="FTL59" s="1028"/>
      <c r="FTM59" s="1028"/>
      <c r="FTN59" s="1028"/>
      <c r="FTO59" s="1028"/>
      <c r="FTP59" s="1028"/>
      <c r="FTQ59" s="1028"/>
      <c r="FTR59" s="1028"/>
      <c r="FTS59" s="1028"/>
      <c r="FTT59" s="1028"/>
      <c r="FTU59" s="1028"/>
      <c r="FTV59" s="1028"/>
      <c r="FTW59" s="1028"/>
      <c r="FTX59" s="1028"/>
      <c r="FTY59" s="1028"/>
      <c r="FTZ59" s="1028"/>
      <c r="FUA59" s="1028"/>
      <c r="FUB59" s="1028"/>
      <c r="FUC59" s="1028"/>
      <c r="FUD59" s="1028"/>
      <c r="FUE59" s="1028"/>
      <c r="FUF59" s="1028"/>
      <c r="FUG59" s="1028"/>
      <c r="FUH59" s="1028"/>
      <c r="FUI59" s="1028"/>
      <c r="FUJ59" s="1028"/>
      <c r="FUK59" s="1028"/>
      <c r="FUL59" s="1028"/>
      <c r="FUM59" s="1028"/>
      <c r="FUN59" s="1028"/>
      <c r="FUO59" s="1028"/>
      <c r="FUP59" s="1028"/>
      <c r="FUQ59" s="1028"/>
      <c r="FUR59" s="1028"/>
      <c r="FUS59" s="1028"/>
      <c r="FUT59" s="1028"/>
      <c r="FUU59" s="1028"/>
      <c r="FUV59" s="1028"/>
      <c r="FUW59" s="1028"/>
      <c r="FUX59" s="1028"/>
      <c r="FUY59" s="1028"/>
      <c r="FUZ59" s="1028"/>
      <c r="FVA59" s="1028"/>
      <c r="FVB59" s="1028"/>
      <c r="FVC59" s="1028"/>
      <c r="FVD59" s="1028"/>
      <c r="FVE59" s="1028"/>
      <c r="FVF59" s="1028"/>
      <c r="FVG59" s="1028"/>
      <c r="FVH59" s="1028"/>
      <c r="FVI59" s="1028"/>
      <c r="FVJ59" s="1028"/>
      <c r="FVK59" s="1028"/>
      <c r="FVL59" s="1028"/>
      <c r="FVM59" s="1028"/>
      <c r="FVN59" s="1028"/>
      <c r="FVO59" s="1028"/>
      <c r="FVP59" s="1028"/>
      <c r="FVQ59" s="1028"/>
      <c r="FVR59" s="1028"/>
      <c r="FVS59" s="1028"/>
      <c r="FVT59" s="1028"/>
      <c r="FVU59" s="1028"/>
      <c r="FVV59" s="1028"/>
      <c r="FVW59" s="1028"/>
      <c r="FVX59" s="1028"/>
      <c r="FVY59" s="1028"/>
      <c r="FVZ59" s="1028"/>
      <c r="FWA59" s="1028"/>
      <c r="FWB59" s="1028"/>
      <c r="FWC59" s="1028"/>
      <c r="FWD59" s="1028"/>
      <c r="FWE59" s="1028"/>
      <c r="FWF59" s="1028"/>
      <c r="FWG59" s="1028"/>
      <c r="FWH59" s="1028"/>
      <c r="FWI59" s="1028"/>
      <c r="FWJ59" s="1028"/>
      <c r="FWK59" s="1028"/>
      <c r="FWL59" s="1028"/>
      <c r="FWM59" s="1028"/>
      <c r="FWN59" s="1028"/>
      <c r="FWO59" s="1028"/>
      <c r="FWP59" s="1028"/>
      <c r="FWQ59" s="1028"/>
      <c r="FWR59" s="1028"/>
      <c r="FWS59" s="1028"/>
      <c r="FWT59" s="1028"/>
      <c r="FWU59" s="1028"/>
      <c r="FWV59" s="1028"/>
      <c r="FWW59" s="1028"/>
      <c r="FWX59" s="1028"/>
      <c r="FWY59" s="1028"/>
      <c r="FWZ59" s="1028"/>
      <c r="FXA59" s="1028"/>
      <c r="FXB59" s="1028"/>
      <c r="FXC59" s="1028"/>
      <c r="FXD59" s="1028"/>
      <c r="FXE59" s="1028"/>
      <c r="FXF59" s="1028"/>
      <c r="FXG59" s="1028"/>
      <c r="FXH59" s="1028"/>
      <c r="FXI59" s="1028"/>
      <c r="FXJ59" s="1028"/>
      <c r="FXK59" s="1028"/>
      <c r="FXL59" s="1028"/>
      <c r="FXM59" s="1028"/>
      <c r="FXN59" s="1028"/>
      <c r="FXO59" s="1028"/>
      <c r="FXP59" s="1028"/>
      <c r="FXQ59" s="1028"/>
      <c r="FXR59" s="1028"/>
      <c r="FXS59" s="1028"/>
      <c r="FXT59" s="1028"/>
      <c r="FXU59" s="1028"/>
      <c r="FXV59" s="1028"/>
      <c r="FXW59" s="1028"/>
      <c r="FXX59" s="1028"/>
      <c r="FXY59" s="1028"/>
      <c r="FXZ59" s="1028"/>
      <c r="FYA59" s="1028"/>
      <c r="FYB59" s="1028"/>
      <c r="FYC59" s="1028"/>
      <c r="FYD59" s="1028"/>
      <c r="FYE59" s="1028"/>
      <c r="FYF59" s="1028"/>
      <c r="FYG59" s="1028"/>
      <c r="FYH59" s="1028"/>
      <c r="FYI59" s="1028"/>
      <c r="FYJ59" s="1028"/>
      <c r="FYK59" s="1028"/>
      <c r="FYL59" s="1028"/>
      <c r="FYM59" s="1028"/>
      <c r="FYN59" s="1028"/>
      <c r="FYO59" s="1028"/>
      <c r="FYP59" s="1028"/>
      <c r="FYQ59" s="1028"/>
      <c r="FYR59" s="1028"/>
      <c r="FYS59" s="1028"/>
      <c r="FYT59" s="1028"/>
      <c r="FYU59" s="1028"/>
      <c r="FYV59" s="1028"/>
      <c r="FYW59" s="1028"/>
      <c r="FYX59" s="1028"/>
      <c r="FYY59" s="1028"/>
      <c r="FYZ59" s="1028"/>
      <c r="FZA59" s="1028"/>
      <c r="FZB59" s="1028"/>
      <c r="FZC59" s="1028"/>
      <c r="FZD59" s="1028"/>
      <c r="FZE59" s="1028"/>
      <c r="FZF59" s="1028"/>
      <c r="FZG59" s="1028"/>
      <c r="FZH59" s="1028"/>
      <c r="FZI59" s="1028"/>
      <c r="FZJ59" s="1028"/>
      <c r="FZK59" s="1028"/>
      <c r="FZL59" s="1028"/>
      <c r="FZM59" s="1028"/>
      <c r="FZN59" s="1028"/>
      <c r="FZO59" s="1028"/>
      <c r="FZP59" s="1028"/>
      <c r="FZQ59" s="1028"/>
      <c r="FZR59" s="1028"/>
      <c r="FZS59" s="1028"/>
      <c r="FZT59" s="1028"/>
      <c r="FZU59" s="1028"/>
      <c r="FZV59" s="1028"/>
      <c r="FZW59" s="1028"/>
      <c r="FZX59" s="1028"/>
      <c r="FZY59" s="1028"/>
      <c r="FZZ59" s="1028"/>
      <c r="GAA59" s="1028"/>
      <c r="GAB59" s="1028"/>
      <c r="GAC59" s="1028"/>
      <c r="GAD59" s="1028"/>
      <c r="GAE59" s="1028"/>
      <c r="GAF59" s="1028"/>
      <c r="GAG59" s="1028"/>
      <c r="GAH59" s="1028"/>
      <c r="GAI59" s="1028"/>
      <c r="GAJ59" s="1028"/>
      <c r="GAK59" s="1028"/>
      <c r="GAL59" s="1028"/>
      <c r="GAM59" s="1028"/>
      <c r="GAN59" s="1028"/>
      <c r="GAO59" s="1028"/>
      <c r="GAP59" s="1028"/>
      <c r="GAQ59" s="1028"/>
      <c r="GAR59" s="1028"/>
      <c r="GAS59" s="1028"/>
      <c r="GAT59" s="1028"/>
      <c r="GAU59" s="1028"/>
      <c r="GAV59" s="1028"/>
      <c r="GAW59" s="1028"/>
      <c r="GAX59" s="1028"/>
      <c r="GAY59" s="1028"/>
      <c r="GAZ59" s="1028"/>
      <c r="GBA59" s="1028"/>
      <c r="GBB59" s="1028"/>
      <c r="GBC59" s="1028"/>
      <c r="GBD59" s="1028"/>
      <c r="GBE59" s="1028"/>
      <c r="GBF59" s="1028"/>
      <c r="GBG59" s="1028"/>
      <c r="GBH59" s="1028"/>
      <c r="GBI59" s="1028"/>
      <c r="GBJ59" s="1028"/>
      <c r="GBK59" s="1028"/>
      <c r="GBL59" s="1028"/>
      <c r="GBM59" s="1028"/>
      <c r="GBN59" s="1028"/>
      <c r="GBO59" s="1028"/>
      <c r="GBP59" s="1028"/>
      <c r="GBQ59" s="1028"/>
      <c r="GBR59" s="1028"/>
      <c r="GBS59" s="1028"/>
      <c r="GBT59" s="1028"/>
      <c r="GBU59" s="1028"/>
      <c r="GBV59" s="1028"/>
      <c r="GBW59" s="1028"/>
      <c r="GBX59" s="1028"/>
      <c r="GBY59" s="1028"/>
      <c r="GBZ59" s="1028"/>
      <c r="GCA59" s="1028"/>
      <c r="GCB59" s="1028"/>
      <c r="GCC59" s="1028"/>
      <c r="GCD59" s="1028"/>
      <c r="GCE59" s="1028"/>
      <c r="GCF59" s="1028"/>
      <c r="GCG59" s="1028"/>
      <c r="GCH59" s="1028"/>
      <c r="GCI59" s="1028"/>
      <c r="GCJ59" s="1028"/>
      <c r="GCK59" s="1028"/>
      <c r="GCL59" s="1028"/>
      <c r="GCM59" s="1028"/>
      <c r="GCN59" s="1028"/>
      <c r="GCO59" s="1028"/>
      <c r="GCP59" s="1028"/>
      <c r="GCQ59" s="1028"/>
      <c r="GCR59" s="1028"/>
      <c r="GCS59" s="1028"/>
      <c r="GCT59" s="1028"/>
      <c r="GCU59" s="1028"/>
      <c r="GCV59" s="1028"/>
      <c r="GCW59" s="1028"/>
      <c r="GCX59" s="1028"/>
      <c r="GCY59" s="1028"/>
      <c r="GCZ59" s="1028"/>
      <c r="GDA59" s="1028"/>
      <c r="GDB59" s="1028"/>
      <c r="GDC59" s="1028"/>
      <c r="GDD59" s="1028"/>
      <c r="GDE59" s="1028"/>
      <c r="GDF59" s="1028"/>
      <c r="GDG59" s="1028"/>
      <c r="GDH59" s="1028"/>
      <c r="GDI59" s="1028"/>
      <c r="GDJ59" s="1028"/>
      <c r="GDK59" s="1028"/>
      <c r="GDL59" s="1028"/>
      <c r="GDM59" s="1028"/>
      <c r="GDN59" s="1028"/>
      <c r="GDO59" s="1028"/>
      <c r="GDP59" s="1028"/>
      <c r="GDQ59" s="1028"/>
      <c r="GDR59" s="1028"/>
      <c r="GDS59" s="1028"/>
      <c r="GDT59" s="1028"/>
      <c r="GDU59" s="1028"/>
      <c r="GDV59" s="1028"/>
      <c r="GDW59" s="1028"/>
      <c r="GDX59" s="1028"/>
      <c r="GDY59" s="1028"/>
      <c r="GDZ59" s="1028"/>
      <c r="GEA59" s="1028"/>
      <c r="GEB59" s="1028"/>
      <c r="GEC59" s="1028"/>
      <c r="GED59" s="1028"/>
      <c r="GEE59" s="1028"/>
      <c r="GEF59" s="1028"/>
      <c r="GEG59" s="1028"/>
      <c r="GEH59" s="1028"/>
      <c r="GEI59" s="1028"/>
      <c r="GEJ59" s="1028"/>
      <c r="GEK59" s="1028"/>
      <c r="GEL59" s="1028"/>
      <c r="GEM59" s="1028"/>
      <c r="GEN59" s="1028"/>
      <c r="GEO59" s="1028"/>
      <c r="GEP59" s="1028"/>
      <c r="GEQ59" s="1028"/>
      <c r="GER59" s="1028"/>
      <c r="GES59" s="1028"/>
      <c r="GET59" s="1028"/>
      <c r="GEU59" s="1028"/>
      <c r="GEV59" s="1028"/>
      <c r="GEW59" s="1028"/>
      <c r="GEX59" s="1028"/>
      <c r="GEY59" s="1028"/>
      <c r="GEZ59" s="1028"/>
      <c r="GFA59" s="1028"/>
      <c r="GFB59" s="1028"/>
      <c r="GFC59" s="1028"/>
      <c r="GFD59" s="1028"/>
      <c r="GFE59" s="1028"/>
      <c r="GFF59" s="1028"/>
      <c r="GFG59" s="1028"/>
      <c r="GFH59" s="1028"/>
      <c r="GFI59" s="1028"/>
      <c r="GFJ59" s="1028"/>
      <c r="GFK59" s="1028"/>
      <c r="GFL59" s="1028"/>
      <c r="GFM59" s="1028"/>
      <c r="GFN59" s="1028"/>
      <c r="GFO59" s="1028"/>
      <c r="GFP59" s="1028"/>
      <c r="GFQ59" s="1028"/>
      <c r="GFR59" s="1028"/>
      <c r="GFS59" s="1028"/>
      <c r="GFT59" s="1028"/>
      <c r="GFU59" s="1028"/>
      <c r="GFV59" s="1028"/>
      <c r="GFW59" s="1028"/>
      <c r="GFX59" s="1028"/>
      <c r="GFY59" s="1028"/>
      <c r="GFZ59" s="1028"/>
      <c r="GGA59" s="1028"/>
      <c r="GGB59" s="1028"/>
      <c r="GGC59" s="1028"/>
      <c r="GGD59" s="1028"/>
      <c r="GGE59" s="1028"/>
      <c r="GGF59" s="1028"/>
      <c r="GGG59" s="1028"/>
      <c r="GGH59" s="1028"/>
      <c r="GGI59" s="1028"/>
      <c r="GGJ59" s="1028"/>
      <c r="GGK59" s="1028"/>
      <c r="GGL59" s="1028"/>
      <c r="GGM59" s="1028"/>
      <c r="GGN59" s="1028"/>
      <c r="GGO59" s="1028"/>
      <c r="GGP59" s="1028"/>
      <c r="GGQ59" s="1028"/>
      <c r="GGR59" s="1028"/>
      <c r="GGS59" s="1028"/>
      <c r="GGT59" s="1028"/>
      <c r="GGU59" s="1028"/>
      <c r="GGV59" s="1028"/>
      <c r="GGW59" s="1028"/>
      <c r="GGX59" s="1028"/>
      <c r="GGY59" s="1028"/>
      <c r="GGZ59" s="1028"/>
      <c r="GHA59" s="1028"/>
      <c r="GHB59" s="1028"/>
      <c r="GHC59" s="1028"/>
      <c r="GHD59" s="1028"/>
      <c r="GHE59" s="1028"/>
      <c r="GHF59" s="1028"/>
      <c r="GHG59" s="1028"/>
      <c r="GHH59" s="1028"/>
      <c r="GHI59" s="1028"/>
      <c r="GHJ59" s="1028"/>
      <c r="GHK59" s="1028"/>
      <c r="GHL59" s="1028"/>
      <c r="GHM59" s="1028"/>
      <c r="GHN59" s="1028"/>
      <c r="GHO59" s="1028"/>
      <c r="GHP59" s="1028"/>
      <c r="GHQ59" s="1028"/>
      <c r="GHR59" s="1028"/>
      <c r="GHS59" s="1028"/>
      <c r="GHT59" s="1028"/>
      <c r="GHU59" s="1028"/>
      <c r="GHV59" s="1028"/>
      <c r="GHW59" s="1028"/>
      <c r="GHX59" s="1028"/>
      <c r="GHY59" s="1028"/>
      <c r="GHZ59" s="1028"/>
      <c r="GIA59" s="1028"/>
      <c r="GIB59" s="1028"/>
      <c r="GIC59" s="1028"/>
      <c r="GID59" s="1028"/>
      <c r="GIE59" s="1028"/>
      <c r="GIF59" s="1028"/>
      <c r="GIG59" s="1028"/>
      <c r="GIH59" s="1028"/>
      <c r="GII59" s="1028"/>
      <c r="GIJ59" s="1028"/>
      <c r="GIK59" s="1028"/>
      <c r="GIL59" s="1028"/>
      <c r="GIM59" s="1028"/>
      <c r="GIN59" s="1028"/>
      <c r="GIO59" s="1028"/>
      <c r="GIP59" s="1028"/>
      <c r="GIQ59" s="1028"/>
      <c r="GIR59" s="1028"/>
      <c r="GIS59" s="1028"/>
      <c r="GIT59" s="1028"/>
      <c r="GIU59" s="1028"/>
      <c r="GIV59" s="1028"/>
      <c r="GIW59" s="1028"/>
      <c r="GIX59" s="1028"/>
      <c r="GIY59" s="1028"/>
      <c r="GIZ59" s="1028"/>
      <c r="GJA59" s="1028"/>
      <c r="GJB59" s="1028"/>
      <c r="GJC59" s="1028"/>
      <c r="GJD59" s="1028"/>
      <c r="GJE59" s="1028"/>
      <c r="GJF59" s="1028"/>
      <c r="GJG59" s="1028"/>
      <c r="GJH59" s="1028"/>
      <c r="GJI59" s="1028"/>
      <c r="GJJ59" s="1028"/>
      <c r="GJK59" s="1028"/>
      <c r="GJL59" s="1028"/>
      <c r="GJM59" s="1028"/>
      <c r="GJN59" s="1028"/>
      <c r="GJO59" s="1028"/>
      <c r="GJP59" s="1028"/>
      <c r="GJQ59" s="1028"/>
      <c r="GJR59" s="1028"/>
      <c r="GJS59" s="1028"/>
      <c r="GJT59" s="1028"/>
      <c r="GJU59" s="1028"/>
      <c r="GJV59" s="1028"/>
      <c r="GJW59" s="1028"/>
      <c r="GJX59" s="1028"/>
      <c r="GJY59" s="1028"/>
      <c r="GJZ59" s="1028"/>
      <c r="GKA59" s="1028"/>
      <c r="GKB59" s="1028"/>
      <c r="GKC59" s="1028"/>
      <c r="GKD59" s="1028"/>
      <c r="GKE59" s="1028"/>
      <c r="GKF59" s="1028"/>
      <c r="GKG59" s="1028"/>
      <c r="GKH59" s="1028"/>
      <c r="GKI59" s="1028"/>
      <c r="GKJ59" s="1028"/>
      <c r="GKK59" s="1028"/>
      <c r="GKL59" s="1028"/>
      <c r="GKM59" s="1028"/>
      <c r="GKN59" s="1028"/>
      <c r="GKO59" s="1028"/>
      <c r="GKP59" s="1028"/>
      <c r="GKQ59" s="1028"/>
      <c r="GKR59" s="1028"/>
      <c r="GKS59" s="1028"/>
      <c r="GKT59" s="1028"/>
      <c r="GKU59" s="1028"/>
      <c r="GKV59" s="1028"/>
      <c r="GKW59" s="1028"/>
      <c r="GKX59" s="1028"/>
      <c r="GKY59" s="1028"/>
      <c r="GKZ59" s="1028"/>
      <c r="GLA59" s="1028"/>
      <c r="GLB59" s="1028"/>
      <c r="GLC59" s="1028"/>
      <c r="GLD59" s="1028"/>
      <c r="GLE59" s="1028"/>
      <c r="GLF59" s="1028"/>
      <c r="GLG59" s="1028"/>
      <c r="GLH59" s="1028"/>
      <c r="GLI59" s="1028"/>
      <c r="GLJ59" s="1028"/>
      <c r="GLK59" s="1028"/>
      <c r="GLL59" s="1028"/>
      <c r="GLM59" s="1028"/>
      <c r="GLN59" s="1028"/>
      <c r="GLO59" s="1028"/>
      <c r="GLP59" s="1028"/>
      <c r="GLQ59" s="1028"/>
      <c r="GLR59" s="1028"/>
      <c r="GLS59" s="1028"/>
      <c r="GLT59" s="1028"/>
      <c r="GLU59" s="1028"/>
      <c r="GLV59" s="1028"/>
      <c r="GLW59" s="1028"/>
      <c r="GLX59" s="1028"/>
      <c r="GLY59" s="1028"/>
      <c r="GLZ59" s="1028"/>
      <c r="GMA59" s="1028"/>
      <c r="GMB59" s="1028"/>
      <c r="GMC59" s="1028"/>
      <c r="GMD59" s="1028"/>
      <c r="GME59" s="1028"/>
      <c r="GMF59" s="1028"/>
      <c r="GMG59" s="1028"/>
      <c r="GMH59" s="1028"/>
      <c r="GMI59" s="1028"/>
      <c r="GMJ59" s="1028"/>
      <c r="GMK59" s="1028"/>
      <c r="GML59" s="1028"/>
      <c r="GMM59" s="1028"/>
      <c r="GMN59" s="1028"/>
      <c r="GMO59" s="1028"/>
      <c r="GMP59" s="1028"/>
      <c r="GMQ59" s="1028"/>
      <c r="GMR59" s="1028"/>
      <c r="GMS59" s="1028"/>
      <c r="GMT59" s="1028"/>
      <c r="GMU59" s="1028"/>
      <c r="GMV59" s="1028"/>
      <c r="GMW59" s="1028"/>
      <c r="GMX59" s="1028"/>
      <c r="GMY59" s="1028"/>
      <c r="GMZ59" s="1028"/>
      <c r="GNA59" s="1028"/>
      <c r="GNB59" s="1028"/>
      <c r="GNC59" s="1028"/>
      <c r="GND59" s="1028"/>
      <c r="GNE59" s="1028"/>
      <c r="GNF59" s="1028"/>
      <c r="GNG59" s="1028"/>
      <c r="GNH59" s="1028"/>
      <c r="GNI59" s="1028"/>
      <c r="GNJ59" s="1028"/>
      <c r="GNK59" s="1028"/>
      <c r="GNL59" s="1028"/>
      <c r="GNM59" s="1028"/>
      <c r="GNN59" s="1028"/>
      <c r="GNO59" s="1028"/>
      <c r="GNP59" s="1028"/>
      <c r="GNQ59" s="1028"/>
      <c r="GNR59" s="1028"/>
      <c r="GNS59" s="1028"/>
      <c r="GNT59" s="1028"/>
      <c r="GNU59" s="1028"/>
      <c r="GNV59" s="1028"/>
      <c r="GNW59" s="1028"/>
      <c r="GNX59" s="1028"/>
      <c r="GNY59" s="1028"/>
      <c r="GNZ59" s="1028"/>
      <c r="GOA59" s="1028"/>
      <c r="GOB59" s="1028"/>
      <c r="GOC59" s="1028"/>
      <c r="GOD59" s="1028"/>
      <c r="GOE59" s="1028"/>
      <c r="GOF59" s="1028"/>
      <c r="GOG59" s="1028"/>
      <c r="GOH59" s="1028"/>
      <c r="GOI59" s="1028"/>
      <c r="GOJ59" s="1028"/>
      <c r="GOK59" s="1028"/>
      <c r="GOL59" s="1028"/>
      <c r="GOM59" s="1028"/>
      <c r="GON59" s="1028"/>
      <c r="GOO59" s="1028"/>
      <c r="GOP59" s="1028"/>
      <c r="GOQ59" s="1028"/>
      <c r="GOR59" s="1028"/>
      <c r="GOS59" s="1028"/>
      <c r="GOT59" s="1028"/>
      <c r="GOU59" s="1028"/>
      <c r="GOV59" s="1028"/>
      <c r="GOW59" s="1028"/>
      <c r="GOX59" s="1028"/>
      <c r="GOY59" s="1028"/>
      <c r="GOZ59" s="1028"/>
      <c r="GPA59" s="1028"/>
      <c r="GPB59" s="1028"/>
      <c r="GPC59" s="1028"/>
      <c r="GPD59" s="1028"/>
      <c r="GPE59" s="1028"/>
      <c r="GPF59" s="1028"/>
      <c r="GPG59" s="1028"/>
      <c r="GPH59" s="1028"/>
      <c r="GPI59" s="1028"/>
      <c r="GPJ59" s="1028"/>
      <c r="GPK59" s="1028"/>
      <c r="GPL59" s="1028"/>
      <c r="GPM59" s="1028"/>
      <c r="GPN59" s="1028"/>
      <c r="GPO59" s="1028"/>
      <c r="GPP59" s="1028"/>
      <c r="GPQ59" s="1028"/>
      <c r="GPR59" s="1028"/>
      <c r="GPS59" s="1028"/>
      <c r="GPT59" s="1028"/>
      <c r="GPU59" s="1028"/>
      <c r="GPV59" s="1028"/>
      <c r="GPW59" s="1028"/>
      <c r="GPX59" s="1028"/>
      <c r="GPY59" s="1028"/>
      <c r="GPZ59" s="1028"/>
      <c r="GQA59" s="1028"/>
      <c r="GQB59" s="1028"/>
      <c r="GQC59" s="1028"/>
      <c r="GQD59" s="1028"/>
      <c r="GQE59" s="1028"/>
      <c r="GQF59" s="1028"/>
      <c r="GQG59" s="1028"/>
      <c r="GQH59" s="1028"/>
      <c r="GQI59" s="1028"/>
      <c r="GQJ59" s="1028"/>
      <c r="GQK59" s="1028"/>
      <c r="GQL59" s="1028"/>
      <c r="GQM59" s="1028"/>
      <c r="GQN59" s="1028"/>
      <c r="GQO59" s="1028"/>
      <c r="GQP59" s="1028"/>
      <c r="GQQ59" s="1028"/>
      <c r="GQR59" s="1028"/>
      <c r="GQS59" s="1028"/>
      <c r="GQT59" s="1028"/>
      <c r="GQU59" s="1028"/>
      <c r="GQV59" s="1028"/>
      <c r="GQW59" s="1028"/>
      <c r="GQX59" s="1028"/>
      <c r="GQY59" s="1028"/>
      <c r="GQZ59" s="1028"/>
      <c r="GRA59" s="1028"/>
      <c r="GRB59" s="1028"/>
      <c r="GRC59" s="1028"/>
      <c r="GRD59" s="1028"/>
      <c r="GRE59" s="1028"/>
      <c r="GRF59" s="1028"/>
      <c r="GRG59" s="1028"/>
      <c r="GRH59" s="1028"/>
      <c r="GRI59" s="1028"/>
      <c r="GRJ59" s="1028"/>
      <c r="GRK59" s="1028"/>
      <c r="GRL59" s="1028"/>
      <c r="GRM59" s="1028"/>
      <c r="GRN59" s="1028"/>
      <c r="GRO59" s="1028"/>
      <c r="GRP59" s="1028"/>
      <c r="GRQ59" s="1028"/>
      <c r="GRR59" s="1028"/>
      <c r="GRS59" s="1028"/>
      <c r="GRT59" s="1028"/>
      <c r="GRU59" s="1028"/>
      <c r="GRV59" s="1028"/>
      <c r="GRW59" s="1028"/>
      <c r="GRX59" s="1028"/>
      <c r="GRY59" s="1028"/>
      <c r="GRZ59" s="1028"/>
      <c r="GSA59" s="1028"/>
      <c r="GSB59" s="1028"/>
      <c r="GSC59" s="1028"/>
      <c r="GSD59" s="1028"/>
      <c r="GSE59" s="1028"/>
      <c r="GSF59" s="1028"/>
      <c r="GSG59" s="1028"/>
      <c r="GSH59" s="1028"/>
      <c r="GSI59" s="1028"/>
      <c r="GSJ59" s="1028"/>
      <c r="GSK59" s="1028"/>
      <c r="GSL59" s="1028"/>
      <c r="GSM59" s="1028"/>
      <c r="GSN59" s="1028"/>
      <c r="GSO59" s="1028"/>
      <c r="GSP59" s="1028"/>
      <c r="GSQ59" s="1028"/>
      <c r="GSR59" s="1028"/>
      <c r="GSS59" s="1028"/>
      <c r="GST59" s="1028"/>
      <c r="GSU59" s="1028"/>
      <c r="GSV59" s="1028"/>
      <c r="GSW59" s="1028"/>
      <c r="GSX59" s="1028"/>
      <c r="GSY59" s="1028"/>
      <c r="GSZ59" s="1028"/>
      <c r="GTA59" s="1028"/>
      <c r="GTB59" s="1028"/>
      <c r="GTC59" s="1028"/>
      <c r="GTD59" s="1028"/>
      <c r="GTE59" s="1028"/>
      <c r="GTF59" s="1028"/>
      <c r="GTG59" s="1028"/>
      <c r="GTH59" s="1028"/>
      <c r="GTI59" s="1028"/>
      <c r="GTJ59" s="1028"/>
      <c r="GTK59" s="1028"/>
      <c r="GTL59" s="1028"/>
      <c r="GTM59" s="1028"/>
      <c r="GTN59" s="1028"/>
      <c r="GTO59" s="1028"/>
      <c r="GTP59" s="1028"/>
      <c r="GTQ59" s="1028"/>
      <c r="GTR59" s="1028"/>
      <c r="GTS59" s="1028"/>
      <c r="GTT59" s="1028"/>
      <c r="GTU59" s="1028"/>
      <c r="GTV59" s="1028"/>
      <c r="GTW59" s="1028"/>
      <c r="GTX59" s="1028"/>
      <c r="GTY59" s="1028"/>
      <c r="GTZ59" s="1028"/>
      <c r="GUA59" s="1028"/>
      <c r="GUB59" s="1028"/>
      <c r="GUC59" s="1028"/>
      <c r="GUD59" s="1028"/>
      <c r="GUE59" s="1028"/>
      <c r="GUF59" s="1028"/>
      <c r="GUG59" s="1028"/>
      <c r="GUH59" s="1028"/>
      <c r="GUI59" s="1028"/>
      <c r="GUJ59" s="1028"/>
      <c r="GUK59" s="1028"/>
      <c r="GUL59" s="1028"/>
      <c r="GUM59" s="1028"/>
      <c r="GUN59" s="1028"/>
      <c r="GUO59" s="1028"/>
      <c r="GUP59" s="1028"/>
      <c r="GUQ59" s="1028"/>
      <c r="GUR59" s="1028"/>
      <c r="GUS59" s="1028"/>
      <c r="GUT59" s="1028"/>
      <c r="GUU59" s="1028"/>
      <c r="GUV59" s="1028"/>
      <c r="GUW59" s="1028"/>
      <c r="GUX59" s="1028"/>
      <c r="GUY59" s="1028"/>
      <c r="GUZ59" s="1028"/>
      <c r="GVA59" s="1028"/>
      <c r="GVB59" s="1028"/>
      <c r="GVC59" s="1028"/>
      <c r="GVD59" s="1028"/>
      <c r="GVE59" s="1028"/>
      <c r="GVF59" s="1028"/>
      <c r="GVG59" s="1028"/>
      <c r="GVH59" s="1028"/>
      <c r="GVI59" s="1028"/>
      <c r="GVJ59" s="1028"/>
      <c r="GVK59" s="1028"/>
      <c r="GVL59" s="1028"/>
      <c r="GVM59" s="1028"/>
      <c r="GVN59" s="1028"/>
      <c r="GVO59" s="1028"/>
      <c r="GVP59" s="1028"/>
      <c r="GVQ59" s="1028"/>
      <c r="GVR59" s="1028"/>
      <c r="GVS59" s="1028"/>
      <c r="GVT59" s="1028"/>
      <c r="GVU59" s="1028"/>
      <c r="GVV59" s="1028"/>
      <c r="GVW59" s="1028"/>
      <c r="GVX59" s="1028"/>
      <c r="GVY59" s="1028"/>
      <c r="GVZ59" s="1028"/>
      <c r="GWA59" s="1028"/>
      <c r="GWB59" s="1028"/>
      <c r="GWC59" s="1028"/>
      <c r="GWD59" s="1028"/>
      <c r="GWE59" s="1028"/>
      <c r="GWF59" s="1028"/>
      <c r="GWG59" s="1028"/>
      <c r="GWH59" s="1028"/>
      <c r="GWI59" s="1028"/>
      <c r="GWJ59" s="1028"/>
      <c r="GWK59" s="1028"/>
      <c r="GWL59" s="1028"/>
      <c r="GWM59" s="1028"/>
      <c r="GWN59" s="1028"/>
      <c r="GWO59" s="1028"/>
      <c r="GWP59" s="1028"/>
      <c r="GWQ59" s="1028"/>
      <c r="GWR59" s="1028"/>
      <c r="GWS59" s="1028"/>
      <c r="GWT59" s="1028"/>
      <c r="GWU59" s="1028"/>
      <c r="GWV59" s="1028"/>
      <c r="GWW59" s="1028"/>
      <c r="GWX59" s="1028"/>
      <c r="GWY59" s="1028"/>
      <c r="GWZ59" s="1028"/>
      <c r="GXA59" s="1028"/>
      <c r="GXB59" s="1028"/>
      <c r="GXC59" s="1028"/>
      <c r="GXD59" s="1028"/>
      <c r="GXE59" s="1028"/>
      <c r="GXF59" s="1028"/>
      <c r="GXG59" s="1028"/>
      <c r="GXH59" s="1028"/>
      <c r="GXI59" s="1028"/>
      <c r="GXJ59" s="1028"/>
      <c r="GXK59" s="1028"/>
      <c r="GXL59" s="1028"/>
      <c r="GXM59" s="1028"/>
      <c r="GXN59" s="1028"/>
      <c r="GXO59" s="1028"/>
      <c r="GXP59" s="1028"/>
      <c r="GXQ59" s="1028"/>
      <c r="GXR59" s="1028"/>
      <c r="GXS59" s="1028"/>
      <c r="GXT59" s="1028"/>
      <c r="GXU59" s="1028"/>
      <c r="GXV59" s="1028"/>
      <c r="GXW59" s="1028"/>
      <c r="GXX59" s="1028"/>
      <c r="GXY59" s="1028"/>
      <c r="GXZ59" s="1028"/>
      <c r="GYA59" s="1028"/>
      <c r="GYB59" s="1028"/>
      <c r="GYC59" s="1028"/>
      <c r="GYD59" s="1028"/>
      <c r="GYE59" s="1028"/>
      <c r="GYF59" s="1028"/>
      <c r="GYG59" s="1028"/>
      <c r="GYH59" s="1028"/>
      <c r="GYI59" s="1028"/>
      <c r="GYJ59" s="1028"/>
      <c r="GYK59" s="1028"/>
      <c r="GYL59" s="1028"/>
      <c r="GYM59" s="1028"/>
      <c r="GYN59" s="1028"/>
      <c r="GYO59" s="1028"/>
      <c r="GYP59" s="1028"/>
      <c r="GYQ59" s="1028"/>
      <c r="GYR59" s="1028"/>
      <c r="GYS59" s="1028"/>
      <c r="GYT59" s="1028"/>
      <c r="GYU59" s="1028"/>
      <c r="GYV59" s="1028"/>
      <c r="GYW59" s="1028"/>
      <c r="GYX59" s="1028"/>
      <c r="GYY59" s="1028"/>
      <c r="GYZ59" s="1028"/>
      <c r="GZA59" s="1028"/>
      <c r="GZB59" s="1028"/>
      <c r="GZC59" s="1028"/>
      <c r="GZD59" s="1028"/>
      <c r="GZE59" s="1028"/>
      <c r="GZF59" s="1028"/>
      <c r="GZG59" s="1028"/>
      <c r="GZH59" s="1028"/>
      <c r="GZI59" s="1028"/>
      <c r="GZJ59" s="1028"/>
      <c r="GZK59" s="1028"/>
      <c r="GZL59" s="1028"/>
      <c r="GZM59" s="1028"/>
      <c r="GZN59" s="1028"/>
      <c r="GZO59" s="1028"/>
      <c r="GZP59" s="1028"/>
      <c r="GZQ59" s="1028"/>
      <c r="GZR59" s="1028"/>
      <c r="GZS59" s="1028"/>
      <c r="GZT59" s="1028"/>
      <c r="GZU59" s="1028"/>
      <c r="GZV59" s="1028"/>
      <c r="GZW59" s="1028"/>
      <c r="GZX59" s="1028"/>
      <c r="GZY59" s="1028"/>
      <c r="GZZ59" s="1028"/>
      <c r="HAA59" s="1028"/>
      <c r="HAB59" s="1028"/>
      <c r="HAC59" s="1028"/>
      <c r="HAD59" s="1028"/>
      <c r="HAE59" s="1028"/>
      <c r="HAF59" s="1028"/>
      <c r="HAG59" s="1028"/>
      <c r="HAH59" s="1028"/>
      <c r="HAI59" s="1028"/>
      <c r="HAJ59" s="1028"/>
      <c r="HAK59" s="1028"/>
      <c r="HAL59" s="1028"/>
      <c r="HAM59" s="1028"/>
      <c r="HAN59" s="1028"/>
      <c r="HAO59" s="1028"/>
      <c r="HAP59" s="1028"/>
      <c r="HAQ59" s="1028"/>
      <c r="HAR59" s="1028"/>
      <c r="HAS59" s="1028"/>
      <c r="HAT59" s="1028"/>
      <c r="HAU59" s="1028"/>
      <c r="HAV59" s="1028"/>
      <c r="HAW59" s="1028"/>
      <c r="HAX59" s="1028"/>
      <c r="HAY59" s="1028"/>
      <c r="HAZ59" s="1028"/>
      <c r="HBA59" s="1028"/>
      <c r="HBB59" s="1028"/>
      <c r="HBC59" s="1028"/>
      <c r="HBD59" s="1028"/>
      <c r="HBE59" s="1028"/>
      <c r="HBF59" s="1028"/>
      <c r="HBG59" s="1028"/>
      <c r="HBH59" s="1028"/>
      <c r="HBI59" s="1028"/>
      <c r="HBJ59" s="1028"/>
      <c r="HBK59" s="1028"/>
      <c r="HBL59" s="1028"/>
      <c r="HBM59" s="1028"/>
      <c r="HBN59" s="1028"/>
      <c r="HBO59" s="1028"/>
      <c r="HBP59" s="1028"/>
      <c r="HBQ59" s="1028"/>
      <c r="HBR59" s="1028"/>
      <c r="HBS59" s="1028"/>
      <c r="HBT59" s="1028"/>
      <c r="HBU59" s="1028"/>
      <c r="HBV59" s="1028"/>
      <c r="HBW59" s="1028"/>
      <c r="HBX59" s="1028"/>
      <c r="HBY59" s="1028"/>
      <c r="HBZ59" s="1028"/>
      <c r="HCA59" s="1028"/>
      <c r="HCB59" s="1028"/>
      <c r="HCC59" s="1028"/>
      <c r="HCD59" s="1028"/>
      <c r="HCE59" s="1028"/>
      <c r="HCF59" s="1028"/>
      <c r="HCG59" s="1028"/>
      <c r="HCH59" s="1028"/>
      <c r="HCI59" s="1028"/>
      <c r="HCJ59" s="1028"/>
      <c r="HCK59" s="1028"/>
      <c r="HCL59" s="1028"/>
      <c r="HCM59" s="1028"/>
      <c r="HCN59" s="1028"/>
      <c r="HCO59" s="1028"/>
      <c r="HCP59" s="1028"/>
      <c r="HCQ59" s="1028"/>
      <c r="HCR59" s="1028"/>
      <c r="HCS59" s="1028"/>
      <c r="HCT59" s="1028"/>
      <c r="HCU59" s="1028"/>
      <c r="HCV59" s="1028"/>
      <c r="HCW59" s="1028"/>
      <c r="HCX59" s="1028"/>
      <c r="HCY59" s="1028"/>
      <c r="HCZ59" s="1028"/>
      <c r="HDA59" s="1028"/>
      <c r="HDB59" s="1028"/>
      <c r="HDC59" s="1028"/>
      <c r="HDD59" s="1028"/>
      <c r="HDE59" s="1028"/>
      <c r="HDF59" s="1028"/>
      <c r="HDG59" s="1028"/>
      <c r="HDH59" s="1028"/>
      <c r="HDI59" s="1028"/>
      <c r="HDJ59" s="1028"/>
      <c r="HDK59" s="1028"/>
      <c r="HDL59" s="1028"/>
      <c r="HDM59" s="1028"/>
      <c r="HDN59" s="1028"/>
      <c r="HDO59" s="1028"/>
      <c r="HDP59" s="1028"/>
      <c r="HDQ59" s="1028"/>
      <c r="HDR59" s="1028"/>
      <c r="HDS59" s="1028"/>
      <c r="HDT59" s="1028"/>
      <c r="HDU59" s="1028"/>
      <c r="HDV59" s="1028"/>
      <c r="HDW59" s="1028"/>
      <c r="HDX59" s="1028"/>
      <c r="HDY59" s="1028"/>
      <c r="HDZ59" s="1028"/>
      <c r="HEA59" s="1028"/>
      <c r="HEB59" s="1028"/>
      <c r="HEC59" s="1028"/>
      <c r="HED59" s="1028"/>
      <c r="HEE59" s="1028"/>
      <c r="HEF59" s="1028"/>
      <c r="HEG59" s="1028"/>
      <c r="HEH59" s="1028"/>
      <c r="HEI59" s="1028"/>
      <c r="HEJ59" s="1028"/>
      <c r="HEK59" s="1028"/>
      <c r="HEL59" s="1028"/>
      <c r="HEM59" s="1028"/>
      <c r="HEN59" s="1028"/>
      <c r="HEO59" s="1028"/>
      <c r="HEP59" s="1028"/>
      <c r="HEQ59" s="1028"/>
      <c r="HER59" s="1028"/>
      <c r="HES59" s="1028"/>
      <c r="HET59" s="1028"/>
      <c r="HEU59" s="1028"/>
      <c r="HEV59" s="1028"/>
      <c r="HEW59" s="1028"/>
      <c r="HEX59" s="1028"/>
      <c r="HEY59" s="1028"/>
      <c r="HEZ59" s="1028"/>
      <c r="HFA59" s="1028"/>
      <c r="HFB59" s="1028"/>
      <c r="HFC59" s="1028"/>
      <c r="HFD59" s="1028"/>
      <c r="HFE59" s="1028"/>
      <c r="HFF59" s="1028"/>
      <c r="HFG59" s="1028"/>
      <c r="HFH59" s="1028"/>
      <c r="HFI59" s="1028"/>
      <c r="HFJ59" s="1028"/>
      <c r="HFK59" s="1028"/>
      <c r="HFL59" s="1028"/>
      <c r="HFM59" s="1028"/>
      <c r="HFN59" s="1028"/>
      <c r="HFO59" s="1028"/>
      <c r="HFP59" s="1028"/>
      <c r="HFQ59" s="1028"/>
      <c r="HFR59" s="1028"/>
      <c r="HFS59" s="1028"/>
      <c r="HFT59" s="1028"/>
      <c r="HFU59" s="1028"/>
      <c r="HFV59" s="1028"/>
      <c r="HFW59" s="1028"/>
      <c r="HFX59" s="1028"/>
      <c r="HFY59" s="1028"/>
      <c r="HFZ59" s="1028"/>
      <c r="HGA59" s="1028"/>
      <c r="HGB59" s="1028"/>
      <c r="HGC59" s="1028"/>
      <c r="HGD59" s="1028"/>
      <c r="HGE59" s="1028"/>
      <c r="HGF59" s="1028"/>
      <c r="HGG59" s="1028"/>
      <c r="HGH59" s="1028"/>
      <c r="HGI59" s="1028"/>
      <c r="HGJ59" s="1028"/>
      <c r="HGK59" s="1028"/>
      <c r="HGL59" s="1028"/>
      <c r="HGM59" s="1028"/>
      <c r="HGN59" s="1028"/>
      <c r="HGO59" s="1028"/>
      <c r="HGP59" s="1028"/>
      <c r="HGQ59" s="1028"/>
      <c r="HGR59" s="1028"/>
      <c r="HGS59" s="1028"/>
      <c r="HGT59" s="1028"/>
      <c r="HGU59" s="1028"/>
      <c r="HGV59" s="1028"/>
      <c r="HGW59" s="1028"/>
      <c r="HGX59" s="1028"/>
      <c r="HGY59" s="1028"/>
      <c r="HGZ59" s="1028"/>
      <c r="HHA59" s="1028"/>
      <c r="HHB59" s="1028"/>
      <c r="HHC59" s="1028"/>
      <c r="HHD59" s="1028"/>
      <c r="HHE59" s="1028"/>
      <c r="HHF59" s="1028"/>
      <c r="HHG59" s="1028"/>
      <c r="HHH59" s="1028"/>
      <c r="HHI59" s="1028"/>
      <c r="HHJ59" s="1028"/>
      <c r="HHK59" s="1028"/>
      <c r="HHL59" s="1028"/>
      <c r="HHM59" s="1028"/>
      <c r="HHN59" s="1028"/>
      <c r="HHO59" s="1028"/>
      <c r="HHP59" s="1028"/>
      <c r="HHQ59" s="1028"/>
      <c r="HHR59" s="1028"/>
      <c r="HHS59" s="1028"/>
      <c r="HHT59" s="1028"/>
      <c r="HHU59" s="1028"/>
      <c r="HHV59" s="1028"/>
      <c r="HHW59" s="1028"/>
      <c r="HHX59" s="1028"/>
      <c r="HHY59" s="1028"/>
      <c r="HHZ59" s="1028"/>
      <c r="HIA59" s="1028"/>
      <c r="HIB59" s="1028"/>
      <c r="HIC59" s="1028"/>
      <c r="HID59" s="1028"/>
      <c r="HIE59" s="1028"/>
      <c r="HIF59" s="1028"/>
      <c r="HIG59" s="1028"/>
      <c r="HIH59" s="1028"/>
      <c r="HII59" s="1028"/>
      <c r="HIJ59" s="1028"/>
      <c r="HIK59" s="1028"/>
      <c r="HIL59" s="1028"/>
      <c r="HIM59" s="1028"/>
      <c r="HIN59" s="1028"/>
      <c r="HIO59" s="1028"/>
      <c r="HIP59" s="1028"/>
      <c r="HIQ59" s="1028"/>
      <c r="HIR59" s="1028"/>
      <c r="HIS59" s="1028"/>
      <c r="HIT59" s="1028"/>
      <c r="HIU59" s="1028"/>
      <c r="HIV59" s="1028"/>
      <c r="HIW59" s="1028"/>
      <c r="HIX59" s="1028"/>
      <c r="HIY59" s="1028"/>
      <c r="HIZ59" s="1028"/>
      <c r="HJA59" s="1028"/>
      <c r="HJB59" s="1028"/>
      <c r="HJC59" s="1028"/>
      <c r="HJD59" s="1028"/>
      <c r="HJE59" s="1028"/>
      <c r="HJF59" s="1028"/>
      <c r="HJG59" s="1028"/>
      <c r="HJH59" s="1028"/>
      <c r="HJI59" s="1028"/>
      <c r="HJJ59" s="1028"/>
      <c r="HJK59" s="1028"/>
      <c r="HJL59" s="1028"/>
      <c r="HJM59" s="1028"/>
      <c r="HJN59" s="1028"/>
      <c r="HJO59" s="1028"/>
      <c r="HJP59" s="1028"/>
      <c r="HJQ59" s="1028"/>
      <c r="HJR59" s="1028"/>
      <c r="HJS59" s="1028"/>
      <c r="HJT59" s="1028"/>
      <c r="HJU59" s="1028"/>
      <c r="HJV59" s="1028"/>
      <c r="HJW59" s="1028"/>
      <c r="HJX59" s="1028"/>
      <c r="HJY59" s="1028"/>
      <c r="HJZ59" s="1028"/>
      <c r="HKA59" s="1028"/>
      <c r="HKB59" s="1028"/>
      <c r="HKC59" s="1028"/>
      <c r="HKD59" s="1028"/>
      <c r="HKE59" s="1028"/>
      <c r="HKF59" s="1028"/>
      <c r="HKG59" s="1028"/>
      <c r="HKH59" s="1028"/>
      <c r="HKI59" s="1028"/>
      <c r="HKJ59" s="1028"/>
      <c r="HKK59" s="1028"/>
      <c r="HKL59" s="1028"/>
      <c r="HKM59" s="1028"/>
      <c r="HKN59" s="1028"/>
      <c r="HKO59" s="1028"/>
      <c r="HKP59" s="1028"/>
      <c r="HKQ59" s="1028"/>
      <c r="HKR59" s="1028"/>
      <c r="HKS59" s="1028"/>
      <c r="HKT59" s="1028"/>
      <c r="HKU59" s="1028"/>
      <c r="HKV59" s="1028"/>
      <c r="HKW59" s="1028"/>
      <c r="HKX59" s="1028"/>
      <c r="HKY59" s="1028"/>
      <c r="HKZ59" s="1028"/>
      <c r="HLA59" s="1028"/>
      <c r="HLB59" s="1028"/>
      <c r="HLC59" s="1028"/>
      <c r="HLD59" s="1028"/>
      <c r="HLE59" s="1028"/>
      <c r="HLF59" s="1028"/>
      <c r="HLG59" s="1028"/>
      <c r="HLH59" s="1028"/>
      <c r="HLI59" s="1028"/>
      <c r="HLJ59" s="1028"/>
      <c r="HLK59" s="1028"/>
      <c r="HLL59" s="1028"/>
      <c r="HLM59" s="1028"/>
      <c r="HLN59" s="1028"/>
      <c r="HLO59" s="1028"/>
      <c r="HLP59" s="1028"/>
      <c r="HLQ59" s="1028"/>
      <c r="HLR59" s="1028"/>
      <c r="HLS59" s="1028"/>
      <c r="HLT59" s="1028"/>
      <c r="HLU59" s="1028"/>
      <c r="HLV59" s="1028"/>
      <c r="HLW59" s="1028"/>
      <c r="HLX59" s="1028"/>
      <c r="HLY59" s="1028"/>
      <c r="HLZ59" s="1028"/>
      <c r="HMA59" s="1028"/>
      <c r="HMB59" s="1028"/>
      <c r="HMC59" s="1028"/>
      <c r="HMD59" s="1028"/>
      <c r="HME59" s="1028"/>
      <c r="HMF59" s="1028"/>
      <c r="HMG59" s="1028"/>
      <c r="HMH59" s="1028"/>
      <c r="HMI59" s="1028"/>
      <c r="HMJ59" s="1028"/>
      <c r="HMK59" s="1028"/>
      <c r="HML59" s="1028"/>
      <c r="HMM59" s="1028"/>
      <c r="HMN59" s="1028"/>
      <c r="HMO59" s="1028"/>
      <c r="HMP59" s="1028"/>
      <c r="HMQ59" s="1028"/>
      <c r="HMR59" s="1028"/>
      <c r="HMS59" s="1028"/>
      <c r="HMT59" s="1028"/>
      <c r="HMU59" s="1028"/>
      <c r="HMV59" s="1028"/>
      <c r="HMW59" s="1028"/>
      <c r="HMX59" s="1028"/>
      <c r="HMY59" s="1028"/>
      <c r="HMZ59" s="1028"/>
      <c r="HNA59" s="1028"/>
      <c r="HNB59" s="1028"/>
      <c r="HNC59" s="1028"/>
      <c r="HND59" s="1028"/>
      <c r="HNE59" s="1028"/>
      <c r="HNF59" s="1028"/>
      <c r="HNG59" s="1028"/>
      <c r="HNH59" s="1028"/>
      <c r="HNI59" s="1028"/>
      <c r="HNJ59" s="1028"/>
      <c r="HNK59" s="1028"/>
      <c r="HNL59" s="1028"/>
      <c r="HNM59" s="1028"/>
      <c r="HNN59" s="1028"/>
      <c r="HNO59" s="1028"/>
      <c r="HNP59" s="1028"/>
      <c r="HNQ59" s="1028"/>
      <c r="HNR59" s="1028"/>
      <c r="HNS59" s="1028"/>
      <c r="HNT59" s="1028"/>
      <c r="HNU59" s="1028"/>
      <c r="HNV59" s="1028"/>
      <c r="HNW59" s="1028"/>
      <c r="HNX59" s="1028"/>
      <c r="HNY59" s="1028"/>
      <c r="HNZ59" s="1028"/>
      <c r="HOA59" s="1028"/>
      <c r="HOB59" s="1028"/>
      <c r="HOC59" s="1028"/>
      <c r="HOD59" s="1028"/>
      <c r="HOE59" s="1028"/>
      <c r="HOF59" s="1028"/>
      <c r="HOG59" s="1028"/>
      <c r="HOH59" s="1028"/>
      <c r="HOI59" s="1028"/>
      <c r="HOJ59" s="1028"/>
      <c r="HOK59" s="1028"/>
      <c r="HOL59" s="1028"/>
      <c r="HOM59" s="1028"/>
      <c r="HON59" s="1028"/>
      <c r="HOO59" s="1028"/>
      <c r="HOP59" s="1028"/>
      <c r="HOQ59" s="1028"/>
      <c r="HOR59" s="1028"/>
      <c r="HOS59" s="1028"/>
      <c r="HOT59" s="1028"/>
      <c r="HOU59" s="1028"/>
      <c r="HOV59" s="1028"/>
      <c r="HOW59" s="1028"/>
      <c r="HOX59" s="1028"/>
      <c r="HOY59" s="1028"/>
      <c r="HOZ59" s="1028"/>
      <c r="HPA59" s="1028"/>
      <c r="HPB59" s="1028"/>
      <c r="HPC59" s="1028"/>
      <c r="HPD59" s="1028"/>
      <c r="HPE59" s="1028"/>
      <c r="HPF59" s="1028"/>
      <c r="HPG59" s="1028"/>
      <c r="HPH59" s="1028"/>
      <c r="HPI59" s="1028"/>
      <c r="HPJ59" s="1028"/>
      <c r="HPK59" s="1028"/>
      <c r="HPL59" s="1028"/>
      <c r="HPM59" s="1028"/>
      <c r="HPN59" s="1028"/>
      <c r="HPO59" s="1028"/>
      <c r="HPP59" s="1028"/>
      <c r="HPQ59" s="1028"/>
      <c r="HPR59" s="1028"/>
      <c r="HPS59" s="1028"/>
      <c r="HPT59" s="1028"/>
      <c r="HPU59" s="1028"/>
      <c r="HPV59" s="1028"/>
      <c r="HPW59" s="1028"/>
      <c r="HPX59" s="1028"/>
      <c r="HPY59" s="1028"/>
      <c r="HPZ59" s="1028"/>
      <c r="HQA59" s="1028"/>
      <c r="HQB59" s="1028"/>
      <c r="HQC59" s="1028"/>
      <c r="HQD59" s="1028"/>
      <c r="HQE59" s="1028"/>
      <c r="HQF59" s="1028"/>
      <c r="HQG59" s="1028"/>
      <c r="HQH59" s="1028"/>
      <c r="HQI59" s="1028"/>
      <c r="HQJ59" s="1028"/>
      <c r="HQK59" s="1028"/>
      <c r="HQL59" s="1028"/>
      <c r="HQM59" s="1028"/>
      <c r="HQN59" s="1028"/>
      <c r="HQO59" s="1028"/>
      <c r="HQP59" s="1028"/>
      <c r="HQQ59" s="1028"/>
      <c r="HQR59" s="1028"/>
      <c r="HQS59" s="1028"/>
      <c r="HQT59" s="1028"/>
      <c r="HQU59" s="1028"/>
      <c r="HQV59" s="1028"/>
      <c r="HQW59" s="1028"/>
      <c r="HQX59" s="1028"/>
      <c r="HQY59" s="1028"/>
      <c r="HQZ59" s="1028"/>
      <c r="HRA59" s="1028"/>
      <c r="HRB59" s="1028"/>
      <c r="HRC59" s="1028"/>
      <c r="HRD59" s="1028"/>
      <c r="HRE59" s="1028"/>
      <c r="HRF59" s="1028"/>
      <c r="HRG59" s="1028"/>
      <c r="HRH59" s="1028"/>
      <c r="HRI59" s="1028"/>
      <c r="HRJ59" s="1028"/>
      <c r="HRK59" s="1028"/>
      <c r="HRL59" s="1028"/>
      <c r="HRM59" s="1028"/>
      <c r="HRN59" s="1028"/>
      <c r="HRO59" s="1028"/>
      <c r="HRP59" s="1028"/>
      <c r="HRQ59" s="1028"/>
      <c r="HRR59" s="1028"/>
      <c r="HRS59" s="1028"/>
      <c r="HRT59" s="1028"/>
      <c r="HRU59" s="1028"/>
      <c r="HRV59" s="1028"/>
      <c r="HRW59" s="1028"/>
      <c r="HRX59" s="1028"/>
      <c r="HRY59" s="1028"/>
      <c r="HRZ59" s="1028"/>
      <c r="HSA59" s="1028"/>
      <c r="HSB59" s="1028"/>
      <c r="HSC59" s="1028"/>
      <c r="HSD59" s="1028"/>
      <c r="HSE59" s="1028"/>
      <c r="HSF59" s="1028"/>
      <c r="HSG59" s="1028"/>
      <c r="HSH59" s="1028"/>
      <c r="HSI59" s="1028"/>
      <c r="HSJ59" s="1028"/>
      <c r="HSK59" s="1028"/>
      <c r="HSL59" s="1028"/>
      <c r="HSM59" s="1028"/>
      <c r="HSN59" s="1028"/>
      <c r="HSO59" s="1028"/>
      <c r="HSP59" s="1028"/>
      <c r="HSQ59" s="1028"/>
      <c r="HSR59" s="1028"/>
      <c r="HSS59" s="1028"/>
      <c r="HST59" s="1028"/>
      <c r="HSU59" s="1028"/>
      <c r="HSV59" s="1028"/>
      <c r="HSW59" s="1028"/>
      <c r="HSX59" s="1028"/>
      <c r="HSY59" s="1028"/>
      <c r="HSZ59" s="1028"/>
      <c r="HTA59" s="1028"/>
      <c r="HTB59" s="1028"/>
      <c r="HTC59" s="1028"/>
      <c r="HTD59" s="1028"/>
      <c r="HTE59" s="1028"/>
      <c r="HTF59" s="1028"/>
      <c r="HTG59" s="1028"/>
      <c r="HTH59" s="1028"/>
      <c r="HTI59" s="1028"/>
      <c r="HTJ59" s="1028"/>
      <c r="HTK59" s="1028"/>
      <c r="HTL59" s="1028"/>
      <c r="HTM59" s="1028"/>
      <c r="HTN59" s="1028"/>
      <c r="HTO59" s="1028"/>
      <c r="HTP59" s="1028"/>
      <c r="HTQ59" s="1028"/>
      <c r="HTR59" s="1028"/>
      <c r="HTS59" s="1028"/>
      <c r="HTT59" s="1028"/>
      <c r="HTU59" s="1028"/>
      <c r="HTV59" s="1028"/>
      <c r="HTW59" s="1028"/>
      <c r="HTX59" s="1028"/>
      <c r="HTY59" s="1028"/>
      <c r="HTZ59" s="1028"/>
      <c r="HUA59" s="1028"/>
      <c r="HUB59" s="1028"/>
      <c r="HUC59" s="1028"/>
      <c r="HUD59" s="1028"/>
      <c r="HUE59" s="1028"/>
      <c r="HUF59" s="1028"/>
      <c r="HUG59" s="1028"/>
      <c r="HUH59" s="1028"/>
      <c r="HUI59" s="1028"/>
      <c r="HUJ59" s="1028"/>
      <c r="HUK59" s="1028"/>
      <c r="HUL59" s="1028"/>
      <c r="HUM59" s="1028"/>
      <c r="HUN59" s="1028"/>
      <c r="HUO59" s="1028"/>
      <c r="HUP59" s="1028"/>
      <c r="HUQ59" s="1028"/>
      <c r="HUR59" s="1028"/>
      <c r="HUS59" s="1028"/>
      <c r="HUT59" s="1028"/>
      <c r="HUU59" s="1028"/>
      <c r="HUV59" s="1028"/>
      <c r="HUW59" s="1028"/>
      <c r="HUX59" s="1028"/>
      <c r="HUY59" s="1028"/>
      <c r="HUZ59" s="1028"/>
      <c r="HVA59" s="1028"/>
      <c r="HVB59" s="1028"/>
      <c r="HVC59" s="1028"/>
      <c r="HVD59" s="1028"/>
      <c r="HVE59" s="1028"/>
      <c r="HVF59" s="1028"/>
      <c r="HVG59" s="1028"/>
      <c r="HVH59" s="1028"/>
      <c r="HVI59" s="1028"/>
      <c r="HVJ59" s="1028"/>
      <c r="HVK59" s="1028"/>
      <c r="HVL59" s="1028"/>
      <c r="HVM59" s="1028"/>
      <c r="HVN59" s="1028"/>
      <c r="HVO59" s="1028"/>
      <c r="HVP59" s="1028"/>
      <c r="HVQ59" s="1028"/>
      <c r="HVR59" s="1028"/>
      <c r="HVS59" s="1028"/>
      <c r="HVT59" s="1028"/>
      <c r="HVU59" s="1028"/>
      <c r="HVV59" s="1028"/>
      <c r="HVW59" s="1028"/>
      <c r="HVX59" s="1028"/>
      <c r="HVY59" s="1028"/>
      <c r="HVZ59" s="1028"/>
      <c r="HWA59" s="1028"/>
      <c r="HWB59" s="1028"/>
      <c r="HWC59" s="1028"/>
      <c r="HWD59" s="1028"/>
      <c r="HWE59" s="1028"/>
      <c r="HWF59" s="1028"/>
      <c r="HWG59" s="1028"/>
      <c r="HWH59" s="1028"/>
      <c r="HWI59" s="1028"/>
      <c r="HWJ59" s="1028"/>
      <c r="HWK59" s="1028"/>
      <c r="HWL59" s="1028"/>
      <c r="HWM59" s="1028"/>
      <c r="HWN59" s="1028"/>
      <c r="HWO59" s="1028"/>
      <c r="HWP59" s="1028"/>
      <c r="HWQ59" s="1028"/>
      <c r="HWR59" s="1028"/>
      <c r="HWS59" s="1028"/>
      <c r="HWT59" s="1028"/>
      <c r="HWU59" s="1028"/>
      <c r="HWV59" s="1028"/>
      <c r="HWW59" s="1028"/>
      <c r="HWX59" s="1028"/>
      <c r="HWY59" s="1028"/>
      <c r="HWZ59" s="1028"/>
      <c r="HXA59" s="1028"/>
      <c r="HXB59" s="1028"/>
      <c r="HXC59" s="1028"/>
      <c r="HXD59" s="1028"/>
      <c r="HXE59" s="1028"/>
      <c r="HXF59" s="1028"/>
      <c r="HXG59" s="1028"/>
      <c r="HXH59" s="1028"/>
      <c r="HXI59" s="1028"/>
      <c r="HXJ59" s="1028"/>
      <c r="HXK59" s="1028"/>
      <c r="HXL59" s="1028"/>
      <c r="HXM59" s="1028"/>
      <c r="HXN59" s="1028"/>
      <c r="HXO59" s="1028"/>
      <c r="HXP59" s="1028"/>
      <c r="HXQ59" s="1028"/>
      <c r="HXR59" s="1028"/>
      <c r="HXS59" s="1028"/>
      <c r="HXT59" s="1028"/>
      <c r="HXU59" s="1028"/>
      <c r="HXV59" s="1028"/>
      <c r="HXW59" s="1028"/>
      <c r="HXX59" s="1028"/>
      <c r="HXY59" s="1028"/>
      <c r="HXZ59" s="1028"/>
      <c r="HYA59" s="1028"/>
      <c r="HYB59" s="1028"/>
      <c r="HYC59" s="1028"/>
      <c r="HYD59" s="1028"/>
      <c r="HYE59" s="1028"/>
      <c r="HYF59" s="1028"/>
      <c r="HYG59" s="1028"/>
      <c r="HYH59" s="1028"/>
      <c r="HYI59" s="1028"/>
      <c r="HYJ59" s="1028"/>
      <c r="HYK59" s="1028"/>
      <c r="HYL59" s="1028"/>
      <c r="HYM59" s="1028"/>
      <c r="HYN59" s="1028"/>
      <c r="HYO59" s="1028"/>
      <c r="HYP59" s="1028"/>
      <c r="HYQ59" s="1028"/>
      <c r="HYR59" s="1028"/>
      <c r="HYS59" s="1028"/>
      <c r="HYT59" s="1028"/>
      <c r="HYU59" s="1028"/>
      <c r="HYV59" s="1028"/>
      <c r="HYW59" s="1028"/>
      <c r="HYX59" s="1028"/>
      <c r="HYY59" s="1028"/>
      <c r="HYZ59" s="1028"/>
      <c r="HZA59" s="1028"/>
      <c r="HZB59" s="1028"/>
      <c r="HZC59" s="1028"/>
      <c r="HZD59" s="1028"/>
      <c r="HZE59" s="1028"/>
      <c r="HZF59" s="1028"/>
      <c r="HZG59" s="1028"/>
      <c r="HZH59" s="1028"/>
      <c r="HZI59" s="1028"/>
      <c r="HZJ59" s="1028"/>
      <c r="HZK59" s="1028"/>
      <c r="HZL59" s="1028"/>
      <c r="HZM59" s="1028"/>
      <c r="HZN59" s="1028"/>
      <c r="HZO59" s="1028"/>
      <c r="HZP59" s="1028"/>
      <c r="HZQ59" s="1028"/>
      <c r="HZR59" s="1028"/>
      <c r="HZS59" s="1028"/>
      <c r="HZT59" s="1028"/>
      <c r="HZU59" s="1028"/>
      <c r="HZV59" s="1028"/>
      <c r="HZW59" s="1028"/>
      <c r="HZX59" s="1028"/>
      <c r="HZY59" s="1028"/>
      <c r="HZZ59" s="1028"/>
      <c r="IAA59" s="1028"/>
      <c r="IAB59" s="1028"/>
      <c r="IAC59" s="1028"/>
      <c r="IAD59" s="1028"/>
      <c r="IAE59" s="1028"/>
      <c r="IAF59" s="1028"/>
      <c r="IAG59" s="1028"/>
      <c r="IAH59" s="1028"/>
      <c r="IAI59" s="1028"/>
      <c r="IAJ59" s="1028"/>
      <c r="IAK59" s="1028"/>
      <c r="IAL59" s="1028"/>
      <c r="IAM59" s="1028"/>
      <c r="IAN59" s="1028"/>
      <c r="IAO59" s="1028"/>
      <c r="IAP59" s="1028"/>
      <c r="IAQ59" s="1028"/>
      <c r="IAR59" s="1028"/>
      <c r="IAS59" s="1028"/>
      <c r="IAT59" s="1028"/>
      <c r="IAU59" s="1028"/>
      <c r="IAV59" s="1028"/>
      <c r="IAW59" s="1028"/>
      <c r="IAX59" s="1028"/>
      <c r="IAY59" s="1028"/>
      <c r="IAZ59" s="1028"/>
      <c r="IBA59" s="1028"/>
      <c r="IBB59" s="1028"/>
      <c r="IBC59" s="1028"/>
      <c r="IBD59" s="1028"/>
      <c r="IBE59" s="1028"/>
      <c r="IBF59" s="1028"/>
      <c r="IBG59" s="1028"/>
      <c r="IBH59" s="1028"/>
      <c r="IBI59" s="1028"/>
      <c r="IBJ59" s="1028"/>
      <c r="IBK59" s="1028"/>
      <c r="IBL59" s="1028"/>
      <c r="IBM59" s="1028"/>
      <c r="IBN59" s="1028"/>
      <c r="IBO59" s="1028"/>
      <c r="IBP59" s="1028"/>
      <c r="IBQ59" s="1028"/>
      <c r="IBR59" s="1028"/>
      <c r="IBS59" s="1028"/>
      <c r="IBT59" s="1028"/>
      <c r="IBU59" s="1028"/>
      <c r="IBV59" s="1028"/>
      <c r="IBW59" s="1028"/>
      <c r="IBX59" s="1028"/>
      <c r="IBY59" s="1028"/>
      <c r="IBZ59" s="1028"/>
      <c r="ICA59" s="1028"/>
      <c r="ICB59" s="1028"/>
      <c r="ICC59" s="1028"/>
      <c r="ICD59" s="1028"/>
      <c r="ICE59" s="1028"/>
      <c r="ICF59" s="1028"/>
      <c r="ICG59" s="1028"/>
      <c r="ICH59" s="1028"/>
      <c r="ICI59" s="1028"/>
      <c r="ICJ59" s="1028"/>
      <c r="ICK59" s="1028"/>
      <c r="ICL59" s="1028"/>
      <c r="ICM59" s="1028"/>
      <c r="ICN59" s="1028"/>
      <c r="ICO59" s="1028"/>
      <c r="ICP59" s="1028"/>
      <c r="ICQ59" s="1028"/>
      <c r="ICR59" s="1028"/>
      <c r="ICS59" s="1028"/>
      <c r="ICT59" s="1028"/>
      <c r="ICU59" s="1028"/>
      <c r="ICV59" s="1028"/>
      <c r="ICW59" s="1028"/>
      <c r="ICX59" s="1028"/>
      <c r="ICY59" s="1028"/>
      <c r="ICZ59" s="1028"/>
      <c r="IDA59" s="1028"/>
      <c r="IDB59" s="1028"/>
      <c r="IDC59" s="1028"/>
      <c r="IDD59" s="1028"/>
      <c r="IDE59" s="1028"/>
      <c r="IDF59" s="1028"/>
      <c r="IDG59" s="1028"/>
      <c r="IDH59" s="1028"/>
      <c r="IDI59" s="1028"/>
      <c r="IDJ59" s="1028"/>
      <c r="IDK59" s="1028"/>
      <c r="IDL59" s="1028"/>
      <c r="IDM59" s="1028"/>
      <c r="IDN59" s="1028"/>
      <c r="IDO59" s="1028"/>
      <c r="IDP59" s="1028"/>
      <c r="IDQ59" s="1028"/>
      <c r="IDR59" s="1028"/>
      <c r="IDS59" s="1028"/>
      <c r="IDT59" s="1028"/>
      <c r="IDU59" s="1028"/>
      <c r="IDV59" s="1028"/>
      <c r="IDW59" s="1028"/>
      <c r="IDX59" s="1028"/>
      <c r="IDY59" s="1028"/>
      <c r="IDZ59" s="1028"/>
      <c r="IEA59" s="1028"/>
      <c r="IEB59" s="1028"/>
      <c r="IEC59" s="1028"/>
      <c r="IED59" s="1028"/>
      <c r="IEE59" s="1028"/>
      <c r="IEF59" s="1028"/>
      <c r="IEG59" s="1028"/>
      <c r="IEH59" s="1028"/>
      <c r="IEI59" s="1028"/>
      <c r="IEJ59" s="1028"/>
      <c r="IEK59" s="1028"/>
      <c r="IEL59" s="1028"/>
      <c r="IEM59" s="1028"/>
      <c r="IEN59" s="1028"/>
      <c r="IEO59" s="1028"/>
      <c r="IEP59" s="1028"/>
      <c r="IEQ59" s="1028"/>
      <c r="IER59" s="1028"/>
      <c r="IES59" s="1028"/>
      <c r="IET59" s="1028"/>
      <c r="IEU59" s="1028"/>
      <c r="IEV59" s="1028"/>
      <c r="IEW59" s="1028"/>
      <c r="IEX59" s="1028"/>
      <c r="IEY59" s="1028"/>
      <c r="IEZ59" s="1028"/>
      <c r="IFA59" s="1028"/>
      <c r="IFB59" s="1028"/>
      <c r="IFC59" s="1028"/>
      <c r="IFD59" s="1028"/>
      <c r="IFE59" s="1028"/>
      <c r="IFF59" s="1028"/>
      <c r="IFG59" s="1028"/>
      <c r="IFH59" s="1028"/>
      <c r="IFI59" s="1028"/>
      <c r="IFJ59" s="1028"/>
      <c r="IFK59" s="1028"/>
      <c r="IFL59" s="1028"/>
      <c r="IFM59" s="1028"/>
      <c r="IFN59" s="1028"/>
      <c r="IFO59" s="1028"/>
      <c r="IFP59" s="1028"/>
      <c r="IFQ59" s="1028"/>
      <c r="IFR59" s="1028"/>
      <c r="IFS59" s="1028"/>
      <c r="IFT59" s="1028"/>
      <c r="IFU59" s="1028"/>
      <c r="IFV59" s="1028"/>
      <c r="IFW59" s="1028"/>
      <c r="IFX59" s="1028"/>
      <c r="IFY59" s="1028"/>
      <c r="IFZ59" s="1028"/>
      <c r="IGA59" s="1028"/>
      <c r="IGB59" s="1028"/>
      <c r="IGC59" s="1028"/>
      <c r="IGD59" s="1028"/>
      <c r="IGE59" s="1028"/>
      <c r="IGF59" s="1028"/>
      <c r="IGG59" s="1028"/>
      <c r="IGH59" s="1028"/>
      <c r="IGI59" s="1028"/>
      <c r="IGJ59" s="1028"/>
      <c r="IGK59" s="1028"/>
      <c r="IGL59" s="1028"/>
      <c r="IGM59" s="1028"/>
      <c r="IGN59" s="1028"/>
      <c r="IGO59" s="1028"/>
      <c r="IGP59" s="1028"/>
      <c r="IGQ59" s="1028"/>
      <c r="IGR59" s="1028"/>
      <c r="IGS59" s="1028"/>
      <c r="IGT59" s="1028"/>
      <c r="IGU59" s="1028"/>
      <c r="IGV59" s="1028"/>
      <c r="IGW59" s="1028"/>
      <c r="IGX59" s="1028"/>
      <c r="IGY59" s="1028"/>
      <c r="IGZ59" s="1028"/>
      <c r="IHA59" s="1028"/>
      <c r="IHB59" s="1028"/>
      <c r="IHC59" s="1028"/>
      <c r="IHD59" s="1028"/>
      <c r="IHE59" s="1028"/>
      <c r="IHF59" s="1028"/>
      <c r="IHG59" s="1028"/>
      <c r="IHH59" s="1028"/>
      <c r="IHI59" s="1028"/>
      <c r="IHJ59" s="1028"/>
      <c r="IHK59" s="1028"/>
      <c r="IHL59" s="1028"/>
      <c r="IHM59" s="1028"/>
      <c r="IHN59" s="1028"/>
      <c r="IHO59" s="1028"/>
      <c r="IHP59" s="1028"/>
      <c r="IHQ59" s="1028"/>
      <c r="IHR59" s="1028"/>
      <c r="IHS59" s="1028"/>
      <c r="IHT59" s="1028"/>
      <c r="IHU59" s="1028"/>
      <c r="IHV59" s="1028"/>
      <c r="IHW59" s="1028"/>
      <c r="IHX59" s="1028"/>
      <c r="IHY59" s="1028"/>
      <c r="IHZ59" s="1028"/>
      <c r="IIA59" s="1028"/>
      <c r="IIB59" s="1028"/>
      <c r="IIC59" s="1028"/>
      <c r="IID59" s="1028"/>
      <c r="IIE59" s="1028"/>
      <c r="IIF59" s="1028"/>
      <c r="IIG59" s="1028"/>
      <c r="IIH59" s="1028"/>
      <c r="III59" s="1028"/>
      <c r="IIJ59" s="1028"/>
      <c r="IIK59" s="1028"/>
      <c r="IIL59" s="1028"/>
      <c r="IIM59" s="1028"/>
      <c r="IIN59" s="1028"/>
      <c r="IIO59" s="1028"/>
      <c r="IIP59" s="1028"/>
      <c r="IIQ59" s="1028"/>
      <c r="IIR59" s="1028"/>
      <c r="IIS59" s="1028"/>
      <c r="IIT59" s="1028"/>
      <c r="IIU59" s="1028"/>
      <c r="IIV59" s="1028"/>
      <c r="IIW59" s="1028"/>
      <c r="IIX59" s="1028"/>
      <c r="IIY59" s="1028"/>
      <c r="IIZ59" s="1028"/>
      <c r="IJA59" s="1028"/>
      <c r="IJB59" s="1028"/>
      <c r="IJC59" s="1028"/>
      <c r="IJD59" s="1028"/>
      <c r="IJE59" s="1028"/>
      <c r="IJF59" s="1028"/>
      <c r="IJG59" s="1028"/>
      <c r="IJH59" s="1028"/>
      <c r="IJI59" s="1028"/>
      <c r="IJJ59" s="1028"/>
      <c r="IJK59" s="1028"/>
      <c r="IJL59" s="1028"/>
      <c r="IJM59" s="1028"/>
      <c r="IJN59" s="1028"/>
      <c r="IJO59" s="1028"/>
      <c r="IJP59" s="1028"/>
      <c r="IJQ59" s="1028"/>
      <c r="IJR59" s="1028"/>
      <c r="IJS59" s="1028"/>
      <c r="IJT59" s="1028"/>
      <c r="IJU59" s="1028"/>
      <c r="IJV59" s="1028"/>
      <c r="IJW59" s="1028"/>
      <c r="IJX59" s="1028"/>
      <c r="IJY59" s="1028"/>
      <c r="IJZ59" s="1028"/>
      <c r="IKA59" s="1028"/>
      <c r="IKB59" s="1028"/>
      <c r="IKC59" s="1028"/>
      <c r="IKD59" s="1028"/>
      <c r="IKE59" s="1028"/>
      <c r="IKF59" s="1028"/>
      <c r="IKG59" s="1028"/>
      <c r="IKH59" s="1028"/>
      <c r="IKI59" s="1028"/>
      <c r="IKJ59" s="1028"/>
      <c r="IKK59" s="1028"/>
      <c r="IKL59" s="1028"/>
      <c r="IKM59" s="1028"/>
      <c r="IKN59" s="1028"/>
      <c r="IKO59" s="1028"/>
      <c r="IKP59" s="1028"/>
      <c r="IKQ59" s="1028"/>
      <c r="IKR59" s="1028"/>
      <c r="IKS59" s="1028"/>
      <c r="IKT59" s="1028"/>
      <c r="IKU59" s="1028"/>
      <c r="IKV59" s="1028"/>
      <c r="IKW59" s="1028"/>
      <c r="IKX59" s="1028"/>
      <c r="IKY59" s="1028"/>
      <c r="IKZ59" s="1028"/>
      <c r="ILA59" s="1028"/>
      <c r="ILB59" s="1028"/>
      <c r="ILC59" s="1028"/>
      <c r="ILD59" s="1028"/>
      <c r="ILE59" s="1028"/>
      <c r="ILF59" s="1028"/>
      <c r="ILG59" s="1028"/>
      <c r="ILH59" s="1028"/>
      <c r="ILI59" s="1028"/>
      <c r="ILJ59" s="1028"/>
      <c r="ILK59" s="1028"/>
      <c r="ILL59" s="1028"/>
      <c r="ILM59" s="1028"/>
      <c r="ILN59" s="1028"/>
      <c r="ILO59" s="1028"/>
      <c r="ILP59" s="1028"/>
      <c r="ILQ59" s="1028"/>
      <c r="ILR59" s="1028"/>
      <c r="ILS59" s="1028"/>
      <c r="ILT59" s="1028"/>
      <c r="ILU59" s="1028"/>
      <c r="ILV59" s="1028"/>
      <c r="ILW59" s="1028"/>
      <c r="ILX59" s="1028"/>
      <c r="ILY59" s="1028"/>
      <c r="ILZ59" s="1028"/>
      <c r="IMA59" s="1028"/>
      <c r="IMB59" s="1028"/>
      <c r="IMC59" s="1028"/>
      <c r="IMD59" s="1028"/>
      <c r="IME59" s="1028"/>
      <c r="IMF59" s="1028"/>
      <c r="IMG59" s="1028"/>
      <c r="IMH59" s="1028"/>
      <c r="IMI59" s="1028"/>
      <c r="IMJ59" s="1028"/>
      <c r="IMK59" s="1028"/>
      <c r="IML59" s="1028"/>
      <c r="IMM59" s="1028"/>
      <c r="IMN59" s="1028"/>
      <c r="IMO59" s="1028"/>
      <c r="IMP59" s="1028"/>
      <c r="IMQ59" s="1028"/>
      <c r="IMR59" s="1028"/>
      <c r="IMS59" s="1028"/>
      <c r="IMT59" s="1028"/>
      <c r="IMU59" s="1028"/>
      <c r="IMV59" s="1028"/>
      <c r="IMW59" s="1028"/>
      <c r="IMX59" s="1028"/>
      <c r="IMY59" s="1028"/>
      <c r="IMZ59" s="1028"/>
      <c r="INA59" s="1028"/>
      <c r="INB59" s="1028"/>
      <c r="INC59" s="1028"/>
      <c r="IND59" s="1028"/>
      <c r="INE59" s="1028"/>
      <c r="INF59" s="1028"/>
      <c r="ING59" s="1028"/>
      <c r="INH59" s="1028"/>
      <c r="INI59" s="1028"/>
      <c r="INJ59" s="1028"/>
      <c r="INK59" s="1028"/>
      <c r="INL59" s="1028"/>
      <c r="INM59" s="1028"/>
      <c r="INN59" s="1028"/>
      <c r="INO59" s="1028"/>
      <c r="INP59" s="1028"/>
      <c r="INQ59" s="1028"/>
      <c r="INR59" s="1028"/>
      <c r="INS59" s="1028"/>
      <c r="INT59" s="1028"/>
      <c r="INU59" s="1028"/>
      <c r="INV59" s="1028"/>
      <c r="INW59" s="1028"/>
      <c r="INX59" s="1028"/>
      <c r="INY59" s="1028"/>
      <c r="INZ59" s="1028"/>
      <c r="IOA59" s="1028"/>
      <c r="IOB59" s="1028"/>
      <c r="IOC59" s="1028"/>
      <c r="IOD59" s="1028"/>
      <c r="IOE59" s="1028"/>
      <c r="IOF59" s="1028"/>
      <c r="IOG59" s="1028"/>
      <c r="IOH59" s="1028"/>
      <c r="IOI59" s="1028"/>
      <c r="IOJ59" s="1028"/>
      <c r="IOK59" s="1028"/>
      <c r="IOL59" s="1028"/>
      <c r="IOM59" s="1028"/>
      <c r="ION59" s="1028"/>
      <c r="IOO59" s="1028"/>
      <c r="IOP59" s="1028"/>
      <c r="IOQ59" s="1028"/>
      <c r="IOR59" s="1028"/>
      <c r="IOS59" s="1028"/>
      <c r="IOT59" s="1028"/>
      <c r="IOU59" s="1028"/>
      <c r="IOV59" s="1028"/>
      <c r="IOW59" s="1028"/>
      <c r="IOX59" s="1028"/>
      <c r="IOY59" s="1028"/>
      <c r="IOZ59" s="1028"/>
      <c r="IPA59" s="1028"/>
      <c r="IPB59" s="1028"/>
      <c r="IPC59" s="1028"/>
      <c r="IPD59" s="1028"/>
      <c r="IPE59" s="1028"/>
      <c r="IPF59" s="1028"/>
      <c r="IPG59" s="1028"/>
      <c r="IPH59" s="1028"/>
      <c r="IPI59" s="1028"/>
      <c r="IPJ59" s="1028"/>
      <c r="IPK59" s="1028"/>
      <c r="IPL59" s="1028"/>
      <c r="IPM59" s="1028"/>
      <c r="IPN59" s="1028"/>
      <c r="IPO59" s="1028"/>
      <c r="IPP59" s="1028"/>
      <c r="IPQ59" s="1028"/>
      <c r="IPR59" s="1028"/>
      <c r="IPS59" s="1028"/>
      <c r="IPT59" s="1028"/>
      <c r="IPU59" s="1028"/>
      <c r="IPV59" s="1028"/>
      <c r="IPW59" s="1028"/>
      <c r="IPX59" s="1028"/>
      <c r="IPY59" s="1028"/>
      <c r="IPZ59" s="1028"/>
      <c r="IQA59" s="1028"/>
      <c r="IQB59" s="1028"/>
      <c r="IQC59" s="1028"/>
      <c r="IQD59" s="1028"/>
      <c r="IQE59" s="1028"/>
      <c r="IQF59" s="1028"/>
      <c r="IQG59" s="1028"/>
      <c r="IQH59" s="1028"/>
      <c r="IQI59" s="1028"/>
      <c r="IQJ59" s="1028"/>
      <c r="IQK59" s="1028"/>
      <c r="IQL59" s="1028"/>
      <c r="IQM59" s="1028"/>
      <c r="IQN59" s="1028"/>
      <c r="IQO59" s="1028"/>
      <c r="IQP59" s="1028"/>
      <c r="IQQ59" s="1028"/>
      <c r="IQR59" s="1028"/>
      <c r="IQS59" s="1028"/>
      <c r="IQT59" s="1028"/>
      <c r="IQU59" s="1028"/>
      <c r="IQV59" s="1028"/>
      <c r="IQW59" s="1028"/>
      <c r="IQX59" s="1028"/>
      <c r="IQY59" s="1028"/>
      <c r="IQZ59" s="1028"/>
      <c r="IRA59" s="1028"/>
      <c r="IRB59" s="1028"/>
      <c r="IRC59" s="1028"/>
      <c r="IRD59" s="1028"/>
      <c r="IRE59" s="1028"/>
      <c r="IRF59" s="1028"/>
      <c r="IRG59" s="1028"/>
      <c r="IRH59" s="1028"/>
      <c r="IRI59" s="1028"/>
      <c r="IRJ59" s="1028"/>
      <c r="IRK59" s="1028"/>
      <c r="IRL59" s="1028"/>
      <c r="IRM59" s="1028"/>
      <c r="IRN59" s="1028"/>
      <c r="IRO59" s="1028"/>
      <c r="IRP59" s="1028"/>
      <c r="IRQ59" s="1028"/>
      <c r="IRR59" s="1028"/>
      <c r="IRS59" s="1028"/>
      <c r="IRT59" s="1028"/>
      <c r="IRU59" s="1028"/>
      <c r="IRV59" s="1028"/>
      <c r="IRW59" s="1028"/>
      <c r="IRX59" s="1028"/>
      <c r="IRY59" s="1028"/>
      <c r="IRZ59" s="1028"/>
      <c r="ISA59" s="1028"/>
      <c r="ISB59" s="1028"/>
      <c r="ISC59" s="1028"/>
      <c r="ISD59" s="1028"/>
      <c r="ISE59" s="1028"/>
      <c r="ISF59" s="1028"/>
      <c r="ISG59" s="1028"/>
      <c r="ISH59" s="1028"/>
      <c r="ISI59" s="1028"/>
      <c r="ISJ59" s="1028"/>
      <c r="ISK59" s="1028"/>
      <c r="ISL59" s="1028"/>
      <c r="ISM59" s="1028"/>
      <c r="ISN59" s="1028"/>
      <c r="ISO59" s="1028"/>
      <c r="ISP59" s="1028"/>
      <c r="ISQ59" s="1028"/>
      <c r="ISR59" s="1028"/>
      <c r="ISS59" s="1028"/>
      <c r="IST59" s="1028"/>
      <c r="ISU59" s="1028"/>
      <c r="ISV59" s="1028"/>
      <c r="ISW59" s="1028"/>
      <c r="ISX59" s="1028"/>
      <c r="ISY59" s="1028"/>
      <c r="ISZ59" s="1028"/>
      <c r="ITA59" s="1028"/>
      <c r="ITB59" s="1028"/>
      <c r="ITC59" s="1028"/>
      <c r="ITD59" s="1028"/>
      <c r="ITE59" s="1028"/>
      <c r="ITF59" s="1028"/>
      <c r="ITG59" s="1028"/>
      <c r="ITH59" s="1028"/>
      <c r="ITI59" s="1028"/>
      <c r="ITJ59" s="1028"/>
      <c r="ITK59" s="1028"/>
      <c r="ITL59" s="1028"/>
      <c r="ITM59" s="1028"/>
      <c r="ITN59" s="1028"/>
      <c r="ITO59" s="1028"/>
      <c r="ITP59" s="1028"/>
      <c r="ITQ59" s="1028"/>
      <c r="ITR59" s="1028"/>
      <c r="ITS59" s="1028"/>
      <c r="ITT59" s="1028"/>
      <c r="ITU59" s="1028"/>
      <c r="ITV59" s="1028"/>
      <c r="ITW59" s="1028"/>
      <c r="ITX59" s="1028"/>
      <c r="ITY59" s="1028"/>
      <c r="ITZ59" s="1028"/>
      <c r="IUA59" s="1028"/>
      <c r="IUB59" s="1028"/>
      <c r="IUC59" s="1028"/>
      <c r="IUD59" s="1028"/>
      <c r="IUE59" s="1028"/>
      <c r="IUF59" s="1028"/>
      <c r="IUG59" s="1028"/>
      <c r="IUH59" s="1028"/>
      <c r="IUI59" s="1028"/>
      <c r="IUJ59" s="1028"/>
      <c r="IUK59" s="1028"/>
      <c r="IUL59" s="1028"/>
      <c r="IUM59" s="1028"/>
      <c r="IUN59" s="1028"/>
      <c r="IUO59" s="1028"/>
      <c r="IUP59" s="1028"/>
      <c r="IUQ59" s="1028"/>
      <c r="IUR59" s="1028"/>
      <c r="IUS59" s="1028"/>
      <c r="IUT59" s="1028"/>
      <c r="IUU59" s="1028"/>
      <c r="IUV59" s="1028"/>
      <c r="IUW59" s="1028"/>
      <c r="IUX59" s="1028"/>
      <c r="IUY59" s="1028"/>
      <c r="IUZ59" s="1028"/>
      <c r="IVA59" s="1028"/>
      <c r="IVB59" s="1028"/>
      <c r="IVC59" s="1028"/>
      <c r="IVD59" s="1028"/>
      <c r="IVE59" s="1028"/>
      <c r="IVF59" s="1028"/>
      <c r="IVG59" s="1028"/>
      <c r="IVH59" s="1028"/>
      <c r="IVI59" s="1028"/>
      <c r="IVJ59" s="1028"/>
      <c r="IVK59" s="1028"/>
      <c r="IVL59" s="1028"/>
      <c r="IVM59" s="1028"/>
      <c r="IVN59" s="1028"/>
      <c r="IVO59" s="1028"/>
      <c r="IVP59" s="1028"/>
      <c r="IVQ59" s="1028"/>
      <c r="IVR59" s="1028"/>
      <c r="IVS59" s="1028"/>
      <c r="IVT59" s="1028"/>
      <c r="IVU59" s="1028"/>
      <c r="IVV59" s="1028"/>
      <c r="IVW59" s="1028"/>
      <c r="IVX59" s="1028"/>
      <c r="IVY59" s="1028"/>
      <c r="IVZ59" s="1028"/>
      <c r="IWA59" s="1028"/>
      <c r="IWB59" s="1028"/>
      <c r="IWC59" s="1028"/>
      <c r="IWD59" s="1028"/>
      <c r="IWE59" s="1028"/>
      <c r="IWF59" s="1028"/>
      <c r="IWG59" s="1028"/>
      <c r="IWH59" s="1028"/>
      <c r="IWI59" s="1028"/>
      <c r="IWJ59" s="1028"/>
      <c r="IWK59" s="1028"/>
      <c r="IWL59" s="1028"/>
      <c r="IWM59" s="1028"/>
      <c r="IWN59" s="1028"/>
      <c r="IWO59" s="1028"/>
      <c r="IWP59" s="1028"/>
      <c r="IWQ59" s="1028"/>
      <c r="IWR59" s="1028"/>
      <c r="IWS59" s="1028"/>
      <c r="IWT59" s="1028"/>
      <c r="IWU59" s="1028"/>
      <c r="IWV59" s="1028"/>
      <c r="IWW59" s="1028"/>
      <c r="IWX59" s="1028"/>
      <c r="IWY59" s="1028"/>
      <c r="IWZ59" s="1028"/>
      <c r="IXA59" s="1028"/>
      <c r="IXB59" s="1028"/>
      <c r="IXC59" s="1028"/>
      <c r="IXD59" s="1028"/>
      <c r="IXE59" s="1028"/>
      <c r="IXF59" s="1028"/>
      <c r="IXG59" s="1028"/>
      <c r="IXH59" s="1028"/>
      <c r="IXI59" s="1028"/>
      <c r="IXJ59" s="1028"/>
      <c r="IXK59" s="1028"/>
      <c r="IXL59" s="1028"/>
      <c r="IXM59" s="1028"/>
      <c r="IXN59" s="1028"/>
      <c r="IXO59" s="1028"/>
      <c r="IXP59" s="1028"/>
      <c r="IXQ59" s="1028"/>
      <c r="IXR59" s="1028"/>
      <c r="IXS59" s="1028"/>
      <c r="IXT59" s="1028"/>
      <c r="IXU59" s="1028"/>
      <c r="IXV59" s="1028"/>
      <c r="IXW59" s="1028"/>
      <c r="IXX59" s="1028"/>
      <c r="IXY59" s="1028"/>
      <c r="IXZ59" s="1028"/>
      <c r="IYA59" s="1028"/>
      <c r="IYB59" s="1028"/>
      <c r="IYC59" s="1028"/>
      <c r="IYD59" s="1028"/>
      <c r="IYE59" s="1028"/>
      <c r="IYF59" s="1028"/>
      <c r="IYG59" s="1028"/>
      <c r="IYH59" s="1028"/>
      <c r="IYI59" s="1028"/>
      <c r="IYJ59" s="1028"/>
      <c r="IYK59" s="1028"/>
      <c r="IYL59" s="1028"/>
      <c r="IYM59" s="1028"/>
      <c r="IYN59" s="1028"/>
      <c r="IYO59" s="1028"/>
      <c r="IYP59" s="1028"/>
      <c r="IYQ59" s="1028"/>
      <c r="IYR59" s="1028"/>
      <c r="IYS59" s="1028"/>
      <c r="IYT59" s="1028"/>
      <c r="IYU59" s="1028"/>
      <c r="IYV59" s="1028"/>
      <c r="IYW59" s="1028"/>
      <c r="IYX59" s="1028"/>
      <c r="IYY59" s="1028"/>
      <c r="IYZ59" s="1028"/>
      <c r="IZA59" s="1028"/>
      <c r="IZB59" s="1028"/>
      <c r="IZC59" s="1028"/>
      <c r="IZD59" s="1028"/>
      <c r="IZE59" s="1028"/>
      <c r="IZF59" s="1028"/>
      <c r="IZG59" s="1028"/>
      <c r="IZH59" s="1028"/>
      <c r="IZI59" s="1028"/>
      <c r="IZJ59" s="1028"/>
      <c r="IZK59" s="1028"/>
      <c r="IZL59" s="1028"/>
      <c r="IZM59" s="1028"/>
      <c r="IZN59" s="1028"/>
      <c r="IZO59" s="1028"/>
      <c r="IZP59" s="1028"/>
      <c r="IZQ59" s="1028"/>
      <c r="IZR59" s="1028"/>
      <c r="IZS59" s="1028"/>
      <c r="IZT59" s="1028"/>
      <c r="IZU59" s="1028"/>
      <c r="IZV59" s="1028"/>
      <c r="IZW59" s="1028"/>
      <c r="IZX59" s="1028"/>
      <c r="IZY59" s="1028"/>
      <c r="IZZ59" s="1028"/>
      <c r="JAA59" s="1028"/>
      <c r="JAB59" s="1028"/>
      <c r="JAC59" s="1028"/>
      <c r="JAD59" s="1028"/>
      <c r="JAE59" s="1028"/>
      <c r="JAF59" s="1028"/>
      <c r="JAG59" s="1028"/>
      <c r="JAH59" s="1028"/>
      <c r="JAI59" s="1028"/>
      <c r="JAJ59" s="1028"/>
      <c r="JAK59" s="1028"/>
      <c r="JAL59" s="1028"/>
      <c r="JAM59" s="1028"/>
      <c r="JAN59" s="1028"/>
      <c r="JAO59" s="1028"/>
      <c r="JAP59" s="1028"/>
      <c r="JAQ59" s="1028"/>
      <c r="JAR59" s="1028"/>
      <c r="JAS59" s="1028"/>
      <c r="JAT59" s="1028"/>
      <c r="JAU59" s="1028"/>
      <c r="JAV59" s="1028"/>
      <c r="JAW59" s="1028"/>
      <c r="JAX59" s="1028"/>
      <c r="JAY59" s="1028"/>
      <c r="JAZ59" s="1028"/>
      <c r="JBA59" s="1028"/>
      <c r="JBB59" s="1028"/>
      <c r="JBC59" s="1028"/>
      <c r="JBD59" s="1028"/>
      <c r="JBE59" s="1028"/>
      <c r="JBF59" s="1028"/>
      <c r="JBG59" s="1028"/>
      <c r="JBH59" s="1028"/>
      <c r="JBI59" s="1028"/>
      <c r="JBJ59" s="1028"/>
      <c r="JBK59" s="1028"/>
      <c r="JBL59" s="1028"/>
      <c r="JBM59" s="1028"/>
      <c r="JBN59" s="1028"/>
      <c r="JBO59" s="1028"/>
      <c r="JBP59" s="1028"/>
      <c r="JBQ59" s="1028"/>
      <c r="JBR59" s="1028"/>
      <c r="JBS59" s="1028"/>
      <c r="JBT59" s="1028"/>
      <c r="JBU59" s="1028"/>
      <c r="JBV59" s="1028"/>
      <c r="JBW59" s="1028"/>
      <c r="JBX59" s="1028"/>
      <c r="JBY59" s="1028"/>
      <c r="JBZ59" s="1028"/>
      <c r="JCA59" s="1028"/>
      <c r="JCB59" s="1028"/>
      <c r="JCC59" s="1028"/>
      <c r="JCD59" s="1028"/>
      <c r="JCE59" s="1028"/>
      <c r="JCF59" s="1028"/>
      <c r="JCG59" s="1028"/>
      <c r="JCH59" s="1028"/>
      <c r="JCI59" s="1028"/>
      <c r="JCJ59" s="1028"/>
      <c r="JCK59" s="1028"/>
      <c r="JCL59" s="1028"/>
      <c r="JCM59" s="1028"/>
      <c r="JCN59" s="1028"/>
      <c r="JCO59" s="1028"/>
      <c r="JCP59" s="1028"/>
      <c r="JCQ59" s="1028"/>
      <c r="JCR59" s="1028"/>
      <c r="JCS59" s="1028"/>
      <c r="JCT59" s="1028"/>
      <c r="JCU59" s="1028"/>
      <c r="JCV59" s="1028"/>
      <c r="JCW59" s="1028"/>
      <c r="JCX59" s="1028"/>
      <c r="JCY59" s="1028"/>
      <c r="JCZ59" s="1028"/>
      <c r="JDA59" s="1028"/>
      <c r="JDB59" s="1028"/>
      <c r="JDC59" s="1028"/>
      <c r="JDD59" s="1028"/>
      <c r="JDE59" s="1028"/>
      <c r="JDF59" s="1028"/>
      <c r="JDG59" s="1028"/>
      <c r="JDH59" s="1028"/>
      <c r="JDI59" s="1028"/>
      <c r="JDJ59" s="1028"/>
      <c r="JDK59" s="1028"/>
      <c r="JDL59" s="1028"/>
      <c r="JDM59" s="1028"/>
      <c r="JDN59" s="1028"/>
      <c r="JDO59" s="1028"/>
      <c r="JDP59" s="1028"/>
      <c r="JDQ59" s="1028"/>
      <c r="JDR59" s="1028"/>
      <c r="JDS59" s="1028"/>
      <c r="JDT59" s="1028"/>
      <c r="JDU59" s="1028"/>
      <c r="JDV59" s="1028"/>
      <c r="JDW59" s="1028"/>
      <c r="JDX59" s="1028"/>
      <c r="JDY59" s="1028"/>
      <c r="JDZ59" s="1028"/>
      <c r="JEA59" s="1028"/>
      <c r="JEB59" s="1028"/>
      <c r="JEC59" s="1028"/>
      <c r="JED59" s="1028"/>
      <c r="JEE59" s="1028"/>
      <c r="JEF59" s="1028"/>
      <c r="JEG59" s="1028"/>
      <c r="JEH59" s="1028"/>
      <c r="JEI59" s="1028"/>
      <c r="JEJ59" s="1028"/>
      <c r="JEK59" s="1028"/>
      <c r="JEL59" s="1028"/>
      <c r="JEM59" s="1028"/>
      <c r="JEN59" s="1028"/>
      <c r="JEO59" s="1028"/>
      <c r="JEP59" s="1028"/>
      <c r="JEQ59" s="1028"/>
      <c r="JER59" s="1028"/>
      <c r="JES59" s="1028"/>
      <c r="JET59" s="1028"/>
      <c r="JEU59" s="1028"/>
      <c r="JEV59" s="1028"/>
      <c r="JEW59" s="1028"/>
      <c r="JEX59" s="1028"/>
      <c r="JEY59" s="1028"/>
      <c r="JEZ59" s="1028"/>
      <c r="JFA59" s="1028"/>
      <c r="JFB59" s="1028"/>
      <c r="JFC59" s="1028"/>
      <c r="JFD59" s="1028"/>
      <c r="JFE59" s="1028"/>
      <c r="JFF59" s="1028"/>
      <c r="JFG59" s="1028"/>
      <c r="JFH59" s="1028"/>
      <c r="JFI59" s="1028"/>
      <c r="JFJ59" s="1028"/>
      <c r="JFK59" s="1028"/>
      <c r="JFL59" s="1028"/>
      <c r="JFM59" s="1028"/>
      <c r="JFN59" s="1028"/>
      <c r="JFO59" s="1028"/>
      <c r="JFP59" s="1028"/>
      <c r="JFQ59" s="1028"/>
      <c r="JFR59" s="1028"/>
      <c r="JFS59" s="1028"/>
      <c r="JFT59" s="1028"/>
      <c r="JFU59" s="1028"/>
      <c r="JFV59" s="1028"/>
      <c r="JFW59" s="1028"/>
      <c r="JFX59" s="1028"/>
      <c r="JFY59" s="1028"/>
      <c r="JFZ59" s="1028"/>
      <c r="JGA59" s="1028"/>
      <c r="JGB59" s="1028"/>
      <c r="JGC59" s="1028"/>
      <c r="JGD59" s="1028"/>
      <c r="JGE59" s="1028"/>
      <c r="JGF59" s="1028"/>
      <c r="JGG59" s="1028"/>
      <c r="JGH59" s="1028"/>
      <c r="JGI59" s="1028"/>
      <c r="JGJ59" s="1028"/>
      <c r="JGK59" s="1028"/>
      <c r="JGL59" s="1028"/>
      <c r="JGM59" s="1028"/>
      <c r="JGN59" s="1028"/>
      <c r="JGO59" s="1028"/>
      <c r="JGP59" s="1028"/>
      <c r="JGQ59" s="1028"/>
      <c r="JGR59" s="1028"/>
      <c r="JGS59" s="1028"/>
      <c r="JGT59" s="1028"/>
      <c r="JGU59" s="1028"/>
      <c r="JGV59" s="1028"/>
      <c r="JGW59" s="1028"/>
      <c r="JGX59" s="1028"/>
      <c r="JGY59" s="1028"/>
      <c r="JGZ59" s="1028"/>
      <c r="JHA59" s="1028"/>
      <c r="JHB59" s="1028"/>
      <c r="JHC59" s="1028"/>
      <c r="JHD59" s="1028"/>
      <c r="JHE59" s="1028"/>
      <c r="JHF59" s="1028"/>
      <c r="JHG59" s="1028"/>
      <c r="JHH59" s="1028"/>
      <c r="JHI59" s="1028"/>
      <c r="JHJ59" s="1028"/>
      <c r="JHK59" s="1028"/>
      <c r="JHL59" s="1028"/>
      <c r="JHM59" s="1028"/>
      <c r="JHN59" s="1028"/>
      <c r="JHO59" s="1028"/>
      <c r="JHP59" s="1028"/>
      <c r="JHQ59" s="1028"/>
      <c r="JHR59" s="1028"/>
      <c r="JHS59" s="1028"/>
      <c r="JHT59" s="1028"/>
      <c r="JHU59" s="1028"/>
      <c r="JHV59" s="1028"/>
      <c r="JHW59" s="1028"/>
      <c r="JHX59" s="1028"/>
      <c r="JHY59" s="1028"/>
      <c r="JHZ59" s="1028"/>
      <c r="JIA59" s="1028"/>
      <c r="JIB59" s="1028"/>
      <c r="JIC59" s="1028"/>
      <c r="JID59" s="1028"/>
      <c r="JIE59" s="1028"/>
      <c r="JIF59" s="1028"/>
      <c r="JIG59" s="1028"/>
      <c r="JIH59" s="1028"/>
      <c r="JII59" s="1028"/>
      <c r="JIJ59" s="1028"/>
      <c r="JIK59" s="1028"/>
      <c r="JIL59" s="1028"/>
      <c r="JIM59" s="1028"/>
      <c r="JIN59" s="1028"/>
      <c r="JIO59" s="1028"/>
      <c r="JIP59" s="1028"/>
      <c r="JIQ59" s="1028"/>
      <c r="JIR59" s="1028"/>
      <c r="JIS59" s="1028"/>
      <c r="JIT59" s="1028"/>
      <c r="JIU59" s="1028"/>
      <c r="JIV59" s="1028"/>
      <c r="JIW59" s="1028"/>
      <c r="JIX59" s="1028"/>
      <c r="JIY59" s="1028"/>
      <c r="JIZ59" s="1028"/>
      <c r="JJA59" s="1028"/>
      <c r="JJB59" s="1028"/>
      <c r="JJC59" s="1028"/>
      <c r="JJD59" s="1028"/>
      <c r="JJE59" s="1028"/>
      <c r="JJF59" s="1028"/>
      <c r="JJG59" s="1028"/>
      <c r="JJH59" s="1028"/>
      <c r="JJI59" s="1028"/>
      <c r="JJJ59" s="1028"/>
      <c r="JJK59" s="1028"/>
      <c r="JJL59" s="1028"/>
      <c r="JJM59" s="1028"/>
      <c r="JJN59" s="1028"/>
      <c r="JJO59" s="1028"/>
      <c r="JJP59" s="1028"/>
      <c r="JJQ59" s="1028"/>
      <c r="JJR59" s="1028"/>
      <c r="JJS59" s="1028"/>
      <c r="JJT59" s="1028"/>
      <c r="JJU59" s="1028"/>
      <c r="JJV59" s="1028"/>
      <c r="JJW59" s="1028"/>
      <c r="JJX59" s="1028"/>
      <c r="JJY59" s="1028"/>
      <c r="JJZ59" s="1028"/>
      <c r="JKA59" s="1028"/>
      <c r="JKB59" s="1028"/>
      <c r="JKC59" s="1028"/>
      <c r="JKD59" s="1028"/>
      <c r="JKE59" s="1028"/>
      <c r="JKF59" s="1028"/>
      <c r="JKG59" s="1028"/>
      <c r="JKH59" s="1028"/>
      <c r="JKI59" s="1028"/>
      <c r="JKJ59" s="1028"/>
      <c r="JKK59" s="1028"/>
      <c r="JKL59" s="1028"/>
      <c r="JKM59" s="1028"/>
      <c r="JKN59" s="1028"/>
      <c r="JKO59" s="1028"/>
      <c r="JKP59" s="1028"/>
      <c r="JKQ59" s="1028"/>
      <c r="JKR59" s="1028"/>
      <c r="JKS59" s="1028"/>
      <c r="JKT59" s="1028"/>
      <c r="JKU59" s="1028"/>
      <c r="JKV59" s="1028"/>
      <c r="JKW59" s="1028"/>
      <c r="JKX59" s="1028"/>
      <c r="JKY59" s="1028"/>
      <c r="JKZ59" s="1028"/>
      <c r="JLA59" s="1028"/>
      <c r="JLB59" s="1028"/>
      <c r="JLC59" s="1028"/>
      <c r="JLD59" s="1028"/>
      <c r="JLE59" s="1028"/>
      <c r="JLF59" s="1028"/>
      <c r="JLG59" s="1028"/>
      <c r="JLH59" s="1028"/>
      <c r="JLI59" s="1028"/>
      <c r="JLJ59" s="1028"/>
      <c r="JLK59" s="1028"/>
      <c r="JLL59" s="1028"/>
      <c r="JLM59" s="1028"/>
      <c r="JLN59" s="1028"/>
      <c r="JLO59" s="1028"/>
      <c r="JLP59" s="1028"/>
      <c r="JLQ59" s="1028"/>
      <c r="JLR59" s="1028"/>
      <c r="JLS59" s="1028"/>
      <c r="JLT59" s="1028"/>
      <c r="JLU59" s="1028"/>
      <c r="JLV59" s="1028"/>
      <c r="JLW59" s="1028"/>
      <c r="JLX59" s="1028"/>
      <c r="JLY59" s="1028"/>
      <c r="JLZ59" s="1028"/>
      <c r="JMA59" s="1028"/>
      <c r="JMB59" s="1028"/>
      <c r="JMC59" s="1028"/>
      <c r="JMD59" s="1028"/>
      <c r="JME59" s="1028"/>
      <c r="JMF59" s="1028"/>
      <c r="JMG59" s="1028"/>
      <c r="JMH59" s="1028"/>
      <c r="JMI59" s="1028"/>
      <c r="JMJ59" s="1028"/>
      <c r="JMK59" s="1028"/>
      <c r="JML59" s="1028"/>
      <c r="JMM59" s="1028"/>
      <c r="JMN59" s="1028"/>
      <c r="JMO59" s="1028"/>
      <c r="JMP59" s="1028"/>
      <c r="JMQ59" s="1028"/>
      <c r="JMR59" s="1028"/>
      <c r="JMS59" s="1028"/>
      <c r="JMT59" s="1028"/>
      <c r="JMU59" s="1028"/>
      <c r="JMV59" s="1028"/>
      <c r="JMW59" s="1028"/>
      <c r="JMX59" s="1028"/>
      <c r="JMY59" s="1028"/>
      <c r="JMZ59" s="1028"/>
      <c r="JNA59" s="1028"/>
      <c r="JNB59" s="1028"/>
      <c r="JNC59" s="1028"/>
      <c r="JND59" s="1028"/>
      <c r="JNE59" s="1028"/>
      <c r="JNF59" s="1028"/>
      <c r="JNG59" s="1028"/>
      <c r="JNH59" s="1028"/>
      <c r="JNI59" s="1028"/>
      <c r="JNJ59" s="1028"/>
      <c r="JNK59" s="1028"/>
      <c r="JNL59" s="1028"/>
      <c r="JNM59" s="1028"/>
      <c r="JNN59" s="1028"/>
      <c r="JNO59" s="1028"/>
      <c r="JNP59" s="1028"/>
      <c r="JNQ59" s="1028"/>
      <c r="JNR59" s="1028"/>
      <c r="JNS59" s="1028"/>
      <c r="JNT59" s="1028"/>
      <c r="JNU59" s="1028"/>
      <c r="JNV59" s="1028"/>
      <c r="JNW59" s="1028"/>
      <c r="JNX59" s="1028"/>
      <c r="JNY59" s="1028"/>
      <c r="JNZ59" s="1028"/>
      <c r="JOA59" s="1028"/>
      <c r="JOB59" s="1028"/>
      <c r="JOC59" s="1028"/>
      <c r="JOD59" s="1028"/>
      <c r="JOE59" s="1028"/>
      <c r="JOF59" s="1028"/>
      <c r="JOG59" s="1028"/>
      <c r="JOH59" s="1028"/>
      <c r="JOI59" s="1028"/>
      <c r="JOJ59" s="1028"/>
      <c r="JOK59" s="1028"/>
      <c r="JOL59" s="1028"/>
      <c r="JOM59" s="1028"/>
      <c r="JON59" s="1028"/>
      <c r="JOO59" s="1028"/>
      <c r="JOP59" s="1028"/>
      <c r="JOQ59" s="1028"/>
      <c r="JOR59" s="1028"/>
      <c r="JOS59" s="1028"/>
      <c r="JOT59" s="1028"/>
      <c r="JOU59" s="1028"/>
      <c r="JOV59" s="1028"/>
      <c r="JOW59" s="1028"/>
      <c r="JOX59" s="1028"/>
      <c r="JOY59" s="1028"/>
      <c r="JOZ59" s="1028"/>
      <c r="JPA59" s="1028"/>
      <c r="JPB59" s="1028"/>
      <c r="JPC59" s="1028"/>
      <c r="JPD59" s="1028"/>
      <c r="JPE59" s="1028"/>
      <c r="JPF59" s="1028"/>
      <c r="JPG59" s="1028"/>
      <c r="JPH59" s="1028"/>
      <c r="JPI59" s="1028"/>
      <c r="JPJ59" s="1028"/>
      <c r="JPK59" s="1028"/>
      <c r="JPL59" s="1028"/>
      <c r="JPM59" s="1028"/>
      <c r="JPN59" s="1028"/>
      <c r="JPO59" s="1028"/>
      <c r="JPP59" s="1028"/>
      <c r="JPQ59" s="1028"/>
      <c r="JPR59" s="1028"/>
      <c r="JPS59" s="1028"/>
      <c r="JPT59" s="1028"/>
      <c r="JPU59" s="1028"/>
      <c r="JPV59" s="1028"/>
      <c r="JPW59" s="1028"/>
      <c r="JPX59" s="1028"/>
      <c r="JPY59" s="1028"/>
      <c r="JPZ59" s="1028"/>
      <c r="JQA59" s="1028"/>
      <c r="JQB59" s="1028"/>
      <c r="JQC59" s="1028"/>
      <c r="JQD59" s="1028"/>
      <c r="JQE59" s="1028"/>
      <c r="JQF59" s="1028"/>
      <c r="JQG59" s="1028"/>
      <c r="JQH59" s="1028"/>
      <c r="JQI59" s="1028"/>
      <c r="JQJ59" s="1028"/>
      <c r="JQK59" s="1028"/>
      <c r="JQL59" s="1028"/>
      <c r="JQM59" s="1028"/>
      <c r="JQN59" s="1028"/>
      <c r="JQO59" s="1028"/>
      <c r="JQP59" s="1028"/>
      <c r="JQQ59" s="1028"/>
      <c r="JQR59" s="1028"/>
      <c r="JQS59" s="1028"/>
      <c r="JQT59" s="1028"/>
      <c r="JQU59" s="1028"/>
      <c r="JQV59" s="1028"/>
      <c r="JQW59" s="1028"/>
      <c r="JQX59" s="1028"/>
      <c r="JQY59" s="1028"/>
      <c r="JQZ59" s="1028"/>
      <c r="JRA59" s="1028"/>
      <c r="JRB59" s="1028"/>
      <c r="JRC59" s="1028"/>
      <c r="JRD59" s="1028"/>
      <c r="JRE59" s="1028"/>
      <c r="JRF59" s="1028"/>
      <c r="JRG59" s="1028"/>
      <c r="JRH59" s="1028"/>
      <c r="JRI59" s="1028"/>
      <c r="JRJ59" s="1028"/>
      <c r="JRK59" s="1028"/>
      <c r="JRL59" s="1028"/>
      <c r="JRM59" s="1028"/>
      <c r="JRN59" s="1028"/>
      <c r="JRO59" s="1028"/>
      <c r="JRP59" s="1028"/>
      <c r="JRQ59" s="1028"/>
      <c r="JRR59" s="1028"/>
      <c r="JRS59" s="1028"/>
      <c r="JRT59" s="1028"/>
      <c r="JRU59" s="1028"/>
      <c r="JRV59" s="1028"/>
      <c r="JRW59" s="1028"/>
      <c r="JRX59" s="1028"/>
      <c r="JRY59" s="1028"/>
      <c r="JRZ59" s="1028"/>
      <c r="JSA59" s="1028"/>
      <c r="JSB59" s="1028"/>
      <c r="JSC59" s="1028"/>
      <c r="JSD59" s="1028"/>
      <c r="JSE59" s="1028"/>
      <c r="JSF59" s="1028"/>
      <c r="JSG59" s="1028"/>
      <c r="JSH59" s="1028"/>
      <c r="JSI59" s="1028"/>
      <c r="JSJ59" s="1028"/>
      <c r="JSK59" s="1028"/>
      <c r="JSL59" s="1028"/>
      <c r="JSM59" s="1028"/>
      <c r="JSN59" s="1028"/>
      <c r="JSO59" s="1028"/>
      <c r="JSP59" s="1028"/>
      <c r="JSQ59" s="1028"/>
      <c r="JSR59" s="1028"/>
      <c r="JSS59" s="1028"/>
      <c r="JST59" s="1028"/>
      <c r="JSU59" s="1028"/>
      <c r="JSV59" s="1028"/>
      <c r="JSW59" s="1028"/>
      <c r="JSX59" s="1028"/>
      <c r="JSY59" s="1028"/>
      <c r="JSZ59" s="1028"/>
      <c r="JTA59" s="1028"/>
      <c r="JTB59" s="1028"/>
      <c r="JTC59" s="1028"/>
      <c r="JTD59" s="1028"/>
      <c r="JTE59" s="1028"/>
      <c r="JTF59" s="1028"/>
      <c r="JTG59" s="1028"/>
      <c r="JTH59" s="1028"/>
      <c r="JTI59" s="1028"/>
      <c r="JTJ59" s="1028"/>
      <c r="JTK59" s="1028"/>
      <c r="JTL59" s="1028"/>
      <c r="JTM59" s="1028"/>
      <c r="JTN59" s="1028"/>
      <c r="JTO59" s="1028"/>
      <c r="JTP59" s="1028"/>
      <c r="JTQ59" s="1028"/>
      <c r="JTR59" s="1028"/>
      <c r="JTS59" s="1028"/>
      <c r="JTT59" s="1028"/>
      <c r="JTU59" s="1028"/>
      <c r="JTV59" s="1028"/>
      <c r="JTW59" s="1028"/>
      <c r="JTX59" s="1028"/>
      <c r="JTY59" s="1028"/>
      <c r="JTZ59" s="1028"/>
      <c r="JUA59" s="1028"/>
      <c r="JUB59" s="1028"/>
      <c r="JUC59" s="1028"/>
      <c r="JUD59" s="1028"/>
      <c r="JUE59" s="1028"/>
      <c r="JUF59" s="1028"/>
      <c r="JUG59" s="1028"/>
      <c r="JUH59" s="1028"/>
      <c r="JUI59" s="1028"/>
      <c r="JUJ59" s="1028"/>
      <c r="JUK59" s="1028"/>
      <c r="JUL59" s="1028"/>
      <c r="JUM59" s="1028"/>
      <c r="JUN59" s="1028"/>
      <c r="JUO59" s="1028"/>
      <c r="JUP59" s="1028"/>
      <c r="JUQ59" s="1028"/>
      <c r="JUR59" s="1028"/>
      <c r="JUS59" s="1028"/>
      <c r="JUT59" s="1028"/>
      <c r="JUU59" s="1028"/>
      <c r="JUV59" s="1028"/>
      <c r="JUW59" s="1028"/>
      <c r="JUX59" s="1028"/>
      <c r="JUY59" s="1028"/>
      <c r="JUZ59" s="1028"/>
      <c r="JVA59" s="1028"/>
      <c r="JVB59" s="1028"/>
      <c r="JVC59" s="1028"/>
      <c r="JVD59" s="1028"/>
      <c r="JVE59" s="1028"/>
      <c r="JVF59" s="1028"/>
      <c r="JVG59" s="1028"/>
      <c r="JVH59" s="1028"/>
      <c r="JVI59" s="1028"/>
      <c r="JVJ59" s="1028"/>
      <c r="JVK59" s="1028"/>
      <c r="JVL59" s="1028"/>
      <c r="JVM59" s="1028"/>
      <c r="JVN59" s="1028"/>
      <c r="JVO59" s="1028"/>
      <c r="JVP59" s="1028"/>
      <c r="JVQ59" s="1028"/>
      <c r="JVR59" s="1028"/>
      <c r="JVS59" s="1028"/>
      <c r="JVT59" s="1028"/>
      <c r="JVU59" s="1028"/>
      <c r="JVV59" s="1028"/>
      <c r="JVW59" s="1028"/>
      <c r="JVX59" s="1028"/>
      <c r="JVY59" s="1028"/>
      <c r="JVZ59" s="1028"/>
      <c r="JWA59" s="1028"/>
      <c r="JWB59" s="1028"/>
      <c r="JWC59" s="1028"/>
      <c r="JWD59" s="1028"/>
      <c r="JWE59" s="1028"/>
      <c r="JWF59" s="1028"/>
      <c r="JWG59" s="1028"/>
      <c r="JWH59" s="1028"/>
      <c r="JWI59" s="1028"/>
      <c r="JWJ59" s="1028"/>
      <c r="JWK59" s="1028"/>
      <c r="JWL59" s="1028"/>
      <c r="JWM59" s="1028"/>
      <c r="JWN59" s="1028"/>
      <c r="JWO59" s="1028"/>
      <c r="JWP59" s="1028"/>
      <c r="JWQ59" s="1028"/>
      <c r="JWR59" s="1028"/>
      <c r="JWS59" s="1028"/>
      <c r="JWT59" s="1028"/>
      <c r="JWU59" s="1028"/>
      <c r="JWV59" s="1028"/>
      <c r="JWW59" s="1028"/>
      <c r="JWX59" s="1028"/>
      <c r="JWY59" s="1028"/>
      <c r="JWZ59" s="1028"/>
      <c r="JXA59" s="1028"/>
      <c r="JXB59" s="1028"/>
      <c r="JXC59" s="1028"/>
      <c r="JXD59" s="1028"/>
      <c r="JXE59" s="1028"/>
      <c r="JXF59" s="1028"/>
      <c r="JXG59" s="1028"/>
      <c r="JXH59" s="1028"/>
      <c r="JXI59" s="1028"/>
      <c r="JXJ59" s="1028"/>
      <c r="JXK59" s="1028"/>
      <c r="JXL59" s="1028"/>
      <c r="JXM59" s="1028"/>
      <c r="JXN59" s="1028"/>
      <c r="JXO59" s="1028"/>
      <c r="JXP59" s="1028"/>
      <c r="JXQ59" s="1028"/>
      <c r="JXR59" s="1028"/>
      <c r="JXS59" s="1028"/>
      <c r="JXT59" s="1028"/>
      <c r="JXU59" s="1028"/>
      <c r="JXV59" s="1028"/>
      <c r="JXW59" s="1028"/>
      <c r="JXX59" s="1028"/>
      <c r="JXY59" s="1028"/>
      <c r="JXZ59" s="1028"/>
      <c r="JYA59" s="1028"/>
      <c r="JYB59" s="1028"/>
      <c r="JYC59" s="1028"/>
      <c r="JYD59" s="1028"/>
      <c r="JYE59" s="1028"/>
      <c r="JYF59" s="1028"/>
      <c r="JYG59" s="1028"/>
      <c r="JYH59" s="1028"/>
      <c r="JYI59" s="1028"/>
      <c r="JYJ59" s="1028"/>
      <c r="JYK59" s="1028"/>
      <c r="JYL59" s="1028"/>
      <c r="JYM59" s="1028"/>
      <c r="JYN59" s="1028"/>
      <c r="JYO59" s="1028"/>
      <c r="JYP59" s="1028"/>
      <c r="JYQ59" s="1028"/>
      <c r="JYR59" s="1028"/>
      <c r="JYS59" s="1028"/>
      <c r="JYT59" s="1028"/>
      <c r="JYU59" s="1028"/>
      <c r="JYV59" s="1028"/>
      <c r="JYW59" s="1028"/>
      <c r="JYX59" s="1028"/>
      <c r="JYY59" s="1028"/>
      <c r="JYZ59" s="1028"/>
      <c r="JZA59" s="1028"/>
      <c r="JZB59" s="1028"/>
      <c r="JZC59" s="1028"/>
      <c r="JZD59" s="1028"/>
      <c r="JZE59" s="1028"/>
      <c r="JZF59" s="1028"/>
      <c r="JZG59" s="1028"/>
      <c r="JZH59" s="1028"/>
      <c r="JZI59" s="1028"/>
      <c r="JZJ59" s="1028"/>
      <c r="JZK59" s="1028"/>
      <c r="JZL59" s="1028"/>
      <c r="JZM59" s="1028"/>
      <c r="JZN59" s="1028"/>
      <c r="JZO59" s="1028"/>
      <c r="JZP59" s="1028"/>
      <c r="JZQ59" s="1028"/>
      <c r="JZR59" s="1028"/>
      <c r="JZS59" s="1028"/>
      <c r="JZT59" s="1028"/>
      <c r="JZU59" s="1028"/>
      <c r="JZV59" s="1028"/>
      <c r="JZW59" s="1028"/>
      <c r="JZX59" s="1028"/>
      <c r="JZY59" s="1028"/>
      <c r="JZZ59" s="1028"/>
      <c r="KAA59" s="1028"/>
      <c r="KAB59" s="1028"/>
      <c r="KAC59" s="1028"/>
      <c r="KAD59" s="1028"/>
      <c r="KAE59" s="1028"/>
      <c r="KAF59" s="1028"/>
      <c r="KAG59" s="1028"/>
      <c r="KAH59" s="1028"/>
      <c r="KAI59" s="1028"/>
      <c r="KAJ59" s="1028"/>
      <c r="KAK59" s="1028"/>
      <c r="KAL59" s="1028"/>
      <c r="KAM59" s="1028"/>
      <c r="KAN59" s="1028"/>
      <c r="KAO59" s="1028"/>
      <c r="KAP59" s="1028"/>
      <c r="KAQ59" s="1028"/>
      <c r="KAR59" s="1028"/>
      <c r="KAS59" s="1028"/>
      <c r="KAT59" s="1028"/>
      <c r="KAU59" s="1028"/>
      <c r="KAV59" s="1028"/>
      <c r="KAW59" s="1028"/>
      <c r="KAX59" s="1028"/>
      <c r="KAY59" s="1028"/>
      <c r="KAZ59" s="1028"/>
      <c r="KBA59" s="1028"/>
      <c r="KBB59" s="1028"/>
      <c r="KBC59" s="1028"/>
      <c r="KBD59" s="1028"/>
      <c r="KBE59" s="1028"/>
      <c r="KBF59" s="1028"/>
      <c r="KBG59" s="1028"/>
      <c r="KBH59" s="1028"/>
      <c r="KBI59" s="1028"/>
      <c r="KBJ59" s="1028"/>
      <c r="KBK59" s="1028"/>
      <c r="KBL59" s="1028"/>
      <c r="KBM59" s="1028"/>
      <c r="KBN59" s="1028"/>
      <c r="KBO59" s="1028"/>
      <c r="KBP59" s="1028"/>
      <c r="KBQ59" s="1028"/>
      <c r="KBR59" s="1028"/>
      <c r="KBS59" s="1028"/>
      <c r="KBT59" s="1028"/>
      <c r="KBU59" s="1028"/>
      <c r="KBV59" s="1028"/>
      <c r="KBW59" s="1028"/>
      <c r="KBX59" s="1028"/>
      <c r="KBY59" s="1028"/>
      <c r="KBZ59" s="1028"/>
      <c r="KCA59" s="1028"/>
      <c r="KCB59" s="1028"/>
      <c r="KCC59" s="1028"/>
      <c r="KCD59" s="1028"/>
      <c r="KCE59" s="1028"/>
      <c r="KCF59" s="1028"/>
      <c r="KCG59" s="1028"/>
      <c r="KCH59" s="1028"/>
      <c r="KCI59" s="1028"/>
      <c r="KCJ59" s="1028"/>
      <c r="KCK59" s="1028"/>
      <c r="KCL59" s="1028"/>
      <c r="KCM59" s="1028"/>
      <c r="KCN59" s="1028"/>
      <c r="KCO59" s="1028"/>
      <c r="KCP59" s="1028"/>
      <c r="KCQ59" s="1028"/>
      <c r="KCR59" s="1028"/>
      <c r="KCS59" s="1028"/>
      <c r="KCT59" s="1028"/>
      <c r="KCU59" s="1028"/>
      <c r="KCV59" s="1028"/>
      <c r="KCW59" s="1028"/>
      <c r="KCX59" s="1028"/>
      <c r="KCY59" s="1028"/>
      <c r="KCZ59" s="1028"/>
      <c r="KDA59" s="1028"/>
      <c r="KDB59" s="1028"/>
      <c r="KDC59" s="1028"/>
      <c r="KDD59" s="1028"/>
      <c r="KDE59" s="1028"/>
      <c r="KDF59" s="1028"/>
      <c r="KDG59" s="1028"/>
      <c r="KDH59" s="1028"/>
      <c r="KDI59" s="1028"/>
      <c r="KDJ59" s="1028"/>
      <c r="KDK59" s="1028"/>
      <c r="KDL59" s="1028"/>
      <c r="KDM59" s="1028"/>
      <c r="KDN59" s="1028"/>
      <c r="KDO59" s="1028"/>
      <c r="KDP59" s="1028"/>
      <c r="KDQ59" s="1028"/>
      <c r="KDR59" s="1028"/>
      <c r="KDS59" s="1028"/>
      <c r="KDT59" s="1028"/>
      <c r="KDU59" s="1028"/>
      <c r="KDV59" s="1028"/>
      <c r="KDW59" s="1028"/>
      <c r="KDX59" s="1028"/>
      <c r="KDY59" s="1028"/>
      <c r="KDZ59" s="1028"/>
      <c r="KEA59" s="1028"/>
      <c r="KEB59" s="1028"/>
      <c r="KEC59" s="1028"/>
      <c r="KED59" s="1028"/>
      <c r="KEE59" s="1028"/>
      <c r="KEF59" s="1028"/>
      <c r="KEG59" s="1028"/>
      <c r="KEH59" s="1028"/>
      <c r="KEI59" s="1028"/>
      <c r="KEJ59" s="1028"/>
      <c r="KEK59" s="1028"/>
      <c r="KEL59" s="1028"/>
      <c r="KEM59" s="1028"/>
      <c r="KEN59" s="1028"/>
      <c r="KEO59" s="1028"/>
      <c r="KEP59" s="1028"/>
      <c r="KEQ59" s="1028"/>
      <c r="KER59" s="1028"/>
      <c r="KES59" s="1028"/>
      <c r="KET59" s="1028"/>
      <c r="KEU59" s="1028"/>
      <c r="KEV59" s="1028"/>
      <c r="KEW59" s="1028"/>
      <c r="KEX59" s="1028"/>
      <c r="KEY59" s="1028"/>
      <c r="KEZ59" s="1028"/>
      <c r="KFA59" s="1028"/>
      <c r="KFB59" s="1028"/>
      <c r="KFC59" s="1028"/>
      <c r="KFD59" s="1028"/>
      <c r="KFE59" s="1028"/>
      <c r="KFF59" s="1028"/>
      <c r="KFG59" s="1028"/>
      <c r="KFH59" s="1028"/>
      <c r="KFI59" s="1028"/>
      <c r="KFJ59" s="1028"/>
      <c r="KFK59" s="1028"/>
      <c r="KFL59" s="1028"/>
      <c r="KFM59" s="1028"/>
      <c r="KFN59" s="1028"/>
      <c r="KFO59" s="1028"/>
      <c r="KFP59" s="1028"/>
      <c r="KFQ59" s="1028"/>
      <c r="KFR59" s="1028"/>
      <c r="KFS59" s="1028"/>
      <c r="KFT59" s="1028"/>
      <c r="KFU59" s="1028"/>
      <c r="KFV59" s="1028"/>
      <c r="KFW59" s="1028"/>
      <c r="KFX59" s="1028"/>
      <c r="KFY59" s="1028"/>
      <c r="KFZ59" s="1028"/>
      <c r="KGA59" s="1028"/>
      <c r="KGB59" s="1028"/>
      <c r="KGC59" s="1028"/>
      <c r="KGD59" s="1028"/>
      <c r="KGE59" s="1028"/>
      <c r="KGF59" s="1028"/>
      <c r="KGG59" s="1028"/>
      <c r="KGH59" s="1028"/>
      <c r="KGI59" s="1028"/>
      <c r="KGJ59" s="1028"/>
      <c r="KGK59" s="1028"/>
      <c r="KGL59" s="1028"/>
      <c r="KGM59" s="1028"/>
      <c r="KGN59" s="1028"/>
      <c r="KGO59" s="1028"/>
      <c r="KGP59" s="1028"/>
      <c r="KGQ59" s="1028"/>
      <c r="KGR59" s="1028"/>
      <c r="KGS59" s="1028"/>
      <c r="KGT59" s="1028"/>
      <c r="KGU59" s="1028"/>
      <c r="KGV59" s="1028"/>
      <c r="KGW59" s="1028"/>
      <c r="KGX59" s="1028"/>
      <c r="KGY59" s="1028"/>
      <c r="KGZ59" s="1028"/>
      <c r="KHA59" s="1028"/>
      <c r="KHB59" s="1028"/>
      <c r="KHC59" s="1028"/>
      <c r="KHD59" s="1028"/>
      <c r="KHE59" s="1028"/>
      <c r="KHF59" s="1028"/>
      <c r="KHG59" s="1028"/>
      <c r="KHH59" s="1028"/>
      <c r="KHI59" s="1028"/>
      <c r="KHJ59" s="1028"/>
      <c r="KHK59" s="1028"/>
      <c r="KHL59" s="1028"/>
      <c r="KHM59" s="1028"/>
      <c r="KHN59" s="1028"/>
      <c r="KHO59" s="1028"/>
      <c r="KHP59" s="1028"/>
      <c r="KHQ59" s="1028"/>
      <c r="KHR59" s="1028"/>
      <c r="KHS59" s="1028"/>
      <c r="KHT59" s="1028"/>
      <c r="KHU59" s="1028"/>
      <c r="KHV59" s="1028"/>
      <c r="KHW59" s="1028"/>
      <c r="KHX59" s="1028"/>
      <c r="KHY59" s="1028"/>
      <c r="KHZ59" s="1028"/>
      <c r="KIA59" s="1028"/>
      <c r="KIB59" s="1028"/>
      <c r="KIC59" s="1028"/>
      <c r="KID59" s="1028"/>
      <c r="KIE59" s="1028"/>
      <c r="KIF59" s="1028"/>
      <c r="KIG59" s="1028"/>
      <c r="KIH59" s="1028"/>
      <c r="KII59" s="1028"/>
      <c r="KIJ59" s="1028"/>
      <c r="KIK59" s="1028"/>
      <c r="KIL59" s="1028"/>
      <c r="KIM59" s="1028"/>
      <c r="KIN59" s="1028"/>
      <c r="KIO59" s="1028"/>
      <c r="KIP59" s="1028"/>
      <c r="KIQ59" s="1028"/>
      <c r="KIR59" s="1028"/>
      <c r="KIS59" s="1028"/>
      <c r="KIT59" s="1028"/>
      <c r="KIU59" s="1028"/>
      <c r="KIV59" s="1028"/>
      <c r="KIW59" s="1028"/>
      <c r="KIX59" s="1028"/>
      <c r="KIY59" s="1028"/>
      <c r="KIZ59" s="1028"/>
      <c r="KJA59" s="1028"/>
      <c r="KJB59" s="1028"/>
      <c r="KJC59" s="1028"/>
      <c r="KJD59" s="1028"/>
      <c r="KJE59" s="1028"/>
      <c r="KJF59" s="1028"/>
      <c r="KJG59" s="1028"/>
      <c r="KJH59" s="1028"/>
      <c r="KJI59" s="1028"/>
      <c r="KJJ59" s="1028"/>
      <c r="KJK59" s="1028"/>
      <c r="KJL59" s="1028"/>
      <c r="KJM59" s="1028"/>
      <c r="KJN59" s="1028"/>
      <c r="KJO59" s="1028"/>
      <c r="KJP59" s="1028"/>
      <c r="KJQ59" s="1028"/>
      <c r="KJR59" s="1028"/>
      <c r="KJS59" s="1028"/>
      <c r="KJT59" s="1028"/>
      <c r="KJU59" s="1028"/>
      <c r="KJV59" s="1028"/>
      <c r="KJW59" s="1028"/>
      <c r="KJX59" s="1028"/>
      <c r="KJY59" s="1028"/>
      <c r="KJZ59" s="1028"/>
      <c r="KKA59" s="1028"/>
      <c r="KKB59" s="1028"/>
      <c r="KKC59" s="1028"/>
      <c r="KKD59" s="1028"/>
      <c r="KKE59" s="1028"/>
      <c r="KKF59" s="1028"/>
      <c r="KKG59" s="1028"/>
      <c r="KKH59" s="1028"/>
      <c r="KKI59" s="1028"/>
      <c r="KKJ59" s="1028"/>
      <c r="KKK59" s="1028"/>
      <c r="KKL59" s="1028"/>
      <c r="KKM59" s="1028"/>
      <c r="KKN59" s="1028"/>
      <c r="KKO59" s="1028"/>
      <c r="KKP59" s="1028"/>
      <c r="KKQ59" s="1028"/>
      <c r="KKR59" s="1028"/>
      <c r="KKS59" s="1028"/>
      <c r="KKT59" s="1028"/>
      <c r="KKU59" s="1028"/>
      <c r="KKV59" s="1028"/>
      <c r="KKW59" s="1028"/>
      <c r="KKX59" s="1028"/>
      <c r="KKY59" s="1028"/>
      <c r="KKZ59" s="1028"/>
      <c r="KLA59" s="1028"/>
      <c r="KLB59" s="1028"/>
      <c r="KLC59" s="1028"/>
      <c r="KLD59" s="1028"/>
      <c r="KLE59" s="1028"/>
      <c r="KLF59" s="1028"/>
      <c r="KLG59" s="1028"/>
      <c r="KLH59" s="1028"/>
      <c r="KLI59" s="1028"/>
      <c r="KLJ59" s="1028"/>
      <c r="KLK59" s="1028"/>
      <c r="KLL59" s="1028"/>
      <c r="KLM59" s="1028"/>
      <c r="KLN59" s="1028"/>
      <c r="KLO59" s="1028"/>
      <c r="KLP59" s="1028"/>
      <c r="KLQ59" s="1028"/>
      <c r="KLR59" s="1028"/>
      <c r="KLS59" s="1028"/>
      <c r="KLT59" s="1028"/>
      <c r="KLU59" s="1028"/>
      <c r="KLV59" s="1028"/>
      <c r="KLW59" s="1028"/>
      <c r="KLX59" s="1028"/>
      <c r="KLY59" s="1028"/>
      <c r="KLZ59" s="1028"/>
      <c r="KMA59" s="1028"/>
      <c r="KMB59" s="1028"/>
      <c r="KMC59" s="1028"/>
      <c r="KMD59" s="1028"/>
      <c r="KME59" s="1028"/>
      <c r="KMF59" s="1028"/>
      <c r="KMG59" s="1028"/>
      <c r="KMH59" s="1028"/>
      <c r="KMI59" s="1028"/>
      <c r="KMJ59" s="1028"/>
      <c r="KMK59" s="1028"/>
      <c r="KML59" s="1028"/>
      <c r="KMM59" s="1028"/>
      <c r="KMN59" s="1028"/>
      <c r="KMO59" s="1028"/>
      <c r="KMP59" s="1028"/>
      <c r="KMQ59" s="1028"/>
      <c r="KMR59" s="1028"/>
      <c r="KMS59" s="1028"/>
      <c r="KMT59" s="1028"/>
      <c r="KMU59" s="1028"/>
      <c r="KMV59" s="1028"/>
      <c r="KMW59" s="1028"/>
      <c r="KMX59" s="1028"/>
      <c r="KMY59" s="1028"/>
      <c r="KMZ59" s="1028"/>
      <c r="KNA59" s="1028"/>
      <c r="KNB59" s="1028"/>
      <c r="KNC59" s="1028"/>
      <c r="KND59" s="1028"/>
      <c r="KNE59" s="1028"/>
      <c r="KNF59" s="1028"/>
      <c r="KNG59" s="1028"/>
      <c r="KNH59" s="1028"/>
      <c r="KNI59" s="1028"/>
      <c r="KNJ59" s="1028"/>
      <c r="KNK59" s="1028"/>
      <c r="KNL59" s="1028"/>
      <c r="KNM59" s="1028"/>
      <c r="KNN59" s="1028"/>
      <c r="KNO59" s="1028"/>
      <c r="KNP59" s="1028"/>
      <c r="KNQ59" s="1028"/>
      <c r="KNR59" s="1028"/>
      <c r="KNS59" s="1028"/>
      <c r="KNT59" s="1028"/>
      <c r="KNU59" s="1028"/>
      <c r="KNV59" s="1028"/>
      <c r="KNW59" s="1028"/>
      <c r="KNX59" s="1028"/>
      <c r="KNY59" s="1028"/>
      <c r="KNZ59" s="1028"/>
      <c r="KOA59" s="1028"/>
      <c r="KOB59" s="1028"/>
      <c r="KOC59" s="1028"/>
      <c r="KOD59" s="1028"/>
      <c r="KOE59" s="1028"/>
      <c r="KOF59" s="1028"/>
      <c r="KOG59" s="1028"/>
      <c r="KOH59" s="1028"/>
      <c r="KOI59" s="1028"/>
      <c r="KOJ59" s="1028"/>
      <c r="KOK59" s="1028"/>
      <c r="KOL59" s="1028"/>
      <c r="KOM59" s="1028"/>
      <c r="KON59" s="1028"/>
      <c r="KOO59" s="1028"/>
      <c r="KOP59" s="1028"/>
      <c r="KOQ59" s="1028"/>
      <c r="KOR59" s="1028"/>
      <c r="KOS59" s="1028"/>
      <c r="KOT59" s="1028"/>
      <c r="KOU59" s="1028"/>
      <c r="KOV59" s="1028"/>
      <c r="KOW59" s="1028"/>
      <c r="KOX59" s="1028"/>
      <c r="KOY59" s="1028"/>
      <c r="KOZ59" s="1028"/>
      <c r="KPA59" s="1028"/>
      <c r="KPB59" s="1028"/>
      <c r="KPC59" s="1028"/>
      <c r="KPD59" s="1028"/>
      <c r="KPE59" s="1028"/>
      <c r="KPF59" s="1028"/>
      <c r="KPG59" s="1028"/>
      <c r="KPH59" s="1028"/>
      <c r="KPI59" s="1028"/>
      <c r="KPJ59" s="1028"/>
      <c r="KPK59" s="1028"/>
      <c r="KPL59" s="1028"/>
      <c r="KPM59" s="1028"/>
      <c r="KPN59" s="1028"/>
      <c r="KPO59" s="1028"/>
      <c r="KPP59" s="1028"/>
      <c r="KPQ59" s="1028"/>
      <c r="KPR59" s="1028"/>
      <c r="KPS59" s="1028"/>
      <c r="KPT59" s="1028"/>
      <c r="KPU59" s="1028"/>
      <c r="KPV59" s="1028"/>
      <c r="KPW59" s="1028"/>
      <c r="KPX59" s="1028"/>
      <c r="KPY59" s="1028"/>
      <c r="KPZ59" s="1028"/>
      <c r="KQA59" s="1028"/>
      <c r="KQB59" s="1028"/>
      <c r="KQC59" s="1028"/>
      <c r="KQD59" s="1028"/>
      <c r="KQE59" s="1028"/>
      <c r="KQF59" s="1028"/>
      <c r="KQG59" s="1028"/>
      <c r="KQH59" s="1028"/>
      <c r="KQI59" s="1028"/>
      <c r="KQJ59" s="1028"/>
      <c r="KQK59" s="1028"/>
      <c r="KQL59" s="1028"/>
      <c r="KQM59" s="1028"/>
      <c r="KQN59" s="1028"/>
      <c r="KQO59" s="1028"/>
      <c r="KQP59" s="1028"/>
      <c r="KQQ59" s="1028"/>
      <c r="KQR59" s="1028"/>
      <c r="KQS59" s="1028"/>
      <c r="KQT59" s="1028"/>
      <c r="KQU59" s="1028"/>
      <c r="KQV59" s="1028"/>
      <c r="KQW59" s="1028"/>
      <c r="KQX59" s="1028"/>
      <c r="KQY59" s="1028"/>
      <c r="KQZ59" s="1028"/>
      <c r="KRA59" s="1028"/>
      <c r="KRB59" s="1028"/>
      <c r="KRC59" s="1028"/>
      <c r="KRD59" s="1028"/>
      <c r="KRE59" s="1028"/>
      <c r="KRF59" s="1028"/>
      <c r="KRG59" s="1028"/>
      <c r="KRH59" s="1028"/>
      <c r="KRI59" s="1028"/>
      <c r="KRJ59" s="1028"/>
      <c r="KRK59" s="1028"/>
      <c r="KRL59" s="1028"/>
      <c r="KRM59" s="1028"/>
      <c r="KRN59" s="1028"/>
      <c r="KRO59" s="1028"/>
      <c r="KRP59" s="1028"/>
      <c r="KRQ59" s="1028"/>
      <c r="KRR59" s="1028"/>
      <c r="KRS59" s="1028"/>
      <c r="KRT59" s="1028"/>
      <c r="KRU59" s="1028"/>
      <c r="KRV59" s="1028"/>
      <c r="KRW59" s="1028"/>
      <c r="KRX59" s="1028"/>
      <c r="KRY59" s="1028"/>
      <c r="KRZ59" s="1028"/>
      <c r="KSA59" s="1028"/>
      <c r="KSB59" s="1028"/>
      <c r="KSC59" s="1028"/>
      <c r="KSD59" s="1028"/>
      <c r="KSE59" s="1028"/>
      <c r="KSF59" s="1028"/>
      <c r="KSG59" s="1028"/>
      <c r="KSH59" s="1028"/>
      <c r="KSI59" s="1028"/>
      <c r="KSJ59" s="1028"/>
      <c r="KSK59" s="1028"/>
      <c r="KSL59" s="1028"/>
      <c r="KSM59" s="1028"/>
      <c r="KSN59" s="1028"/>
      <c r="KSO59" s="1028"/>
      <c r="KSP59" s="1028"/>
      <c r="KSQ59" s="1028"/>
      <c r="KSR59" s="1028"/>
      <c r="KSS59" s="1028"/>
      <c r="KST59" s="1028"/>
      <c r="KSU59" s="1028"/>
      <c r="KSV59" s="1028"/>
      <c r="KSW59" s="1028"/>
      <c r="KSX59" s="1028"/>
      <c r="KSY59" s="1028"/>
      <c r="KSZ59" s="1028"/>
      <c r="KTA59" s="1028"/>
      <c r="KTB59" s="1028"/>
      <c r="KTC59" s="1028"/>
      <c r="KTD59" s="1028"/>
      <c r="KTE59" s="1028"/>
      <c r="KTF59" s="1028"/>
      <c r="KTG59" s="1028"/>
      <c r="KTH59" s="1028"/>
      <c r="KTI59" s="1028"/>
      <c r="KTJ59" s="1028"/>
      <c r="KTK59" s="1028"/>
      <c r="KTL59" s="1028"/>
      <c r="KTM59" s="1028"/>
      <c r="KTN59" s="1028"/>
      <c r="KTO59" s="1028"/>
      <c r="KTP59" s="1028"/>
      <c r="KTQ59" s="1028"/>
      <c r="KTR59" s="1028"/>
      <c r="KTS59" s="1028"/>
      <c r="KTT59" s="1028"/>
      <c r="KTU59" s="1028"/>
      <c r="KTV59" s="1028"/>
      <c r="KTW59" s="1028"/>
      <c r="KTX59" s="1028"/>
      <c r="KTY59" s="1028"/>
      <c r="KTZ59" s="1028"/>
      <c r="KUA59" s="1028"/>
      <c r="KUB59" s="1028"/>
      <c r="KUC59" s="1028"/>
      <c r="KUD59" s="1028"/>
      <c r="KUE59" s="1028"/>
      <c r="KUF59" s="1028"/>
      <c r="KUG59" s="1028"/>
      <c r="KUH59" s="1028"/>
      <c r="KUI59" s="1028"/>
      <c r="KUJ59" s="1028"/>
      <c r="KUK59" s="1028"/>
      <c r="KUL59" s="1028"/>
      <c r="KUM59" s="1028"/>
      <c r="KUN59" s="1028"/>
      <c r="KUO59" s="1028"/>
      <c r="KUP59" s="1028"/>
      <c r="KUQ59" s="1028"/>
      <c r="KUR59" s="1028"/>
      <c r="KUS59" s="1028"/>
      <c r="KUT59" s="1028"/>
      <c r="KUU59" s="1028"/>
      <c r="KUV59" s="1028"/>
      <c r="KUW59" s="1028"/>
      <c r="KUX59" s="1028"/>
      <c r="KUY59" s="1028"/>
      <c r="KUZ59" s="1028"/>
      <c r="KVA59" s="1028"/>
      <c r="KVB59" s="1028"/>
      <c r="KVC59" s="1028"/>
      <c r="KVD59" s="1028"/>
      <c r="KVE59" s="1028"/>
      <c r="KVF59" s="1028"/>
      <c r="KVG59" s="1028"/>
      <c r="KVH59" s="1028"/>
      <c r="KVI59" s="1028"/>
      <c r="KVJ59" s="1028"/>
      <c r="KVK59" s="1028"/>
      <c r="KVL59" s="1028"/>
      <c r="KVM59" s="1028"/>
      <c r="KVN59" s="1028"/>
      <c r="KVO59" s="1028"/>
      <c r="KVP59" s="1028"/>
      <c r="KVQ59" s="1028"/>
      <c r="KVR59" s="1028"/>
      <c r="KVS59" s="1028"/>
      <c r="KVT59" s="1028"/>
      <c r="KVU59" s="1028"/>
      <c r="KVV59" s="1028"/>
      <c r="KVW59" s="1028"/>
      <c r="KVX59" s="1028"/>
      <c r="KVY59" s="1028"/>
      <c r="KVZ59" s="1028"/>
      <c r="KWA59" s="1028"/>
      <c r="KWB59" s="1028"/>
      <c r="KWC59" s="1028"/>
      <c r="KWD59" s="1028"/>
      <c r="KWE59" s="1028"/>
      <c r="KWF59" s="1028"/>
      <c r="KWG59" s="1028"/>
      <c r="KWH59" s="1028"/>
      <c r="KWI59" s="1028"/>
      <c r="KWJ59" s="1028"/>
      <c r="KWK59" s="1028"/>
      <c r="KWL59" s="1028"/>
      <c r="KWM59" s="1028"/>
      <c r="KWN59" s="1028"/>
      <c r="KWO59" s="1028"/>
      <c r="KWP59" s="1028"/>
      <c r="KWQ59" s="1028"/>
      <c r="KWR59" s="1028"/>
      <c r="KWS59" s="1028"/>
      <c r="KWT59" s="1028"/>
      <c r="KWU59" s="1028"/>
      <c r="KWV59" s="1028"/>
      <c r="KWW59" s="1028"/>
      <c r="KWX59" s="1028"/>
      <c r="KWY59" s="1028"/>
      <c r="KWZ59" s="1028"/>
      <c r="KXA59" s="1028"/>
      <c r="KXB59" s="1028"/>
      <c r="KXC59" s="1028"/>
      <c r="KXD59" s="1028"/>
      <c r="KXE59" s="1028"/>
      <c r="KXF59" s="1028"/>
      <c r="KXG59" s="1028"/>
      <c r="KXH59" s="1028"/>
      <c r="KXI59" s="1028"/>
      <c r="KXJ59" s="1028"/>
      <c r="KXK59" s="1028"/>
      <c r="KXL59" s="1028"/>
      <c r="KXM59" s="1028"/>
      <c r="KXN59" s="1028"/>
      <c r="KXO59" s="1028"/>
      <c r="KXP59" s="1028"/>
      <c r="KXQ59" s="1028"/>
      <c r="KXR59" s="1028"/>
      <c r="KXS59" s="1028"/>
      <c r="KXT59" s="1028"/>
      <c r="KXU59" s="1028"/>
      <c r="KXV59" s="1028"/>
      <c r="KXW59" s="1028"/>
      <c r="KXX59" s="1028"/>
      <c r="KXY59" s="1028"/>
      <c r="KXZ59" s="1028"/>
      <c r="KYA59" s="1028"/>
      <c r="KYB59" s="1028"/>
      <c r="KYC59" s="1028"/>
      <c r="KYD59" s="1028"/>
      <c r="KYE59" s="1028"/>
      <c r="KYF59" s="1028"/>
      <c r="KYG59" s="1028"/>
      <c r="KYH59" s="1028"/>
      <c r="KYI59" s="1028"/>
      <c r="KYJ59" s="1028"/>
      <c r="KYK59" s="1028"/>
      <c r="KYL59" s="1028"/>
      <c r="KYM59" s="1028"/>
      <c r="KYN59" s="1028"/>
      <c r="KYO59" s="1028"/>
      <c r="KYP59" s="1028"/>
      <c r="KYQ59" s="1028"/>
      <c r="KYR59" s="1028"/>
      <c r="KYS59" s="1028"/>
      <c r="KYT59" s="1028"/>
      <c r="KYU59" s="1028"/>
      <c r="KYV59" s="1028"/>
      <c r="KYW59" s="1028"/>
      <c r="KYX59" s="1028"/>
      <c r="KYY59" s="1028"/>
      <c r="KYZ59" s="1028"/>
      <c r="KZA59" s="1028"/>
      <c r="KZB59" s="1028"/>
      <c r="KZC59" s="1028"/>
      <c r="KZD59" s="1028"/>
      <c r="KZE59" s="1028"/>
      <c r="KZF59" s="1028"/>
      <c r="KZG59" s="1028"/>
      <c r="KZH59" s="1028"/>
      <c r="KZI59" s="1028"/>
      <c r="KZJ59" s="1028"/>
      <c r="KZK59" s="1028"/>
      <c r="KZL59" s="1028"/>
      <c r="KZM59" s="1028"/>
      <c r="KZN59" s="1028"/>
      <c r="KZO59" s="1028"/>
      <c r="KZP59" s="1028"/>
      <c r="KZQ59" s="1028"/>
      <c r="KZR59" s="1028"/>
      <c r="KZS59" s="1028"/>
      <c r="KZT59" s="1028"/>
      <c r="KZU59" s="1028"/>
      <c r="KZV59" s="1028"/>
      <c r="KZW59" s="1028"/>
      <c r="KZX59" s="1028"/>
      <c r="KZY59" s="1028"/>
      <c r="KZZ59" s="1028"/>
      <c r="LAA59" s="1028"/>
      <c r="LAB59" s="1028"/>
      <c r="LAC59" s="1028"/>
      <c r="LAD59" s="1028"/>
      <c r="LAE59" s="1028"/>
      <c r="LAF59" s="1028"/>
      <c r="LAG59" s="1028"/>
      <c r="LAH59" s="1028"/>
      <c r="LAI59" s="1028"/>
      <c r="LAJ59" s="1028"/>
      <c r="LAK59" s="1028"/>
      <c r="LAL59" s="1028"/>
      <c r="LAM59" s="1028"/>
      <c r="LAN59" s="1028"/>
      <c r="LAO59" s="1028"/>
      <c r="LAP59" s="1028"/>
      <c r="LAQ59" s="1028"/>
      <c r="LAR59" s="1028"/>
      <c r="LAS59" s="1028"/>
      <c r="LAT59" s="1028"/>
      <c r="LAU59" s="1028"/>
      <c r="LAV59" s="1028"/>
      <c r="LAW59" s="1028"/>
      <c r="LAX59" s="1028"/>
      <c r="LAY59" s="1028"/>
      <c r="LAZ59" s="1028"/>
      <c r="LBA59" s="1028"/>
      <c r="LBB59" s="1028"/>
      <c r="LBC59" s="1028"/>
      <c r="LBD59" s="1028"/>
      <c r="LBE59" s="1028"/>
      <c r="LBF59" s="1028"/>
      <c r="LBG59" s="1028"/>
      <c r="LBH59" s="1028"/>
      <c r="LBI59" s="1028"/>
      <c r="LBJ59" s="1028"/>
      <c r="LBK59" s="1028"/>
      <c r="LBL59" s="1028"/>
      <c r="LBM59" s="1028"/>
      <c r="LBN59" s="1028"/>
      <c r="LBO59" s="1028"/>
      <c r="LBP59" s="1028"/>
      <c r="LBQ59" s="1028"/>
      <c r="LBR59" s="1028"/>
      <c r="LBS59" s="1028"/>
      <c r="LBT59" s="1028"/>
      <c r="LBU59" s="1028"/>
      <c r="LBV59" s="1028"/>
      <c r="LBW59" s="1028"/>
      <c r="LBX59" s="1028"/>
      <c r="LBY59" s="1028"/>
      <c r="LBZ59" s="1028"/>
      <c r="LCA59" s="1028"/>
      <c r="LCB59" s="1028"/>
      <c r="LCC59" s="1028"/>
      <c r="LCD59" s="1028"/>
      <c r="LCE59" s="1028"/>
      <c r="LCF59" s="1028"/>
      <c r="LCG59" s="1028"/>
      <c r="LCH59" s="1028"/>
      <c r="LCI59" s="1028"/>
      <c r="LCJ59" s="1028"/>
      <c r="LCK59" s="1028"/>
      <c r="LCL59" s="1028"/>
      <c r="LCM59" s="1028"/>
      <c r="LCN59" s="1028"/>
      <c r="LCO59" s="1028"/>
      <c r="LCP59" s="1028"/>
      <c r="LCQ59" s="1028"/>
      <c r="LCR59" s="1028"/>
      <c r="LCS59" s="1028"/>
      <c r="LCT59" s="1028"/>
      <c r="LCU59" s="1028"/>
      <c r="LCV59" s="1028"/>
      <c r="LCW59" s="1028"/>
      <c r="LCX59" s="1028"/>
      <c r="LCY59" s="1028"/>
      <c r="LCZ59" s="1028"/>
      <c r="LDA59" s="1028"/>
      <c r="LDB59" s="1028"/>
      <c r="LDC59" s="1028"/>
      <c r="LDD59" s="1028"/>
      <c r="LDE59" s="1028"/>
      <c r="LDF59" s="1028"/>
      <c r="LDG59" s="1028"/>
      <c r="LDH59" s="1028"/>
      <c r="LDI59" s="1028"/>
      <c r="LDJ59" s="1028"/>
      <c r="LDK59" s="1028"/>
      <c r="LDL59" s="1028"/>
      <c r="LDM59" s="1028"/>
      <c r="LDN59" s="1028"/>
      <c r="LDO59" s="1028"/>
      <c r="LDP59" s="1028"/>
      <c r="LDQ59" s="1028"/>
      <c r="LDR59" s="1028"/>
      <c r="LDS59" s="1028"/>
      <c r="LDT59" s="1028"/>
      <c r="LDU59" s="1028"/>
      <c r="LDV59" s="1028"/>
      <c r="LDW59" s="1028"/>
      <c r="LDX59" s="1028"/>
      <c r="LDY59" s="1028"/>
      <c r="LDZ59" s="1028"/>
      <c r="LEA59" s="1028"/>
      <c r="LEB59" s="1028"/>
      <c r="LEC59" s="1028"/>
      <c r="LED59" s="1028"/>
      <c r="LEE59" s="1028"/>
      <c r="LEF59" s="1028"/>
      <c r="LEG59" s="1028"/>
      <c r="LEH59" s="1028"/>
      <c r="LEI59" s="1028"/>
      <c r="LEJ59" s="1028"/>
      <c r="LEK59" s="1028"/>
      <c r="LEL59" s="1028"/>
      <c r="LEM59" s="1028"/>
      <c r="LEN59" s="1028"/>
      <c r="LEO59" s="1028"/>
      <c r="LEP59" s="1028"/>
      <c r="LEQ59" s="1028"/>
      <c r="LER59" s="1028"/>
      <c r="LES59" s="1028"/>
      <c r="LET59" s="1028"/>
      <c r="LEU59" s="1028"/>
      <c r="LEV59" s="1028"/>
      <c r="LEW59" s="1028"/>
      <c r="LEX59" s="1028"/>
      <c r="LEY59" s="1028"/>
      <c r="LEZ59" s="1028"/>
      <c r="LFA59" s="1028"/>
      <c r="LFB59" s="1028"/>
      <c r="LFC59" s="1028"/>
      <c r="LFD59" s="1028"/>
      <c r="LFE59" s="1028"/>
      <c r="LFF59" s="1028"/>
      <c r="LFG59" s="1028"/>
      <c r="LFH59" s="1028"/>
      <c r="LFI59" s="1028"/>
      <c r="LFJ59" s="1028"/>
      <c r="LFK59" s="1028"/>
      <c r="LFL59" s="1028"/>
      <c r="LFM59" s="1028"/>
      <c r="LFN59" s="1028"/>
      <c r="LFO59" s="1028"/>
      <c r="LFP59" s="1028"/>
      <c r="LFQ59" s="1028"/>
      <c r="LFR59" s="1028"/>
      <c r="LFS59" s="1028"/>
      <c r="LFT59" s="1028"/>
      <c r="LFU59" s="1028"/>
      <c r="LFV59" s="1028"/>
      <c r="LFW59" s="1028"/>
      <c r="LFX59" s="1028"/>
      <c r="LFY59" s="1028"/>
      <c r="LFZ59" s="1028"/>
      <c r="LGA59" s="1028"/>
      <c r="LGB59" s="1028"/>
      <c r="LGC59" s="1028"/>
      <c r="LGD59" s="1028"/>
      <c r="LGE59" s="1028"/>
      <c r="LGF59" s="1028"/>
      <c r="LGG59" s="1028"/>
      <c r="LGH59" s="1028"/>
      <c r="LGI59" s="1028"/>
      <c r="LGJ59" s="1028"/>
      <c r="LGK59" s="1028"/>
      <c r="LGL59" s="1028"/>
      <c r="LGM59" s="1028"/>
      <c r="LGN59" s="1028"/>
      <c r="LGO59" s="1028"/>
      <c r="LGP59" s="1028"/>
      <c r="LGQ59" s="1028"/>
      <c r="LGR59" s="1028"/>
      <c r="LGS59" s="1028"/>
      <c r="LGT59" s="1028"/>
      <c r="LGU59" s="1028"/>
      <c r="LGV59" s="1028"/>
      <c r="LGW59" s="1028"/>
      <c r="LGX59" s="1028"/>
      <c r="LGY59" s="1028"/>
      <c r="LGZ59" s="1028"/>
      <c r="LHA59" s="1028"/>
      <c r="LHB59" s="1028"/>
      <c r="LHC59" s="1028"/>
      <c r="LHD59" s="1028"/>
      <c r="LHE59" s="1028"/>
      <c r="LHF59" s="1028"/>
      <c r="LHG59" s="1028"/>
      <c r="LHH59" s="1028"/>
      <c r="LHI59" s="1028"/>
      <c r="LHJ59" s="1028"/>
      <c r="LHK59" s="1028"/>
      <c r="LHL59" s="1028"/>
      <c r="LHM59" s="1028"/>
      <c r="LHN59" s="1028"/>
      <c r="LHO59" s="1028"/>
      <c r="LHP59" s="1028"/>
      <c r="LHQ59" s="1028"/>
      <c r="LHR59" s="1028"/>
      <c r="LHS59" s="1028"/>
      <c r="LHT59" s="1028"/>
      <c r="LHU59" s="1028"/>
      <c r="LHV59" s="1028"/>
      <c r="LHW59" s="1028"/>
      <c r="LHX59" s="1028"/>
      <c r="LHY59" s="1028"/>
      <c r="LHZ59" s="1028"/>
      <c r="LIA59" s="1028"/>
      <c r="LIB59" s="1028"/>
      <c r="LIC59" s="1028"/>
      <c r="LID59" s="1028"/>
      <c r="LIE59" s="1028"/>
      <c r="LIF59" s="1028"/>
      <c r="LIG59" s="1028"/>
      <c r="LIH59" s="1028"/>
      <c r="LII59" s="1028"/>
      <c r="LIJ59" s="1028"/>
      <c r="LIK59" s="1028"/>
      <c r="LIL59" s="1028"/>
      <c r="LIM59" s="1028"/>
      <c r="LIN59" s="1028"/>
      <c r="LIO59" s="1028"/>
      <c r="LIP59" s="1028"/>
      <c r="LIQ59" s="1028"/>
      <c r="LIR59" s="1028"/>
      <c r="LIS59" s="1028"/>
      <c r="LIT59" s="1028"/>
      <c r="LIU59" s="1028"/>
      <c r="LIV59" s="1028"/>
      <c r="LIW59" s="1028"/>
      <c r="LIX59" s="1028"/>
      <c r="LIY59" s="1028"/>
      <c r="LIZ59" s="1028"/>
      <c r="LJA59" s="1028"/>
      <c r="LJB59" s="1028"/>
      <c r="LJC59" s="1028"/>
      <c r="LJD59" s="1028"/>
      <c r="LJE59" s="1028"/>
      <c r="LJF59" s="1028"/>
      <c r="LJG59" s="1028"/>
      <c r="LJH59" s="1028"/>
      <c r="LJI59" s="1028"/>
      <c r="LJJ59" s="1028"/>
      <c r="LJK59" s="1028"/>
      <c r="LJL59" s="1028"/>
      <c r="LJM59" s="1028"/>
      <c r="LJN59" s="1028"/>
      <c r="LJO59" s="1028"/>
      <c r="LJP59" s="1028"/>
      <c r="LJQ59" s="1028"/>
      <c r="LJR59" s="1028"/>
      <c r="LJS59" s="1028"/>
      <c r="LJT59" s="1028"/>
      <c r="LJU59" s="1028"/>
      <c r="LJV59" s="1028"/>
      <c r="LJW59" s="1028"/>
      <c r="LJX59" s="1028"/>
      <c r="LJY59" s="1028"/>
      <c r="LJZ59" s="1028"/>
      <c r="LKA59" s="1028"/>
      <c r="LKB59" s="1028"/>
      <c r="LKC59" s="1028"/>
      <c r="LKD59" s="1028"/>
      <c r="LKE59" s="1028"/>
      <c r="LKF59" s="1028"/>
      <c r="LKG59" s="1028"/>
      <c r="LKH59" s="1028"/>
      <c r="LKI59" s="1028"/>
      <c r="LKJ59" s="1028"/>
      <c r="LKK59" s="1028"/>
      <c r="LKL59" s="1028"/>
      <c r="LKM59" s="1028"/>
      <c r="LKN59" s="1028"/>
      <c r="LKO59" s="1028"/>
      <c r="LKP59" s="1028"/>
      <c r="LKQ59" s="1028"/>
      <c r="LKR59" s="1028"/>
      <c r="LKS59" s="1028"/>
      <c r="LKT59" s="1028"/>
      <c r="LKU59" s="1028"/>
      <c r="LKV59" s="1028"/>
      <c r="LKW59" s="1028"/>
      <c r="LKX59" s="1028"/>
      <c r="LKY59" s="1028"/>
      <c r="LKZ59" s="1028"/>
      <c r="LLA59" s="1028"/>
      <c r="LLB59" s="1028"/>
      <c r="LLC59" s="1028"/>
      <c r="LLD59" s="1028"/>
      <c r="LLE59" s="1028"/>
      <c r="LLF59" s="1028"/>
      <c r="LLG59" s="1028"/>
      <c r="LLH59" s="1028"/>
      <c r="LLI59" s="1028"/>
      <c r="LLJ59" s="1028"/>
      <c r="LLK59" s="1028"/>
      <c r="LLL59" s="1028"/>
      <c r="LLM59" s="1028"/>
      <c r="LLN59" s="1028"/>
      <c r="LLO59" s="1028"/>
      <c r="LLP59" s="1028"/>
      <c r="LLQ59" s="1028"/>
      <c r="LLR59" s="1028"/>
      <c r="LLS59" s="1028"/>
      <c r="LLT59" s="1028"/>
      <c r="LLU59" s="1028"/>
      <c r="LLV59" s="1028"/>
      <c r="LLW59" s="1028"/>
      <c r="LLX59" s="1028"/>
      <c r="LLY59" s="1028"/>
      <c r="LLZ59" s="1028"/>
      <c r="LMA59" s="1028"/>
      <c r="LMB59" s="1028"/>
      <c r="LMC59" s="1028"/>
      <c r="LMD59" s="1028"/>
      <c r="LME59" s="1028"/>
      <c r="LMF59" s="1028"/>
      <c r="LMG59" s="1028"/>
      <c r="LMH59" s="1028"/>
      <c r="LMI59" s="1028"/>
      <c r="LMJ59" s="1028"/>
      <c r="LMK59" s="1028"/>
      <c r="LML59" s="1028"/>
      <c r="LMM59" s="1028"/>
      <c r="LMN59" s="1028"/>
      <c r="LMO59" s="1028"/>
      <c r="LMP59" s="1028"/>
      <c r="LMQ59" s="1028"/>
      <c r="LMR59" s="1028"/>
      <c r="LMS59" s="1028"/>
      <c r="LMT59" s="1028"/>
      <c r="LMU59" s="1028"/>
      <c r="LMV59" s="1028"/>
      <c r="LMW59" s="1028"/>
      <c r="LMX59" s="1028"/>
      <c r="LMY59" s="1028"/>
      <c r="LMZ59" s="1028"/>
      <c r="LNA59" s="1028"/>
      <c r="LNB59" s="1028"/>
      <c r="LNC59" s="1028"/>
      <c r="LND59" s="1028"/>
      <c r="LNE59" s="1028"/>
      <c r="LNF59" s="1028"/>
      <c r="LNG59" s="1028"/>
      <c r="LNH59" s="1028"/>
      <c r="LNI59" s="1028"/>
      <c r="LNJ59" s="1028"/>
      <c r="LNK59" s="1028"/>
      <c r="LNL59" s="1028"/>
      <c r="LNM59" s="1028"/>
      <c r="LNN59" s="1028"/>
      <c r="LNO59" s="1028"/>
      <c r="LNP59" s="1028"/>
      <c r="LNQ59" s="1028"/>
      <c r="LNR59" s="1028"/>
      <c r="LNS59" s="1028"/>
      <c r="LNT59" s="1028"/>
      <c r="LNU59" s="1028"/>
      <c r="LNV59" s="1028"/>
      <c r="LNW59" s="1028"/>
      <c r="LNX59" s="1028"/>
      <c r="LNY59" s="1028"/>
      <c r="LNZ59" s="1028"/>
      <c r="LOA59" s="1028"/>
      <c r="LOB59" s="1028"/>
      <c r="LOC59" s="1028"/>
      <c r="LOD59" s="1028"/>
      <c r="LOE59" s="1028"/>
      <c r="LOF59" s="1028"/>
      <c r="LOG59" s="1028"/>
      <c r="LOH59" s="1028"/>
      <c r="LOI59" s="1028"/>
      <c r="LOJ59" s="1028"/>
      <c r="LOK59" s="1028"/>
      <c r="LOL59" s="1028"/>
      <c r="LOM59" s="1028"/>
      <c r="LON59" s="1028"/>
      <c r="LOO59" s="1028"/>
      <c r="LOP59" s="1028"/>
      <c r="LOQ59" s="1028"/>
      <c r="LOR59" s="1028"/>
      <c r="LOS59" s="1028"/>
      <c r="LOT59" s="1028"/>
      <c r="LOU59" s="1028"/>
      <c r="LOV59" s="1028"/>
      <c r="LOW59" s="1028"/>
      <c r="LOX59" s="1028"/>
      <c r="LOY59" s="1028"/>
      <c r="LOZ59" s="1028"/>
      <c r="LPA59" s="1028"/>
      <c r="LPB59" s="1028"/>
      <c r="LPC59" s="1028"/>
      <c r="LPD59" s="1028"/>
      <c r="LPE59" s="1028"/>
      <c r="LPF59" s="1028"/>
      <c r="LPG59" s="1028"/>
      <c r="LPH59" s="1028"/>
      <c r="LPI59" s="1028"/>
      <c r="LPJ59" s="1028"/>
      <c r="LPK59" s="1028"/>
      <c r="LPL59" s="1028"/>
      <c r="LPM59" s="1028"/>
      <c r="LPN59" s="1028"/>
      <c r="LPO59" s="1028"/>
      <c r="LPP59" s="1028"/>
      <c r="LPQ59" s="1028"/>
      <c r="LPR59" s="1028"/>
      <c r="LPS59" s="1028"/>
      <c r="LPT59" s="1028"/>
      <c r="LPU59" s="1028"/>
      <c r="LPV59" s="1028"/>
      <c r="LPW59" s="1028"/>
      <c r="LPX59" s="1028"/>
      <c r="LPY59" s="1028"/>
      <c r="LPZ59" s="1028"/>
      <c r="LQA59" s="1028"/>
      <c r="LQB59" s="1028"/>
      <c r="LQC59" s="1028"/>
      <c r="LQD59" s="1028"/>
      <c r="LQE59" s="1028"/>
      <c r="LQF59" s="1028"/>
      <c r="LQG59" s="1028"/>
      <c r="LQH59" s="1028"/>
      <c r="LQI59" s="1028"/>
      <c r="LQJ59" s="1028"/>
      <c r="LQK59" s="1028"/>
      <c r="LQL59" s="1028"/>
      <c r="LQM59" s="1028"/>
      <c r="LQN59" s="1028"/>
      <c r="LQO59" s="1028"/>
      <c r="LQP59" s="1028"/>
      <c r="LQQ59" s="1028"/>
      <c r="LQR59" s="1028"/>
      <c r="LQS59" s="1028"/>
      <c r="LQT59" s="1028"/>
      <c r="LQU59" s="1028"/>
      <c r="LQV59" s="1028"/>
      <c r="LQW59" s="1028"/>
      <c r="LQX59" s="1028"/>
      <c r="LQY59" s="1028"/>
      <c r="LQZ59" s="1028"/>
      <c r="LRA59" s="1028"/>
      <c r="LRB59" s="1028"/>
      <c r="LRC59" s="1028"/>
      <c r="LRD59" s="1028"/>
      <c r="LRE59" s="1028"/>
      <c r="LRF59" s="1028"/>
      <c r="LRG59" s="1028"/>
      <c r="LRH59" s="1028"/>
      <c r="LRI59" s="1028"/>
      <c r="LRJ59" s="1028"/>
      <c r="LRK59" s="1028"/>
      <c r="LRL59" s="1028"/>
      <c r="LRM59" s="1028"/>
      <c r="LRN59" s="1028"/>
      <c r="LRO59" s="1028"/>
      <c r="LRP59" s="1028"/>
      <c r="LRQ59" s="1028"/>
      <c r="LRR59" s="1028"/>
      <c r="LRS59" s="1028"/>
      <c r="LRT59" s="1028"/>
      <c r="LRU59" s="1028"/>
      <c r="LRV59" s="1028"/>
      <c r="LRW59" s="1028"/>
      <c r="LRX59" s="1028"/>
      <c r="LRY59" s="1028"/>
      <c r="LRZ59" s="1028"/>
      <c r="LSA59" s="1028"/>
      <c r="LSB59" s="1028"/>
      <c r="LSC59" s="1028"/>
      <c r="LSD59" s="1028"/>
      <c r="LSE59" s="1028"/>
      <c r="LSF59" s="1028"/>
      <c r="LSG59" s="1028"/>
      <c r="LSH59" s="1028"/>
      <c r="LSI59" s="1028"/>
      <c r="LSJ59" s="1028"/>
      <c r="LSK59" s="1028"/>
      <c r="LSL59" s="1028"/>
      <c r="LSM59" s="1028"/>
      <c r="LSN59" s="1028"/>
      <c r="LSO59" s="1028"/>
      <c r="LSP59" s="1028"/>
      <c r="LSQ59" s="1028"/>
      <c r="LSR59" s="1028"/>
      <c r="LSS59" s="1028"/>
      <c r="LST59" s="1028"/>
      <c r="LSU59" s="1028"/>
      <c r="LSV59" s="1028"/>
      <c r="LSW59" s="1028"/>
      <c r="LSX59" s="1028"/>
      <c r="LSY59" s="1028"/>
      <c r="LSZ59" s="1028"/>
      <c r="LTA59" s="1028"/>
      <c r="LTB59" s="1028"/>
      <c r="LTC59" s="1028"/>
      <c r="LTD59" s="1028"/>
      <c r="LTE59" s="1028"/>
      <c r="LTF59" s="1028"/>
      <c r="LTG59" s="1028"/>
      <c r="LTH59" s="1028"/>
      <c r="LTI59" s="1028"/>
      <c r="LTJ59" s="1028"/>
      <c r="LTK59" s="1028"/>
      <c r="LTL59" s="1028"/>
      <c r="LTM59" s="1028"/>
      <c r="LTN59" s="1028"/>
      <c r="LTO59" s="1028"/>
      <c r="LTP59" s="1028"/>
      <c r="LTQ59" s="1028"/>
      <c r="LTR59" s="1028"/>
      <c r="LTS59" s="1028"/>
      <c r="LTT59" s="1028"/>
      <c r="LTU59" s="1028"/>
      <c r="LTV59" s="1028"/>
      <c r="LTW59" s="1028"/>
      <c r="LTX59" s="1028"/>
      <c r="LTY59" s="1028"/>
      <c r="LTZ59" s="1028"/>
      <c r="LUA59" s="1028"/>
      <c r="LUB59" s="1028"/>
      <c r="LUC59" s="1028"/>
      <c r="LUD59" s="1028"/>
      <c r="LUE59" s="1028"/>
      <c r="LUF59" s="1028"/>
      <c r="LUG59" s="1028"/>
      <c r="LUH59" s="1028"/>
      <c r="LUI59" s="1028"/>
      <c r="LUJ59" s="1028"/>
      <c r="LUK59" s="1028"/>
      <c r="LUL59" s="1028"/>
      <c r="LUM59" s="1028"/>
      <c r="LUN59" s="1028"/>
      <c r="LUO59" s="1028"/>
      <c r="LUP59" s="1028"/>
      <c r="LUQ59" s="1028"/>
      <c r="LUR59" s="1028"/>
      <c r="LUS59" s="1028"/>
      <c r="LUT59" s="1028"/>
      <c r="LUU59" s="1028"/>
      <c r="LUV59" s="1028"/>
      <c r="LUW59" s="1028"/>
      <c r="LUX59" s="1028"/>
      <c r="LUY59" s="1028"/>
      <c r="LUZ59" s="1028"/>
      <c r="LVA59" s="1028"/>
      <c r="LVB59" s="1028"/>
      <c r="LVC59" s="1028"/>
      <c r="LVD59" s="1028"/>
      <c r="LVE59" s="1028"/>
      <c r="LVF59" s="1028"/>
      <c r="LVG59" s="1028"/>
      <c r="LVH59" s="1028"/>
      <c r="LVI59" s="1028"/>
      <c r="LVJ59" s="1028"/>
      <c r="LVK59" s="1028"/>
      <c r="LVL59" s="1028"/>
      <c r="LVM59" s="1028"/>
      <c r="LVN59" s="1028"/>
      <c r="LVO59" s="1028"/>
      <c r="LVP59" s="1028"/>
      <c r="LVQ59" s="1028"/>
      <c r="LVR59" s="1028"/>
      <c r="LVS59" s="1028"/>
      <c r="LVT59" s="1028"/>
      <c r="LVU59" s="1028"/>
      <c r="LVV59" s="1028"/>
      <c r="LVW59" s="1028"/>
      <c r="LVX59" s="1028"/>
      <c r="LVY59" s="1028"/>
      <c r="LVZ59" s="1028"/>
      <c r="LWA59" s="1028"/>
      <c r="LWB59" s="1028"/>
      <c r="LWC59" s="1028"/>
      <c r="LWD59" s="1028"/>
      <c r="LWE59" s="1028"/>
      <c r="LWF59" s="1028"/>
      <c r="LWG59" s="1028"/>
      <c r="LWH59" s="1028"/>
      <c r="LWI59" s="1028"/>
      <c r="LWJ59" s="1028"/>
      <c r="LWK59" s="1028"/>
      <c r="LWL59" s="1028"/>
      <c r="LWM59" s="1028"/>
      <c r="LWN59" s="1028"/>
      <c r="LWO59" s="1028"/>
      <c r="LWP59" s="1028"/>
      <c r="LWQ59" s="1028"/>
      <c r="LWR59" s="1028"/>
      <c r="LWS59" s="1028"/>
      <c r="LWT59" s="1028"/>
      <c r="LWU59" s="1028"/>
      <c r="LWV59" s="1028"/>
      <c r="LWW59" s="1028"/>
      <c r="LWX59" s="1028"/>
      <c r="LWY59" s="1028"/>
      <c r="LWZ59" s="1028"/>
      <c r="LXA59" s="1028"/>
      <c r="LXB59" s="1028"/>
      <c r="LXC59" s="1028"/>
      <c r="LXD59" s="1028"/>
      <c r="LXE59" s="1028"/>
      <c r="LXF59" s="1028"/>
      <c r="LXG59" s="1028"/>
      <c r="LXH59" s="1028"/>
      <c r="LXI59" s="1028"/>
      <c r="LXJ59" s="1028"/>
      <c r="LXK59" s="1028"/>
      <c r="LXL59" s="1028"/>
      <c r="LXM59" s="1028"/>
      <c r="LXN59" s="1028"/>
      <c r="LXO59" s="1028"/>
      <c r="LXP59" s="1028"/>
      <c r="LXQ59" s="1028"/>
      <c r="LXR59" s="1028"/>
      <c r="LXS59" s="1028"/>
      <c r="LXT59" s="1028"/>
      <c r="LXU59" s="1028"/>
      <c r="LXV59" s="1028"/>
      <c r="LXW59" s="1028"/>
      <c r="LXX59" s="1028"/>
      <c r="LXY59" s="1028"/>
      <c r="LXZ59" s="1028"/>
      <c r="LYA59" s="1028"/>
      <c r="LYB59" s="1028"/>
      <c r="LYC59" s="1028"/>
      <c r="LYD59" s="1028"/>
      <c r="LYE59" s="1028"/>
      <c r="LYF59" s="1028"/>
      <c r="LYG59" s="1028"/>
      <c r="LYH59" s="1028"/>
      <c r="LYI59" s="1028"/>
      <c r="LYJ59" s="1028"/>
      <c r="LYK59" s="1028"/>
      <c r="LYL59" s="1028"/>
      <c r="LYM59" s="1028"/>
      <c r="LYN59" s="1028"/>
      <c r="LYO59" s="1028"/>
      <c r="LYP59" s="1028"/>
      <c r="LYQ59" s="1028"/>
      <c r="LYR59" s="1028"/>
      <c r="LYS59" s="1028"/>
      <c r="LYT59" s="1028"/>
      <c r="LYU59" s="1028"/>
      <c r="LYV59" s="1028"/>
      <c r="LYW59" s="1028"/>
      <c r="LYX59" s="1028"/>
      <c r="LYY59" s="1028"/>
      <c r="LYZ59" s="1028"/>
      <c r="LZA59" s="1028"/>
      <c r="LZB59" s="1028"/>
      <c r="LZC59" s="1028"/>
      <c r="LZD59" s="1028"/>
      <c r="LZE59" s="1028"/>
      <c r="LZF59" s="1028"/>
      <c r="LZG59" s="1028"/>
      <c r="LZH59" s="1028"/>
      <c r="LZI59" s="1028"/>
      <c r="LZJ59" s="1028"/>
      <c r="LZK59" s="1028"/>
      <c r="LZL59" s="1028"/>
      <c r="LZM59" s="1028"/>
      <c r="LZN59" s="1028"/>
      <c r="LZO59" s="1028"/>
      <c r="LZP59" s="1028"/>
      <c r="LZQ59" s="1028"/>
      <c r="LZR59" s="1028"/>
      <c r="LZS59" s="1028"/>
      <c r="LZT59" s="1028"/>
      <c r="LZU59" s="1028"/>
      <c r="LZV59" s="1028"/>
      <c r="LZW59" s="1028"/>
      <c r="LZX59" s="1028"/>
      <c r="LZY59" s="1028"/>
      <c r="LZZ59" s="1028"/>
      <c r="MAA59" s="1028"/>
      <c r="MAB59" s="1028"/>
      <c r="MAC59" s="1028"/>
      <c r="MAD59" s="1028"/>
      <c r="MAE59" s="1028"/>
      <c r="MAF59" s="1028"/>
      <c r="MAG59" s="1028"/>
      <c r="MAH59" s="1028"/>
      <c r="MAI59" s="1028"/>
      <c r="MAJ59" s="1028"/>
      <c r="MAK59" s="1028"/>
      <c r="MAL59" s="1028"/>
      <c r="MAM59" s="1028"/>
      <c r="MAN59" s="1028"/>
      <c r="MAO59" s="1028"/>
      <c r="MAP59" s="1028"/>
      <c r="MAQ59" s="1028"/>
      <c r="MAR59" s="1028"/>
      <c r="MAS59" s="1028"/>
      <c r="MAT59" s="1028"/>
      <c r="MAU59" s="1028"/>
      <c r="MAV59" s="1028"/>
      <c r="MAW59" s="1028"/>
      <c r="MAX59" s="1028"/>
      <c r="MAY59" s="1028"/>
      <c r="MAZ59" s="1028"/>
      <c r="MBA59" s="1028"/>
      <c r="MBB59" s="1028"/>
      <c r="MBC59" s="1028"/>
      <c r="MBD59" s="1028"/>
      <c r="MBE59" s="1028"/>
      <c r="MBF59" s="1028"/>
      <c r="MBG59" s="1028"/>
      <c r="MBH59" s="1028"/>
      <c r="MBI59" s="1028"/>
      <c r="MBJ59" s="1028"/>
      <c r="MBK59" s="1028"/>
      <c r="MBL59" s="1028"/>
      <c r="MBM59" s="1028"/>
      <c r="MBN59" s="1028"/>
      <c r="MBO59" s="1028"/>
      <c r="MBP59" s="1028"/>
      <c r="MBQ59" s="1028"/>
      <c r="MBR59" s="1028"/>
      <c r="MBS59" s="1028"/>
      <c r="MBT59" s="1028"/>
      <c r="MBU59" s="1028"/>
      <c r="MBV59" s="1028"/>
      <c r="MBW59" s="1028"/>
      <c r="MBX59" s="1028"/>
      <c r="MBY59" s="1028"/>
      <c r="MBZ59" s="1028"/>
      <c r="MCA59" s="1028"/>
      <c r="MCB59" s="1028"/>
      <c r="MCC59" s="1028"/>
      <c r="MCD59" s="1028"/>
      <c r="MCE59" s="1028"/>
      <c r="MCF59" s="1028"/>
      <c r="MCG59" s="1028"/>
      <c r="MCH59" s="1028"/>
      <c r="MCI59" s="1028"/>
      <c r="MCJ59" s="1028"/>
      <c r="MCK59" s="1028"/>
      <c r="MCL59" s="1028"/>
      <c r="MCM59" s="1028"/>
      <c r="MCN59" s="1028"/>
      <c r="MCO59" s="1028"/>
      <c r="MCP59" s="1028"/>
      <c r="MCQ59" s="1028"/>
      <c r="MCR59" s="1028"/>
      <c r="MCS59" s="1028"/>
      <c r="MCT59" s="1028"/>
      <c r="MCU59" s="1028"/>
      <c r="MCV59" s="1028"/>
      <c r="MCW59" s="1028"/>
      <c r="MCX59" s="1028"/>
      <c r="MCY59" s="1028"/>
      <c r="MCZ59" s="1028"/>
      <c r="MDA59" s="1028"/>
      <c r="MDB59" s="1028"/>
      <c r="MDC59" s="1028"/>
      <c r="MDD59" s="1028"/>
      <c r="MDE59" s="1028"/>
      <c r="MDF59" s="1028"/>
      <c r="MDG59" s="1028"/>
      <c r="MDH59" s="1028"/>
      <c r="MDI59" s="1028"/>
      <c r="MDJ59" s="1028"/>
      <c r="MDK59" s="1028"/>
      <c r="MDL59" s="1028"/>
      <c r="MDM59" s="1028"/>
      <c r="MDN59" s="1028"/>
      <c r="MDO59" s="1028"/>
      <c r="MDP59" s="1028"/>
      <c r="MDQ59" s="1028"/>
      <c r="MDR59" s="1028"/>
      <c r="MDS59" s="1028"/>
      <c r="MDT59" s="1028"/>
      <c r="MDU59" s="1028"/>
      <c r="MDV59" s="1028"/>
      <c r="MDW59" s="1028"/>
      <c r="MDX59" s="1028"/>
      <c r="MDY59" s="1028"/>
      <c r="MDZ59" s="1028"/>
      <c r="MEA59" s="1028"/>
      <c r="MEB59" s="1028"/>
      <c r="MEC59" s="1028"/>
      <c r="MED59" s="1028"/>
      <c r="MEE59" s="1028"/>
      <c r="MEF59" s="1028"/>
      <c r="MEG59" s="1028"/>
      <c r="MEH59" s="1028"/>
      <c r="MEI59" s="1028"/>
      <c r="MEJ59" s="1028"/>
      <c r="MEK59" s="1028"/>
      <c r="MEL59" s="1028"/>
      <c r="MEM59" s="1028"/>
      <c r="MEN59" s="1028"/>
      <c r="MEO59" s="1028"/>
      <c r="MEP59" s="1028"/>
      <c r="MEQ59" s="1028"/>
      <c r="MER59" s="1028"/>
      <c r="MES59" s="1028"/>
      <c r="MET59" s="1028"/>
      <c r="MEU59" s="1028"/>
      <c r="MEV59" s="1028"/>
      <c r="MEW59" s="1028"/>
      <c r="MEX59" s="1028"/>
      <c r="MEY59" s="1028"/>
      <c r="MEZ59" s="1028"/>
      <c r="MFA59" s="1028"/>
      <c r="MFB59" s="1028"/>
      <c r="MFC59" s="1028"/>
      <c r="MFD59" s="1028"/>
      <c r="MFE59" s="1028"/>
      <c r="MFF59" s="1028"/>
      <c r="MFG59" s="1028"/>
      <c r="MFH59" s="1028"/>
      <c r="MFI59" s="1028"/>
      <c r="MFJ59" s="1028"/>
      <c r="MFK59" s="1028"/>
      <c r="MFL59" s="1028"/>
      <c r="MFM59" s="1028"/>
      <c r="MFN59" s="1028"/>
      <c r="MFO59" s="1028"/>
      <c r="MFP59" s="1028"/>
      <c r="MFQ59" s="1028"/>
      <c r="MFR59" s="1028"/>
      <c r="MFS59" s="1028"/>
      <c r="MFT59" s="1028"/>
      <c r="MFU59" s="1028"/>
      <c r="MFV59" s="1028"/>
      <c r="MFW59" s="1028"/>
      <c r="MFX59" s="1028"/>
      <c r="MFY59" s="1028"/>
      <c r="MFZ59" s="1028"/>
      <c r="MGA59" s="1028"/>
      <c r="MGB59" s="1028"/>
      <c r="MGC59" s="1028"/>
      <c r="MGD59" s="1028"/>
      <c r="MGE59" s="1028"/>
      <c r="MGF59" s="1028"/>
      <c r="MGG59" s="1028"/>
      <c r="MGH59" s="1028"/>
      <c r="MGI59" s="1028"/>
      <c r="MGJ59" s="1028"/>
      <c r="MGK59" s="1028"/>
      <c r="MGL59" s="1028"/>
      <c r="MGM59" s="1028"/>
      <c r="MGN59" s="1028"/>
      <c r="MGO59" s="1028"/>
      <c r="MGP59" s="1028"/>
      <c r="MGQ59" s="1028"/>
      <c r="MGR59" s="1028"/>
      <c r="MGS59" s="1028"/>
      <c r="MGT59" s="1028"/>
      <c r="MGU59" s="1028"/>
      <c r="MGV59" s="1028"/>
      <c r="MGW59" s="1028"/>
      <c r="MGX59" s="1028"/>
      <c r="MGY59" s="1028"/>
      <c r="MGZ59" s="1028"/>
      <c r="MHA59" s="1028"/>
      <c r="MHB59" s="1028"/>
      <c r="MHC59" s="1028"/>
      <c r="MHD59" s="1028"/>
      <c r="MHE59" s="1028"/>
      <c r="MHF59" s="1028"/>
      <c r="MHG59" s="1028"/>
      <c r="MHH59" s="1028"/>
      <c r="MHI59" s="1028"/>
      <c r="MHJ59" s="1028"/>
      <c r="MHK59" s="1028"/>
      <c r="MHL59" s="1028"/>
      <c r="MHM59" s="1028"/>
      <c r="MHN59" s="1028"/>
      <c r="MHO59" s="1028"/>
      <c r="MHP59" s="1028"/>
      <c r="MHQ59" s="1028"/>
      <c r="MHR59" s="1028"/>
      <c r="MHS59" s="1028"/>
      <c r="MHT59" s="1028"/>
      <c r="MHU59" s="1028"/>
      <c r="MHV59" s="1028"/>
      <c r="MHW59" s="1028"/>
      <c r="MHX59" s="1028"/>
      <c r="MHY59" s="1028"/>
      <c r="MHZ59" s="1028"/>
      <c r="MIA59" s="1028"/>
      <c r="MIB59" s="1028"/>
      <c r="MIC59" s="1028"/>
      <c r="MID59" s="1028"/>
      <c r="MIE59" s="1028"/>
      <c r="MIF59" s="1028"/>
      <c r="MIG59" s="1028"/>
      <c r="MIH59" s="1028"/>
      <c r="MII59" s="1028"/>
      <c r="MIJ59" s="1028"/>
      <c r="MIK59" s="1028"/>
      <c r="MIL59" s="1028"/>
      <c r="MIM59" s="1028"/>
      <c r="MIN59" s="1028"/>
      <c r="MIO59" s="1028"/>
      <c r="MIP59" s="1028"/>
      <c r="MIQ59" s="1028"/>
      <c r="MIR59" s="1028"/>
      <c r="MIS59" s="1028"/>
      <c r="MIT59" s="1028"/>
      <c r="MIU59" s="1028"/>
      <c r="MIV59" s="1028"/>
      <c r="MIW59" s="1028"/>
      <c r="MIX59" s="1028"/>
      <c r="MIY59" s="1028"/>
      <c r="MIZ59" s="1028"/>
      <c r="MJA59" s="1028"/>
      <c r="MJB59" s="1028"/>
      <c r="MJC59" s="1028"/>
      <c r="MJD59" s="1028"/>
      <c r="MJE59" s="1028"/>
      <c r="MJF59" s="1028"/>
      <c r="MJG59" s="1028"/>
      <c r="MJH59" s="1028"/>
      <c r="MJI59" s="1028"/>
      <c r="MJJ59" s="1028"/>
      <c r="MJK59" s="1028"/>
      <c r="MJL59" s="1028"/>
      <c r="MJM59" s="1028"/>
      <c r="MJN59" s="1028"/>
      <c r="MJO59" s="1028"/>
      <c r="MJP59" s="1028"/>
      <c r="MJQ59" s="1028"/>
      <c r="MJR59" s="1028"/>
      <c r="MJS59" s="1028"/>
      <c r="MJT59" s="1028"/>
      <c r="MJU59" s="1028"/>
      <c r="MJV59" s="1028"/>
      <c r="MJW59" s="1028"/>
      <c r="MJX59" s="1028"/>
      <c r="MJY59" s="1028"/>
      <c r="MJZ59" s="1028"/>
      <c r="MKA59" s="1028"/>
      <c r="MKB59" s="1028"/>
      <c r="MKC59" s="1028"/>
      <c r="MKD59" s="1028"/>
      <c r="MKE59" s="1028"/>
      <c r="MKF59" s="1028"/>
      <c r="MKG59" s="1028"/>
      <c r="MKH59" s="1028"/>
      <c r="MKI59" s="1028"/>
      <c r="MKJ59" s="1028"/>
      <c r="MKK59" s="1028"/>
      <c r="MKL59" s="1028"/>
      <c r="MKM59" s="1028"/>
      <c r="MKN59" s="1028"/>
      <c r="MKO59" s="1028"/>
      <c r="MKP59" s="1028"/>
      <c r="MKQ59" s="1028"/>
      <c r="MKR59" s="1028"/>
      <c r="MKS59" s="1028"/>
      <c r="MKT59" s="1028"/>
      <c r="MKU59" s="1028"/>
      <c r="MKV59" s="1028"/>
      <c r="MKW59" s="1028"/>
      <c r="MKX59" s="1028"/>
      <c r="MKY59" s="1028"/>
      <c r="MKZ59" s="1028"/>
      <c r="MLA59" s="1028"/>
      <c r="MLB59" s="1028"/>
      <c r="MLC59" s="1028"/>
      <c r="MLD59" s="1028"/>
      <c r="MLE59" s="1028"/>
      <c r="MLF59" s="1028"/>
      <c r="MLG59" s="1028"/>
      <c r="MLH59" s="1028"/>
      <c r="MLI59" s="1028"/>
      <c r="MLJ59" s="1028"/>
      <c r="MLK59" s="1028"/>
      <c r="MLL59" s="1028"/>
      <c r="MLM59" s="1028"/>
      <c r="MLN59" s="1028"/>
      <c r="MLO59" s="1028"/>
      <c r="MLP59" s="1028"/>
      <c r="MLQ59" s="1028"/>
      <c r="MLR59" s="1028"/>
      <c r="MLS59" s="1028"/>
      <c r="MLT59" s="1028"/>
      <c r="MLU59" s="1028"/>
      <c r="MLV59" s="1028"/>
      <c r="MLW59" s="1028"/>
      <c r="MLX59" s="1028"/>
      <c r="MLY59" s="1028"/>
      <c r="MLZ59" s="1028"/>
      <c r="MMA59" s="1028"/>
      <c r="MMB59" s="1028"/>
      <c r="MMC59" s="1028"/>
      <c r="MMD59" s="1028"/>
      <c r="MME59" s="1028"/>
      <c r="MMF59" s="1028"/>
      <c r="MMG59" s="1028"/>
      <c r="MMH59" s="1028"/>
      <c r="MMI59" s="1028"/>
      <c r="MMJ59" s="1028"/>
      <c r="MMK59" s="1028"/>
      <c r="MML59" s="1028"/>
      <c r="MMM59" s="1028"/>
      <c r="MMN59" s="1028"/>
      <c r="MMO59" s="1028"/>
      <c r="MMP59" s="1028"/>
      <c r="MMQ59" s="1028"/>
      <c r="MMR59" s="1028"/>
      <c r="MMS59" s="1028"/>
      <c r="MMT59" s="1028"/>
      <c r="MMU59" s="1028"/>
      <c r="MMV59" s="1028"/>
      <c r="MMW59" s="1028"/>
      <c r="MMX59" s="1028"/>
      <c r="MMY59" s="1028"/>
      <c r="MMZ59" s="1028"/>
      <c r="MNA59" s="1028"/>
      <c r="MNB59" s="1028"/>
      <c r="MNC59" s="1028"/>
      <c r="MND59" s="1028"/>
      <c r="MNE59" s="1028"/>
      <c r="MNF59" s="1028"/>
      <c r="MNG59" s="1028"/>
      <c r="MNH59" s="1028"/>
      <c r="MNI59" s="1028"/>
      <c r="MNJ59" s="1028"/>
      <c r="MNK59" s="1028"/>
      <c r="MNL59" s="1028"/>
      <c r="MNM59" s="1028"/>
      <c r="MNN59" s="1028"/>
      <c r="MNO59" s="1028"/>
      <c r="MNP59" s="1028"/>
      <c r="MNQ59" s="1028"/>
      <c r="MNR59" s="1028"/>
      <c r="MNS59" s="1028"/>
      <c r="MNT59" s="1028"/>
      <c r="MNU59" s="1028"/>
      <c r="MNV59" s="1028"/>
      <c r="MNW59" s="1028"/>
      <c r="MNX59" s="1028"/>
      <c r="MNY59" s="1028"/>
      <c r="MNZ59" s="1028"/>
      <c r="MOA59" s="1028"/>
      <c r="MOB59" s="1028"/>
      <c r="MOC59" s="1028"/>
      <c r="MOD59" s="1028"/>
      <c r="MOE59" s="1028"/>
      <c r="MOF59" s="1028"/>
      <c r="MOG59" s="1028"/>
      <c r="MOH59" s="1028"/>
      <c r="MOI59" s="1028"/>
      <c r="MOJ59" s="1028"/>
      <c r="MOK59" s="1028"/>
      <c r="MOL59" s="1028"/>
      <c r="MOM59" s="1028"/>
      <c r="MON59" s="1028"/>
      <c r="MOO59" s="1028"/>
      <c r="MOP59" s="1028"/>
      <c r="MOQ59" s="1028"/>
      <c r="MOR59" s="1028"/>
      <c r="MOS59" s="1028"/>
      <c r="MOT59" s="1028"/>
      <c r="MOU59" s="1028"/>
      <c r="MOV59" s="1028"/>
      <c r="MOW59" s="1028"/>
      <c r="MOX59" s="1028"/>
      <c r="MOY59" s="1028"/>
      <c r="MOZ59" s="1028"/>
      <c r="MPA59" s="1028"/>
      <c r="MPB59" s="1028"/>
      <c r="MPC59" s="1028"/>
      <c r="MPD59" s="1028"/>
      <c r="MPE59" s="1028"/>
      <c r="MPF59" s="1028"/>
      <c r="MPG59" s="1028"/>
      <c r="MPH59" s="1028"/>
      <c r="MPI59" s="1028"/>
      <c r="MPJ59" s="1028"/>
      <c r="MPK59" s="1028"/>
      <c r="MPL59" s="1028"/>
      <c r="MPM59" s="1028"/>
      <c r="MPN59" s="1028"/>
      <c r="MPO59" s="1028"/>
      <c r="MPP59" s="1028"/>
      <c r="MPQ59" s="1028"/>
      <c r="MPR59" s="1028"/>
      <c r="MPS59" s="1028"/>
      <c r="MPT59" s="1028"/>
      <c r="MPU59" s="1028"/>
      <c r="MPV59" s="1028"/>
      <c r="MPW59" s="1028"/>
      <c r="MPX59" s="1028"/>
      <c r="MPY59" s="1028"/>
      <c r="MPZ59" s="1028"/>
      <c r="MQA59" s="1028"/>
      <c r="MQB59" s="1028"/>
      <c r="MQC59" s="1028"/>
      <c r="MQD59" s="1028"/>
      <c r="MQE59" s="1028"/>
      <c r="MQF59" s="1028"/>
      <c r="MQG59" s="1028"/>
      <c r="MQH59" s="1028"/>
      <c r="MQI59" s="1028"/>
      <c r="MQJ59" s="1028"/>
      <c r="MQK59" s="1028"/>
      <c r="MQL59" s="1028"/>
      <c r="MQM59" s="1028"/>
      <c r="MQN59" s="1028"/>
      <c r="MQO59" s="1028"/>
      <c r="MQP59" s="1028"/>
      <c r="MQQ59" s="1028"/>
      <c r="MQR59" s="1028"/>
      <c r="MQS59" s="1028"/>
      <c r="MQT59" s="1028"/>
      <c r="MQU59" s="1028"/>
      <c r="MQV59" s="1028"/>
      <c r="MQW59" s="1028"/>
      <c r="MQX59" s="1028"/>
      <c r="MQY59" s="1028"/>
      <c r="MQZ59" s="1028"/>
      <c r="MRA59" s="1028"/>
      <c r="MRB59" s="1028"/>
      <c r="MRC59" s="1028"/>
      <c r="MRD59" s="1028"/>
      <c r="MRE59" s="1028"/>
      <c r="MRF59" s="1028"/>
      <c r="MRG59" s="1028"/>
      <c r="MRH59" s="1028"/>
      <c r="MRI59" s="1028"/>
      <c r="MRJ59" s="1028"/>
      <c r="MRK59" s="1028"/>
      <c r="MRL59" s="1028"/>
      <c r="MRM59" s="1028"/>
      <c r="MRN59" s="1028"/>
      <c r="MRO59" s="1028"/>
      <c r="MRP59" s="1028"/>
      <c r="MRQ59" s="1028"/>
      <c r="MRR59" s="1028"/>
      <c r="MRS59" s="1028"/>
      <c r="MRT59" s="1028"/>
      <c r="MRU59" s="1028"/>
      <c r="MRV59" s="1028"/>
      <c r="MRW59" s="1028"/>
      <c r="MRX59" s="1028"/>
      <c r="MRY59" s="1028"/>
      <c r="MRZ59" s="1028"/>
      <c r="MSA59" s="1028"/>
      <c r="MSB59" s="1028"/>
      <c r="MSC59" s="1028"/>
      <c r="MSD59" s="1028"/>
      <c r="MSE59" s="1028"/>
      <c r="MSF59" s="1028"/>
      <c r="MSG59" s="1028"/>
      <c r="MSH59" s="1028"/>
      <c r="MSI59" s="1028"/>
      <c r="MSJ59" s="1028"/>
      <c r="MSK59" s="1028"/>
      <c r="MSL59" s="1028"/>
      <c r="MSM59" s="1028"/>
      <c r="MSN59" s="1028"/>
      <c r="MSO59" s="1028"/>
      <c r="MSP59" s="1028"/>
      <c r="MSQ59" s="1028"/>
      <c r="MSR59" s="1028"/>
      <c r="MSS59" s="1028"/>
      <c r="MST59" s="1028"/>
      <c r="MSU59" s="1028"/>
      <c r="MSV59" s="1028"/>
      <c r="MSW59" s="1028"/>
      <c r="MSX59" s="1028"/>
      <c r="MSY59" s="1028"/>
      <c r="MSZ59" s="1028"/>
      <c r="MTA59" s="1028"/>
      <c r="MTB59" s="1028"/>
      <c r="MTC59" s="1028"/>
      <c r="MTD59" s="1028"/>
      <c r="MTE59" s="1028"/>
      <c r="MTF59" s="1028"/>
      <c r="MTG59" s="1028"/>
      <c r="MTH59" s="1028"/>
      <c r="MTI59" s="1028"/>
      <c r="MTJ59" s="1028"/>
      <c r="MTK59" s="1028"/>
      <c r="MTL59" s="1028"/>
      <c r="MTM59" s="1028"/>
      <c r="MTN59" s="1028"/>
      <c r="MTO59" s="1028"/>
      <c r="MTP59" s="1028"/>
      <c r="MTQ59" s="1028"/>
      <c r="MTR59" s="1028"/>
      <c r="MTS59" s="1028"/>
      <c r="MTT59" s="1028"/>
      <c r="MTU59" s="1028"/>
      <c r="MTV59" s="1028"/>
      <c r="MTW59" s="1028"/>
      <c r="MTX59" s="1028"/>
      <c r="MTY59" s="1028"/>
      <c r="MTZ59" s="1028"/>
      <c r="MUA59" s="1028"/>
      <c r="MUB59" s="1028"/>
      <c r="MUC59" s="1028"/>
      <c r="MUD59" s="1028"/>
      <c r="MUE59" s="1028"/>
      <c r="MUF59" s="1028"/>
      <c r="MUG59" s="1028"/>
      <c r="MUH59" s="1028"/>
      <c r="MUI59" s="1028"/>
      <c r="MUJ59" s="1028"/>
      <c r="MUK59" s="1028"/>
      <c r="MUL59" s="1028"/>
      <c r="MUM59" s="1028"/>
      <c r="MUN59" s="1028"/>
      <c r="MUO59" s="1028"/>
      <c r="MUP59" s="1028"/>
      <c r="MUQ59" s="1028"/>
      <c r="MUR59" s="1028"/>
      <c r="MUS59" s="1028"/>
      <c r="MUT59" s="1028"/>
      <c r="MUU59" s="1028"/>
      <c r="MUV59" s="1028"/>
      <c r="MUW59" s="1028"/>
      <c r="MUX59" s="1028"/>
      <c r="MUY59" s="1028"/>
      <c r="MUZ59" s="1028"/>
      <c r="MVA59" s="1028"/>
      <c r="MVB59" s="1028"/>
      <c r="MVC59" s="1028"/>
      <c r="MVD59" s="1028"/>
      <c r="MVE59" s="1028"/>
      <c r="MVF59" s="1028"/>
      <c r="MVG59" s="1028"/>
      <c r="MVH59" s="1028"/>
      <c r="MVI59" s="1028"/>
      <c r="MVJ59" s="1028"/>
      <c r="MVK59" s="1028"/>
      <c r="MVL59" s="1028"/>
      <c r="MVM59" s="1028"/>
      <c r="MVN59" s="1028"/>
      <c r="MVO59" s="1028"/>
      <c r="MVP59" s="1028"/>
      <c r="MVQ59" s="1028"/>
      <c r="MVR59" s="1028"/>
      <c r="MVS59" s="1028"/>
      <c r="MVT59" s="1028"/>
      <c r="MVU59" s="1028"/>
      <c r="MVV59" s="1028"/>
      <c r="MVW59" s="1028"/>
      <c r="MVX59" s="1028"/>
      <c r="MVY59" s="1028"/>
      <c r="MVZ59" s="1028"/>
      <c r="MWA59" s="1028"/>
      <c r="MWB59" s="1028"/>
      <c r="MWC59" s="1028"/>
      <c r="MWD59" s="1028"/>
      <c r="MWE59" s="1028"/>
      <c r="MWF59" s="1028"/>
      <c r="MWG59" s="1028"/>
      <c r="MWH59" s="1028"/>
      <c r="MWI59" s="1028"/>
      <c r="MWJ59" s="1028"/>
      <c r="MWK59" s="1028"/>
      <c r="MWL59" s="1028"/>
      <c r="MWM59" s="1028"/>
      <c r="MWN59" s="1028"/>
      <c r="MWO59" s="1028"/>
      <c r="MWP59" s="1028"/>
      <c r="MWQ59" s="1028"/>
      <c r="MWR59" s="1028"/>
      <c r="MWS59" s="1028"/>
      <c r="MWT59" s="1028"/>
      <c r="MWU59" s="1028"/>
      <c r="MWV59" s="1028"/>
      <c r="MWW59" s="1028"/>
      <c r="MWX59" s="1028"/>
      <c r="MWY59" s="1028"/>
      <c r="MWZ59" s="1028"/>
      <c r="MXA59" s="1028"/>
      <c r="MXB59" s="1028"/>
      <c r="MXC59" s="1028"/>
      <c r="MXD59" s="1028"/>
      <c r="MXE59" s="1028"/>
      <c r="MXF59" s="1028"/>
      <c r="MXG59" s="1028"/>
      <c r="MXH59" s="1028"/>
      <c r="MXI59" s="1028"/>
      <c r="MXJ59" s="1028"/>
      <c r="MXK59" s="1028"/>
      <c r="MXL59" s="1028"/>
      <c r="MXM59" s="1028"/>
      <c r="MXN59" s="1028"/>
      <c r="MXO59" s="1028"/>
      <c r="MXP59" s="1028"/>
      <c r="MXQ59" s="1028"/>
      <c r="MXR59" s="1028"/>
      <c r="MXS59" s="1028"/>
      <c r="MXT59" s="1028"/>
      <c r="MXU59" s="1028"/>
      <c r="MXV59" s="1028"/>
      <c r="MXW59" s="1028"/>
      <c r="MXX59" s="1028"/>
      <c r="MXY59" s="1028"/>
      <c r="MXZ59" s="1028"/>
      <c r="MYA59" s="1028"/>
      <c r="MYB59" s="1028"/>
      <c r="MYC59" s="1028"/>
      <c r="MYD59" s="1028"/>
      <c r="MYE59" s="1028"/>
      <c r="MYF59" s="1028"/>
      <c r="MYG59" s="1028"/>
      <c r="MYH59" s="1028"/>
      <c r="MYI59" s="1028"/>
      <c r="MYJ59" s="1028"/>
      <c r="MYK59" s="1028"/>
      <c r="MYL59" s="1028"/>
      <c r="MYM59" s="1028"/>
      <c r="MYN59" s="1028"/>
      <c r="MYO59" s="1028"/>
      <c r="MYP59" s="1028"/>
      <c r="MYQ59" s="1028"/>
      <c r="MYR59" s="1028"/>
      <c r="MYS59" s="1028"/>
      <c r="MYT59" s="1028"/>
      <c r="MYU59" s="1028"/>
      <c r="MYV59" s="1028"/>
      <c r="MYW59" s="1028"/>
      <c r="MYX59" s="1028"/>
      <c r="MYY59" s="1028"/>
      <c r="MYZ59" s="1028"/>
      <c r="MZA59" s="1028"/>
      <c r="MZB59" s="1028"/>
      <c r="MZC59" s="1028"/>
      <c r="MZD59" s="1028"/>
      <c r="MZE59" s="1028"/>
      <c r="MZF59" s="1028"/>
      <c r="MZG59" s="1028"/>
      <c r="MZH59" s="1028"/>
      <c r="MZI59" s="1028"/>
      <c r="MZJ59" s="1028"/>
      <c r="MZK59" s="1028"/>
      <c r="MZL59" s="1028"/>
      <c r="MZM59" s="1028"/>
      <c r="MZN59" s="1028"/>
      <c r="MZO59" s="1028"/>
      <c r="MZP59" s="1028"/>
      <c r="MZQ59" s="1028"/>
      <c r="MZR59" s="1028"/>
      <c r="MZS59" s="1028"/>
      <c r="MZT59" s="1028"/>
      <c r="MZU59" s="1028"/>
      <c r="MZV59" s="1028"/>
      <c r="MZW59" s="1028"/>
      <c r="MZX59" s="1028"/>
      <c r="MZY59" s="1028"/>
      <c r="MZZ59" s="1028"/>
      <c r="NAA59" s="1028"/>
      <c r="NAB59" s="1028"/>
      <c r="NAC59" s="1028"/>
      <c r="NAD59" s="1028"/>
      <c r="NAE59" s="1028"/>
      <c r="NAF59" s="1028"/>
      <c r="NAG59" s="1028"/>
      <c r="NAH59" s="1028"/>
      <c r="NAI59" s="1028"/>
      <c r="NAJ59" s="1028"/>
      <c r="NAK59" s="1028"/>
      <c r="NAL59" s="1028"/>
      <c r="NAM59" s="1028"/>
      <c r="NAN59" s="1028"/>
      <c r="NAO59" s="1028"/>
      <c r="NAP59" s="1028"/>
      <c r="NAQ59" s="1028"/>
      <c r="NAR59" s="1028"/>
      <c r="NAS59" s="1028"/>
      <c r="NAT59" s="1028"/>
      <c r="NAU59" s="1028"/>
      <c r="NAV59" s="1028"/>
      <c r="NAW59" s="1028"/>
      <c r="NAX59" s="1028"/>
      <c r="NAY59" s="1028"/>
      <c r="NAZ59" s="1028"/>
      <c r="NBA59" s="1028"/>
      <c r="NBB59" s="1028"/>
      <c r="NBC59" s="1028"/>
      <c r="NBD59" s="1028"/>
      <c r="NBE59" s="1028"/>
      <c r="NBF59" s="1028"/>
      <c r="NBG59" s="1028"/>
      <c r="NBH59" s="1028"/>
      <c r="NBI59" s="1028"/>
      <c r="NBJ59" s="1028"/>
      <c r="NBK59" s="1028"/>
      <c r="NBL59" s="1028"/>
      <c r="NBM59" s="1028"/>
      <c r="NBN59" s="1028"/>
      <c r="NBO59" s="1028"/>
      <c r="NBP59" s="1028"/>
      <c r="NBQ59" s="1028"/>
      <c r="NBR59" s="1028"/>
      <c r="NBS59" s="1028"/>
      <c r="NBT59" s="1028"/>
      <c r="NBU59" s="1028"/>
      <c r="NBV59" s="1028"/>
      <c r="NBW59" s="1028"/>
      <c r="NBX59" s="1028"/>
      <c r="NBY59" s="1028"/>
      <c r="NBZ59" s="1028"/>
      <c r="NCA59" s="1028"/>
      <c r="NCB59" s="1028"/>
      <c r="NCC59" s="1028"/>
      <c r="NCD59" s="1028"/>
      <c r="NCE59" s="1028"/>
      <c r="NCF59" s="1028"/>
      <c r="NCG59" s="1028"/>
      <c r="NCH59" s="1028"/>
      <c r="NCI59" s="1028"/>
      <c r="NCJ59" s="1028"/>
      <c r="NCK59" s="1028"/>
      <c r="NCL59" s="1028"/>
      <c r="NCM59" s="1028"/>
      <c r="NCN59" s="1028"/>
      <c r="NCO59" s="1028"/>
      <c r="NCP59" s="1028"/>
      <c r="NCQ59" s="1028"/>
      <c r="NCR59" s="1028"/>
      <c r="NCS59" s="1028"/>
      <c r="NCT59" s="1028"/>
      <c r="NCU59" s="1028"/>
      <c r="NCV59" s="1028"/>
      <c r="NCW59" s="1028"/>
      <c r="NCX59" s="1028"/>
      <c r="NCY59" s="1028"/>
      <c r="NCZ59" s="1028"/>
      <c r="NDA59" s="1028"/>
      <c r="NDB59" s="1028"/>
      <c r="NDC59" s="1028"/>
      <c r="NDD59" s="1028"/>
      <c r="NDE59" s="1028"/>
      <c r="NDF59" s="1028"/>
      <c r="NDG59" s="1028"/>
      <c r="NDH59" s="1028"/>
      <c r="NDI59" s="1028"/>
      <c r="NDJ59" s="1028"/>
      <c r="NDK59" s="1028"/>
      <c r="NDL59" s="1028"/>
      <c r="NDM59" s="1028"/>
      <c r="NDN59" s="1028"/>
      <c r="NDO59" s="1028"/>
      <c r="NDP59" s="1028"/>
      <c r="NDQ59" s="1028"/>
      <c r="NDR59" s="1028"/>
      <c r="NDS59" s="1028"/>
      <c r="NDT59" s="1028"/>
      <c r="NDU59" s="1028"/>
      <c r="NDV59" s="1028"/>
      <c r="NDW59" s="1028"/>
      <c r="NDX59" s="1028"/>
      <c r="NDY59" s="1028"/>
      <c r="NDZ59" s="1028"/>
      <c r="NEA59" s="1028"/>
      <c r="NEB59" s="1028"/>
      <c r="NEC59" s="1028"/>
      <c r="NED59" s="1028"/>
      <c r="NEE59" s="1028"/>
      <c r="NEF59" s="1028"/>
      <c r="NEG59" s="1028"/>
      <c r="NEH59" s="1028"/>
      <c r="NEI59" s="1028"/>
      <c r="NEJ59" s="1028"/>
      <c r="NEK59" s="1028"/>
      <c r="NEL59" s="1028"/>
      <c r="NEM59" s="1028"/>
      <c r="NEN59" s="1028"/>
      <c r="NEO59" s="1028"/>
      <c r="NEP59" s="1028"/>
      <c r="NEQ59" s="1028"/>
      <c r="NER59" s="1028"/>
      <c r="NES59" s="1028"/>
      <c r="NET59" s="1028"/>
      <c r="NEU59" s="1028"/>
      <c r="NEV59" s="1028"/>
      <c r="NEW59" s="1028"/>
      <c r="NEX59" s="1028"/>
      <c r="NEY59" s="1028"/>
      <c r="NEZ59" s="1028"/>
      <c r="NFA59" s="1028"/>
      <c r="NFB59" s="1028"/>
      <c r="NFC59" s="1028"/>
      <c r="NFD59" s="1028"/>
      <c r="NFE59" s="1028"/>
      <c r="NFF59" s="1028"/>
      <c r="NFG59" s="1028"/>
      <c r="NFH59" s="1028"/>
      <c r="NFI59" s="1028"/>
      <c r="NFJ59" s="1028"/>
      <c r="NFK59" s="1028"/>
      <c r="NFL59" s="1028"/>
      <c r="NFM59" s="1028"/>
      <c r="NFN59" s="1028"/>
      <c r="NFO59" s="1028"/>
      <c r="NFP59" s="1028"/>
      <c r="NFQ59" s="1028"/>
      <c r="NFR59" s="1028"/>
      <c r="NFS59" s="1028"/>
      <c r="NFT59" s="1028"/>
      <c r="NFU59" s="1028"/>
      <c r="NFV59" s="1028"/>
      <c r="NFW59" s="1028"/>
      <c r="NFX59" s="1028"/>
      <c r="NFY59" s="1028"/>
      <c r="NFZ59" s="1028"/>
      <c r="NGA59" s="1028"/>
      <c r="NGB59" s="1028"/>
      <c r="NGC59" s="1028"/>
      <c r="NGD59" s="1028"/>
      <c r="NGE59" s="1028"/>
      <c r="NGF59" s="1028"/>
      <c r="NGG59" s="1028"/>
      <c r="NGH59" s="1028"/>
      <c r="NGI59" s="1028"/>
      <c r="NGJ59" s="1028"/>
      <c r="NGK59" s="1028"/>
      <c r="NGL59" s="1028"/>
      <c r="NGM59" s="1028"/>
      <c r="NGN59" s="1028"/>
      <c r="NGO59" s="1028"/>
      <c r="NGP59" s="1028"/>
      <c r="NGQ59" s="1028"/>
      <c r="NGR59" s="1028"/>
      <c r="NGS59" s="1028"/>
      <c r="NGT59" s="1028"/>
      <c r="NGU59" s="1028"/>
      <c r="NGV59" s="1028"/>
      <c r="NGW59" s="1028"/>
      <c r="NGX59" s="1028"/>
      <c r="NGY59" s="1028"/>
      <c r="NGZ59" s="1028"/>
      <c r="NHA59" s="1028"/>
      <c r="NHB59" s="1028"/>
      <c r="NHC59" s="1028"/>
      <c r="NHD59" s="1028"/>
      <c r="NHE59" s="1028"/>
      <c r="NHF59" s="1028"/>
      <c r="NHG59" s="1028"/>
      <c r="NHH59" s="1028"/>
      <c r="NHI59" s="1028"/>
      <c r="NHJ59" s="1028"/>
      <c r="NHK59" s="1028"/>
      <c r="NHL59" s="1028"/>
      <c r="NHM59" s="1028"/>
      <c r="NHN59" s="1028"/>
      <c r="NHO59" s="1028"/>
      <c r="NHP59" s="1028"/>
      <c r="NHQ59" s="1028"/>
      <c r="NHR59" s="1028"/>
      <c r="NHS59" s="1028"/>
      <c r="NHT59" s="1028"/>
      <c r="NHU59" s="1028"/>
      <c r="NHV59" s="1028"/>
      <c r="NHW59" s="1028"/>
      <c r="NHX59" s="1028"/>
      <c r="NHY59" s="1028"/>
      <c r="NHZ59" s="1028"/>
      <c r="NIA59" s="1028"/>
      <c r="NIB59" s="1028"/>
      <c r="NIC59" s="1028"/>
      <c r="NID59" s="1028"/>
      <c r="NIE59" s="1028"/>
      <c r="NIF59" s="1028"/>
      <c r="NIG59" s="1028"/>
      <c r="NIH59" s="1028"/>
      <c r="NII59" s="1028"/>
      <c r="NIJ59" s="1028"/>
      <c r="NIK59" s="1028"/>
      <c r="NIL59" s="1028"/>
      <c r="NIM59" s="1028"/>
      <c r="NIN59" s="1028"/>
      <c r="NIO59" s="1028"/>
      <c r="NIP59" s="1028"/>
      <c r="NIQ59" s="1028"/>
      <c r="NIR59" s="1028"/>
      <c r="NIS59" s="1028"/>
      <c r="NIT59" s="1028"/>
      <c r="NIU59" s="1028"/>
      <c r="NIV59" s="1028"/>
      <c r="NIW59" s="1028"/>
      <c r="NIX59" s="1028"/>
      <c r="NIY59" s="1028"/>
      <c r="NIZ59" s="1028"/>
      <c r="NJA59" s="1028"/>
      <c r="NJB59" s="1028"/>
      <c r="NJC59" s="1028"/>
      <c r="NJD59" s="1028"/>
      <c r="NJE59" s="1028"/>
      <c r="NJF59" s="1028"/>
      <c r="NJG59" s="1028"/>
      <c r="NJH59" s="1028"/>
      <c r="NJI59" s="1028"/>
      <c r="NJJ59" s="1028"/>
      <c r="NJK59" s="1028"/>
      <c r="NJL59" s="1028"/>
      <c r="NJM59" s="1028"/>
      <c r="NJN59" s="1028"/>
      <c r="NJO59" s="1028"/>
      <c r="NJP59" s="1028"/>
      <c r="NJQ59" s="1028"/>
      <c r="NJR59" s="1028"/>
      <c r="NJS59" s="1028"/>
      <c r="NJT59" s="1028"/>
      <c r="NJU59" s="1028"/>
      <c r="NJV59" s="1028"/>
      <c r="NJW59" s="1028"/>
      <c r="NJX59" s="1028"/>
      <c r="NJY59" s="1028"/>
      <c r="NJZ59" s="1028"/>
      <c r="NKA59" s="1028"/>
      <c r="NKB59" s="1028"/>
      <c r="NKC59" s="1028"/>
      <c r="NKD59" s="1028"/>
      <c r="NKE59" s="1028"/>
      <c r="NKF59" s="1028"/>
      <c r="NKG59" s="1028"/>
      <c r="NKH59" s="1028"/>
      <c r="NKI59" s="1028"/>
      <c r="NKJ59" s="1028"/>
      <c r="NKK59" s="1028"/>
      <c r="NKL59" s="1028"/>
      <c r="NKM59" s="1028"/>
      <c r="NKN59" s="1028"/>
      <c r="NKO59" s="1028"/>
      <c r="NKP59" s="1028"/>
      <c r="NKQ59" s="1028"/>
      <c r="NKR59" s="1028"/>
      <c r="NKS59" s="1028"/>
      <c r="NKT59" s="1028"/>
      <c r="NKU59" s="1028"/>
      <c r="NKV59" s="1028"/>
      <c r="NKW59" s="1028"/>
      <c r="NKX59" s="1028"/>
      <c r="NKY59" s="1028"/>
      <c r="NKZ59" s="1028"/>
      <c r="NLA59" s="1028"/>
      <c r="NLB59" s="1028"/>
      <c r="NLC59" s="1028"/>
      <c r="NLD59" s="1028"/>
      <c r="NLE59" s="1028"/>
      <c r="NLF59" s="1028"/>
      <c r="NLG59" s="1028"/>
      <c r="NLH59" s="1028"/>
      <c r="NLI59" s="1028"/>
      <c r="NLJ59" s="1028"/>
      <c r="NLK59" s="1028"/>
      <c r="NLL59" s="1028"/>
      <c r="NLM59" s="1028"/>
      <c r="NLN59" s="1028"/>
      <c r="NLO59" s="1028"/>
      <c r="NLP59" s="1028"/>
      <c r="NLQ59" s="1028"/>
      <c r="NLR59" s="1028"/>
      <c r="NLS59" s="1028"/>
      <c r="NLT59" s="1028"/>
      <c r="NLU59" s="1028"/>
      <c r="NLV59" s="1028"/>
      <c r="NLW59" s="1028"/>
      <c r="NLX59" s="1028"/>
      <c r="NLY59" s="1028"/>
      <c r="NLZ59" s="1028"/>
      <c r="NMA59" s="1028"/>
      <c r="NMB59" s="1028"/>
      <c r="NMC59" s="1028"/>
      <c r="NMD59" s="1028"/>
      <c r="NME59" s="1028"/>
      <c r="NMF59" s="1028"/>
      <c r="NMG59" s="1028"/>
      <c r="NMH59" s="1028"/>
      <c r="NMI59" s="1028"/>
      <c r="NMJ59" s="1028"/>
      <c r="NMK59" s="1028"/>
      <c r="NML59" s="1028"/>
      <c r="NMM59" s="1028"/>
      <c r="NMN59" s="1028"/>
      <c r="NMO59" s="1028"/>
      <c r="NMP59" s="1028"/>
      <c r="NMQ59" s="1028"/>
      <c r="NMR59" s="1028"/>
      <c r="NMS59" s="1028"/>
      <c r="NMT59" s="1028"/>
      <c r="NMU59" s="1028"/>
      <c r="NMV59" s="1028"/>
      <c r="NMW59" s="1028"/>
      <c r="NMX59" s="1028"/>
      <c r="NMY59" s="1028"/>
      <c r="NMZ59" s="1028"/>
      <c r="NNA59" s="1028"/>
      <c r="NNB59" s="1028"/>
      <c r="NNC59" s="1028"/>
      <c r="NND59" s="1028"/>
      <c r="NNE59" s="1028"/>
      <c r="NNF59" s="1028"/>
      <c r="NNG59" s="1028"/>
      <c r="NNH59" s="1028"/>
      <c r="NNI59" s="1028"/>
      <c r="NNJ59" s="1028"/>
      <c r="NNK59" s="1028"/>
      <c r="NNL59" s="1028"/>
      <c r="NNM59" s="1028"/>
      <c r="NNN59" s="1028"/>
      <c r="NNO59" s="1028"/>
      <c r="NNP59" s="1028"/>
      <c r="NNQ59" s="1028"/>
      <c r="NNR59" s="1028"/>
      <c r="NNS59" s="1028"/>
      <c r="NNT59" s="1028"/>
      <c r="NNU59" s="1028"/>
      <c r="NNV59" s="1028"/>
      <c r="NNW59" s="1028"/>
      <c r="NNX59" s="1028"/>
      <c r="NNY59" s="1028"/>
      <c r="NNZ59" s="1028"/>
      <c r="NOA59" s="1028"/>
      <c r="NOB59" s="1028"/>
      <c r="NOC59" s="1028"/>
      <c r="NOD59" s="1028"/>
      <c r="NOE59" s="1028"/>
      <c r="NOF59" s="1028"/>
      <c r="NOG59" s="1028"/>
      <c r="NOH59" s="1028"/>
      <c r="NOI59" s="1028"/>
      <c r="NOJ59" s="1028"/>
      <c r="NOK59" s="1028"/>
      <c r="NOL59" s="1028"/>
      <c r="NOM59" s="1028"/>
      <c r="NON59" s="1028"/>
      <c r="NOO59" s="1028"/>
      <c r="NOP59" s="1028"/>
      <c r="NOQ59" s="1028"/>
      <c r="NOR59" s="1028"/>
      <c r="NOS59" s="1028"/>
      <c r="NOT59" s="1028"/>
      <c r="NOU59" s="1028"/>
      <c r="NOV59" s="1028"/>
      <c r="NOW59" s="1028"/>
      <c r="NOX59" s="1028"/>
      <c r="NOY59" s="1028"/>
      <c r="NOZ59" s="1028"/>
      <c r="NPA59" s="1028"/>
      <c r="NPB59" s="1028"/>
      <c r="NPC59" s="1028"/>
      <c r="NPD59" s="1028"/>
      <c r="NPE59" s="1028"/>
      <c r="NPF59" s="1028"/>
      <c r="NPG59" s="1028"/>
      <c r="NPH59" s="1028"/>
      <c r="NPI59" s="1028"/>
      <c r="NPJ59" s="1028"/>
      <c r="NPK59" s="1028"/>
      <c r="NPL59" s="1028"/>
      <c r="NPM59" s="1028"/>
      <c r="NPN59" s="1028"/>
      <c r="NPO59" s="1028"/>
      <c r="NPP59" s="1028"/>
      <c r="NPQ59" s="1028"/>
      <c r="NPR59" s="1028"/>
      <c r="NPS59" s="1028"/>
      <c r="NPT59" s="1028"/>
      <c r="NPU59" s="1028"/>
      <c r="NPV59" s="1028"/>
      <c r="NPW59" s="1028"/>
      <c r="NPX59" s="1028"/>
      <c r="NPY59" s="1028"/>
      <c r="NPZ59" s="1028"/>
      <c r="NQA59" s="1028"/>
      <c r="NQB59" s="1028"/>
      <c r="NQC59" s="1028"/>
      <c r="NQD59" s="1028"/>
      <c r="NQE59" s="1028"/>
      <c r="NQF59" s="1028"/>
      <c r="NQG59" s="1028"/>
      <c r="NQH59" s="1028"/>
      <c r="NQI59" s="1028"/>
      <c r="NQJ59" s="1028"/>
      <c r="NQK59" s="1028"/>
      <c r="NQL59" s="1028"/>
      <c r="NQM59" s="1028"/>
      <c r="NQN59" s="1028"/>
      <c r="NQO59" s="1028"/>
      <c r="NQP59" s="1028"/>
      <c r="NQQ59" s="1028"/>
      <c r="NQR59" s="1028"/>
      <c r="NQS59" s="1028"/>
      <c r="NQT59" s="1028"/>
      <c r="NQU59" s="1028"/>
      <c r="NQV59" s="1028"/>
      <c r="NQW59" s="1028"/>
      <c r="NQX59" s="1028"/>
      <c r="NQY59" s="1028"/>
      <c r="NQZ59" s="1028"/>
      <c r="NRA59" s="1028"/>
      <c r="NRB59" s="1028"/>
      <c r="NRC59" s="1028"/>
      <c r="NRD59" s="1028"/>
      <c r="NRE59" s="1028"/>
      <c r="NRF59" s="1028"/>
      <c r="NRG59" s="1028"/>
      <c r="NRH59" s="1028"/>
      <c r="NRI59" s="1028"/>
      <c r="NRJ59" s="1028"/>
      <c r="NRK59" s="1028"/>
      <c r="NRL59" s="1028"/>
      <c r="NRM59" s="1028"/>
      <c r="NRN59" s="1028"/>
      <c r="NRO59" s="1028"/>
      <c r="NRP59" s="1028"/>
      <c r="NRQ59" s="1028"/>
      <c r="NRR59" s="1028"/>
      <c r="NRS59" s="1028"/>
      <c r="NRT59" s="1028"/>
      <c r="NRU59" s="1028"/>
      <c r="NRV59" s="1028"/>
      <c r="NRW59" s="1028"/>
      <c r="NRX59" s="1028"/>
      <c r="NRY59" s="1028"/>
      <c r="NRZ59" s="1028"/>
      <c r="NSA59" s="1028"/>
      <c r="NSB59" s="1028"/>
      <c r="NSC59" s="1028"/>
      <c r="NSD59" s="1028"/>
      <c r="NSE59" s="1028"/>
      <c r="NSF59" s="1028"/>
      <c r="NSG59" s="1028"/>
      <c r="NSH59" s="1028"/>
      <c r="NSI59" s="1028"/>
      <c r="NSJ59" s="1028"/>
      <c r="NSK59" s="1028"/>
      <c r="NSL59" s="1028"/>
      <c r="NSM59" s="1028"/>
      <c r="NSN59" s="1028"/>
      <c r="NSO59" s="1028"/>
      <c r="NSP59" s="1028"/>
      <c r="NSQ59" s="1028"/>
      <c r="NSR59" s="1028"/>
      <c r="NSS59" s="1028"/>
      <c r="NST59" s="1028"/>
      <c r="NSU59" s="1028"/>
      <c r="NSV59" s="1028"/>
      <c r="NSW59" s="1028"/>
      <c r="NSX59" s="1028"/>
      <c r="NSY59" s="1028"/>
      <c r="NSZ59" s="1028"/>
      <c r="NTA59" s="1028"/>
      <c r="NTB59" s="1028"/>
      <c r="NTC59" s="1028"/>
      <c r="NTD59" s="1028"/>
      <c r="NTE59" s="1028"/>
      <c r="NTF59" s="1028"/>
      <c r="NTG59" s="1028"/>
      <c r="NTH59" s="1028"/>
      <c r="NTI59" s="1028"/>
      <c r="NTJ59" s="1028"/>
      <c r="NTK59" s="1028"/>
      <c r="NTL59" s="1028"/>
      <c r="NTM59" s="1028"/>
      <c r="NTN59" s="1028"/>
      <c r="NTO59" s="1028"/>
      <c r="NTP59" s="1028"/>
      <c r="NTQ59" s="1028"/>
      <c r="NTR59" s="1028"/>
      <c r="NTS59" s="1028"/>
      <c r="NTT59" s="1028"/>
      <c r="NTU59" s="1028"/>
      <c r="NTV59" s="1028"/>
      <c r="NTW59" s="1028"/>
      <c r="NTX59" s="1028"/>
      <c r="NTY59" s="1028"/>
      <c r="NTZ59" s="1028"/>
      <c r="NUA59" s="1028"/>
      <c r="NUB59" s="1028"/>
      <c r="NUC59" s="1028"/>
      <c r="NUD59" s="1028"/>
      <c r="NUE59" s="1028"/>
      <c r="NUF59" s="1028"/>
      <c r="NUG59" s="1028"/>
      <c r="NUH59" s="1028"/>
      <c r="NUI59" s="1028"/>
      <c r="NUJ59" s="1028"/>
      <c r="NUK59" s="1028"/>
      <c r="NUL59" s="1028"/>
      <c r="NUM59" s="1028"/>
      <c r="NUN59" s="1028"/>
      <c r="NUO59" s="1028"/>
      <c r="NUP59" s="1028"/>
      <c r="NUQ59" s="1028"/>
      <c r="NUR59" s="1028"/>
      <c r="NUS59" s="1028"/>
      <c r="NUT59" s="1028"/>
      <c r="NUU59" s="1028"/>
      <c r="NUV59" s="1028"/>
      <c r="NUW59" s="1028"/>
      <c r="NUX59" s="1028"/>
      <c r="NUY59" s="1028"/>
      <c r="NUZ59" s="1028"/>
      <c r="NVA59" s="1028"/>
      <c r="NVB59" s="1028"/>
      <c r="NVC59" s="1028"/>
      <c r="NVD59" s="1028"/>
      <c r="NVE59" s="1028"/>
      <c r="NVF59" s="1028"/>
      <c r="NVG59" s="1028"/>
      <c r="NVH59" s="1028"/>
      <c r="NVI59" s="1028"/>
      <c r="NVJ59" s="1028"/>
      <c r="NVK59" s="1028"/>
      <c r="NVL59" s="1028"/>
      <c r="NVM59" s="1028"/>
      <c r="NVN59" s="1028"/>
      <c r="NVO59" s="1028"/>
      <c r="NVP59" s="1028"/>
      <c r="NVQ59" s="1028"/>
      <c r="NVR59" s="1028"/>
      <c r="NVS59" s="1028"/>
      <c r="NVT59" s="1028"/>
      <c r="NVU59" s="1028"/>
      <c r="NVV59" s="1028"/>
      <c r="NVW59" s="1028"/>
      <c r="NVX59" s="1028"/>
      <c r="NVY59" s="1028"/>
      <c r="NVZ59" s="1028"/>
      <c r="NWA59" s="1028"/>
      <c r="NWB59" s="1028"/>
      <c r="NWC59" s="1028"/>
      <c r="NWD59" s="1028"/>
      <c r="NWE59" s="1028"/>
      <c r="NWF59" s="1028"/>
      <c r="NWG59" s="1028"/>
      <c r="NWH59" s="1028"/>
      <c r="NWI59" s="1028"/>
      <c r="NWJ59" s="1028"/>
      <c r="NWK59" s="1028"/>
      <c r="NWL59" s="1028"/>
      <c r="NWM59" s="1028"/>
      <c r="NWN59" s="1028"/>
      <c r="NWO59" s="1028"/>
      <c r="NWP59" s="1028"/>
      <c r="NWQ59" s="1028"/>
      <c r="NWR59" s="1028"/>
      <c r="NWS59" s="1028"/>
      <c r="NWT59" s="1028"/>
      <c r="NWU59" s="1028"/>
      <c r="NWV59" s="1028"/>
      <c r="NWW59" s="1028"/>
      <c r="NWX59" s="1028"/>
      <c r="NWY59" s="1028"/>
      <c r="NWZ59" s="1028"/>
      <c r="NXA59" s="1028"/>
      <c r="NXB59" s="1028"/>
      <c r="NXC59" s="1028"/>
      <c r="NXD59" s="1028"/>
      <c r="NXE59" s="1028"/>
      <c r="NXF59" s="1028"/>
      <c r="NXG59" s="1028"/>
      <c r="NXH59" s="1028"/>
      <c r="NXI59" s="1028"/>
      <c r="NXJ59" s="1028"/>
      <c r="NXK59" s="1028"/>
      <c r="NXL59" s="1028"/>
      <c r="NXM59" s="1028"/>
      <c r="NXN59" s="1028"/>
      <c r="NXO59" s="1028"/>
      <c r="NXP59" s="1028"/>
      <c r="NXQ59" s="1028"/>
      <c r="NXR59" s="1028"/>
      <c r="NXS59" s="1028"/>
      <c r="NXT59" s="1028"/>
      <c r="NXU59" s="1028"/>
      <c r="NXV59" s="1028"/>
      <c r="NXW59" s="1028"/>
      <c r="NXX59" s="1028"/>
      <c r="NXY59" s="1028"/>
      <c r="NXZ59" s="1028"/>
      <c r="NYA59" s="1028"/>
      <c r="NYB59" s="1028"/>
      <c r="NYC59" s="1028"/>
      <c r="NYD59" s="1028"/>
      <c r="NYE59" s="1028"/>
      <c r="NYF59" s="1028"/>
      <c r="NYG59" s="1028"/>
      <c r="NYH59" s="1028"/>
      <c r="NYI59" s="1028"/>
      <c r="NYJ59" s="1028"/>
      <c r="NYK59" s="1028"/>
      <c r="NYL59" s="1028"/>
      <c r="NYM59" s="1028"/>
      <c r="NYN59" s="1028"/>
      <c r="NYO59" s="1028"/>
      <c r="NYP59" s="1028"/>
      <c r="NYQ59" s="1028"/>
      <c r="NYR59" s="1028"/>
      <c r="NYS59" s="1028"/>
      <c r="NYT59" s="1028"/>
      <c r="NYU59" s="1028"/>
      <c r="NYV59" s="1028"/>
      <c r="NYW59" s="1028"/>
      <c r="NYX59" s="1028"/>
      <c r="NYY59" s="1028"/>
      <c r="NYZ59" s="1028"/>
      <c r="NZA59" s="1028"/>
      <c r="NZB59" s="1028"/>
      <c r="NZC59" s="1028"/>
      <c r="NZD59" s="1028"/>
      <c r="NZE59" s="1028"/>
      <c r="NZF59" s="1028"/>
      <c r="NZG59" s="1028"/>
      <c r="NZH59" s="1028"/>
      <c r="NZI59" s="1028"/>
      <c r="NZJ59" s="1028"/>
      <c r="NZK59" s="1028"/>
      <c r="NZL59" s="1028"/>
      <c r="NZM59" s="1028"/>
      <c r="NZN59" s="1028"/>
      <c r="NZO59" s="1028"/>
      <c r="NZP59" s="1028"/>
      <c r="NZQ59" s="1028"/>
      <c r="NZR59" s="1028"/>
      <c r="NZS59" s="1028"/>
      <c r="NZT59" s="1028"/>
      <c r="NZU59" s="1028"/>
      <c r="NZV59" s="1028"/>
      <c r="NZW59" s="1028"/>
      <c r="NZX59" s="1028"/>
      <c r="NZY59" s="1028"/>
      <c r="NZZ59" s="1028"/>
      <c r="OAA59" s="1028"/>
      <c r="OAB59" s="1028"/>
      <c r="OAC59" s="1028"/>
      <c r="OAD59" s="1028"/>
      <c r="OAE59" s="1028"/>
      <c r="OAF59" s="1028"/>
      <c r="OAG59" s="1028"/>
      <c r="OAH59" s="1028"/>
      <c r="OAI59" s="1028"/>
      <c r="OAJ59" s="1028"/>
      <c r="OAK59" s="1028"/>
      <c r="OAL59" s="1028"/>
      <c r="OAM59" s="1028"/>
      <c r="OAN59" s="1028"/>
      <c r="OAO59" s="1028"/>
      <c r="OAP59" s="1028"/>
      <c r="OAQ59" s="1028"/>
      <c r="OAR59" s="1028"/>
      <c r="OAS59" s="1028"/>
      <c r="OAT59" s="1028"/>
      <c r="OAU59" s="1028"/>
      <c r="OAV59" s="1028"/>
      <c r="OAW59" s="1028"/>
      <c r="OAX59" s="1028"/>
      <c r="OAY59" s="1028"/>
      <c r="OAZ59" s="1028"/>
      <c r="OBA59" s="1028"/>
      <c r="OBB59" s="1028"/>
      <c r="OBC59" s="1028"/>
      <c r="OBD59" s="1028"/>
      <c r="OBE59" s="1028"/>
      <c r="OBF59" s="1028"/>
      <c r="OBG59" s="1028"/>
      <c r="OBH59" s="1028"/>
      <c r="OBI59" s="1028"/>
      <c r="OBJ59" s="1028"/>
      <c r="OBK59" s="1028"/>
      <c r="OBL59" s="1028"/>
      <c r="OBM59" s="1028"/>
      <c r="OBN59" s="1028"/>
      <c r="OBO59" s="1028"/>
      <c r="OBP59" s="1028"/>
      <c r="OBQ59" s="1028"/>
      <c r="OBR59" s="1028"/>
      <c r="OBS59" s="1028"/>
      <c r="OBT59" s="1028"/>
      <c r="OBU59" s="1028"/>
      <c r="OBV59" s="1028"/>
      <c r="OBW59" s="1028"/>
      <c r="OBX59" s="1028"/>
      <c r="OBY59" s="1028"/>
      <c r="OBZ59" s="1028"/>
      <c r="OCA59" s="1028"/>
      <c r="OCB59" s="1028"/>
      <c r="OCC59" s="1028"/>
      <c r="OCD59" s="1028"/>
      <c r="OCE59" s="1028"/>
      <c r="OCF59" s="1028"/>
      <c r="OCG59" s="1028"/>
      <c r="OCH59" s="1028"/>
      <c r="OCI59" s="1028"/>
      <c r="OCJ59" s="1028"/>
      <c r="OCK59" s="1028"/>
      <c r="OCL59" s="1028"/>
      <c r="OCM59" s="1028"/>
      <c r="OCN59" s="1028"/>
      <c r="OCO59" s="1028"/>
      <c r="OCP59" s="1028"/>
      <c r="OCQ59" s="1028"/>
      <c r="OCR59" s="1028"/>
      <c r="OCS59" s="1028"/>
      <c r="OCT59" s="1028"/>
      <c r="OCU59" s="1028"/>
      <c r="OCV59" s="1028"/>
      <c r="OCW59" s="1028"/>
      <c r="OCX59" s="1028"/>
      <c r="OCY59" s="1028"/>
      <c r="OCZ59" s="1028"/>
      <c r="ODA59" s="1028"/>
      <c r="ODB59" s="1028"/>
      <c r="ODC59" s="1028"/>
      <c r="ODD59" s="1028"/>
      <c r="ODE59" s="1028"/>
      <c r="ODF59" s="1028"/>
      <c r="ODG59" s="1028"/>
      <c r="ODH59" s="1028"/>
      <c r="ODI59" s="1028"/>
      <c r="ODJ59" s="1028"/>
      <c r="ODK59" s="1028"/>
      <c r="ODL59" s="1028"/>
      <c r="ODM59" s="1028"/>
      <c r="ODN59" s="1028"/>
      <c r="ODO59" s="1028"/>
      <c r="ODP59" s="1028"/>
      <c r="ODQ59" s="1028"/>
      <c r="ODR59" s="1028"/>
      <c r="ODS59" s="1028"/>
      <c r="ODT59" s="1028"/>
      <c r="ODU59" s="1028"/>
      <c r="ODV59" s="1028"/>
      <c r="ODW59" s="1028"/>
      <c r="ODX59" s="1028"/>
      <c r="ODY59" s="1028"/>
      <c r="ODZ59" s="1028"/>
      <c r="OEA59" s="1028"/>
      <c r="OEB59" s="1028"/>
      <c r="OEC59" s="1028"/>
      <c r="OED59" s="1028"/>
      <c r="OEE59" s="1028"/>
      <c r="OEF59" s="1028"/>
      <c r="OEG59" s="1028"/>
      <c r="OEH59" s="1028"/>
      <c r="OEI59" s="1028"/>
      <c r="OEJ59" s="1028"/>
      <c r="OEK59" s="1028"/>
      <c r="OEL59" s="1028"/>
      <c r="OEM59" s="1028"/>
      <c r="OEN59" s="1028"/>
      <c r="OEO59" s="1028"/>
      <c r="OEP59" s="1028"/>
      <c r="OEQ59" s="1028"/>
      <c r="OER59" s="1028"/>
      <c r="OES59" s="1028"/>
      <c r="OET59" s="1028"/>
      <c r="OEU59" s="1028"/>
      <c r="OEV59" s="1028"/>
      <c r="OEW59" s="1028"/>
      <c r="OEX59" s="1028"/>
      <c r="OEY59" s="1028"/>
      <c r="OEZ59" s="1028"/>
      <c r="OFA59" s="1028"/>
      <c r="OFB59" s="1028"/>
      <c r="OFC59" s="1028"/>
      <c r="OFD59" s="1028"/>
      <c r="OFE59" s="1028"/>
      <c r="OFF59" s="1028"/>
      <c r="OFG59" s="1028"/>
      <c r="OFH59" s="1028"/>
      <c r="OFI59" s="1028"/>
      <c r="OFJ59" s="1028"/>
      <c r="OFK59" s="1028"/>
      <c r="OFL59" s="1028"/>
      <c r="OFM59" s="1028"/>
      <c r="OFN59" s="1028"/>
      <c r="OFO59" s="1028"/>
      <c r="OFP59" s="1028"/>
      <c r="OFQ59" s="1028"/>
      <c r="OFR59" s="1028"/>
      <c r="OFS59" s="1028"/>
      <c r="OFT59" s="1028"/>
      <c r="OFU59" s="1028"/>
      <c r="OFV59" s="1028"/>
      <c r="OFW59" s="1028"/>
      <c r="OFX59" s="1028"/>
      <c r="OFY59" s="1028"/>
      <c r="OFZ59" s="1028"/>
      <c r="OGA59" s="1028"/>
      <c r="OGB59" s="1028"/>
      <c r="OGC59" s="1028"/>
      <c r="OGD59" s="1028"/>
      <c r="OGE59" s="1028"/>
      <c r="OGF59" s="1028"/>
      <c r="OGG59" s="1028"/>
      <c r="OGH59" s="1028"/>
      <c r="OGI59" s="1028"/>
      <c r="OGJ59" s="1028"/>
      <c r="OGK59" s="1028"/>
      <c r="OGL59" s="1028"/>
      <c r="OGM59" s="1028"/>
      <c r="OGN59" s="1028"/>
      <c r="OGO59" s="1028"/>
      <c r="OGP59" s="1028"/>
      <c r="OGQ59" s="1028"/>
      <c r="OGR59" s="1028"/>
      <c r="OGS59" s="1028"/>
      <c r="OGT59" s="1028"/>
      <c r="OGU59" s="1028"/>
      <c r="OGV59" s="1028"/>
      <c r="OGW59" s="1028"/>
      <c r="OGX59" s="1028"/>
      <c r="OGY59" s="1028"/>
      <c r="OGZ59" s="1028"/>
      <c r="OHA59" s="1028"/>
      <c r="OHB59" s="1028"/>
      <c r="OHC59" s="1028"/>
      <c r="OHD59" s="1028"/>
      <c r="OHE59" s="1028"/>
      <c r="OHF59" s="1028"/>
      <c r="OHG59" s="1028"/>
      <c r="OHH59" s="1028"/>
      <c r="OHI59" s="1028"/>
      <c r="OHJ59" s="1028"/>
      <c r="OHK59" s="1028"/>
      <c r="OHL59" s="1028"/>
      <c r="OHM59" s="1028"/>
      <c r="OHN59" s="1028"/>
      <c r="OHO59" s="1028"/>
      <c r="OHP59" s="1028"/>
      <c r="OHQ59" s="1028"/>
      <c r="OHR59" s="1028"/>
      <c r="OHS59" s="1028"/>
      <c r="OHT59" s="1028"/>
      <c r="OHU59" s="1028"/>
      <c r="OHV59" s="1028"/>
      <c r="OHW59" s="1028"/>
      <c r="OHX59" s="1028"/>
      <c r="OHY59" s="1028"/>
      <c r="OHZ59" s="1028"/>
      <c r="OIA59" s="1028"/>
      <c r="OIB59" s="1028"/>
      <c r="OIC59" s="1028"/>
      <c r="OID59" s="1028"/>
      <c r="OIE59" s="1028"/>
      <c r="OIF59" s="1028"/>
      <c r="OIG59" s="1028"/>
      <c r="OIH59" s="1028"/>
      <c r="OII59" s="1028"/>
      <c r="OIJ59" s="1028"/>
      <c r="OIK59" s="1028"/>
      <c r="OIL59" s="1028"/>
      <c r="OIM59" s="1028"/>
      <c r="OIN59" s="1028"/>
      <c r="OIO59" s="1028"/>
      <c r="OIP59" s="1028"/>
      <c r="OIQ59" s="1028"/>
      <c r="OIR59" s="1028"/>
      <c r="OIS59" s="1028"/>
      <c r="OIT59" s="1028"/>
      <c r="OIU59" s="1028"/>
      <c r="OIV59" s="1028"/>
      <c r="OIW59" s="1028"/>
      <c r="OIX59" s="1028"/>
      <c r="OIY59" s="1028"/>
      <c r="OIZ59" s="1028"/>
      <c r="OJA59" s="1028"/>
      <c r="OJB59" s="1028"/>
      <c r="OJC59" s="1028"/>
      <c r="OJD59" s="1028"/>
      <c r="OJE59" s="1028"/>
      <c r="OJF59" s="1028"/>
      <c r="OJG59" s="1028"/>
      <c r="OJH59" s="1028"/>
      <c r="OJI59" s="1028"/>
      <c r="OJJ59" s="1028"/>
      <c r="OJK59" s="1028"/>
      <c r="OJL59" s="1028"/>
      <c r="OJM59" s="1028"/>
      <c r="OJN59" s="1028"/>
      <c r="OJO59" s="1028"/>
      <c r="OJP59" s="1028"/>
      <c r="OJQ59" s="1028"/>
      <c r="OJR59" s="1028"/>
      <c r="OJS59" s="1028"/>
      <c r="OJT59" s="1028"/>
      <c r="OJU59" s="1028"/>
      <c r="OJV59" s="1028"/>
      <c r="OJW59" s="1028"/>
      <c r="OJX59" s="1028"/>
      <c r="OJY59" s="1028"/>
      <c r="OJZ59" s="1028"/>
      <c r="OKA59" s="1028"/>
      <c r="OKB59" s="1028"/>
      <c r="OKC59" s="1028"/>
      <c r="OKD59" s="1028"/>
      <c r="OKE59" s="1028"/>
      <c r="OKF59" s="1028"/>
      <c r="OKG59" s="1028"/>
      <c r="OKH59" s="1028"/>
      <c r="OKI59" s="1028"/>
      <c r="OKJ59" s="1028"/>
      <c r="OKK59" s="1028"/>
      <c r="OKL59" s="1028"/>
      <c r="OKM59" s="1028"/>
      <c r="OKN59" s="1028"/>
      <c r="OKO59" s="1028"/>
      <c r="OKP59" s="1028"/>
      <c r="OKQ59" s="1028"/>
      <c r="OKR59" s="1028"/>
      <c r="OKS59" s="1028"/>
      <c r="OKT59" s="1028"/>
      <c r="OKU59" s="1028"/>
      <c r="OKV59" s="1028"/>
      <c r="OKW59" s="1028"/>
      <c r="OKX59" s="1028"/>
      <c r="OKY59" s="1028"/>
      <c r="OKZ59" s="1028"/>
      <c r="OLA59" s="1028"/>
      <c r="OLB59" s="1028"/>
      <c r="OLC59" s="1028"/>
      <c r="OLD59" s="1028"/>
      <c r="OLE59" s="1028"/>
      <c r="OLF59" s="1028"/>
      <c r="OLG59" s="1028"/>
      <c r="OLH59" s="1028"/>
      <c r="OLI59" s="1028"/>
      <c r="OLJ59" s="1028"/>
      <c r="OLK59" s="1028"/>
      <c r="OLL59" s="1028"/>
      <c r="OLM59" s="1028"/>
      <c r="OLN59" s="1028"/>
      <c r="OLO59" s="1028"/>
      <c r="OLP59" s="1028"/>
      <c r="OLQ59" s="1028"/>
      <c r="OLR59" s="1028"/>
      <c r="OLS59" s="1028"/>
      <c r="OLT59" s="1028"/>
      <c r="OLU59" s="1028"/>
      <c r="OLV59" s="1028"/>
      <c r="OLW59" s="1028"/>
      <c r="OLX59" s="1028"/>
      <c r="OLY59" s="1028"/>
      <c r="OLZ59" s="1028"/>
      <c r="OMA59" s="1028"/>
      <c r="OMB59" s="1028"/>
      <c r="OMC59" s="1028"/>
      <c r="OMD59" s="1028"/>
      <c r="OME59" s="1028"/>
      <c r="OMF59" s="1028"/>
      <c r="OMG59" s="1028"/>
      <c r="OMH59" s="1028"/>
      <c r="OMI59" s="1028"/>
      <c r="OMJ59" s="1028"/>
      <c r="OMK59" s="1028"/>
      <c r="OML59" s="1028"/>
      <c r="OMM59" s="1028"/>
      <c r="OMN59" s="1028"/>
      <c r="OMO59" s="1028"/>
      <c r="OMP59" s="1028"/>
      <c r="OMQ59" s="1028"/>
      <c r="OMR59" s="1028"/>
      <c r="OMS59" s="1028"/>
      <c r="OMT59" s="1028"/>
      <c r="OMU59" s="1028"/>
      <c r="OMV59" s="1028"/>
      <c r="OMW59" s="1028"/>
      <c r="OMX59" s="1028"/>
      <c r="OMY59" s="1028"/>
      <c r="OMZ59" s="1028"/>
      <c r="ONA59" s="1028"/>
      <c r="ONB59" s="1028"/>
      <c r="ONC59" s="1028"/>
      <c r="OND59" s="1028"/>
      <c r="ONE59" s="1028"/>
      <c r="ONF59" s="1028"/>
      <c r="ONG59" s="1028"/>
      <c r="ONH59" s="1028"/>
      <c r="ONI59" s="1028"/>
      <c r="ONJ59" s="1028"/>
      <c r="ONK59" s="1028"/>
      <c r="ONL59" s="1028"/>
      <c r="ONM59" s="1028"/>
      <c r="ONN59" s="1028"/>
      <c r="ONO59" s="1028"/>
      <c r="ONP59" s="1028"/>
      <c r="ONQ59" s="1028"/>
      <c r="ONR59" s="1028"/>
      <c r="ONS59" s="1028"/>
      <c r="ONT59" s="1028"/>
      <c r="ONU59" s="1028"/>
      <c r="ONV59" s="1028"/>
      <c r="ONW59" s="1028"/>
      <c r="ONX59" s="1028"/>
      <c r="ONY59" s="1028"/>
      <c r="ONZ59" s="1028"/>
      <c r="OOA59" s="1028"/>
      <c r="OOB59" s="1028"/>
      <c r="OOC59" s="1028"/>
      <c r="OOD59" s="1028"/>
      <c r="OOE59" s="1028"/>
      <c r="OOF59" s="1028"/>
      <c r="OOG59" s="1028"/>
      <c r="OOH59" s="1028"/>
      <c r="OOI59" s="1028"/>
      <c r="OOJ59" s="1028"/>
      <c r="OOK59" s="1028"/>
      <c r="OOL59" s="1028"/>
      <c r="OOM59" s="1028"/>
      <c r="OON59" s="1028"/>
      <c r="OOO59" s="1028"/>
      <c r="OOP59" s="1028"/>
      <c r="OOQ59" s="1028"/>
      <c r="OOR59" s="1028"/>
      <c r="OOS59" s="1028"/>
      <c r="OOT59" s="1028"/>
      <c r="OOU59" s="1028"/>
      <c r="OOV59" s="1028"/>
      <c r="OOW59" s="1028"/>
      <c r="OOX59" s="1028"/>
      <c r="OOY59" s="1028"/>
      <c r="OOZ59" s="1028"/>
      <c r="OPA59" s="1028"/>
      <c r="OPB59" s="1028"/>
      <c r="OPC59" s="1028"/>
      <c r="OPD59" s="1028"/>
      <c r="OPE59" s="1028"/>
      <c r="OPF59" s="1028"/>
      <c r="OPG59" s="1028"/>
      <c r="OPH59" s="1028"/>
      <c r="OPI59" s="1028"/>
      <c r="OPJ59" s="1028"/>
      <c r="OPK59" s="1028"/>
      <c r="OPL59" s="1028"/>
      <c r="OPM59" s="1028"/>
      <c r="OPN59" s="1028"/>
      <c r="OPO59" s="1028"/>
      <c r="OPP59" s="1028"/>
      <c r="OPQ59" s="1028"/>
      <c r="OPR59" s="1028"/>
      <c r="OPS59" s="1028"/>
      <c r="OPT59" s="1028"/>
      <c r="OPU59" s="1028"/>
      <c r="OPV59" s="1028"/>
      <c r="OPW59" s="1028"/>
      <c r="OPX59" s="1028"/>
      <c r="OPY59" s="1028"/>
      <c r="OPZ59" s="1028"/>
      <c r="OQA59" s="1028"/>
      <c r="OQB59" s="1028"/>
      <c r="OQC59" s="1028"/>
      <c r="OQD59" s="1028"/>
      <c r="OQE59" s="1028"/>
      <c r="OQF59" s="1028"/>
      <c r="OQG59" s="1028"/>
      <c r="OQH59" s="1028"/>
      <c r="OQI59" s="1028"/>
      <c r="OQJ59" s="1028"/>
      <c r="OQK59" s="1028"/>
      <c r="OQL59" s="1028"/>
      <c r="OQM59" s="1028"/>
      <c r="OQN59" s="1028"/>
      <c r="OQO59" s="1028"/>
      <c r="OQP59" s="1028"/>
      <c r="OQQ59" s="1028"/>
      <c r="OQR59" s="1028"/>
      <c r="OQS59" s="1028"/>
      <c r="OQT59" s="1028"/>
      <c r="OQU59" s="1028"/>
      <c r="OQV59" s="1028"/>
      <c r="OQW59" s="1028"/>
      <c r="OQX59" s="1028"/>
      <c r="OQY59" s="1028"/>
      <c r="OQZ59" s="1028"/>
      <c r="ORA59" s="1028"/>
      <c r="ORB59" s="1028"/>
      <c r="ORC59" s="1028"/>
      <c r="ORD59" s="1028"/>
      <c r="ORE59" s="1028"/>
      <c r="ORF59" s="1028"/>
      <c r="ORG59" s="1028"/>
      <c r="ORH59" s="1028"/>
      <c r="ORI59" s="1028"/>
      <c r="ORJ59" s="1028"/>
      <c r="ORK59" s="1028"/>
      <c r="ORL59" s="1028"/>
      <c r="ORM59" s="1028"/>
      <c r="ORN59" s="1028"/>
      <c r="ORO59" s="1028"/>
      <c r="ORP59" s="1028"/>
      <c r="ORQ59" s="1028"/>
      <c r="ORR59" s="1028"/>
      <c r="ORS59" s="1028"/>
      <c r="ORT59" s="1028"/>
      <c r="ORU59" s="1028"/>
      <c r="ORV59" s="1028"/>
      <c r="ORW59" s="1028"/>
      <c r="ORX59" s="1028"/>
      <c r="ORY59" s="1028"/>
      <c r="ORZ59" s="1028"/>
      <c r="OSA59" s="1028"/>
      <c r="OSB59" s="1028"/>
      <c r="OSC59" s="1028"/>
      <c r="OSD59" s="1028"/>
      <c r="OSE59" s="1028"/>
      <c r="OSF59" s="1028"/>
      <c r="OSG59" s="1028"/>
      <c r="OSH59" s="1028"/>
      <c r="OSI59" s="1028"/>
      <c r="OSJ59" s="1028"/>
      <c r="OSK59" s="1028"/>
      <c r="OSL59" s="1028"/>
      <c r="OSM59" s="1028"/>
      <c r="OSN59" s="1028"/>
      <c r="OSO59" s="1028"/>
      <c r="OSP59" s="1028"/>
      <c r="OSQ59" s="1028"/>
      <c r="OSR59" s="1028"/>
      <c r="OSS59" s="1028"/>
      <c r="OST59" s="1028"/>
      <c r="OSU59" s="1028"/>
      <c r="OSV59" s="1028"/>
      <c r="OSW59" s="1028"/>
      <c r="OSX59" s="1028"/>
      <c r="OSY59" s="1028"/>
      <c r="OSZ59" s="1028"/>
      <c r="OTA59" s="1028"/>
      <c r="OTB59" s="1028"/>
      <c r="OTC59" s="1028"/>
      <c r="OTD59" s="1028"/>
      <c r="OTE59" s="1028"/>
      <c r="OTF59" s="1028"/>
      <c r="OTG59" s="1028"/>
      <c r="OTH59" s="1028"/>
      <c r="OTI59" s="1028"/>
      <c r="OTJ59" s="1028"/>
      <c r="OTK59" s="1028"/>
      <c r="OTL59" s="1028"/>
      <c r="OTM59" s="1028"/>
      <c r="OTN59" s="1028"/>
      <c r="OTO59" s="1028"/>
      <c r="OTP59" s="1028"/>
      <c r="OTQ59" s="1028"/>
      <c r="OTR59" s="1028"/>
      <c r="OTS59" s="1028"/>
      <c r="OTT59" s="1028"/>
      <c r="OTU59" s="1028"/>
      <c r="OTV59" s="1028"/>
      <c r="OTW59" s="1028"/>
      <c r="OTX59" s="1028"/>
      <c r="OTY59" s="1028"/>
      <c r="OTZ59" s="1028"/>
      <c r="OUA59" s="1028"/>
      <c r="OUB59" s="1028"/>
      <c r="OUC59" s="1028"/>
      <c r="OUD59" s="1028"/>
      <c r="OUE59" s="1028"/>
      <c r="OUF59" s="1028"/>
      <c r="OUG59" s="1028"/>
      <c r="OUH59" s="1028"/>
      <c r="OUI59" s="1028"/>
      <c r="OUJ59" s="1028"/>
      <c r="OUK59" s="1028"/>
      <c r="OUL59" s="1028"/>
      <c r="OUM59" s="1028"/>
      <c r="OUN59" s="1028"/>
      <c r="OUO59" s="1028"/>
      <c r="OUP59" s="1028"/>
      <c r="OUQ59" s="1028"/>
      <c r="OUR59" s="1028"/>
      <c r="OUS59" s="1028"/>
      <c r="OUT59" s="1028"/>
      <c r="OUU59" s="1028"/>
      <c r="OUV59" s="1028"/>
      <c r="OUW59" s="1028"/>
      <c r="OUX59" s="1028"/>
      <c r="OUY59" s="1028"/>
      <c r="OUZ59" s="1028"/>
      <c r="OVA59" s="1028"/>
      <c r="OVB59" s="1028"/>
      <c r="OVC59" s="1028"/>
      <c r="OVD59" s="1028"/>
      <c r="OVE59" s="1028"/>
      <c r="OVF59" s="1028"/>
      <c r="OVG59" s="1028"/>
      <c r="OVH59" s="1028"/>
      <c r="OVI59" s="1028"/>
      <c r="OVJ59" s="1028"/>
      <c r="OVK59" s="1028"/>
      <c r="OVL59" s="1028"/>
      <c r="OVM59" s="1028"/>
      <c r="OVN59" s="1028"/>
      <c r="OVO59" s="1028"/>
      <c r="OVP59" s="1028"/>
      <c r="OVQ59" s="1028"/>
      <c r="OVR59" s="1028"/>
      <c r="OVS59" s="1028"/>
      <c r="OVT59" s="1028"/>
      <c r="OVU59" s="1028"/>
      <c r="OVV59" s="1028"/>
      <c r="OVW59" s="1028"/>
      <c r="OVX59" s="1028"/>
      <c r="OVY59" s="1028"/>
      <c r="OVZ59" s="1028"/>
      <c r="OWA59" s="1028"/>
      <c r="OWB59" s="1028"/>
      <c r="OWC59" s="1028"/>
      <c r="OWD59" s="1028"/>
      <c r="OWE59" s="1028"/>
      <c r="OWF59" s="1028"/>
      <c r="OWG59" s="1028"/>
      <c r="OWH59" s="1028"/>
      <c r="OWI59" s="1028"/>
      <c r="OWJ59" s="1028"/>
      <c r="OWK59" s="1028"/>
      <c r="OWL59" s="1028"/>
      <c r="OWM59" s="1028"/>
      <c r="OWN59" s="1028"/>
      <c r="OWO59" s="1028"/>
      <c r="OWP59" s="1028"/>
      <c r="OWQ59" s="1028"/>
      <c r="OWR59" s="1028"/>
      <c r="OWS59" s="1028"/>
      <c r="OWT59" s="1028"/>
      <c r="OWU59" s="1028"/>
      <c r="OWV59" s="1028"/>
      <c r="OWW59" s="1028"/>
      <c r="OWX59" s="1028"/>
      <c r="OWY59" s="1028"/>
      <c r="OWZ59" s="1028"/>
      <c r="OXA59" s="1028"/>
      <c r="OXB59" s="1028"/>
      <c r="OXC59" s="1028"/>
      <c r="OXD59" s="1028"/>
      <c r="OXE59" s="1028"/>
      <c r="OXF59" s="1028"/>
      <c r="OXG59" s="1028"/>
      <c r="OXH59" s="1028"/>
      <c r="OXI59" s="1028"/>
      <c r="OXJ59" s="1028"/>
      <c r="OXK59" s="1028"/>
      <c r="OXL59" s="1028"/>
      <c r="OXM59" s="1028"/>
      <c r="OXN59" s="1028"/>
      <c r="OXO59" s="1028"/>
      <c r="OXP59" s="1028"/>
      <c r="OXQ59" s="1028"/>
      <c r="OXR59" s="1028"/>
      <c r="OXS59" s="1028"/>
      <c r="OXT59" s="1028"/>
      <c r="OXU59" s="1028"/>
      <c r="OXV59" s="1028"/>
      <c r="OXW59" s="1028"/>
      <c r="OXX59" s="1028"/>
      <c r="OXY59" s="1028"/>
      <c r="OXZ59" s="1028"/>
      <c r="OYA59" s="1028"/>
      <c r="OYB59" s="1028"/>
      <c r="OYC59" s="1028"/>
      <c r="OYD59" s="1028"/>
      <c r="OYE59" s="1028"/>
      <c r="OYF59" s="1028"/>
      <c r="OYG59" s="1028"/>
      <c r="OYH59" s="1028"/>
      <c r="OYI59" s="1028"/>
      <c r="OYJ59" s="1028"/>
      <c r="OYK59" s="1028"/>
      <c r="OYL59" s="1028"/>
      <c r="OYM59" s="1028"/>
      <c r="OYN59" s="1028"/>
      <c r="OYO59" s="1028"/>
      <c r="OYP59" s="1028"/>
      <c r="OYQ59" s="1028"/>
      <c r="OYR59" s="1028"/>
      <c r="OYS59" s="1028"/>
      <c r="OYT59" s="1028"/>
      <c r="OYU59" s="1028"/>
      <c r="OYV59" s="1028"/>
      <c r="OYW59" s="1028"/>
      <c r="OYX59" s="1028"/>
      <c r="OYY59" s="1028"/>
      <c r="OYZ59" s="1028"/>
      <c r="OZA59" s="1028"/>
      <c r="OZB59" s="1028"/>
      <c r="OZC59" s="1028"/>
      <c r="OZD59" s="1028"/>
      <c r="OZE59" s="1028"/>
      <c r="OZF59" s="1028"/>
      <c r="OZG59" s="1028"/>
      <c r="OZH59" s="1028"/>
      <c r="OZI59" s="1028"/>
      <c r="OZJ59" s="1028"/>
      <c r="OZK59" s="1028"/>
      <c r="OZL59" s="1028"/>
      <c r="OZM59" s="1028"/>
      <c r="OZN59" s="1028"/>
      <c r="OZO59" s="1028"/>
      <c r="OZP59" s="1028"/>
      <c r="OZQ59" s="1028"/>
      <c r="OZR59" s="1028"/>
      <c r="OZS59" s="1028"/>
      <c r="OZT59" s="1028"/>
      <c r="OZU59" s="1028"/>
      <c r="OZV59" s="1028"/>
      <c r="OZW59" s="1028"/>
      <c r="OZX59" s="1028"/>
      <c r="OZY59" s="1028"/>
      <c r="OZZ59" s="1028"/>
      <c r="PAA59" s="1028"/>
      <c r="PAB59" s="1028"/>
      <c r="PAC59" s="1028"/>
      <c r="PAD59" s="1028"/>
      <c r="PAE59" s="1028"/>
      <c r="PAF59" s="1028"/>
      <c r="PAG59" s="1028"/>
      <c r="PAH59" s="1028"/>
      <c r="PAI59" s="1028"/>
      <c r="PAJ59" s="1028"/>
      <c r="PAK59" s="1028"/>
      <c r="PAL59" s="1028"/>
      <c r="PAM59" s="1028"/>
      <c r="PAN59" s="1028"/>
      <c r="PAO59" s="1028"/>
      <c r="PAP59" s="1028"/>
      <c r="PAQ59" s="1028"/>
      <c r="PAR59" s="1028"/>
      <c r="PAS59" s="1028"/>
      <c r="PAT59" s="1028"/>
      <c r="PAU59" s="1028"/>
      <c r="PAV59" s="1028"/>
      <c r="PAW59" s="1028"/>
      <c r="PAX59" s="1028"/>
      <c r="PAY59" s="1028"/>
      <c r="PAZ59" s="1028"/>
      <c r="PBA59" s="1028"/>
      <c r="PBB59" s="1028"/>
      <c r="PBC59" s="1028"/>
      <c r="PBD59" s="1028"/>
      <c r="PBE59" s="1028"/>
      <c r="PBF59" s="1028"/>
      <c r="PBG59" s="1028"/>
      <c r="PBH59" s="1028"/>
      <c r="PBI59" s="1028"/>
      <c r="PBJ59" s="1028"/>
      <c r="PBK59" s="1028"/>
      <c r="PBL59" s="1028"/>
      <c r="PBM59" s="1028"/>
      <c r="PBN59" s="1028"/>
      <c r="PBO59" s="1028"/>
      <c r="PBP59" s="1028"/>
      <c r="PBQ59" s="1028"/>
      <c r="PBR59" s="1028"/>
      <c r="PBS59" s="1028"/>
      <c r="PBT59" s="1028"/>
      <c r="PBU59" s="1028"/>
      <c r="PBV59" s="1028"/>
      <c r="PBW59" s="1028"/>
      <c r="PBX59" s="1028"/>
      <c r="PBY59" s="1028"/>
      <c r="PBZ59" s="1028"/>
      <c r="PCA59" s="1028"/>
      <c r="PCB59" s="1028"/>
      <c r="PCC59" s="1028"/>
      <c r="PCD59" s="1028"/>
      <c r="PCE59" s="1028"/>
      <c r="PCF59" s="1028"/>
      <c r="PCG59" s="1028"/>
      <c r="PCH59" s="1028"/>
      <c r="PCI59" s="1028"/>
      <c r="PCJ59" s="1028"/>
      <c r="PCK59" s="1028"/>
      <c r="PCL59" s="1028"/>
      <c r="PCM59" s="1028"/>
      <c r="PCN59" s="1028"/>
      <c r="PCO59" s="1028"/>
      <c r="PCP59" s="1028"/>
      <c r="PCQ59" s="1028"/>
      <c r="PCR59" s="1028"/>
      <c r="PCS59" s="1028"/>
      <c r="PCT59" s="1028"/>
      <c r="PCU59" s="1028"/>
      <c r="PCV59" s="1028"/>
      <c r="PCW59" s="1028"/>
      <c r="PCX59" s="1028"/>
      <c r="PCY59" s="1028"/>
      <c r="PCZ59" s="1028"/>
      <c r="PDA59" s="1028"/>
      <c r="PDB59" s="1028"/>
      <c r="PDC59" s="1028"/>
      <c r="PDD59" s="1028"/>
      <c r="PDE59" s="1028"/>
      <c r="PDF59" s="1028"/>
      <c r="PDG59" s="1028"/>
      <c r="PDH59" s="1028"/>
      <c r="PDI59" s="1028"/>
      <c r="PDJ59" s="1028"/>
      <c r="PDK59" s="1028"/>
      <c r="PDL59" s="1028"/>
      <c r="PDM59" s="1028"/>
      <c r="PDN59" s="1028"/>
      <c r="PDO59" s="1028"/>
      <c r="PDP59" s="1028"/>
      <c r="PDQ59" s="1028"/>
      <c r="PDR59" s="1028"/>
      <c r="PDS59" s="1028"/>
      <c r="PDT59" s="1028"/>
      <c r="PDU59" s="1028"/>
      <c r="PDV59" s="1028"/>
      <c r="PDW59" s="1028"/>
      <c r="PDX59" s="1028"/>
      <c r="PDY59" s="1028"/>
      <c r="PDZ59" s="1028"/>
      <c r="PEA59" s="1028"/>
      <c r="PEB59" s="1028"/>
      <c r="PEC59" s="1028"/>
      <c r="PED59" s="1028"/>
      <c r="PEE59" s="1028"/>
      <c r="PEF59" s="1028"/>
      <c r="PEG59" s="1028"/>
      <c r="PEH59" s="1028"/>
      <c r="PEI59" s="1028"/>
      <c r="PEJ59" s="1028"/>
      <c r="PEK59" s="1028"/>
      <c r="PEL59" s="1028"/>
      <c r="PEM59" s="1028"/>
      <c r="PEN59" s="1028"/>
      <c r="PEO59" s="1028"/>
      <c r="PEP59" s="1028"/>
      <c r="PEQ59" s="1028"/>
      <c r="PER59" s="1028"/>
      <c r="PES59" s="1028"/>
      <c r="PET59" s="1028"/>
      <c r="PEU59" s="1028"/>
      <c r="PEV59" s="1028"/>
      <c r="PEW59" s="1028"/>
      <c r="PEX59" s="1028"/>
      <c r="PEY59" s="1028"/>
      <c r="PEZ59" s="1028"/>
      <c r="PFA59" s="1028"/>
      <c r="PFB59" s="1028"/>
      <c r="PFC59" s="1028"/>
      <c r="PFD59" s="1028"/>
      <c r="PFE59" s="1028"/>
      <c r="PFF59" s="1028"/>
      <c r="PFG59" s="1028"/>
      <c r="PFH59" s="1028"/>
      <c r="PFI59" s="1028"/>
      <c r="PFJ59" s="1028"/>
      <c r="PFK59" s="1028"/>
      <c r="PFL59" s="1028"/>
      <c r="PFM59" s="1028"/>
      <c r="PFN59" s="1028"/>
      <c r="PFO59" s="1028"/>
      <c r="PFP59" s="1028"/>
      <c r="PFQ59" s="1028"/>
      <c r="PFR59" s="1028"/>
      <c r="PFS59" s="1028"/>
      <c r="PFT59" s="1028"/>
      <c r="PFU59" s="1028"/>
      <c r="PFV59" s="1028"/>
      <c r="PFW59" s="1028"/>
      <c r="PFX59" s="1028"/>
      <c r="PFY59" s="1028"/>
      <c r="PFZ59" s="1028"/>
      <c r="PGA59" s="1028"/>
      <c r="PGB59" s="1028"/>
      <c r="PGC59" s="1028"/>
      <c r="PGD59" s="1028"/>
      <c r="PGE59" s="1028"/>
      <c r="PGF59" s="1028"/>
      <c r="PGG59" s="1028"/>
      <c r="PGH59" s="1028"/>
      <c r="PGI59" s="1028"/>
      <c r="PGJ59" s="1028"/>
      <c r="PGK59" s="1028"/>
      <c r="PGL59" s="1028"/>
      <c r="PGM59" s="1028"/>
      <c r="PGN59" s="1028"/>
      <c r="PGO59" s="1028"/>
      <c r="PGP59" s="1028"/>
      <c r="PGQ59" s="1028"/>
      <c r="PGR59" s="1028"/>
      <c r="PGS59" s="1028"/>
      <c r="PGT59" s="1028"/>
      <c r="PGU59" s="1028"/>
      <c r="PGV59" s="1028"/>
      <c r="PGW59" s="1028"/>
      <c r="PGX59" s="1028"/>
      <c r="PGY59" s="1028"/>
      <c r="PGZ59" s="1028"/>
      <c r="PHA59" s="1028"/>
      <c r="PHB59" s="1028"/>
      <c r="PHC59" s="1028"/>
      <c r="PHD59" s="1028"/>
      <c r="PHE59" s="1028"/>
      <c r="PHF59" s="1028"/>
      <c r="PHG59" s="1028"/>
      <c r="PHH59" s="1028"/>
      <c r="PHI59" s="1028"/>
      <c r="PHJ59" s="1028"/>
      <c r="PHK59" s="1028"/>
      <c r="PHL59" s="1028"/>
      <c r="PHM59" s="1028"/>
      <c r="PHN59" s="1028"/>
      <c r="PHO59" s="1028"/>
      <c r="PHP59" s="1028"/>
      <c r="PHQ59" s="1028"/>
      <c r="PHR59" s="1028"/>
      <c r="PHS59" s="1028"/>
      <c r="PHT59" s="1028"/>
      <c r="PHU59" s="1028"/>
      <c r="PHV59" s="1028"/>
      <c r="PHW59" s="1028"/>
      <c r="PHX59" s="1028"/>
      <c r="PHY59" s="1028"/>
      <c r="PHZ59" s="1028"/>
      <c r="PIA59" s="1028"/>
      <c r="PIB59" s="1028"/>
      <c r="PIC59" s="1028"/>
      <c r="PID59" s="1028"/>
      <c r="PIE59" s="1028"/>
      <c r="PIF59" s="1028"/>
      <c r="PIG59" s="1028"/>
      <c r="PIH59" s="1028"/>
      <c r="PII59" s="1028"/>
      <c r="PIJ59" s="1028"/>
      <c r="PIK59" s="1028"/>
      <c r="PIL59" s="1028"/>
      <c r="PIM59" s="1028"/>
      <c r="PIN59" s="1028"/>
      <c r="PIO59" s="1028"/>
      <c r="PIP59" s="1028"/>
      <c r="PIQ59" s="1028"/>
      <c r="PIR59" s="1028"/>
      <c r="PIS59" s="1028"/>
      <c r="PIT59" s="1028"/>
      <c r="PIU59" s="1028"/>
      <c r="PIV59" s="1028"/>
      <c r="PIW59" s="1028"/>
      <c r="PIX59" s="1028"/>
      <c r="PIY59" s="1028"/>
      <c r="PIZ59" s="1028"/>
      <c r="PJA59" s="1028"/>
      <c r="PJB59" s="1028"/>
      <c r="PJC59" s="1028"/>
      <c r="PJD59" s="1028"/>
      <c r="PJE59" s="1028"/>
      <c r="PJF59" s="1028"/>
      <c r="PJG59" s="1028"/>
      <c r="PJH59" s="1028"/>
      <c r="PJI59" s="1028"/>
      <c r="PJJ59" s="1028"/>
      <c r="PJK59" s="1028"/>
      <c r="PJL59" s="1028"/>
      <c r="PJM59" s="1028"/>
      <c r="PJN59" s="1028"/>
      <c r="PJO59" s="1028"/>
      <c r="PJP59" s="1028"/>
      <c r="PJQ59" s="1028"/>
      <c r="PJR59" s="1028"/>
      <c r="PJS59" s="1028"/>
      <c r="PJT59" s="1028"/>
      <c r="PJU59" s="1028"/>
      <c r="PJV59" s="1028"/>
      <c r="PJW59" s="1028"/>
      <c r="PJX59" s="1028"/>
      <c r="PJY59" s="1028"/>
      <c r="PJZ59" s="1028"/>
      <c r="PKA59" s="1028"/>
      <c r="PKB59" s="1028"/>
      <c r="PKC59" s="1028"/>
      <c r="PKD59" s="1028"/>
      <c r="PKE59" s="1028"/>
      <c r="PKF59" s="1028"/>
      <c r="PKG59" s="1028"/>
      <c r="PKH59" s="1028"/>
      <c r="PKI59" s="1028"/>
      <c r="PKJ59" s="1028"/>
      <c r="PKK59" s="1028"/>
      <c r="PKL59" s="1028"/>
      <c r="PKM59" s="1028"/>
      <c r="PKN59" s="1028"/>
      <c r="PKO59" s="1028"/>
      <c r="PKP59" s="1028"/>
      <c r="PKQ59" s="1028"/>
      <c r="PKR59" s="1028"/>
      <c r="PKS59" s="1028"/>
      <c r="PKT59" s="1028"/>
      <c r="PKU59" s="1028"/>
      <c r="PKV59" s="1028"/>
      <c r="PKW59" s="1028"/>
      <c r="PKX59" s="1028"/>
      <c r="PKY59" s="1028"/>
      <c r="PKZ59" s="1028"/>
      <c r="PLA59" s="1028"/>
      <c r="PLB59" s="1028"/>
      <c r="PLC59" s="1028"/>
      <c r="PLD59" s="1028"/>
      <c r="PLE59" s="1028"/>
      <c r="PLF59" s="1028"/>
      <c r="PLG59" s="1028"/>
      <c r="PLH59" s="1028"/>
      <c r="PLI59" s="1028"/>
      <c r="PLJ59" s="1028"/>
      <c r="PLK59" s="1028"/>
      <c r="PLL59" s="1028"/>
      <c r="PLM59" s="1028"/>
      <c r="PLN59" s="1028"/>
      <c r="PLO59" s="1028"/>
      <c r="PLP59" s="1028"/>
      <c r="PLQ59" s="1028"/>
      <c r="PLR59" s="1028"/>
      <c r="PLS59" s="1028"/>
      <c r="PLT59" s="1028"/>
      <c r="PLU59" s="1028"/>
      <c r="PLV59" s="1028"/>
      <c r="PLW59" s="1028"/>
      <c r="PLX59" s="1028"/>
      <c r="PLY59" s="1028"/>
      <c r="PLZ59" s="1028"/>
      <c r="PMA59" s="1028"/>
      <c r="PMB59" s="1028"/>
      <c r="PMC59" s="1028"/>
      <c r="PMD59" s="1028"/>
      <c r="PME59" s="1028"/>
      <c r="PMF59" s="1028"/>
      <c r="PMG59" s="1028"/>
      <c r="PMH59" s="1028"/>
      <c r="PMI59" s="1028"/>
      <c r="PMJ59" s="1028"/>
      <c r="PMK59" s="1028"/>
      <c r="PML59" s="1028"/>
      <c r="PMM59" s="1028"/>
      <c r="PMN59" s="1028"/>
      <c r="PMO59" s="1028"/>
      <c r="PMP59" s="1028"/>
      <c r="PMQ59" s="1028"/>
      <c r="PMR59" s="1028"/>
      <c r="PMS59" s="1028"/>
      <c r="PMT59" s="1028"/>
      <c r="PMU59" s="1028"/>
      <c r="PMV59" s="1028"/>
      <c r="PMW59" s="1028"/>
      <c r="PMX59" s="1028"/>
      <c r="PMY59" s="1028"/>
      <c r="PMZ59" s="1028"/>
      <c r="PNA59" s="1028"/>
      <c r="PNB59" s="1028"/>
      <c r="PNC59" s="1028"/>
      <c r="PND59" s="1028"/>
      <c r="PNE59" s="1028"/>
      <c r="PNF59" s="1028"/>
      <c r="PNG59" s="1028"/>
      <c r="PNH59" s="1028"/>
      <c r="PNI59" s="1028"/>
      <c r="PNJ59" s="1028"/>
      <c r="PNK59" s="1028"/>
      <c r="PNL59" s="1028"/>
      <c r="PNM59" s="1028"/>
      <c r="PNN59" s="1028"/>
      <c r="PNO59" s="1028"/>
      <c r="PNP59" s="1028"/>
      <c r="PNQ59" s="1028"/>
      <c r="PNR59" s="1028"/>
      <c r="PNS59" s="1028"/>
      <c r="PNT59" s="1028"/>
      <c r="PNU59" s="1028"/>
      <c r="PNV59" s="1028"/>
      <c r="PNW59" s="1028"/>
      <c r="PNX59" s="1028"/>
      <c r="PNY59" s="1028"/>
      <c r="PNZ59" s="1028"/>
      <c r="POA59" s="1028"/>
      <c r="POB59" s="1028"/>
      <c r="POC59" s="1028"/>
      <c r="POD59" s="1028"/>
      <c r="POE59" s="1028"/>
      <c r="POF59" s="1028"/>
      <c r="POG59" s="1028"/>
      <c r="POH59" s="1028"/>
      <c r="POI59" s="1028"/>
      <c r="POJ59" s="1028"/>
      <c r="POK59" s="1028"/>
      <c r="POL59" s="1028"/>
      <c r="POM59" s="1028"/>
      <c r="PON59" s="1028"/>
      <c r="POO59" s="1028"/>
      <c r="POP59" s="1028"/>
      <c r="POQ59" s="1028"/>
      <c r="POR59" s="1028"/>
      <c r="POS59" s="1028"/>
      <c r="POT59" s="1028"/>
      <c r="POU59" s="1028"/>
      <c r="POV59" s="1028"/>
      <c r="POW59" s="1028"/>
      <c r="POX59" s="1028"/>
      <c r="POY59" s="1028"/>
      <c r="POZ59" s="1028"/>
      <c r="PPA59" s="1028"/>
      <c r="PPB59" s="1028"/>
      <c r="PPC59" s="1028"/>
      <c r="PPD59" s="1028"/>
      <c r="PPE59" s="1028"/>
      <c r="PPF59" s="1028"/>
      <c r="PPG59" s="1028"/>
      <c r="PPH59" s="1028"/>
      <c r="PPI59" s="1028"/>
      <c r="PPJ59" s="1028"/>
      <c r="PPK59" s="1028"/>
      <c r="PPL59" s="1028"/>
      <c r="PPM59" s="1028"/>
      <c r="PPN59" s="1028"/>
      <c r="PPO59" s="1028"/>
      <c r="PPP59" s="1028"/>
      <c r="PPQ59" s="1028"/>
      <c r="PPR59" s="1028"/>
      <c r="PPS59" s="1028"/>
      <c r="PPT59" s="1028"/>
      <c r="PPU59" s="1028"/>
      <c r="PPV59" s="1028"/>
      <c r="PPW59" s="1028"/>
      <c r="PPX59" s="1028"/>
      <c r="PPY59" s="1028"/>
      <c r="PPZ59" s="1028"/>
      <c r="PQA59" s="1028"/>
      <c r="PQB59" s="1028"/>
      <c r="PQC59" s="1028"/>
      <c r="PQD59" s="1028"/>
      <c r="PQE59" s="1028"/>
      <c r="PQF59" s="1028"/>
      <c r="PQG59" s="1028"/>
      <c r="PQH59" s="1028"/>
      <c r="PQI59" s="1028"/>
      <c r="PQJ59" s="1028"/>
      <c r="PQK59" s="1028"/>
      <c r="PQL59" s="1028"/>
      <c r="PQM59" s="1028"/>
      <c r="PQN59" s="1028"/>
      <c r="PQO59" s="1028"/>
      <c r="PQP59" s="1028"/>
      <c r="PQQ59" s="1028"/>
      <c r="PQR59" s="1028"/>
      <c r="PQS59" s="1028"/>
      <c r="PQT59" s="1028"/>
      <c r="PQU59" s="1028"/>
      <c r="PQV59" s="1028"/>
      <c r="PQW59" s="1028"/>
      <c r="PQX59" s="1028"/>
      <c r="PQY59" s="1028"/>
      <c r="PQZ59" s="1028"/>
      <c r="PRA59" s="1028"/>
      <c r="PRB59" s="1028"/>
      <c r="PRC59" s="1028"/>
      <c r="PRD59" s="1028"/>
      <c r="PRE59" s="1028"/>
      <c r="PRF59" s="1028"/>
      <c r="PRG59" s="1028"/>
      <c r="PRH59" s="1028"/>
      <c r="PRI59" s="1028"/>
      <c r="PRJ59" s="1028"/>
      <c r="PRK59" s="1028"/>
      <c r="PRL59" s="1028"/>
      <c r="PRM59" s="1028"/>
      <c r="PRN59" s="1028"/>
      <c r="PRO59" s="1028"/>
      <c r="PRP59" s="1028"/>
      <c r="PRQ59" s="1028"/>
      <c r="PRR59" s="1028"/>
      <c r="PRS59" s="1028"/>
      <c r="PRT59" s="1028"/>
      <c r="PRU59" s="1028"/>
      <c r="PRV59" s="1028"/>
      <c r="PRW59" s="1028"/>
      <c r="PRX59" s="1028"/>
      <c r="PRY59" s="1028"/>
      <c r="PRZ59" s="1028"/>
      <c r="PSA59" s="1028"/>
      <c r="PSB59" s="1028"/>
      <c r="PSC59" s="1028"/>
      <c r="PSD59" s="1028"/>
      <c r="PSE59" s="1028"/>
      <c r="PSF59" s="1028"/>
      <c r="PSG59" s="1028"/>
      <c r="PSH59" s="1028"/>
      <c r="PSI59" s="1028"/>
      <c r="PSJ59" s="1028"/>
      <c r="PSK59" s="1028"/>
      <c r="PSL59" s="1028"/>
      <c r="PSM59" s="1028"/>
      <c r="PSN59" s="1028"/>
      <c r="PSO59" s="1028"/>
      <c r="PSP59" s="1028"/>
      <c r="PSQ59" s="1028"/>
      <c r="PSR59" s="1028"/>
      <c r="PSS59" s="1028"/>
      <c r="PST59" s="1028"/>
      <c r="PSU59" s="1028"/>
      <c r="PSV59" s="1028"/>
      <c r="PSW59" s="1028"/>
      <c r="PSX59" s="1028"/>
      <c r="PSY59" s="1028"/>
      <c r="PSZ59" s="1028"/>
      <c r="PTA59" s="1028"/>
      <c r="PTB59" s="1028"/>
      <c r="PTC59" s="1028"/>
      <c r="PTD59" s="1028"/>
      <c r="PTE59" s="1028"/>
      <c r="PTF59" s="1028"/>
      <c r="PTG59" s="1028"/>
      <c r="PTH59" s="1028"/>
      <c r="PTI59" s="1028"/>
      <c r="PTJ59" s="1028"/>
      <c r="PTK59" s="1028"/>
      <c r="PTL59" s="1028"/>
      <c r="PTM59" s="1028"/>
      <c r="PTN59" s="1028"/>
      <c r="PTO59" s="1028"/>
      <c r="PTP59" s="1028"/>
      <c r="PTQ59" s="1028"/>
      <c r="PTR59" s="1028"/>
      <c r="PTS59" s="1028"/>
      <c r="PTT59" s="1028"/>
      <c r="PTU59" s="1028"/>
      <c r="PTV59" s="1028"/>
      <c r="PTW59" s="1028"/>
      <c r="PTX59" s="1028"/>
      <c r="PTY59" s="1028"/>
      <c r="PTZ59" s="1028"/>
      <c r="PUA59" s="1028"/>
      <c r="PUB59" s="1028"/>
      <c r="PUC59" s="1028"/>
      <c r="PUD59" s="1028"/>
      <c r="PUE59" s="1028"/>
      <c r="PUF59" s="1028"/>
      <c r="PUG59" s="1028"/>
      <c r="PUH59" s="1028"/>
      <c r="PUI59" s="1028"/>
      <c r="PUJ59" s="1028"/>
      <c r="PUK59" s="1028"/>
      <c r="PUL59" s="1028"/>
      <c r="PUM59" s="1028"/>
      <c r="PUN59" s="1028"/>
      <c r="PUO59" s="1028"/>
      <c r="PUP59" s="1028"/>
      <c r="PUQ59" s="1028"/>
      <c r="PUR59" s="1028"/>
      <c r="PUS59" s="1028"/>
      <c r="PUT59" s="1028"/>
      <c r="PUU59" s="1028"/>
      <c r="PUV59" s="1028"/>
      <c r="PUW59" s="1028"/>
      <c r="PUX59" s="1028"/>
      <c r="PUY59" s="1028"/>
      <c r="PUZ59" s="1028"/>
      <c r="PVA59" s="1028"/>
      <c r="PVB59" s="1028"/>
      <c r="PVC59" s="1028"/>
      <c r="PVD59" s="1028"/>
      <c r="PVE59" s="1028"/>
      <c r="PVF59" s="1028"/>
      <c r="PVG59" s="1028"/>
      <c r="PVH59" s="1028"/>
      <c r="PVI59" s="1028"/>
      <c r="PVJ59" s="1028"/>
      <c r="PVK59" s="1028"/>
      <c r="PVL59" s="1028"/>
      <c r="PVM59" s="1028"/>
      <c r="PVN59" s="1028"/>
      <c r="PVO59" s="1028"/>
      <c r="PVP59" s="1028"/>
      <c r="PVQ59" s="1028"/>
      <c r="PVR59" s="1028"/>
      <c r="PVS59" s="1028"/>
      <c r="PVT59" s="1028"/>
      <c r="PVU59" s="1028"/>
      <c r="PVV59" s="1028"/>
      <c r="PVW59" s="1028"/>
      <c r="PVX59" s="1028"/>
      <c r="PVY59" s="1028"/>
      <c r="PVZ59" s="1028"/>
      <c r="PWA59" s="1028"/>
      <c r="PWB59" s="1028"/>
      <c r="PWC59" s="1028"/>
      <c r="PWD59" s="1028"/>
      <c r="PWE59" s="1028"/>
      <c r="PWF59" s="1028"/>
      <c r="PWG59" s="1028"/>
      <c r="PWH59" s="1028"/>
      <c r="PWI59" s="1028"/>
      <c r="PWJ59" s="1028"/>
      <c r="PWK59" s="1028"/>
      <c r="PWL59" s="1028"/>
      <c r="PWM59" s="1028"/>
      <c r="PWN59" s="1028"/>
      <c r="PWO59" s="1028"/>
      <c r="PWP59" s="1028"/>
      <c r="PWQ59" s="1028"/>
      <c r="PWR59" s="1028"/>
      <c r="PWS59" s="1028"/>
      <c r="PWT59" s="1028"/>
      <c r="PWU59" s="1028"/>
      <c r="PWV59" s="1028"/>
      <c r="PWW59" s="1028"/>
      <c r="PWX59" s="1028"/>
      <c r="PWY59" s="1028"/>
      <c r="PWZ59" s="1028"/>
      <c r="PXA59" s="1028"/>
      <c r="PXB59" s="1028"/>
      <c r="PXC59" s="1028"/>
      <c r="PXD59" s="1028"/>
      <c r="PXE59" s="1028"/>
      <c r="PXF59" s="1028"/>
      <c r="PXG59" s="1028"/>
      <c r="PXH59" s="1028"/>
      <c r="PXI59" s="1028"/>
      <c r="PXJ59" s="1028"/>
      <c r="PXK59" s="1028"/>
      <c r="PXL59" s="1028"/>
      <c r="PXM59" s="1028"/>
      <c r="PXN59" s="1028"/>
      <c r="PXO59" s="1028"/>
      <c r="PXP59" s="1028"/>
      <c r="PXQ59" s="1028"/>
      <c r="PXR59" s="1028"/>
      <c r="PXS59" s="1028"/>
      <c r="PXT59" s="1028"/>
      <c r="PXU59" s="1028"/>
      <c r="PXV59" s="1028"/>
      <c r="PXW59" s="1028"/>
      <c r="PXX59" s="1028"/>
      <c r="PXY59" s="1028"/>
      <c r="PXZ59" s="1028"/>
      <c r="PYA59" s="1028"/>
      <c r="PYB59" s="1028"/>
      <c r="PYC59" s="1028"/>
      <c r="PYD59" s="1028"/>
      <c r="PYE59" s="1028"/>
      <c r="PYF59" s="1028"/>
      <c r="PYG59" s="1028"/>
      <c r="PYH59" s="1028"/>
      <c r="PYI59" s="1028"/>
      <c r="PYJ59" s="1028"/>
      <c r="PYK59" s="1028"/>
      <c r="PYL59" s="1028"/>
      <c r="PYM59" s="1028"/>
      <c r="PYN59" s="1028"/>
      <c r="PYO59" s="1028"/>
      <c r="PYP59" s="1028"/>
      <c r="PYQ59" s="1028"/>
      <c r="PYR59" s="1028"/>
      <c r="PYS59" s="1028"/>
      <c r="PYT59" s="1028"/>
      <c r="PYU59" s="1028"/>
      <c r="PYV59" s="1028"/>
      <c r="PYW59" s="1028"/>
      <c r="PYX59" s="1028"/>
      <c r="PYY59" s="1028"/>
      <c r="PYZ59" s="1028"/>
      <c r="PZA59" s="1028"/>
      <c r="PZB59" s="1028"/>
      <c r="PZC59" s="1028"/>
      <c r="PZD59" s="1028"/>
      <c r="PZE59" s="1028"/>
      <c r="PZF59" s="1028"/>
      <c r="PZG59" s="1028"/>
      <c r="PZH59" s="1028"/>
      <c r="PZI59" s="1028"/>
      <c r="PZJ59" s="1028"/>
      <c r="PZK59" s="1028"/>
      <c r="PZL59" s="1028"/>
      <c r="PZM59" s="1028"/>
      <c r="PZN59" s="1028"/>
      <c r="PZO59" s="1028"/>
      <c r="PZP59" s="1028"/>
      <c r="PZQ59" s="1028"/>
      <c r="PZR59" s="1028"/>
      <c r="PZS59" s="1028"/>
      <c r="PZT59" s="1028"/>
      <c r="PZU59" s="1028"/>
      <c r="PZV59" s="1028"/>
      <c r="PZW59" s="1028"/>
      <c r="PZX59" s="1028"/>
      <c r="PZY59" s="1028"/>
      <c r="PZZ59" s="1028"/>
      <c r="QAA59" s="1028"/>
      <c r="QAB59" s="1028"/>
      <c r="QAC59" s="1028"/>
      <c r="QAD59" s="1028"/>
      <c r="QAE59" s="1028"/>
      <c r="QAF59" s="1028"/>
      <c r="QAG59" s="1028"/>
      <c r="QAH59" s="1028"/>
      <c r="QAI59" s="1028"/>
      <c r="QAJ59" s="1028"/>
      <c r="QAK59" s="1028"/>
      <c r="QAL59" s="1028"/>
      <c r="QAM59" s="1028"/>
      <c r="QAN59" s="1028"/>
      <c r="QAO59" s="1028"/>
      <c r="QAP59" s="1028"/>
      <c r="QAQ59" s="1028"/>
      <c r="QAR59" s="1028"/>
      <c r="QAS59" s="1028"/>
      <c r="QAT59" s="1028"/>
      <c r="QAU59" s="1028"/>
      <c r="QAV59" s="1028"/>
      <c r="QAW59" s="1028"/>
      <c r="QAX59" s="1028"/>
      <c r="QAY59" s="1028"/>
      <c r="QAZ59" s="1028"/>
      <c r="QBA59" s="1028"/>
      <c r="QBB59" s="1028"/>
      <c r="QBC59" s="1028"/>
      <c r="QBD59" s="1028"/>
      <c r="QBE59" s="1028"/>
      <c r="QBF59" s="1028"/>
      <c r="QBG59" s="1028"/>
      <c r="QBH59" s="1028"/>
      <c r="QBI59" s="1028"/>
      <c r="QBJ59" s="1028"/>
      <c r="QBK59" s="1028"/>
      <c r="QBL59" s="1028"/>
      <c r="QBM59" s="1028"/>
      <c r="QBN59" s="1028"/>
      <c r="QBO59" s="1028"/>
      <c r="QBP59" s="1028"/>
      <c r="QBQ59" s="1028"/>
      <c r="QBR59" s="1028"/>
      <c r="QBS59" s="1028"/>
      <c r="QBT59" s="1028"/>
      <c r="QBU59" s="1028"/>
      <c r="QBV59" s="1028"/>
      <c r="QBW59" s="1028"/>
      <c r="QBX59" s="1028"/>
      <c r="QBY59" s="1028"/>
      <c r="QBZ59" s="1028"/>
      <c r="QCA59" s="1028"/>
      <c r="QCB59" s="1028"/>
      <c r="QCC59" s="1028"/>
      <c r="QCD59" s="1028"/>
      <c r="QCE59" s="1028"/>
      <c r="QCF59" s="1028"/>
      <c r="QCG59" s="1028"/>
      <c r="QCH59" s="1028"/>
      <c r="QCI59" s="1028"/>
      <c r="QCJ59" s="1028"/>
      <c r="QCK59" s="1028"/>
      <c r="QCL59" s="1028"/>
      <c r="QCM59" s="1028"/>
      <c r="QCN59" s="1028"/>
      <c r="QCO59" s="1028"/>
      <c r="QCP59" s="1028"/>
      <c r="QCQ59" s="1028"/>
      <c r="QCR59" s="1028"/>
      <c r="QCS59" s="1028"/>
      <c r="QCT59" s="1028"/>
      <c r="QCU59" s="1028"/>
      <c r="QCV59" s="1028"/>
      <c r="QCW59" s="1028"/>
      <c r="QCX59" s="1028"/>
      <c r="QCY59" s="1028"/>
      <c r="QCZ59" s="1028"/>
      <c r="QDA59" s="1028"/>
      <c r="QDB59" s="1028"/>
      <c r="QDC59" s="1028"/>
      <c r="QDD59" s="1028"/>
      <c r="QDE59" s="1028"/>
      <c r="QDF59" s="1028"/>
      <c r="QDG59" s="1028"/>
      <c r="QDH59" s="1028"/>
      <c r="QDI59" s="1028"/>
      <c r="QDJ59" s="1028"/>
      <c r="QDK59" s="1028"/>
      <c r="QDL59" s="1028"/>
      <c r="QDM59" s="1028"/>
      <c r="QDN59" s="1028"/>
      <c r="QDO59" s="1028"/>
      <c r="QDP59" s="1028"/>
      <c r="QDQ59" s="1028"/>
      <c r="QDR59" s="1028"/>
      <c r="QDS59" s="1028"/>
      <c r="QDT59" s="1028"/>
      <c r="QDU59" s="1028"/>
      <c r="QDV59" s="1028"/>
      <c r="QDW59" s="1028"/>
      <c r="QDX59" s="1028"/>
      <c r="QDY59" s="1028"/>
      <c r="QDZ59" s="1028"/>
      <c r="QEA59" s="1028"/>
      <c r="QEB59" s="1028"/>
      <c r="QEC59" s="1028"/>
      <c r="QED59" s="1028"/>
      <c r="QEE59" s="1028"/>
      <c r="QEF59" s="1028"/>
      <c r="QEG59" s="1028"/>
      <c r="QEH59" s="1028"/>
      <c r="QEI59" s="1028"/>
      <c r="QEJ59" s="1028"/>
      <c r="QEK59" s="1028"/>
      <c r="QEL59" s="1028"/>
      <c r="QEM59" s="1028"/>
      <c r="QEN59" s="1028"/>
      <c r="QEO59" s="1028"/>
      <c r="QEP59" s="1028"/>
      <c r="QEQ59" s="1028"/>
      <c r="QER59" s="1028"/>
      <c r="QES59" s="1028"/>
      <c r="QET59" s="1028"/>
      <c r="QEU59" s="1028"/>
      <c r="QEV59" s="1028"/>
      <c r="QEW59" s="1028"/>
      <c r="QEX59" s="1028"/>
      <c r="QEY59" s="1028"/>
      <c r="QEZ59" s="1028"/>
      <c r="QFA59" s="1028"/>
      <c r="QFB59" s="1028"/>
      <c r="QFC59" s="1028"/>
      <c r="QFD59" s="1028"/>
      <c r="QFE59" s="1028"/>
      <c r="QFF59" s="1028"/>
      <c r="QFG59" s="1028"/>
      <c r="QFH59" s="1028"/>
      <c r="QFI59" s="1028"/>
      <c r="QFJ59" s="1028"/>
      <c r="QFK59" s="1028"/>
      <c r="QFL59" s="1028"/>
      <c r="QFM59" s="1028"/>
      <c r="QFN59" s="1028"/>
      <c r="QFO59" s="1028"/>
      <c r="QFP59" s="1028"/>
      <c r="QFQ59" s="1028"/>
      <c r="QFR59" s="1028"/>
      <c r="QFS59" s="1028"/>
      <c r="QFT59" s="1028"/>
      <c r="QFU59" s="1028"/>
      <c r="QFV59" s="1028"/>
      <c r="QFW59" s="1028"/>
      <c r="QFX59" s="1028"/>
      <c r="QFY59" s="1028"/>
      <c r="QFZ59" s="1028"/>
      <c r="QGA59" s="1028"/>
      <c r="QGB59" s="1028"/>
      <c r="QGC59" s="1028"/>
      <c r="QGD59" s="1028"/>
      <c r="QGE59" s="1028"/>
      <c r="QGF59" s="1028"/>
      <c r="QGG59" s="1028"/>
      <c r="QGH59" s="1028"/>
      <c r="QGI59" s="1028"/>
      <c r="QGJ59" s="1028"/>
      <c r="QGK59" s="1028"/>
      <c r="QGL59" s="1028"/>
      <c r="QGM59" s="1028"/>
      <c r="QGN59" s="1028"/>
      <c r="QGO59" s="1028"/>
      <c r="QGP59" s="1028"/>
      <c r="QGQ59" s="1028"/>
      <c r="QGR59" s="1028"/>
      <c r="QGS59" s="1028"/>
      <c r="QGT59" s="1028"/>
      <c r="QGU59" s="1028"/>
      <c r="QGV59" s="1028"/>
      <c r="QGW59" s="1028"/>
      <c r="QGX59" s="1028"/>
      <c r="QGY59" s="1028"/>
      <c r="QGZ59" s="1028"/>
      <c r="QHA59" s="1028"/>
      <c r="QHB59" s="1028"/>
      <c r="QHC59" s="1028"/>
      <c r="QHD59" s="1028"/>
      <c r="QHE59" s="1028"/>
      <c r="QHF59" s="1028"/>
      <c r="QHG59" s="1028"/>
      <c r="QHH59" s="1028"/>
      <c r="QHI59" s="1028"/>
      <c r="QHJ59" s="1028"/>
      <c r="QHK59" s="1028"/>
      <c r="QHL59" s="1028"/>
      <c r="QHM59" s="1028"/>
      <c r="QHN59" s="1028"/>
      <c r="QHO59" s="1028"/>
      <c r="QHP59" s="1028"/>
      <c r="QHQ59" s="1028"/>
      <c r="QHR59" s="1028"/>
      <c r="QHS59" s="1028"/>
      <c r="QHT59" s="1028"/>
      <c r="QHU59" s="1028"/>
      <c r="QHV59" s="1028"/>
      <c r="QHW59" s="1028"/>
      <c r="QHX59" s="1028"/>
      <c r="QHY59" s="1028"/>
      <c r="QHZ59" s="1028"/>
      <c r="QIA59" s="1028"/>
      <c r="QIB59" s="1028"/>
      <c r="QIC59" s="1028"/>
      <c r="QID59" s="1028"/>
      <c r="QIE59" s="1028"/>
      <c r="QIF59" s="1028"/>
      <c r="QIG59" s="1028"/>
      <c r="QIH59" s="1028"/>
      <c r="QII59" s="1028"/>
      <c r="QIJ59" s="1028"/>
      <c r="QIK59" s="1028"/>
      <c r="QIL59" s="1028"/>
      <c r="QIM59" s="1028"/>
      <c r="QIN59" s="1028"/>
      <c r="QIO59" s="1028"/>
      <c r="QIP59" s="1028"/>
      <c r="QIQ59" s="1028"/>
      <c r="QIR59" s="1028"/>
      <c r="QIS59" s="1028"/>
      <c r="QIT59" s="1028"/>
      <c r="QIU59" s="1028"/>
      <c r="QIV59" s="1028"/>
      <c r="QIW59" s="1028"/>
      <c r="QIX59" s="1028"/>
      <c r="QIY59" s="1028"/>
      <c r="QIZ59" s="1028"/>
      <c r="QJA59" s="1028"/>
      <c r="QJB59" s="1028"/>
      <c r="QJC59" s="1028"/>
      <c r="QJD59" s="1028"/>
      <c r="QJE59" s="1028"/>
      <c r="QJF59" s="1028"/>
      <c r="QJG59" s="1028"/>
      <c r="QJH59" s="1028"/>
      <c r="QJI59" s="1028"/>
      <c r="QJJ59" s="1028"/>
      <c r="QJK59" s="1028"/>
      <c r="QJL59" s="1028"/>
      <c r="QJM59" s="1028"/>
      <c r="QJN59" s="1028"/>
      <c r="QJO59" s="1028"/>
      <c r="QJP59" s="1028"/>
      <c r="QJQ59" s="1028"/>
      <c r="QJR59" s="1028"/>
      <c r="QJS59" s="1028"/>
      <c r="QJT59" s="1028"/>
      <c r="QJU59" s="1028"/>
      <c r="QJV59" s="1028"/>
      <c r="QJW59" s="1028"/>
      <c r="QJX59" s="1028"/>
      <c r="QJY59" s="1028"/>
      <c r="QJZ59" s="1028"/>
      <c r="QKA59" s="1028"/>
      <c r="QKB59" s="1028"/>
      <c r="QKC59" s="1028"/>
      <c r="QKD59" s="1028"/>
      <c r="QKE59" s="1028"/>
      <c r="QKF59" s="1028"/>
      <c r="QKG59" s="1028"/>
      <c r="QKH59" s="1028"/>
      <c r="QKI59" s="1028"/>
      <c r="QKJ59" s="1028"/>
      <c r="QKK59" s="1028"/>
      <c r="QKL59" s="1028"/>
      <c r="QKM59" s="1028"/>
      <c r="QKN59" s="1028"/>
      <c r="QKO59" s="1028"/>
      <c r="QKP59" s="1028"/>
      <c r="QKQ59" s="1028"/>
      <c r="QKR59" s="1028"/>
      <c r="QKS59" s="1028"/>
      <c r="QKT59" s="1028"/>
      <c r="QKU59" s="1028"/>
      <c r="QKV59" s="1028"/>
      <c r="QKW59" s="1028"/>
      <c r="QKX59" s="1028"/>
      <c r="QKY59" s="1028"/>
      <c r="QKZ59" s="1028"/>
      <c r="QLA59" s="1028"/>
      <c r="QLB59" s="1028"/>
      <c r="QLC59" s="1028"/>
      <c r="QLD59" s="1028"/>
      <c r="QLE59" s="1028"/>
      <c r="QLF59" s="1028"/>
      <c r="QLG59" s="1028"/>
      <c r="QLH59" s="1028"/>
      <c r="QLI59" s="1028"/>
      <c r="QLJ59" s="1028"/>
      <c r="QLK59" s="1028"/>
      <c r="QLL59" s="1028"/>
      <c r="QLM59" s="1028"/>
      <c r="QLN59" s="1028"/>
      <c r="QLO59" s="1028"/>
      <c r="QLP59" s="1028"/>
      <c r="QLQ59" s="1028"/>
      <c r="QLR59" s="1028"/>
      <c r="QLS59" s="1028"/>
      <c r="QLT59" s="1028"/>
      <c r="QLU59" s="1028"/>
      <c r="QLV59" s="1028"/>
      <c r="QLW59" s="1028"/>
      <c r="QLX59" s="1028"/>
      <c r="QLY59" s="1028"/>
      <c r="QLZ59" s="1028"/>
      <c r="QMA59" s="1028"/>
      <c r="QMB59" s="1028"/>
      <c r="QMC59" s="1028"/>
      <c r="QMD59" s="1028"/>
      <c r="QME59" s="1028"/>
      <c r="QMF59" s="1028"/>
      <c r="QMG59" s="1028"/>
      <c r="QMH59" s="1028"/>
      <c r="QMI59" s="1028"/>
      <c r="QMJ59" s="1028"/>
      <c r="QMK59" s="1028"/>
      <c r="QML59" s="1028"/>
      <c r="QMM59" s="1028"/>
      <c r="QMN59" s="1028"/>
      <c r="QMO59" s="1028"/>
      <c r="QMP59" s="1028"/>
      <c r="QMQ59" s="1028"/>
      <c r="QMR59" s="1028"/>
      <c r="QMS59" s="1028"/>
      <c r="QMT59" s="1028"/>
      <c r="QMU59" s="1028"/>
      <c r="QMV59" s="1028"/>
      <c r="QMW59" s="1028"/>
      <c r="QMX59" s="1028"/>
      <c r="QMY59" s="1028"/>
      <c r="QMZ59" s="1028"/>
      <c r="QNA59" s="1028"/>
      <c r="QNB59" s="1028"/>
      <c r="QNC59" s="1028"/>
      <c r="QND59" s="1028"/>
      <c r="QNE59" s="1028"/>
      <c r="QNF59" s="1028"/>
      <c r="QNG59" s="1028"/>
      <c r="QNH59" s="1028"/>
      <c r="QNI59" s="1028"/>
      <c r="QNJ59" s="1028"/>
      <c r="QNK59" s="1028"/>
      <c r="QNL59" s="1028"/>
      <c r="QNM59" s="1028"/>
      <c r="QNN59" s="1028"/>
      <c r="QNO59" s="1028"/>
      <c r="QNP59" s="1028"/>
      <c r="QNQ59" s="1028"/>
      <c r="QNR59" s="1028"/>
      <c r="QNS59" s="1028"/>
      <c r="QNT59" s="1028"/>
      <c r="QNU59" s="1028"/>
      <c r="QNV59" s="1028"/>
      <c r="QNW59" s="1028"/>
      <c r="QNX59" s="1028"/>
      <c r="QNY59" s="1028"/>
      <c r="QNZ59" s="1028"/>
      <c r="QOA59" s="1028"/>
      <c r="QOB59" s="1028"/>
      <c r="QOC59" s="1028"/>
      <c r="QOD59" s="1028"/>
      <c r="QOE59" s="1028"/>
      <c r="QOF59" s="1028"/>
      <c r="QOG59" s="1028"/>
      <c r="QOH59" s="1028"/>
      <c r="QOI59" s="1028"/>
      <c r="QOJ59" s="1028"/>
      <c r="QOK59" s="1028"/>
      <c r="QOL59" s="1028"/>
      <c r="QOM59" s="1028"/>
      <c r="QON59" s="1028"/>
      <c r="QOO59" s="1028"/>
      <c r="QOP59" s="1028"/>
      <c r="QOQ59" s="1028"/>
      <c r="QOR59" s="1028"/>
      <c r="QOS59" s="1028"/>
      <c r="QOT59" s="1028"/>
      <c r="QOU59" s="1028"/>
      <c r="QOV59" s="1028"/>
      <c r="QOW59" s="1028"/>
      <c r="QOX59" s="1028"/>
      <c r="QOY59" s="1028"/>
      <c r="QOZ59" s="1028"/>
      <c r="QPA59" s="1028"/>
      <c r="QPB59" s="1028"/>
      <c r="QPC59" s="1028"/>
      <c r="QPD59" s="1028"/>
      <c r="QPE59" s="1028"/>
      <c r="QPF59" s="1028"/>
      <c r="QPG59" s="1028"/>
      <c r="QPH59" s="1028"/>
      <c r="QPI59" s="1028"/>
      <c r="QPJ59" s="1028"/>
      <c r="QPK59" s="1028"/>
      <c r="QPL59" s="1028"/>
      <c r="QPM59" s="1028"/>
      <c r="QPN59" s="1028"/>
      <c r="QPO59" s="1028"/>
      <c r="QPP59" s="1028"/>
      <c r="QPQ59" s="1028"/>
      <c r="QPR59" s="1028"/>
      <c r="QPS59" s="1028"/>
      <c r="QPT59" s="1028"/>
      <c r="QPU59" s="1028"/>
      <c r="QPV59" s="1028"/>
      <c r="QPW59" s="1028"/>
      <c r="QPX59" s="1028"/>
      <c r="QPY59" s="1028"/>
      <c r="QPZ59" s="1028"/>
      <c r="QQA59" s="1028"/>
      <c r="QQB59" s="1028"/>
      <c r="QQC59" s="1028"/>
      <c r="QQD59" s="1028"/>
      <c r="QQE59" s="1028"/>
      <c r="QQF59" s="1028"/>
      <c r="QQG59" s="1028"/>
      <c r="QQH59" s="1028"/>
      <c r="QQI59" s="1028"/>
      <c r="QQJ59" s="1028"/>
      <c r="QQK59" s="1028"/>
      <c r="QQL59" s="1028"/>
      <c r="QQM59" s="1028"/>
      <c r="QQN59" s="1028"/>
      <c r="QQO59" s="1028"/>
      <c r="QQP59" s="1028"/>
      <c r="QQQ59" s="1028"/>
      <c r="QQR59" s="1028"/>
      <c r="QQS59" s="1028"/>
      <c r="QQT59" s="1028"/>
      <c r="QQU59" s="1028"/>
      <c r="QQV59" s="1028"/>
      <c r="QQW59" s="1028"/>
      <c r="QQX59" s="1028"/>
      <c r="QQY59" s="1028"/>
      <c r="QQZ59" s="1028"/>
      <c r="QRA59" s="1028"/>
      <c r="QRB59" s="1028"/>
      <c r="QRC59" s="1028"/>
      <c r="QRD59" s="1028"/>
      <c r="QRE59" s="1028"/>
      <c r="QRF59" s="1028"/>
      <c r="QRG59" s="1028"/>
      <c r="QRH59" s="1028"/>
      <c r="QRI59" s="1028"/>
      <c r="QRJ59" s="1028"/>
      <c r="QRK59" s="1028"/>
      <c r="QRL59" s="1028"/>
      <c r="QRM59" s="1028"/>
      <c r="QRN59" s="1028"/>
      <c r="QRO59" s="1028"/>
      <c r="QRP59" s="1028"/>
      <c r="QRQ59" s="1028"/>
      <c r="QRR59" s="1028"/>
      <c r="QRS59" s="1028"/>
      <c r="QRT59" s="1028"/>
      <c r="QRU59" s="1028"/>
      <c r="QRV59" s="1028"/>
      <c r="QRW59" s="1028"/>
      <c r="QRX59" s="1028"/>
      <c r="QRY59" s="1028"/>
      <c r="QRZ59" s="1028"/>
      <c r="QSA59" s="1028"/>
      <c r="QSB59" s="1028"/>
      <c r="QSC59" s="1028"/>
      <c r="QSD59" s="1028"/>
      <c r="QSE59" s="1028"/>
      <c r="QSF59" s="1028"/>
      <c r="QSG59" s="1028"/>
      <c r="QSH59" s="1028"/>
      <c r="QSI59" s="1028"/>
      <c r="QSJ59" s="1028"/>
      <c r="QSK59" s="1028"/>
      <c r="QSL59" s="1028"/>
      <c r="QSM59" s="1028"/>
      <c r="QSN59" s="1028"/>
      <c r="QSO59" s="1028"/>
      <c r="QSP59" s="1028"/>
      <c r="QSQ59" s="1028"/>
      <c r="QSR59" s="1028"/>
      <c r="QSS59" s="1028"/>
      <c r="QST59" s="1028"/>
      <c r="QSU59" s="1028"/>
      <c r="QSV59" s="1028"/>
      <c r="QSW59" s="1028"/>
      <c r="QSX59" s="1028"/>
      <c r="QSY59" s="1028"/>
      <c r="QSZ59" s="1028"/>
      <c r="QTA59" s="1028"/>
      <c r="QTB59" s="1028"/>
      <c r="QTC59" s="1028"/>
      <c r="QTD59" s="1028"/>
      <c r="QTE59" s="1028"/>
      <c r="QTF59" s="1028"/>
      <c r="QTG59" s="1028"/>
      <c r="QTH59" s="1028"/>
      <c r="QTI59" s="1028"/>
      <c r="QTJ59" s="1028"/>
      <c r="QTK59" s="1028"/>
      <c r="QTL59" s="1028"/>
      <c r="QTM59" s="1028"/>
      <c r="QTN59" s="1028"/>
      <c r="QTO59" s="1028"/>
      <c r="QTP59" s="1028"/>
      <c r="QTQ59" s="1028"/>
      <c r="QTR59" s="1028"/>
      <c r="QTS59" s="1028"/>
      <c r="QTT59" s="1028"/>
      <c r="QTU59" s="1028"/>
      <c r="QTV59" s="1028"/>
      <c r="QTW59" s="1028"/>
      <c r="QTX59" s="1028"/>
      <c r="QTY59" s="1028"/>
      <c r="QTZ59" s="1028"/>
      <c r="QUA59" s="1028"/>
      <c r="QUB59" s="1028"/>
      <c r="QUC59" s="1028"/>
      <c r="QUD59" s="1028"/>
      <c r="QUE59" s="1028"/>
      <c r="QUF59" s="1028"/>
      <c r="QUG59" s="1028"/>
      <c r="QUH59" s="1028"/>
      <c r="QUI59" s="1028"/>
      <c r="QUJ59" s="1028"/>
      <c r="QUK59" s="1028"/>
      <c r="QUL59" s="1028"/>
      <c r="QUM59" s="1028"/>
      <c r="QUN59" s="1028"/>
      <c r="QUO59" s="1028"/>
      <c r="QUP59" s="1028"/>
      <c r="QUQ59" s="1028"/>
      <c r="QUR59" s="1028"/>
      <c r="QUS59" s="1028"/>
      <c r="QUT59" s="1028"/>
      <c r="QUU59" s="1028"/>
      <c r="QUV59" s="1028"/>
      <c r="QUW59" s="1028"/>
      <c r="QUX59" s="1028"/>
      <c r="QUY59" s="1028"/>
      <c r="QUZ59" s="1028"/>
      <c r="QVA59" s="1028"/>
      <c r="QVB59" s="1028"/>
      <c r="QVC59" s="1028"/>
      <c r="QVD59" s="1028"/>
      <c r="QVE59" s="1028"/>
      <c r="QVF59" s="1028"/>
      <c r="QVG59" s="1028"/>
      <c r="QVH59" s="1028"/>
      <c r="QVI59" s="1028"/>
      <c r="QVJ59" s="1028"/>
      <c r="QVK59" s="1028"/>
      <c r="QVL59" s="1028"/>
      <c r="QVM59" s="1028"/>
      <c r="QVN59" s="1028"/>
      <c r="QVO59" s="1028"/>
      <c r="QVP59" s="1028"/>
      <c r="QVQ59" s="1028"/>
      <c r="QVR59" s="1028"/>
      <c r="QVS59" s="1028"/>
      <c r="QVT59" s="1028"/>
      <c r="QVU59" s="1028"/>
      <c r="QVV59" s="1028"/>
      <c r="QVW59" s="1028"/>
      <c r="QVX59" s="1028"/>
      <c r="QVY59" s="1028"/>
      <c r="QVZ59" s="1028"/>
      <c r="QWA59" s="1028"/>
      <c r="QWB59" s="1028"/>
      <c r="QWC59" s="1028"/>
      <c r="QWD59" s="1028"/>
      <c r="QWE59" s="1028"/>
      <c r="QWF59" s="1028"/>
      <c r="QWG59" s="1028"/>
      <c r="QWH59" s="1028"/>
      <c r="QWI59" s="1028"/>
      <c r="QWJ59" s="1028"/>
      <c r="QWK59" s="1028"/>
      <c r="QWL59" s="1028"/>
      <c r="QWM59" s="1028"/>
      <c r="QWN59" s="1028"/>
      <c r="QWO59" s="1028"/>
      <c r="QWP59" s="1028"/>
      <c r="QWQ59" s="1028"/>
      <c r="QWR59" s="1028"/>
      <c r="QWS59" s="1028"/>
      <c r="QWT59" s="1028"/>
      <c r="QWU59" s="1028"/>
      <c r="QWV59" s="1028"/>
      <c r="QWW59" s="1028"/>
      <c r="QWX59" s="1028"/>
      <c r="QWY59" s="1028"/>
      <c r="QWZ59" s="1028"/>
      <c r="QXA59" s="1028"/>
      <c r="QXB59" s="1028"/>
      <c r="QXC59" s="1028"/>
      <c r="QXD59" s="1028"/>
      <c r="QXE59" s="1028"/>
      <c r="QXF59" s="1028"/>
      <c r="QXG59" s="1028"/>
      <c r="QXH59" s="1028"/>
      <c r="QXI59" s="1028"/>
      <c r="QXJ59" s="1028"/>
      <c r="QXK59" s="1028"/>
      <c r="QXL59" s="1028"/>
      <c r="QXM59" s="1028"/>
      <c r="QXN59" s="1028"/>
      <c r="QXO59" s="1028"/>
      <c r="QXP59" s="1028"/>
      <c r="QXQ59" s="1028"/>
      <c r="QXR59" s="1028"/>
      <c r="QXS59" s="1028"/>
      <c r="QXT59" s="1028"/>
      <c r="QXU59" s="1028"/>
      <c r="QXV59" s="1028"/>
      <c r="QXW59" s="1028"/>
      <c r="QXX59" s="1028"/>
      <c r="QXY59" s="1028"/>
      <c r="QXZ59" s="1028"/>
      <c r="QYA59" s="1028"/>
      <c r="QYB59" s="1028"/>
      <c r="QYC59" s="1028"/>
      <c r="QYD59" s="1028"/>
      <c r="QYE59" s="1028"/>
      <c r="QYF59" s="1028"/>
      <c r="QYG59" s="1028"/>
      <c r="QYH59" s="1028"/>
      <c r="QYI59" s="1028"/>
      <c r="QYJ59" s="1028"/>
      <c r="QYK59" s="1028"/>
      <c r="QYL59" s="1028"/>
      <c r="QYM59" s="1028"/>
      <c r="QYN59" s="1028"/>
      <c r="QYO59" s="1028"/>
      <c r="QYP59" s="1028"/>
      <c r="QYQ59" s="1028"/>
      <c r="QYR59" s="1028"/>
      <c r="QYS59" s="1028"/>
      <c r="QYT59" s="1028"/>
      <c r="QYU59" s="1028"/>
      <c r="QYV59" s="1028"/>
      <c r="QYW59" s="1028"/>
      <c r="QYX59" s="1028"/>
      <c r="QYY59" s="1028"/>
      <c r="QYZ59" s="1028"/>
      <c r="QZA59" s="1028"/>
      <c r="QZB59" s="1028"/>
      <c r="QZC59" s="1028"/>
      <c r="QZD59" s="1028"/>
      <c r="QZE59" s="1028"/>
      <c r="QZF59" s="1028"/>
      <c r="QZG59" s="1028"/>
      <c r="QZH59" s="1028"/>
      <c r="QZI59" s="1028"/>
      <c r="QZJ59" s="1028"/>
      <c r="QZK59" s="1028"/>
      <c r="QZL59" s="1028"/>
      <c r="QZM59" s="1028"/>
      <c r="QZN59" s="1028"/>
      <c r="QZO59" s="1028"/>
      <c r="QZP59" s="1028"/>
      <c r="QZQ59" s="1028"/>
      <c r="QZR59" s="1028"/>
      <c r="QZS59" s="1028"/>
      <c r="QZT59" s="1028"/>
      <c r="QZU59" s="1028"/>
      <c r="QZV59" s="1028"/>
      <c r="QZW59" s="1028"/>
      <c r="QZX59" s="1028"/>
      <c r="QZY59" s="1028"/>
      <c r="QZZ59" s="1028"/>
      <c r="RAA59" s="1028"/>
      <c r="RAB59" s="1028"/>
      <c r="RAC59" s="1028"/>
      <c r="RAD59" s="1028"/>
      <c r="RAE59" s="1028"/>
      <c r="RAF59" s="1028"/>
      <c r="RAG59" s="1028"/>
      <c r="RAH59" s="1028"/>
      <c r="RAI59" s="1028"/>
      <c r="RAJ59" s="1028"/>
      <c r="RAK59" s="1028"/>
      <c r="RAL59" s="1028"/>
      <c r="RAM59" s="1028"/>
      <c r="RAN59" s="1028"/>
      <c r="RAO59" s="1028"/>
      <c r="RAP59" s="1028"/>
      <c r="RAQ59" s="1028"/>
      <c r="RAR59" s="1028"/>
      <c r="RAS59" s="1028"/>
      <c r="RAT59" s="1028"/>
      <c r="RAU59" s="1028"/>
      <c r="RAV59" s="1028"/>
      <c r="RAW59" s="1028"/>
      <c r="RAX59" s="1028"/>
      <c r="RAY59" s="1028"/>
      <c r="RAZ59" s="1028"/>
      <c r="RBA59" s="1028"/>
      <c r="RBB59" s="1028"/>
      <c r="RBC59" s="1028"/>
      <c r="RBD59" s="1028"/>
      <c r="RBE59" s="1028"/>
      <c r="RBF59" s="1028"/>
      <c r="RBG59" s="1028"/>
      <c r="RBH59" s="1028"/>
      <c r="RBI59" s="1028"/>
      <c r="RBJ59" s="1028"/>
      <c r="RBK59" s="1028"/>
      <c r="RBL59" s="1028"/>
      <c r="RBM59" s="1028"/>
      <c r="RBN59" s="1028"/>
      <c r="RBO59" s="1028"/>
      <c r="RBP59" s="1028"/>
      <c r="RBQ59" s="1028"/>
      <c r="RBR59" s="1028"/>
      <c r="RBS59" s="1028"/>
      <c r="RBT59" s="1028"/>
      <c r="RBU59" s="1028"/>
      <c r="RBV59" s="1028"/>
      <c r="RBW59" s="1028"/>
      <c r="RBX59" s="1028"/>
      <c r="RBY59" s="1028"/>
      <c r="RBZ59" s="1028"/>
      <c r="RCA59" s="1028"/>
      <c r="RCB59" s="1028"/>
      <c r="RCC59" s="1028"/>
      <c r="RCD59" s="1028"/>
      <c r="RCE59" s="1028"/>
      <c r="RCF59" s="1028"/>
      <c r="RCG59" s="1028"/>
      <c r="RCH59" s="1028"/>
      <c r="RCI59" s="1028"/>
      <c r="RCJ59" s="1028"/>
      <c r="RCK59" s="1028"/>
      <c r="RCL59" s="1028"/>
      <c r="RCM59" s="1028"/>
      <c r="RCN59" s="1028"/>
      <c r="RCO59" s="1028"/>
      <c r="RCP59" s="1028"/>
      <c r="RCQ59" s="1028"/>
      <c r="RCR59" s="1028"/>
      <c r="RCS59" s="1028"/>
      <c r="RCT59" s="1028"/>
      <c r="RCU59" s="1028"/>
      <c r="RCV59" s="1028"/>
      <c r="RCW59" s="1028"/>
      <c r="RCX59" s="1028"/>
      <c r="RCY59" s="1028"/>
      <c r="RCZ59" s="1028"/>
      <c r="RDA59" s="1028"/>
      <c r="RDB59" s="1028"/>
      <c r="RDC59" s="1028"/>
      <c r="RDD59" s="1028"/>
      <c r="RDE59" s="1028"/>
      <c r="RDF59" s="1028"/>
      <c r="RDG59" s="1028"/>
      <c r="RDH59" s="1028"/>
      <c r="RDI59" s="1028"/>
      <c r="RDJ59" s="1028"/>
      <c r="RDK59" s="1028"/>
      <c r="RDL59" s="1028"/>
      <c r="RDM59" s="1028"/>
      <c r="RDN59" s="1028"/>
      <c r="RDO59" s="1028"/>
      <c r="RDP59" s="1028"/>
      <c r="RDQ59" s="1028"/>
      <c r="RDR59" s="1028"/>
      <c r="RDS59" s="1028"/>
      <c r="RDT59" s="1028"/>
      <c r="RDU59" s="1028"/>
      <c r="RDV59" s="1028"/>
      <c r="RDW59" s="1028"/>
      <c r="RDX59" s="1028"/>
      <c r="RDY59" s="1028"/>
      <c r="RDZ59" s="1028"/>
      <c r="REA59" s="1028"/>
      <c r="REB59" s="1028"/>
      <c r="REC59" s="1028"/>
      <c r="RED59" s="1028"/>
      <c r="REE59" s="1028"/>
      <c r="REF59" s="1028"/>
      <c r="REG59" s="1028"/>
      <c r="REH59" s="1028"/>
      <c r="REI59" s="1028"/>
      <c r="REJ59" s="1028"/>
      <c r="REK59" s="1028"/>
      <c r="REL59" s="1028"/>
      <c r="REM59" s="1028"/>
      <c r="REN59" s="1028"/>
      <c r="REO59" s="1028"/>
      <c r="REP59" s="1028"/>
      <c r="REQ59" s="1028"/>
      <c r="RER59" s="1028"/>
      <c r="RES59" s="1028"/>
      <c r="RET59" s="1028"/>
      <c r="REU59" s="1028"/>
      <c r="REV59" s="1028"/>
      <c r="REW59" s="1028"/>
      <c r="REX59" s="1028"/>
      <c r="REY59" s="1028"/>
      <c r="REZ59" s="1028"/>
      <c r="RFA59" s="1028"/>
      <c r="RFB59" s="1028"/>
      <c r="RFC59" s="1028"/>
      <c r="RFD59" s="1028"/>
      <c r="RFE59" s="1028"/>
      <c r="RFF59" s="1028"/>
      <c r="RFG59" s="1028"/>
      <c r="RFH59" s="1028"/>
      <c r="RFI59" s="1028"/>
      <c r="RFJ59" s="1028"/>
      <c r="RFK59" s="1028"/>
      <c r="RFL59" s="1028"/>
      <c r="RFM59" s="1028"/>
      <c r="RFN59" s="1028"/>
      <c r="RFO59" s="1028"/>
      <c r="RFP59" s="1028"/>
      <c r="RFQ59" s="1028"/>
      <c r="RFR59" s="1028"/>
      <c r="RFS59" s="1028"/>
      <c r="RFT59" s="1028"/>
      <c r="RFU59" s="1028"/>
      <c r="RFV59" s="1028"/>
      <c r="RFW59" s="1028"/>
      <c r="RFX59" s="1028"/>
      <c r="RFY59" s="1028"/>
      <c r="RFZ59" s="1028"/>
      <c r="RGA59" s="1028"/>
      <c r="RGB59" s="1028"/>
      <c r="RGC59" s="1028"/>
      <c r="RGD59" s="1028"/>
      <c r="RGE59" s="1028"/>
      <c r="RGF59" s="1028"/>
      <c r="RGG59" s="1028"/>
      <c r="RGH59" s="1028"/>
      <c r="RGI59" s="1028"/>
      <c r="RGJ59" s="1028"/>
      <c r="RGK59" s="1028"/>
      <c r="RGL59" s="1028"/>
      <c r="RGM59" s="1028"/>
      <c r="RGN59" s="1028"/>
      <c r="RGO59" s="1028"/>
      <c r="RGP59" s="1028"/>
      <c r="RGQ59" s="1028"/>
      <c r="RGR59" s="1028"/>
      <c r="RGS59" s="1028"/>
      <c r="RGT59" s="1028"/>
      <c r="RGU59" s="1028"/>
      <c r="RGV59" s="1028"/>
      <c r="RGW59" s="1028"/>
      <c r="RGX59" s="1028"/>
      <c r="RGY59" s="1028"/>
      <c r="RGZ59" s="1028"/>
      <c r="RHA59" s="1028"/>
      <c r="RHB59" s="1028"/>
      <c r="RHC59" s="1028"/>
      <c r="RHD59" s="1028"/>
      <c r="RHE59" s="1028"/>
      <c r="RHF59" s="1028"/>
      <c r="RHG59" s="1028"/>
      <c r="RHH59" s="1028"/>
      <c r="RHI59" s="1028"/>
      <c r="RHJ59" s="1028"/>
      <c r="RHK59" s="1028"/>
      <c r="RHL59" s="1028"/>
      <c r="RHM59" s="1028"/>
      <c r="RHN59" s="1028"/>
      <c r="RHO59" s="1028"/>
      <c r="RHP59" s="1028"/>
      <c r="RHQ59" s="1028"/>
      <c r="RHR59" s="1028"/>
      <c r="RHS59" s="1028"/>
      <c r="RHT59" s="1028"/>
      <c r="RHU59" s="1028"/>
      <c r="RHV59" s="1028"/>
      <c r="RHW59" s="1028"/>
      <c r="RHX59" s="1028"/>
      <c r="RHY59" s="1028"/>
      <c r="RHZ59" s="1028"/>
      <c r="RIA59" s="1028"/>
      <c r="RIB59" s="1028"/>
      <c r="RIC59" s="1028"/>
      <c r="RID59" s="1028"/>
      <c r="RIE59" s="1028"/>
      <c r="RIF59" s="1028"/>
      <c r="RIG59" s="1028"/>
      <c r="RIH59" s="1028"/>
      <c r="RII59" s="1028"/>
      <c r="RIJ59" s="1028"/>
      <c r="RIK59" s="1028"/>
      <c r="RIL59" s="1028"/>
      <c r="RIM59" s="1028"/>
      <c r="RIN59" s="1028"/>
      <c r="RIO59" s="1028"/>
      <c r="RIP59" s="1028"/>
      <c r="RIQ59" s="1028"/>
      <c r="RIR59" s="1028"/>
      <c r="RIS59" s="1028"/>
      <c r="RIT59" s="1028"/>
      <c r="RIU59" s="1028"/>
      <c r="RIV59" s="1028"/>
      <c r="RIW59" s="1028"/>
      <c r="RIX59" s="1028"/>
      <c r="RIY59" s="1028"/>
      <c r="RIZ59" s="1028"/>
      <c r="RJA59" s="1028"/>
      <c r="RJB59" s="1028"/>
      <c r="RJC59" s="1028"/>
      <c r="RJD59" s="1028"/>
      <c r="RJE59" s="1028"/>
      <c r="RJF59" s="1028"/>
      <c r="RJG59" s="1028"/>
      <c r="RJH59" s="1028"/>
      <c r="RJI59" s="1028"/>
      <c r="RJJ59" s="1028"/>
      <c r="RJK59" s="1028"/>
      <c r="RJL59" s="1028"/>
      <c r="RJM59" s="1028"/>
      <c r="RJN59" s="1028"/>
      <c r="RJO59" s="1028"/>
      <c r="RJP59" s="1028"/>
      <c r="RJQ59" s="1028"/>
      <c r="RJR59" s="1028"/>
      <c r="RJS59" s="1028"/>
      <c r="RJT59" s="1028"/>
      <c r="RJU59" s="1028"/>
      <c r="RJV59" s="1028"/>
      <c r="RJW59" s="1028"/>
      <c r="RJX59" s="1028"/>
      <c r="RJY59" s="1028"/>
      <c r="RJZ59" s="1028"/>
      <c r="RKA59" s="1028"/>
      <c r="RKB59" s="1028"/>
      <c r="RKC59" s="1028"/>
      <c r="RKD59" s="1028"/>
      <c r="RKE59" s="1028"/>
      <c r="RKF59" s="1028"/>
      <c r="RKG59" s="1028"/>
      <c r="RKH59" s="1028"/>
      <c r="RKI59" s="1028"/>
      <c r="RKJ59" s="1028"/>
      <c r="RKK59" s="1028"/>
      <c r="RKL59" s="1028"/>
      <c r="RKM59" s="1028"/>
      <c r="RKN59" s="1028"/>
      <c r="RKO59" s="1028"/>
      <c r="RKP59" s="1028"/>
      <c r="RKQ59" s="1028"/>
      <c r="RKR59" s="1028"/>
      <c r="RKS59" s="1028"/>
      <c r="RKT59" s="1028"/>
      <c r="RKU59" s="1028"/>
      <c r="RKV59" s="1028"/>
      <c r="RKW59" s="1028"/>
      <c r="RKX59" s="1028"/>
      <c r="RKY59" s="1028"/>
      <c r="RKZ59" s="1028"/>
      <c r="RLA59" s="1028"/>
      <c r="RLB59" s="1028"/>
      <c r="RLC59" s="1028"/>
      <c r="RLD59" s="1028"/>
      <c r="RLE59" s="1028"/>
      <c r="RLF59" s="1028"/>
      <c r="RLG59" s="1028"/>
      <c r="RLH59" s="1028"/>
      <c r="RLI59" s="1028"/>
      <c r="RLJ59" s="1028"/>
      <c r="RLK59" s="1028"/>
      <c r="RLL59" s="1028"/>
      <c r="RLM59" s="1028"/>
      <c r="RLN59" s="1028"/>
      <c r="RLO59" s="1028"/>
      <c r="RLP59" s="1028"/>
      <c r="RLQ59" s="1028"/>
      <c r="RLR59" s="1028"/>
      <c r="RLS59" s="1028"/>
      <c r="RLT59" s="1028"/>
      <c r="RLU59" s="1028"/>
      <c r="RLV59" s="1028"/>
      <c r="RLW59" s="1028"/>
      <c r="RLX59" s="1028"/>
      <c r="RLY59" s="1028"/>
      <c r="RLZ59" s="1028"/>
      <c r="RMA59" s="1028"/>
      <c r="RMB59" s="1028"/>
      <c r="RMC59" s="1028"/>
      <c r="RMD59" s="1028"/>
      <c r="RME59" s="1028"/>
      <c r="RMF59" s="1028"/>
      <c r="RMG59" s="1028"/>
      <c r="RMH59" s="1028"/>
      <c r="RMI59" s="1028"/>
      <c r="RMJ59" s="1028"/>
      <c r="RMK59" s="1028"/>
      <c r="RML59" s="1028"/>
      <c r="RMM59" s="1028"/>
      <c r="RMN59" s="1028"/>
      <c r="RMO59" s="1028"/>
      <c r="RMP59" s="1028"/>
      <c r="RMQ59" s="1028"/>
      <c r="RMR59" s="1028"/>
      <c r="RMS59" s="1028"/>
      <c r="RMT59" s="1028"/>
      <c r="RMU59" s="1028"/>
      <c r="RMV59" s="1028"/>
      <c r="RMW59" s="1028"/>
      <c r="RMX59" s="1028"/>
      <c r="RMY59" s="1028"/>
      <c r="RMZ59" s="1028"/>
      <c r="RNA59" s="1028"/>
      <c r="RNB59" s="1028"/>
      <c r="RNC59" s="1028"/>
      <c r="RND59" s="1028"/>
      <c r="RNE59" s="1028"/>
      <c r="RNF59" s="1028"/>
      <c r="RNG59" s="1028"/>
      <c r="RNH59" s="1028"/>
      <c r="RNI59" s="1028"/>
      <c r="RNJ59" s="1028"/>
      <c r="RNK59" s="1028"/>
      <c r="RNL59" s="1028"/>
      <c r="RNM59" s="1028"/>
      <c r="RNN59" s="1028"/>
      <c r="RNO59" s="1028"/>
      <c r="RNP59" s="1028"/>
      <c r="RNQ59" s="1028"/>
      <c r="RNR59" s="1028"/>
      <c r="RNS59" s="1028"/>
      <c r="RNT59" s="1028"/>
      <c r="RNU59" s="1028"/>
      <c r="RNV59" s="1028"/>
      <c r="RNW59" s="1028"/>
      <c r="RNX59" s="1028"/>
      <c r="RNY59" s="1028"/>
      <c r="RNZ59" s="1028"/>
      <c r="ROA59" s="1028"/>
      <c r="ROB59" s="1028"/>
      <c r="ROC59" s="1028"/>
      <c r="ROD59" s="1028"/>
      <c r="ROE59" s="1028"/>
      <c r="ROF59" s="1028"/>
      <c r="ROG59" s="1028"/>
      <c r="ROH59" s="1028"/>
      <c r="ROI59" s="1028"/>
      <c r="ROJ59" s="1028"/>
      <c r="ROK59" s="1028"/>
      <c r="ROL59" s="1028"/>
      <c r="ROM59" s="1028"/>
      <c r="RON59" s="1028"/>
      <c r="ROO59" s="1028"/>
      <c r="ROP59" s="1028"/>
      <c r="ROQ59" s="1028"/>
      <c r="ROR59" s="1028"/>
      <c r="ROS59" s="1028"/>
      <c r="ROT59" s="1028"/>
      <c r="ROU59" s="1028"/>
      <c r="ROV59" s="1028"/>
      <c r="ROW59" s="1028"/>
      <c r="ROX59" s="1028"/>
      <c r="ROY59" s="1028"/>
      <c r="ROZ59" s="1028"/>
      <c r="RPA59" s="1028"/>
      <c r="RPB59" s="1028"/>
      <c r="RPC59" s="1028"/>
      <c r="RPD59" s="1028"/>
      <c r="RPE59" s="1028"/>
      <c r="RPF59" s="1028"/>
      <c r="RPG59" s="1028"/>
      <c r="RPH59" s="1028"/>
      <c r="RPI59" s="1028"/>
      <c r="RPJ59" s="1028"/>
      <c r="RPK59" s="1028"/>
      <c r="RPL59" s="1028"/>
      <c r="RPM59" s="1028"/>
      <c r="RPN59" s="1028"/>
      <c r="RPO59" s="1028"/>
      <c r="RPP59" s="1028"/>
      <c r="RPQ59" s="1028"/>
      <c r="RPR59" s="1028"/>
      <c r="RPS59" s="1028"/>
      <c r="RPT59" s="1028"/>
      <c r="RPU59" s="1028"/>
      <c r="RPV59" s="1028"/>
      <c r="RPW59" s="1028"/>
      <c r="RPX59" s="1028"/>
      <c r="RPY59" s="1028"/>
      <c r="RPZ59" s="1028"/>
      <c r="RQA59" s="1028"/>
      <c r="RQB59" s="1028"/>
      <c r="RQC59" s="1028"/>
      <c r="RQD59" s="1028"/>
      <c r="RQE59" s="1028"/>
      <c r="RQF59" s="1028"/>
      <c r="RQG59" s="1028"/>
      <c r="RQH59" s="1028"/>
      <c r="RQI59" s="1028"/>
      <c r="RQJ59" s="1028"/>
      <c r="RQK59" s="1028"/>
      <c r="RQL59" s="1028"/>
      <c r="RQM59" s="1028"/>
      <c r="RQN59" s="1028"/>
      <c r="RQO59" s="1028"/>
      <c r="RQP59" s="1028"/>
      <c r="RQQ59" s="1028"/>
      <c r="RQR59" s="1028"/>
      <c r="RQS59" s="1028"/>
      <c r="RQT59" s="1028"/>
      <c r="RQU59" s="1028"/>
      <c r="RQV59" s="1028"/>
      <c r="RQW59" s="1028"/>
      <c r="RQX59" s="1028"/>
      <c r="RQY59" s="1028"/>
      <c r="RQZ59" s="1028"/>
      <c r="RRA59" s="1028"/>
      <c r="RRB59" s="1028"/>
      <c r="RRC59" s="1028"/>
      <c r="RRD59" s="1028"/>
      <c r="RRE59" s="1028"/>
      <c r="RRF59" s="1028"/>
      <c r="RRG59" s="1028"/>
      <c r="RRH59" s="1028"/>
      <c r="RRI59" s="1028"/>
      <c r="RRJ59" s="1028"/>
      <c r="RRK59" s="1028"/>
      <c r="RRL59" s="1028"/>
      <c r="RRM59" s="1028"/>
      <c r="RRN59" s="1028"/>
      <c r="RRO59" s="1028"/>
      <c r="RRP59" s="1028"/>
      <c r="RRQ59" s="1028"/>
      <c r="RRR59" s="1028"/>
      <c r="RRS59" s="1028"/>
      <c r="RRT59" s="1028"/>
      <c r="RRU59" s="1028"/>
      <c r="RRV59" s="1028"/>
      <c r="RRW59" s="1028"/>
      <c r="RRX59" s="1028"/>
      <c r="RRY59" s="1028"/>
      <c r="RRZ59" s="1028"/>
      <c r="RSA59" s="1028"/>
      <c r="RSB59" s="1028"/>
      <c r="RSC59" s="1028"/>
      <c r="RSD59" s="1028"/>
      <c r="RSE59" s="1028"/>
      <c r="RSF59" s="1028"/>
      <c r="RSG59" s="1028"/>
      <c r="RSH59" s="1028"/>
      <c r="RSI59" s="1028"/>
      <c r="RSJ59" s="1028"/>
      <c r="RSK59" s="1028"/>
      <c r="RSL59" s="1028"/>
      <c r="RSM59" s="1028"/>
      <c r="RSN59" s="1028"/>
      <c r="RSO59" s="1028"/>
      <c r="RSP59" s="1028"/>
      <c r="RSQ59" s="1028"/>
      <c r="RSR59" s="1028"/>
      <c r="RSS59" s="1028"/>
      <c r="RST59" s="1028"/>
      <c r="RSU59" s="1028"/>
      <c r="RSV59" s="1028"/>
      <c r="RSW59" s="1028"/>
      <c r="RSX59" s="1028"/>
      <c r="RSY59" s="1028"/>
      <c r="RSZ59" s="1028"/>
      <c r="RTA59" s="1028"/>
      <c r="RTB59" s="1028"/>
      <c r="RTC59" s="1028"/>
      <c r="RTD59" s="1028"/>
      <c r="RTE59" s="1028"/>
      <c r="RTF59" s="1028"/>
      <c r="RTG59" s="1028"/>
      <c r="RTH59" s="1028"/>
      <c r="RTI59" s="1028"/>
      <c r="RTJ59" s="1028"/>
      <c r="RTK59" s="1028"/>
      <c r="RTL59" s="1028"/>
      <c r="RTM59" s="1028"/>
      <c r="RTN59" s="1028"/>
      <c r="RTO59" s="1028"/>
      <c r="RTP59" s="1028"/>
      <c r="RTQ59" s="1028"/>
      <c r="RTR59" s="1028"/>
      <c r="RTS59" s="1028"/>
      <c r="RTT59" s="1028"/>
      <c r="RTU59" s="1028"/>
      <c r="RTV59" s="1028"/>
      <c r="RTW59" s="1028"/>
      <c r="RTX59" s="1028"/>
      <c r="RTY59" s="1028"/>
      <c r="RTZ59" s="1028"/>
      <c r="RUA59" s="1028"/>
      <c r="RUB59" s="1028"/>
      <c r="RUC59" s="1028"/>
      <c r="RUD59" s="1028"/>
      <c r="RUE59" s="1028"/>
      <c r="RUF59" s="1028"/>
      <c r="RUG59" s="1028"/>
      <c r="RUH59" s="1028"/>
      <c r="RUI59" s="1028"/>
      <c r="RUJ59" s="1028"/>
      <c r="RUK59" s="1028"/>
      <c r="RUL59" s="1028"/>
      <c r="RUM59" s="1028"/>
      <c r="RUN59" s="1028"/>
      <c r="RUO59" s="1028"/>
      <c r="RUP59" s="1028"/>
      <c r="RUQ59" s="1028"/>
      <c r="RUR59" s="1028"/>
      <c r="RUS59" s="1028"/>
      <c r="RUT59" s="1028"/>
      <c r="RUU59" s="1028"/>
      <c r="RUV59" s="1028"/>
      <c r="RUW59" s="1028"/>
      <c r="RUX59" s="1028"/>
      <c r="RUY59" s="1028"/>
      <c r="RUZ59" s="1028"/>
      <c r="RVA59" s="1028"/>
      <c r="RVB59" s="1028"/>
      <c r="RVC59" s="1028"/>
      <c r="RVD59" s="1028"/>
      <c r="RVE59" s="1028"/>
      <c r="RVF59" s="1028"/>
      <c r="RVG59" s="1028"/>
      <c r="RVH59" s="1028"/>
      <c r="RVI59" s="1028"/>
      <c r="RVJ59" s="1028"/>
      <c r="RVK59" s="1028"/>
      <c r="RVL59" s="1028"/>
      <c r="RVM59" s="1028"/>
      <c r="RVN59" s="1028"/>
      <c r="RVO59" s="1028"/>
      <c r="RVP59" s="1028"/>
      <c r="RVQ59" s="1028"/>
      <c r="RVR59" s="1028"/>
      <c r="RVS59" s="1028"/>
      <c r="RVT59" s="1028"/>
      <c r="RVU59" s="1028"/>
      <c r="RVV59" s="1028"/>
      <c r="RVW59" s="1028"/>
      <c r="RVX59" s="1028"/>
      <c r="RVY59" s="1028"/>
      <c r="RVZ59" s="1028"/>
      <c r="RWA59" s="1028"/>
      <c r="RWB59" s="1028"/>
      <c r="RWC59" s="1028"/>
      <c r="RWD59" s="1028"/>
      <c r="RWE59" s="1028"/>
      <c r="RWF59" s="1028"/>
      <c r="RWG59" s="1028"/>
      <c r="RWH59" s="1028"/>
      <c r="RWI59" s="1028"/>
      <c r="RWJ59" s="1028"/>
      <c r="RWK59" s="1028"/>
      <c r="RWL59" s="1028"/>
      <c r="RWM59" s="1028"/>
      <c r="RWN59" s="1028"/>
      <c r="RWO59" s="1028"/>
      <c r="RWP59" s="1028"/>
      <c r="RWQ59" s="1028"/>
      <c r="RWR59" s="1028"/>
      <c r="RWS59" s="1028"/>
      <c r="RWT59" s="1028"/>
      <c r="RWU59" s="1028"/>
      <c r="RWV59" s="1028"/>
      <c r="RWW59" s="1028"/>
      <c r="RWX59" s="1028"/>
      <c r="RWY59" s="1028"/>
      <c r="RWZ59" s="1028"/>
      <c r="RXA59" s="1028"/>
      <c r="RXB59" s="1028"/>
      <c r="RXC59" s="1028"/>
      <c r="RXD59" s="1028"/>
      <c r="RXE59" s="1028"/>
      <c r="RXF59" s="1028"/>
      <c r="RXG59" s="1028"/>
      <c r="RXH59" s="1028"/>
      <c r="RXI59" s="1028"/>
      <c r="RXJ59" s="1028"/>
      <c r="RXK59" s="1028"/>
      <c r="RXL59" s="1028"/>
      <c r="RXM59" s="1028"/>
      <c r="RXN59" s="1028"/>
      <c r="RXO59" s="1028"/>
      <c r="RXP59" s="1028"/>
      <c r="RXQ59" s="1028"/>
      <c r="RXR59" s="1028"/>
      <c r="RXS59" s="1028"/>
      <c r="RXT59" s="1028"/>
      <c r="RXU59" s="1028"/>
      <c r="RXV59" s="1028"/>
      <c r="RXW59" s="1028"/>
      <c r="RXX59" s="1028"/>
      <c r="RXY59" s="1028"/>
      <c r="RXZ59" s="1028"/>
      <c r="RYA59" s="1028"/>
      <c r="RYB59" s="1028"/>
      <c r="RYC59" s="1028"/>
      <c r="RYD59" s="1028"/>
      <c r="RYE59" s="1028"/>
      <c r="RYF59" s="1028"/>
      <c r="RYG59" s="1028"/>
      <c r="RYH59" s="1028"/>
      <c r="RYI59" s="1028"/>
      <c r="RYJ59" s="1028"/>
      <c r="RYK59" s="1028"/>
      <c r="RYL59" s="1028"/>
      <c r="RYM59" s="1028"/>
      <c r="RYN59" s="1028"/>
      <c r="RYO59" s="1028"/>
      <c r="RYP59" s="1028"/>
      <c r="RYQ59" s="1028"/>
      <c r="RYR59" s="1028"/>
      <c r="RYS59" s="1028"/>
      <c r="RYT59" s="1028"/>
      <c r="RYU59" s="1028"/>
      <c r="RYV59" s="1028"/>
      <c r="RYW59" s="1028"/>
      <c r="RYX59" s="1028"/>
      <c r="RYY59" s="1028"/>
      <c r="RYZ59" s="1028"/>
      <c r="RZA59" s="1028"/>
      <c r="RZB59" s="1028"/>
      <c r="RZC59" s="1028"/>
      <c r="RZD59" s="1028"/>
      <c r="RZE59" s="1028"/>
      <c r="RZF59" s="1028"/>
      <c r="RZG59" s="1028"/>
      <c r="RZH59" s="1028"/>
      <c r="RZI59" s="1028"/>
      <c r="RZJ59" s="1028"/>
      <c r="RZK59" s="1028"/>
      <c r="RZL59" s="1028"/>
      <c r="RZM59" s="1028"/>
      <c r="RZN59" s="1028"/>
      <c r="RZO59" s="1028"/>
      <c r="RZP59" s="1028"/>
      <c r="RZQ59" s="1028"/>
      <c r="RZR59" s="1028"/>
      <c r="RZS59" s="1028"/>
      <c r="RZT59" s="1028"/>
      <c r="RZU59" s="1028"/>
      <c r="RZV59" s="1028"/>
      <c r="RZW59" s="1028"/>
      <c r="RZX59" s="1028"/>
      <c r="RZY59" s="1028"/>
      <c r="RZZ59" s="1028"/>
      <c r="SAA59" s="1028"/>
      <c r="SAB59" s="1028"/>
      <c r="SAC59" s="1028"/>
      <c r="SAD59" s="1028"/>
      <c r="SAE59" s="1028"/>
      <c r="SAF59" s="1028"/>
      <c r="SAG59" s="1028"/>
      <c r="SAH59" s="1028"/>
      <c r="SAI59" s="1028"/>
      <c r="SAJ59" s="1028"/>
      <c r="SAK59" s="1028"/>
      <c r="SAL59" s="1028"/>
      <c r="SAM59" s="1028"/>
      <c r="SAN59" s="1028"/>
      <c r="SAO59" s="1028"/>
      <c r="SAP59" s="1028"/>
      <c r="SAQ59" s="1028"/>
      <c r="SAR59" s="1028"/>
      <c r="SAS59" s="1028"/>
      <c r="SAT59" s="1028"/>
      <c r="SAU59" s="1028"/>
      <c r="SAV59" s="1028"/>
      <c r="SAW59" s="1028"/>
      <c r="SAX59" s="1028"/>
      <c r="SAY59" s="1028"/>
      <c r="SAZ59" s="1028"/>
      <c r="SBA59" s="1028"/>
      <c r="SBB59" s="1028"/>
      <c r="SBC59" s="1028"/>
      <c r="SBD59" s="1028"/>
      <c r="SBE59" s="1028"/>
      <c r="SBF59" s="1028"/>
      <c r="SBG59" s="1028"/>
      <c r="SBH59" s="1028"/>
      <c r="SBI59" s="1028"/>
      <c r="SBJ59" s="1028"/>
      <c r="SBK59" s="1028"/>
      <c r="SBL59" s="1028"/>
      <c r="SBM59" s="1028"/>
      <c r="SBN59" s="1028"/>
      <c r="SBO59" s="1028"/>
      <c r="SBP59" s="1028"/>
      <c r="SBQ59" s="1028"/>
      <c r="SBR59" s="1028"/>
      <c r="SBS59" s="1028"/>
      <c r="SBT59" s="1028"/>
      <c r="SBU59" s="1028"/>
      <c r="SBV59" s="1028"/>
      <c r="SBW59" s="1028"/>
      <c r="SBX59" s="1028"/>
      <c r="SBY59" s="1028"/>
      <c r="SBZ59" s="1028"/>
      <c r="SCA59" s="1028"/>
      <c r="SCB59" s="1028"/>
      <c r="SCC59" s="1028"/>
      <c r="SCD59" s="1028"/>
      <c r="SCE59" s="1028"/>
      <c r="SCF59" s="1028"/>
      <c r="SCG59" s="1028"/>
      <c r="SCH59" s="1028"/>
      <c r="SCI59" s="1028"/>
      <c r="SCJ59" s="1028"/>
      <c r="SCK59" s="1028"/>
      <c r="SCL59" s="1028"/>
      <c r="SCM59" s="1028"/>
      <c r="SCN59" s="1028"/>
      <c r="SCO59" s="1028"/>
      <c r="SCP59" s="1028"/>
      <c r="SCQ59" s="1028"/>
      <c r="SCR59" s="1028"/>
      <c r="SCS59" s="1028"/>
      <c r="SCT59" s="1028"/>
      <c r="SCU59" s="1028"/>
      <c r="SCV59" s="1028"/>
      <c r="SCW59" s="1028"/>
      <c r="SCX59" s="1028"/>
      <c r="SCY59" s="1028"/>
      <c r="SCZ59" s="1028"/>
      <c r="SDA59" s="1028"/>
      <c r="SDB59" s="1028"/>
      <c r="SDC59" s="1028"/>
      <c r="SDD59" s="1028"/>
      <c r="SDE59" s="1028"/>
      <c r="SDF59" s="1028"/>
      <c r="SDG59" s="1028"/>
      <c r="SDH59" s="1028"/>
      <c r="SDI59" s="1028"/>
      <c r="SDJ59" s="1028"/>
      <c r="SDK59" s="1028"/>
      <c r="SDL59" s="1028"/>
      <c r="SDM59" s="1028"/>
      <c r="SDN59" s="1028"/>
      <c r="SDO59" s="1028"/>
      <c r="SDP59" s="1028"/>
      <c r="SDQ59" s="1028"/>
      <c r="SDR59" s="1028"/>
      <c r="SDS59" s="1028"/>
      <c r="SDT59" s="1028"/>
      <c r="SDU59" s="1028"/>
      <c r="SDV59" s="1028"/>
      <c r="SDW59" s="1028"/>
      <c r="SDX59" s="1028"/>
      <c r="SDY59" s="1028"/>
      <c r="SDZ59" s="1028"/>
      <c r="SEA59" s="1028"/>
      <c r="SEB59" s="1028"/>
      <c r="SEC59" s="1028"/>
      <c r="SED59" s="1028"/>
      <c r="SEE59" s="1028"/>
      <c r="SEF59" s="1028"/>
      <c r="SEG59" s="1028"/>
      <c r="SEH59" s="1028"/>
      <c r="SEI59" s="1028"/>
      <c r="SEJ59" s="1028"/>
      <c r="SEK59" s="1028"/>
      <c r="SEL59" s="1028"/>
      <c r="SEM59" s="1028"/>
      <c r="SEN59" s="1028"/>
      <c r="SEO59" s="1028"/>
      <c r="SEP59" s="1028"/>
      <c r="SEQ59" s="1028"/>
      <c r="SER59" s="1028"/>
      <c r="SES59" s="1028"/>
      <c r="SET59" s="1028"/>
      <c r="SEU59" s="1028"/>
      <c r="SEV59" s="1028"/>
      <c r="SEW59" s="1028"/>
      <c r="SEX59" s="1028"/>
      <c r="SEY59" s="1028"/>
      <c r="SEZ59" s="1028"/>
      <c r="SFA59" s="1028"/>
      <c r="SFB59" s="1028"/>
      <c r="SFC59" s="1028"/>
      <c r="SFD59" s="1028"/>
      <c r="SFE59" s="1028"/>
      <c r="SFF59" s="1028"/>
      <c r="SFG59" s="1028"/>
      <c r="SFH59" s="1028"/>
      <c r="SFI59" s="1028"/>
      <c r="SFJ59" s="1028"/>
      <c r="SFK59" s="1028"/>
      <c r="SFL59" s="1028"/>
      <c r="SFM59" s="1028"/>
      <c r="SFN59" s="1028"/>
      <c r="SFO59" s="1028"/>
      <c r="SFP59" s="1028"/>
      <c r="SFQ59" s="1028"/>
      <c r="SFR59" s="1028"/>
      <c r="SFS59" s="1028"/>
      <c r="SFT59" s="1028"/>
      <c r="SFU59" s="1028"/>
      <c r="SFV59" s="1028"/>
      <c r="SFW59" s="1028"/>
      <c r="SFX59" s="1028"/>
      <c r="SFY59" s="1028"/>
      <c r="SFZ59" s="1028"/>
      <c r="SGA59" s="1028"/>
      <c r="SGB59" s="1028"/>
      <c r="SGC59" s="1028"/>
      <c r="SGD59" s="1028"/>
      <c r="SGE59" s="1028"/>
      <c r="SGF59" s="1028"/>
      <c r="SGG59" s="1028"/>
      <c r="SGH59" s="1028"/>
      <c r="SGI59" s="1028"/>
      <c r="SGJ59" s="1028"/>
      <c r="SGK59" s="1028"/>
      <c r="SGL59" s="1028"/>
      <c r="SGM59" s="1028"/>
      <c r="SGN59" s="1028"/>
      <c r="SGO59" s="1028"/>
      <c r="SGP59" s="1028"/>
      <c r="SGQ59" s="1028"/>
      <c r="SGR59" s="1028"/>
      <c r="SGS59" s="1028"/>
      <c r="SGT59" s="1028"/>
      <c r="SGU59" s="1028"/>
      <c r="SGV59" s="1028"/>
      <c r="SGW59" s="1028"/>
      <c r="SGX59" s="1028"/>
      <c r="SGY59" s="1028"/>
      <c r="SGZ59" s="1028"/>
      <c r="SHA59" s="1028"/>
      <c r="SHB59" s="1028"/>
      <c r="SHC59" s="1028"/>
      <c r="SHD59" s="1028"/>
      <c r="SHE59" s="1028"/>
      <c r="SHF59" s="1028"/>
      <c r="SHG59" s="1028"/>
      <c r="SHH59" s="1028"/>
      <c r="SHI59" s="1028"/>
      <c r="SHJ59" s="1028"/>
      <c r="SHK59" s="1028"/>
      <c r="SHL59" s="1028"/>
      <c r="SHM59" s="1028"/>
      <c r="SHN59" s="1028"/>
      <c r="SHO59" s="1028"/>
      <c r="SHP59" s="1028"/>
      <c r="SHQ59" s="1028"/>
      <c r="SHR59" s="1028"/>
      <c r="SHS59" s="1028"/>
      <c r="SHT59" s="1028"/>
      <c r="SHU59" s="1028"/>
      <c r="SHV59" s="1028"/>
      <c r="SHW59" s="1028"/>
      <c r="SHX59" s="1028"/>
      <c r="SHY59" s="1028"/>
      <c r="SHZ59" s="1028"/>
      <c r="SIA59" s="1028"/>
      <c r="SIB59" s="1028"/>
      <c r="SIC59" s="1028"/>
      <c r="SID59" s="1028"/>
      <c r="SIE59" s="1028"/>
      <c r="SIF59" s="1028"/>
      <c r="SIG59" s="1028"/>
      <c r="SIH59" s="1028"/>
      <c r="SII59" s="1028"/>
      <c r="SIJ59" s="1028"/>
      <c r="SIK59" s="1028"/>
      <c r="SIL59" s="1028"/>
      <c r="SIM59" s="1028"/>
      <c r="SIN59" s="1028"/>
      <c r="SIO59" s="1028"/>
      <c r="SIP59" s="1028"/>
      <c r="SIQ59" s="1028"/>
      <c r="SIR59" s="1028"/>
      <c r="SIS59" s="1028"/>
      <c r="SIT59" s="1028"/>
      <c r="SIU59" s="1028"/>
      <c r="SIV59" s="1028"/>
      <c r="SIW59" s="1028"/>
      <c r="SIX59" s="1028"/>
      <c r="SIY59" s="1028"/>
      <c r="SIZ59" s="1028"/>
      <c r="SJA59" s="1028"/>
      <c r="SJB59" s="1028"/>
      <c r="SJC59" s="1028"/>
      <c r="SJD59" s="1028"/>
      <c r="SJE59" s="1028"/>
      <c r="SJF59" s="1028"/>
      <c r="SJG59" s="1028"/>
      <c r="SJH59" s="1028"/>
      <c r="SJI59" s="1028"/>
      <c r="SJJ59" s="1028"/>
      <c r="SJK59" s="1028"/>
      <c r="SJL59" s="1028"/>
      <c r="SJM59" s="1028"/>
      <c r="SJN59" s="1028"/>
      <c r="SJO59" s="1028"/>
      <c r="SJP59" s="1028"/>
      <c r="SJQ59" s="1028"/>
      <c r="SJR59" s="1028"/>
      <c r="SJS59" s="1028"/>
      <c r="SJT59" s="1028"/>
      <c r="SJU59" s="1028"/>
      <c r="SJV59" s="1028"/>
      <c r="SJW59" s="1028"/>
      <c r="SJX59" s="1028"/>
      <c r="SJY59" s="1028"/>
      <c r="SJZ59" s="1028"/>
      <c r="SKA59" s="1028"/>
      <c r="SKB59" s="1028"/>
      <c r="SKC59" s="1028"/>
      <c r="SKD59" s="1028"/>
      <c r="SKE59" s="1028"/>
      <c r="SKF59" s="1028"/>
      <c r="SKG59" s="1028"/>
      <c r="SKH59" s="1028"/>
      <c r="SKI59" s="1028"/>
      <c r="SKJ59" s="1028"/>
      <c r="SKK59" s="1028"/>
      <c r="SKL59" s="1028"/>
      <c r="SKM59" s="1028"/>
      <c r="SKN59" s="1028"/>
      <c r="SKO59" s="1028"/>
      <c r="SKP59" s="1028"/>
      <c r="SKQ59" s="1028"/>
      <c r="SKR59" s="1028"/>
      <c r="SKS59" s="1028"/>
      <c r="SKT59" s="1028"/>
      <c r="SKU59" s="1028"/>
      <c r="SKV59" s="1028"/>
      <c r="SKW59" s="1028"/>
      <c r="SKX59" s="1028"/>
      <c r="SKY59" s="1028"/>
      <c r="SKZ59" s="1028"/>
      <c r="SLA59" s="1028"/>
      <c r="SLB59" s="1028"/>
      <c r="SLC59" s="1028"/>
      <c r="SLD59" s="1028"/>
      <c r="SLE59" s="1028"/>
      <c r="SLF59" s="1028"/>
      <c r="SLG59" s="1028"/>
      <c r="SLH59" s="1028"/>
      <c r="SLI59" s="1028"/>
      <c r="SLJ59" s="1028"/>
      <c r="SLK59" s="1028"/>
      <c r="SLL59" s="1028"/>
      <c r="SLM59" s="1028"/>
      <c r="SLN59" s="1028"/>
      <c r="SLO59" s="1028"/>
      <c r="SLP59" s="1028"/>
      <c r="SLQ59" s="1028"/>
      <c r="SLR59" s="1028"/>
      <c r="SLS59" s="1028"/>
      <c r="SLT59" s="1028"/>
      <c r="SLU59" s="1028"/>
      <c r="SLV59" s="1028"/>
      <c r="SLW59" s="1028"/>
      <c r="SLX59" s="1028"/>
      <c r="SLY59" s="1028"/>
      <c r="SLZ59" s="1028"/>
      <c r="SMA59" s="1028"/>
      <c r="SMB59" s="1028"/>
      <c r="SMC59" s="1028"/>
      <c r="SMD59" s="1028"/>
      <c r="SME59" s="1028"/>
      <c r="SMF59" s="1028"/>
      <c r="SMG59" s="1028"/>
      <c r="SMH59" s="1028"/>
      <c r="SMI59" s="1028"/>
      <c r="SMJ59" s="1028"/>
      <c r="SMK59" s="1028"/>
      <c r="SML59" s="1028"/>
      <c r="SMM59" s="1028"/>
      <c r="SMN59" s="1028"/>
      <c r="SMO59" s="1028"/>
      <c r="SMP59" s="1028"/>
      <c r="SMQ59" s="1028"/>
      <c r="SMR59" s="1028"/>
      <c r="SMS59" s="1028"/>
      <c r="SMT59" s="1028"/>
      <c r="SMU59" s="1028"/>
      <c r="SMV59" s="1028"/>
      <c r="SMW59" s="1028"/>
      <c r="SMX59" s="1028"/>
      <c r="SMY59" s="1028"/>
      <c r="SMZ59" s="1028"/>
      <c r="SNA59" s="1028"/>
      <c r="SNB59" s="1028"/>
      <c r="SNC59" s="1028"/>
      <c r="SND59" s="1028"/>
      <c r="SNE59" s="1028"/>
      <c r="SNF59" s="1028"/>
      <c r="SNG59" s="1028"/>
      <c r="SNH59" s="1028"/>
      <c r="SNI59" s="1028"/>
      <c r="SNJ59" s="1028"/>
      <c r="SNK59" s="1028"/>
      <c r="SNL59" s="1028"/>
      <c r="SNM59" s="1028"/>
      <c r="SNN59" s="1028"/>
      <c r="SNO59" s="1028"/>
      <c r="SNP59" s="1028"/>
      <c r="SNQ59" s="1028"/>
      <c r="SNR59" s="1028"/>
      <c r="SNS59" s="1028"/>
      <c r="SNT59" s="1028"/>
      <c r="SNU59" s="1028"/>
      <c r="SNV59" s="1028"/>
      <c r="SNW59" s="1028"/>
      <c r="SNX59" s="1028"/>
      <c r="SNY59" s="1028"/>
      <c r="SNZ59" s="1028"/>
      <c r="SOA59" s="1028"/>
      <c r="SOB59" s="1028"/>
      <c r="SOC59" s="1028"/>
      <c r="SOD59" s="1028"/>
      <c r="SOE59" s="1028"/>
      <c r="SOF59" s="1028"/>
      <c r="SOG59" s="1028"/>
      <c r="SOH59" s="1028"/>
      <c r="SOI59" s="1028"/>
      <c r="SOJ59" s="1028"/>
      <c r="SOK59" s="1028"/>
      <c r="SOL59" s="1028"/>
      <c r="SOM59" s="1028"/>
      <c r="SON59" s="1028"/>
      <c r="SOO59" s="1028"/>
      <c r="SOP59" s="1028"/>
      <c r="SOQ59" s="1028"/>
      <c r="SOR59" s="1028"/>
      <c r="SOS59" s="1028"/>
      <c r="SOT59" s="1028"/>
      <c r="SOU59" s="1028"/>
      <c r="SOV59" s="1028"/>
      <c r="SOW59" s="1028"/>
      <c r="SOX59" s="1028"/>
      <c r="SOY59" s="1028"/>
      <c r="SOZ59" s="1028"/>
      <c r="SPA59" s="1028"/>
      <c r="SPB59" s="1028"/>
      <c r="SPC59" s="1028"/>
      <c r="SPD59" s="1028"/>
      <c r="SPE59" s="1028"/>
      <c r="SPF59" s="1028"/>
      <c r="SPG59" s="1028"/>
      <c r="SPH59" s="1028"/>
      <c r="SPI59" s="1028"/>
      <c r="SPJ59" s="1028"/>
      <c r="SPK59" s="1028"/>
      <c r="SPL59" s="1028"/>
      <c r="SPM59" s="1028"/>
      <c r="SPN59" s="1028"/>
      <c r="SPO59" s="1028"/>
      <c r="SPP59" s="1028"/>
      <c r="SPQ59" s="1028"/>
      <c r="SPR59" s="1028"/>
      <c r="SPS59" s="1028"/>
      <c r="SPT59" s="1028"/>
      <c r="SPU59" s="1028"/>
      <c r="SPV59" s="1028"/>
      <c r="SPW59" s="1028"/>
      <c r="SPX59" s="1028"/>
      <c r="SPY59" s="1028"/>
      <c r="SPZ59" s="1028"/>
      <c r="SQA59" s="1028"/>
      <c r="SQB59" s="1028"/>
      <c r="SQC59" s="1028"/>
      <c r="SQD59" s="1028"/>
      <c r="SQE59" s="1028"/>
      <c r="SQF59" s="1028"/>
      <c r="SQG59" s="1028"/>
      <c r="SQH59" s="1028"/>
      <c r="SQI59" s="1028"/>
      <c r="SQJ59" s="1028"/>
      <c r="SQK59" s="1028"/>
      <c r="SQL59" s="1028"/>
      <c r="SQM59" s="1028"/>
      <c r="SQN59" s="1028"/>
      <c r="SQO59" s="1028"/>
      <c r="SQP59" s="1028"/>
      <c r="SQQ59" s="1028"/>
      <c r="SQR59" s="1028"/>
      <c r="SQS59" s="1028"/>
      <c r="SQT59" s="1028"/>
      <c r="SQU59" s="1028"/>
      <c r="SQV59" s="1028"/>
      <c r="SQW59" s="1028"/>
      <c r="SQX59" s="1028"/>
      <c r="SQY59" s="1028"/>
      <c r="SQZ59" s="1028"/>
      <c r="SRA59" s="1028"/>
      <c r="SRB59" s="1028"/>
      <c r="SRC59" s="1028"/>
      <c r="SRD59" s="1028"/>
      <c r="SRE59" s="1028"/>
      <c r="SRF59" s="1028"/>
      <c r="SRG59" s="1028"/>
      <c r="SRH59" s="1028"/>
      <c r="SRI59" s="1028"/>
      <c r="SRJ59" s="1028"/>
      <c r="SRK59" s="1028"/>
      <c r="SRL59" s="1028"/>
      <c r="SRM59" s="1028"/>
      <c r="SRN59" s="1028"/>
      <c r="SRO59" s="1028"/>
      <c r="SRP59" s="1028"/>
      <c r="SRQ59" s="1028"/>
      <c r="SRR59" s="1028"/>
      <c r="SRS59" s="1028"/>
      <c r="SRT59" s="1028"/>
      <c r="SRU59" s="1028"/>
      <c r="SRV59" s="1028"/>
      <c r="SRW59" s="1028"/>
      <c r="SRX59" s="1028"/>
      <c r="SRY59" s="1028"/>
      <c r="SRZ59" s="1028"/>
      <c r="SSA59" s="1028"/>
      <c r="SSB59" s="1028"/>
      <c r="SSC59" s="1028"/>
      <c r="SSD59" s="1028"/>
      <c r="SSE59" s="1028"/>
      <c r="SSF59" s="1028"/>
      <c r="SSG59" s="1028"/>
      <c r="SSH59" s="1028"/>
      <c r="SSI59" s="1028"/>
      <c r="SSJ59" s="1028"/>
      <c r="SSK59" s="1028"/>
      <c r="SSL59" s="1028"/>
      <c r="SSM59" s="1028"/>
      <c r="SSN59" s="1028"/>
      <c r="SSO59" s="1028"/>
      <c r="SSP59" s="1028"/>
      <c r="SSQ59" s="1028"/>
      <c r="SSR59" s="1028"/>
      <c r="SSS59" s="1028"/>
      <c r="SST59" s="1028"/>
      <c r="SSU59" s="1028"/>
      <c r="SSV59" s="1028"/>
      <c r="SSW59" s="1028"/>
      <c r="SSX59" s="1028"/>
      <c r="SSY59" s="1028"/>
      <c r="SSZ59" s="1028"/>
      <c r="STA59" s="1028"/>
      <c r="STB59" s="1028"/>
      <c r="STC59" s="1028"/>
      <c r="STD59" s="1028"/>
      <c r="STE59" s="1028"/>
      <c r="STF59" s="1028"/>
      <c r="STG59" s="1028"/>
      <c r="STH59" s="1028"/>
      <c r="STI59" s="1028"/>
      <c r="STJ59" s="1028"/>
      <c r="STK59" s="1028"/>
      <c r="STL59" s="1028"/>
      <c r="STM59" s="1028"/>
      <c r="STN59" s="1028"/>
      <c r="STO59" s="1028"/>
      <c r="STP59" s="1028"/>
      <c r="STQ59" s="1028"/>
      <c r="STR59" s="1028"/>
      <c r="STS59" s="1028"/>
      <c r="STT59" s="1028"/>
      <c r="STU59" s="1028"/>
      <c r="STV59" s="1028"/>
      <c r="STW59" s="1028"/>
      <c r="STX59" s="1028"/>
      <c r="STY59" s="1028"/>
      <c r="STZ59" s="1028"/>
      <c r="SUA59" s="1028"/>
      <c r="SUB59" s="1028"/>
      <c r="SUC59" s="1028"/>
      <c r="SUD59" s="1028"/>
      <c r="SUE59" s="1028"/>
      <c r="SUF59" s="1028"/>
      <c r="SUG59" s="1028"/>
      <c r="SUH59" s="1028"/>
      <c r="SUI59" s="1028"/>
      <c r="SUJ59" s="1028"/>
      <c r="SUK59" s="1028"/>
      <c r="SUL59" s="1028"/>
      <c r="SUM59" s="1028"/>
      <c r="SUN59" s="1028"/>
      <c r="SUO59" s="1028"/>
      <c r="SUP59" s="1028"/>
      <c r="SUQ59" s="1028"/>
      <c r="SUR59" s="1028"/>
      <c r="SUS59" s="1028"/>
      <c r="SUT59" s="1028"/>
      <c r="SUU59" s="1028"/>
      <c r="SUV59" s="1028"/>
      <c r="SUW59" s="1028"/>
      <c r="SUX59" s="1028"/>
      <c r="SUY59" s="1028"/>
      <c r="SUZ59" s="1028"/>
      <c r="SVA59" s="1028"/>
      <c r="SVB59" s="1028"/>
      <c r="SVC59" s="1028"/>
      <c r="SVD59" s="1028"/>
      <c r="SVE59" s="1028"/>
      <c r="SVF59" s="1028"/>
      <c r="SVG59" s="1028"/>
      <c r="SVH59" s="1028"/>
      <c r="SVI59" s="1028"/>
      <c r="SVJ59" s="1028"/>
      <c r="SVK59" s="1028"/>
      <c r="SVL59" s="1028"/>
      <c r="SVM59" s="1028"/>
      <c r="SVN59" s="1028"/>
      <c r="SVO59" s="1028"/>
      <c r="SVP59" s="1028"/>
      <c r="SVQ59" s="1028"/>
      <c r="SVR59" s="1028"/>
      <c r="SVS59" s="1028"/>
      <c r="SVT59" s="1028"/>
      <c r="SVU59" s="1028"/>
      <c r="SVV59" s="1028"/>
      <c r="SVW59" s="1028"/>
      <c r="SVX59" s="1028"/>
      <c r="SVY59" s="1028"/>
      <c r="SVZ59" s="1028"/>
      <c r="SWA59" s="1028"/>
      <c r="SWB59" s="1028"/>
      <c r="SWC59" s="1028"/>
      <c r="SWD59" s="1028"/>
      <c r="SWE59" s="1028"/>
      <c r="SWF59" s="1028"/>
      <c r="SWG59" s="1028"/>
      <c r="SWH59" s="1028"/>
      <c r="SWI59" s="1028"/>
      <c r="SWJ59" s="1028"/>
      <c r="SWK59" s="1028"/>
      <c r="SWL59" s="1028"/>
      <c r="SWM59" s="1028"/>
      <c r="SWN59" s="1028"/>
      <c r="SWO59" s="1028"/>
      <c r="SWP59" s="1028"/>
      <c r="SWQ59" s="1028"/>
      <c r="SWR59" s="1028"/>
      <c r="SWS59" s="1028"/>
      <c r="SWT59" s="1028"/>
      <c r="SWU59" s="1028"/>
      <c r="SWV59" s="1028"/>
      <c r="SWW59" s="1028"/>
      <c r="SWX59" s="1028"/>
      <c r="SWY59" s="1028"/>
      <c r="SWZ59" s="1028"/>
      <c r="SXA59" s="1028"/>
      <c r="SXB59" s="1028"/>
      <c r="SXC59" s="1028"/>
      <c r="SXD59" s="1028"/>
      <c r="SXE59" s="1028"/>
      <c r="SXF59" s="1028"/>
      <c r="SXG59" s="1028"/>
      <c r="SXH59" s="1028"/>
      <c r="SXI59" s="1028"/>
      <c r="SXJ59" s="1028"/>
      <c r="SXK59" s="1028"/>
      <c r="SXL59" s="1028"/>
      <c r="SXM59" s="1028"/>
      <c r="SXN59" s="1028"/>
      <c r="SXO59" s="1028"/>
      <c r="SXP59" s="1028"/>
      <c r="SXQ59" s="1028"/>
      <c r="SXR59" s="1028"/>
      <c r="SXS59" s="1028"/>
      <c r="SXT59" s="1028"/>
      <c r="SXU59" s="1028"/>
      <c r="SXV59" s="1028"/>
      <c r="SXW59" s="1028"/>
      <c r="SXX59" s="1028"/>
      <c r="SXY59" s="1028"/>
      <c r="SXZ59" s="1028"/>
      <c r="SYA59" s="1028"/>
      <c r="SYB59" s="1028"/>
      <c r="SYC59" s="1028"/>
      <c r="SYD59" s="1028"/>
      <c r="SYE59" s="1028"/>
      <c r="SYF59" s="1028"/>
      <c r="SYG59" s="1028"/>
      <c r="SYH59" s="1028"/>
      <c r="SYI59" s="1028"/>
      <c r="SYJ59" s="1028"/>
      <c r="SYK59" s="1028"/>
      <c r="SYL59" s="1028"/>
      <c r="SYM59" s="1028"/>
      <c r="SYN59" s="1028"/>
      <c r="SYO59" s="1028"/>
      <c r="SYP59" s="1028"/>
      <c r="SYQ59" s="1028"/>
      <c r="SYR59" s="1028"/>
      <c r="SYS59" s="1028"/>
      <c r="SYT59" s="1028"/>
      <c r="SYU59" s="1028"/>
      <c r="SYV59" s="1028"/>
      <c r="SYW59" s="1028"/>
      <c r="SYX59" s="1028"/>
      <c r="SYY59" s="1028"/>
      <c r="SYZ59" s="1028"/>
      <c r="SZA59" s="1028"/>
      <c r="SZB59" s="1028"/>
      <c r="SZC59" s="1028"/>
      <c r="SZD59" s="1028"/>
      <c r="SZE59" s="1028"/>
      <c r="SZF59" s="1028"/>
      <c r="SZG59" s="1028"/>
      <c r="SZH59" s="1028"/>
      <c r="SZI59" s="1028"/>
      <c r="SZJ59" s="1028"/>
      <c r="SZK59" s="1028"/>
      <c r="SZL59" s="1028"/>
      <c r="SZM59" s="1028"/>
      <c r="SZN59" s="1028"/>
      <c r="SZO59" s="1028"/>
      <c r="SZP59" s="1028"/>
      <c r="SZQ59" s="1028"/>
      <c r="SZR59" s="1028"/>
      <c r="SZS59" s="1028"/>
      <c r="SZT59" s="1028"/>
      <c r="SZU59" s="1028"/>
      <c r="SZV59" s="1028"/>
      <c r="SZW59" s="1028"/>
      <c r="SZX59" s="1028"/>
      <c r="SZY59" s="1028"/>
      <c r="SZZ59" s="1028"/>
      <c r="TAA59" s="1028"/>
      <c r="TAB59" s="1028"/>
      <c r="TAC59" s="1028"/>
      <c r="TAD59" s="1028"/>
      <c r="TAE59" s="1028"/>
      <c r="TAF59" s="1028"/>
      <c r="TAG59" s="1028"/>
      <c r="TAH59" s="1028"/>
      <c r="TAI59" s="1028"/>
      <c r="TAJ59" s="1028"/>
      <c r="TAK59" s="1028"/>
      <c r="TAL59" s="1028"/>
      <c r="TAM59" s="1028"/>
      <c r="TAN59" s="1028"/>
      <c r="TAO59" s="1028"/>
      <c r="TAP59" s="1028"/>
      <c r="TAQ59" s="1028"/>
      <c r="TAR59" s="1028"/>
      <c r="TAS59" s="1028"/>
      <c r="TAT59" s="1028"/>
      <c r="TAU59" s="1028"/>
      <c r="TAV59" s="1028"/>
      <c r="TAW59" s="1028"/>
      <c r="TAX59" s="1028"/>
      <c r="TAY59" s="1028"/>
      <c r="TAZ59" s="1028"/>
      <c r="TBA59" s="1028"/>
      <c r="TBB59" s="1028"/>
      <c r="TBC59" s="1028"/>
      <c r="TBD59" s="1028"/>
      <c r="TBE59" s="1028"/>
      <c r="TBF59" s="1028"/>
      <c r="TBG59" s="1028"/>
      <c r="TBH59" s="1028"/>
      <c r="TBI59" s="1028"/>
      <c r="TBJ59" s="1028"/>
      <c r="TBK59" s="1028"/>
      <c r="TBL59" s="1028"/>
      <c r="TBM59" s="1028"/>
      <c r="TBN59" s="1028"/>
      <c r="TBO59" s="1028"/>
      <c r="TBP59" s="1028"/>
      <c r="TBQ59" s="1028"/>
      <c r="TBR59" s="1028"/>
      <c r="TBS59" s="1028"/>
      <c r="TBT59" s="1028"/>
      <c r="TBU59" s="1028"/>
      <c r="TBV59" s="1028"/>
      <c r="TBW59" s="1028"/>
      <c r="TBX59" s="1028"/>
      <c r="TBY59" s="1028"/>
      <c r="TBZ59" s="1028"/>
      <c r="TCA59" s="1028"/>
      <c r="TCB59" s="1028"/>
      <c r="TCC59" s="1028"/>
      <c r="TCD59" s="1028"/>
      <c r="TCE59" s="1028"/>
      <c r="TCF59" s="1028"/>
      <c r="TCG59" s="1028"/>
      <c r="TCH59" s="1028"/>
      <c r="TCI59" s="1028"/>
      <c r="TCJ59" s="1028"/>
      <c r="TCK59" s="1028"/>
      <c r="TCL59" s="1028"/>
      <c r="TCM59" s="1028"/>
      <c r="TCN59" s="1028"/>
      <c r="TCO59" s="1028"/>
      <c r="TCP59" s="1028"/>
      <c r="TCQ59" s="1028"/>
      <c r="TCR59" s="1028"/>
      <c r="TCS59" s="1028"/>
      <c r="TCT59" s="1028"/>
      <c r="TCU59" s="1028"/>
      <c r="TCV59" s="1028"/>
      <c r="TCW59" s="1028"/>
      <c r="TCX59" s="1028"/>
      <c r="TCY59" s="1028"/>
      <c r="TCZ59" s="1028"/>
      <c r="TDA59" s="1028"/>
      <c r="TDB59" s="1028"/>
      <c r="TDC59" s="1028"/>
      <c r="TDD59" s="1028"/>
      <c r="TDE59" s="1028"/>
      <c r="TDF59" s="1028"/>
      <c r="TDG59" s="1028"/>
      <c r="TDH59" s="1028"/>
      <c r="TDI59" s="1028"/>
      <c r="TDJ59" s="1028"/>
      <c r="TDK59" s="1028"/>
      <c r="TDL59" s="1028"/>
      <c r="TDM59" s="1028"/>
      <c r="TDN59" s="1028"/>
      <c r="TDO59" s="1028"/>
      <c r="TDP59" s="1028"/>
      <c r="TDQ59" s="1028"/>
      <c r="TDR59" s="1028"/>
      <c r="TDS59" s="1028"/>
      <c r="TDT59" s="1028"/>
      <c r="TDU59" s="1028"/>
      <c r="TDV59" s="1028"/>
      <c r="TDW59" s="1028"/>
      <c r="TDX59" s="1028"/>
      <c r="TDY59" s="1028"/>
      <c r="TDZ59" s="1028"/>
      <c r="TEA59" s="1028"/>
      <c r="TEB59" s="1028"/>
      <c r="TEC59" s="1028"/>
      <c r="TED59" s="1028"/>
      <c r="TEE59" s="1028"/>
      <c r="TEF59" s="1028"/>
      <c r="TEG59" s="1028"/>
      <c r="TEH59" s="1028"/>
      <c r="TEI59" s="1028"/>
      <c r="TEJ59" s="1028"/>
      <c r="TEK59" s="1028"/>
      <c r="TEL59" s="1028"/>
      <c r="TEM59" s="1028"/>
      <c r="TEN59" s="1028"/>
      <c r="TEO59" s="1028"/>
      <c r="TEP59" s="1028"/>
      <c r="TEQ59" s="1028"/>
      <c r="TER59" s="1028"/>
      <c r="TES59" s="1028"/>
      <c r="TET59" s="1028"/>
      <c r="TEU59" s="1028"/>
      <c r="TEV59" s="1028"/>
      <c r="TEW59" s="1028"/>
      <c r="TEX59" s="1028"/>
      <c r="TEY59" s="1028"/>
      <c r="TEZ59" s="1028"/>
      <c r="TFA59" s="1028"/>
      <c r="TFB59" s="1028"/>
      <c r="TFC59" s="1028"/>
      <c r="TFD59" s="1028"/>
      <c r="TFE59" s="1028"/>
      <c r="TFF59" s="1028"/>
      <c r="TFG59" s="1028"/>
      <c r="TFH59" s="1028"/>
      <c r="TFI59" s="1028"/>
      <c r="TFJ59" s="1028"/>
      <c r="TFK59" s="1028"/>
      <c r="TFL59" s="1028"/>
      <c r="TFM59" s="1028"/>
      <c r="TFN59" s="1028"/>
      <c r="TFO59" s="1028"/>
      <c r="TFP59" s="1028"/>
      <c r="TFQ59" s="1028"/>
      <c r="TFR59" s="1028"/>
      <c r="TFS59" s="1028"/>
      <c r="TFT59" s="1028"/>
      <c r="TFU59" s="1028"/>
      <c r="TFV59" s="1028"/>
      <c r="TFW59" s="1028"/>
      <c r="TFX59" s="1028"/>
      <c r="TFY59" s="1028"/>
      <c r="TFZ59" s="1028"/>
      <c r="TGA59" s="1028"/>
      <c r="TGB59" s="1028"/>
      <c r="TGC59" s="1028"/>
      <c r="TGD59" s="1028"/>
      <c r="TGE59" s="1028"/>
      <c r="TGF59" s="1028"/>
      <c r="TGG59" s="1028"/>
      <c r="TGH59" s="1028"/>
      <c r="TGI59" s="1028"/>
      <c r="TGJ59" s="1028"/>
      <c r="TGK59" s="1028"/>
      <c r="TGL59" s="1028"/>
      <c r="TGM59" s="1028"/>
      <c r="TGN59" s="1028"/>
      <c r="TGO59" s="1028"/>
      <c r="TGP59" s="1028"/>
      <c r="TGQ59" s="1028"/>
      <c r="TGR59" s="1028"/>
      <c r="TGS59" s="1028"/>
      <c r="TGT59" s="1028"/>
      <c r="TGU59" s="1028"/>
      <c r="TGV59" s="1028"/>
      <c r="TGW59" s="1028"/>
      <c r="TGX59" s="1028"/>
      <c r="TGY59" s="1028"/>
      <c r="TGZ59" s="1028"/>
      <c r="THA59" s="1028"/>
      <c r="THB59" s="1028"/>
      <c r="THC59" s="1028"/>
      <c r="THD59" s="1028"/>
      <c r="THE59" s="1028"/>
      <c r="THF59" s="1028"/>
      <c r="THG59" s="1028"/>
      <c r="THH59" s="1028"/>
      <c r="THI59" s="1028"/>
      <c r="THJ59" s="1028"/>
      <c r="THK59" s="1028"/>
      <c r="THL59" s="1028"/>
      <c r="THM59" s="1028"/>
      <c r="THN59" s="1028"/>
      <c r="THO59" s="1028"/>
      <c r="THP59" s="1028"/>
      <c r="THQ59" s="1028"/>
      <c r="THR59" s="1028"/>
      <c r="THS59" s="1028"/>
      <c r="THT59" s="1028"/>
      <c r="THU59" s="1028"/>
      <c r="THV59" s="1028"/>
      <c r="THW59" s="1028"/>
      <c r="THX59" s="1028"/>
      <c r="THY59" s="1028"/>
      <c r="THZ59" s="1028"/>
      <c r="TIA59" s="1028"/>
      <c r="TIB59" s="1028"/>
      <c r="TIC59" s="1028"/>
      <c r="TID59" s="1028"/>
      <c r="TIE59" s="1028"/>
      <c r="TIF59" s="1028"/>
      <c r="TIG59" s="1028"/>
      <c r="TIH59" s="1028"/>
      <c r="TII59" s="1028"/>
      <c r="TIJ59" s="1028"/>
      <c r="TIK59" s="1028"/>
      <c r="TIL59" s="1028"/>
      <c r="TIM59" s="1028"/>
      <c r="TIN59" s="1028"/>
      <c r="TIO59" s="1028"/>
      <c r="TIP59" s="1028"/>
      <c r="TIQ59" s="1028"/>
      <c r="TIR59" s="1028"/>
      <c r="TIS59" s="1028"/>
      <c r="TIT59" s="1028"/>
      <c r="TIU59" s="1028"/>
      <c r="TIV59" s="1028"/>
      <c r="TIW59" s="1028"/>
      <c r="TIX59" s="1028"/>
      <c r="TIY59" s="1028"/>
      <c r="TIZ59" s="1028"/>
      <c r="TJA59" s="1028"/>
      <c r="TJB59" s="1028"/>
      <c r="TJC59" s="1028"/>
      <c r="TJD59" s="1028"/>
      <c r="TJE59" s="1028"/>
      <c r="TJF59" s="1028"/>
      <c r="TJG59" s="1028"/>
      <c r="TJH59" s="1028"/>
      <c r="TJI59" s="1028"/>
      <c r="TJJ59" s="1028"/>
      <c r="TJK59" s="1028"/>
      <c r="TJL59" s="1028"/>
      <c r="TJM59" s="1028"/>
      <c r="TJN59" s="1028"/>
      <c r="TJO59" s="1028"/>
      <c r="TJP59" s="1028"/>
      <c r="TJQ59" s="1028"/>
      <c r="TJR59" s="1028"/>
      <c r="TJS59" s="1028"/>
      <c r="TJT59" s="1028"/>
      <c r="TJU59" s="1028"/>
      <c r="TJV59" s="1028"/>
      <c r="TJW59" s="1028"/>
      <c r="TJX59" s="1028"/>
      <c r="TJY59" s="1028"/>
      <c r="TJZ59" s="1028"/>
      <c r="TKA59" s="1028"/>
      <c r="TKB59" s="1028"/>
      <c r="TKC59" s="1028"/>
      <c r="TKD59" s="1028"/>
      <c r="TKE59" s="1028"/>
      <c r="TKF59" s="1028"/>
      <c r="TKG59" s="1028"/>
      <c r="TKH59" s="1028"/>
      <c r="TKI59" s="1028"/>
      <c r="TKJ59" s="1028"/>
      <c r="TKK59" s="1028"/>
      <c r="TKL59" s="1028"/>
      <c r="TKM59" s="1028"/>
      <c r="TKN59" s="1028"/>
      <c r="TKO59" s="1028"/>
      <c r="TKP59" s="1028"/>
      <c r="TKQ59" s="1028"/>
      <c r="TKR59" s="1028"/>
      <c r="TKS59" s="1028"/>
      <c r="TKT59" s="1028"/>
      <c r="TKU59" s="1028"/>
      <c r="TKV59" s="1028"/>
      <c r="TKW59" s="1028"/>
      <c r="TKX59" s="1028"/>
      <c r="TKY59" s="1028"/>
      <c r="TKZ59" s="1028"/>
      <c r="TLA59" s="1028"/>
      <c r="TLB59" s="1028"/>
      <c r="TLC59" s="1028"/>
      <c r="TLD59" s="1028"/>
      <c r="TLE59" s="1028"/>
      <c r="TLF59" s="1028"/>
      <c r="TLG59" s="1028"/>
      <c r="TLH59" s="1028"/>
      <c r="TLI59" s="1028"/>
      <c r="TLJ59" s="1028"/>
      <c r="TLK59" s="1028"/>
      <c r="TLL59" s="1028"/>
      <c r="TLM59" s="1028"/>
      <c r="TLN59" s="1028"/>
      <c r="TLO59" s="1028"/>
      <c r="TLP59" s="1028"/>
      <c r="TLQ59" s="1028"/>
      <c r="TLR59" s="1028"/>
      <c r="TLS59" s="1028"/>
      <c r="TLT59" s="1028"/>
      <c r="TLU59" s="1028"/>
      <c r="TLV59" s="1028"/>
      <c r="TLW59" s="1028"/>
      <c r="TLX59" s="1028"/>
      <c r="TLY59" s="1028"/>
      <c r="TLZ59" s="1028"/>
      <c r="TMA59" s="1028"/>
      <c r="TMB59" s="1028"/>
      <c r="TMC59" s="1028"/>
      <c r="TMD59" s="1028"/>
      <c r="TME59" s="1028"/>
      <c r="TMF59" s="1028"/>
      <c r="TMG59" s="1028"/>
      <c r="TMH59" s="1028"/>
      <c r="TMI59" s="1028"/>
      <c r="TMJ59" s="1028"/>
      <c r="TMK59" s="1028"/>
      <c r="TML59" s="1028"/>
      <c r="TMM59" s="1028"/>
      <c r="TMN59" s="1028"/>
      <c r="TMO59" s="1028"/>
      <c r="TMP59" s="1028"/>
      <c r="TMQ59" s="1028"/>
      <c r="TMR59" s="1028"/>
      <c r="TMS59" s="1028"/>
      <c r="TMT59" s="1028"/>
      <c r="TMU59" s="1028"/>
      <c r="TMV59" s="1028"/>
      <c r="TMW59" s="1028"/>
      <c r="TMX59" s="1028"/>
      <c r="TMY59" s="1028"/>
      <c r="TMZ59" s="1028"/>
      <c r="TNA59" s="1028"/>
      <c r="TNB59" s="1028"/>
      <c r="TNC59" s="1028"/>
      <c r="TND59" s="1028"/>
      <c r="TNE59" s="1028"/>
      <c r="TNF59" s="1028"/>
      <c r="TNG59" s="1028"/>
      <c r="TNH59" s="1028"/>
      <c r="TNI59" s="1028"/>
      <c r="TNJ59" s="1028"/>
      <c r="TNK59" s="1028"/>
      <c r="TNL59" s="1028"/>
      <c r="TNM59" s="1028"/>
      <c r="TNN59" s="1028"/>
      <c r="TNO59" s="1028"/>
      <c r="TNP59" s="1028"/>
      <c r="TNQ59" s="1028"/>
      <c r="TNR59" s="1028"/>
      <c r="TNS59" s="1028"/>
      <c r="TNT59" s="1028"/>
      <c r="TNU59" s="1028"/>
      <c r="TNV59" s="1028"/>
      <c r="TNW59" s="1028"/>
      <c r="TNX59" s="1028"/>
      <c r="TNY59" s="1028"/>
      <c r="TNZ59" s="1028"/>
      <c r="TOA59" s="1028"/>
      <c r="TOB59" s="1028"/>
      <c r="TOC59" s="1028"/>
      <c r="TOD59" s="1028"/>
      <c r="TOE59" s="1028"/>
      <c r="TOF59" s="1028"/>
      <c r="TOG59" s="1028"/>
      <c r="TOH59" s="1028"/>
      <c r="TOI59" s="1028"/>
      <c r="TOJ59" s="1028"/>
      <c r="TOK59" s="1028"/>
      <c r="TOL59" s="1028"/>
      <c r="TOM59" s="1028"/>
      <c r="TON59" s="1028"/>
      <c r="TOO59" s="1028"/>
      <c r="TOP59" s="1028"/>
      <c r="TOQ59" s="1028"/>
      <c r="TOR59" s="1028"/>
      <c r="TOS59" s="1028"/>
      <c r="TOT59" s="1028"/>
      <c r="TOU59" s="1028"/>
      <c r="TOV59" s="1028"/>
      <c r="TOW59" s="1028"/>
      <c r="TOX59" s="1028"/>
      <c r="TOY59" s="1028"/>
      <c r="TOZ59" s="1028"/>
      <c r="TPA59" s="1028"/>
      <c r="TPB59" s="1028"/>
      <c r="TPC59" s="1028"/>
      <c r="TPD59" s="1028"/>
      <c r="TPE59" s="1028"/>
      <c r="TPF59" s="1028"/>
      <c r="TPG59" s="1028"/>
      <c r="TPH59" s="1028"/>
      <c r="TPI59" s="1028"/>
      <c r="TPJ59" s="1028"/>
      <c r="TPK59" s="1028"/>
      <c r="TPL59" s="1028"/>
      <c r="TPM59" s="1028"/>
      <c r="TPN59" s="1028"/>
      <c r="TPO59" s="1028"/>
      <c r="TPP59" s="1028"/>
      <c r="TPQ59" s="1028"/>
      <c r="TPR59" s="1028"/>
      <c r="TPS59" s="1028"/>
      <c r="TPT59" s="1028"/>
      <c r="TPU59" s="1028"/>
      <c r="TPV59" s="1028"/>
      <c r="TPW59" s="1028"/>
      <c r="TPX59" s="1028"/>
      <c r="TPY59" s="1028"/>
      <c r="TPZ59" s="1028"/>
      <c r="TQA59" s="1028"/>
      <c r="TQB59" s="1028"/>
      <c r="TQC59" s="1028"/>
      <c r="TQD59" s="1028"/>
      <c r="TQE59" s="1028"/>
      <c r="TQF59" s="1028"/>
      <c r="TQG59" s="1028"/>
      <c r="TQH59" s="1028"/>
      <c r="TQI59" s="1028"/>
      <c r="TQJ59" s="1028"/>
      <c r="TQK59" s="1028"/>
      <c r="TQL59" s="1028"/>
      <c r="TQM59" s="1028"/>
      <c r="TQN59" s="1028"/>
      <c r="TQO59" s="1028"/>
      <c r="TQP59" s="1028"/>
      <c r="TQQ59" s="1028"/>
      <c r="TQR59" s="1028"/>
      <c r="TQS59" s="1028"/>
      <c r="TQT59" s="1028"/>
      <c r="TQU59" s="1028"/>
      <c r="TQV59" s="1028"/>
      <c r="TQW59" s="1028"/>
      <c r="TQX59" s="1028"/>
      <c r="TQY59" s="1028"/>
      <c r="TQZ59" s="1028"/>
      <c r="TRA59" s="1028"/>
      <c r="TRB59" s="1028"/>
      <c r="TRC59" s="1028"/>
      <c r="TRD59" s="1028"/>
      <c r="TRE59" s="1028"/>
      <c r="TRF59" s="1028"/>
      <c r="TRG59" s="1028"/>
      <c r="TRH59" s="1028"/>
      <c r="TRI59" s="1028"/>
      <c r="TRJ59" s="1028"/>
      <c r="TRK59" s="1028"/>
      <c r="TRL59" s="1028"/>
      <c r="TRM59" s="1028"/>
      <c r="TRN59" s="1028"/>
      <c r="TRO59" s="1028"/>
      <c r="TRP59" s="1028"/>
      <c r="TRQ59" s="1028"/>
      <c r="TRR59" s="1028"/>
      <c r="TRS59" s="1028"/>
      <c r="TRT59" s="1028"/>
      <c r="TRU59" s="1028"/>
      <c r="TRV59" s="1028"/>
      <c r="TRW59" s="1028"/>
      <c r="TRX59" s="1028"/>
      <c r="TRY59" s="1028"/>
      <c r="TRZ59" s="1028"/>
      <c r="TSA59" s="1028"/>
      <c r="TSB59" s="1028"/>
      <c r="TSC59" s="1028"/>
      <c r="TSD59" s="1028"/>
      <c r="TSE59" s="1028"/>
      <c r="TSF59" s="1028"/>
      <c r="TSG59" s="1028"/>
      <c r="TSH59" s="1028"/>
      <c r="TSI59" s="1028"/>
      <c r="TSJ59" s="1028"/>
      <c r="TSK59" s="1028"/>
      <c r="TSL59" s="1028"/>
      <c r="TSM59" s="1028"/>
      <c r="TSN59" s="1028"/>
      <c r="TSO59" s="1028"/>
      <c r="TSP59" s="1028"/>
      <c r="TSQ59" s="1028"/>
      <c r="TSR59" s="1028"/>
      <c r="TSS59" s="1028"/>
      <c r="TST59" s="1028"/>
      <c r="TSU59" s="1028"/>
      <c r="TSV59" s="1028"/>
      <c r="TSW59" s="1028"/>
      <c r="TSX59" s="1028"/>
      <c r="TSY59" s="1028"/>
      <c r="TSZ59" s="1028"/>
      <c r="TTA59" s="1028"/>
      <c r="TTB59" s="1028"/>
      <c r="TTC59" s="1028"/>
      <c r="TTD59" s="1028"/>
      <c r="TTE59" s="1028"/>
      <c r="TTF59" s="1028"/>
      <c r="TTG59" s="1028"/>
      <c r="TTH59" s="1028"/>
      <c r="TTI59" s="1028"/>
      <c r="TTJ59" s="1028"/>
      <c r="TTK59" s="1028"/>
      <c r="TTL59" s="1028"/>
      <c r="TTM59" s="1028"/>
      <c r="TTN59" s="1028"/>
      <c r="TTO59" s="1028"/>
      <c r="TTP59" s="1028"/>
      <c r="TTQ59" s="1028"/>
      <c r="TTR59" s="1028"/>
      <c r="TTS59" s="1028"/>
      <c r="TTT59" s="1028"/>
      <c r="TTU59" s="1028"/>
      <c r="TTV59" s="1028"/>
      <c r="TTW59" s="1028"/>
      <c r="TTX59" s="1028"/>
      <c r="TTY59" s="1028"/>
      <c r="TTZ59" s="1028"/>
      <c r="TUA59" s="1028"/>
      <c r="TUB59" s="1028"/>
      <c r="TUC59" s="1028"/>
      <c r="TUD59" s="1028"/>
      <c r="TUE59" s="1028"/>
      <c r="TUF59" s="1028"/>
      <c r="TUG59" s="1028"/>
      <c r="TUH59" s="1028"/>
      <c r="TUI59" s="1028"/>
      <c r="TUJ59" s="1028"/>
      <c r="TUK59" s="1028"/>
      <c r="TUL59" s="1028"/>
      <c r="TUM59" s="1028"/>
      <c r="TUN59" s="1028"/>
      <c r="TUO59" s="1028"/>
      <c r="TUP59" s="1028"/>
      <c r="TUQ59" s="1028"/>
      <c r="TUR59" s="1028"/>
      <c r="TUS59" s="1028"/>
      <c r="TUT59" s="1028"/>
      <c r="TUU59" s="1028"/>
      <c r="TUV59" s="1028"/>
      <c r="TUW59" s="1028"/>
      <c r="TUX59" s="1028"/>
      <c r="TUY59" s="1028"/>
      <c r="TUZ59" s="1028"/>
      <c r="TVA59" s="1028"/>
      <c r="TVB59" s="1028"/>
      <c r="TVC59" s="1028"/>
      <c r="TVD59" s="1028"/>
      <c r="TVE59" s="1028"/>
      <c r="TVF59" s="1028"/>
      <c r="TVG59" s="1028"/>
      <c r="TVH59" s="1028"/>
      <c r="TVI59" s="1028"/>
      <c r="TVJ59" s="1028"/>
      <c r="TVK59" s="1028"/>
      <c r="TVL59" s="1028"/>
      <c r="TVM59" s="1028"/>
      <c r="TVN59" s="1028"/>
      <c r="TVO59" s="1028"/>
      <c r="TVP59" s="1028"/>
      <c r="TVQ59" s="1028"/>
      <c r="TVR59" s="1028"/>
      <c r="TVS59" s="1028"/>
      <c r="TVT59" s="1028"/>
      <c r="TVU59" s="1028"/>
      <c r="TVV59" s="1028"/>
      <c r="TVW59" s="1028"/>
      <c r="TVX59" s="1028"/>
      <c r="TVY59" s="1028"/>
      <c r="TVZ59" s="1028"/>
      <c r="TWA59" s="1028"/>
      <c r="TWB59" s="1028"/>
      <c r="TWC59" s="1028"/>
      <c r="TWD59" s="1028"/>
      <c r="TWE59" s="1028"/>
      <c r="TWF59" s="1028"/>
      <c r="TWG59" s="1028"/>
      <c r="TWH59" s="1028"/>
      <c r="TWI59" s="1028"/>
      <c r="TWJ59" s="1028"/>
      <c r="TWK59" s="1028"/>
      <c r="TWL59" s="1028"/>
      <c r="TWM59" s="1028"/>
      <c r="TWN59" s="1028"/>
      <c r="TWO59" s="1028"/>
      <c r="TWP59" s="1028"/>
      <c r="TWQ59" s="1028"/>
      <c r="TWR59" s="1028"/>
      <c r="TWS59" s="1028"/>
      <c r="TWT59" s="1028"/>
      <c r="TWU59" s="1028"/>
      <c r="TWV59" s="1028"/>
      <c r="TWW59" s="1028"/>
      <c r="TWX59" s="1028"/>
      <c r="TWY59" s="1028"/>
      <c r="TWZ59" s="1028"/>
      <c r="TXA59" s="1028"/>
      <c r="TXB59" s="1028"/>
      <c r="TXC59" s="1028"/>
      <c r="TXD59" s="1028"/>
      <c r="TXE59" s="1028"/>
      <c r="TXF59" s="1028"/>
      <c r="TXG59" s="1028"/>
      <c r="TXH59" s="1028"/>
      <c r="TXI59" s="1028"/>
      <c r="TXJ59" s="1028"/>
      <c r="TXK59" s="1028"/>
      <c r="TXL59" s="1028"/>
      <c r="TXM59" s="1028"/>
      <c r="TXN59" s="1028"/>
      <c r="TXO59" s="1028"/>
      <c r="TXP59" s="1028"/>
      <c r="TXQ59" s="1028"/>
      <c r="TXR59" s="1028"/>
      <c r="TXS59" s="1028"/>
      <c r="TXT59" s="1028"/>
      <c r="TXU59" s="1028"/>
      <c r="TXV59" s="1028"/>
      <c r="TXW59" s="1028"/>
      <c r="TXX59" s="1028"/>
      <c r="TXY59" s="1028"/>
      <c r="TXZ59" s="1028"/>
      <c r="TYA59" s="1028"/>
      <c r="TYB59" s="1028"/>
      <c r="TYC59" s="1028"/>
      <c r="TYD59" s="1028"/>
      <c r="TYE59" s="1028"/>
      <c r="TYF59" s="1028"/>
      <c r="TYG59" s="1028"/>
      <c r="TYH59" s="1028"/>
      <c r="TYI59" s="1028"/>
      <c r="TYJ59" s="1028"/>
      <c r="TYK59" s="1028"/>
      <c r="TYL59" s="1028"/>
      <c r="TYM59" s="1028"/>
      <c r="TYN59" s="1028"/>
      <c r="TYO59" s="1028"/>
      <c r="TYP59" s="1028"/>
      <c r="TYQ59" s="1028"/>
      <c r="TYR59" s="1028"/>
      <c r="TYS59" s="1028"/>
      <c r="TYT59" s="1028"/>
      <c r="TYU59" s="1028"/>
      <c r="TYV59" s="1028"/>
      <c r="TYW59" s="1028"/>
      <c r="TYX59" s="1028"/>
      <c r="TYY59" s="1028"/>
      <c r="TYZ59" s="1028"/>
      <c r="TZA59" s="1028"/>
      <c r="TZB59" s="1028"/>
      <c r="TZC59" s="1028"/>
      <c r="TZD59" s="1028"/>
      <c r="TZE59" s="1028"/>
      <c r="TZF59" s="1028"/>
      <c r="TZG59" s="1028"/>
      <c r="TZH59" s="1028"/>
      <c r="TZI59" s="1028"/>
      <c r="TZJ59" s="1028"/>
      <c r="TZK59" s="1028"/>
      <c r="TZL59" s="1028"/>
      <c r="TZM59" s="1028"/>
      <c r="TZN59" s="1028"/>
      <c r="TZO59" s="1028"/>
      <c r="TZP59" s="1028"/>
      <c r="TZQ59" s="1028"/>
      <c r="TZR59" s="1028"/>
      <c r="TZS59" s="1028"/>
      <c r="TZT59" s="1028"/>
      <c r="TZU59" s="1028"/>
      <c r="TZV59" s="1028"/>
      <c r="TZW59" s="1028"/>
      <c r="TZX59" s="1028"/>
      <c r="TZY59" s="1028"/>
      <c r="TZZ59" s="1028"/>
      <c r="UAA59" s="1028"/>
      <c r="UAB59" s="1028"/>
      <c r="UAC59" s="1028"/>
      <c r="UAD59" s="1028"/>
      <c r="UAE59" s="1028"/>
      <c r="UAF59" s="1028"/>
      <c r="UAG59" s="1028"/>
      <c r="UAH59" s="1028"/>
      <c r="UAI59" s="1028"/>
      <c r="UAJ59" s="1028"/>
      <c r="UAK59" s="1028"/>
      <c r="UAL59" s="1028"/>
      <c r="UAM59" s="1028"/>
      <c r="UAN59" s="1028"/>
      <c r="UAO59" s="1028"/>
      <c r="UAP59" s="1028"/>
      <c r="UAQ59" s="1028"/>
      <c r="UAR59" s="1028"/>
      <c r="UAS59" s="1028"/>
      <c r="UAT59" s="1028"/>
      <c r="UAU59" s="1028"/>
      <c r="UAV59" s="1028"/>
      <c r="UAW59" s="1028"/>
      <c r="UAX59" s="1028"/>
      <c r="UAY59" s="1028"/>
      <c r="UAZ59" s="1028"/>
      <c r="UBA59" s="1028"/>
      <c r="UBB59" s="1028"/>
      <c r="UBC59" s="1028"/>
      <c r="UBD59" s="1028"/>
      <c r="UBE59" s="1028"/>
      <c r="UBF59" s="1028"/>
      <c r="UBG59" s="1028"/>
      <c r="UBH59" s="1028"/>
      <c r="UBI59" s="1028"/>
      <c r="UBJ59" s="1028"/>
      <c r="UBK59" s="1028"/>
      <c r="UBL59" s="1028"/>
      <c r="UBM59" s="1028"/>
      <c r="UBN59" s="1028"/>
      <c r="UBO59" s="1028"/>
      <c r="UBP59" s="1028"/>
      <c r="UBQ59" s="1028"/>
      <c r="UBR59" s="1028"/>
      <c r="UBS59" s="1028"/>
      <c r="UBT59" s="1028"/>
      <c r="UBU59" s="1028"/>
      <c r="UBV59" s="1028"/>
      <c r="UBW59" s="1028"/>
      <c r="UBX59" s="1028"/>
      <c r="UBY59" s="1028"/>
      <c r="UBZ59" s="1028"/>
      <c r="UCA59" s="1028"/>
      <c r="UCB59" s="1028"/>
      <c r="UCC59" s="1028"/>
      <c r="UCD59" s="1028"/>
      <c r="UCE59" s="1028"/>
      <c r="UCF59" s="1028"/>
      <c r="UCG59" s="1028"/>
      <c r="UCH59" s="1028"/>
      <c r="UCI59" s="1028"/>
      <c r="UCJ59" s="1028"/>
      <c r="UCK59" s="1028"/>
      <c r="UCL59" s="1028"/>
      <c r="UCM59" s="1028"/>
      <c r="UCN59" s="1028"/>
      <c r="UCO59" s="1028"/>
      <c r="UCP59" s="1028"/>
      <c r="UCQ59" s="1028"/>
      <c r="UCR59" s="1028"/>
      <c r="UCS59" s="1028"/>
      <c r="UCT59" s="1028"/>
      <c r="UCU59" s="1028"/>
      <c r="UCV59" s="1028"/>
      <c r="UCW59" s="1028"/>
      <c r="UCX59" s="1028"/>
      <c r="UCY59" s="1028"/>
      <c r="UCZ59" s="1028"/>
      <c r="UDA59" s="1028"/>
      <c r="UDB59" s="1028"/>
      <c r="UDC59" s="1028"/>
      <c r="UDD59" s="1028"/>
      <c r="UDE59" s="1028"/>
      <c r="UDF59" s="1028"/>
      <c r="UDG59" s="1028"/>
      <c r="UDH59" s="1028"/>
      <c r="UDI59" s="1028"/>
      <c r="UDJ59" s="1028"/>
      <c r="UDK59" s="1028"/>
      <c r="UDL59" s="1028"/>
      <c r="UDM59" s="1028"/>
      <c r="UDN59" s="1028"/>
      <c r="UDO59" s="1028"/>
      <c r="UDP59" s="1028"/>
      <c r="UDQ59" s="1028"/>
      <c r="UDR59" s="1028"/>
      <c r="UDS59" s="1028"/>
      <c r="UDT59" s="1028"/>
      <c r="UDU59" s="1028"/>
      <c r="UDV59" s="1028"/>
      <c r="UDW59" s="1028"/>
      <c r="UDX59" s="1028"/>
      <c r="UDY59" s="1028"/>
      <c r="UDZ59" s="1028"/>
      <c r="UEA59" s="1028"/>
      <c r="UEB59" s="1028"/>
      <c r="UEC59" s="1028"/>
      <c r="UED59" s="1028"/>
      <c r="UEE59" s="1028"/>
      <c r="UEF59" s="1028"/>
      <c r="UEG59" s="1028"/>
      <c r="UEH59" s="1028"/>
      <c r="UEI59" s="1028"/>
      <c r="UEJ59" s="1028"/>
      <c r="UEK59" s="1028"/>
      <c r="UEL59" s="1028"/>
      <c r="UEM59" s="1028"/>
      <c r="UEN59" s="1028"/>
      <c r="UEO59" s="1028"/>
      <c r="UEP59" s="1028"/>
      <c r="UEQ59" s="1028"/>
      <c r="UER59" s="1028"/>
      <c r="UES59" s="1028"/>
      <c r="UET59" s="1028"/>
      <c r="UEU59" s="1028"/>
      <c r="UEV59" s="1028"/>
      <c r="UEW59" s="1028"/>
      <c r="UEX59" s="1028"/>
      <c r="UEY59" s="1028"/>
      <c r="UEZ59" s="1028"/>
      <c r="UFA59" s="1028"/>
      <c r="UFB59" s="1028"/>
      <c r="UFC59" s="1028"/>
      <c r="UFD59" s="1028"/>
      <c r="UFE59" s="1028"/>
      <c r="UFF59" s="1028"/>
      <c r="UFG59" s="1028"/>
      <c r="UFH59" s="1028"/>
      <c r="UFI59" s="1028"/>
      <c r="UFJ59" s="1028"/>
      <c r="UFK59" s="1028"/>
      <c r="UFL59" s="1028"/>
      <c r="UFM59" s="1028"/>
      <c r="UFN59" s="1028"/>
      <c r="UFO59" s="1028"/>
      <c r="UFP59" s="1028"/>
      <c r="UFQ59" s="1028"/>
      <c r="UFR59" s="1028"/>
      <c r="UFS59" s="1028"/>
      <c r="UFT59" s="1028"/>
      <c r="UFU59" s="1028"/>
      <c r="UFV59" s="1028"/>
      <c r="UFW59" s="1028"/>
      <c r="UFX59" s="1028"/>
      <c r="UFY59" s="1028"/>
      <c r="UFZ59" s="1028"/>
      <c r="UGA59" s="1028"/>
      <c r="UGB59" s="1028"/>
      <c r="UGC59" s="1028"/>
      <c r="UGD59" s="1028"/>
      <c r="UGE59" s="1028"/>
      <c r="UGF59" s="1028"/>
      <c r="UGG59" s="1028"/>
      <c r="UGH59" s="1028"/>
      <c r="UGI59" s="1028"/>
      <c r="UGJ59" s="1028"/>
      <c r="UGK59" s="1028"/>
      <c r="UGL59" s="1028"/>
      <c r="UGM59" s="1028"/>
      <c r="UGN59" s="1028"/>
      <c r="UGO59" s="1028"/>
      <c r="UGP59" s="1028"/>
      <c r="UGQ59" s="1028"/>
      <c r="UGR59" s="1028"/>
      <c r="UGS59" s="1028"/>
      <c r="UGT59" s="1028"/>
      <c r="UGU59" s="1028"/>
      <c r="UGV59" s="1028"/>
      <c r="UGW59" s="1028"/>
      <c r="UGX59" s="1028"/>
      <c r="UGY59" s="1028"/>
      <c r="UGZ59" s="1028"/>
      <c r="UHA59" s="1028"/>
      <c r="UHB59" s="1028"/>
      <c r="UHC59" s="1028"/>
      <c r="UHD59" s="1028"/>
      <c r="UHE59" s="1028"/>
      <c r="UHF59" s="1028"/>
      <c r="UHG59" s="1028"/>
      <c r="UHH59" s="1028"/>
      <c r="UHI59" s="1028"/>
      <c r="UHJ59" s="1028"/>
      <c r="UHK59" s="1028"/>
      <c r="UHL59" s="1028"/>
      <c r="UHM59" s="1028"/>
      <c r="UHN59" s="1028"/>
      <c r="UHO59" s="1028"/>
      <c r="UHP59" s="1028"/>
      <c r="UHQ59" s="1028"/>
      <c r="UHR59" s="1028"/>
      <c r="UHS59" s="1028"/>
      <c r="UHT59" s="1028"/>
      <c r="UHU59" s="1028"/>
      <c r="UHV59" s="1028"/>
      <c r="UHW59" s="1028"/>
      <c r="UHX59" s="1028"/>
      <c r="UHY59" s="1028"/>
      <c r="UHZ59" s="1028"/>
      <c r="UIA59" s="1028"/>
      <c r="UIB59" s="1028"/>
      <c r="UIC59" s="1028"/>
      <c r="UID59" s="1028"/>
      <c r="UIE59" s="1028"/>
      <c r="UIF59" s="1028"/>
      <c r="UIG59" s="1028"/>
      <c r="UIH59" s="1028"/>
      <c r="UII59" s="1028"/>
      <c r="UIJ59" s="1028"/>
      <c r="UIK59" s="1028"/>
      <c r="UIL59" s="1028"/>
      <c r="UIM59" s="1028"/>
      <c r="UIN59" s="1028"/>
      <c r="UIO59" s="1028"/>
      <c r="UIP59" s="1028"/>
      <c r="UIQ59" s="1028"/>
      <c r="UIR59" s="1028"/>
      <c r="UIS59" s="1028"/>
      <c r="UIT59" s="1028"/>
      <c r="UIU59" s="1028"/>
      <c r="UIV59" s="1028"/>
      <c r="UIW59" s="1028"/>
      <c r="UIX59" s="1028"/>
      <c r="UIY59" s="1028"/>
      <c r="UIZ59" s="1028"/>
      <c r="UJA59" s="1028"/>
      <c r="UJB59" s="1028"/>
      <c r="UJC59" s="1028"/>
      <c r="UJD59" s="1028"/>
      <c r="UJE59" s="1028"/>
      <c r="UJF59" s="1028"/>
      <c r="UJG59" s="1028"/>
      <c r="UJH59" s="1028"/>
      <c r="UJI59" s="1028"/>
      <c r="UJJ59" s="1028"/>
      <c r="UJK59" s="1028"/>
      <c r="UJL59" s="1028"/>
      <c r="UJM59" s="1028"/>
      <c r="UJN59" s="1028"/>
      <c r="UJO59" s="1028"/>
      <c r="UJP59" s="1028"/>
      <c r="UJQ59" s="1028"/>
      <c r="UJR59" s="1028"/>
      <c r="UJS59" s="1028"/>
      <c r="UJT59" s="1028"/>
      <c r="UJU59" s="1028"/>
      <c r="UJV59" s="1028"/>
      <c r="UJW59" s="1028"/>
      <c r="UJX59" s="1028"/>
      <c r="UJY59" s="1028"/>
      <c r="UJZ59" s="1028"/>
      <c r="UKA59" s="1028"/>
      <c r="UKB59" s="1028"/>
      <c r="UKC59" s="1028"/>
      <c r="UKD59" s="1028"/>
      <c r="UKE59" s="1028"/>
      <c r="UKF59" s="1028"/>
      <c r="UKG59" s="1028"/>
      <c r="UKH59" s="1028"/>
      <c r="UKI59" s="1028"/>
      <c r="UKJ59" s="1028"/>
      <c r="UKK59" s="1028"/>
      <c r="UKL59" s="1028"/>
      <c r="UKM59" s="1028"/>
      <c r="UKN59" s="1028"/>
      <c r="UKO59" s="1028"/>
      <c r="UKP59" s="1028"/>
      <c r="UKQ59" s="1028"/>
      <c r="UKR59" s="1028"/>
      <c r="UKS59" s="1028"/>
      <c r="UKT59" s="1028"/>
      <c r="UKU59" s="1028"/>
      <c r="UKV59" s="1028"/>
      <c r="UKW59" s="1028"/>
      <c r="UKX59" s="1028"/>
      <c r="UKY59" s="1028"/>
      <c r="UKZ59" s="1028"/>
      <c r="ULA59" s="1028"/>
      <c r="ULB59" s="1028"/>
      <c r="ULC59" s="1028"/>
      <c r="ULD59" s="1028"/>
      <c r="ULE59" s="1028"/>
      <c r="ULF59" s="1028"/>
      <c r="ULG59" s="1028"/>
      <c r="ULH59" s="1028"/>
      <c r="ULI59" s="1028"/>
      <c r="ULJ59" s="1028"/>
      <c r="ULK59" s="1028"/>
      <c r="ULL59" s="1028"/>
      <c r="ULM59" s="1028"/>
      <c r="ULN59" s="1028"/>
      <c r="ULO59" s="1028"/>
      <c r="ULP59" s="1028"/>
      <c r="ULQ59" s="1028"/>
      <c r="ULR59" s="1028"/>
      <c r="ULS59" s="1028"/>
      <c r="ULT59" s="1028"/>
      <c r="ULU59" s="1028"/>
      <c r="ULV59" s="1028"/>
      <c r="ULW59" s="1028"/>
      <c r="ULX59" s="1028"/>
      <c r="ULY59" s="1028"/>
      <c r="ULZ59" s="1028"/>
      <c r="UMA59" s="1028"/>
      <c r="UMB59" s="1028"/>
      <c r="UMC59" s="1028"/>
      <c r="UMD59" s="1028"/>
      <c r="UME59" s="1028"/>
      <c r="UMF59" s="1028"/>
      <c r="UMG59" s="1028"/>
      <c r="UMH59" s="1028"/>
      <c r="UMI59" s="1028"/>
      <c r="UMJ59" s="1028"/>
      <c r="UMK59" s="1028"/>
      <c r="UML59" s="1028"/>
      <c r="UMM59" s="1028"/>
      <c r="UMN59" s="1028"/>
      <c r="UMO59" s="1028"/>
      <c r="UMP59" s="1028"/>
      <c r="UMQ59" s="1028"/>
      <c r="UMR59" s="1028"/>
      <c r="UMS59" s="1028"/>
      <c r="UMT59" s="1028"/>
      <c r="UMU59" s="1028"/>
      <c r="UMV59" s="1028"/>
      <c r="UMW59" s="1028"/>
      <c r="UMX59" s="1028"/>
      <c r="UMY59" s="1028"/>
      <c r="UMZ59" s="1028"/>
      <c r="UNA59" s="1028"/>
      <c r="UNB59" s="1028"/>
      <c r="UNC59" s="1028"/>
      <c r="UND59" s="1028"/>
      <c r="UNE59" s="1028"/>
      <c r="UNF59" s="1028"/>
      <c r="UNG59" s="1028"/>
      <c r="UNH59" s="1028"/>
      <c r="UNI59" s="1028"/>
      <c r="UNJ59" s="1028"/>
      <c r="UNK59" s="1028"/>
      <c r="UNL59" s="1028"/>
      <c r="UNM59" s="1028"/>
      <c r="UNN59" s="1028"/>
      <c r="UNO59" s="1028"/>
      <c r="UNP59" s="1028"/>
      <c r="UNQ59" s="1028"/>
      <c r="UNR59" s="1028"/>
      <c r="UNS59" s="1028"/>
      <c r="UNT59" s="1028"/>
      <c r="UNU59" s="1028"/>
      <c r="UNV59" s="1028"/>
      <c r="UNW59" s="1028"/>
      <c r="UNX59" s="1028"/>
      <c r="UNY59" s="1028"/>
      <c r="UNZ59" s="1028"/>
      <c r="UOA59" s="1028"/>
      <c r="UOB59" s="1028"/>
      <c r="UOC59" s="1028"/>
      <c r="UOD59" s="1028"/>
      <c r="UOE59" s="1028"/>
      <c r="UOF59" s="1028"/>
      <c r="UOG59" s="1028"/>
      <c r="UOH59" s="1028"/>
      <c r="UOI59" s="1028"/>
      <c r="UOJ59" s="1028"/>
      <c r="UOK59" s="1028"/>
      <c r="UOL59" s="1028"/>
      <c r="UOM59" s="1028"/>
      <c r="UON59" s="1028"/>
      <c r="UOO59" s="1028"/>
      <c r="UOP59" s="1028"/>
      <c r="UOQ59" s="1028"/>
      <c r="UOR59" s="1028"/>
      <c r="UOS59" s="1028"/>
      <c r="UOT59" s="1028"/>
      <c r="UOU59" s="1028"/>
      <c r="UOV59" s="1028"/>
      <c r="UOW59" s="1028"/>
      <c r="UOX59" s="1028"/>
      <c r="UOY59" s="1028"/>
      <c r="UOZ59" s="1028"/>
      <c r="UPA59" s="1028"/>
      <c r="UPB59" s="1028"/>
      <c r="UPC59" s="1028"/>
      <c r="UPD59" s="1028"/>
      <c r="UPE59" s="1028"/>
      <c r="UPF59" s="1028"/>
      <c r="UPG59" s="1028"/>
      <c r="UPH59" s="1028"/>
      <c r="UPI59" s="1028"/>
      <c r="UPJ59" s="1028"/>
      <c r="UPK59" s="1028"/>
      <c r="UPL59" s="1028"/>
      <c r="UPM59" s="1028"/>
      <c r="UPN59" s="1028"/>
      <c r="UPO59" s="1028"/>
      <c r="UPP59" s="1028"/>
      <c r="UPQ59" s="1028"/>
      <c r="UPR59" s="1028"/>
      <c r="UPS59" s="1028"/>
      <c r="UPT59" s="1028"/>
      <c r="UPU59" s="1028"/>
      <c r="UPV59" s="1028"/>
      <c r="UPW59" s="1028"/>
      <c r="UPX59" s="1028"/>
      <c r="UPY59" s="1028"/>
      <c r="UPZ59" s="1028"/>
      <c r="UQA59" s="1028"/>
      <c r="UQB59" s="1028"/>
      <c r="UQC59" s="1028"/>
      <c r="UQD59" s="1028"/>
      <c r="UQE59" s="1028"/>
      <c r="UQF59" s="1028"/>
      <c r="UQG59" s="1028"/>
      <c r="UQH59" s="1028"/>
      <c r="UQI59" s="1028"/>
      <c r="UQJ59" s="1028"/>
      <c r="UQK59" s="1028"/>
      <c r="UQL59" s="1028"/>
      <c r="UQM59" s="1028"/>
      <c r="UQN59" s="1028"/>
      <c r="UQO59" s="1028"/>
      <c r="UQP59" s="1028"/>
      <c r="UQQ59" s="1028"/>
      <c r="UQR59" s="1028"/>
      <c r="UQS59" s="1028"/>
      <c r="UQT59" s="1028"/>
      <c r="UQU59" s="1028"/>
      <c r="UQV59" s="1028"/>
      <c r="UQW59" s="1028"/>
      <c r="UQX59" s="1028"/>
      <c r="UQY59" s="1028"/>
      <c r="UQZ59" s="1028"/>
      <c r="URA59" s="1028"/>
      <c r="URB59" s="1028"/>
      <c r="URC59" s="1028"/>
      <c r="URD59" s="1028"/>
      <c r="URE59" s="1028"/>
      <c r="URF59" s="1028"/>
      <c r="URG59" s="1028"/>
      <c r="URH59" s="1028"/>
      <c r="URI59" s="1028"/>
      <c r="URJ59" s="1028"/>
      <c r="URK59" s="1028"/>
      <c r="URL59" s="1028"/>
      <c r="URM59" s="1028"/>
      <c r="URN59" s="1028"/>
      <c r="URO59" s="1028"/>
      <c r="URP59" s="1028"/>
      <c r="URQ59" s="1028"/>
      <c r="URR59" s="1028"/>
      <c r="URS59" s="1028"/>
      <c r="URT59" s="1028"/>
      <c r="URU59" s="1028"/>
      <c r="URV59" s="1028"/>
      <c r="URW59" s="1028"/>
      <c r="URX59" s="1028"/>
      <c r="URY59" s="1028"/>
      <c r="URZ59" s="1028"/>
      <c r="USA59" s="1028"/>
      <c r="USB59" s="1028"/>
      <c r="USC59" s="1028"/>
      <c r="USD59" s="1028"/>
      <c r="USE59" s="1028"/>
      <c r="USF59" s="1028"/>
      <c r="USG59" s="1028"/>
      <c r="USH59" s="1028"/>
      <c r="USI59" s="1028"/>
      <c r="USJ59" s="1028"/>
      <c r="USK59" s="1028"/>
      <c r="USL59" s="1028"/>
      <c r="USM59" s="1028"/>
      <c r="USN59" s="1028"/>
      <c r="USO59" s="1028"/>
      <c r="USP59" s="1028"/>
      <c r="USQ59" s="1028"/>
      <c r="USR59" s="1028"/>
      <c r="USS59" s="1028"/>
      <c r="UST59" s="1028"/>
      <c r="USU59" s="1028"/>
      <c r="USV59" s="1028"/>
      <c r="USW59" s="1028"/>
      <c r="USX59" s="1028"/>
      <c r="USY59" s="1028"/>
      <c r="USZ59" s="1028"/>
      <c r="UTA59" s="1028"/>
      <c r="UTB59" s="1028"/>
      <c r="UTC59" s="1028"/>
      <c r="UTD59" s="1028"/>
      <c r="UTE59" s="1028"/>
      <c r="UTF59" s="1028"/>
      <c r="UTG59" s="1028"/>
      <c r="UTH59" s="1028"/>
      <c r="UTI59" s="1028"/>
      <c r="UTJ59" s="1028"/>
      <c r="UTK59" s="1028"/>
      <c r="UTL59" s="1028"/>
      <c r="UTM59" s="1028"/>
      <c r="UTN59" s="1028"/>
      <c r="UTO59" s="1028"/>
      <c r="UTP59" s="1028"/>
      <c r="UTQ59" s="1028"/>
      <c r="UTR59" s="1028"/>
      <c r="UTS59" s="1028"/>
      <c r="UTT59" s="1028"/>
      <c r="UTU59" s="1028"/>
      <c r="UTV59" s="1028"/>
      <c r="UTW59" s="1028"/>
      <c r="UTX59" s="1028"/>
      <c r="UTY59" s="1028"/>
      <c r="UTZ59" s="1028"/>
      <c r="UUA59" s="1028"/>
      <c r="UUB59" s="1028"/>
      <c r="UUC59" s="1028"/>
      <c r="UUD59" s="1028"/>
      <c r="UUE59" s="1028"/>
      <c r="UUF59" s="1028"/>
      <c r="UUG59" s="1028"/>
      <c r="UUH59" s="1028"/>
      <c r="UUI59" s="1028"/>
      <c r="UUJ59" s="1028"/>
      <c r="UUK59" s="1028"/>
      <c r="UUL59" s="1028"/>
      <c r="UUM59" s="1028"/>
      <c r="UUN59" s="1028"/>
      <c r="UUO59" s="1028"/>
      <c r="UUP59" s="1028"/>
      <c r="UUQ59" s="1028"/>
      <c r="UUR59" s="1028"/>
      <c r="UUS59" s="1028"/>
      <c r="UUT59" s="1028"/>
      <c r="UUU59" s="1028"/>
      <c r="UUV59" s="1028"/>
      <c r="UUW59" s="1028"/>
      <c r="UUX59" s="1028"/>
      <c r="UUY59" s="1028"/>
      <c r="UUZ59" s="1028"/>
      <c r="UVA59" s="1028"/>
      <c r="UVB59" s="1028"/>
      <c r="UVC59" s="1028"/>
      <c r="UVD59" s="1028"/>
      <c r="UVE59" s="1028"/>
      <c r="UVF59" s="1028"/>
      <c r="UVG59" s="1028"/>
      <c r="UVH59" s="1028"/>
      <c r="UVI59" s="1028"/>
      <c r="UVJ59" s="1028"/>
      <c r="UVK59" s="1028"/>
      <c r="UVL59" s="1028"/>
      <c r="UVM59" s="1028"/>
      <c r="UVN59" s="1028"/>
      <c r="UVO59" s="1028"/>
      <c r="UVP59" s="1028"/>
      <c r="UVQ59" s="1028"/>
      <c r="UVR59" s="1028"/>
      <c r="UVS59" s="1028"/>
      <c r="UVT59" s="1028"/>
      <c r="UVU59" s="1028"/>
      <c r="UVV59" s="1028"/>
      <c r="UVW59" s="1028"/>
      <c r="UVX59" s="1028"/>
      <c r="UVY59" s="1028"/>
      <c r="UVZ59" s="1028"/>
      <c r="UWA59" s="1028"/>
      <c r="UWB59" s="1028"/>
      <c r="UWC59" s="1028"/>
      <c r="UWD59" s="1028"/>
      <c r="UWE59" s="1028"/>
      <c r="UWF59" s="1028"/>
      <c r="UWG59" s="1028"/>
      <c r="UWH59" s="1028"/>
      <c r="UWI59" s="1028"/>
      <c r="UWJ59" s="1028"/>
      <c r="UWK59" s="1028"/>
      <c r="UWL59" s="1028"/>
      <c r="UWM59" s="1028"/>
      <c r="UWN59" s="1028"/>
      <c r="UWO59" s="1028"/>
      <c r="UWP59" s="1028"/>
      <c r="UWQ59" s="1028"/>
      <c r="UWR59" s="1028"/>
      <c r="UWS59" s="1028"/>
      <c r="UWT59" s="1028"/>
      <c r="UWU59" s="1028"/>
      <c r="UWV59" s="1028"/>
      <c r="UWW59" s="1028"/>
      <c r="UWX59" s="1028"/>
      <c r="UWY59" s="1028"/>
      <c r="UWZ59" s="1028"/>
      <c r="UXA59" s="1028"/>
      <c r="UXB59" s="1028"/>
      <c r="UXC59" s="1028"/>
      <c r="UXD59" s="1028"/>
      <c r="UXE59" s="1028"/>
      <c r="UXF59" s="1028"/>
      <c r="UXG59" s="1028"/>
      <c r="UXH59" s="1028"/>
      <c r="UXI59" s="1028"/>
      <c r="UXJ59" s="1028"/>
      <c r="UXK59" s="1028"/>
      <c r="UXL59" s="1028"/>
      <c r="UXM59" s="1028"/>
      <c r="UXN59" s="1028"/>
      <c r="UXO59" s="1028"/>
      <c r="UXP59" s="1028"/>
      <c r="UXQ59" s="1028"/>
      <c r="UXR59" s="1028"/>
      <c r="UXS59" s="1028"/>
      <c r="UXT59" s="1028"/>
      <c r="UXU59" s="1028"/>
      <c r="UXV59" s="1028"/>
      <c r="UXW59" s="1028"/>
      <c r="UXX59" s="1028"/>
      <c r="UXY59" s="1028"/>
      <c r="UXZ59" s="1028"/>
      <c r="UYA59" s="1028"/>
      <c r="UYB59" s="1028"/>
      <c r="UYC59" s="1028"/>
      <c r="UYD59" s="1028"/>
      <c r="UYE59" s="1028"/>
      <c r="UYF59" s="1028"/>
      <c r="UYG59" s="1028"/>
      <c r="UYH59" s="1028"/>
      <c r="UYI59" s="1028"/>
      <c r="UYJ59" s="1028"/>
      <c r="UYK59" s="1028"/>
      <c r="UYL59" s="1028"/>
      <c r="UYM59" s="1028"/>
      <c r="UYN59" s="1028"/>
      <c r="UYO59" s="1028"/>
      <c r="UYP59" s="1028"/>
      <c r="UYQ59" s="1028"/>
      <c r="UYR59" s="1028"/>
      <c r="UYS59" s="1028"/>
      <c r="UYT59" s="1028"/>
      <c r="UYU59" s="1028"/>
      <c r="UYV59" s="1028"/>
      <c r="UYW59" s="1028"/>
      <c r="UYX59" s="1028"/>
      <c r="UYY59" s="1028"/>
      <c r="UYZ59" s="1028"/>
      <c r="UZA59" s="1028"/>
      <c r="UZB59" s="1028"/>
      <c r="UZC59" s="1028"/>
      <c r="UZD59" s="1028"/>
      <c r="UZE59" s="1028"/>
      <c r="UZF59" s="1028"/>
      <c r="UZG59" s="1028"/>
      <c r="UZH59" s="1028"/>
      <c r="UZI59" s="1028"/>
      <c r="UZJ59" s="1028"/>
      <c r="UZK59" s="1028"/>
      <c r="UZL59" s="1028"/>
      <c r="UZM59" s="1028"/>
      <c r="UZN59" s="1028"/>
      <c r="UZO59" s="1028"/>
      <c r="UZP59" s="1028"/>
      <c r="UZQ59" s="1028"/>
      <c r="UZR59" s="1028"/>
      <c r="UZS59" s="1028"/>
      <c r="UZT59" s="1028"/>
      <c r="UZU59" s="1028"/>
      <c r="UZV59" s="1028"/>
      <c r="UZW59" s="1028"/>
      <c r="UZX59" s="1028"/>
      <c r="UZY59" s="1028"/>
      <c r="UZZ59" s="1028"/>
      <c r="VAA59" s="1028"/>
      <c r="VAB59" s="1028"/>
      <c r="VAC59" s="1028"/>
      <c r="VAD59" s="1028"/>
      <c r="VAE59" s="1028"/>
      <c r="VAF59" s="1028"/>
      <c r="VAG59" s="1028"/>
      <c r="VAH59" s="1028"/>
      <c r="VAI59" s="1028"/>
      <c r="VAJ59" s="1028"/>
      <c r="VAK59" s="1028"/>
      <c r="VAL59" s="1028"/>
      <c r="VAM59" s="1028"/>
      <c r="VAN59" s="1028"/>
      <c r="VAO59" s="1028"/>
      <c r="VAP59" s="1028"/>
      <c r="VAQ59" s="1028"/>
      <c r="VAR59" s="1028"/>
      <c r="VAS59" s="1028"/>
      <c r="VAT59" s="1028"/>
      <c r="VAU59" s="1028"/>
      <c r="VAV59" s="1028"/>
      <c r="VAW59" s="1028"/>
      <c r="VAX59" s="1028"/>
      <c r="VAY59" s="1028"/>
      <c r="VAZ59" s="1028"/>
      <c r="VBA59" s="1028"/>
      <c r="VBB59" s="1028"/>
      <c r="VBC59" s="1028"/>
      <c r="VBD59" s="1028"/>
      <c r="VBE59" s="1028"/>
      <c r="VBF59" s="1028"/>
      <c r="VBG59" s="1028"/>
      <c r="VBH59" s="1028"/>
      <c r="VBI59" s="1028"/>
      <c r="VBJ59" s="1028"/>
      <c r="VBK59" s="1028"/>
      <c r="VBL59" s="1028"/>
      <c r="VBM59" s="1028"/>
      <c r="VBN59" s="1028"/>
      <c r="VBO59" s="1028"/>
      <c r="VBP59" s="1028"/>
      <c r="VBQ59" s="1028"/>
      <c r="VBR59" s="1028"/>
      <c r="VBS59" s="1028"/>
      <c r="VBT59" s="1028"/>
      <c r="VBU59" s="1028"/>
      <c r="VBV59" s="1028"/>
      <c r="VBW59" s="1028"/>
      <c r="VBX59" s="1028"/>
      <c r="VBY59" s="1028"/>
      <c r="VBZ59" s="1028"/>
      <c r="VCA59" s="1028"/>
      <c r="VCB59" s="1028"/>
      <c r="VCC59" s="1028"/>
      <c r="VCD59" s="1028"/>
      <c r="VCE59" s="1028"/>
      <c r="VCF59" s="1028"/>
      <c r="VCG59" s="1028"/>
      <c r="VCH59" s="1028"/>
      <c r="VCI59" s="1028"/>
      <c r="VCJ59" s="1028"/>
      <c r="VCK59" s="1028"/>
      <c r="VCL59" s="1028"/>
      <c r="VCM59" s="1028"/>
      <c r="VCN59" s="1028"/>
      <c r="VCO59" s="1028"/>
      <c r="VCP59" s="1028"/>
      <c r="VCQ59" s="1028"/>
      <c r="VCR59" s="1028"/>
      <c r="VCS59" s="1028"/>
      <c r="VCT59" s="1028"/>
      <c r="VCU59" s="1028"/>
      <c r="VCV59" s="1028"/>
      <c r="VCW59" s="1028"/>
      <c r="VCX59" s="1028"/>
      <c r="VCY59" s="1028"/>
      <c r="VCZ59" s="1028"/>
      <c r="VDA59" s="1028"/>
      <c r="VDB59" s="1028"/>
      <c r="VDC59" s="1028"/>
      <c r="VDD59" s="1028"/>
      <c r="VDE59" s="1028"/>
      <c r="VDF59" s="1028"/>
      <c r="VDG59" s="1028"/>
      <c r="VDH59" s="1028"/>
      <c r="VDI59" s="1028"/>
      <c r="VDJ59" s="1028"/>
      <c r="VDK59" s="1028"/>
      <c r="VDL59" s="1028"/>
      <c r="VDM59" s="1028"/>
      <c r="VDN59" s="1028"/>
      <c r="VDO59" s="1028"/>
      <c r="VDP59" s="1028"/>
      <c r="VDQ59" s="1028"/>
      <c r="VDR59" s="1028"/>
      <c r="VDS59" s="1028"/>
      <c r="VDT59" s="1028"/>
      <c r="VDU59" s="1028"/>
      <c r="VDV59" s="1028"/>
      <c r="VDW59" s="1028"/>
      <c r="VDX59" s="1028"/>
      <c r="VDY59" s="1028"/>
      <c r="VDZ59" s="1028"/>
      <c r="VEA59" s="1028"/>
      <c r="VEB59" s="1028"/>
      <c r="VEC59" s="1028"/>
      <c r="VED59" s="1028"/>
      <c r="VEE59" s="1028"/>
      <c r="VEF59" s="1028"/>
      <c r="VEG59" s="1028"/>
      <c r="VEH59" s="1028"/>
      <c r="VEI59" s="1028"/>
      <c r="VEJ59" s="1028"/>
      <c r="VEK59" s="1028"/>
      <c r="VEL59" s="1028"/>
      <c r="VEM59" s="1028"/>
      <c r="VEN59" s="1028"/>
      <c r="VEO59" s="1028"/>
      <c r="VEP59" s="1028"/>
      <c r="VEQ59" s="1028"/>
      <c r="VER59" s="1028"/>
      <c r="VES59" s="1028"/>
      <c r="VET59" s="1028"/>
      <c r="VEU59" s="1028"/>
      <c r="VEV59" s="1028"/>
      <c r="VEW59" s="1028"/>
      <c r="VEX59" s="1028"/>
      <c r="VEY59" s="1028"/>
      <c r="VEZ59" s="1028"/>
      <c r="VFA59" s="1028"/>
      <c r="VFB59" s="1028"/>
      <c r="VFC59" s="1028"/>
      <c r="VFD59" s="1028"/>
      <c r="VFE59" s="1028"/>
      <c r="VFF59" s="1028"/>
      <c r="VFG59" s="1028"/>
      <c r="VFH59" s="1028"/>
      <c r="VFI59" s="1028"/>
      <c r="VFJ59" s="1028"/>
      <c r="VFK59" s="1028"/>
      <c r="VFL59" s="1028"/>
      <c r="VFM59" s="1028"/>
      <c r="VFN59" s="1028"/>
      <c r="VFO59" s="1028"/>
      <c r="VFP59" s="1028"/>
      <c r="VFQ59" s="1028"/>
      <c r="VFR59" s="1028"/>
      <c r="VFS59" s="1028"/>
      <c r="VFT59" s="1028"/>
      <c r="VFU59" s="1028"/>
      <c r="VFV59" s="1028"/>
      <c r="VFW59" s="1028"/>
      <c r="VFX59" s="1028"/>
      <c r="VFY59" s="1028"/>
      <c r="VFZ59" s="1028"/>
      <c r="VGA59" s="1028"/>
      <c r="VGB59" s="1028"/>
      <c r="VGC59" s="1028"/>
      <c r="VGD59" s="1028"/>
      <c r="VGE59" s="1028"/>
      <c r="VGF59" s="1028"/>
      <c r="VGG59" s="1028"/>
      <c r="VGH59" s="1028"/>
      <c r="VGI59" s="1028"/>
      <c r="VGJ59" s="1028"/>
      <c r="VGK59" s="1028"/>
      <c r="VGL59" s="1028"/>
      <c r="VGM59" s="1028"/>
      <c r="VGN59" s="1028"/>
      <c r="VGO59" s="1028"/>
      <c r="VGP59" s="1028"/>
      <c r="VGQ59" s="1028"/>
      <c r="VGR59" s="1028"/>
      <c r="VGS59" s="1028"/>
      <c r="VGT59" s="1028"/>
      <c r="VGU59" s="1028"/>
      <c r="VGV59" s="1028"/>
      <c r="VGW59" s="1028"/>
      <c r="VGX59" s="1028"/>
      <c r="VGY59" s="1028"/>
      <c r="VGZ59" s="1028"/>
      <c r="VHA59" s="1028"/>
      <c r="VHB59" s="1028"/>
      <c r="VHC59" s="1028"/>
      <c r="VHD59" s="1028"/>
      <c r="VHE59" s="1028"/>
      <c r="VHF59" s="1028"/>
      <c r="VHG59" s="1028"/>
      <c r="VHH59" s="1028"/>
      <c r="VHI59" s="1028"/>
      <c r="VHJ59" s="1028"/>
      <c r="VHK59" s="1028"/>
      <c r="VHL59" s="1028"/>
      <c r="VHM59" s="1028"/>
      <c r="VHN59" s="1028"/>
      <c r="VHO59" s="1028"/>
      <c r="VHP59" s="1028"/>
      <c r="VHQ59" s="1028"/>
      <c r="VHR59" s="1028"/>
      <c r="VHS59" s="1028"/>
      <c r="VHT59" s="1028"/>
      <c r="VHU59" s="1028"/>
      <c r="VHV59" s="1028"/>
      <c r="VHW59" s="1028"/>
      <c r="VHX59" s="1028"/>
      <c r="VHY59" s="1028"/>
      <c r="VHZ59" s="1028"/>
      <c r="VIA59" s="1028"/>
      <c r="VIB59" s="1028"/>
      <c r="VIC59" s="1028"/>
      <c r="VID59" s="1028"/>
      <c r="VIE59" s="1028"/>
      <c r="VIF59" s="1028"/>
      <c r="VIG59" s="1028"/>
      <c r="VIH59" s="1028"/>
      <c r="VII59" s="1028"/>
      <c r="VIJ59" s="1028"/>
      <c r="VIK59" s="1028"/>
      <c r="VIL59" s="1028"/>
      <c r="VIM59" s="1028"/>
      <c r="VIN59" s="1028"/>
      <c r="VIO59" s="1028"/>
      <c r="VIP59" s="1028"/>
      <c r="VIQ59" s="1028"/>
      <c r="VIR59" s="1028"/>
      <c r="VIS59" s="1028"/>
      <c r="VIT59" s="1028"/>
      <c r="VIU59" s="1028"/>
      <c r="VIV59" s="1028"/>
      <c r="VIW59" s="1028"/>
      <c r="VIX59" s="1028"/>
      <c r="VIY59" s="1028"/>
      <c r="VIZ59" s="1028"/>
      <c r="VJA59" s="1028"/>
      <c r="VJB59" s="1028"/>
      <c r="VJC59" s="1028"/>
      <c r="VJD59" s="1028"/>
      <c r="VJE59" s="1028"/>
      <c r="VJF59" s="1028"/>
      <c r="VJG59" s="1028"/>
      <c r="VJH59" s="1028"/>
      <c r="VJI59" s="1028"/>
      <c r="VJJ59" s="1028"/>
      <c r="VJK59" s="1028"/>
      <c r="VJL59" s="1028"/>
      <c r="VJM59" s="1028"/>
      <c r="VJN59" s="1028"/>
      <c r="VJO59" s="1028"/>
      <c r="VJP59" s="1028"/>
      <c r="VJQ59" s="1028"/>
      <c r="VJR59" s="1028"/>
      <c r="VJS59" s="1028"/>
      <c r="VJT59" s="1028"/>
      <c r="VJU59" s="1028"/>
      <c r="VJV59" s="1028"/>
      <c r="VJW59" s="1028"/>
      <c r="VJX59" s="1028"/>
      <c r="VJY59" s="1028"/>
      <c r="VJZ59" s="1028"/>
      <c r="VKA59" s="1028"/>
      <c r="VKB59" s="1028"/>
      <c r="VKC59" s="1028"/>
      <c r="VKD59" s="1028"/>
      <c r="VKE59" s="1028"/>
      <c r="VKF59" s="1028"/>
      <c r="VKG59" s="1028"/>
      <c r="VKH59" s="1028"/>
      <c r="VKI59" s="1028"/>
      <c r="VKJ59" s="1028"/>
      <c r="VKK59" s="1028"/>
      <c r="VKL59" s="1028"/>
      <c r="VKM59" s="1028"/>
      <c r="VKN59" s="1028"/>
      <c r="VKO59" s="1028"/>
      <c r="VKP59" s="1028"/>
      <c r="VKQ59" s="1028"/>
      <c r="VKR59" s="1028"/>
      <c r="VKS59" s="1028"/>
      <c r="VKT59" s="1028"/>
      <c r="VKU59" s="1028"/>
      <c r="VKV59" s="1028"/>
      <c r="VKW59" s="1028"/>
      <c r="VKX59" s="1028"/>
      <c r="VKY59" s="1028"/>
      <c r="VKZ59" s="1028"/>
      <c r="VLA59" s="1028"/>
      <c r="VLB59" s="1028"/>
      <c r="VLC59" s="1028"/>
      <c r="VLD59" s="1028"/>
      <c r="VLE59" s="1028"/>
      <c r="VLF59" s="1028"/>
      <c r="VLG59" s="1028"/>
      <c r="VLH59" s="1028"/>
      <c r="VLI59" s="1028"/>
      <c r="VLJ59" s="1028"/>
      <c r="VLK59" s="1028"/>
      <c r="VLL59" s="1028"/>
      <c r="VLM59" s="1028"/>
      <c r="VLN59" s="1028"/>
      <c r="VLO59" s="1028"/>
      <c r="VLP59" s="1028"/>
      <c r="VLQ59" s="1028"/>
      <c r="VLR59" s="1028"/>
      <c r="VLS59" s="1028"/>
      <c r="VLT59" s="1028"/>
      <c r="VLU59" s="1028"/>
      <c r="VLV59" s="1028"/>
      <c r="VLW59" s="1028"/>
      <c r="VLX59" s="1028"/>
      <c r="VLY59" s="1028"/>
      <c r="VLZ59" s="1028"/>
      <c r="VMA59" s="1028"/>
      <c r="VMB59" s="1028"/>
      <c r="VMC59" s="1028"/>
      <c r="VMD59" s="1028"/>
      <c r="VME59" s="1028"/>
      <c r="VMF59" s="1028"/>
      <c r="VMG59" s="1028"/>
      <c r="VMH59" s="1028"/>
      <c r="VMI59" s="1028"/>
      <c r="VMJ59" s="1028"/>
      <c r="VMK59" s="1028"/>
      <c r="VML59" s="1028"/>
      <c r="VMM59" s="1028"/>
      <c r="VMN59" s="1028"/>
      <c r="VMO59" s="1028"/>
      <c r="VMP59" s="1028"/>
      <c r="VMQ59" s="1028"/>
      <c r="VMR59" s="1028"/>
      <c r="VMS59" s="1028"/>
      <c r="VMT59" s="1028"/>
      <c r="VMU59" s="1028"/>
      <c r="VMV59" s="1028"/>
      <c r="VMW59" s="1028"/>
      <c r="VMX59" s="1028"/>
      <c r="VMY59" s="1028"/>
      <c r="VMZ59" s="1028"/>
      <c r="VNA59" s="1028"/>
      <c r="VNB59" s="1028"/>
      <c r="VNC59" s="1028"/>
      <c r="VND59" s="1028"/>
      <c r="VNE59" s="1028"/>
      <c r="VNF59" s="1028"/>
      <c r="VNG59" s="1028"/>
      <c r="VNH59" s="1028"/>
      <c r="VNI59" s="1028"/>
      <c r="VNJ59" s="1028"/>
      <c r="VNK59" s="1028"/>
      <c r="VNL59" s="1028"/>
      <c r="VNM59" s="1028"/>
      <c r="VNN59" s="1028"/>
      <c r="VNO59" s="1028"/>
      <c r="VNP59" s="1028"/>
      <c r="VNQ59" s="1028"/>
      <c r="VNR59" s="1028"/>
      <c r="VNS59" s="1028"/>
      <c r="VNT59" s="1028"/>
      <c r="VNU59" s="1028"/>
      <c r="VNV59" s="1028"/>
      <c r="VNW59" s="1028"/>
      <c r="VNX59" s="1028"/>
      <c r="VNY59" s="1028"/>
      <c r="VNZ59" s="1028"/>
      <c r="VOA59" s="1028"/>
      <c r="VOB59" s="1028"/>
      <c r="VOC59" s="1028"/>
      <c r="VOD59" s="1028"/>
      <c r="VOE59" s="1028"/>
      <c r="VOF59" s="1028"/>
      <c r="VOG59" s="1028"/>
      <c r="VOH59" s="1028"/>
      <c r="VOI59" s="1028"/>
      <c r="VOJ59" s="1028"/>
      <c r="VOK59" s="1028"/>
      <c r="VOL59" s="1028"/>
      <c r="VOM59" s="1028"/>
      <c r="VON59" s="1028"/>
      <c r="VOO59" s="1028"/>
      <c r="VOP59" s="1028"/>
      <c r="VOQ59" s="1028"/>
      <c r="VOR59" s="1028"/>
      <c r="VOS59" s="1028"/>
      <c r="VOT59" s="1028"/>
      <c r="VOU59" s="1028"/>
      <c r="VOV59" s="1028"/>
      <c r="VOW59" s="1028"/>
      <c r="VOX59" s="1028"/>
      <c r="VOY59" s="1028"/>
      <c r="VOZ59" s="1028"/>
      <c r="VPA59" s="1028"/>
      <c r="VPB59" s="1028"/>
      <c r="VPC59" s="1028"/>
      <c r="VPD59" s="1028"/>
      <c r="VPE59" s="1028"/>
      <c r="VPF59" s="1028"/>
      <c r="VPG59" s="1028"/>
      <c r="VPH59" s="1028"/>
      <c r="VPI59" s="1028"/>
      <c r="VPJ59" s="1028"/>
      <c r="VPK59" s="1028"/>
      <c r="VPL59" s="1028"/>
      <c r="VPM59" s="1028"/>
      <c r="VPN59" s="1028"/>
      <c r="VPO59" s="1028"/>
      <c r="VPP59" s="1028"/>
      <c r="VPQ59" s="1028"/>
      <c r="VPR59" s="1028"/>
      <c r="VPS59" s="1028"/>
      <c r="VPT59" s="1028"/>
      <c r="VPU59" s="1028"/>
      <c r="VPV59" s="1028"/>
      <c r="VPW59" s="1028"/>
      <c r="VPX59" s="1028"/>
      <c r="VPY59" s="1028"/>
      <c r="VPZ59" s="1028"/>
      <c r="VQA59" s="1028"/>
      <c r="VQB59" s="1028"/>
      <c r="VQC59" s="1028"/>
      <c r="VQD59" s="1028"/>
      <c r="VQE59" s="1028"/>
      <c r="VQF59" s="1028"/>
      <c r="VQG59" s="1028"/>
      <c r="VQH59" s="1028"/>
      <c r="VQI59" s="1028"/>
      <c r="VQJ59" s="1028"/>
      <c r="VQK59" s="1028"/>
      <c r="VQL59" s="1028"/>
      <c r="VQM59" s="1028"/>
      <c r="VQN59" s="1028"/>
      <c r="VQO59" s="1028"/>
      <c r="VQP59" s="1028"/>
      <c r="VQQ59" s="1028"/>
      <c r="VQR59" s="1028"/>
      <c r="VQS59" s="1028"/>
      <c r="VQT59" s="1028"/>
      <c r="VQU59" s="1028"/>
      <c r="VQV59" s="1028"/>
      <c r="VQW59" s="1028"/>
      <c r="VQX59" s="1028"/>
      <c r="VQY59" s="1028"/>
      <c r="VQZ59" s="1028"/>
      <c r="VRA59" s="1028"/>
      <c r="VRB59" s="1028"/>
      <c r="VRC59" s="1028"/>
      <c r="VRD59" s="1028"/>
      <c r="VRE59" s="1028"/>
      <c r="VRF59" s="1028"/>
      <c r="VRG59" s="1028"/>
      <c r="VRH59" s="1028"/>
      <c r="VRI59" s="1028"/>
      <c r="VRJ59" s="1028"/>
      <c r="VRK59" s="1028"/>
      <c r="VRL59" s="1028"/>
      <c r="VRM59" s="1028"/>
      <c r="VRN59" s="1028"/>
      <c r="VRO59" s="1028"/>
      <c r="VRP59" s="1028"/>
      <c r="VRQ59" s="1028"/>
      <c r="VRR59" s="1028"/>
      <c r="VRS59" s="1028"/>
      <c r="VRT59" s="1028"/>
      <c r="VRU59" s="1028"/>
      <c r="VRV59" s="1028"/>
      <c r="VRW59" s="1028"/>
      <c r="VRX59" s="1028"/>
      <c r="VRY59" s="1028"/>
      <c r="VRZ59" s="1028"/>
      <c r="VSA59" s="1028"/>
      <c r="VSB59" s="1028"/>
      <c r="VSC59" s="1028"/>
      <c r="VSD59" s="1028"/>
      <c r="VSE59" s="1028"/>
      <c r="VSF59" s="1028"/>
      <c r="VSG59" s="1028"/>
      <c r="VSH59" s="1028"/>
      <c r="VSI59" s="1028"/>
      <c r="VSJ59" s="1028"/>
      <c r="VSK59" s="1028"/>
      <c r="VSL59" s="1028"/>
      <c r="VSM59" s="1028"/>
      <c r="VSN59" s="1028"/>
      <c r="VSO59" s="1028"/>
      <c r="VSP59" s="1028"/>
      <c r="VSQ59" s="1028"/>
      <c r="VSR59" s="1028"/>
      <c r="VSS59" s="1028"/>
      <c r="VST59" s="1028"/>
      <c r="VSU59" s="1028"/>
      <c r="VSV59" s="1028"/>
      <c r="VSW59" s="1028"/>
      <c r="VSX59" s="1028"/>
      <c r="VSY59" s="1028"/>
      <c r="VSZ59" s="1028"/>
      <c r="VTA59" s="1028"/>
      <c r="VTB59" s="1028"/>
      <c r="VTC59" s="1028"/>
      <c r="VTD59" s="1028"/>
      <c r="VTE59" s="1028"/>
      <c r="VTF59" s="1028"/>
      <c r="VTG59" s="1028"/>
      <c r="VTH59" s="1028"/>
      <c r="VTI59" s="1028"/>
      <c r="VTJ59" s="1028"/>
      <c r="VTK59" s="1028"/>
      <c r="VTL59" s="1028"/>
      <c r="VTM59" s="1028"/>
      <c r="VTN59" s="1028"/>
      <c r="VTO59" s="1028"/>
      <c r="VTP59" s="1028"/>
      <c r="VTQ59" s="1028"/>
      <c r="VTR59" s="1028"/>
      <c r="VTS59" s="1028"/>
      <c r="VTT59" s="1028"/>
      <c r="VTU59" s="1028"/>
      <c r="VTV59" s="1028"/>
      <c r="VTW59" s="1028"/>
      <c r="VTX59" s="1028"/>
      <c r="VTY59" s="1028"/>
      <c r="VTZ59" s="1028"/>
      <c r="VUA59" s="1028"/>
      <c r="VUB59" s="1028"/>
      <c r="VUC59" s="1028"/>
      <c r="VUD59" s="1028"/>
      <c r="VUE59" s="1028"/>
      <c r="VUF59" s="1028"/>
      <c r="VUG59" s="1028"/>
      <c r="VUH59" s="1028"/>
      <c r="VUI59" s="1028"/>
      <c r="VUJ59" s="1028"/>
      <c r="VUK59" s="1028"/>
      <c r="VUL59" s="1028"/>
      <c r="VUM59" s="1028"/>
      <c r="VUN59" s="1028"/>
      <c r="VUO59" s="1028"/>
      <c r="VUP59" s="1028"/>
      <c r="VUQ59" s="1028"/>
      <c r="VUR59" s="1028"/>
      <c r="VUS59" s="1028"/>
      <c r="VUT59" s="1028"/>
      <c r="VUU59" s="1028"/>
      <c r="VUV59" s="1028"/>
      <c r="VUW59" s="1028"/>
      <c r="VUX59" s="1028"/>
      <c r="VUY59" s="1028"/>
      <c r="VUZ59" s="1028"/>
      <c r="VVA59" s="1028"/>
      <c r="VVB59" s="1028"/>
      <c r="VVC59" s="1028"/>
      <c r="VVD59" s="1028"/>
      <c r="VVE59" s="1028"/>
      <c r="VVF59" s="1028"/>
      <c r="VVG59" s="1028"/>
      <c r="VVH59" s="1028"/>
      <c r="VVI59" s="1028"/>
      <c r="VVJ59" s="1028"/>
      <c r="VVK59" s="1028"/>
      <c r="VVL59" s="1028"/>
      <c r="VVM59" s="1028"/>
      <c r="VVN59" s="1028"/>
      <c r="VVO59" s="1028"/>
      <c r="VVP59" s="1028"/>
      <c r="VVQ59" s="1028"/>
      <c r="VVR59" s="1028"/>
      <c r="VVS59" s="1028"/>
      <c r="VVT59" s="1028"/>
      <c r="VVU59" s="1028"/>
      <c r="VVV59" s="1028"/>
      <c r="VVW59" s="1028"/>
      <c r="VVX59" s="1028"/>
      <c r="VVY59" s="1028"/>
      <c r="VVZ59" s="1028"/>
      <c r="VWA59" s="1028"/>
      <c r="VWB59" s="1028"/>
      <c r="VWC59" s="1028"/>
      <c r="VWD59" s="1028"/>
      <c r="VWE59" s="1028"/>
      <c r="VWF59" s="1028"/>
      <c r="VWG59" s="1028"/>
      <c r="VWH59" s="1028"/>
      <c r="VWI59" s="1028"/>
      <c r="VWJ59" s="1028"/>
      <c r="VWK59" s="1028"/>
      <c r="VWL59" s="1028"/>
      <c r="VWM59" s="1028"/>
      <c r="VWN59" s="1028"/>
      <c r="VWO59" s="1028"/>
      <c r="VWP59" s="1028"/>
      <c r="VWQ59" s="1028"/>
      <c r="VWR59" s="1028"/>
      <c r="VWS59" s="1028"/>
      <c r="VWT59" s="1028"/>
      <c r="VWU59" s="1028"/>
      <c r="VWV59" s="1028"/>
      <c r="VWW59" s="1028"/>
      <c r="VWX59" s="1028"/>
      <c r="VWY59" s="1028"/>
      <c r="VWZ59" s="1028"/>
      <c r="VXA59" s="1028"/>
      <c r="VXB59" s="1028"/>
      <c r="VXC59" s="1028"/>
      <c r="VXD59" s="1028"/>
      <c r="VXE59" s="1028"/>
      <c r="VXF59" s="1028"/>
      <c r="VXG59" s="1028"/>
      <c r="VXH59" s="1028"/>
      <c r="VXI59" s="1028"/>
      <c r="VXJ59" s="1028"/>
      <c r="VXK59" s="1028"/>
      <c r="VXL59" s="1028"/>
      <c r="VXM59" s="1028"/>
      <c r="VXN59" s="1028"/>
      <c r="VXO59" s="1028"/>
      <c r="VXP59" s="1028"/>
      <c r="VXQ59" s="1028"/>
      <c r="VXR59" s="1028"/>
      <c r="VXS59" s="1028"/>
      <c r="VXT59" s="1028"/>
      <c r="VXU59" s="1028"/>
      <c r="VXV59" s="1028"/>
      <c r="VXW59" s="1028"/>
      <c r="VXX59" s="1028"/>
      <c r="VXY59" s="1028"/>
      <c r="VXZ59" s="1028"/>
      <c r="VYA59" s="1028"/>
      <c r="VYB59" s="1028"/>
      <c r="VYC59" s="1028"/>
      <c r="VYD59" s="1028"/>
      <c r="VYE59" s="1028"/>
      <c r="VYF59" s="1028"/>
      <c r="VYG59" s="1028"/>
      <c r="VYH59" s="1028"/>
      <c r="VYI59" s="1028"/>
      <c r="VYJ59" s="1028"/>
      <c r="VYK59" s="1028"/>
      <c r="VYL59" s="1028"/>
      <c r="VYM59" s="1028"/>
      <c r="VYN59" s="1028"/>
      <c r="VYO59" s="1028"/>
      <c r="VYP59" s="1028"/>
      <c r="VYQ59" s="1028"/>
      <c r="VYR59" s="1028"/>
      <c r="VYS59" s="1028"/>
      <c r="VYT59" s="1028"/>
      <c r="VYU59" s="1028"/>
      <c r="VYV59" s="1028"/>
      <c r="VYW59" s="1028"/>
      <c r="VYX59" s="1028"/>
      <c r="VYY59" s="1028"/>
      <c r="VYZ59" s="1028"/>
      <c r="VZA59" s="1028"/>
      <c r="VZB59" s="1028"/>
      <c r="VZC59" s="1028"/>
      <c r="VZD59" s="1028"/>
      <c r="VZE59" s="1028"/>
      <c r="VZF59" s="1028"/>
      <c r="VZG59" s="1028"/>
      <c r="VZH59" s="1028"/>
      <c r="VZI59" s="1028"/>
      <c r="VZJ59" s="1028"/>
      <c r="VZK59" s="1028"/>
      <c r="VZL59" s="1028"/>
      <c r="VZM59" s="1028"/>
      <c r="VZN59" s="1028"/>
      <c r="VZO59" s="1028"/>
      <c r="VZP59" s="1028"/>
      <c r="VZQ59" s="1028"/>
      <c r="VZR59" s="1028"/>
      <c r="VZS59" s="1028"/>
      <c r="VZT59" s="1028"/>
      <c r="VZU59" s="1028"/>
      <c r="VZV59" s="1028"/>
      <c r="VZW59" s="1028"/>
      <c r="VZX59" s="1028"/>
      <c r="VZY59" s="1028"/>
      <c r="VZZ59" s="1028"/>
      <c r="WAA59" s="1028"/>
      <c r="WAB59" s="1028"/>
      <c r="WAC59" s="1028"/>
      <c r="WAD59" s="1028"/>
      <c r="WAE59" s="1028"/>
      <c r="WAF59" s="1028"/>
      <c r="WAG59" s="1028"/>
      <c r="WAH59" s="1028"/>
      <c r="WAI59" s="1028"/>
      <c r="WAJ59" s="1028"/>
      <c r="WAK59" s="1028"/>
      <c r="WAL59" s="1028"/>
      <c r="WAM59" s="1028"/>
      <c r="WAN59" s="1028"/>
      <c r="WAO59" s="1028"/>
      <c r="WAP59" s="1028"/>
      <c r="WAQ59" s="1028"/>
      <c r="WAR59" s="1028"/>
      <c r="WAS59" s="1028"/>
      <c r="WAT59" s="1028"/>
      <c r="WAU59" s="1028"/>
      <c r="WAV59" s="1028"/>
      <c r="WAW59" s="1028"/>
      <c r="WAX59" s="1028"/>
      <c r="WAY59" s="1028"/>
      <c r="WAZ59" s="1028"/>
      <c r="WBA59" s="1028"/>
      <c r="WBB59" s="1028"/>
      <c r="WBC59" s="1028"/>
      <c r="WBD59" s="1028"/>
      <c r="WBE59" s="1028"/>
      <c r="WBF59" s="1028"/>
      <c r="WBG59" s="1028"/>
      <c r="WBH59" s="1028"/>
      <c r="WBI59" s="1028"/>
      <c r="WBJ59" s="1028"/>
      <c r="WBK59" s="1028"/>
      <c r="WBL59" s="1028"/>
      <c r="WBM59" s="1028"/>
      <c r="WBN59" s="1028"/>
      <c r="WBO59" s="1028"/>
      <c r="WBP59" s="1028"/>
      <c r="WBQ59" s="1028"/>
      <c r="WBR59" s="1028"/>
      <c r="WBS59" s="1028"/>
      <c r="WBT59" s="1028"/>
      <c r="WBU59" s="1028"/>
      <c r="WBV59" s="1028"/>
      <c r="WBW59" s="1028"/>
      <c r="WBX59" s="1028"/>
      <c r="WBY59" s="1028"/>
      <c r="WBZ59" s="1028"/>
      <c r="WCA59" s="1028"/>
      <c r="WCB59" s="1028"/>
      <c r="WCC59" s="1028"/>
      <c r="WCD59" s="1028"/>
      <c r="WCE59" s="1028"/>
      <c r="WCF59" s="1028"/>
      <c r="WCG59" s="1028"/>
      <c r="WCH59" s="1028"/>
      <c r="WCI59" s="1028"/>
      <c r="WCJ59" s="1028"/>
      <c r="WCK59" s="1028"/>
      <c r="WCL59" s="1028"/>
      <c r="WCM59" s="1028"/>
      <c r="WCN59" s="1028"/>
      <c r="WCO59" s="1028"/>
      <c r="WCP59" s="1028"/>
      <c r="WCQ59" s="1028"/>
      <c r="WCR59" s="1028"/>
      <c r="WCS59" s="1028"/>
      <c r="WCT59" s="1028"/>
      <c r="WCU59" s="1028"/>
      <c r="WCV59" s="1028"/>
      <c r="WCW59" s="1028"/>
      <c r="WCX59" s="1028"/>
      <c r="WCY59" s="1028"/>
      <c r="WCZ59" s="1028"/>
      <c r="WDA59" s="1028"/>
      <c r="WDB59" s="1028"/>
      <c r="WDC59" s="1028"/>
      <c r="WDD59" s="1028"/>
      <c r="WDE59" s="1028"/>
      <c r="WDF59" s="1028"/>
      <c r="WDG59" s="1028"/>
      <c r="WDH59" s="1028"/>
      <c r="WDI59" s="1028"/>
      <c r="WDJ59" s="1028"/>
      <c r="WDK59" s="1028"/>
      <c r="WDL59" s="1028"/>
      <c r="WDM59" s="1028"/>
      <c r="WDN59" s="1028"/>
      <c r="WDO59" s="1028"/>
      <c r="WDP59" s="1028"/>
      <c r="WDQ59" s="1028"/>
      <c r="WDR59" s="1028"/>
      <c r="WDS59" s="1028"/>
      <c r="WDT59" s="1028"/>
      <c r="WDU59" s="1028"/>
      <c r="WDV59" s="1028"/>
      <c r="WDW59" s="1028"/>
      <c r="WDX59" s="1028"/>
      <c r="WDY59" s="1028"/>
      <c r="WDZ59" s="1028"/>
      <c r="WEA59" s="1028"/>
      <c r="WEB59" s="1028"/>
      <c r="WEC59" s="1028"/>
      <c r="WED59" s="1028"/>
      <c r="WEE59" s="1028"/>
      <c r="WEF59" s="1028"/>
      <c r="WEG59" s="1028"/>
      <c r="WEH59" s="1028"/>
      <c r="WEI59" s="1028"/>
      <c r="WEJ59" s="1028"/>
      <c r="WEK59" s="1028"/>
      <c r="WEL59" s="1028"/>
      <c r="WEM59" s="1028"/>
      <c r="WEN59" s="1028"/>
      <c r="WEO59" s="1028"/>
      <c r="WEP59" s="1028"/>
      <c r="WEQ59" s="1028"/>
      <c r="WER59" s="1028"/>
      <c r="WES59" s="1028"/>
      <c r="WET59" s="1028"/>
      <c r="WEU59" s="1028"/>
      <c r="WEV59" s="1028"/>
      <c r="WEW59" s="1028"/>
      <c r="WEX59" s="1028"/>
      <c r="WEY59" s="1028"/>
      <c r="WEZ59" s="1028"/>
      <c r="WFA59" s="1028"/>
      <c r="WFB59" s="1028"/>
      <c r="WFC59" s="1028"/>
      <c r="WFD59" s="1028"/>
      <c r="WFE59" s="1028"/>
      <c r="WFF59" s="1028"/>
      <c r="WFG59" s="1028"/>
      <c r="WFH59" s="1028"/>
      <c r="WFI59" s="1028"/>
      <c r="WFJ59" s="1028"/>
      <c r="WFK59" s="1028"/>
      <c r="WFL59" s="1028"/>
      <c r="WFM59" s="1028"/>
      <c r="WFN59" s="1028"/>
      <c r="WFO59" s="1028"/>
      <c r="WFP59" s="1028"/>
      <c r="WFQ59" s="1028"/>
      <c r="WFR59" s="1028"/>
      <c r="WFS59" s="1028"/>
      <c r="WFT59" s="1028"/>
      <c r="WFU59" s="1028"/>
      <c r="WFV59" s="1028"/>
      <c r="WFW59" s="1028"/>
      <c r="WFX59" s="1028"/>
      <c r="WFY59" s="1028"/>
      <c r="WFZ59" s="1028"/>
      <c r="WGA59" s="1028"/>
      <c r="WGB59" s="1028"/>
      <c r="WGC59" s="1028"/>
      <c r="WGD59" s="1028"/>
      <c r="WGE59" s="1028"/>
      <c r="WGF59" s="1028"/>
      <c r="WGG59" s="1028"/>
      <c r="WGH59" s="1028"/>
      <c r="WGI59" s="1028"/>
      <c r="WGJ59" s="1028"/>
      <c r="WGK59" s="1028"/>
      <c r="WGL59" s="1028"/>
      <c r="WGM59" s="1028"/>
      <c r="WGN59" s="1028"/>
      <c r="WGO59" s="1028"/>
      <c r="WGP59" s="1028"/>
      <c r="WGQ59" s="1028"/>
      <c r="WGR59" s="1028"/>
      <c r="WGS59" s="1028"/>
      <c r="WGT59" s="1028"/>
      <c r="WGU59" s="1028"/>
      <c r="WGV59" s="1028"/>
      <c r="WGW59" s="1028"/>
      <c r="WGX59" s="1028"/>
      <c r="WGY59" s="1028"/>
      <c r="WGZ59" s="1028"/>
      <c r="WHA59" s="1028"/>
      <c r="WHB59" s="1028"/>
      <c r="WHC59" s="1028"/>
      <c r="WHD59" s="1028"/>
      <c r="WHE59" s="1028"/>
      <c r="WHF59" s="1028"/>
      <c r="WHG59" s="1028"/>
      <c r="WHH59" s="1028"/>
      <c r="WHI59" s="1028"/>
      <c r="WHJ59" s="1028"/>
      <c r="WHK59" s="1028"/>
      <c r="WHL59" s="1028"/>
      <c r="WHM59" s="1028"/>
      <c r="WHN59" s="1028"/>
      <c r="WHO59" s="1028"/>
      <c r="WHP59" s="1028"/>
      <c r="WHQ59" s="1028"/>
      <c r="WHR59" s="1028"/>
      <c r="WHS59" s="1028"/>
      <c r="WHT59" s="1028"/>
      <c r="WHU59" s="1028"/>
      <c r="WHV59" s="1028"/>
      <c r="WHW59" s="1028"/>
      <c r="WHX59" s="1028"/>
      <c r="WHY59" s="1028"/>
      <c r="WHZ59" s="1028"/>
      <c r="WIA59" s="1028"/>
      <c r="WIB59" s="1028"/>
      <c r="WIC59" s="1028"/>
      <c r="WID59" s="1028"/>
      <c r="WIE59" s="1028"/>
      <c r="WIF59" s="1028"/>
      <c r="WIG59" s="1028"/>
      <c r="WIH59" s="1028"/>
      <c r="WII59" s="1028"/>
      <c r="WIJ59" s="1028"/>
      <c r="WIK59" s="1028"/>
      <c r="WIL59" s="1028"/>
      <c r="WIM59" s="1028"/>
      <c r="WIN59" s="1028"/>
      <c r="WIO59" s="1028"/>
      <c r="WIP59" s="1028"/>
      <c r="WIQ59" s="1028"/>
      <c r="WIR59" s="1028"/>
      <c r="WIS59" s="1028"/>
      <c r="WIT59" s="1028"/>
      <c r="WIU59" s="1028"/>
      <c r="WIV59" s="1028"/>
      <c r="WIW59" s="1028"/>
      <c r="WIX59" s="1028"/>
      <c r="WIY59" s="1028"/>
      <c r="WIZ59" s="1028"/>
      <c r="WJA59" s="1028"/>
      <c r="WJB59" s="1028"/>
      <c r="WJC59" s="1028"/>
      <c r="WJD59" s="1028"/>
      <c r="WJE59" s="1028"/>
      <c r="WJF59" s="1028"/>
      <c r="WJG59" s="1028"/>
      <c r="WJH59" s="1028"/>
      <c r="WJI59" s="1028"/>
      <c r="WJJ59" s="1028"/>
      <c r="WJK59" s="1028"/>
      <c r="WJL59" s="1028"/>
      <c r="WJM59" s="1028"/>
      <c r="WJN59" s="1028"/>
      <c r="WJO59" s="1028"/>
      <c r="WJP59" s="1028"/>
      <c r="WJQ59" s="1028"/>
      <c r="WJR59" s="1028"/>
      <c r="WJS59" s="1028"/>
      <c r="WJT59" s="1028"/>
      <c r="WJU59" s="1028"/>
      <c r="WJV59" s="1028"/>
      <c r="WJW59" s="1028"/>
      <c r="WJX59" s="1028"/>
      <c r="WJY59" s="1028"/>
      <c r="WJZ59" s="1028"/>
      <c r="WKA59" s="1028"/>
      <c r="WKB59" s="1028"/>
      <c r="WKC59" s="1028"/>
      <c r="WKD59" s="1028"/>
      <c r="WKE59" s="1028"/>
      <c r="WKF59" s="1028"/>
      <c r="WKG59" s="1028"/>
      <c r="WKH59" s="1028"/>
      <c r="WKI59" s="1028"/>
      <c r="WKJ59" s="1028"/>
      <c r="WKK59" s="1028"/>
      <c r="WKL59" s="1028"/>
      <c r="WKM59" s="1028"/>
      <c r="WKN59" s="1028"/>
      <c r="WKO59" s="1028"/>
      <c r="WKP59" s="1028"/>
      <c r="WKQ59" s="1028"/>
      <c r="WKR59" s="1028"/>
      <c r="WKS59" s="1028"/>
      <c r="WKT59" s="1028"/>
      <c r="WKU59" s="1028"/>
      <c r="WKV59" s="1028"/>
      <c r="WKW59" s="1028"/>
      <c r="WKX59" s="1028"/>
      <c r="WKY59" s="1028"/>
      <c r="WKZ59" s="1028"/>
      <c r="WLA59" s="1028"/>
      <c r="WLB59" s="1028"/>
      <c r="WLC59" s="1028"/>
      <c r="WLD59" s="1028"/>
      <c r="WLE59" s="1028"/>
      <c r="WLF59" s="1028"/>
      <c r="WLG59" s="1028"/>
      <c r="WLH59" s="1028"/>
      <c r="WLI59" s="1028"/>
      <c r="WLJ59" s="1028"/>
      <c r="WLK59" s="1028"/>
      <c r="WLL59" s="1028"/>
      <c r="WLM59" s="1028"/>
      <c r="WLN59" s="1028"/>
      <c r="WLO59" s="1028"/>
      <c r="WLP59" s="1028"/>
      <c r="WLQ59" s="1028"/>
      <c r="WLR59" s="1028"/>
      <c r="WLS59" s="1028"/>
      <c r="WLT59" s="1028"/>
      <c r="WLU59" s="1028"/>
      <c r="WLV59" s="1028"/>
      <c r="WLW59" s="1028"/>
      <c r="WLX59" s="1028"/>
      <c r="WLY59" s="1028"/>
      <c r="WLZ59" s="1028"/>
      <c r="WMA59" s="1028"/>
      <c r="WMB59" s="1028"/>
      <c r="WMC59" s="1028"/>
      <c r="WMD59" s="1028"/>
      <c r="WME59" s="1028"/>
      <c r="WMF59" s="1028"/>
      <c r="WMG59" s="1028"/>
      <c r="WMH59" s="1028"/>
      <c r="WMI59" s="1028"/>
      <c r="WMJ59" s="1028"/>
      <c r="WMK59" s="1028"/>
      <c r="WML59" s="1028"/>
      <c r="WMM59" s="1028"/>
      <c r="WMN59" s="1028"/>
      <c r="WMO59" s="1028"/>
      <c r="WMP59" s="1028"/>
      <c r="WMQ59" s="1028"/>
      <c r="WMR59" s="1028"/>
      <c r="WMS59" s="1028"/>
      <c r="WMT59" s="1028"/>
      <c r="WMU59" s="1028"/>
      <c r="WMV59" s="1028"/>
      <c r="WMW59" s="1028"/>
      <c r="WMX59" s="1028"/>
      <c r="WMY59" s="1028"/>
      <c r="WMZ59" s="1028"/>
      <c r="WNA59" s="1028"/>
      <c r="WNB59" s="1028"/>
      <c r="WNC59" s="1028"/>
      <c r="WND59" s="1028"/>
      <c r="WNE59" s="1028"/>
      <c r="WNF59" s="1028"/>
      <c r="WNG59" s="1028"/>
      <c r="WNH59" s="1028"/>
      <c r="WNI59" s="1028"/>
      <c r="WNJ59" s="1028"/>
      <c r="WNK59" s="1028"/>
      <c r="WNL59" s="1028"/>
      <c r="WNM59" s="1028"/>
      <c r="WNN59" s="1028"/>
      <c r="WNO59" s="1028"/>
      <c r="WNP59" s="1028"/>
      <c r="WNQ59" s="1028"/>
      <c r="WNR59" s="1028"/>
      <c r="WNS59" s="1028"/>
      <c r="WNT59" s="1028"/>
      <c r="WNU59" s="1028"/>
      <c r="WNV59" s="1028"/>
      <c r="WNW59" s="1028"/>
      <c r="WNX59" s="1028"/>
      <c r="WNY59" s="1028"/>
      <c r="WNZ59" s="1028"/>
      <c r="WOA59" s="1028"/>
      <c r="WOB59" s="1028"/>
      <c r="WOC59" s="1028"/>
      <c r="WOD59" s="1028"/>
      <c r="WOE59" s="1028"/>
      <c r="WOF59" s="1028"/>
      <c r="WOG59" s="1028"/>
      <c r="WOH59" s="1028"/>
      <c r="WOI59" s="1028"/>
      <c r="WOJ59" s="1028"/>
      <c r="WOK59" s="1028"/>
      <c r="WOL59" s="1028"/>
      <c r="WOM59" s="1028"/>
      <c r="WON59" s="1028"/>
      <c r="WOO59" s="1028"/>
      <c r="WOP59" s="1028"/>
      <c r="WOQ59" s="1028"/>
      <c r="WOR59" s="1028"/>
      <c r="WOS59" s="1028"/>
      <c r="WOT59" s="1028"/>
      <c r="WOU59" s="1028"/>
      <c r="WOV59" s="1028"/>
      <c r="WOW59" s="1028"/>
      <c r="WOX59" s="1028"/>
      <c r="WOY59" s="1028"/>
      <c r="WOZ59" s="1028"/>
      <c r="WPA59" s="1028"/>
      <c r="WPB59" s="1028"/>
      <c r="WPC59" s="1028"/>
      <c r="WPD59" s="1028"/>
      <c r="WPE59" s="1028"/>
      <c r="WPF59" s="1028"/>
      <c r="WPG59" s="1028"/>
      <c r="WPH59" s="1028"/>
      <c r="WPI59" s="1028"/>
      <c r="WPJ59" s="1028"/>
      <c r="WPK59" s="1028"/>
      <c r="WPL59" s="1028"/>
      <c r="WPM59" s="1028"/>
      <c r="WPN59" s="1028"/>
      <c r="WPO59" s="1028"/>
      <c r="WPP59" s="1028"/>
      <c r="WPQ59" s="1028"/>
      <c r="WPR59" s="1028"/>
      <c r="WPS59" s="1028"/>
      <c r="WPT59" s="1028"/>
      <c r="WPU59" s="1028"/>
      <c r="WPV59" s="1028"/>
      <c r="WPW59" s="1028"/>
      <c r="WPX59" s="1028"/>
      <c r="WPY59" s="1028"/>
      <c r="WPZ59" s="1028"/>
      <c r="WQA59" s="1028"/>
      <c r="WQB59" s="1028"/>
      <c r="WQC59" s="1028"/>
      <c r="WQD59" s="1028"/>
      <c r="WQE59" s="1028"/>
      <c r="WQF59" s="1028"/>
      <c r="WQG59" s="1028"/>
      <c r="WQH59" s="1028"/>
      <c r="WQI59" s="1028"/>
      <c r="WQJ59" s="1028"/>
      <c r="WQK59" s="1028"/>
      <c r="WQL59" s="1028"/>
      <c r="WQM59" s="1028"/>
      <c r="WQN59" s="1028"/>
      <c r="WQO59" s="1028"/>
      <c r="WQP59" s="1028"/>
      <c r="WQQ59" s="1028"/>
      <c r="WQR59" s="1028"/>
      <c r="WQS59" s="1028"/>
      <c r="WQT59" s="1028"/>
      <c r="WQU59" s="1028"/>
      <c r="WQV59" s="1028"/>
      <c r="WQW59" s="1028"/>
      <c r="WQX59" s="1028"/>
      <c r="WQY59" s="1028"/>
      <c r="WQZ59" s="1028"/>
      <c r="WRA59" s="1028"/>
      <c r="WRB59" s="1028"/>
      <c r="WRC59" s="1028"/>
      <c r="WRD59" s="1028"/>
      <c r="WRE59" s="1028"/>
      <c r="WRF59" s="1028"/>
      <c r="WRG59" s="1028"/>
      <c r="WRH59" s="1028"/>
      <c r="WRI59" s="1028"/>
      <c r="WRJ59" s="1028"/>
      <c r="WRK59" s="1028"/>
      <c r="WRL59" s="1028"/>
      <c r="WRM59" s="1028"/>
      <c r="WRN59" s="1028"/>
      <c r="WRO59" s="1028"/>
      <c r="WRP59" s="1028"/>
      <c r="WRQ59" s="1028"/>
      <c r="WRR59" s="1028"/>
      <c r="WRS59" s="1028"/>
      <c r="WRT59" s="1028"/>
      <c r="WRU59" s="1028"/>
      <c r="WRV59" s="1028"/>
      <c r="WRW59" s="1028"/>
      <c r="WRX59" s="1028"/>
      <c r="WRY59" s="1028"/>
      <c r="WRZ59" s="1028"/>
      <c r="WSA59" s="1028"/>
      <c r="WSB59" s="1028"/>
      <c r="WSC59" s="1028"/>
      <c r="WSD59" s="1028"/>
      <c r="WSE59" s="1028"/>
      <c r="WSF59" s="1028"/>
      <c r="WSG59" s="1028"/>
      <c r="WSH59" s="1028"/>
      <c r="WSI59" s="1028"/>
      <c r="WSJ59" s="1028"/>
      <c r="WSK59" s="1028"/>
      <c r="WSL59" s="1028"/>
      <c r="WSM59" s="1028"/>
      <c r="WSN59" s="1028"/>
      <c r="WSO59" s="1028"/>
      <c r="WSP59" s="1028"/>
      <c r="WSQ59" s="1028"/>
      <c r="WSR59" s="1028"/>
      <c r="WSS59" s="1028"/>
      <c r="WST59" s="1028"/>
      <c r="WSU59" s="1028"/>
      <c r="WSV59" s="1028"/>
      <c r="WSW59" s="1028"/>
      <c r="WSX59" s="1028"/>
      <c r="WSY59" s="1028"/>
      <c r="WSZ59" s="1028"/>
      <c r="WTA59" s="1028"/>
      <c r="WTB59" s="1028"/>
      <c r="WTC59" s="1028"/>
      <c r="WTD59" s="1028"/>
      <c r="WTE59" s="1028"/>
      <c r="WTF59" s="1028"/>
      <c r="WTG59" s="1028"/>
      <c r="WTH59" s="1028"/>
      <c r="WTI59" s="1028"/>
      <c r="WTJ59" s="1028"/>
      <c r="WTK59" s="1028"/>
      <c r="WTL59" s="1028"/>
      <c r="WTM59" s="1028"/>
      <c r="WTN59" s="1028"/>
      <c r="WTO59" s="1028"/>
      <c r="WTP59" s="1028"/>
      <c r="WTQ59" s="1028"/>
      <c r="WTR59" s="1028"/>
      <c r="WTS59" s="1028"/>
      <c r="WTT59" s="1028"/>
      <c r="WTU59" s="1028"/>
      <c r="WTV59" s="1028"/>
      <c r="WTW59" s="1028"/>
      <c r="WTX59" s="1028"/>
      <c r="WTY59" s="1028"/>
      <c r="WTZ59" s="1028"/>
      <c r="WUA59" s="1028"/>
      <c r="WUB59" s="1028"/>
      <c r="WUC59" s="1028"/>
      <c r="WUD59" s="1028"/>
      <c r="WUE59" s="1028"/>
      <c r="WUF59" s="1028"/>
      <c r="WUG59" s="1028"/>
      <c r="WUH59" s="1028"/>
      <c r="WUI59" s="1028"/>
      <c r="WUJ59" s="1028"/>
      <c r="WUK59" s="1028"/>
      <c r="WUL59" s="1028"/>
      <c r="WUM59" s="1028"/>
      <c r="WUN59" s="1028"/>
      <c r="WUO59" s="1028"/>
      <c r="WUP59" s="1028"/>
      <c r="WUQ59" s="1028"/>
      <c r="WUR59" s="1028"/>
      <c r="WUS59" s="1028"/>
      <c r="WUT59" s="1028"/>
      <c r="WUU59" s="1028"/>
      <c r="WUV59" s="1028"/>
      <c r="WUW59" s="1028"/>
      <c r="WUX59" s="1028"/>
      <c r="WUY59" s="1028"/>
      <c r="WUZ59" s="1028"/>
      <c r="WVA59" s="1028"/>
      <c r="WVB59" s="1028"/>
      <c r="WVC59" s="1028"/>
      <c r="WVD59" s="1028"/>
      <c r="WVE59" s="1028"/>
      <c r="WVF59" s="1028"/>
      <c r="WVG59" s="1028"/>
      <c r="WVH59" s="1028"/>
      <c r="WVI59" s="1028"/>
      <c r="WVJ59" s="1028"/>
      <c r="WVK59" s="1028"/>
      <c r="WVL59" s="1028"/>
      <c r="WVM59" s="1028"/>
      <c r="WVN59" s="1028"/>
      <c r="WVO59" s="1028"/>
      <c r="WVP59" s="1028"/>
      <c r="WVQ59" s="1028"/>
      <c r="WVR59" s="1028"/>
      <c r="WVS59" s="1028"/>
      <c r="WVT59" s="1028"/>
      <c r="WVU59" s="1028"/>
      <c r="WVV59" s="1028"/>
      <c r="WVW59" s="1028"/>
      <c r="WVX59" s="1028"/>
      <c r="WVY59" s="1028"/>
      <c r="WVZ59" s="1028"/>
      <c r="WWA59" s="1028"/>
      <c r="WWB59" s="1028"/>
      <c r="WWC59" s="1028"/>
      <c r="WWD59" s="1028"/>
      <c r="WWE59" s="1028"/>
      <c r="WWF59" s="1028"/>
      <c r="WWG59" s="1028"/>
      <c r="WWH59" s="1028"/>
      <c r="WWI59" s="1028"/>
      <c r="WWJ59" s="1028"/>
      <c r="WWK59" s="1028"/>
      <c r="WWL59" s="1028"/>
      <c r="WWM59" s="1028"/>
      <c r="WWN59" s="1028"/>
      <c r="WWO59" s="1028"/>
      <c r="WWP59" s="1028"/>
      <c r="WWQ59" s="1028"/>
      <c r="WWR59" s="1028"/>
      <c r="WWS59" s="1028"/>
      <c r="WWT59" s="1028"/>
      <c r="WWU59" s="1028"/>
      <c r="WWV59" s="1028"/>
      <c r="WWW59" s="1028"/>
      <c r="WWX59" s="1028"/>
      <c r="WWY59" s="1028"/>
      <c r="WWZ59" s="1028"/>
      <c r="WXA59" s="1028"/>
      <c r="WXB59" s="1028"/>
      <c r="WXC59" s="1028"/>
      <c r="WXD59" s="1028"/>
      <c r="WXE59" s="1028"/>
      <c r="WXF59" s="1028"/>
      <c r="WXG59" s="1028"/>
      <c r="WXH59" s="1028"/>
      <c r="WXI59" s="1028"/>
      <c r="WXJ59" s="1028"/>
      <c r="WXK59" s="1028"/>
      <c r="WXL59" s="1028"/>
      <c r="WXM59" s="1028"/>
      <c r="WXN59" s="1028"/>
      <c r="WXO59" s="1028"/>
      <c r="WXP59" s="1028"/>
      <c r="WXQ59" s="1028"/>
      <c r="WXR59" s="1028"/>
      <c r="WXS59" s="1028"/>
      <c r="WXT59" s="1028"/>
      <c r="WXU59" s="1028"/>
      <c r="WXV59" s="1028"/>
      <c r="WXW59" s="1028"/>
      <c r="WXX59" s="1028"/>
      <c r="WXY59" s="1028"/>
      <c r="WXZ59" s="1028"/>
      <c r="WYA59" s="1028"/>
      <c r="WYB59" s="1028"/>
      <c r="WYC59" s="1028"/>
      <c r="WYD59" s="1028"/>
      <c r="WYE59" s="1028"/>
      <c r="WYF59" s="1028"/>
      <c r="WYG59" s="1028"/>
      <c r="WYH59" s="1028"/>
      <c r="WYI59" s="1028"/>
      <c r="WYJ59" s="1028"/>
      <c r="WYK59" s="1028"/>
      <c r="WYL59" s="1028"/>
      <c r="WYM59" s="1028"/>
      <c r="WYN59" s="1028"/>
      <c r="WYO59" s="1028"/>
      <c r="WYP59" s="1028"/>
      <c r="WYQ59" s="1028"/>
      <c r="WYR59" s="1028"/>
      <c r="WYS59" s="1028"/>
      <c r="WYT59" s="1028"/>
      <c r="WYU59" s="1028"/>
      <c r="WYV59" s="1028"/>
      <c r="WYW59" s="1028"/>
      <c r="WYX59" s="1028"/>
      <c r="WYY59" s="1028"/>
      <c r="WYZ59" s="1028"/>
      <c r="WZA59" s="1028"/>
      <c r="WZB59" s="1028"/>
      <c r="WZC59" s="1028"/>
      <c r="WZD59" s="1028"/>
      <c r="WZE59" s="1028"/>
      <c r="WZF59" s="1028"/>
      <c r="WZG59" s="1028"/>
      <c r="WZH59" s="1028"/>
      <c r="WZI59" s="1028"/>
      <c r="WZJ59" s="1028"/>
      <c r="WZK59" s="1028"/>
      <c r="WZL59" s="1028"/>
      <c r="WZM59" s="1028"/>
      <c r="WZN59" s="1028"/>
      <c r="WZO59" s="1028"/>
      <c r="WZP59" s="1028"/>
      <c r="WZQ59" s="1028"/>
      <c r="WZR59" s="1028"/>
      <c r="WZS59" s="1028"/>
      <c r="WZT59" s="1028"/>
      <c r="WZU59" s="1028"/>
      <c r="WZV59" s="1028"/>
      <c r="WZW59" s="1028"/>
      <c r="WZX59" s="1028"/>
      <c r="WZY59" s="1028"/>
      <c r="WZZ59" s="1028"/>
      <c r="XAA59" s="1028"/>
      <c r="XAB59" s="1028"/>
      <c r="XAC59" s="1028"/>
      <c r="XAD59" s="1028"/>
      <c r="XAE59" s="1028"/>
      <c r="XAF59" s="1028"/>
      <c r="XAG59" s="1028"/>
      <c r="XAH59" s="1028"/>
      <c r="XAI59" s="1028"/>
      <c r="XAJ59" s="1028"/>
      <c r="XAK59" s="1028"/>
      <c r="XAL59" s="1028"/>
      <c r="XAM59" s="1028"/>
      <c r="XAN59" s="1028"/>
      <c r="XAO59" s="1028"/>
      <c r="XAP59" s="1028"/>
      <c r="XAQ59" s="1028"/>
      <c r="XAR59" s="1028"/>
      <c r="XAS59" s="1028"/>
      <c r="XAT59" s="1028"/>
      <c r="XAU59" s="1028"/>
      <c r="XAV59" s="1028"/>
      <c r="XAW59" s="1028"/>
      <c r="XAX59" s="1028"/>
      <c r="XAY59" s="1028"/>
      <c r="XAZ59" s="1028"/>
      <c r="XBA59" s="1028"/>
      <c r="XBB59" s="1028"/>
      <c r="XBC59" s="1028"/>
      <c r="XBD59" s="1028"/>
      <c r="XBE59" s="1028"/>
      <c r="XBF59" s="1028"/>
      <c r="XBG59" s="1028"/>
      <c r="XBH59" s="1028"/>
      <c r="XBI59" s="1028"/>
      <c r="XBJ59" s="1028"/>
      <c r="XBK59" s="1028"/>
      <c r="XBL59" s="1028"/>
      <c r="XBM59" s="1028"/>
      <c r="XBN59" s="1028"/>
      <c r="XBO59" s="1028"/>
      <c r="XBP59" s="1028"/>
      <c r="XBQ59" s="1028"/>
      <c r="XBR59" s="1028"/>
      <c r="XBS59" s="1028"/>
      <c r="XBT59" s="1028"/>
      <c r="XBU59" s="1028"/>
      <c r="XBV59" s="1028"/>
      <c r="XBW59" s="1028"/>
      <c r="XBX59" s="1028"/>
      <c r="XBY59" s="1028"/>
      <c r="XBZ59" s="1028"/>
      <c r="XCA59" s="1028"/>
      <c r="XCB59" s="1028"/>
      <c r="XCC59" s="1028"/>
      <c r="XCD59" s="1028"/>
      <c r="XCE59" s="1028"/>
      <c r="XCF59" s="1028"/>
      <c r="XCG59" s="1028"/>
      <c r="XCH59" s="1028"/>
      <c r="XCI59" s="1028"/>
      <c r="XCJ59" s="1028"/>
      <c r="XCK59" s="1028"/>
      <c r="XCL59" s="1028"/>
      <c r="XCM59" s="1028"/>
      <c r="XCN59" s="1028"/>
      <c r="XCO59" s="1028"/>
      <c r="XCP59" s="1028"/>
      <c r="XCQ59" s="1028"/>
      <c r="XCR59" s="1028"/>
      <c r="XCS59" s="1028"/>
      <c r="XCT59" s="1028"/>
      <c r="XCU59" s="1028"/>
      <c r="XCV59" s="1028"/>
      <c r="XCW59" s="1028"/>
      <c r="XCX59" s="1028"/>
      <c r="XCY59" s="1028"/>
      <c r="XCZ59" s="1028"/>
      <c r="XDA59" s="1028"/>
      <c r="XDB59" s="1028"/>
      <c r="XDC59" s="1028"/>
      <c r="XDD59" s="1028"/>
      <c r="XDE59" s="1028"/>
      <c r="XDF59" s="1028"/>
      <c r="XDG59" s="1028"/>
      <c r="XDH59" s="1028"/>
      <c r="XDI59" s="1028"/>
      <c r="XDJ59" s="1028"/>
      <c r="XDK59" s="1028"/>
      <c r="XDL59" s="1028"/>
      <c r="XDM59" s="1028"/>
      <c r="XDN59" s="1028"/>
      <c r="XDO59" s="1028"/>
      <c r="XDP59" s="1028"/>
      <c r="XDQ59" s="1028"/>
      <c r="XDR59" s="1028"/>
      <c r="XDS59" s="1028"/>
      <c r="XDT59" s="1028"/>
      <c r="XDU59" s="1028"/>
      <c r="XDV59" s="1028"/>
      <c r="XDW59" s="1028"/>
      <c r="XDX59" s="1028"/>
      <c r="XDY59" s="1028"/>
      <c r="XDZ59" s="1028"/>
      <c r="XEA59" s="1028"/>
      <c r="XEB59" s="1028"/>
      <c r="XEC59" s="1028"/>
      <c r="XED59" s="1028"/>
      <c r="XEE59" s="1028"/>
      <c r="XEF59" s="1028"/>
      <c r="XEG59" s="1028"/>
      <c r="XEH59" s="1028"/>
      <c r="XEI59" s="1028"/>
      <c r="XEJ59" s="1028"/>
      <c r="XEK59" s="1028"/>
      <c r="XEL59" s="1028"/>
      <c r="XEM59" s="1028"/>
      <c r="XEN59" s="1028"/>
      <c r="XEO59" s="1028"/>
      <c r="XEP59" s="1028"/>
      <c r="XEQ59" s="1028"/>
      <c r="XER59" s="1028"/>
      <c r="XES59" s="1028"/>
      <c r="XET59" s="1028"/>
      <c r="XEU59" s="1028"/>
      <c r="XEV59" s="1028"/>
      <c r="XEW59" s="1028"/>
      <c r="XEX59" s="1028"/>
      <c r="XEY59" s="1028"/>
      <c r="XEZ59" s="1028"/>
      <c r="XFA59" s="1028"/>
      <c r="XFB59" s="1028"/>
      <c r="XFC59" s="1028"/>
      <c r="XFD59" s="1028"/>
    </row>
    <row r="60" spans="1:16384" s="208" customFormat="1" ht="12.95" customHeight="1">
      <c r="A60" s="1028"/>
      <c r="B60" s="1028"/>
      <c r="C60" s="1028"/>
      <c r="D60" s="1028"/>
      <c r="E60" s="1028"/>
      <c r="F60" s="1028"/>
      <c r="G60" s="1028"/>
      <c r="H60" s="1028"/>
      <c r="I60" s="1028"/>
      <c r="J60" s="1028"/>
      <c r="K60" s="1028"/>
      <c r="L60" s="1028"/>
      <c r="M60" s="1028"/>
      <c r="N60" s="1028"/>
      <c r="O60" s="1028"/>
      <c r="P60" s="1028"/>
      <c r="Q60" s="1028"/>
      <c r="R60" s="1028"/>
      <c r="S60" s="1028"/>
      <c r="T60" s="1028"/>
      <c r="U60" s="1028"/>
      <c r="V60" s="1028"/>
      <c r="W60" s="1028"/>
      <c r="X60" s="1028"/>
      <c r="Y60" s="1028"/>
      <c r="Z60" s="1028"/>
      <c r="AA60" s="1028"/>
      <c r="AB60" s="1028"/>
      <c r="AC60" s="1028"/>
      <c r="AD60" s="1028"/>
      <c r="AE60" s="1028"/>
      <c r="AF60" s="1028"/>
      <c r="AG60" s="1028"/>
      <c r="AH60" s="1028"/>
      <c r="AI60" s="1028"/>
      <c r="AJ60" s="1028"/>
      <c r="AK60" s="1028"/>
      <c r="AL60" s="1028"/>
      <c r="AM60" s="1028"/>
      <c r="AN60" s="1028"/>
      <c r="AO60" s="1028"/>
      <c r="AP60" s="1028"/>
      <c r="AQ60" s="1028"/>
      <c r="AR60" s="1028"/>
      <c r="AS60" s="1028"/>
      <c r="AT60" s="1028"/>
      <c r="AU60" s="1028"/>
      <c r="AV60" s="1028"/>
      <c r="AW60" s="1028"/>
      <c r="AX60" s="1028"/>
      <c r="AY60" s="1028"/>
      <c r="AZ60" s="1028"/>
      <c r="BA60" s="1028"/>
      <c r="BB60" s="1028"/>
      <c r="BC60" s="1028"/>
      <c r="BD60" s="1028"/>
      <c r="BE60" s="1028"/>
      <c r="BF60" s="1028"/>
      <c r="BG60" s="1028"/>
      <c r="BH60" s="1028"/>
      <c r="BI60" s="1028"/>
      <c r="BJ60" s="1028"/>
      <c r="BK60" s="1028"/>
      <c r="BL60" s="1028"/>
      <c r="BM60" s="1028"/>
      <c r="BN60" s="1028"/>
      <c r="BO60" s="1028"/>
      <c r="BP60" s="1028"/>
      <c r="BQ60" s="1028"/>
      <c r="BR60" s="1028"/>
      <c r="BS60" s="1028"/>
      <c r="BT60" s="1028"/>
      <c r="BU60" s="1028"/>
      <c r="BV60" s="1028"/>
      <c r="BW60" s="1028"/>
      <c r="BX60" s="1028"/>
      <c r="BY60" s="1028"/>
      <c r="BZ60" s="1028"/>
      <c r="CA60" s="1028"/>
      <c r="CB60" s="1028"/>
      <c r="CC60" s="1028"/>
      <c r="CD60" s="1028"/>
      <c r="CE60" s="1028"/>
      <c r="CF60" s="1028"/>
      <c r="CG60" s="1028"/>
      <c r="CH60" s="1028"/>
      <c r="CI60" s="1028"/>
      <c r="CJ60" s="1028"/>
      <c r="CK60" s="1028"/>
      <c r="CL60" s="1028"/>
      <c r="CM60" s="1028"/>
      <c r="CN60" s="1028"/>
      <c r="CO60" s="1028"/>
      <c r="CP60" s="1028"/>
      <c r="CQ60" s="1028"/>
      <c r="CR60" s="1028"/>
      <c r="CS60" s="1028"/>
      <c r="CT60" s="1028"/>
      <c r="CU60" s="1028"/>
      <c r="CV60" s="1028"/>
      <c r="CW60" s="1028"/>
      <c r="CX60" s="1028"/>
      <c r="CY60" s="1028"/>
      <c r="CZ60" s="1028"/>
      <c r="DA60" s="1028"/>
      <c r="DB60" s="1028"/>
      <c r="DC60" s="1028"/>
      <c r="DD60" s="1028"/>
      <c r="DE60" s="1028"/>
      <c r="DF60" s="1028"/>
      <c r="DG60" s="1028"/>
      <c r="DH60" s="1028"/>
      <c r="DI60" s="1028"/>
      <c r="DJ60" s="1028"/>
      <c r="DK60" s="1028"/>
      <c r="DL60" s="1028"/>
      <c r="DM60" s="1028"/>
      <c r="DN60" s="1028"/>
      <c r="DO60" s="1028"/>
      <c r="DP60" s="1028"/>
      <c r="DQ60" s="1028"/>
      <c r="DR60" s="1028"/>
      <c r="DS60" s="1028"/>
      <c r="DT60" s="1028"/>
      <c r="DU60" s="1028"/>
      <c r="DV60" s="1028"/>
      <c r="DW60" s="1028"/>
      <c r="DX60" s="1028"/>
      <c r="DY60" s="1028"/>
      <c r="DZ60" s="1028"/>
      <c r="EA60" s="1028"/>
      <c r="EB60" s="1028"/>
      <c r="EC60" s="1028"/>
      <c r="ED60" s="1028"/>
      <c r="EE60" s="1028"/>
      <c r="EF60" s="1028"/>
      <c r="EG60" s="1028"/>
      <c r="EH60" s="1028"/>
      <c r="EI60" s="1028"/>
      <c r="EJ60" s="1028"/>
      <c r="EK60" s="1028"/>
      <c r="EL60" s="1028"/>
      <c r="EM60" s="1028"/>
      <c r="EN60" s="1028"/>
      <c r="EO60" s="1028"/>
      <c r="EP60" s="1028"/>
      <c r="EQ60" s="1028"/>
      <c r="ER60" s="1028"/>
      <c r="ES60" s="1028"/>
      <c r="ET60" s="1028"/>
      <c r="EU60" s="1028"/>
      <c r="EV60" s="1028"/>
      <c r="EW60" s="1028"/>
      <c r="EX60" s="1028"/>
      <c r="EY60" s="1028"/>
      <c r="EZ60" s="1028"/>
      <c r="FA60" s="1028"/>
      <c r="FB60" s="1028"/>
      <c r="FC60" s="1028"/>
      <c r="FD60" s="1028"/>
      <c r="FE60" s="1028"/>
      <c r="FF60" s="1028"/>
      <c r="FG60" s="1028"/>
      <c r="FH60" s="1028"/>
      <c r="FI60" s="1028"/>
      <c r="FJ60" s="1028"/>
      <c r="FK60" s="1028"/>
      <c r="FL60" s="1028"/>
      <c r="FM60" s="1028"/>
      <c r="FN60" s="1028"/>
      <c r="FO60" s="1028"/>
      <c r="FP60" s="1028"/>
      <c r="FQ60" s="1028"/>
      <c r="FR60" s="1028"/>
      <c r="FS60" s="1028"/>
      <c r="FT60" s="1028"/>
      <c r="FU60" s="1028"/>
      <c r="FV60" s="1028"/>
      <c r="FW60" s="1028"/>
      <c r="FX60" s="1028"/>
      <c r="FY60" s="1028"/>
      <c r="FZ60" s="1028"/>
      <c r="GA60" s="1028"/>
      <c r="GB60" s="1028"/>
      <c r="GC60" s="1028"/>
      <c r="GD60" s="1028"/>
      <c r="GE60" s="1028"/>
      <c r="GF60" s="1028"/>
      <c r="GG60" s="1028"/>
      <c r="GH60" s="1028"/>
      <c r="GI60" s="1028"/>
      <c r="GJ60" s="1028"/>
      <c r="GK60" s="1028"/>
      <c r="GL60" s="1028"/>
      <c r="GM60" s="1028"/>
      <c r="GN60" s="1028"/>
      <c r="GO60" s="1028"/>
      <c r="GP60" s="1028"/>
      <c r="GQ60" s="1028"/>
      <c r="GR60" s="1028"/>
      <c r="GS60" s="1028"/>
      <c r="GT60" s="1028"/>
      <c r="GU60" s="1028"/>
      <c r="GV60" s="1028"/>
      <c r="GW60" s="1028"/>
      <c r="GX60" s="1028"/>
      <c r="GY60" s="1028"/>
      <c r="GZ60" s="1028"/>
      <c r="HA60" s="1028"/>
      <c r="HB60" s="1028"/>
      <c r="HC60" s="1028"/>
      <c r="HD60" s="1028"/>
      <c r="HE60" s="1028"/>
      <c r="HF60" s="1028"/>
      <c r="HG60" s="1028"/>
      <c r="HH60" s="1028"/>
      <c r="HI60" s="1028"/>
      <c r="HJ60" s="1028"/>
      <c r="HK60" s="1028"/>
      <c r="HL60" s="1028"/>
      <c r="HM60" s="1028"/>
      <c r="HN60" s="1028"/>
      <c r="HO60" s="1028"/>
      <c r="HP60" s="1028"/>
      <c r="HQ60" s="1028"/>
      <c r="HR60" s="1028"/>
      <c r="HS60" s="1028"/>
      <c r="HT60" s="1028"/>
      <c r="HU60" s="1028"/>
      <c r="HV60" s="1028"/>
      <c r="HW60" s="1028"/>
      <c r="HX60" s="1028"/>
      <c r="HY60" s="1028"/>
      <c r="HZ60" s="1028"/>
      <c r="IA60" s="1028"/>
      <c r="IB60" s="1028"/>
      <c r="IC60" s="1028"/>
      <c r="ID60" s="1028"/>
      <c r="IE60" s="1028"/>
      <c r="IF60" s="1028"/>
      <c r="IG60" s="1028"/>
      <c r="IH60" s="1028"/>
      <c r="II60" s="1028"/>
      <c r="IJ60" s="1028"/>
      <c r="IK60" s="1028"/>
      <c r="IL60" s="1028"/>
      <c r="IM60" s="1028"/>
      <c r="IN60" s="1028"/>
      <c r="IO60" s="1028"/>
      <c r="IP60" s="1028"/>
      <c r="IQ60" s="1028"/>
      <c r="IR60" s="1028"/>
      <c r="IS60" s="1028"/>
      <c r="IT60" s="1028"/>
      <c r="IU60" s="1028"/>
      <c r="IV60" s="1028"/>
      <c r="IW60" s="1028"/>
      <c r="IX60" s="1028"/>
      <c r="IY60" s="1028"/>
      <c r="IZ60" s="1028"/>
      <c r="JA60" s="1028"/>
      <c r="JB60" s="1028"/>
      <c r="JC60" s="1028"/>
      <c r="JD60" s="1028"/>
      <c r="JE60" s="1028"/>
      <c r="JF60" s="1028"/>
      <c r="JG60" s="1028"/>
      <c r="JH60" s="1028"/>
      <c r="JI60" s="1028"/>
      <c r="JJ60" s="1028"/>
      <c r="JK60" s="1028"/>
      <c r="JL60" s="1028"/>
      <c r="JM60" s="1028"/>
      <c r="JN60" s="1028"/>
      <c r="JO60" s="1028"/>
      <c r="JP60" s="1028"/>
      <c r="JQ60" s="1028"/>
      <c r="JR60" s="1028"/>
      <c r="JS60" s="1028"/>
      <c r="JT60" s="1028"/>
      <c r="JU60" s="1028"/>
      <c r="JV60" s="1028"/>
      <c r="JW60" s="1028"/>
      <c r="JX60" s="1028"/>
      <c r="JY60" s="1028"/>
      <c r="JZ60" s="1028"/>
      <c r="KA60" s="1028"/>
      <c r="KB60" s="1028"/>
      <c r="KC60" s="1028"/>
      <c r="KD60" s="1028"/>
      <c r="KE60" s="1028"/>
      <c r="KF60" s="1028"/>
      <c r="KG60" s="1028"/>
      <c r="KH60" s="1028"/>
      <c r="KI60" s="1028"/>
      <c r="KJ60" s="1028"/>
      <c r="KK60" s="1028"/>
      <c r="KL60" s="1028"/>
      <c r="KM60" s="1028"/>
      <c r="KN60" s="1028"/>
      <c r="KO60" s="1028"/>
      <c r="KP60" s="1028"/>
      <c r="KQ60" s="1028"/>
      <c r="KR60" s="1028"/>
      <c r="KS60" s="1028"/>
      <c r="KT60" s="1028"/>
      <c r="KU60" s="1028"/>
      <c r="KV60" s="1028"/>
      <c r="KW60" s="1028"/>
      <c r="KX60" s="1028"/>
      <c r="KY60" s="1028"/>
      <c r="KZ60" s="1028"/>
      <c r="LA60" s="1028"/>
      <c r="LB60" s="1028"/>
      <c r="LC60" s="1028"/>
      <c r="LD60" s="1028"/>
      <c r="LE60" s="1028"/>
      <c r="LF60" s="1028"/>
      <c r="LG60" s="1028"/>
      <c r="LH60" s="1028"/>
      <c r="LI60" s="1028"/>
      <c r="LJ60" s="1028"/>
      <c r="LK60" s="1028"/>
      <c r="LL60" s="1028"/>
      <c r="LM60" s="1028"/>
      <c r="LN60" s="1028"/>
      <c r="LO60" s="1028"/>
      <c r="LP60" s="1028"/>
      <c r="LQ60" s="1028"/>
      <c r="LR60" s="1028"/>
      <c r="LS60" s="1028"/>
      <c r="LT60" s="1028"/>
      <c r="LU60" s="1028"/>
      <c r="LV60" s="1028"/>
      <c r="LW60" s="1028"/>
      <c r="LX60" s="1028"/>
      <c r="LY60" s="1028"/>
      <c r="LZ60" s="1028"/>
      <c r="MA60" s="1028"/>
      <c r="MB60" s="1028"/>
      <c r="MC60" s="1028"/>
      <c r="MD60" s="1028"/>
      <c r="ME60" s="1028"/>
      <c r="MF60" s="1028"/>
      <c r="MG60" s="1028"/>
      <c r="MH60" s="1028"/>
      <c r="MI60" s="1028"/>
      <c r="MJ60" s="1028"/>
      <c r="MK60" s="1028"/>
      <c r="ML60" s="1028"/>
      <c r="MM60" s="1028"/>
      <c r="MN60" s="1028"/>
      <c r="MO60" s="1028"/>
      <c r="MP60" s="1028"/>
      <c r="MQ60" s="1028"/>
      <c r="MR60" s="1028"/>
      <c r="MS60" s="1028"/>
      <c r="MT60" s="1028"/>
      <c r="MU60" s="1028"/>
      <c r="MV60" s="1028"/>
      <c r="MW60" s="1028"/>
      <c r="MX60" s="1028"/>
      <c r="MY60" s="1028"/>
      <c r="MZ60" s="1028"/>
      <c r="NA60" s="1028"/>
      <c r="NB60" s="1028"/>
      <c r="NC60" s="1028"/>
      <c r="ND60" s="1028"/>
      <c r="NE60" s="1028"/>
      <c r="NF60" s="1028"/>
      <c r="NG60" s="1028"/>
      <c r="NH60" s="1028"/>
      <c r="NI60" s="1028"/>
      <c r="NJ60" s="1028"/>
      <c r="NK60" s="1028"/>
      <c r="NL60" s="1028"/>
      <c r="NM60" s="1028"/>
      <c r="NN60" s="1028"/>
      <c r="NO60" s="1028"/>
      <c r="NP60" s="1028"/>
      <c r="NQ60" s="1028"/>
      <c r="NR60" s="1028"/>
      <c r="NS60" s="1028"/>
      <c r="NT60" s="1028"/>
      <c r="NU60" s="1028"/>
      <c r="NV60" s="1028"/>
      <c r="NW60" s="1028"/>
      <c r="NX60" s="1028"/>
      <c r="NY60" s="1028"/>
      <c r="NZ60" s="1028"/>
      <c r="OA60" s="1028"/>
      <c r="OB60" s="1028"/>
      <c r="OC60" s="1028"/>
      <c r="OD60" s="1028"/>
      <c r="OE60" s="1028"/>
      <c r="OF60" s="1028"/>
      <c r="OG60" s="1028"/>
      <c r="OH60" s="1028"/>
      <c r="OI60" s="1028"/>
      <c r="OJ60" s="1028"/>
      <c r="OK60" s="1028"/>
      <c r="OL60" s="1028"/>
      <c r="OM60" s="1028"/>
      <c r="ON60" s="1028"/>
      <c r="OO60" s="1028"/>
      <c r="OP60" s="1028"/>
      <c r="OQ60" s="1028"/>
      <c r="OR60" s="1028"/>
      <c r="OS60" s="1028"/>
      <c r="OT60" s="1028"/>
      <c r="OU60" s="1028"/>
      <c r="OV60" s="1028"/>
      <c r="OW60" s="1028"/>
      <c r="OX60" s="1028"/>
      <c r="OY60" s="1028"/>
      <c r="OZ60" s="1028"/>
      <c r="PA60" s="1028"/>
      <c r="PB60" s="1028"/>
      <c r="PC60" s="1028"/>
      <c r="PD60" s="1028"/>
      <c r="PE60" s="1028"/>
      <c r="PF60" s="1028"/>
      <c r="PG60" s="1028"/>
      <c r="PH60" s="1028"/>
      <c r="PI60" s="1028"/>
      <c r="PJ60" s="1028"/>
      <c r="PK60" s="1028"/>
      <c r="PL60" s="1028"/>
      <c r="PM60" s="1028"/>
      <c r="PN60" s="1028"/>
      <c r="PO60" s="1028"/>
      <c r="PP60" s="1028"/>
      <c r="PQ60" s="1028"/>
      <c r="PR60" s="1028"/>
      <c r="PS60" s="1028"/>
      <c r="PT60" s="1028"/>
      <c r="PU60" s="1028"/>
      <c r="PV60" s="1028"/>
      <c r="PW60" s="1028"/>
      <c r="PX60" s="1028"/>
      <c r="PY60" s="1028"/>
      <c r="PZ60" s="1028"/>
      <c r="QA60" s="1028"/>
      <c r="QB60" s="1028"/>
      <c r="QC60" s="1028"/>
      <c r="QD60" s="1028"/>
      <c r="QE60" s="1028"/>
      <c r="QF60" s="1028"/>
      <c r="QG60" s="1028"/>
      <c r="QH60" s="1028"/>
      <c r="QI60" s="1028"/>
      <c r="QJ60" s="1028"/>
      <c r="QK60" s="1028"/>
      <c r="QL60" s="1028"/>
      <c r="QM60" s="1028"/>
      <c r="QN60" s="1028"/>
      <c r="QO60" s="1028"/>
      <c r="QP60" s="1028"/>
      <c r="QQ60" s="1028"/>
      <c r="QR60" s="1028"/>
      <c r="QS60" s="1028"/>
      <c r="QT60" s="1028"/>
      <c r="QU60" s="1028"/>
      <c r="QV60" s="1028"/>
      <c r="QW60" s="1028"/>
      <c r="QX60" s="1028"/>
      <c r="QY60" s="1028"/>
      <c r="QZ60" s="1028"/>
      <c r="RA60" s="1028"/>
      <c r="RB60" s="1028"/>
      <c r="RC60" s="1028"/>
      <c r="RD60" s="1028"/>
      <c r="RE60" s="1028"/>
      <c r="RF60" s="1028"/>
      <c r="RG60" s="1028"/>
      <c r="RH60" s="1028"/>
      <c r="RI60" s="1028"/>
      <c r="RJ60" s="1028"/>
      <c r="RK60" s="1028"/>
      <c r="RL60" s="1028"/>
      <c r="RM60" s="1028"/>
      <c r="RN60" s="1028"/>
      <c r="RO60" s="1028"/>
      <c r="RP60" s="1028"/>
      <c r="RQ60" s="1028"/>
      <c r="RR60" s="1028"/>
      <c r="RS60" s="1028"/>
      <c r="RT60" s="1028"/>
      <c r="RU60" s="1028"/>
      <c r="RV60" s="1028"/>
      <c r="RW60" s="1028"/>
      <c r="RX60" s="1028"/>
      <c r="RY60" s="1028"/>
      <c r="RZ60" s="1028"/>
      <c r="SA60" s="1028"/>
      <c r="SB60" s="1028"/>
      <c r="SC60" s="1028"/>
      <c r="SD60" s="1028"/>
      <c r="SE60" s="1028"/>
      <c r="SF60" s="1028"/>
      <c r="SG60" s="1028"/>
      <c r="SH60" s="1028"/>
      <c r="SI60" s="1028"/>
      <c r="SJ60" s="1028"/>
      <c r="SK60" s="1028"/>
      <c r="SL60" s="1028"/>
      <c r="SM60" s="1028"/>
      <c r="SN60" s="1028"/>
      <c r="SO60" s="1028"/>
      <c r="SP60" s="1028"/>
      <c r="SQ60" s="1028"/>
      <c r="SR60" s="1028"/>
      <c r="SS60" s="1028"/>
      <c r="ST60" s="1028"/>
      <c r="SU60" s="1028"/>
      <c r="SV60" s="1028"/>
      <c r="SW60" s="1028"/>
      <c r="SX60" s="1028"/>
      <c r="SY60" s="1028"/>
      <c r="SZ60" s="1028"/>
      <c r="TA60" s="1028"/>
      <c r="TB60" s="1028"/>
      <c r="TC60" s="1028"/>
      <c r="TD60" s="1028"/>
      <c r="TE60" s="1028"/>
      <c r="TF60" s="1028"/>
      <c r="TG60" s="1028"/>
      <c r="TH60" s="1028"/>
      <c r="TI60" s="1028"/>
      <c r="TJ60" s="1028"/>
      <c r="TK60" s="1028"/>
      <c r="TL60" s="1028"/>
      <c r="TM60" s="1028"/>
      <c r="TN60" s="1028"/>
      <c r="TO60" s="1028"/>
      <c r="TP60" s="1028"/>
      <c r="TQ60" s="1028"/>
      <c r="TR60" s="1028"/>
      <c r="TS60" s="1028"/>
      <c r="TT60" s="1028"/>
      <c r="TU60" s="1028"/>
      <c r="TV60" s="1028"/>
      <c r="TW60" s="1028"/>
      <c r="TX60" s="1028"/>
      <c r="TY60" s="1028"/>
      <c r="TZ60" s="1028"/>
      <c r="UA60" s="1028"/>
      <c r="UB60" s="1028"/>
      <c r="UC60" s="1028"/>
      <c r="UD60" s="1028"/>
      <c r="UE60" s="1028"/>
      <c r="UF60" s="1028"/>
      <c r="UG60" s="1028"/>
      <c r="UH60" s="1028"/>
      <c r="UI60" s="1028"/>
      <c r="UJ60" s="1028"/>
      <c r="UK60" s="1028"/>
      <c r="UL60" s="1028"/>
      <c r="UM60" s="1028"/>
      <c r="UN60" s="1028"/>
      <c r="UO60" s="1028"/>
      <c r="UP60" s="1028"/>
      <c r="UQ60" s="1028"/>
      <c r="UR60" s="1028"/>
      <c r="US60" s="1028"/>
      <c r="UT60" s="1028"/>
      <c r="UU60" s="1028"/>
      <c r="UV60" s="1028"/>
      <c r="UW60" s="1028"/>
      <c r="UX60" s="1028"/>
      <c r="UY60" s="1028"/>
      <c r="UZ60" s="1028"/>
      <c r="VA60" s="1028"/>
      <c r="VB60" s="1028"/>
      <c r="VC60" s="1028"/>
      <c r="VD60" s="1028"/>
      <c r="VE60" s="1028"/>
      <c r="VF60" s="1028"/>
      <c r="VG60" s="1028"/>
      <c r="VH60" s="1028"/>
      <c r="VI60" s="1028"/>
      <c r="VJ60" s="1028"/>
      <c r="VK60" s="1028"/>
      <c r="VL60" s="1028"/>
      <c r="VM60" s="1028"/>
      <c r="VN60" s="1028"/>
      <c r="VO60" s="1028"/>
      <c r="VP60" s="1028"/>
      <c r="VQ60" s="1028"/>
      <c r="VR60" s="1028"/>
      <c r="VS60" s="1028"/>
      <c r="VT60" s="1028"/>
      <c r="VU60" s="1028"/>
      <c r="VV60" s="1028"/>
      <c r="VW60" s="1028"/>
      <c r="VX60" s="1028"/>
      <c r="VY60" s="1028"/>
      <c r="VZ60" s="1028"/>
      <c r="WA60" s="1028"/>
      <c r="WB60" s="1028"/>
      <c r="WC60" s="1028"/>
      <c r="WD60" s="1028"/>
      <c r="WE60" s="1028"/>
      <c r="WF60" s="1028"/>
      <c r="WG60" s="1028"/>
      <c r="WH60" s="1028"/>
      <c r="WI60" s="1028"/>
      <c r="WJ60" s="1028"/>
      <c r="WK60" s="1028"/>
      <c r="WL60" s="1028"/>
      <c r="WM60" s="1028"/>
      <c r="WN60" s="1028"/>
      <c r="WO60" s="1028"/>
      <c r="WP60" s="1028"/>
      <c r="WQ60" s="1028"/>
      <c r="WR60" s="1028"/>
      <c r="WS60" s="1028"/>
      <c r="WT60" s="1028"/>
      <c r="WU60" s="1028"/>
      <c r="WV60" s="1028"/>
      <c r="WW60" s="1028"/>
      <c r="WX60" s="1028"/>
      <c r="WY60" s="1028"/>
      <c r="WZ60" s="1028"/>
      <c r="XA60" s="1028"/>
      <c r="XB60" s="1028"/>
      <c r="XC60" s="1028"/>
      <c r="XD60" s="1028"/>
      <c r="XE60" s="1028"/>
      <c r="XF60" s="1028"/>
      <c r="XG60" s="1028"/>
      <c r="XH60" s="1028"/>
      <c r="XI60" s="1028"/>
      <c r="XJ60" s="1028"/>
      <c r="XK60" s="1028"/>
      <c r="XL60" s="1028"/>
      <c r="XM60" s="1028"/>
      <c r="XN60" s="1028"/>
      <c r="XO60" s="1028"/>
      <c r="XP60" s="1028"/>
      <c r="XQ60" s="1028"/>
      <c r="XR60" s="1028"/>
      <c r="XS60" s="1028"/>
      <c r="XT60" s="1028"/>
      <c r="XU60" s="1028"/>
      <c r="XV60" s="1028"/>
      <c r="XW60" s="1028"/>
      <c r="XX60" s="1028"/>
      <c r="XY60" s="1028"/>
      <c r="XZ60" s="1028"/>
      <c r="YA60" s="1028"/>
      <c r="YB60" s="1028"/>
      <c r="YC60" s="1028"/>
      <c r="YD60" s="1028"/>
      <c r="YE60" s="1028"/>
      <c r="YF60" s="1028"/>
      <c r="YG60" s="1028"/>
      <c r="YH60" s="1028"/>
      <c r="YI60" s="1028"/>
      <c r="YJ60" s="1028"/>
      <c r="YK60" s="1028"/>
      <c r="YL60" s="1028"/>
      <c r="YM60" s="1028"/>
      <c r="YN60" s="1028"/>
      <c r="YO60" s="1028"/>
      <c r="YP60" s="1028"/>
      <c r="YQ60" s="1028"/>
      <c r="YR60" s="1028"/>
      <c r="YS60" s="1028"/>
      <c r="YT60" s="1028"/>
      <c r="YU60" s="1028"/>
      <c r="YV60" s="1028"/>
      <c r="YW60" s="1028"/>
      <c r="YX60" s="1028"/>
      <c r="YY60" s="1028"/>
      <c r="YZ60" s="1028"/>
      <c r="ZA60" s="1028"/>
      <c r="ZB60" s="1028"/>
      <c r="ZC60" s="1028"/>
      <c r="ZD60" s="1028"/>
      <c r="ZE60" s="1028"/>
      <c r="ZF60" s="1028"/>
      <c r="ZG60" s="1028"/>
      <c r="ZH60" s="1028"/>
      <c r="ZI60" s="1028"/>
      <c r="ZJ60" s="1028"/>
      <c r="ZK60" s="1028"/>
      <c r="ZL60" s="1028"/>
      <c r="ZM60" s="1028"/>
      <c r="ZN60" s="1028"/>
      <c r="ZO60" s="1028"/>
      <c r="ZP60" s="1028"/>
      <c r="ZQ60" s="1028"/>
      <c r="ZR60" s="1028"/>
      <c r="ZS60" s="1028"/>
      <c r="ZT60" s="1028"/>
      <c r="ZU60" s="1028"/>
      <c r="ZV60" s="1028"/>
      <c r="ZW60" s="1028"/>
      <c r="ZX60" s="1028"/>
      <c r="ZY60" s="1028"/>
      <c r="ZZ60" s="1028"/>
      <c r="AAA60" s="1028"/>
      <c r="AAB60" s="1028"/>
      <c r="AAC60" s="1028"/>
      <c r="AAD60" s="1028"/>
      <c r="AAE60" s="1028"/>
      <c r="AAF60" s="1028"/>
      <c r="AAG60" s="1028"/>
      <c r="AAH60" s="1028"/>
      <c r="AAI60" s="1028"/>
      <c r="AAJ60" s="1028"/>
      <c r="AAK60" s="1028"/>
      <c r="AAL60" s="1028"/>
      <c r="AAM60" s="1028"/>
      <c r="AAN60" s="1028"/>
      <c r="AAO60" s="1028"/>
      <c r="AAP60" s="1028"/>
      <c r="AAQ60" s="1028"/>
      <c r="AAR60" s="1028"/>
      <c r="AAS60" s="1028"/>
      <c r="AAT60" s="1028"/>
      <c r="AAU60" s="1028"/>
      <c r="AAV60" s="1028"/>
      <c r="AAW60" s="1028"/>
      <c r="AAX60" s="1028"/>
      <c r="AAY60" s="1028"/>
      <c r="AAZ60" s="1028"/>
      <c r="ABA60" s="1028"/>
      <c r="ABB60" s="1028"/>
      <c r="ABC60" s="1028"/>
      <c r="ABD60" s="1028"/>
      <c r="ABE60" s="1028"/>
      <c r="ABF60" s="1028"/>
      <c r="ABG60" s="1028"/>
      <c r="ABH60" s="1028"/>
      <c r="ABI60" s="1028"/>
      <c r="ABJ60" s="1028"/>
      <c r="ABK60" s="1028"/>
      <c r="ABL60" s="1028"/>
      <c r="ABM60" s="1028"/>
      <c r="ABN60" s="1028"/>
      <c r="ABO60" s="1028"/>
      <c r="ABP60" s="1028"/>
      <c r="ABQ60" s="1028"/>
      <c r="ABR60" s="1028"/>
      <c r="ABS60" s="1028"/>
      <c r="ABT60" s="1028"/>
      <c r="ABU60" s="1028"/>
      <c r="ABV60" s="1028"/>
      <c r="ABW60" s="1028"/>
      <c r="ABX60" s="1028"/>
      <c r="ABY60" s="1028"/>
      <c r="ABZ60" s="1028"/>
      <c r="ACA60" s="1028"/>
      <c r="ACB60" s="1028"/>
      <c r="ACC60" s="1028"/>
      <c r="ACD60" s="1028"/>
      <c r="ACE60" s="1028"/>
      <c r="ACF60" s="1028"/>
      <c r="ACG60" s="1028"/>
      <c r="ACH60" s="1028"/>
      <c r="ACI60" s="1028"/>
      <c r="ACJ60" s="1028"/>
      <c r="ACK60" s="1028"/>
      <c r="ACL60" s="1028"/>
      <c r="ACM60" s="1028"/>
      <c r="ACN60" s="1028"/>
      <c r="ACO60" s="1028"/>
      <c r="ACP60" s="1028"/>
      <c r="ACQ60" s="1028"/>
      <c r="ACR60" s="1028"/>
      <c r="ACS60" s="1028"/>
      <c r="ACT60" s="1028"/>
      <c r="ACU60" s="1028"/>
      <c r="ACV60" s="1028"/>
      <c r="ACW60" s="1028"/>
      <c r="ACX60" s="1028"/>
      <c r="ACY60" s="1028"/>
      <c r="ACZ60" s="1028"/>
      <c r="ADA60" s="1028"/>
      <c r="ADB60" s="1028"/>
      <c r="ADC60" s="1028"/>
      <c r="ADD60" s="1028"/>
      <c r="ADE60" s="1028"/>
      <c r="ADF60" s="1028"/>
      <c r="ADG60" s="1028"/>
      <c r="ADH60" s="1028"/>
      <c r="ADI60" s="1028"/>
      <c r="ADJ60" s="1028"/>
      <c r="ADK60" s="1028"/>
      <c r="ADL60" s="1028"/>
      <c r="ADM60" s="1028"/>
      <c r="ADN60" s="1028"/>
      <c r="ADO60" s="1028"/>
      <c r="ADP60" s="1028"/>
      <c r="ADQ60" s="1028"/>
      <c r="ADR60" s="1028"/>
      <c r="ADS60" s="1028"/>
      <c r="ADT60" s="1028"/>
      <c r="ADU60" s="1028"/>
      <c r="ADV60" s="1028"/>
      <c r="ADW60" s="1028"/>
      <c r="ADX60" s="1028"/>
      <c r="ADY60" s="1028"/>
      <c r="ADZ60" s="1028"/>
      <c r="AEA60" s="1028"/>
      <c r="AEB60" s="1028"/>
      <c r="AEC60" s="1028"/>
      <c r="AED60" s="1028"/>
      <c r="AEE60" s="1028"/>
      <c r="AEF60" s="1028"/>
      <c r="AEG60" s="1028"/>
      <c r="AEH60" s="1028"/>
      <c r="AEI60" s="1028"/>
      <c r="AEJ60" s="1028"/>
      <c r="AEK60" s="1028"/>
      <c r="AEL60" s="1028"/>
      <c r="AEM60" s="1028"/>
      <c r="AEN60" s="1028"/>
      <c r="AEO60" s="1028"/>
      <c r="AEP60" s="1028"/>
      <c r="AEQ60" s="1028"/>
      <c r="AER60" s="1028"/>
      <c r="AES60" s="1028"/>
      <c r="AET60" s="1028"/>
      <c r="AEU60" s="1028"/>
      <c r="AEV60" s="1028"/>
      <c r="AEW60" s="1028"/>
      <c r="AEX60" s="1028"/>
      <c r="AEY60" s="1028"/>
      <c r="AEZ60" s="1028"/>
      <c r="AFA60" s="1028"/>
      <c r="AFB60" s="1028"/>
      <c r="AFC60" s="1028"/>
      <c r="AFD60" s="1028"/>
      <c r="AFE60" s="1028"/>
      <c r="AFF60" s="1028"/>
      <c r="AFG60" s="1028"/>
      <c r="AFH60" s="1028"/>
      <c r="AFI60" s="1028"/>
      <c r="AFJ60" s="1028"/>
      <c r="AFK60" s="1028"/>
      <c r="AFL60" s="1028"/>
      <c r="AFM60" s="1028"/>
      <c r="AFN60" s="1028"/>
      <c r="AFO60" s="1028"/>
      <c r="AFP60" s="1028"/>
      <c r="AFQ60" s="1028"/>
      <c r="AFR60" s="1028"/>
      <c r="AFS60" s="1028"/>
      <c r="AFT60" s="1028"/>
      <c r="AFU60" s="1028"/>
      <c r="AFV60" s="1028"/>
      <c r="AFW60" s="1028"/>
      <c r="AFX60" s="1028"/>
      <c r="AFY60" s="1028"/>
      <c r="AFZ60" s="1028"/>
      <c r="AGA60" s="1028"/>
      <c r="AGB60" s="1028"/>
      <c r="AGC60" s="1028"/>
      <c r="AGD60" s="1028"/>
      <c r="AGE60" s="1028"/>
      <c r="AGF60" s="1028"/>
      <c r="AGG60" s="1028"/>
      <c r="AGH60" s="1028"/>
      <c r="AGI60" s="1028"/>
      <c r="AGJ60" s="1028"/>
      <c r="AGK60" s="1028"/>
      <c r="AGL60" s="1028"/>
      <c r="AGM60" s="1028"/>
      <c r="AGN60" s="1028"/>
      <c r="AGO60" s="1028"/>
      <c r="AGP60" s="1028"/>
      <c r="AGQ60" s="1028"/>
      <c r="AGR60" s="1028"/>
      <c r="AGS60" s="1028"/>
      <c r="AGT60" s="1028"/>
      <c r="AGU60" s="1028"/>
      <c r="AGV60" s="1028"/>
      <c r="AGW60" s="1028"/>
      <c r="AGX60" s="1028"/>
      <c r="AGY60" s="1028"/>
      <c r="AGZ60" s="1028"/>
      <c r="AHA60" s="1028"/>
      <c r="AHB60" s="1028"/>
      <c r="AHC60" s="1028"/>
      <c r="AHD60" s="1028"/>
      <c r="AHE60" s="1028"/>
      <c r="AHF60" s="1028"/>
      <c r="AHG60" s="1028"/>
      <c r="AHH60" s="1028"/>
      <c r="AHI60" s="1028"/>
      <c r="AHJ60" s="1028"/>
      <c r="AHK60" s="1028"/>
      <c r="AHL60" s="1028"/>
      <c r="AHM60" s="1028"/>
      <c r="AHN60" s="1028"/>
      <c r="AHO60" s="1028"/>
      <c r="AHP60" s="1028"/>
      <c r="AHQ60" s="1028"/>
      <c r="AHR60" s="1028"/>
      <c r="AHS60" s="1028"/>
      <c r="AHT60" s="1028"/>
      <c r="AHU60" s="1028"/>
      <c r="AHV60" s="1028"/>
      <c r="AHW60" s="1028"/>
      <c r="AHX60" s="1028"/>
      <c r="AHY60" s="1028"/>
      <c r="AHZ60" s="1028"/>
      <c r="AIA60" s="1028"/>
      <c r="AIB60" s="1028"/>
      <c r="AIC60" s="1028"/>
      <c r="AID60" s="1028"/>
      <c r="AIE60" s="1028"/>
      <c r="AIF60" s="1028"/>
      <c r="AIG60" s="1028"/>
      <c r="AIH60" s="1028"/>
      <c r="AII60" s="1028"/>
      <c r="AIJ60" s="1028"/>
      <c r="AIK60" s="1028"/>
      <c r="AIL60" s="1028"/>
      <c r="AIM60" s="1028"/>
      <c r="AIN60" s="1028"/>
      <c r="AIO60" s="1028"/>
      <c r="AIP60" s="1028"/>
      <c r="AIQ60" s="1028"/>
      <c r="AIR60" s="1028"/>
      <c r="AIS60" s="1028"/>
      <c r="AIT60" s="1028"/>
      <c r="AIU60" s="1028"/>
      <c r="AIV60" s="1028"/>
      <c r="AIW60" s="1028"/>
      <c r="AIX60" s="1028"/>
      <c r="AIY60" s="1028"/>
      <c r="AIZ60" s="1028"/>
      <c r="AJA60" s="1028"/>
      <c r="AJB60" s="1028"/>
      <c r="AJC60" s="1028"/>
      <c r="AJD60" s="1028"/>
      <c r="AJE60" s="1028"/>
      <c r="AJF60" s="1028"/>
      <c r="AJG60" s="1028"/>
      <c r="AJH60" s="1028"/>
      <c r="AJI60" s="1028"/>
      <c r="AJJ60" s="1028"/>
      <c r="AJK60" s="1028"/>
      <c r="AJL60" s="1028"/>
      <c r="AJM60" s="1028"/>
      <c r="AJN60" s="1028"/>
      <c r="AJO60" s="1028"/>
      <c r="AJP60" s="1028"/>
      <c r="AJQ60" s="1028"/>
      <c r="AJR60" s="1028"/>
      <c r="AJS60" s="1028"/>
      <c r="AJT60" s="1028"/>
      <c r="AJU60" s="1028"/>
      <c r="AJV60" s="1028"/>
      <c r="AJW60" s="1028"/>
      <c r="AJX60" s="1028"/>
      <c r="AJY60" s="1028"/>
      <c r="AJZ60" s="1028"/>
      <c r="AKA60" s="1028"/>
      <c r="AKB60" s="1028"/>
      <c r="AKC60" s="1028"/>
      <c r="AKD60" s="1028"/>
      <c r="AKE60" s="1028"/>
      <c r="AKF60" s="1028"/>
      <c r="AKG60" s="1028"/>
      <c r="AKH60" s="1028"/>
      <c r="AKI60" s="1028"/>
      <c r="AKJ60" s="1028"/>
      <c r="AKK60" s="1028"/>
      <c r="AKL60" s="1028"/>
      <c r="AKM60" s="1028"/>
      <c r="AKN60" s="1028"/>
      <c r="AKO60" s="1028"/>
      <c r="AKP60" s="1028"/>
      <c r="AKQ60" s="1028"/>
      <c r="AKR60" s="1028"/>
      <c r="AKS60" s="1028"/>
      <c r="AKT60" s="1028"/>
      <c r="AKU60" s="1028"/>
      <c r="AKV60" s="1028"/>
      <c r="AKW60" s="1028"/>
      <c r="AKX60" s="1028"/>
      <c r="AKY60" s="1028"/>
      <c r="AKZ60" s="1028"/>
      <c r="ALA60" s="1028"/>
      <c r="ALB60" s="1028"/>
      <c r="ALC60" s="1028"/>
      <c r="ALD60" s="1028"/>
      <c r="ALE60" s="1028"/>
      <c r="ALF60" s="1028"/>
      <c r="ALG60" s="1028"/>
      <c r="ALH60" s="1028"/>
      <c r="ALI60" s="1028"/>
      <c r="ALJ60" s="1028"/>
      <c r="ALK60" s="1028"/>
      <c r="ALL60" s="1028"/>
      <c r="ALM60" s="1028"/>
      <c r="ALN60" s="1028"/>
      <c r="ALO60" s="1028"/>
      <c r="ALP60" s="1028"/>
      <c r="ALQ60" s="1028"/>
      <c r="ALR60" s="1028"/>
      <c r="ALS60" s="1028"/>
      <c r="ALT60" s="1028"/>
      <c r="ALU60" s="1028"/>
      <c r="ALV60" s="1028"/>
      <c r="ALW60" s="1028"/>
      <c r="ALX60" s="1028"/>
      <c r="ALY60" s="1028"/>
      <c r="ALZ60" s="1028"/>
      <c r="AMA60" s="1028"/>
      <c r="AMB60" s="1028"/>
      <c r="AMC60" s="1028"/>
      <c r="AMD60" s="1028"/>
      <c r="AME60" s="1028"/>
      <c r="AMF60" s="1028"/>
      <c r="AMG60" s="1028"/>
      <c r="AMH60" s="1028"/>
      <c r="AMI60" s="1028"/>
      <c r="AMJ60" s="1028"/>
      <c r="AMK60" s="1028"/>
      <c r="AML60" s="1028"/>
      <c r="AMM60" s="1028"/>
      <c r="AMN60" s="1028"/>
      <c r="AMO60" s="1028"/>
      <c r="AMP60" s="1028"/>
      <c r="AMQ60" s="1028"/>
      <c r="AMR60" s="1028"/>
      <c r="AMS60" s="1028"/>
      <c r="AMT60" s="1028"/>
      <c r="AMU60" s="1028"/>
      <c r="AMV60" s="1028"/>
      <c r="AMW60" s="1028"/>
      <c r="AMX60" s="1028"/>
      <c r="AMY60" s="1028"/>
      <c r="AMZ60" s="1028"/>
      <c r="ANA60" s="1028"/>
      <c r="ANB60" s="1028"/>
      <c r="ANC60" s="1028"/>
      <c r="AND60" s="1028"/>
      <c r="ANE60" s="1028"/>
      <c r="ANF60" s="1028"/>
      <c r="ANG60" s="1028"/>
      <c r="ANH60" s="1028"/>
      <c r="ANI60" s="1028"/>
      <c r="ANJ60" s="1028"/>
      <c r="ANK60" s="1028"/>
      <c r="ANL60" s="1028"/>
      <c r="ANM60" s="1028"/>
      <c r="ANN60" s="1028"/>
      <c r="ANO60" s="1028"/>
      <c r="ANP60" s="1028"/>
      <c r="ANQ60" s="1028"/>
      <c r="ANR60" s="1028"/>
      <c r="ANS60" s="1028"/>
      <c r="ANT60" s="1028"/>
      <c r="ANU60" s="1028"/>
      <c r="ANV60" s="1028"/>
      <c r="ANW60" s="1028"/>
      <c r="ANX60" s="1028"/>
      <c r="ANY60" s="1028"/>
      <c r="ANZ60" s="1028"/>
      <c r="AOA60" s="1028"/>
      <c r="AOB60" s="1028"/>
      <c r="AOC60" s="1028"/>
      <c r="AOD60" s="1028"/>
      <c r="AOE60" s="1028"/>
      <c r="AOF60" s="1028"/>
      <c r="AOG60" s="1028"/>
      <c r="AOH60" s="1028"/>
      <c r="AOI60" s="1028"/>
      <c r="AOJ60" s="1028"/>
      <c r="AOK60" s="1028"/>
      <c r="AOL60" s="1028"/>
      <c r="AOM60" s="1028"/>
      <c r="AON60" s="1028"/>
      <c r="AOO60" s="1028"/>
      <c r="AOP60" s="1028"/>
      <c r="AOQ60" s="1028"/>
      <c r="AOR60" s="1028"/>
      <c r="AOS60" s="1028"/>
      <c r="AOT60" s="1028"/>
      <c r="AOU60" s="1028"/>
      <c r="AOV60" s="1028"/>
      <c r="AOW60" s="1028"/>
      <c r="AOX60" s="1028"/>
      <c r="AOY60" s="1028"/>
      <c r="AOZ60" s="1028"/>
      <c r="APA60" s="1028"/>
      <c r="APB60" s="1028"/>
      <c r="APC60" s="1028"/>
      <c r="APD60" s="1028"/>
      <c r="APE60" s="1028"/>
      <c r="APF60" s="1028"/>
      <c r="APG60" s="1028"/>
      <c r="APH60" s="1028"/>
      <c r="API60" s="1028"/>
      <c r="APJ60" s="1028"/>
      <c r="APK60" s="1028"/>
      <c r="APL60" s="1028"/>
      <c r="APM60" s="1028"/>
      <c r="APN60" s="1028"/>
      <c r="APO60" s="1028"/>
      <c r="APP60" s="1028"/>
      <c r="APQ60" s="1028"/>
      <c r="APR60" s="1028"/>
      <c r="APS60" s="1028"/>
      <c r="APT60" s="1028"/>
      <c r="APU60" s="1028"/>
      <c r="APV60" s="1028"/>
      <c r="APW60" s="1028"/>
      <c r="APX60" s="1028"/>
      <c r="APY60" s="1028"/>
      <c r="APZ60" s="1028"/>
      <c r="AQA60" s="1028"/>
      <c r="AQB60" s="1028"/>
      <c r="AQC60" s="1028"/>
      <c r="AQD60" s="1028"/>
      <c r="AQE60" s="1028"/>
      <c r="AQF60" s="1028"/>
      <c r="AQG60" s="1028"/>
      <c r="AQH60" s="1028"/>
      <c r="AQI60" s="1028"/>
      <c r="AQJ60" s="1028"/>
      <c r="AQK60" s="1028"/>
      <c r="AQL60" s="1028"/>
      <c r="AQM60" s="1028"/>
      <c r="AQN60" s="1028"/>
      <c r="AQO60" s="1028"/>
      <c r="AQP60" s="1028"/>
      <c r="AQQ60" s="1028"/>
      <c r="AQR60" s="1028"/>
      <c r="AQS60" s="1028"/>
      <c r="AQT60" s="1028"/>
      <c r="AQU60" s="1028"/>
      <c r="AQV60" s="1028"/>
      <c r="AQW60" s="1028"/>
      <c r="AQX60" s="1028"/>
      <c r="AQY60" s="1028"/>
      <c r="AQZ60" s="1028"/>
      <c r="ARA60" s="1028"/>
      <c r="ARB60" s="1028"/>
      <c r="ARC60" s="1028"/>
      <c r="ARD60" s="1028"/>
      <c r="ARE60" s="1028"/>
      <c r="ARF60" s="1028"/>
      <c r="ARG60" s="1028"/>
      <c r="ARH60" s="1028"/>
      <c r="ARI60" s="1028"/>
      <c r="ARJ60" s="1028"/>
      <c r="ARK60" s="1028"/>
      <c r="ARL60" s="1028"/>
      <c r="ARM60" s="1028"/>
      <c r="ARN60" s="1028"/>
      <c r="ARO60" s="1028"/>
      <c r="ARP60" s="1028"/>
      <c r="ARQ60" s="1028"/>
      <c r="ARR60" s="1028"/>
      <c r="ARS60" s="1028"/>
      <c r="ART60" s="1028"/>
      <c r="ARU60" s="1028"/>
      <c r="ARV60" s="1028"/>
      <c r="ARW60" s="1028"/>
      <c r="ARX60" s="1028"/>
      <c r="ARY60" s="1028"/>
      <c r="ARZ60" s="1028"/>
      <c r="ASA60" s="1028"/>
      <c r="ASB60" s="1028"/>
      <c r="ASC60" s="1028"/>
      <c r="ASD60" s="1028"/>
      <c r="ASE60" s="1028"/>
      <c r="ASF60" s="1028"/>
      <c r="ASG60" s="1028"/>
      <c r="ASH60" s="1028"/>
      <c r="ASI60" s="1028"/>
      <c r="ASJ60" s="1028"/>
      <c r="ASK60" s="1028"/>
      <c r="ASL60" s="1028"/>
      <c r="ASM60" s="1028"/>
      <c r="ASN60" s="1028"/>
      <c r="ASO60" s="1028"/>
      <c r="ASP60" s="1028"/>
      <c r="ASQ60" s="1028"/>
      <c r="ASR60" s="1028"/>
      <c r="ASS60" s="1028"/>
      <c r="AST60" s="1028"/>
      <c r="ASU60" s="1028"/>
      <c r="ASV60" s="1028"/>
      <c r="ASW60" s="1028"/>
      <c r="ASX60" s="1028"/>
      <c r="ASY60" s="1028"/>
      <c r="ASZ60" s="1028"/>
      <c r="ATA60" s="1028"/>
      <c r="ATB60" s="1028"/>
      <c r="ATC60" s="1028"/>
      <c r="ATD60" s="1028"/>
      <c r="ATE60" s="1028"/>
      <c r="ATF60" s="1028"/>
      <c r="ATG60" s="1028"/>
      <c r="ATH60" s="1028"/>
      <c r="ATI60" s="1028"/>
      <c r="ATJ60" s="1028"/>
      <c r="ATK60" s="1028"/>
      <c r="ATL60" s="1028"/>
      <c r="ATM60" s="1028"/>
      <c r="ATN60" s="1028"/>
      <c r="ATO60" s="1028"/>
      <c r="ATP60" s="1028"/>
      <c r="ATQ60" s="1028"/>
      <c r="ATR60" s="1028"/>
      <c r="ATS60" s="1028"/>
      <c r="ATT60" s="1028"/>
      <c r="ATU60" s="1028"/>
      <c r="ATV60" s="1028"/>
      <c r="ATW60" s="1028"/>
      <c r="ATX60" s="1028"/>
      <c r="ATY60" s="1028"/>
      <c r="ATZ60" s="1028"/>
      <c r="AUA60" s="1028"/>
      <c r="AUB60" s="1028"/>
      <c r="AUC60" s="1028"/>
      <c r="AUD60" s="1028"/>
      <c r="AUE60" s="1028"/>
      <c r="AUF60" s="1028"/>
      <c r="AUG60" s="1028"/>
      <c r="AUH60" s="1028"/>
      <c r="AUI60" s="1028"/>
      <c r="AUJ60" s="1028"/>
      <c r="AUK60" s="1028"/>
      <c r="AUL60" s="1028"/>
      <c r="AUM60" s="1028"/>
      <c r="AUN60" s="1028"/>
      <c r="AUO60" s="1028"/>
      <c r="AUP60" s="1028"/>
      <c r="AUQ60" s="1028"/>
      <c r="AUR60" s="1028"/>
      <c r="AUS60" s="1028"/>
      <c r="AUT60" s="1028"/>
      <c r="AUU60" s="1028"/>
      <c r="AUV60" s="1028"/>
      <c r="AUW60" s="1028"/>
      <c r="AUX60" s="1028"/>
      <c r="AUY60" s="1028"/>
      <c r="AUZ60" s="1028"/>
      <c r="AVA60" s="1028"/>
      <c r="AVB60" s="1028"/>
      <c r="AVC60" s="1028"/>
      <c r="AVD60" s="1028"/>
      <c r="AVE60" s="1028"/>
      <c r="AVF60" s="1028"/>
      <c r="AVG60" s="1028"/>
      <c r="AVH60" s="1028"/>
      <c r="AVI60" s="1028"/>
      <c r="AVJ60" s="1028"/>
      <c r="AVK60" s="1028"/>
      <c r="AVL60" s="1028"/>
      <c r="AVM60" s="1028"/>
      <c r="AVN60" s="1028"/>
      <c r="AVO60" s="1028"/>
      <c r="AVP60" s="1028"/>
      <c r="AVQ60" s="1028"/>
      <c r="AVR60" s="1028"/>
      <c r="AVS60" s="1028"/>
      <c r="AVT60" s="1028"/>
      <c r="AVU60" s="1028"/>
      <c r="AVV60" s="1028"/>
      <c r="AVW60" s="1028"/>
      <c r="AVX60" s="1028"/>
      <c r="AVY60" s="1028"/>
      <c r="AVZ60" s="1028"/>
      <c r="AWA60" s="1028"/>
      <c r="AWB60" s="1028"/>
      <c r="AWC60" s="1028"/>
      <c r="AWD60" s="1028"/>
      <c r="AWE60" s="1028"/>
      <c r="AWF60" s="1028"/>
      <c r="AWG60" s="1028"/>
      <c r="AWH60" s="1028"/>
      <c r="AWI60" s="1028"/>
      <c r="AWJ60" s="1028"/>
      <c r="AWK60" s="1028"/>
      <c r="AWL60" s="1028"/>
      <c r="AWM60" s="1028"/>
      <c r="AWN60" s="1028"/>
      <c r="AWO60" s="1028"/>
      <c r="AWP60" s="1028"/>
      <c r="AWQ60" s="1028"/>
      <c r="AWR60" s="1028"/>
      <c r="AWS60" s="1028"/>
      <c r="AWT60" s="1028"/>
      <c r="AWU60" s="1028"/>
      <c r="AWV60" s="1028"/>
      <c r="AWW60" s="1028"/>
      <c r="AWX60" s="1028"/>
      <c r="AWY60" s="1028"/>
      <c r="AWZ60" s="1028"/>
      <c r="AXA60" s="1028"/>
      <c r="AXB60" s="1028"/>
      <c r="AXC60" s="1028"/>
      <c r="AXD60" s="1028"/>
      <c r="AXE60" s="1028"/>
      <c r="AXF60" s="1028"/>
      <c r="AXG60" s="1028"/>
      <c r="AXH60" s="1028"/>
      <c r="AXI60" s="1028"/>
      <c r="AXJ60" s="1028"/>
      <c r="AXK60" s="1028"/>
      <c r="AXL60" s="1028"/>
      <c r="AXM60" s="1028"/>
      <c r="AXN60" s="1028"/>
      <c r="AXO60" s="1028"/>
      <c r="AXP60" s="1028"/>
      <c r="AXQ60" s="1028"/>
      <c r="AXR60" s="1028"/>
      <c r="AXS60" s="1028"/>
      <c r="AXT60" s="1028"/>
      <c r="AXU60" s="1028"/>
      <c r="AXV60" s="1028"/>
      <c r="AXW60" s="1028"/>
      <c r="AXX60" s="1028"/>
      <c r="AXY60" s="1028"/>
      <c r="AXZ60" s="1028"/>
      <c r="AYA60" s="1028"/>
      <c r="AYB60" s="1028"/>
      <c r="AYC60" s="1028"/>
      <c r="AYD60" s="1028"/>
      <c r="AYE60" s="1028"/>
      <c r="AYF60" s="1028"/>
      <c r="AYG60" s="1028"/>
      <c r="AYH60" s="1028"/>
      <c r="AYI60" s="1028"/>
      <c r="AYJ60" s="1028"/>
      <c r="AYK60" s="1028"/>
      <c r="AYL60" s="1028"/>
      <c r="AYM60" s="1028"/>
      <c r="AYN60" s="1028"/>
      <c r="AYO60" s="1028"/>
      <c r="AYP60" s="1028"/>
      <c r="AYQ60" s="1028"/>
      <c r="AYR60" s="1028"/>
      <c r="AYS60" s="1028"/>
      <c r="AYT60" s="1028"/>
      <c r="AYU60" s="1028"/>
      <c r="AYV60" s="1028"/>
      <c r="AYW60" s="1028"/>
      <c r="AYX60" s="1028"/>
      <c r="AYY60" s="1028"/>
      <c r="AYZ60" s="1028"/>
      <c r="AZA60" s="1028"/>
      <c r="AZB60" s="1028"/>
      <c r="AZC60" s="1028"/>
      <c r="AZD60" s="1028"/>
      <c r="AZE60" s="1028"/>
      <c r="AZF60" s="1028"/>
      <c r="AZG60" s="1028"/>
      <c r="AZH60" s="1028"/>
      <c r="AZI60" s="1028"/>
      <c r="AZJ60" s="1028"/>
      <c r="AZK60" s="1028"/>
      <c r="AZL60" s="1028"/>
      <c r="AZM60" s="1028"/>
      <c r="AZN60" s="1028"/>
      <c r="AZO60" s="1028"/>
      <c r="AZP60" s="1028"/>
      <c r="AZQ60" s="1028"/>
      <c r="AZR60" s="1028"/>
      <c r="AZS60" s="1028"/>
      <c r="AZT60" s="1028"/>
      <c r="AZU60" s="1028"/>
      <c r="AZV60" s="1028"/>
      <c r="AZW60" s="1028"/>
      <c r="AZX60" s="1028"/>
      <c r="AZY60" s="1028"/>
      <c r="AZZ60" s="1028"/>
      <c r="BAA60" s="1028"/>
      <c r="BAB60" s="1028"/>
      <c r="BAC60" s="1028"/>
      <c r="BAD60" s="1028"/>
      <c r="BAE60" s="1028"/>
      <c r="BAF60" s="1028"/>
      <c r="BAG60" s="1028"/>
      <c r="BAH60" s="1028"/>
      <c r="BAI60" s="1028"/>
      <c r="BAJ60" s="1028"/>
      <c r="BAK60" s="1028"/>
      <c r="BAL60" s="1028"/>
      <c r="BAM60" s="1028"/>
      <c r="BAN60" s="1028"/>
      <c r="BAO60" s="1028"/>
      <c r="BAP60" s="1028"/>
      <c r="BAQ60" s="1028"/>
      <c r="BAR60" s="1028"/>
      <c r="BAS60" s="1028"/>
      <c r="BAT60" s="1028"/>
      <c r="BAU60" s="1028"/>
      <c r="BAV60" s="1028"/>
      <c r="BAW60" s="1028"/>
      <c r="BAX60" s="1028"/>
      <c r="BAY60" s="1028"/>
      <c r="BAZ60" s="1028"/>
      <c r="BBA60" s="1028"/>
      <c r="BBB60" s="1028"/>
      <c r="BBC60" s="1028"/>
      <c r="BBD60" s="1028"/>
      <c r="BBE60" s="1028"/>
      <c r="BBF60" s="1028"/>
      <c r="BBG60" s="1028"/>
      <c r="BBH60" s="1028"/>
      <c r="BBI60" s="1028"/>
      <c r="BBJ60" s="1028"/>
      <c r="BBK60" s="1028"/>
      <c r="BBL60" s="1028"/>
      <c r="BBM60" s="1028"/>
      <c r="BBN60" s="1028"/>
      <c r="BBO60" s="1028"/>
      <c r="BBP60" s="1028"/>
      <c r="BBQ60" s="1028"/>
      <c r="BBR60" s="1028"/>
      <c r="BBS60" s="1028"/>
      <c r="BBT60" s="1028"/>
      <c r="BBU60" s="1028"/>
      <c r="BBV60" s="1028"/>
      <c r="BBW60" s="1028"/>
      <c r="BBX60" s="1028"/>
      <c r="BBY60" s="1028"/>
      <c r="BBZ60" s="1028"/>
      <c r="BCA60" s="1028"/>
      <c r="BCB60" s="1028"/>
      <c r="BCC60" s="1028"/>
      <c r="BCD60" s="1028"/>
      <c r="BCE60" s="1028"/>
      <c r="BCF60" s="1028"/>
      <c r="BCG60" s="1028"/>
      <c r="BCH60" s="1028"/>
      <c r="BCI60" s="1028"/>
      <c r="BCJ60" s="1028"/>
      <c r="BCK60" s="1028"/>
      <c r="BCL60" s="1028"/>
      <c r="BCM60" s="1028"/>
      <c r="BCN60" s="1028"/>
      <c r="BCO60" s="1028"/>
      <c r="BCP60" s="1028"/>
      <c r="BCQ60" s="1028"/>
      <c r="BCR60" s="1028"/>
      <c r="BCS60" s="1028"/>
      <c r="BCT60" s="1028"/>
      <c r="BCU60" s="1028"/>
      <c r="BCV60" s="1028"/>
      <c r="BCW60" s="1028"/>
      <c r="BCX60" s="1028"/>
      <c r="BCY60" s="1028"/>
      <c r="BCZ60" s="1028"/>
      <c r="BDA60" s="1028"/>
      <c r="BDB60" s="1028"/>
      <c r="BDC60" s="1028"/>
      <c r="BDD60" s="1028"/>
      <c r="BDE60" s="1028"/>
      <c r="BDF60" s="1028"/>
      <c r="BDG60" s="1028"/>
      <c r="BDH60" s="1028"/>
      <c r="BDI60" s="1028"/>
      <c r="BDJ60" s="1028"/>
      <c r="BDK60" s="1028"/>
      <c r="BDL60" s="1028"/>
      <c r="BDM60" s="1028"/>
      <c r="BDN60" s="1028"/>
      <c r="BDO60" s="1028"/>
      <c r="BDP60" s="1028"/>
      <c r="BDQ60" s="1028"/>
      <c r="BDR60" s="1028"/>
      <c r="BDS60" s="1028"/>
      <c r="BDT60" s="1028"/>
      <c r="BDU60" s="1028"/>
      <c r="BDV60" s="1028"/>
      <c r="BDW60" s="1028"/>
      <c r="BDX60" s="1028"/>
      <c r="BDY60" s="1028"/>
      <c r="BDZ60" s="1028"/>
      <c r="BEA60" s="1028"/>
      <c r="BEB60" s="1028"/>
      <c r="BEC60" s="1028"/>
      <c r="BED60" s="1028"/>
      <c r="BEE60" s="1028"/>
      <c r="BEF60" s="1028"/>
      <c r="BEG60" s="1028"/>
      <c r="BEH60" s="1028"/>
      <c r="BEI60" s="1028"/>
      <c r="BEJ60" s="1028"/>
      <c r="BEK60" s="1028"/>
      <c r="BEL60" s="1028"/>
      <c r="BEM60" s="1028"/>
      <c r="BEN60" s="1028"/>
      <c r="BEO60" s="1028"/>
      <c r="BEP60" s="1028"/>
      <c r="BEQ60" s="1028"/>
      <c r="BER60" s="1028"/>
      <c r="BES60" s="1028"/>
      <c r="BET60" s="1028"/>
      <c r="BEU60" s="1028"/>
      <c r="BEV60" s="1028"/>
      <c r="BEW60" s="1028"/>
      <c r="BEX60" s="1028"/>
      <c r="BEY60" s="1028"/>
      <c r="BEZ60" s="1028"/>
      <c r="BFA60" s="1028"/>
      <c r="BFB60" s="1028"/>
      <c r="BFC60" s="1028"/>
      <c r="BFD60" s="1028"/>
      <c r="BFE60" s="1028"/>
      <c r="BFF60" s="1028"/>
      <c r="BFG60" s="1028"/>
      <c r="BFH60" s="1028"/>
      <c r="BFI60" s="1028"/>
      <c r="BFJ60" s="1028"/>
      <c r="BFK60" s="1028"/>
      <c r="BFL60" s="1028"/>
      <c r="BFM60" s="1028"/>
      <c r="BFN60" s="1028"/>
      <c r="BFO60" s="1028"/>
      <c r="BFP60" s="1028"/>
      <c r="BFQ60" s="1028"/>
      <c r="BFR60" s="1028"/>
      <c r="BFS60" s="1028"/>
      <c r="BFT60" s="1028"/>
      <c r="BFU60" s="1028"/>
      <c r="BFV60" s="1028"/>
      <c r="BFW60" s="1028"/>
      <c r="BFX60" s="1028"/>
      <c r="BFY60" s="1028"/>
      <c r="BFZ60" s="1028"/>
      <c r="BGA60" s="1028"/>
      <c r="BGB60" s="1028"/>
      <c r="BGC60" s="1028"/>
      <c r="BGD60" s="1028"/>
      <c r="BGE60" s="1028"/>
      <c r="BGF60" s="1028"/>
      <c r="BGG60" s="1028"/>
      <c r="BGH60" s="1028"/>
      <c r="BGI60" s="1028"/>
      <c r="BGJ60" s="1028"/>
      <c r="BGK60" s="1028"/>
      <c r="BGL60" s="1028"/>
      <c r="BGM60" s="1028"/>
      <c r="BGN60" s="1028"/>
      <c r="BGO60" s="1028"/>
      <c r="BGP60" s="1028"/>
      <c r="BGQ60" s="1028"/>
      <c r="BGR60" s="1028"/>
      <c r="BGS60" s="1028"/>
      <c r="BGT60" s="1028"/>
      <c r="BGU60" s="1028"/>
      <c r="BGV60" s="1028"/>
      <c r="BGW60" s="1028"/>
      <c r="BGX60" s="1028"/>
      <c r="BGY60" s="1028"/>
      <c r="BGZ60" s="1028"/>
      <c r="BHA60" s="1028"/>
      <c r="BHB60" s="1028"/>
      <c r="BHC60" s="1028"/>
      <c r="BHD60" s="1028"/>
      <c r="BHE60" s="1028"/>
      <c r="BHF60" s="1028"/>
      <c r="BHG60" s="1028"/>
      <c r="BHH60" s="1028"/>
      <c r="BHI60" s="1028"/>
      <c r="BHJ60" s="1028"/>
      <c r="BHK60" s="1028"/>
      <c r="BHL60" s="1028"/>
      <c r="BHM60" s="1028"/>
      <c r="BHN60" s="1028"/>
      <c r="BHO60" s="1028"/>
      <c r="BHP60" s="1028"/>
      <c r="BHQ60" s="1028"/>
      <c r="BHR60" s="1028"/>
      <c r="BHS60" s="1028"/>
      <c r="BHT60" s="1028"/>
      <c r="BHU60" s="1028"/>
      <c r="BHV60" s="1028"/>
      <c r="BHW60" s="1028"/>
      <c r="BHX60" s="1028"/>
      <c r="BHY60" s="1028"/>
      <c r="BHZ60" s="1028"/>
      <c r="BIA60" s="1028"/>
      <c r="BIB60" s="1028"/>
      <c r="BIC60" s="1028"/>
      <c r="BID60" s="1028"/>
      <c r="BIE60" s="1028"/>
      <c r="BIF60" s="1028"/>
      <c r="BIG60" s="1028"/>
      <c r="BIH60" s="1028"/>
      <c r="BII60" s="1028"/>
      <c r="BIJ60" s="1028"/>
      <c r="BIK60" s="1028"/>
      <c r="BIL60" s="1028"/>
      <c r="BIM60" s="1028"/>
      <c r="BIN60" s="1028"/>
      <c r="BIO60" s="1028"/>
      <c r="BIP60" s="1028"/>
      <c r="BIQ60" s="1028"/>
      <c r="BIR60" s="1028"/>
      <c r="BIS60" s="1028"/>
      <c r="BIT60" s="1028"/>
      <c r="BIU60" s="1028"/>
      <c r="BIV60" s="1028"/>
      <c r="BIW60" s="1028"/>
      <c r="BIX60" s="1028"/>
      <c r="BIY60" s="1028"/>
      <c r="BIZ60" s="1028"/>
      <c r="BJA60" s="1028"/>
      <c r="BJB60" s="1028"/>
      <c r="BJC60" s="1028"/>
      <c r="BJD60" s="1028"/>
      <c r="BJE60" s="1028"/>
      <c r="BJF60" s="1028"/>
      <c r="BJG60" s="1028"/>
      <c r="BJH60" s="1028"/>
      <c r="BJI60" s="1028"/>
      <c r="BJJ60" s="1028"/>
      <c r="BJK60" s="1028"/>
      <c r="BJL60" s="1028"/>
      <c r="BJM60" s="1028"/>
      <c r="BJN60" s="1028"/>
      <c r="BJO60" s="1028"/>
      <c r="BJP60" s="1028"/>
      <c r="BJQ60" s="1028"/>
      <c r="BJR60" s="1028"/>
      <c r="BJS60" s="1028"/>
      <c r="BJT60" s="1028"/>
      <c r="BJU60" s="1028"/>
      <c r="BJV60" s="1028"/>
      <c r="BJW60" s="1028"/>
      <c r="BJX60" s="1028"/>
      <c r="BJY60" s="1028"/>
      <c r="BJZ60" s="1028"/>
      <c r="BKA60" s="1028"/>
      <c r="BKB60" s="1028"/>
      <c r="BKC60" s="1028"/>
      <c r="BKD60" s="1028"/>
      <c r="BKE60" s="1028"/>
      <c r="BKF60" s="1028"/>
      <c r="BKG60" s="1028"/>
      <c r="BKH60" s="1028"/>
      <c r="BKI60" s="1028"/>
      <c r="BKJ60" s="1028"/>
      <c r="BKK60" s="1028"/>
      <c r="BKL60" s="1028"/>
      <c r="BKM60" s="1028"/>
      <c r="BKN60" s="1028"/>
      <c r="BKO60" s="1028"/>
      <c r="BKP60" s="1028"/>
      <c r="BKQ60" s="1028"/>
      <c r="BKR60" s="1028"/>
      <c r="BKS60" s="1028"/>
      <c r="BKT60" s="1028"/>
      <c r="BKU60" s="1028"/>
      <c r="BKV60" s="1028"/>
      <c r="BKW60" s="1028"/>
      <c r="BKX60" s="1028"/>
      <c r="BKY60" s="1028"/>
      <c r="BKZ60" s="1028"/>
      <c r="BLA60" s="1028"/>
      <c r="BLB60" s="1028"/>
      <c r="BLC60" s="1028"/>
      <c r="BLD60" s="1028"/>
      <c r="BLE60" s="1028"/>
      <c r="BLF60" s="1028"/>
      <c r="BLG60" s="1028"/>
      <c r="BLH60" s="1028"/>
      <c r="BLI60" s="1028"/>
      <c r="BLJ60" s="1028"/>
      <c r="BLK60" s="1028"/>
      <c r="BLL60" s="1028"/>
      <c r="BLM60" s="1028"/>
      <c r="BLN60" s="1028"/>
      <c r="BLO60" s="1028"/>
      <c r="BLP60" s="1028"/>
      <c r="BLQ60" s="1028"/>
      <c r="BLR60" s="1028"/>
      <c r="BLS60" s="1028"/>
      <c r="BLT60" s="1028"/>
      <c r="BLU60" s="1028"/>
      <c r="BLV60" s="1028"/>
      <c r="BLW60" s="1028"/>
      <c r="BLX60" s="1028"/>
      <c r="BLY60" s="1028"/>
      <c r="BLZ60" s="1028"/>
      <c r="BMA60" s="1028"/>
      <c r="BMB60" s="1028"/>
      <c r="BMC60" s="1028"/>
      <c r="BMD60" s="1028"/>
      <c r="BME60" s="1028"/>
      <c r="BMF60" s="1028"/>
      <c r="BMG60" s="1028"/>
      <c r="BMH60" s="1028"/>
      <c r="BMI60" s="1028"/>
      <c r="BMJ60" s="1028"/>
      <c r="BMK60" s="1028"/>
      <c r="BML60" s="1028"/>
      <c r="BMM60" s="1028"/>
      <c r="BMN60" s="1028"/>
      <c r="BMO60" s="1028"/>
      <c r="BMP60" s="1028"/>
      <c r="BMQ60" s="1028"/>
      <c r="BMR60" s="1028"/>
      <c r="BMS60" s="1028"/>
      <c r="BMT60" s="1028"/>
      <c r="BMU60" s="1028"/>
      <c r="BMV60" s="1028"/>
      <c r="BMW60" s="1028"/>
      <c r="BMX60" s="1028"/>
      <c r="BMY60" s="1028"/>
      <c r="BMZ60" s="1028"/>
      <c r="BNA60" s="1028"/>
      <c r="BNB60" s="1028"/>
      <c r="BNC60" s="1028"/>
      <c r="BND60" s="1028"/>
      <c r="BNE60" s="1028"/>
      <c r="BNF60" s="1028"/>
      <c r="BNG60" s="1028"/>
      <c r="BNH60" s="1028"/>
      <c r="BNI60" s="1028"/>
      <c r="BNJ60" s="1028"/>
      <c r="BNK60" s="1028"/>
      <c r="BNL60" s="1028"/>
      <c r="BNM60" s="1028"/>
      <c r="BNN60" s="1028"/>
      <c r="BNO60" s="1028"/>
      <c r="BNP60" s="1028"/>
      <c r="BNQ60" s="1028"/>
      <c r="BNR60" s="1028"/>
      <c r="BNS60" s="1028"/>
      <c r="BNT60" s="1028"/>
      <c r="BNU60" s="1028"/>
      <c r="BNV60" s="1028"/>
      <c r="BNW60" s="1028"/>
      <c r="BNX60" s="1028"/>
      <c r="BNY60" s="1028"/>
      <c r="BNZ60" s="1028"/>
      <c r="BOA60" s="1028"/>
      <c r="BOB60" s="1028"/>
      <c r="BOC60" s="1028"/>
      <c r="BOD60" s="1028"/>
      <c r="BOE60" s="1028"/>
      <c r="BOF60" s="1028"/>
      <c r="BOG60" s="1028"/>
      <c r="BOH60" s="1028"/>
      <c r="BOI60" s="1028"/>
      <c r="BOJ60" s="1028"/>
      <c r="BOK60" s="1028"/>
      <c r="BOL60" s="1028"/>
      <c r="BOM60" s="1028"/>
      <c r="BON60" s="1028"/>
      <c r="BOO60" s="1028"/>
      <c r="BOP60" s="1028"/>
      <c r="BOQ60" s="1028"/>
      <c r="BOR60" s="1028"/>
      <c r="BOS60" s="1028"/>
      <c r="BOT60" s="1028"/>
      <c r="BOU60" s="1028"/>
      <c r="BOV60" s="1028"/>
      <c r="BOW60" s="1028"/>
      <c r="BOX60" s="1028"/>
      <c r="BOY60" s="1028"/>
      <c r="BOZ60" s="1028"/>
      <c r="BPA60" s="1028"/>
      <c r="BPB60" s="1028"/>
      <c r="BPC60" s="1028"/>
      <c r="BPD60" s="1028"/>
      <c r="BPE60" s="1028"/>
      <c r="BPF60" s="1028"/>
      <c r="BPG60" s="1028"/>
      <c r="BPH60" s="1028"/>
      <c r="BPI60" s="1028"/>
      <c r="BPJ60" s="1028"/>
      <c r="BPK60" s="1028"/>
      <c r="BPL60" s="1028"/>
      <c r="BPM60" s="1028"/>
      <c r="BPN60" s="1028"/>
      <c r="BPO60" s="1028"/>
      <c r="BPP60" s="1028"/>
      <c r="BPQ60" s="1028"/>
      <c r="BPR60" s="1028"/>
      <c r="BPS60" s="1028"/>
      <c r="BPT60" s="1028"/>
      <c r="BPU60" s="1028"/>
      <c r="BPV60" s="1028"/>
      <c r="BPW60" s="1028"/>
      <c r="BPX60" s="1028"/>
      <c r="BPY60" s="1028"/>
      <c r="BPZ60" s="1028"/>
      <c r="BQA60" s="1028"/>
      <c r="BQB60" s="1028"/>
      <c r="BQC60" s="1028"/>
      <c r="BQD60" s="1028"/>
      <c r="BQE60" s="1028"/>
      <c r="BQF60" s="1028"/>
      <c r="BQG60" s="1028"/>
      <c r="BQH60" s="1028"/>
      <c r="BQI60" s="1028"/>
      <c r="BQJ60" s="1028"/>
      <c r="BQK60" s="1028"/>
      <c r="BQL60" s="1028"/>
      <c r="BQM60" s="1028"/>
      <c r="BQN60" s="1028"/>
      <c r="BQO60" s="1028"/>
      <c r="BQP60" s="1028"/>
      <c r="BQQ60" s="1028"/>
      <c r="BQR60" s="1028"/>
      <c r="BQS60" s="1028"/>
      <c r="BQT60" s="1028"/>
      <c r="BQU60" s="1028"/>
      <c r="BQV60" s="1028"/>
      <c r="BQW60" s="1028"/>
      <c r="BQX60" s="1028"/>
      <c r="BQY60" s="1028"/>
      <c r="BQZ60" s="1028"/>
      <c r="BRA60" s="1028"/>
      <c r="BRB60" s="1028"/>
      <c r="BRC60" s="1028"/>
      <c r="BRD60" s="1028"/>
      <c r="BRE60" s="1028"/>
      <c r="BRF60" s="1028"/>
      <c r="BRG60" s="1028"/>
      <c r="BRH60" s="1028"/>
      <c r="BRI60" s="1028"/>
      <c r="BRJ60" s="1028"/>
      <c r="BRK60" s="1028"/>
      <c r="BRL60" s="1028"/>
      <c r="BRM60" s="1028"/>
      <c r="BRN60" s="1028"/>
      <c r="BRO60" s="1028"/>
      <c r="BRP60" s="1028"/>
      <c r="BRQ60" s="1028"/>
      <c r="BRR60" s="1028"/>
      <c r="BRS60" s="1028"/>
      <c r="BRT60" s="1028"/>
      <c r="BRU60" s="1028"/>
      <c r="BRV60" s="1028"/>
      <c r="BRW60" s="1028"/>
      <c r="BRX60" s="1028"/>
      <c r="BRY60" s="1028"/>
      <c r="BRZ60" s="1028"/>
      <c r="BSA60" s="1028"/>
      <c r="BSB60" s="1028"/>
      <c r="BSC60" s="1028"/>
      <c r="BSD60" s="1028"/>
      <c r="BSE60" s="1028"/>
      <c r="BSF60" s="1028"/>
      <c r="BSG60" s="1028"/>
      <c r="BSH60" s="1028"/>
      <c r="BSI60" s="1028"/>
      <c r="BSJ60" s="1028"/>
      <c r="BSK60" s="1028"/>
      <c r="BSL60" s="1028"/>
      <c r="BSM60" s="1028"/>
      <c r="BSN60" s="1028"/>
      <c r="BSO60" s="1028"/>
      <c r="BSP60" s="1028"/>
      <c r="BSQ60" s="1028"/>
      <c r="BSR60" s="1028"/>
      <c r="BSS60" s="1028"/>
      <c r="BST60" s="1028"/>
      <c r="BSU60" s="1028"/>
      <c r="BSV60" s="1028"/>
      <c r="BSW60" s="1028"/>
      <c r="BSX60" s="1028"/>
      <c r="BSY60" s="1028"/>
      <c r="BSZ60" s="1028"/>
      <c r="BTA60" s="1028"/>
      <c r="BTB60" s="1028"/>
      <c r="BTC60" s="1028"/>
      <c r="BTD60" s="1028"/>
      <c r="BTE60" s="1028"/>
      <c r="BTF60" s="1028"/>
      <c r="BTG60" s="1028"/>
      <c r="BTH60" s="1028"/>
      <c r="BTI60" s="1028"/>
      <c r="BTJ60" s="1028"/>
      <c r="BTK60" s="1028"/>
      <c r="BTL60" s="1028"/>
      <c r="BTM60" s="1028"/>
      <c r="BTN60" s="1028"/>
      <c r="BTO60" s="1028"/>
      <c r="BTP60" s="1028"/>
      <c r="BTQ60" s="1028"/>
      <c r="BTR60" s="1028"/>
      <c r="BTS60" s="1028"/>
      <c r="BTT60" s="1028"/>
      <c r="BTU60" s="1028"/>
      <c r="BTV60" s="1028"/>
      <c r="BTW60" s="1028"/>
      <c r="BTX60" s="1028"/>
      <c r="BTY60" s="1028"/>
      <c r="BTZ60" s="1028"/>
      <c r="BUA60" s="1028"/>
      <c r="BUB60" s="1028"/>
      <c r="BUC60" s="1028"/>
      <c r="BUD60" s="1028"/>
      <c r="BUE60" s="1028"/>
      <c r="BUF60" s="1028"/>
      <c r="BUG60" s="1028"/>
      <c r="BUH60" s="1028"/>
      <c r="BUI60" s="1028"/>
      <c r="BUJ60" s="1028"/>
      <c r="BUK60" s="1028"/>
      <c r="BUL60" s="1028"/>
      <c r="BUM60" s="1028"/>
      <c r="BUN60" s="1028"/>
      <c r="BUO60" s="1028"/>
      <c r="BUP60" s="1028"/>
      <c r="BUQ60" s="1028"/>
      <c r="BUR60" s="1028"/>
      <c r="BUS60" s="1028"/>
      <c r="BUT60" s="1028"/>
      <c r="BUU60" s="1028"/>
      <c r="BUV60" s="1028"/>
      <c r="BUW60" s="1028"/>
      <c r="BUX60" s="1028"/>
      <c r="BUY60" s="1028"/>
      <c r="BUZ60" s="1028"/>
      <c r="BVA60" s="1028"/>
      <c r="BVB60" s="1028"/>
      <c r="BVC60" s="1028"/>
      <c r="BVD60" s="1028"/>
      <c r="BVE60" s="1028"/>
      <c r="BVF60" s="1028"/>
      <c r="BVG60" s="1028"/>
      <c r="BVH60" s="1028"/>
      <c r="BVI60" s="1028"/>
      <c r="BVJ60" s="1028"/>
      <c r="BVK60" s="1028"/>
      <c r="BVL60" s="1028"/>
      <c r="BVM60" s="1028"/>
      <c r="BVN60" s="1028"/>
      <c r="BVO60" s="1028"/>
      <c r="BVP60" s="1028"/>
      <c r="BVQ60" s="1028"/>
      <c r="BVR60" s="1028"/>
      <c r="BVS60" s="1028"/>
      <c r="BVT60" s="1028"/>
      <c r="BVU60" s="1028"/>
      <c r="BVV60" s="1028"/>
      <c r="BVW60" s="1028"/>
      <c r="BVX60" s="1028"/>
      <c r="BVY60" s="1028"/>
      <c r="BVZ60" s="1028"/>
      <c r="BWA60" s="1028"/>
      <c r="BWB60" s="1028"/>
      <c r="BWC60" s="1028"/>
      <c r="BWD60" s="1028"/>
      <c r="BWE60" s="1028"/>
      <c r="BWF60" s="1028"/>
      <c r="BWG60" s="1028"/>
      <c r="BWH60" s="1028"/>
      <c r="BWI60" s="1028"/>
      <c r="BWJ60" s="1028"/>
      <c r="BWK60" s="1028"/>
      <c r="BWL60" s="1028"/>
      <c r="BWM60" s="1028"/>
      <c r="BWN60" s="1028"/>
      <c r="BWO60" s="1028"/>
      <c r="BWP60" s="1028"/>
      <c r="BWQ60" s="1028"/>
      <c r="BWR60" s="1028"/>
      <c r="BWS60" s="1028"/>
      <c r="BWT60" s="1028"/>
      <c r="BWU60" s="1028"/>
      <c r="BWV60" s="1028"/>
      <c r="BWW60" s="1028"/>
      <c r="BWX60" s="1028"/>
      <c r="BWY60" s="1028"/>
      <c r="BWZ60" s="1028"/>
      <c r="BXA60" s="1028"/>
      <c r="BXB60" s="1028"/>
      <c r="BXC60" s="1028"/>
      <c r="BXD60" s="1028"/>
      <c r="BXE60" s="1028"/>
      <c r="BXF60" s="1028"/>
      <c r="BXG60" s="1028"/>
      <c r="BXH60" s="1028"/>
      <c r="BXI60" s="1028"/>
      <c r="BXJ60" s="1028"/>
      <c r="BXK60" s="1028"/>
      <c r="BXL60" s="1028"/>
      <c r="BXM60" s="1028"/>
      <c r="BXN60" s="1028"/>
      <c r="BXO60" s="1028"/>
      <c r="BXP60" s="1028"/>
      <c r="BXQ60" s="1028"/>
      <c r="BXR60" s="1028"/>
      <c r="BXS60" s="1028"/>
      <c r="BXT60" s="1028"/>
      <c r="BXU60" s="1028"/>
      <c r="BXV60" s="1028"/>
      <c r="BXW60" s="1028"/>
      <c r="BXX60" s="1028"/>
      <c r="BXY60" s="1028"/>
      <c r="BXZ60" s="1028"/>
      <c r="BYA60" s="1028"/>
      <c r="BYB60" s="1028"/>
      <c r="BYC60" s="1028"/>
      <c r="BYD60" s="1028"/>
      <c r="BYE60" s="1028"/>
      <c r="BYF60" s="1028"/>
      <c r="BYG60" s="1028"/>
      <c r="BYH60" s="1028"/>
      <c r="BYI60" s="1028"/>
      <c r="BYJ60" s="1028"/>
      <c r="BYK60" s="1028"/>
      <c r="BYL60" s="1028"/>
      <c r="BYM60" s="1028"/>
      <c r="BYN60" s="1028"/>
      <c r="BYO60" s="1028"/>
      <c r="BYP60" s="1028"/>
      <c r="BYQ60" s="1028"/>
      <c r="BYR60" s="1028"/>
      <c r="BYS60" s="1028"/>
      <c r="BYT60" s="1028"/>
      <c r="BYU60" s="1028"/>
      <c r="BYV60" s="1028"/>
      <c r="BYW60" s="1028"/>
      <c r="BYX60" s="1028"/>
      <c r="BYY60" s="1028"/>
      <c r="BYZ60" s="1028"/>
      <c r="BZA60" s="1028"/>
      <c r="BZB60" s="1028"/>
      <c r="BZC60" s="1028"/>
      <c r="BZD60" s="1028"/>
      <c r="BZE60" s="1028"/>
      <c r="BZF60" s="1028"/>
      <c r="BZG60" s="1028"/>
      <c r="BZH60" s="1028"/>
      <c r="BZI60" s="1028"/>
      <c r="BZJ60" s="1028"/>
      <c r="BZK60" s="1028"/>
      <c r="BZL60" s="1028"/>
      <c r="BZM60" s="1028"/>
      <c r="BZN60" s="1028"/>
      <c r="BZO60" s="1028"/>
      <c r="BZP60" s="1028"/>
      <c r="BZQ60" s="1028"/>
      <c r="BZR60" s="1028"/>
      <c r="BZS60" s="1028"/>
      <c r="BZT60" s="1028"/>
      <c r="BZU60" s="1028"/>
      <c r="BZV60" s="1028"/>
      <c r="BZW60" s="1028"/>
      <c r="BZX60" s="1028"/>
      <c r="BZY60" s="1028"/>
      <c r="BZZ60" s="1028"/>
      <c r="CAA60" s="1028"/>
      <c r="CAB60" s="1028"/>
      <c r="CAC60" s="1028"/>
      <c r="CAD60" s="1028"/>
      <c r="CAE60" s="1028"/>
      <c r="CAF60" s="1028"/>
      <c r="CAG60" s="1028"/>
      <c r="CAH60" s="1028"/>
      <c r="CAI60" s="1028"/>
      <c r="CAJ60" s="1028"/>
      <c r="CAK60" s="1028"/>
      <c r="CAL60" s="1028"/>
      <c r="CAM60" s="1028"/>
      <c r="CAN60" s="1028"/>
      <c r="CAO60" s="1028"/>
      <c r="CAP60" s="1028"/>
      <c r="CAQ60" s="1028"/>
      <c r="CAR60" s="1028"/>
      <c r="CAS60" s="1028"/>
      <c r="CAT60" s="1028"/>
      <c r="CAU60" s="1028"/>
      <c r="CAV60" s="1028"/>
      <c r="CAW60" s="1028"/>
      <c r="CAX60" s="1028"/>
      <c r="CAY60" s="1028"/>
      <c r="CAZ60" s="1028"/>
      <c r="CBA60" s="1028"/>
      <c r="CBB60" s="1028"/>
      <c r="CBC60" s="1028"/>
      <c r="CBD60" s="1028"/>
      <c r="CBE60" s="1028"/>
      <c r="CBF60" s="1028"/>
      <c r="CBG60" s="1028"/>
      <c r="CBH60" s="1028"/>
      <c r="CBI60" s="1028"/>
      <c r="CBJ60" s="1028"/>
      <c r="CBK60" s="1028"/>
      <c r="CBL60" s="1028"/>
      <c r="CBM60" s="1028"/>
      <c r="CBN60" s="1028"/>
      <c r="CBO60" s="1028"/>
      <c r="CBP60" s="1028"/>
      <c r="CBQ60" s="1028"/>
      <c r="CBR60" s="1028"/>
      <c r="CBS60" s="1028"/>
      <c r="CBT60" s="1028"/>
      <c r="CBU60" s="1028"/>
      <c r="CBV60" s="1028"/>
      <c r="CBW60" s="1028"/>
      <c r="CBX60" s="1028"/>
      <c r="CBY60" s="1028"/>
      <c r="CBZ60" s="1028"/>
      <c r="CCA60" s="1028"/>
      <c r="CCB60" s="1028"/>
      <c r="CCC60" s="1028"/>
      <c r="CCD60" s="1028"/>
      <c r="CCE60" s="1028"/>
      <c r="CCF60" s="1028"/>
      <c r="CCG60" s="1028"/>
      <c r="CCH60" s="1028"/>
      <c r="CCI60" s="1028"/>
      <c r="CCJ60" s="1028"/>
      <c r="CCK60" s="1028"/>
      <c r="CCL60" s="1028"/>
      <c r="CCM60" s="1028"/>
      <c r="CCN60" s="1028"/>
      <c r="CCO60" s="1028"/>
      <c r="CCP60" s="1028"/>
      <c r="CCQ60" s="1028"/>
      <c r="CCR60" s="1028"/>
      <c r="CCS60" s="1028"/>
      <c r="CCT60" s="1028"/>
      <c r="CCU60" s="1028"/>
      <c r="CCV60" s="1028"/>
      <c r="CCW60" s="1028"/>
      <c r="CCX60" s="1028"/>
      <c r="CCY60" s="1028"/>
      <c r="CCZ60" s="1028"/>
      <c r="CDA60" s="1028"/>
      <c r="CDB60" s="1028"/>
      <c r="CDC60" s="1028"/>
      <c r="CDD60" s="1028"/>
      <c r="CDE60" s="1028"/>
      <c r="CDF60" s="1028"/>
      <c r="CDG60" s="1028"/>
      <c r="CDH60" s="1028"/>
      <c r="CDI60" s="1028"/>
      <c r="CDJ60" s="1028"/>
      <c r="CDK60" s="1028"/>
      <c r="CDL60" s="1028"/>
      <c r="CDM60" s="1028"/>
      <c r="CDN60" s="1028"/>
      <c r="CDO60" s="1028"/>
      <c r="CDP60" s="1028"/>
      <c r="CDQ60" s="1028"/>
      <c r="CDR60" s="1028"/>
      <c r="CDS60" s="1028"/>
      <c r="CDT60" s="1028"/>
      <c r="CDU60" s="1028"/>
      <c r="CDV60" s="1028"/>
      <c r="CDW60" s="1028"/>
      <c r="CDX60" s="1028"/>
      <c r="CDY60" s="1028"/>
      <c r="CDZ60" s="1028"/>
      <c r="CEA60" s="1028"/>
      <c r="CEB60" s="1028"/>
      <c r="CEC60" s="1028"/>
      <c r="CED60" s="1028"/>
      <c r="CEE60" s="1028"/>
      <c r="CEF60" s="1028"/>
      <c r="CEG60" s="1028"/>
      <c r="CEH60" s="1028"/>
      <c r="CEI60" s="1028"/>
      <c r="CEJ60" s="1028"/>
      <c r="CEK60" s="1028"/>
      <c r="CEL60" s="1028"/>
      <c r="CEM60" s="1028"/>
      <c r="CEN60" s="1028"/>
      <c r="CEO60" s="1028"/>
      <c r="CEP60" s="1028"/>
      <c r="CEQ60" s="1028"/>
      <c r="CER60" s="1028"/>
      <c r="CES60" s="1028"/>
      <c r="CET60" s="1028"/>
      <c r="CEU60" s="1028"/>
      <c r="CEV60" s="1028"/>
      <c r="CEW60" s="1028"/>
      <c r="CEX60" s="1028"/>
      <c r="CEY60" s="1028"/>
      <c r="CEZ60" s="1028"/>
      <c r="CFA60" s="1028"/>
      <c r="CFB60" s="1028"/>
      <c r="CFC60" s="1028"/>
      <c r="CFD60" s="1028"/>
      <c r="CFE60" s="1028"/>
      <c r="CFF60" s="1028"/>
      <c r="CFG60" s="1028"/>
      <c r="CFH60" s="1028"/>
      <c r="CFI60" s="1028"/>
      <c r="CFJ60" s="1028"/>
      <c r="CFK60" s="1028"/>
      <c r="CFL60" s="1028"/>
      <c r="CFM60" s="1028"/>
      <c r="CFN60" s="1028"/>
      <c r="CFO60" s="1028"/>
      <c r="CFP60" s="1028"/>
      <c r="CFQ60" s="1028"/>
      <c r="CFR60" s="1028"/>
      <c r="CFS60" s="1028"/>
      <c r="CFT60" s="1028"/>
      <c r="CFU60" s="1028"/>
      <c r="CFV60" s="1028"/>
      <c r="CFW60" s="1028"/>
      <c r="CFX60" s="1028"/>
      <c r="CFY60" s="1028"/>
      <c r="CFZ60" s="1028"/>
      <c r="CGA60" s="1028"/>
      <c r="CGB60" s="1028"/>
      <c r="CGC60" s="1028"/>
      <c r="CGD60" s="1028"/>
      <c r="CGE60" s="1028"/>
      <c r="CGF60" s="1028"/>
      <c r="CGG60" s="1028"/>
      <c r="CGH60" s="1028"/>
      <c r="CGI60" s="1028"/>
      <c r="CGJ60" s="1028"/>
      <c r="CGK60" s="1028"/>
      <c r="CGL60" s="1028"/>
      <c r="CGM60" s="1028"/>
      <c r="CGN60" s="1028"/>
      <c r="CGO60" s="1028"/>
      <c r="CGP60" s="1028"/>
      <c r="CGQ60" s="1028"/>
      <c r="CGR60" s="1028"/>
      <c r="CGS60" s="1028"/>
      <c r="CGT60" s="1028"/>
      <c r="CGU60" s="1028"/>
      <c r="CGV60" s="1028"/>
      <c r="CGW60" s="1028"/>
      <c r="CGX60" s="1028"/>
      <c r="CGY60" s="1028"/>
      <c r="CGZ60" s="1028"/>
      <c r="CHA60" s="1028"/>
      <c r="CHB60" s="1028"/>
      <c r="CHC60" s="1028"/>
      <c r="CHD60" s="1028"/>
      <c r="CHE60" s="1028"/>
      <c r="CHF60" s="1028"/>
      <c r="CHG60" s="1028"/>
      <c r="CHH60" s="1028"/>
      <c r="CHI60" s="1028"/>
      <c r="CHJ60" s="1028"/>
      <c r="CHK60" s="1028"/>
      <c r="CHL60" s="1028"/>
      <c r="CHM60" s="1028"/>
      <c r="CHN60" s="1028"/>
      <c r="CHO60" s="1028"/>
      <c r="CHP60" s="1028"/>
      <c r="CHQ60" s="1028"/>
      <c r="CHR60" s="1028"/>
      <c r="CHS60" s="1028"/>
      <c r="CHT60" s="1028"/>
      <c r="CHU60" s="1028"/>
      <c r="CHV60" s="1028"/>
      <c r="CHW60" s="1028"/>
      <c r="CHX60" s="1028"/>
      <c r="CHY60" s="1028"/>
      <c r="CHZ60" s="1028"/>
      <c r="CIA60" s="1028"/>
      <c r="CIB60" s="1028"/>
      <c r="CIC60" s="1028"/>
      <c r="CID60" s="1028"/>
      <c r="CIE60" s="1028"/>
      <c r="CIF60" s="1028"/>
      <c r="CIG60" s="1028"/>
      <c r="CIH60" s="1028"/>
      <c r="CII60" s="1028"/>
      <c r="CIJ60" s="1028"/>
      <c r="CIK60" s="1028"/>
      <c r="CIL60" s="1028"/>
      <c r="CIM60" s="1028"/>
      <c r="CIN60" s="1028"/>
      <c r="CIO60" s="1028"/>
      <c r="CIP60" s="1028"/>
      <c r="CIQ60" s="1028"/>
      <c r="CIR60" s="1028"/>
      <c r="CIS60" s="1028"/>
      <c r="CIT60" s="1028"/>
      <c r="CIU60" s="1028"/>
      <c r="CIV60" s="1028"/>
      <c r="CIW60" s="1028"/>
      <c r="CIX60" s="1028"/>
      <c r="CIY60" s="1028"/>
      <c r="CIZ60" s="1028"/>
      <c r="CJA60" s="1028"/>
      <c r="CJB60" s="1028"/>
      <c r="CJC60" s="1028"/>
      <c r="CJD60" s="1028"/>
      <c r="CJE60" s="1028"/>
      <c r="CJF60" s="1028"/>
      <c r="CJG60" s="1028"/>
      <c r="CJH60" s="1028"/>
      <c r="CJI60" s="1028"/>
      <c r="CJJ60" s="1028"/>
      <c r="CJK60" s="1028"/>
      <c r="CJL60" s="1028"/>
      <c r="CJM60" s="1028"/>
      <c r="CJN60" s="1028"/>
      <c r="CJO60" s="1028"/>
      <c r="CJP60" s="1028"/>
      <c r="CJQ60" s="1028"/>
      <c r="CJR60" s="1028"/>
      <c r="CJS60" s="1028"/>
      <c r="CJT60" s="1028"/>
      <c r="CJU60" s="1028"/>
      <c r="CJV60" s="1028"/>
      <c r="CJW60" s="1028"/>
      <c r="CJX60" s="1028"/>
      <c r="CJY60" s="1028"/>
      <c r="CJZ60" s="1028"/>
      <c r="CKA60" s="1028"/>
      <c r="CKB60" s="1028"/>
      <c r="CKC60" s="1028"/>
      <c r="CKD60" s="1028"/>
      <c r="CKE60" s="1028"/>
      <c r="CKF60" s="1028"/>
      <c r="CKG60" s="1028"/>
      <c r="CKH60" s="1028"/>
      <c r="CKI60" s="1028"/>
      <c r="CKJ60" s="1028"/>
      <c r="CKK60" s="1028"/>
      <c r="CKL60" s="1028"/>
      <c r="CKM60" s="1028"/>
      <c r="CKN60" s="1028"/>
      <c r="CKO60" s="1028"/>
      <c r="CKP60" s="1028"/>
      <c r="CKQ60" s="1028"/>
      <c r="CKR60" s="1028"/>
      <c r="CKS60" s="1028"/>
      <c r="CKT60" s="1028"/>
      <c r="CKU60" s="1028"/>
      <c r="CKV60" s="1028"/>
      <c r="CKW60" s="1028"/>
      <c r="CKX60" s="1028"/>
      <c r="CKY60" s="1028"/>
      <c r="CKZ60" s="1028"/>
      <c r="CLA60" s="1028"/>
      <c r="CLB60" s="1028"/>
      <c r="CLC60" s="1028"/>
      <c r="CLD60" s="1028"/>
      <c r="CLE60" s="1028"/>
      <c r="CLF60" s="1028"/>
      <c r="CLG60" s="1028"/>
      <c r="CLH60" s="1028"/>
      <c r="CLI60" s="1028"/>
      <c r="CLJ60" s="1028"/>
      <c r="CLK60" s="1028"/>
      <c r="CLL60" s="1028"/>
      <c r="CLM60" s="1028"/>
      <c r="CLN60" s="1028"/>
      <c r="CLO60" s="1028"/>
      <c r="CLP60" s="1028"/>
      <c r="CLQ60" s="1028"/>
      <c r="CLR60" s="1028"/>
      <c r="CLS60" s="1028"/>
      <c r="CLT60" s="1028"/>
      <c r="CLU60" s="1028"/>
      <c r="CLV60" s="1028"/>
      <c r="CLW60" s="1028"/>
      <c r="CLX60" s="1028"/>
      <c r="CLY60" s="1028"/>
      <c r="CLZ60" s="1028"/>
      <c r="CMA60" s="1028"/>
      <c r="CMB60" s="1028"/>
      <c r="CMC60" s="1028"/>
      <c r="CMD60" s="1028"/>
      <c r="CME60" s="1028"/>
      <c r="CMF60" s="1028"/>
      <c r="CMG60" s="1028"/>
      <c r="CMH60" s="1028"/>
      <c r="CMI60" s="1028"/>
      <c r="CMJ60" s="1028"/>
      <c r="CMK60" s="1028"/>
      <c r="CML60" s="1028"/>
      <c r="CMM60" s="1028"/>
      <c r="CMN60" s="1028"/>
      <c r="CMO60" s="1028"/>
      <c r="CMP60" s="1028"/>
      <c r="CMQ60" s="1028"/>
      <c r="CMR60" s="1028"/>
      <c r="CMS60" s="1028"/>
      <c r="CMT60" s="1028"/>
      <c r="CMU60" s="1028"/>
      <c r="CMV60" s="1028"/>
      <c r="CMW60" s="1028"/>
      <c r="CMX60" s="1028"/>
      <c r="CMY60" s="1028"/>
      <c r="CMZ60" s="1028"/>
      <c r="CNA60" s="1028"/>
      <c r="CNB60" s="1028"/>
      <c r="CNC60" s="1028"/>
      <c r="CND60" s="1028"/>
      <c r="CNE60" s="1028"/>
      <c r="CNF60" s="1028"/>
      <c r="CNG60" s="1028"/>
      <c r="CNH60" s="1028"/>
      <c r="CNI60" s="1028"/>
      <c r="CNJ60" s="1028"/>
      <c r="CNK60" s="1028"/>
      <c r="CNL60" s="1028"/>
      <c r="CNM60" s="1028"/>
      <c r="CNN60" s="1028"/>
      <c r="CNO60" s="1028"/>
      <c r="CNP60" s="1028"/>
      <c r="CNQ60" s="1028"/>
      <c r="CNR60" s="1028"/>
      <c r="CNS60" s="1028"/>
      <c r="CNT60" s="1028"/>
      <c r="CNU60" s="1028"/>
      <c r="CNV60" s="1028"/>
      <c r="CNW60" s="1028"/>
      <c r="CNX60" s="1028"/>
      <c r="CNY60" s="1028"/>
      <c r="CNZ60" s="1028"/>
      <c r="COA60" s="1028"/>
      <c r="COB60" s="1028"/>
      <c r="COC60" s="1028"/>
      <c r="COD60" s="1028"/>
      <c r="COE60" s="1028"/>
      <c r="COF60" s="1028"/>
      <c r="COG60" s="1028"/>
      <c r="COH60" s="1028"/>
      <c r="COI60" s="1028"/>
      <c r="COJ60" s="1028"/>
      <c r="COK60" s="1028"/>
      <c r="COL60" s="1028"/>
      <c r="COM60" s="1028"/>
      <c r="CON60" s="1028"/>
      <c r="COO60" s="1028"/>
      <c r="COP60" s="1028"/>
      <c r="COQ60" s="1028"/>
      <c r="COR60" s="1028"/>
      <c r="COS60" s="1028"/>
      <c r="COT60" s="1028"/>
      <c r="COU60" s="1028"/>
      <c r="COV60" s="1028"/>
      <c r="COW60" s="1028"/>
      <c r="COX60" s="1028"/>
      <c r="COY60" s="1028"/>
      <c r="COZ60" s="1028"/>
      <c r="CPA60" s="1028"/>
      <c r="CPB60" s="1028"/>
      <c r="CPC60" s="1028"/>
      <c r="CPD60" s="1028"/>
      <c r="CPE60" s="1028"/>
      <c r="CPF60" s="1028"/>
      <c r="CPG60" s="1028"/>
      <c r="CPH60" s="1028"/>
      <c r="CPI60" s="1028"/>
      <c r="CPJ60" s="1028"/>
      <c r="CPK60" s="1028"/>
      <c r="CPL60" s="1028"/>
      <c r="CPM60" s="1028"/>
      <c r="CPN60" s="1028"/>
      <c r="CPO60" s="1028"/>
      <c r="CPP60" s="1028"/>
      <c r="CPQ60" s="1028"/>
      <c r="CPR60" s="1028"/>
      <c r="CPS60" s="1028"/>
      <c r="CPT60" s="1028"/>
      <c r="CPU60" s="1028"/>
      <c r="CPV60" s="1028"/>
      <c r="CPW60" s="1028"/>
      <c r="CPX60" s="1028"/>
      <c r="CPY60" s="1028"/>
      <c r="CPZ60" s="1028"/>
      <c r="CQA60" s="1028"/>
      <c r="CQB60" s="1028"/>
      <c r="CQC60" s="1028"/>
      <c r="CQD60" s="1028"/>
      <c r="CQE60" s="1028"/>
      <c r="CQF60" s="1028"/>
      <c r="CQG60" s="1028"/>
      <c r="CQH60" s="1028"/>
      <c r="CQI60" s="1028"/>
      <c r="CQJ60" s="1028"/>
      <c r="CQK60" s="1028"/>
      <c r="CQL60" s="1028"/>
      <c r="CQM60" s="1028"/>
      <c r="CQN60" s="1028"/>
      <c r="CQO60" s="1028"/>
      <c r="CQP60" s="1028"/>
      <c r="CQQ60" s="1028"/>
      <c r="CQR60" s="1028"/>
      <c r="CQS60" s="1028"/>
      <c r="CQT60" s="1028"/>
      <c r="CQU60" s="1028"/>
      <c r="CQV60" s="1028"/>
      <c r="CQW60" s="1028"/>
      <c r="CQX60" s="1028"/>
      <c r="CQY60" s="1028"/>
      <c r="CQZ60" s="1028"/>
      <c r="CRA60" s="1028"/>
      <c r="CRB60" s="1028"/>
      <c r="CRC60" s="1028"/>
      <c r="CRD60" s="1028"/>
      <c r="CRE60" s="1028"/>
      <c r="CRF60" s="1028"/>
      <c r="CRG60" s="1028"/>
      <c r="CRH60" s="1028"/>
      <c r="CRI60" s="1028"/>
      <c r="CRJ60" s="1028"/>
      <c r="CRK60" s="1028"/>
      <c r="CRL60" s="1028"/>
      <c r="CRM60" s="1028"/>
      <c r="CRN60" s="1028"/>
      <c r="CRO60" s="1028"/>
      <c r="CRP60" s="1028"/>
      <c r="CRQ60" s="1028"/>
      <c r="CRR60" s="1028"/>
      <c r="CRS60" s="1028"/>
      <c r="CRT60" s="1028"/>
      <c r="CRU60" s="1028"/>
      <c r="CRV60" s="1028"/>
      <c r="CRW60" s="1028"/>
      <c r="CRX60" s="1028"/>
      <c r="CRY60" s="1028"/>
      <c r="CRZ60" s="1028"/>
      <c r="CSA60" s="1028"/>
      <c r="CSB60" s="1028"/>
      <c r="CSC60" s="1028"/>
      <c r="CSD60" s="1028"/>
      <c r="CSE60" s="1028"/>
      <c r="CSF60" s="1028"/>
      <c r="CSG60" s="1028"/>
      <c r="CSH60" s="1028"/>
      <c r="CSI60" s="1028"/>
      <c r="CSJ60" s="1028"/>
      <c r="CSK60" s="1028"/>
      <c r="CSL60" s="1028"/>
      <c r="CSM60" s="1028"/>
      <c r="CSN60" s="1028"/>
      <c r="CSO60" s="1028"/>
      <c r="CSP60" s="1028"/>
      <c r="CSQ60" s="1028"/>
      <c r="CSR60" s="1028"/>
      <c r="CSS60" s="1028"/>
      <c r="CST60" s="1028"/>
      <c r="CSU60" s="1028"/>
      <c r="CSV60" s="1028"/>
      <c r="CSW60" s="1028"/>
      <c r="CSX60" s="1028"/>
      <c r="CSY60" s="1028"/>
      <c r="CSZ60" s="1028"/>
      <c r="CTA60" s="1028"/>
      <c r="CTB60" s="1028"/>
      <c r="CTC60" s="1028"/>
      <c r="CTD60" s="1028"/>
      <c r="CTE60" s="1028"/>
      <c r="CTF60" s="1028"/>
      <c r="CTG60" s="1028"/>
      <c r="CTH60" s="1028"/>
      <c r="CTI60" s="1028"/>
      <c r="CTJ60" s="1028"/>
      <c r="CTK60" s="1028"/>
      <c r="CTL60" s="1028"/>
      <c r="CTM60" s="1028"/>
      <c r="CTN60" s="1028"/>
      <c r="CTO60" s="1028"/>
      <c r="CTP60" s="1028"/>
      <c r="CTQ60" s="1028"/>
      <c r="CTR60" s="1028"/>
      <c r="CTS60" s="1028"/>
      <c r="CTT60" s="1028"/>
      <c r="CTU60" s="1028"/>
      <c r="CTV60" s="1028"/>
      <c r="CTW60" s="1028"/>
      <c r="CTX60" s="1028"/>
      <c r="CTY60" s="1028"/>
      <c r="CTZ60" s="1028"/>
      <c r="CUA60" s="1028"/>
      <c r="CUB60" s="1028"/>
      <c r="CUC60" s="1028"/>
      <c r="CUD60" s="1028"/>
      <c r="CUE60" s="1028"/>
      <c r="CUF60" s="1028"/>
      <c r="CUG60" s="1028"/>
      <c r="CUH60" s="1028"/>
      <c r="CUI60" s="1028"/>
      <c r="CUJ60" s="1028"/>
      <c r="CUK60" s="1028"/>
      <c r="CUL60" s="1028"/>
      <c r="CUM60" s="1028"/>
      <c r="CUN60" s="1028"/>
      <c r="CUO60" s="1028"/>
      <c r="CUP60" s="1028"/>
      <c r="CUQ60" s="1028"/>
      <c r="CUR60" s="1028"/>
      <c r="CUS60" s="1028"/>
      <c r="CUT60" s="1028"/>
      <c r="CUU60" s="1028"/>
      <c r="CUV60" s="1028"/>
      <c r="CUW60" s="1028"/>
      <c r="CUX60" s="1028"/>
      <c r="CUY60" s="1028"/>
      <c r="CUZ60" s="1028"/>
      <c r="CVA60" s="1028"/>
      <c r="CVB60" s="1028"/>
      <c r="CVC60" s="1028"/>
      <c r="CVD60" s="1028"/>
      <c r="CVE60" s="1028"/>
      <c r="CVF60" s="1028"/>
      <c r="CVG60" s="1028"/>
      <c r="CVH60" s="1028"/>
      <c r="CVI60" s="1028"/>
      <c r="CVJ60" s="1028"/>
      <c r="CVK60" s="1028"/>
      <c r="CVL60" s="1028"/>
      <c r="CVM60" s="1028"/>
      <c r="CVN60" s="1028"/>
      <c r="CVO60" s="1028"/>
      <c r="CVP60" s="1028"/>
      <c r="CVQ60" s="1028"/>
      <c r="CVR60" s="1028"/>
      <c r="CVS60" s="1028"/>
      <c r="CVT60" s="1028"/>
      <c r="CVU60" s="1028"/>
      <c r="CVV60" s="1028"/>
      <c r="CVW60" s="1028"/>
      <c r="CVX60" s="1028"/>
      <c r="CVY60" s="1028"/>
      <c r="CVZ60" s="1028"/>
      <c r="CWA60" s="1028"/>
      <c r="CWB60" s="1028"/>
      <c r="CWC60" s="1028"/>
      <c r="CWD60" s="1028"/>
      <c r="CWE60" s="1028"/>
      <c r="CWF60" s="1028"/>
      <c r="CWG60" s="1028"/>
      <c r="CWH60" s="1028"/>
      <c r="CWI60" s="1028"/>
      <c r="CWJ60" s="1028"/>
      <c r="CWK60" s="1028"/>
      <c r="CWL60" s="1028"/>
      <c r="CWM60" s="1028"/>
      <c r="CWN60" s="1028"/>
      <c r="CWO60" s="1028"/>
      <c r="CWP60" s="1028"/>
      <c r="CWQ60" s="1028"/>
      <c r="CWR60" s="1028"/>
      <c r="CWS60" s="1028"/>
      <c r="CWT60" s="1028"/>
      <c r="CWU60" s="1028"/>
      <c r="CWV60" s="1028"/>
      <c r="CWW60" s="1028"/>
      <c r="CWX60" s="1028"/>
      <c r="CWY60" s="1028"/>
      <c r="CWZ60" s="1028"/>
      <c r="CXA60" s="1028"/>
      <c r="CXB60" s="1028"/>
      <c r="CXC60" s="1028"/>
      <c r="CXD60" s="1028"/>
      <c r="CXE60" s="1028"/>
      <c r="CXF60" s="1028"/>
      <c r="CXG60" s="1028"/>
      <c r="CXH60" s="1028"/>
      <c r="CXI60" s="1028"/>
      <c r="CXJ60" s="1028"/>
      <c r="CXK60" s="1028"/>
      <c r="CXL60" s="1028"/>
      <c r="CXM60" s="1028"/>
      <c r="CXN60" s="1028"/>
      <c r="CXO60" s="1028"/>
      <c r="CXP60" s="1028"/>
      <c r="CXQ60" s="1028"/>
      <c r="CXR60" s="1028"/>
      <c r="CXS60" s="1028"/>
      <c r="CXT60" s="1028"/>
      <c r="CXU60" s="1028"/>
      <c r="CXV60" s="1028"/>
      <c r="CXW60" s="1028"/>
      <c r="CXX60" s="1028"/>
      <c r="CXY60" s="1028"/>
      <c r="CXZ60" s="1028"/>
      <c r="CYA60" s="1028"/>
      <c r="CYB60" s="1028"/>
      <c r="CYC60" s="1028"/>
      <c r="CYD60" s="1028"/>
      <c r="CYE60" s="1028"/>
      <c r="CYF60" s="1028"/>
      <c r="CYG60" s="1028"/>
      <c r="CYH60" s="1028"/>
      <c r="CYI60" s="1028"/>
      <c r="CYJ60" s="1028"/>
      <c r="CYK60" s="1028"/>
      <c r="CYL60" s="1028"/>
      <c r="CYM60" s="1028"/>
      <c r="CYN60" s="1028"/>
      <c r="CYO60" s="1028"/>
      <c r="CYP60" s="1028"/>
      <c r="CYQ60" s="1028"/>
      <c r="CYR60" s="1028"/>
      <c r="CYS60" s="1028"/>
      <c r="CYT60" s="1028"/>
      <c r="CYU60" s="1028"/>
      <c r="CYV60" s="1028"/>
      <c r="CYW60" s="1028"/>
      <c r="CYX60" s="1028"/>
      <c r="CYY60" s="1028"/>
      <c r="CYZ60" s="1028"/>
      <c r="CZA60" s="1028"/>
      <c r="CZB60" s="1028"/>
      <c r="CZC60" s="1028"/>
      <c r="CZD60" s="1028"/>
      <c r="CZE60" s="1028"/>
      <c r="CZF60" s="1028"/>
      <c r="CZG60" s="1028"/>
      <c r="CZH60" s="1028"/>
      <c r="CZI60" s="1028"/>
      <c r="CZJ60" s="1028"/>
      <c r="CZK60" s="1028"/>
      <c r="CZL60" s="1028"/>
      <c r="CZM60" s="1028"/>
      <c r="CZN60" s="1028"/>
      <c r="CZO60" s="1028"/>
      <c r="CZP60" s="1028"/>
      <c r="CZQ60" s="1028"/>
      <c r="CZR60" s="1028"/>
      <c r="CZS60" s="1028"/>
      <c r="CZT60" s="1028"/>
      <c r="CZU60" s="1028"/>
      <c r="CZV60" s="1028"/>
      <c r="CZW60" s="1028"/>
      <c r="CZX60" s="1028"/>
      <c r="CZY60" s="1028"/>
      <c r="CZZ60" s="1028"/>
      <c r="DAA60" s="1028"/>
      <c r="DAB60" s="1028"/>
      <c r="DAC60" s="1028"/>
      <c r="DAD60" s="1028"/>
      <c r="DAE60" s="1028"/>
      <c r="DAF60" s="1028"/>
      <c r="DAG60" s="1028"/>
      <c r="DAH60" s="1028"/>
      <c r="DAI60" s="1028"/>
      <c r="DAJ60" s="1028"/>
      <c r="DAK60" s="1028"/>
      <c r="DAL60" s="1028"/>
      <c r="DAM60" s="1028"/>
      <c r="DAN60" s="1028"/>
      <c r="DAO60" s="1028"/>
      <c r="DAP60" s="1028"/>
      <c r="DAQ60" s="1028"/>
      <c r="DAR60" s="1028"/>
      <c r="DAS60" s="1028"/>
      <c r="DAT60" s="1028"/>
      <c r="DAU60" s="1028"/>
      <c r="DAV60" s="1028"/>
      <c r="DAW60" s="1028"/>
      <c r="DAX60" s="1028"/>
      <c r="DAY60" s="1028"/>
      <c r="DAZ60" s="1028"/>
      <c r="DBA60" s="1028"/>
      <c r="DBB60" s="1028"/>
      <c r="DBC60" s="1028"/>
      <c r="DBD60" s="1028"/>
      <c r="DBE60" s="1028"/>
      <c r="DBF60" s="1028"/>
      <c r="DBG60" s="1028"/>
      <c r="DBH60" s="1028"/>
      <c r="DBI60" s="1028"/>
      <c r="DBJ60" s="1028"/>
      <c r="DBK60" s="1028"/>
      <c r="DBL60" s="1028"/>
      <c r="DBM60" s="1028"/>
      <c r="DBN60" s="1028"/>
      <c r="DBO60" s="1028"/>
      <c r="DBP60" s="1028"/>
      <c r="DBQ60" s="1028"/>
      <c r="DBR60" s="1028"/>
      <c r="DBS60" s="1028"/>
      <c r="DBT60" s="1028"/>
      <c r="DBU60" s="1028"/>
      <c r="DBV60" s="1028"/>
      <c r="DBW60" s="1028"/>
      <c r="DBX60" s="1028"/>
      <c r="DBY60" s="1028"/>
      <c r="DBZ60" s="1028"/>
      <c r="DCA60" s="1028"/>
      <c r="DCB60" s="1028"/>
      <c r="DCC60" s="1028"/>
      <c r="DCD60" s="1028"/>
      <c r="DCE60" s="1028"/>
      <c r="DCF60" s="1028"/>
      <c r="DCG60" s="1028"/>
      <c r="DCH60" s="1028"/>
      <c r="DCI60" s="1028"/>
      <c r="DCJ60" s="1028"/>
      <c r="DCK60" s="1028"/>
      <c r="DCL60" s="1028"/>
      <c r="DCM60" s="1028"/>
      <c r="DCN60" s="1028"/>
      <c r="DCO60" s="1028"/>
      <c r="DCP60" s="1028"/>
      <c r="DCQ60" s="1028"/>
      <c r="DCR60" s="1028"/>
      <c r="DCS60" s="1028"/>
      <c r="DCT60" s="1028"/>
      <c r="DCU60" s="1028"/>
      <c r="DCV60" s="1028"/>
      <c r="DCW60" s="1028"/>
      <c r="DCX60" s="1028"/>
      <c r="DCY60" s="1028"/>
      <c r="DCZ60" s="1028"/>
      <c r="DDA60" s="1028"/>
      <c r="DDB60" s="1028"/>
      <c r="DDC60" s="1028"/>
      <c r="DDD60" s="1028"/>
      <c r="DDE60" s="1028"/>
      <c r="DDF60" s="1028"/>
      <c r="DDG60" s="1028"/>
      <c r="DDH60" s="1028"/>
      <c r="DDI60" s="1028"/>
      <c r="DDJ60" s="1028"/>
      <c r="DDK60" s="1028"/>
      <c r="DDL60" s="1028"/>
      <c r="DDM60" s="1028"/>
      <c r="DDN60" s="1028"/>
      <c r="DDO60" s="1028"/>
      <c r="DDP60" s="1028"/>
      <c r="DDQ60" s="1028"/>
      <c r="DDR60" s="1028"/>
      <c r="DDS60" s="1028"/>
      <c r="DDT60" s="1028"/>
      <c r="DDU60" s="1028"/>
      <c r="DDV60" s="1028"/>
      <c r="DDW60" s="1028"/>
      <c r="DDX60" s="1028"/>
      <c r="DDY60" s="1028"/>
      <c r="DDZ60" s="1028"/>
      <c r="DEA60" s="1028"/>
      <c r="DEB60" s="1028"/>
      <c r="DEC60" s="1028"/>
      <c r="DED60" s="1028"/>
      <c r="DEE60" s="1028"/>
      <c r="DEF60" s="1028"/>
      <c r="DEG60" s="1028"/>
      <c r="DEH60" s="1028"/>
      <c r="DEI60" s="1028"/>
      <c r="DEJ60" s="1028"/>
      <c r="DEK60" s="1028"/>
      <c r="DEL60" s="1028"/>
      <c r="DEM60" s="1028"/>
      <c r="DEN60" s="1028"/>
      <c r="DEO60" s="1028"/>
      <c r="DEP60" s="1028"/>
      <c r="DEQ60" s="1028"/>
      <c r="DER60" s="1028"/>
      <c r="DES60" s="1028"/>
      <c r="DET60" s="1028"/>
      <c r="DEU60" s="1028"/>
      <c r="DEV60" s="1028"/>
      <c r="DEW60" s="1028"/>
      <c r="DEX60" s="1028"/>
      <c r="DEY60" s="1028"/>
      <c r="DEZ60" s="1028"/>
      <c r="DFA60" s="1028"/>
      <c r="DFB60" s="1028"/>
      <c r="DFC60" s="1028"/>
      <c r="DFD60" s="1028"/>
      <c r="DFE60" s="1028"/>
      <c r="DFF60" s="1028"/>
      <c r="DFG60" s="1028"/>
      <c r="DFH60" s="1028"/>
      <c r="DFI60" s="1028"/>
      <c r="DFJ60" s="1028"/>
      <c r="DFK60" s="1028"/>
      <c r="DFL60" s="1028"/>
      <c r="DFM60" s="1028"/>
      <c r="DFN60" s="1028"/>
      <c r="DFO60" s="1028"/>
      <c r="DFP60" s="1028"/>
      <c r="DFQ60" s="1028"/>
      <c r="DFR60" s="1028"/>
      <c r="DFS60" s="1028"/>
      <c r="DFT60" s="1028"/>
      <c r="DFU60" s="1028"/>
      <c r="DFV60" s="1028"/>
      <c r="DFW60" s="1028"/>
      <c r="DFX60" s="1028"/>
      <c r="DFY60" s="1028"/>
      <c r="DFZ60" s="1028"/>
      <c r="DGA60" s="1028"/>
      <c r="DGB60" s="1028"/>
      <c r="DGC60" s="1028"/>
      <c r="DGD60" s="1028"/>
      <c r="DGE60" s="1028"/>
      <c r="DGF60" s="1028"/>
      <c r="DGG60" s="1028"/>
      <c r="DGH60" s="1028"/>
      <c r="DGI60" s="1028"/>
      <c r="DGJ60" s="1028"/>
      <c r="DGK60" s="1028"/>
      <c r="DGL60" s="1028"/>
      <c r="DGM60" s="1028"/>
      <c r="DGN60" s="1028"/>
      <c r="DGO60" s="1028"/>
      <c r="DGP60" s="1028"/>
      <c r="DGQ60" s="1028"/>
      <c r="DGR60" s="1028"/>
      <c r="DGS60" s="1028"/>
      <c r="DGT60" s="1028"/>
      <c r="DGU60" s="1028"/>
      <c r="DGV60" s="1028"/>
      <c r="DGW60" s="1028"/>
      <c r="DGX60" s="1028"/>
      <c r="DGY60" s="1028"/>
      <c r="DGZ60" s="1028"/>
      <c r="DHA60" s="1028"/>
      <c r="DHB60" s="1028"/>
      <c r="DHC60" s="1028"/>
      <c r="DHD60" s="1028"/>
      <c r="DHE60" s="1028"/>
      <c r="DHF60" s="1028"/>
      <c r="DHG60" s="1028"/>
      <c r="DHH60" s="1028"/>
      <c r="DHI60" s="1028"/>
      <c r="DHJ60" s="1028"/>
      <c r="DHK60" s="1028"/>
      <c r="DHL60" s="1028"/>
      <c r="DHM60" s="1028"/>
      <c r="DHN60" s="1028"/>
      <c r="DHO60" s="1028"/>
      <c r="DHP60" s="1028"/>
      <c r="DHQ60" s="1028"/>
      <c r="DHR60" s="1028"/>
      <c r="DHS60" s="1028"/>
      <c r="DHT60" s="1028"/>
      <c r="DHU60" s="1028"/>
      <c r="DHV60" s="1028"/>
      <c r="DHW60" s="1028"/>
      <c r="DHX60" s="1028"/>
      <c r="DHY60" s="1028"/>
      <c r="DHZ60" s="1028"/>
      <c r="DIA60" s="1028"/>
      <c r="DIB60" s="1028"/>
      <c r="DIC60" s="1028"/>
      <c r="DID60" s="1028"/>
      <c r="DIE60" s="1028"/>
      <c r="DIF60" s="1028"/>
      <c r="DIG60" s="1028"/>
      <c r="DIH60" s="1028"/>
      <c r="DII60" s="1028"/>
      <c r="DIJ60" s="1028"/>
      <c r="DIK60" s="1028"/>
      <c r="DIL60" s="1028"/>
      <c r="DIM60" s="1028"/>
      <c r="DIN60" s="1028"/>
      <c r="DIO60" s="1028"/>
      <c r="DIP60" s="1028"/>
      <c r="DIQ60" s="1028"/>
      <c r="DIR60" s="1028"/>
      <c r="DIS60" s="1028"/>
      <c r="DIT60" s="1028"/>
      <c r="DIU60" s="1028"/>
      <c r="DIV60" s="1028"/>
      <c r="DIW60" s="1028"/>
      <c r="DIX60" s="1028"/>
      <c r="DIY60" s="1028"/>
      <c r="DIZ60" s="1028"/>
      <c r="DJA60" s="1028"/>
      <c r="DJB60" s="1028"/>
      <c r="DJC60" s="1028"/>
      <c r="DJD60" s="1028"/>
      <c r="DJE60" s="1028"/>
      <c r="DJF60" s="1028"/>
      <c r="DJG60" s="1028"/>
      <c r="DJH60" s="1028"/>
      <c r="DJI60" s="1028"/>
      <c r="DJJ60" s="1028"/>
      <c r="DJK60" s="1028"/>
      <c r="DJL60" s="1028"/>
      <c r="DJM60" s="1028"/>
      <c r="DJN60" s="1028"/>
      <c r="DJO60" s="1028"/>
      <c r="DJP60" s="1028"/>
      <c r="DJQ60" s="1028"/>
      <c r="DJR60" s="1028"/>
      <c r="DJS60" s="1028"/>
      <c r="DJT60" s="1028"/>
      <c r="DJU60" s="1028"/>
      <c r="DJV60" s="1028"/>
      <c r="DJW60" s="1028"/>
      <c r="DJX60" s="1028"/>
      <c r="DJY60" s="1028"/>
      <c r="DJZ60" s="1028"/>
      <c r="DKA60" s="1028"/>
      <c r="DKB60" s="1028"/>
      <c r="DKC60" s="1028"/>
      <c r="DKD60" s="1028"/>
      <c r="DKE60" s="1028"/>
      <c r="DKF60" s="1028"/>
      <c r="DKG60" s="1028"/>
      <c r="DKH60" s="1028"/>
      <c r="DKI60" s="1028"/>
      <c r="DKJ60" s="1028"/>
      <c r="DKK60" s="1028"/>
      <c r="DKL60" s="1028"/>
      <c r="DKM60" s="1028"/>
      <c r="DKN60" s="1028"/>
      <c r="DKO60" s="1028"/>
      <c r="DKP60" s="1028"/>
      <c r="DKQ60" s="1028"/>
      <c r="DKR60" s="1028"/>
      <c r="DKS60" s="1028"/>
      <c r="DKT60" s="1028"/>
      <c r="DKU60" s="1028"/>
      <c r="DKV60" s="1028"/>
      <c r="DKW60" s="1028"/>
      <c r="DKX60" s="1028"/>
      <c r="DKY60" s="1028"/>
      <c r="DKZ60" s="1028"/>
      <c r="DLA60" s="1028"/>
      <c r="DLB60" s="1028"/>
      <c r="DLC60" s="1028"/>
      <c r="DLD60" s="1028"/>
      <c r="DLE60" s="1028"/>
      <c r="DLF60" s="1028"/>
      <c r="DLG60" s="1028"/>
      <c r="DLH60" s="1028"/>
      <c r="DLI60" s="1028"/>
      <c r="DLJ60" s="1028"/>
      <c r="DLK60" s="1028"/>
      <c r="DLL60" s="1028"/>
      <c r="DLM60" s="1028"/>
      <c r="DLN60" s="1028"/>
      <c r="DLO60" s="1028"/>
      <c r="DLP60" s="1028"/>
      <c r="DLQ60" s="1028"/>
      <c r="DLR60" s="1028"/>
      <c r="DLS60" s="1028"/>
      <c r="DLT60" s="1028"/>
      <c r="DLU60" s="1028"/>
      <c r="DLV60" s="1028"/>
      <c r="DLW60" s="1028"/>
      <c r="DLX60" s="1028"/>
      <c r="DLY60" s="1028"/>
      <c r="DLZ60" s="1028"/>
      <c r="DMA60" s="1028"/>
      <c r="DMB60" s="1028"/>
      <c r="DMC60" s="1028"/>
      <c r="DMD60" s="1028"/>
      <c r="DME60" s="1028"/>
      <c r="DMF60" s="1028"/>
      <c r="DMG60" s="1028"/>
      <c r="DMH60" s="1028"/>
      <c r="DMI60" s="1028"/>
      <c r="DMJ60" s="1028"/>
      <c r="DMK60" s="1028"/>
      <c r="DML60" s="1028"/>
      <c r="DMM60" s="1028"/>
      <c r="DMN60" s="1028"/>
      <c r="DMO60" s="1028"/>
      <c r="DMP60" s="1028"/>
      <c r="DMQ60" s="1028"/>
      <c r="DMR60" s="1028"/>
      <c r="DMS60" s="1028"/>
      <c r="DMT60" s="1028"/>
      <c r="DMU60" s="1028"/>
      <c r="DMV60" s="1028"/>
      <c r="DMW60" s="1028"/>
      <c r="DMX60" s="1028"/>
      <c r="DMY60" s="1028"/>
      <c r="DMZ60" s="1028"/>
      <c r="DNA60" s="1028"/>
      <c r="DNB60" s="1028"/>
      <c r="DNC60" s="1028"/>
      <c r="DND60" s="1028"/>
      <c r="DNE60" s="1028"/>
      <c r="DNF60" s="1028"/>
      <c r="DNG60" s="1028"/>
      <c r="DNH60" s="1028"/>
      <c r="DNI60" s="1028"/>
      <c r="DNJ60" s="1028"/>
      <c r="DNK60" s="1028"/>
      <c r="DNL60" s="1028"/>
      <c r="DNM60" s="1028"/>
      <c r="DNN60" s="1028"/>
      <c r="DNO60" s="1028"/>
      <c r="DNP60" s="1028"/>
      <c r="DNQ60" s="1028"/>
      <c r="DNR60" s="1028"/>
      <c r="DNS60" s="1028"/>
      <c r="DNT60" s="1028"/>
      <c r="DNU60" s="1028"/>
      <c r="DNV60" s="1028"/>
      <c r="DNW60" s="1028"/>
      <c r="DNX60" s="1028"/>
      <c r="DNY60" s="1028"/>
      <c r="DNZ60" s="1028"/>
      <c r="DOA60" s="1028"/>
      <c r="DOB60" s="1028"/>
      <c r="DOC60" s="1028"/>
      <c r="DOD60" s="1028"/>
      <c r="DOE60" s="1028"/>
      <c r="DOF60" s="1028"/>
      <c r="DOG60" s="1028"/>
      <c r="DOH60" s="1028"/>
      <c r="DOI60" s="1028"/>
      <c r="DOJ60" s="1028"/>
      <c r="DOK60" s="1028"/>
      <c r="DOL60" s="1028"/>
      <c r="DOM60" s="1028"/>
      <c r="DON60" s="1028"/>
      <c r="DOO60" s="1028"/>
      <c r="DOP60" s="1028"/>
      <c r="DOQ60" s="1028"/>
      <c r="DOR60" s="1028"/>
      <c r="DOS60" s="1028"/>
      <c r="DOT60" s="1028"/>
      <c r="DOU60" s="1028"/>
      <c r="DOV60" s="1028"/>
      <c r="DOW60" s="1028"/>
      <c r="DOX60" s="1028"/>
      <c r="DOY60" s="1028"/>
      <c r="DOZ60" s="1028"/>
      <c r="DPA60" s="1028"/>
      <c r="DPB60" s="1028"/>
      <c r="DPC60" s="1028"/>
      <c r="DPD60" s="1028"/>
      <c r="DPE60" s="1028"/>
      <c r="DPF60" s="1028"/>
      <c r="DPG60" s="1028"/>
      <c r="DPH60" s="1028"/>
      <c r="DPI60" s="1028"/>
      <c r="DPJ60" s="1028"/>
      <c r="DPK60" s="1028"/>
      <c r="DPL60" s="1028"/>
      <c r="DPM60" s="1028"/>
      <c r="DPN60" s="1028"/>
      <c r="DPO60" s="1028"/>
      <c r="DPP60" s="1028"/>
      <c r="DPQ60" s="1028"/>
      <c r="DPR60" s="1028"/>
      <c r="DPS60" s="1028"/>
      <c r="DPT60" s="1028"/>
      <c r="DPU60" s="1028"/>
      <c r="DPV60" s="1028"/>
      <c r="DPW60" s="1028"/>
      <c r="DPX60" s="1028"/>
      <c r="DPY60" s="1028"/>
      <c r="DPZ60" s="1028"/>
      <c r="DQA60" s="1028"/>
      <c r="DQB60" s="1028"/>
      <c r="DQC60" s="1028"/>
      <c r="DQD60" s="1028"/>
      <c r="DQE60" s="1028"/>
      <c r="DQF60" s="1028"/>
      <c r="DQG60" s="1028"/>
      <c r="DQH60" s="1028"/>
      <c r="DQI60" s="1028"/>
      <c r="DQJ60" s="1028"/>
      <c r="DQK60" s="1028"/>
      <c r="DQL60" s="1028"/>
      <c r="DQM60" s="1028"/>
      <c r="DQN60" s="1028"/>
      <c r="DQO60" s="1028"/>
      <c r="DQP60" s="1028"/>
      <c r="DQQ60" s="1028"/>
      <c r="DQR60" s="1028"/>
      <c r="DQS60" s="1028"/>
      <c r="DQT60" s="1028"/>
      <c r="DQU60" s="1028"/>
      <c r="DQV60" s="1028"/>
      <c r="DQW60" s="1028"/>
      <c r="DQX60" s="1028"/>
      <c r="DQY60" s="1028"/>
      <c r="DQZ60" s="1028"/>
      <c r="DRA60" s="1028"/>
      <c r="DRB60" s="1028"/>
      <c r="DRC60" s="1028"/>
      <c r="DRD60" s="1028"/>
      <c r="DRE60" s="1028"/>
      <c r="DRF60" s="1028"/>
      <c r="DRG60" s="1028"/>
      <c r="DRH60" s="1028"/>
      <c r="DRI60" s="1028"/>
      <c r="DRJ60" s="1028"/>
      <c r="DRK60" s="1028"/>
      <c r="DRL60" s="1028"/>
      <c r="DRM60" s="1028"/>
      <c r="DRN60" s="1028"/>
      <c r="DRO60" s="1028"/>
      <c r="DRP60" s="1028"/>
      <c r="DRQ60" s="1028"/>
      <c r="DRR60" s="1028"/>
      <c r="DRS60" s="1028"/>
      <c r="DRT60" s="1028"/>
      <c r="DRU60" s="1028"/>
      <c r="DRV60" s="1028"/>
      <c r="DRW60" s="1028"/>
      <c r="DRX60" s="1028"/>
      <c r="DRY60" s="1028"/>
      <c r="DRZ60" s="1028"/>
      <c r="DSA60" s="1028"/>
      <c r="DSB60" s="1028"/>
      <c r="DSC60" s="1028"/>
      <c r="DSD60" s="1028"/>
      <c r="DSE60" s="1028"/>
      <c r="DSF60" s="1028"/>
      <c r="DSG60" s="1028"/>
      <c r="DSH60" s="1028"/>
      <c r="DSI60" s="1028"/>
      <c r="DSJ60" s="1028"/>
      <c r="DSK60" s="1028"/>
      <c r="DSL60" s="1028"/>
      <c r="DSM60" s="1028"/>
      <c r="DSN60" s="1028"/>
      <c r="DSO60" s="1028"/>
      <c r="DSP60" s="1028"/>
      <c r="DSQ60" s="1028"/>
      <c r="DSR60" s="1028"/>
      <c r="DSS60" s="1028"/>
      <c r="DST60" s="1028"/>
      <c r="DSU60" s="1028"/>
      <c r="DSV60" s="1028"/>
      <c r="DSW60" s="1028"/>
      <c r="DSX60" s="1028"/>
      <c r="DSY60" s="1028"/>
      <c r="DSZ60" s="1028"/>
      <c r="DTA60" s="1028"/>
      <c r="DTB60" s="1028"/>
      <c r="DTC60" s="1028"/>
      <c r="DTD60" s="1028"/>
      <c r="DTE60" s="1028"/>
      <c r="DTF60" s="1028"/>
      <c r="DTG60" s="1028"/>
      <c r="DTH60" s="1028"/>
      <c r="DTI60" s="1028"/>
      <c r="DTJ60" s="1028"/>
      <c r="DTK60" s="1028"/>
      <c r="DTL60" s="1028"/>
      <c r="DTM60" s="1028"/>
      <c r="DTN60" s="1028"/>
      <c r="DTO60" s="1028"/>
      <c r="DTP60" s="1028"/>
      <c r="DTQ60" s="1028"/>
      <c r="DTR60" s="1028"/>
      <c r="DTS60" s="1028"/>
      <c r="DTT60" s="1028"/>
      <c r="DTU60" s="1028"/>
      <c r="DTV60" s="1028"/>
      <c r="DTW60" s="1028"/>
      <c r="DTX60" s="1028"/>
      <c r="DTY60" s="1028"/>
      <c r="DTZ60" s="1028"/>
      <c r="DUA60" s="1028"/>
      <c r="DUB60" s="1028"/>
      <c r="DUC60" s="1028"/>
      <c r="DUD60" s="1028"/>
      <c r="DUE60" s="1028"/>
      <c r="DUF60" s="1028"/>
      <c r="DUG60" s="1028"/>
      <c r="DUH60" s="1028"/>
      <c r="DUI60" s="1028"/>
      <c r="DUJ60" s="1028"/>
      <c r="DUK60" s="1028"/>
      <c r="DUL60" s="1028"/>
      <c r="DUM60" s="1028"/>
      <c r="DUN60" s="1028"/>
      <c r="DUO60" s="1028"/>
      <c r="DUP60" s="1028"/>
      <c r="DUQ60" s="1028"/>
      <c r="DUR60" s="1028"/>
      <c r="DUS60" s="1028"/>
      <c r="DUT60" s="1028"/>
      <c r="DUU60" s="1028"/>
      <c r="DUV60" s="1028"/>
      <c r="DUW60" s="1028"/>
      <c r="DUX60" s="1028"/>
      <c r="DUY60" s="1028"/>
      <c r="DUZ60" s="1028"/>
      <c r="DVA60" s="1028"/>
      <c r="DVB60" s="1028"/>
      <c r="DVC60" s="1028"/>
      <c r="DVD60" s="1028"/>
      <c r="DVE60" s="1028"/>
      <c r="DVF60" s="1028"/>
      <c r="DVG60" s="1028"/>
      <c r="DVH60" s="1028"/>
      <c r="DVI60" s="1028"/>
      <c r="DVJ60" s="1028"/>
      <c r="DVK60" s="1028"/>
      <c r="DVL60" s="1028"/>
      <c r="DVM60" s="1028"/>
      <c r="DVN60" s="1028"/>
      <c r="DVO60" s="1028"/>
      <c r="DVP60" s="1028"/>
      <c r="DVQ60" s="1028"/>
      <c r="DVR60" s="1028"/>
      <c r="DVS60" s="1028"/>
      <c r="DVT60" s="1028"/>
      <c r="DVU60" s="1028"/>
      <c r="DVV60" s="1028"/>
      <c r="DVW60" s="1028"/>
      <c r="DVX60" s="1028"/>
      <c r="DVY60" s="1028"/>
      <c r="DVZ60" s="1028"/>
      <c r="DWA60" s="1028"/>
      <c r="DWB60" s="1028"/>
      <c r="DWC60" s="1028"/>
      <c r="DWD60" s="1028"/>
      <c r="DWE60" s="1028"/>
      <c r="DWF60" s="1028"/>
      <c r="DWG60" s="1028"/>
      <c r="DWH60" s="1028"/>
      <c r="DWI60" s="1028"/>
      <c r="DWJ60" s="1028"/>
      <c r="DWK60" s="1028"/>
      <c r="DWL60" s="1028"/>
      <c r="DWM60" s="1028"/>
      <c r="DWN60" s="1028"/>
      <c r="DWO60" s="1028"/>
      <c r="DWP60" s="1028"/>
      <c r="DWQ60" s="1028"/>
      <c r="DWR60" s="1028"/>
      <c r="DWS60" s="1028"/>
      <c r="DWT60" s="1028"/>
      <c r="DWU60" s="1028"/>
      <c r="DWV60" s="1028"/>
      <c r="DWW60" s="1028"/>
      <c r="DWX60" s="1028"/>
      <c r="DWY60" s="1028"/>
      <c r="DWZ60" s="1028"/>
      <c r="DXA60" s="1028"/>
      <c r="DXB60" s="1028"/>
      <c r="DXC60" s="1028"/>
      <c r="DXD60" s="1028"/>
      <c r="DXE60" s="1028"/>
      <c r="DXF60" s="1028"/>
      <c r="DXG60" s="1028"/>
      <c r="DXH60" s="1028"/>
      <c r="DXI60" s="1028"/>
      <c r="DXJ60" s="1028"/>
      <c r="DXK60" s="1028"/>
      <c r="DXL60" s="1028"/>
      <c r="DXM60" s="1028"/>
      <c r="DXN60" s="1028"/>
      <c r="DXO60" s="1028"/>
      <c r="DXP60" s="1028"/>
      <c r="DXQ60" s="1028"/>
      <c r="DXR60" s="1028"/>
      <c r="DXS60" s="1028"/>
      <c r="DXT60" s="1028"/>
      <c r="DXU60" s="1028"/>
      <c r="DXV60" s="1028"/>
      <c r="DXW60" s="1028"/>
      <c r="DXX60" s="1028"/>
      <c r="DXY60" s="1028"/>
      <c r="DXZ60" s="1028"/>
      <c r="DYA60" s="1028"/>
      <c r="DYB60" s="1028"/>
      <c r="DYC60" s="1028"/>
      <c r="DYD60" s="1028"/>
      <c r="DYE60" s="1028"/>
      <c r="DYF60" s="1028"/>
      <c r="DYG60" s="1028"/>
      <c r="DYH60" s="1028"/>
      <c r="DYI60" s="1028"/>
      <c r="DYJ60" s="1028"/>
      <c r="DYK60" s="1028"/>
      <c r="DYL60" s="1028"/>
      <c r="DYM60" s="1028"/>
      <c r="DYN60" s="1028"/>
      <c r="DYO60" s="1028"/>
      <c r="DYP60" s="1028"/>
      <c r="DYQ60" s="1028"/>
      <c r="DYR60" s="1028"/>
      <c r="DYS60" s="1028"/>
      <c r="DYT60" s="1028"/>
      <c r="DYU60" s="1028"/>
      <c r="DYV60" s="1028"/>
      <c r="DYW60" s="1028"/>
      <c r="DYX60" s="1028"/>
      <c r="DYY60" s="1028"/>
      <c r="DYZ60" s="1028"/>
      <c r="DZA60" s="1028"/>
      <c r="DZB60" s="1028"/>
      <c r="DZC60" s="1028"/>
      <c r="DZD60" s="1028"/>
      <c r="DZE60" s="1028"/>
      <c r="DZF60" s="1028"/>
      <c r="DZG60" s="1028"/>
      <c r="DZH60" s="1028"/>
      <c r="DZI60" s="1028"/>
      <c r="DZJ60" s="1028"/>
      <c r="DZK60" s="1028"/>
      <c r="DZL60" s="1028"/>
      <c r="DZM60" s="1028"/>
      <c r="DZN60" s="1028"/>
      <c r="DZO60" s="1028"/>
      <c r="DZP60" s="1028"/>
      <c r="DZQ60" s="1028"/>
      <c r="DZR60" s="1028"/>
      <c r="DZS60" s="1028"/>
      <c r="DZT60" s="1028"/>
      <c r="DZU60" s="1028"/>
      <c r="DZV60" s="1028"/>
      <c r="DZW60" s="1028"/>
      <c r="DZX60" s="1028"/>
      <c r="DZY60" s="1028"/>
      <c r="DZZ60" s="1028"/>
      <c r="EAA60" s="1028"/>
      <c r="EAB60" s="1028"/>
      <c r="EAC60" s="1028"/>
      <c r="EAD60" s="1028"/>
      <c r="EAE60" s="1028"/>
      <c r="EAF60" s="1028"/>
      <c r="EAG60" s="1028"/>
      <c r="EAH60" s="1028"/>
      <c r="EAI60" s="1028"/>
      <c r="EAJ60" s="1028"/>
      <c r="EAK60" s="1028"/>
      <c r="EAL60" s="1028"/>
      <c r="EAM60" s="1028"/>
      <c r="EAN60" s="1028"/>
      <c r="EAO60" s="1028"/>
      <c r="EAP60" s="1028"/>
      <c r="EAQ60" s="1028"/>
      <c r="EAR60" s="1028"/>
      <c r="EAS60" s="1028"/>
      <c r="EAT60" s="1028"/>
      <c r="EAU60" s="1028"/>
      <c r="EAV60" s="1028"/>
      <c r="EAW60" s="1028"/>
      <c r="EAX60" s="1028"/>
      <c r="EAY60" s="1028"/>
      <c r="EAZ60" s="1028"/>
      <c r="EBA60" s="1028"/>
      <c r="EBB60" s="1028"/>
      <c r="EBC60" s="1028"/>
      <c r="EBD60" s="1028"/>
      <c r="EBE60" s="1028"/>
      <c r="EBF60" s="1028"/>
      <c r="EBG60" s="1028"/>
      <c r="EBH60" s="1028"/>
      <c r="EBI60" s="1028"/>
      <c r="EBJ60" s="1028"/>
      <c r="EBK60" s="1028"/>
      <c r="EBL60" s="1028"/>
      <c r="EBM60" s="1028"/>
      <c r="EBN60" s="1028"/>
      <c r="EBO60" s="1028"/>
      <c r="EBP60" s="1028"/>
      <c r="EBQ60" s="1028"/>
      <c r="EBR60" s="1028"/>
      <c r="EBS60" s="1028"/>
      <c r="EBT60" s="1028"/>
      <c r="EBU60" s="1028"/>
      <c r="EBV60" s="1028"/>
      <c r="EBW60" s="1028"/>
      <c r="EBX60" s="1028"/>
      <c r="EBY60" s="1028"/>
      <c r="EBZ60" s="1028"/>
      <c r="ECA60" s="1028"/>
      <c r="ECB60" s="1028"/>
      <c r="ECC60" s="1028"/>
      <c r="ECD60" s="1028"/>
      <c r="ECE60" s="1028"/>
      <c r="ECF60" s="1028"/>
      <c r="ECG60" s="1028"/>
      <c r="ECH60" s="1028"/>
      <c r="ECI60" s="1028"/>
      <c r="ECJ60" s="1028"/>
      <c r="ECK60" s="1028"/>
      <c r="ECL60" s="1028"/>
      <c r="ECM60" s="1028"/>
      <c r="ECN60" s="1028"/>
      <c r="ECO60" s="1028"/>
      <c r="ECP60" s="1028"/>
      <c r="ECQ60" s="1028"/>
      <c r="ECR60" s="1028"/>
      <c r="ECS60" s="1028"/>
      <c r="ECT60" s="1028"/>
      <c r="ECU60" s="1028"/>
      <c r="ECV60" s="1028"/>
      <c r="ECW60" s="1028"/>
      <c r="ECX60" s="1028"/>
      <c r="ECY60" s="1028"/>
      <c r="ECZ60" s="1028"/>
      <c r="EDA60" s="1028"/>
      <c r="EDB60" s="1028"/>
      <c r="EDC60" s="1028"/>
      <c r="EDD60" s="1028"/>
      <c r="EDE60" s="1028"/>
      <c r="EDF60" s="1028"/>
      <c r="EDG60" s="1028"/>
      <c r="EDH60" s="1028"/>
      <c r="EDI60" s="1028"/>
      <c r="EDJ60" s="1028"/>
      <c r="EDK60" s="1028"/>
      <c r="EDL60" s="1028"/>
      <c r="EDM60" s="1028"/>
      <c r="EDN60" s="1028"/>
      <c r="EDO60" s="1028"/>
      <c r="EDP60" s="1028"/>
      <c r="EDQ60" s="1028"/>
      <c r="EDR60" s="1028"/>
      <c r="EDS60" s="1028"/>
      <c r="EDT60" s="1028"/>
      <c r="EDU60" s="1028"/>
      <c r="EDV60" s="1028"/>
      <c r="EDW60" s="1028"/>
      <c r="EDX60" s="1028"/>
      <c r="EDY60" s="1028"/>
      <c r="EDZ60" s="1028"/>
      <c r="EEA60" s="1028"/>
      <c r="EEB60" s="1028"/>
      <c r="EEC60" s="1028"/>
      <c r="EED60" s="1028"/>
      <c r="EEE60" s="1028"/>
      <c r="EEF60" s="1028"/>
      <c r="EEG60" s="1028"/>
      <c r="EEH60" s="1028"/>
      <c r="EEI60" s="1028"/>
      <c r="EEJ60" s="1028"/>
      <c r="EEK60" s="1028"/>
      <c r="EEL60" s="1028"/>
      <c r="EEM60" s="1028"/>
      <c r="EEN60" s="1028"/>
      <c r="EEO60" s="1028"/>
      <c r="EEP60" s="1028"/>
      <c r="EEQ60" s="1028"/>
      <c r="EER60" s="1028"/>
      <c r="EES60" s="1028"/>
      <c r="EET60" s="1028"/>
      <c r="EEU60" s="1028"/>
      <c r="EEV60" s="1028"/>
      <c r="EEW60" s="1028"/>
      <c r="EEX60" s="1028"/>
      <c r="EEY60" s="1028"/>
      <c r="EEZ60" s="1028"/>
      <c r="EFA60" s="1028"/>
      <c r="EFB60" s="1028"/>
      <c r="EFC60" s="1028"/>
      <c r="EFD60" s="1028"/>
      <c r="EFE60" s="1028"/>
      <c r="EFF60" s="1028"/>
      <c r="EFG60" s="1028"/>
      <c r="EFH60" s="1028"/>
      <c r="EFI60" s="1028"/>
      <c r="EFJ60" s="1028"/>
      <c r="EFK60" s="1028"/>
      <c r="EFL60" s="1028"/>
      <c r="EFM60" s="1028"/>
      <c r="EFN60" s="1028"/>
      <c r="EFO60" s="1028"/>
      <c r="EFP60" s="1028"/>
      <c r="EFQ60" s="1028"/>
      <c r="EFR60" s="1028"/>
      <c r="EFS60" s="1028"/>
      <c r="EFT60" s="1028"/>
      <c r="EFU60" s="1028"/>
      <c r="EFV60" s="1028"/>
      <c r="EFW60" s="1028"/>
      <c r="EFX60" s="1028"/>
      <c r="EFY60" s="1028"/>
      <c r="EFZ60" s="1028"/>
      <c r="EGA60" s="1028"/>
      <c r="EGB60" s="1028"/>
      <c r="EGC60" s="1028"/>
      <c r="EGD60" s="1028"/>
      <c r="EGE60" s="1028"/>
      <c r="EGF60" s="1028"/>
      <c r="EGG60" s="1028"/>
      <c r="EGH60" s="1028"/>
      <c r="EGI60" s="1028"/>
      <c r="EGJ60" s="1028"/>
      <c r="EGK60" s="1028"/>
      <c r="EGL60" s="1028"/>
      <c r="EGM60" s="1028"/>
      <c r="EGN60" s="1028"/>
      <c r="EGO60" s="1028"/>
      <c r="EGP60" s="1028"/>
      <c r="EGQ60" s="1028"/>
      <c r="EGR60" s="1028"/>
      <c r="EGS60" s="1028"/>
      <c r="EGT60" s="1028"/>
      <c r="EGU60" s="1028"/>
      <c r="EGV60" s="1028"/>
      <c r="EGW60" s="1028"/>
      <c r="EGX60" s="1028"/>
      <c r="EGY60" s="1028"/>
      <c r="EGZ60" s="1028"/>
      <c r="EHA60" s="1028"/>
      <c r="EHB60" s="1028"/>
      <c r="EHC60" s="1028"/>
      <c r="EHD60" s="1028"/>
      <c r="EHE60" s="1028"/>
      <c r="EHF60" s="1028"/>
      <c r="EHG60" s="1028"/>
      <c r="EHH60" s="1028"/>
      <c r="EHI60" s="1028"/>
      <c r="EHJ60" s="1028"/>
      <c r="EHK60" s="1028"/>
      <c r="EHL60" s="1028"/>
      <c r="EHM60" s="1028"/>
      <c r="EHN60" s="1028"/>
      <c r="EHO60" s="1028"/>
      <c r="EHP60" s="1028"/>
      <c r="EHQ60" s="1028"/>
      <c r="EHR60" s="1028"/>
      <c r="EHS60" s="1028"/>
      <c r="EHT60" s="1028"/>
      <c r="EHU60" s="1028"/>
      <c r="EHV60" s="1028"/>
      <c r="EHW60" s="1028"/>
      <c r="EHX60" s="1028"/>
      <c r="EHY60" s="1028"/>
      <c r="EHZ60" s="1028"/>
      <c r="EIA60" s="1028"/>
      <c r="EIB60" s="1028"/>
      <c r="EIC60" s="1028"/>
      <c r="EID60" s="1028"/>
      <c r="EIE60" s="1028"/>
      <c r="EIF60" s="1028"/>
      <c r="EIG60" s="1028"/>
      <c r="EIH60" s="1028"/>
      <c r="EII60" s="1028"/>
      <c r="EIJ60" s="1028"/>
      <c r="EIK60" s="1028"/>
      <c r="EIL60" s="1028"/>
      <c r="EIM60" s="1028"/>
      <c r="EIN60" s="1028"/>
      <c r="EIO60" s="1028"/>
      <c r="EIP60" s="1028"/>
      <c r="EIQ60" s="1028"/>
      <c r="EIR60" s="1028"/>
      <c r="EIS60" s="1028"/>
      <c r="EIT60" s="1028"/>
      <c r="EIU60" s="1028"/>
      <c r="EIV60" s="1028"/>
      <c r="EIW60" s="1028"/>
      <c r="EIX60" s="1028"/>
      <c r="EIY60" s="1028"/>
      <c r="EIZ60" s="1028"/>
      <c r="EJA60" s="1028"/>
      <c r="EJB60" s="1028"/>
      <c r="EJC60" s="1028"/>
      <c r="EJD60" s="1028"/>
      <c r="EJE60" s="1028"/>
      <c r="EJF60" s="1028"/>
      <c r="EJG60" s="1028"/>
      <c r="EJH60" s="1028"/>
      <c r="EJI60" s="1028"/>
      <c r="EJJ60" s="1028"/>
      <c r="EJK60" s="1028"/>
      <c r="EJL60" s="1028"/>
      <c r="EJM60" s="1028"/>
      <c r="EJN60" s="1028"/>
      <c r="EJO60" s="1028"/>
      <c r="EJP60" s="1028"/>
      <c r="EJQ60" s="1028"/>
      <c r="EJR60" s="1028"/>
      <c r="EJS60" s="1028"/>
      <c r="EJT60" s="1028"/>
      <c r="EJU60" s="1028"/>
      <c r="EJV60" s="1028"/>
      <c r="EJW60" s="1028"/>
      <c r="EJX60" s="1028"/>
      <c r="EJY60" s="1028"/>
      <c r="EJZ60" s="1028"/>
      <c r="EKA60" s="1028"/>
      <c r="EKB60" s="1028"/>
      <c r="EKC60" s="1028"/>
      <c r="EKD60" s="1028"/>
      <c r="EKE60" s="1028"/>
      <c r="EKF60" s="1028"/>
      <c r="EKG60" s="1028"/>
      <c r="EKH60" s="1028"/>
      <c r="EKI60" s="1028"/>
      <c r="EKJ60" s="1028"/>
      <c r="EKK60" s="1028"/>
      <c r="EKL60" s="1028"/>
      <c r="EKM60" s="1028"/>
      <c r="EKN60" s="1028"/>
      <c r="EKO60" s="1028"/>
      <c r="EKP60" s="1028"/>
      <c r="EKQ60" s="1028"/>
      <c r="EKR60" s="1028"/>
      <c r="EKS60" s="1028"/>
      <c r="EKT60" s="1028"/>
      <c r="EKU60" s="1028"/>
      <c r="EKV60" s="1028"/>
      <c r="EKW60" s="1028"/>
      <c r="EKX60" s="1028"/>
      <c r="EKY60" s="1028"/>
      <c r="EKZ60" s="1028"/>
      <c r="ELA60" s="1028"/>
      <c r="ELB60" s="1028"/>
      <c r="ELC60" s="1028"/>
      <c r="ELD60" s="1028"/>
      <c r="ELE60" s="1028"/>
      <c r="ELF60" s="1028"/>
      <c r="ELG60" s="1028"/>
      <c r="ELH60" s="1028"/>
      <c r="ELI60" s="1028"/>
      <c r="ELJ60" s="1028"/>
      <c r="ELK60" s="1028"/>
      <c r="ELL60" s="1028"/>
      <c r="ELM60" s="1028"/>
      <c r="ELN60" s="1028"/>
      <c r="ELO60" s="1028"/>
      <c r="ELP60" s="1028"/>
      <c r="ELQ60" s="1028"/>
      <c r="ELR60" s="1028"/>
      <c r="ELS60" s="1028"/>
      <c r="ELT60" s="1028"/>
      <c r="ELU60" s="1028"/>
      <c r="ELV60" s="1028"/>
      <c r="ELW60" s="1028"/>
      <c r="ELX60" s="1028"/>
      <c r="ELY60" s="1028"/>
      <c r="ELZ60" s="1028"/>
      <c r="EMA60" s="1028"/>
      <c r="EMB60" s="1028"/>
      <c r="EMC60" s="1028"/>
      <c r="EMD60" s="1028"/>
      <c r="EME60" s="1028"/>
      <c r="EMF60" s="1028"/>
      <c r="EMG60" s="1028"/>
      <c r="EMH60" s="1028"/>
      <c r="EMI60" s="1028"/>
      <c r="EMJ60" s="1028"/>
      <c r="EMK60" s="1028"/>
      <c r="EML60" s="1028"/>
      <c r="EMM60" s="1028"/>
      <c r="EMN60" s="1028"/>
      <c r="EMO60" s="1028"/>
      <c r="EMP60" s="1028"/>
      <c r="EMQ60" s="1028"/>
      <c r="EMR60" s="1028"/>
      <c r="EMS60" s="1028"/>
      <c r="EMT60" s="1028"/>
      <c r="EMU60" s="1028"/>
      <c r="EMV60" s="1028"/>
      <c r="EMW60" s="1028"/>
      <c r="EMX60" s="1028"/>
      <c r="EMY60" s="1028"/>
      <c r="EMZ60" s="1028"/>
      <c r="ENA60" s="1028"/>
      <c r="ENB60" s="1028"/>
      <c r="ENC60" s="1028"/>
      <c r="END60" s="1028"/>
      <c r="ENE60" s="1028"/>
      <c r="ENF60" s="1028"/>
      <c r="ENG60" s="1028"/>
      <c r="ENH60" s="1028"/>
      <c r="ENI60" s="1028"/>
      <c r="ENJ60" s="1028"/>
      <c r="ENK60" s="1028"/>
      <c r="ENL60" s="1028"/>
      <c r="ENM60" s="1028"/>
      <c r="ENN60" s="1028"/>
      <c r="ENO60" s="1028"/>
      <c r="ENP60" s="1028"/>
      <c r="ENQ60" s="1028"/>
      <c r="ENR60" s="1028"/>
      <c r="ENS60" s="1028"/>
      <c r="ENT60" s="1028"/>
      <c r="ENU60" s="1028"/>
      <c r="ENV60" s="1028"/>
      <c r="ENW60" s="1028"/>
      <c r="ENX60" s="1028"/>
      <c r="ENY60" s="1028"/>
      <c r="ENZ60" s="1028"/>
      <c r="EOA60" s="1028"/>
      <c r="EOB60" s="1028"/>
      <c r="EOC60" s="1028"/>
      <c r="EOD60" s="1028"/>
      <c r="EOE60" s="1028"/>
      <c r="EOF60" s="1028"/>
      <c r="EOG60" s="1028"/>
      <c r="EOH60" s="1028"/>
      <c r="EOI60" s="1028"/>
      <c r="EOJ60" s="1028"/>
      <c r="EOK60" s="1028"/>
      <c r="EOL60" s="1028"/>
      <c r="EOM60" s="1028"/>
      <c r="EON60" s="1028"/>
      <c r="EOO60" s="1028"/>
      <c r="EOP60" s="1028"/>
      <c r="EOQ60" s="1028"/>
      <c r="EOR60" s="1028"/>
      <c r="EOS60" s="1028"/>
      <c r="EOT60" s="1028"/>
      <c r="EOU60" s="1028"/>
      <c r="EOV60" s="1028"/>
      <c r="EOW60" s="1028"/>
      <c r="EOX60" s="1028"/>
      <c r="EOY60" s="1028"/>
      <c r="EOZ60" s="1028"/>
      <c r="EPA60" s="1028"/>
      <c r="EPB60" s="1028"/>
      <c r="EPC60" s="1028"/>
      <c r="EPD60" s="1028"/>
      <c r="EPE60" s="1028"/>
      <c r="EPF60" s="1028"/>
      <c r="EPG60" s="1028"/>
      <c r="EPH60" s="1028"/>
      <c r="EPI60" s="1028"/>
      <c r="EPJ60" s="1028"/>
      <c r="EPK60" s="1028"/>
      <c r="EPL60" s="1028"/>
      <c r="EPM60" s="1028"/>
      <c r="EPN60" s="1028"/>
      <c r="EPO60" s="1028"/>
      <c r="EPP60" s="1028"/>
      <c r="EPQ60" s="1028"/>
      <c r="EPR60" s="1028"/>
      <c r="EPS60" s="1028"/>
      <c r="EPT60" s="1028"/>
      <c r="EPU60" s="1028"/>
      <c r="EPV60" s="1028"/>
      <c r="EPW60" s="1028"/>
      <c r="EPX60" s="1028"/>
      <c r="EPY60" s="1028"/>
      <c r="EPZ60" s="1028"/>
      <c r="EQA60" s="1028"/>
      <c r="EQB60" s="1028"/>
      <c r="EQC60" s="1028"/>
      <c r="EQD60" s="1028"/>
      <c r="EQE60" s="1028"/>
      <c r="EQF60" s="1028"/>
      <c r="EQG60" s="1028"/>
      <c r="EQH60" s="1028"/>
      <c r="EQI60" s="1028"/>
      <c r="EQJ60" s="1028"/>
      <c r="EQK60" s="1028"/>
      <c r="EQL60" s="1028"/>
      <c r="EQM60" s="1028"/>
      <c r="EQN60" s="1028"/>
      <c r="EQO60" s="1028"/>
      <c r="EQP60" s="1028"/>
      <c r="EQQ60" s="1028"/>
      <c r="EQR60" s="1028"/>
      <c r="EQS60" s="1028"/>
      <c r="EQT60" s="1028"/>
      <c r="EQU60" s="1028"/>
      <c r="EQV60" s="1028"/>
      <c r="EQW60" s="1028"/>
      <c r="EQX60" s="1028"/>
      <c r="EQY60" s="1028"/>
      <c r="EQZ60" s="1028"/>
      <c r="ERA60" s="1028"/>
      <c r="ERB60" s="1028"/>
      <c r="ERC60" s="1028"/>
      <c r="ERD60" s="1028"/>
      <c r="ERE60" s="1028"/>
      <c r="ERF60" s="1028"/>
      <c r="ERG60" s="1028"/>
      <c r="ERH60" s="1028"/>
      <c r="ERI60" s="1028"/>
      <c r="ERJ60" s="1028"/>
      <c r="ERK60" s="1028"/>
      <c r="ERL60" s="1028"/>
      <c r="ERM60" s="1028"/>
      <c r="ERN60" s="1028"/>
      <c r="ERO60" s="1028"/>
      <c r="ERP60" s="1028"/>
      <c r="ERQ60" s="1028"/>
      <c r="ERR60" s="1028"/>
      <c r="ERS60" s="1028"/>
      <c r="ERT60" s="1028"/>
      <c r="ERU60" s="1028"/>
      <c r="ERV60" s="1028"/>
      <c r="ERW60" s="1028"/>
      <c r="ERX60" s="1028"/>
      <c r="ERY60" s="1028"/>
      <c r="ERZ60" s="1028"/>
      <c r="ESA60" s="1028"/>
      <c r="ESB60" s="1028"/>
      <c r="ESC60" s="1028"/>
      <c r="ESD60" s="1028"/>
      <c r="ESE60" s="1028"/>
      <c r="ESF60" s="1028"/>
      <c r="ESG60" s="1028"/>
      <c r="ESH60" s="1028"/>
      <c r="ESI60" s="1028"/>
      <c r="ESJ60" s="1028"/>
      <c r="ESK60" s="1028"/>
      <c r="ESL60" s="1028"/>
      <c r="ESM60" s="1028"/>
      <c r="ESN60" s="1028"/>
      <c r="ESO60" s="1028"/>
      <c r="ESP60" s="1028"/>
      <c r="ESQ60" s="1028"/>
      <c r="ESR60" s="1028"/>
      <c r="ESS60" s="1028"/>
      <c r="EST60" s="1028"/>
      <c r="ESU60" s="1028"/>
      <c r="ESV60" s="1028"/>
      <c r="ESW60" s="1028"/>
      <c r="ESX60" s="1028"/>
      <c r="ESY60" s="1028"/>
      <c r="ESZ60" s="1028"/>
      <c r="ETA60" s="1028"/>
      <c r="ETB60" s="1028"/>
      <c r="ETC60" s="1028"/>
      <c r="ETD60" s="1028"/>
      <c r="ETE60" s="1028"/>
      <c r="ETF60" s="1028"/>
      <c r="ETG60" s="1028"/>
      <c r="ETH60" s="1028"/>
      <c r="ETI60" s="1028"/>
      <c r="ETJ60" s="1028"/>
      <c r="ETK60" s="1028"/>
      <c r="ETL60" s="1028"/>
      <c r="ETM60" s="1028"/>
      <c r="ETN60" s="1028"/>
      <c r="ETO60" s="1028"/>
      <c r="ETP60" s="1028"/>
      <c r="ETQ60" s="1028"/>
      <c r="ETR60" s="1028"/>
      <c r="ETS60" s="1028"/>
      <c r="ETT60" s="1028"/>
      <c r="ETU60" s="1028"/>
      <c r="ETV60" s="1028"/>
      <c r="ETW60" s="1028"/>
      <c r="ETX60" s="1028"/>
      <c r="ETY60" s="1028"/>
      <c r="ETZ60" s="1028"/>
      <c r="EUA60" s="1028"/>
      <c r="EUB60" s="1028"/>
      <c r="EUC60" s="1028"/>
      <c r="EUD60" s="1028"/>
      <c r="EUE60" s="1028"/>
      <c r="EUF60" s="1028"/>
      <c r="EUG60" s="1028"/>
      <c r="EUH60" s="1028"/>
      <c r="EUI60" s="1028"/>
      <c r="EUJ60" s="1028"/>
      <c r="EUK60" s="1028"/>
      <c r="EUL60" s="1028"/>
      <c r="EUM60" s="1028"/>
      <c r="EUN60" s="1028"/>
      <c r="EUO60" s="1028"/>
      <c r="EUP60" s="1028"/>
      <c r="EUQ60" s="1028"/>
      <c r="EUR60" s="1028"/>
      <c r="EUS60" s="1028"/>
      <c r="EUT60" s="1028"/>
      <c r="EUU60" s="1028"/>
      <c r="EUV60" s="1028"/>
      <c r="EUW60" s="1028"/>
      <c r="EUX60" s="1028"/>
      <c r="EUY60" s="1028"/>
      <c r="EUZ60" s="1028"/>
      <c r="EVA60" s="1028"/>
      <c r="EVB60" s="1028"/>
      <c r="EVC60" s="1028"/>
      <c r="EVD60" s="1028"/>
      <c r="EVE60" s="1028"/>
      <c r="EVF60" s="1028"/>
      <c r="EVG60" s="1028"/>
      <c r="EVH60" s="1028"/>
      <c r="EVI60" s="1028"/>
      <c r="EVJ60" s="1028"/>
      <c r="EVK60" s="1028"/>
      <c r="EVL60" s="1028"/>
      <c r="EVM60" s="1028"/>
      <c r="EVN60" s="1028"/>
      <c r="EVO60" s="1028"/>
      <c r="EVP60" s="1028"/>
      <c r="EVQ60" s="1028"/>
      <c r="EVR60" s="1028"/>
      <c r="EVS60" s="1028"/>
      <c r="EVT60" s="1028"/>
      <c r="EVU60" s="1028"/>
      <c r="EVV60" s="1028"/>
      <c r="EVW60" s="1028"/>
      <c r="EVX60" s="1028"/>
      <c r="EVY60" s="1028"/>
      <c r="EVZ60" s="1028"/>
      <c r="EWA60" s="1028"/>
      <c r="EWB60" s="1028"/>
      <c r="EWC60" s="1028"/>
      <c r="EWD60" s="1028"/>
      <c r="EWE60" s="1028"/>
      <c r="EWF60" s="1028"/>
      <c r="EWG60" s="1028"/>
      <c r="EWH60" s="1028"/>
      <c r="EWI60" s="1028"/>
      <c r="EWJ60" s="1028"/>
      <c r="EWK60" s="1028"/>
      <c r="EWL60" s="1028"/>
      <c r="EWM60" s="1028"/>
      <c r="EWN60" s="1028"/>
      <c r="EWO60" s="1028"/>
      <c r="EWP60" s="1028"/>
      <c r="EWQ60" s="1028"/>
      <c r="EWR60" s="1028"/>
      <c r="EWS60" s="1028"/>
      <c r="EWT60" s="1028"/>
      <c r="EWU60" s="1028"/>
      <c r="EWV60" s="1028"/>
      <c r="EWW60" s="1028"/>
      <c r="EWX60" s="1028"/>
      <c r="EWY60" s="1028"/>
      <c r="EWZ60" s="1028"/>
      <c r="EXA60" s="1028"/>
      <c r="EXB60" s="1028"/>
      <c r="EXC60" s="1028"/>
      <c r="EXD60" s="1028"/>
      <c r="EXE60" s="1028"/>
      <c r="EXF60" s="1028"/>
      <c r="EXG60" s="1028"/>
      <c r="EXH60" s="1028"/>
      <c r="EXI60" s="1028"/>
      <c r="EXJ60" s="1028"/>
      <c r="EXK60" s="1028"/>
      <c r="EXL60" s="1028"/>
      <c r="EXM60" s="1028"/>
      <c r="EXN60" s="1028"/>
      <c r="EXO60" s="1028"/>
      <c r="EXP60" s="1028"/>
      <c r="EXQ60" s="1028"/>
      <c r="EXR60" s="1028"/>
      <c r="EXS60" s="1028"/>
      <c r="EXT60" s="1028"/>
      <c r="EXU60" s="1028"/>
      <c r="EXV60" s="1028"/>
      <c r="EXW60" s="1028"/>
      <c r="EXX60" s="1028"/>
      <c r="EXY60" s="1028"/>
      <c r="EXZ60" s="1028"/>
      <c r="EYA60" s="1028"/>
      <c r="EYB60" s="1028"/>
      <c r="EYC60" s="1028"/>
      <c r="EYD60" s="1028"/>
      <c r="EYE60" s="1028"/>
      <c r="EYF60" s="1028"/>
      <c r="EYG60" s="1028"/>
      <c r="EYH60" s="1028"/>
      <c r="EYI60" s="1028"/>
      <c r="EYJ60" s="1028"/>
      <c r="EYK60" s="1028"/>
      <c r="EYL60" s="1028"/>
      <c r="EYM60" s="1028"/>
      <c r="EYN60" s="1028"/>
      <c r="EYO60" s="1028"/>
      <c r="EYP60" s="1028"/>
      <c r="EYQ60" s="1028"/>
      <c r="EYR60" s="1028"/>
      <c r="EYS60" s="1028"/>
      <c r="EYT60" s="1028"/>
      <c r="EYU60" s="1028"/>
      <c r="EYV60" s="1028"/>
      <c r="EYW60" s="1028"/>
      <c r="EYX60" s="1028"/>
      <c r="EYY60" s="1028"/>
      <c r="EYZ60" s="1028"/>
      <c r="EZA60" s="1028"/>
      <c r="EZB60" s="1028"/>
      <c r="EZC60" s="1028"/>
      <c r="EZD60" s="1028"/>
      <c r="EZE60" s="1028"/>
      <c r="EZF60" s="1028"/>
      <c r="EZG60" s="1028"/>
      <c r="EZH60" s="1028"/>
      <c r="EZI60" s="1028"/>
      <c r="EZJ60" s="1028"/>
      <c r="EZK60" s="1028"/>
      <c r="EZL60" s="1028"/>
      <c r="EZM60" s="1028"/>
      <c r="EZN60" s="1028"/>
      <c r="EZO60" s="1028"/>
      <c r="EZP60" s="1028"/>
      <c r="EZQ60" s="1028"/>
      <c r="EZR60" s="1028"/>
      <c r="EZS60" s="1028"/>
      <c r="EZT60" s="1028"/>
      <c r="EZU60" s="1028"/>
      <c r="EZV60" s="1028"/>
      <c r="EZW60" s="1028"/>
      <c r="EZX60" s="1028"/>
      <c r="EZY60" s="1028"/>
      <c r="EZZ60" s="1028"/>
      <c r="FAA60" s="1028"/>
      <c r="FAB60" s="1028"/>
      <c r="FAC60" s="1028"/>
      <c r="FAD60" s="1028"/>
      <c r="FAE60" s="1028"/>
      <c r="FAF60" s="1028"/>
      <c r="FAG60" s="1028"/>
      <c r="FAH60" s="1028"/>
      <c r="FAI60" s="1028"/>
      <c r="FAJ60" s="1028"/>
      <c r="FAK60" s="1028"/>
      <c r="FAL60" s="1028"/>
      <c r="FAM60" s="1028"/>
      <c r="FAN60" s="1028"/>
      <c r="FAO60" s="1028"/>
      <c r="FAP60" s="1028"/>
      <c r="FAQ60" s="1028"/>
      <c r="FAR60" s="1028"/>
      <c r="FAS60" s="1028"/>
      <c r="FAT60" s="1028"/>
      <c r="FAU60" s="1028"/>
      <c r="FAV60" s="1028"/>
      <c r="FAW60" s="1028"/>
      <c r="FAX60" s="1028"/>
      <c r="FAY60" s="1028"/>
      <c r="FAZ60" s="1028"/>
      <c r="FBA60" s="1028"/>
      <c r="FBB60" s="1028"/>
      <c r="FBC60" s="1028"/>
      <c r="FBD60" s="1028"/>
      <c r="FBE60" s="1028"/>
      <c r="FBF60" s="1028"/>
      <c r="FBG60" s="1028"/>
      <c r="FBH60" s="1028"/>
      <c r="FBI60" s="1028"/>
      <c r="FBJ60" s="1028"/>
      <c r="FBK60" s="1028"/>
      <c r="FBL60" s="1028"/>
      <c r="FBM60" s="1028"/>
      <c r="FBN60" s="1028"/>
      <c r="FBO60" s="1028"/>
      <c r="FBP60" s="1028"/>
      <c r="FBQ60" s="1028"/>
      <c r="FBR60" s="1028"/>
      <c r="FBS60" s="1028"/>
      <c r="FBT60" s="1028"/>
      <c r="FBU60" s="1028"/>
      <c r="FBV60" s="1028"/>
      <c r="FBW60" s="1028"/>
      <c r="FBX60" s="1028"/>
      <c r="FBY60" s="1028"/>
      <c r="FBZ60" s="1028"/>
      <c r="FCA60" s="1028"/>
      <c r="FCB60" s="1028"/>
      <c r="FCC60" s="1028"/>
      <c r="FCD60" s="1028"/>
      <c r="FCE60" s="1028"/>
      <c r="FCF60" s="1028"/>
      <c r="FCG60" s="1028"/>
      <c r="FCH60" s="1028"/>
      <c r="FCI60" s="1028"/>
      <c r="FCJ60" s="1028"/>
      <c r="FCK60" s="1028"/>
      <c r="FCL60" s="1028"/>
      <c r="FCM60" s="1028"/>
      <c r="FCN60" s="1028"/>
      <c r="FCO60" s="1028"/>
      <c r="FCP60" s="1028"/>
      <c r="FCQ60" s="1028"/>
      <c r="FCR60" s="1028"/>
      <c r="FCS60" s="1028"/>
      <c r="FCT60" s="1028"/>
      <c r="FCU60" s="1028"/>
      <c r="FCV60" s="1028"/>
      <c r="FCW60" s="1028"/>
      <c r="FCX60" s="1028"/>
      <c r="FCY60" s="1028"/>
      <c r="FCZ60" s="1028"/>
      <c r="FDA60" s="1028"/>
      <c r="FDB60" s="1028"/>
      <c r="FDC60" s="1028"/>
      <c r="FDD60" s="1028"/>
      <c r="FDE60" s="1028"/>
      <c r="FDF60" s="1028"/>
      <c r="FDG60" s="1028"/>
      <c r="FDH60" s="1028"/>
      <c r="FDI60" s="1028"/>
      <c r="FDJ60" s="1028"/>
      <c r="FDK60" s="1028"/>
      <c r="FDL60" s="1028"/>
      <c r="FDM60" s="1028"/>
      <c r="FDN60" s="1028"/>
      <c r="FDO60" s="1028"/>
      <c r="FDP60" s="1028"/>
      <c r="FDQ60" s="1028"/>
      <c r="FDR60" s="1028"/>
      <c r="FDS60" s="1028"/>
      <c r="FDT60" s="1028"/>
      <c r="FDU60" s="1028"/>
      <c r="FDV60" s="1028"/>
      <c r="FDW60" s="1028"/>
      <c r="FDX60" s="1028"/>
      <c r="FDY60" s="1028"/>
      <c r="FDZ60" s="1028"/>
      <c r="FEA60" s="1028"/>
      <c r="FEB60" s="1028"/>
      <c r="FEC60" s="1028"/>
      <c r="FED60" s="1028"/>
      <c r="FEE60" s="1028"/>
      <c r="FEF60" s="1028"/>
      <c r="FEG60" s="1028"/>
      <c r="FEH60" s="1028"/>
      <c r="FEI60" s="1028"/>
      <c r="FEJ60" s="1028"/>
      <c r="FEK60" s="1028"/>
      <c r="FEL60" s="1028"/>
      <c r="FEM60" s="1028"/>
      <c r="FEN60" s="1028"/>
      <c r="FEO60" s="1028"/>
      <c r="FEP60" s="1028"/>
      <c r="FEQ60" s="1028"/>
      <c r="FER60" s="1028"/>
      <c r="FES60" s="1028"/>
      <c r="FET60" s="1028"/>
      <c r="FEU60" s="1028"/>
      <c r="FEV60" s="1028"/>
      <c r="FEW60" s="1028"/>
      <c r="FEX60" s="1028"/>
      <c r="FEY60" s="1028"/>
      <c r="FEZ60" s="1028"/>
      <c r="FFA60" s="1028"/>
      <c r="FFB60" s="1028"/>
      <c r="FFC60" s="1028"/>
      <c r="FFD60" s="1028"/>
      <c r="FFE60" s="1028"/>
      <c r="FFF60" s="1028"/>
      <c r="FFG60" s="1028"/>
      <c r="FFH60" s="1028"/>
      <c r="FFI60" s="1028"/>
      <c r="FFJ60" s="1028"/>
      <c r="FFK60" s="1028"/>
      <c r="FFL60" s="1028"/>
      <c r="FFM60" s="1028"/>
      <c r="FFN60" s="1028"/>
      <c r="FFO60" s="1028"/>
      <c r="FFP60" s="1028"/>
      <c r="FFQ60" s="1028"/>
      <c r="FFR60" s="1028"/>
      <c r="FFS60" s="1028"/>
      <c r="FFT60" s="1028"/>
      <c r="FFU60" s="1028"/>
      <c r="FFV60" s="1028"/>
      <c r="FFW60" s="1028"/>
      <c r="FFX60" s="1028"/>
      <c r="FFY60" s="1028"/>
      <c r="FFZ60" s="1028"/>
      <c r="FGA60" s="1028"/>
      <c r="FGB60" s="1028"/>
      <c r="FGC60" s="1028"/>
      <c r="FGD60" s="1028"/>
      <c r="FGE60" s="1028"/>
      <c r="FGF60" s="1028"/>
      <c r="FGG60" s="1028"/>
      <c r="FGH60" s="1028"/>
      <c r="FGI60" s="1028"/>
      <c r="FGJ60" s="1028"/>
      <c r="FGK60" s="1028"/>
      <c r="FGL60" s="1028"/>
      <c r="FGM60" s="1028"/>
      <c r="FGN60" s="1028"/>
      <c r="FGO60" s="1028"/>
      <c r="FGP60" s="1028"/>
      <c r="FGQ60" s="1028"/>
      <c r="FGR60" s="1028"/>
      <c r="FGS60" s="1028"/>
      <c r="FGT60" s="1028"/>
      <c r="FGU60" s="1028"/>
      <c r="FGV60" s="1028"/>
      <c r="FGW60" s="1028"/>
      <c r="FGX60" s="1028"/>
      <c r="FGY60" s="1028"/>
      <c r="FGZ60" s="1028"/>
      <c r="FHA60" s="1028"/>
      <c r="FHB60" s="1028"/>
      <c r="FHC60" s="1028"/>
      <c r="FHD60" s="1028"/>
      <c r="FHE60" s="1028"/>
      <c r="FHF60" s="1028"/>
      <c r="FHG60" s="1028"/>
      <c r="FHH60" s="1028"/>
      <c r="FHI60" s="1028"/>
      <c r="FHJ60" s="1028"/>
      <c r="FHK60" s="1028"/>
      <c r="FHL60" s="1028"/>
      <c r="FHM60" s="1028"/>
      <c r="FHN60" s="1028"/>
      <c r="FHO60" s="1028"/>
      <c r="FHP60" s="1028"/>
      <c r="FHQ60" s="1028"/>
      <c r="FHR60" s="1028"/>
      <c r="FHS60" s="1028"/>
      <c r="FHT60" s="1028"/>
      <c r="FHU60" s="1028"/>
      <c r="FHV60" s="1028"/>
      <c r="FHW60" s="1028"/>
      <c r="FHX60" s="1028"/>
      <c r="FHY60" s="1028"/>
      <c r="FHZ60" s="1028"/>
      <c r="FIA60" s="1028"/>
      <c r="FIB60" s="1028"/>
      <c r="FIC60" s="1028"/>
      <c r="FID60" s="1028"/>
      <c r="FIE60" s="1028"/>
      <c r="FIF60" s="1028"/>
      <c r="FIG60" s="1028"/>
      <c r="FIH60" s="1028"/>
      <c r="FII60" s="1028"/>
      <c r="FIJ60" s="1028"/>
      <c r="FIK60" s="1028"/>
      <c r="FIL60" s="1028"/>
      <c r="FIM60" s="1028"/>
      <c r="FIN60" s="1028"/>
      <c r="FIO60" s="1028"/>
      <c r="FIP60" s="1028"/>
      <c r="FIQ60" s="1028"/>
      <c r="FIR60" s="1028"/>
      <c r="FIS60" s="1028"/>
      <c r="FIT60" s="1028"/>
      <c r="FIU60" s="1028"/>
      <c r="FIV60" s="1028"/>
      <c r="FIW60" s="1028"/>
      <c r="FIX60" s="1028"/>
      <c r="FIY60" s="1028"/>
      <c r="FIZ60" s="1028"/>
      <c r="FJA60" s="1028"/>
      <c r="FJB60" s="1028"/>
      <c r="FJC60" s="1028"/>
      <c r="FJD60" s="1028"/>
      <c r="FJE60" s="1028"/>
      <c r="FJF60" s="1028"/>
      <c r="FJG60" s="1028"/>
      <c r="FJH60" s="1028"/>
      <c r="FJI60" s="1028"/>
      <c r="FJJ60" s="1028"/>
      <c r="FJK60" s="1028"/>
      <c r="FJL60" s="1028"/>
      <c r="FJM60" s="1028"/>
      <c r="FJN60" s="1028"/>
      <c r="FJO60" s="1028"/>
      <c r="FJP60" s="1028"/>
      <c r="FJQ60" s="1028"/>
      <c r="FJR60" s="1028"/>
      <c r="FJS60" s="1028"/>
      <c r="FJT60" s="1028"/>
      <c r="FJU60" s="1028"/>
      <c r="FJV60" s="1028"/>
      <c r="FJW60" s="1028"/>
      <c r="FJX60" s="1028"/>
      <c r="FJY60" s="1028"/>
      <c r="FJZ60" s="1028"/>
      <c r="FKA60" s="1028"/>
      <c r="FKB60" s="1028"/>
      <c r="FKC60" s="1028"/>
      <c r="FKD60" s="1028"/>
      <c r="FKE60" s="1028"/>
      <c r="FKF60" s="1028"/>
      <c r="FKG60" s="1028"/>
      <c r="FKH60" s="1028"/>
      <c r="FKI60" s="1028"/>
      <c r="FKJ60" s="1028"/>
      <c r="FKK60" s="1028"/>
      <c r="FKL60" s="1028"/>
      <c r="FKM60" s="1028"/>
      <c r="FKN60" s="1028"/>
      <c r="FKO60" s="1028"/>
      <c r="FKP60" s="1028"/>
      <c r="FKQ60" s="1028"/>
      <c r="FKR60" s="1028"/>
      <c r="FKS60" s="1028"/>
      <c r="FKT60" s="1028"/>
      <c r="FKU60" s="1028"/>
      <c r="FKV60" s="1028"/>
      <c r="FKW60" s="1028"/>
      <c r="FKX60" s="1028"/>
      <c r="FKY60" s="1028"/>
      <c r="FKZ60" s="1028"/>
      <c r="FLA60" s="1028"/>
      <c r="FLB60" s="1028"/>
      <c r="FLC60" s="1028"/>
      <c r="FLD60" s="1028"/>
      <c r="FLE60" s="1028"/>
      <c r="FLF60" s="1028"/>
      <c r="FLG60" s="1028"/>
      <c r="FLH60" s="1028"/>
      <c r="FLI60" s="1028"/>
      <c r="FLJ60" s="1028"/>
      <c r="FLK60" s="1028"/>
      <c r="FLL60" s="1028"/>
      <c r="FLM60" s="1028"/>
      <c r="FLN60" s="1028"/>
      <c r="FLO60" s="1028"/>
      <c r="FLP60" s="1028"/>
      <c r="FLQ60" s="1028"/>
      <c r="FLR60" s="1028"/>
      <c r="FLS60" s="1028"/>
      <c r="FLT60" s="1028"/>
      <c r="FLU60" s="1028"/>
      <c r="FLV60" s="1028"/>
      <c r="FLW60" s="1028"/>
      <c r="FLX60" s="1028"/>
      <c r="FLY60" s="1028"/>
      <c r="FLZ60" s="1028"/>
      <c r="FMA60" s="1028"/>
      <c r="FMB60" s="1028"/>
      <c r="FMC60" s="1028"/>
      <c r="FMD60" s="1028"/>
      <c r="FME60" s="1028"/>
      <c r="FMF60" s="1028"/>
      <c r="FMG60" s="1028"/>
      <c r="FMH60" s="1028"/>
      <c r="FMI60" s="1028"/>
      <c r="FMJ60" s="1028"/>
      <c r="FMK60" s="1028"/>
      <c r="FML60" s="1028"/>
      <c r="FMM60" s="1028"/>
      <c r="FMN60" s="1028"/>
      <c r="FMO60" s="1028"/>
      <c r="FMP60" s="1028"/>
      <c r="FMQ60" s="1028"/>
      <c r="FMR60" s="1028"/>
      <c r="FMS60" s="1028"/>
      <c r="FMT60" s="1028"/>
      <c r="FMU60" s="1028"/>
      <c r="FMV60" s="1028"/>
      <c r="FMW60" s="1028"/>
      <c r="FMX60" s="1028"/>
      <c r="FMY60" s="1028"/>
      <c r="FMZ60" s="1028"/>
      <c r="FNA60" s="1028"/>
      <c r="FNB60" s="1028"/>
      <c r="FNC60" s="1028"/>
      <c r="FND60" s="1028"/>
      <c r="FNE60" s="1028"/>
      <c r="FNF60" s="1028"/>
      <c r="FNG60" s="1028"/>
      <c r="FNH60" s="1028"/>
      <c r="FNI60" s="1028"/>
      <c r="FNJ60" s="1028"/>
      <c r="FNK60" s="1028"/>
      <c r="FNL60" s="1028"/>
      <c r="FNM60" s="1028"/>
      <c r="FNN60" s="1028"/>
      <c r="FNO60" s="1028"/>
      <c r="FNP60" s="1028"/>
      <c r="FNQ60" s="1028"/>
      <c r="FNR60" s="1028"/>
      <c r="FNS60" s="1028"/>
      <c r="FNT60" s="1028"/>
      <c r="FNU60" s="1028"/>
      <c r="FNV60" s="1028"/>
      <c r="FNW60" s="1028"/>
      <c r="FNX60" s="1028"/>
      <c r="FNY60" s="1028"/>
      <c r="FNZ60" s="1028"/>
      <c r="FOA60" s="1028"/>
      <c r="FOB60" s="1028"/>
      <c r="FOC60" s="1028"/>
      <c r="FOD60" s="1028"/>
      <c r="FOE60" s="1028"/>
      <c r="FOF60" s="1028"/>
      <c r="FOG60" s="1028"/>
      <c r="FOH60" s="1028"/>
      <c r="FOI60" s="1028"/>
      <c r="FOJ60" s="1028"/>
      <c r="FOK60" s="1028"/>
      <c r="FOL60" s="1028"/>
      <c r="FOM60" s="1028"/>
      <c r="FON60" s="1028"/>
      <c r="FOO60" s="1028"/>
      <c r="FOP60" s="1028"/>
      <c r="FOQ60" s="1028"/>
      <c r="FOR60" s="1028"/>
      <c r="FOS60" s="1028"/>
      <c r="FOT60" s="1028"/>
      <c r="FOU60" s="1028"/>
      <c r="FOV60" s="1028"/>
      <c r="FOW60" s="1028"/>
      <c r="FOX60" s="1028"/>
      <c r="FOY60" s="1028"/>
      <c r="FOZ60" s="1028"/>
      <c r="FPA60" s="1028"/>
      <c r="FPB60" s="1028"/>
      <c r="FPC60" s="1028"/>
      <c r="FPD60" s="1028"/>
      <c r="FPE60" s="1028"/>
      <c r="FPF60" s="1028"/>
      <c r="FPG60" s="1028"/>
      <c r="FPH60" s="1028"/>
      <c r="FPI60" s="1028"/>
      <c r="FPJ60" s="1028"/>
      <c r="FPK60" s="1028"/>
      <c r="FPL60" s="1028"/>
      <c r="FPM60" s="1028"/>
      <c r="FPN60" s="1028"/>
      <c r="FPO60" s="1028"/>
      <c r="FPP60" s="1028"/>
      <c r="FPQ60" s="1028"/>
      <c r="FPR60" s="1028"/>
      <c r="FPS60" s="1028"/>
      <c r="FPT60" s="1028"/>
      <c r="FPU60" s="1028"/>
      <c r="FPV60" s="1028"/>
      <c r="FPW60" s="1028"/>
      <c r="FPX60" s="1028"/>
      <c r="FPY60" s="1028"/>
      <c r="FPZ60" s="1028"/>
      <c r="FQA60" s="1028"/>
      <c r="FQB60" s="1028"/>
      <c r="FQC60" s="1028"/>
      <c r="FQD60" s="1028"/>
      <c r="FQE60" s="1028"/>
      <c r="FQF60" s="1028"/>
      <c r="FQG60" s="1028"/>
      <c r="FQH60" s="1028"/>
      <c r="FQI60" s="1028"/>
      <c r="FQJ60" s="1028"/>
      <c r="FQK60" s="1028"/>
      <c r="FQL60" s="1028"/>
      <c r="FQM60" s="1028"/>
      <c r="FQN60" s="1028"/>
      <c r="FQO60" s="1028"/>
      <c r="FQP60" s="1028"/>
      <c r="FQQ60" s="1028"/>
      <c r="FQR60" s="1028"/>
      <c r="FQS60" s="1028"/>
      <c r="FQT60" s="1028"/>
      <c r="FQU60" s="1028"/>
      <c r="FQV60" s="1028"/>
      <c r="FQW60" s="1028"/>
      <c r="FQX60" s="1028"/>
      <c r="FQY60" s="1028"/>
      <c r="FQZ60" s="1028"/>
      <c r="FRA60" s="1028"/>
      <c r="FRB60" s="1028"/>
      <c r="FRC60" s="1028"/>
      <c r="FRD60" s="1028"/>
      <c r="FRE60" s="1028"/>
      <c r="FRF60" s="1028"/>
      <c r="FRG60" s="1028"/>
      <c r="FRH60" s="1028"/>
      <c r="FRI60" s="1028"/>
      <c r="FRJ60" s="1028"/>
      <c r="FRK60" s="1028"/>
      <c r="FRL60" s="1028"/>
      <c r="FRM60" s="1028"/>
      <c r="FRN60" s="1028"/>
      <c r="FRO60" s="1028"/>
      <c r="FRP60" s="1028"/>
      <c r="FRQ60" s="1028"/>
      <c r="FRR60" s="1028"/>
      <c r="FRS60" s="1028"/>
      <c r="FRT60" s="1028"/>
      <c r="FRU60" s="1028"/>
      <c r="FRV60" s="1028"/>
      <c r="FRW60" s="1028"/>
      <c r="FRX60" s="1028"/>
      <c r="FRY60" s="1028"/>
      <c r="FRZ60" s="1028"/>
      <c r="FSA60" s="1028"/>
      <c r="FSB60" s="1028"/>
      <c r="FSC60" s="1028"/>
      <c r="FSD60" s="1028"/>
      <c r="FSE60" s="1028"/>
      <c r="FSF60" s="1028"/>
      <c r="FSG60" s="1028"/>
      <c r="FSH60" s="1028"/>
      <c r="FSI60" s="1028"/>
      <c r="FSJ60" s="1028"/>
      <c r="FSK60" s="1028"/>
      <c r="FSL60" s="1028"/>
      <c r="FSM60" s="1028"/>
      <c r="FSN60" s="1028"/>
      <c r="FSO60" s="1028"/>
      <c r="FSP60" s="1028"/>
      <c r="FSQ60" s="1028"/>
      <c r="FSR60" s="1028"/>
      <c r="FSS60" s="1028"/>
      <c r="FST60" s="1028"/>
      <c r="FSU60" s="1028"/>
      <c r="FSV60" s="1028"/>
      <c r="FSW60" s="1028"/>
      <c r="FSX60" s="1028"/>
      <c r="FSY60" s="1028"/>
      <c r="FSZ60" s="1028"/>
      <c r="FTA60" s="1028"/>
      <c r="FTB60" s="1028"/>
      <c r="FTC60" s="1028"/>
      <c r="FTD60" s="1028"/>
      <c r="FTE60" s="1028"/>
      <c r="FTF60" s="1028"/>
      <c r="FTG60" s="1028"/>
      <c r="FTH60" s="1028"/>
      <c r="FTI60" s="1028"/>
      <c r="FTJ60" s="1028"/>
      <c r="FTK60" s="1028"/>
      <c r="FTL60" s="1028"/>
      <c r="FTM60" s="1028"/>
      <c r="FTN60" s="1028"/>
      <c r="FTO60" s="1028"/>
      <c r="FTP60" s="1028"/>
      <c r="FTQ60" s="1028"/>
      <c r="FTR60" s="1028"/>
      <c r="FTS60" s="1028"/>
      <c r="FTT60" s="1028"/>
      <c r="FTU60" s="1028"/>
      <c r="FTV60" s="1028"/>
      <c r="FTW60" s="1028"/>
      <c r="FTX60" s="1028"/>
      <c r="FTY60" s="1028"/>
      <c r="FTZ60" s="1028"/>
      <c r="FUA60" s="1028"/>
      <c r="FUB60" s="1028"/>
      <c r="FUC60" s="1028"/>
      <c r="FUD60" s="1028"/>
      <c r="FUE60" s="1028"/>
      <c r="FUF60" s="1028"/>
      <c r="FUG60" s="1028"/>
      <c r="FUH60" s="1028"/>
      <c r="FUI60" s="1028"/>
      <c r="FUJ60" s="1028"/>
      <c r="FUK60" s="1028"/>
      <c r="FUL60" s="1028"/>
      <c r="FUM60" s="1028"/>
      <c r="FUN60" s="1028"/>
      <c r="FUO60" s="1028"/>
      <c r="FUP60" s="1028"/>
      <c r="FUQ60" s="1028"/>
      <c r="FUR60" s="1028"/>
      <c r="FUS60" s="1028"/>
      <c r="FUT60" s="1028"/>
      <c r="FUU60" s="1028"/>
      <c r="FUV60" s="1028"/>
      <c r="FUW60" s="1028"/>
      <c r="FUX60" s="1028"/>
      <c r="FUY60" s="1028"/>
      <c r="FUZ60" s="1028"/>
      <c r="FVA60" s="1028"/>
      <c r="FVB60" s="1028"/>
      <c r="FVC60" s="1028"/>
      <c r="FVD60" s="1028"/>
      <c r="FVE60" s="1028"/>
      <c r="FVF60" s="1028"/>
      <c r="FVG60" s="1028"/>
      <c r="FVH60" s="1028"/>
      <c r="FVI60" s="1028"/>
      <c r="FVJ60" s="1028"/>
      <c r="FVK60" s="1028"/>
      <c r="FVL60" s="1028"/>
      <c r="FVM60" s="1028"/>
      <c r="FVN60" s="1028"/>
      <c r="FVO60" s="1028"/>
      <c r="FVP60" s="1028"/>
      <c r="FVQ60" s="1028"/>
      <c r="FVR60" s="1028"/>
      <c r="FVS60" s="1028"/>
      <c r="FVT60" s="1028"/>
      <c r="FVU60" s="1028"/>
      <c r="FVV60" s="1028"/>
      <c r="FVW60" s="1028"/>
      <c r="FVX60" s="1028"/>
      <c r="FVY60" s="1028"/>
      <c r="FVZ60" s="1028"/>
      <c r="FWA60" s="1028"/>
      <c r="FWB60" s="1028"/>
      <c r="FWC60" s="1028"/>
      <c r="FWD60" s="1028"/>
      <c r="FWE60" s="1028"/>
      <c r="FWF60" s="1028"/>
      <c r="FWG60" s="1028"/>
      <c r="FWH60" s="1028"/>
      <c r="FWI60" s="1028"/>
      <c r="FWJ60" s="1028"/>
      <c r="FWK60" s="1028"/>
      <c r="FWL60" s="1028"/>
      <c r="FWM60" s="1028"/>
      <c r="FWN60" s="1028"/>
      <c r="FWO60" s="1028"/>
      <c r="FWP60" s="1028"/>
      <c r="FWQ60" s="1028"/>
      <c r="FWR60" s="1028"/>
      <c r="FWS60" s="1028"/>
      <c r="FWT60" s="1028"/>
      <c r="FWU60" s="1028"/>
      <c r="FWV60" s="1028"/>
      <c r="FWW60" s="1028"/>
      <c r="FWX60" s="1028"/>
      <c r="FWY60" s="1028"/>
      <c r="FWZ60" s="1028"/>
      <c r="FXA60" s="1028"/>
      <c r="FXB60" s="1028"/>
      <c r="FXC60" s="1028"/>
      <c r="FXD60" s="1028"/>
      <c r="FXE60" s="1028"/>
      <c r="FXF60" s="1028"/>
      <c r="FXG60" s="1028"/>
      <c r="FXH60" s="1028"/>
      <c r="FXI60" s="1028"/>
      <c r="FXJ60" s="1028"/>
      <c r="FXK60" s="1028"/>
      <c r="FXL60" s="1028"/>
      <c r="FXM60" s="1028"/>
      <c r="FXN60" s="1028"/>
      <c r="FXO60" s="1028"/>
      <c r="FXP60" s="1028"/>
      <c r="FXQ60" s="1028"/>
      <c r="FXR60" s="1028"/>
      <c r="FXS60" s="1028"/>
      <c r="FXT60" s="1028"/>
      <c r="FXU60" s="1028"/>
      <c r="FXV60" s="1028"/>
      <c r="FXW60" s="1028"/>
      <c r="FXX60" s="1028"/>
      <c r="FXY60" s="1028"/>
      <c r="FXZ60" s="1028"/>
      <c r="FYA60" s="1028"/>
      <c r="FYB60" s="1028"/>
      <c r="FYC60" s="1028"/>
      <c r="FYD60" s="1028"/>
      <c r="FYE60" s="1028"/>
      <c r="FYF60" s="1028"/>
      <c r="FYG60" s="1028"/>
      <c r="FYH60" s="1028"/>
      <c r="FYI60" s="1028"/>
      <c r="FYJ60" s="1028"/>
      <c r="FYK60" s="1028"/>
      <c r="FYL60" s="1028"/>
      <c r="FYM60" s="1028"/>
      <c r="FYN60" s="1028"/>
      <c r="FYO60" s="1028"/>
      <c r="FYP60" s="1028"/>
      <c r="FYQ60" s="1028"/>
      <c r="FYR60" s="1028"/>
      <c r="FYS60" s="1028"/>
      <c r="FYT60" s="1028"/>
      <c r="FYU60" s="1028"/>
      <c r="FYV60" s="1028"/>
      <c r="FYW60" s="1028"/>
      <c r="FYX60" s="1028"/>
      <c r="FYY60" s="1028"/>
      <c r="FYZ60" s="1028"/>
      <c r="FZA60" s="1028"/>
      <c r="FZB60" s="1028"/>
      <c r="FZC60" s="1028"/>
      <c r="FZD60" s="1028"/>
      <c r="FZE60" s="1028"/>
      <c r="FZF60" s="1028"/>
      <c r="FZG60" s="1028"/>
      <c r="FZH60" s="1028"/>
      <c r="FZI60" s="1028"/>
      <c r="FZJ60" s="1028"/>
      <c r="FZK60" s="1028"/>
      <c r="FZL60" s="1028"/>
      <c r="FZM60" s="1028"/>
      <c r="FZN60" s="1028"/>
      <c r="FZO60" s="1028"/>
      <c r="FZP60" s="1028"/>
      <c r="FZQ60" s="1028"/>
      <c r="FZR60" s="1028"/>
      <c r="FZS60" s="1028"/>
      <c r="FZT60" s="1028"/>
      <c r="FZU60" s="1028"/>
      <c r="FZV60" s="1028"/>
      <c r="FZW60" s="1028"/>
      <c r="FZX60" s="1028"/>
      <c r="FZY60" s="1028"/>
      <c r="FZZ60" s="1028"/>
      <c r="GAA60" s="1028"/>
      <c r="GAB60" s="1028"/>
      <c r="GAC60" s="1028"/>
      <c r="GAD60" s="1028"/>
      <c r="GAE60" s="1028"/>
      <c r="GAF60" s="1028"/>
      <c r="GAG60" s="1028"/>
      <c r="GAH60" s="1028"/>
      <c r="GAI60" s="1028"/>
      <c r="GAJ60" s="1028"/>
      <c r="GAK60" s="1028"/>
      <c r="GAL60" s="1028"/>
      <c r="GAM60" s="1028"/>
      <c r="GAN60" s="1028"/>
      <c r="GAO60" s="1028"/>
      <c r="GAP60" s="1028"/>
      <c r="GAQ60" s="1028"/>
      <c r="GAR60" s="1028"/>
      <c r="GAS60" s="1028"/>
      <c r="GAT60" s="1028"/>
      <c r="GAU60" s="1028"/>
      <c r="GAV60" s="1028"/>
      <c r="GAW60" s="1028"/>
      <c r="GAX60" s="1028"/>
      <c r="GAY60" s="1028"/>
      <c r="GAZ60" s="1028"/>
      <c r="GBA60" s="1028"/>
      <c r="GBB60" s="1028"/>
      <c r="GBC60" s="1028"/>
      <c r="GBD60" s="1028"/>
      <c r="GBE60" s="1028"/>
      <c r="GBF60" s="1028"/>
      <c r="GBG60" s="1028"/>
      <c r="GBH60" s="1028"/>
      <c r="GBI60" s="1028"/>
      <c r="GBJ60" s="1028"/>
      <c r="GBK60" s="1028"/>
      <c r="GBL60" s="1028"/>
      <c r="GBM60" s="1028"/>
      <c r="GBN60" s="1028"/>
      <c r="GBO60" s="1028"/>
      <c r="GBP60" s="1028"/>
      <c r="GBQ60" s="1028"/>
      <c r="GBR60" s="1028"/>
      <c r="GBS60" s="1028"/>
      <c r="GBT60" s="1028"/>
      <c r="GBU60" s="1028"/>
      <c r="GBV60" s="1028"/>
      <c r="GBW60" s="1028"/>
      <c r="GBX60" s="1028"/>
      <c r="GBY60" s="1028"/>
      <c r="GBZ60" s="1028"/>
      <c r="GCA60" s="1028"/>
      <c r="GCB60" s="1028"/>
      <c r="GCC60" s="1028"/>
      <c r="GCD60" s="1028"/>
      <c r="GCE60" s="1028"/>
      <c r="GCF60" s="1028"/>
      <c r="GCG60" s="1028"/>
      <c r="GCH60" s="1028"/>
      <c r="GCI60" s="1028"/>
      <c r="GCJ60" s="1028"/>
      <c r="GCK60" s="1028"/>
      <c r="GCL60" s="1028"/>
      <c r="GCM60" s="1028"/>
      <c r="GCN60" s="1028"/>
      <c r="GCO60" s="1028"/>
      <c r="GCP60" s="1028"/>
      <c r="GCQ60" s="1028"/>
      <c r="GCR60" s="1028"/>
      <c r="GCS60" s="1028"/>
      <c r="GCT60" s="1028"/>
      <c r="GCU60" s="1028"/>
      <c r="GCV60" s="1028"/>
      <c r="GCW60" s="1028"/>
      <c r="GCX60" s="1028"/>
      <c r="GCY60" s="1028"/>
      <c r="GCZ60" s="1028"/>
      <c r="GDA60" s="1028"/>
      <c r="GDB60" s="1028"/>
      <c r="GDC60" s="1028"/>
      <c r="GDD60" s="1028"/>
      <c r="GDE60" s="1028"/>
      <c r="GDF60" s="1028"/>
      <c r="GDG60" s="1028"/>
      <c r="GDH60" s="1028"/>
      <c r="GDI60" s="1028"/>
      <c r="GDJ60" s="1028"/>
      <c r="GDK60" s="1028"/>
      <c r="GDL60" s="1028"/>
      <c r="GDM60" s="1028"/>
      <c r="GDN60" s="1028"/>
      <c r="GDO60" s="1028"/>
      <c r="GDP60" s="1028"/>
      <c r="GDQ60" s="1028"/>
      <c r="GDR60" s="1028"/>
      <c r="GDS60" s="1028"/>
      <c r="GDT60" s="1028"/>
      <c r="GDU60" s="1028"/>
      <c r="GDV60" s="1028"/>
      <c r="GDW60" s="1028"/>
      <c r="GDX60" s="1028"/>
      <c r="GDY60" s="1028"/>
      <c r="GDZ60" s="1028"/>
      <c r="GEA60" s="1028"/>
      <c r="GEB60" s="1028"/>
      <c r="GEC60" s="1028"/>
      <c r="GED60" s="1028"/>
      <c r="GEE60" s="1028"/>
      <c r="GEF60" s="1028"/>
      <c r="GEG60" s="1028"/>
      <c r="GEH60" s="1028"/>
      <c r="GEI60" s="1028"/>
      <c r="GEJ60" s="1028"/>
      <c r="GEK60" s="1028"/>
      <c r="GEL60" s="1028"/>
      <c r="GEM60" s="1028"/>
      <c r="GEN60" s="1028"/>
      <c r="GEO60" s="1028"/>
      <c r="GEP60" s="1028"/>
      <c r="GEQ60" s="1028"/>
      <c r="GER60" s="1028"/>
      <c r="GES60" s="1028"/>
      <c r="GET60" s="1028"/>
      <c r="GEU60" s="1028"/>
      <c r="GEV60" s="1028"/>
      <c r="GEW60" s="1028"/>
      <c r="GEX60" s="1028"/>
      <c r="GEY60" s="1028"/>
      <c r="GEZ60" s="1028"/>
      <c r="GFA60" s="1028"/>
      <c r="GFB60" s="1028"/>
      <c r="GFC60" s="1028"/>
      <c r="GFD60" s="1028"/>
      <c r="GFE60" s="1028"/>
      <c r="GFF60" s="1028"/>
      <c r="GFG60" s="1028"/>
      <c r="GFH60" s="1028"/>
      <c r="GFI60" s="1028"/>
      <c r="GFJ60" s="1028"/>
      <c r="GFK60" s="1028"/>
      <c r="GFL60" s="1028"/>
      <c r="GFM60" s="1028"/>
      <c r="GFN60" s="1028"/>
      <c r="GFO60" s="1028"/>
      <c r="GFP60" s="1028"/>
      <c r="GFQ60" s="1028"/>
      <c r="GFR60" s="1028"/>
      <c r="GFS60" s="1028"/>
      <c r="GFT60" s="1028"/>
      <c r="GFU60" s="1028"/>
      <c r="GFV60" s="1028"/>
      <c r="GFW60" s="1028"/>
      <c r="GFX60" s="1028"/>
      <c r="GFY60" s="1028"/>
      <c r="GFZ60" s="1028"/>
      <c r="GGA60" s="1028"/>
      <c r="GGB60" s="1028"/>
      <c r="GGC60" s="1028"/>
      <c r="GGD60" s="1028"/>
      <c r="GGE60" s="1028"/>
      <c r="GGF60" s="1028"/>
      <c r="GGG60" s="1028"/>
      <c r="GGH60" s="1028"/>
      <c r="GGI60" s="1028"/>
      <c r="GGJ60" s="1028"/>
      <c r="GGK60" s="1028"/>
      <c r="GGL60" s="1028"/>
      <c r="GGM60" s="1028"/>
      <c r="GGN60" s="1028"/>
      <c r="GGO60" s="1028"/>
      <c r="GGP60" s="1028"/>
      <c r="GGQ60" s="1028"/>
      <c r="GGR60" s="1028"/>
      <c r="GGS60" s="1028"/>
      <c r="GGT60" s="1028"/>
      <c r="GGU60" s="1028"/>
      <c r="GGV60" s="1028"/>
      <c r="GGW60" s="1028"/>
      <c r="GGX60" s="1028"/>
      <c r="GGY60" s="1028"/>
      <c r="GGZ60" s="1028"/>
      <c r="GHA60" s="1028"/>
      <c r="GHB60" s="1028"/>
      <c r="GHC60" s="1028"/>
      <c r="GHD60" s="1028"/>
      <c r="GHE60" s="1028"/>
      <c r="GHF60" s="1028"/>
      <c r="GHG60" s="1028"/>
      <c r="GHH60" s="1028"/>
      <c r="GHI60" s="1028"/>
      <c r="GHJ60" s="1028"/>
      <c r="GHK60" s="1028"/>
      <c r="GHL60" s="1028"/>
      <c r="GHM60" s="1028"/>
      <c r="GHN60" s="1028"/>
      <c r="GHO60" s="1028"/>
      <c r="GHP60" s="1028"/>
      <c r="GHQ60" s="1028"/>
      <c r="GHR60" s="1028"/>
      <c r="GHS60" s="1028"/>
      <c r="GHT60" s="1028"/>
      <c r="GHU60" s="1028"/>
      <c r="GHV60" s="1028"/>
      <c r="GHW60" s="1028"/>
      <c r="GHX60" s="1028"/>
      <c r="GHY60" s="1028"/>
      <c r="GHZ60" s="1028"/>
      <c r="GIA60" s="1028"/>
      <c r="GIB60" s="1028"/>
      <c r="GIC60" s="1028"/>
      <c r="GID60" s="1028"/>
      <c r="GIE60" s="1028"/>
      <c r="GIF60" s="1028"/>
      <c r="GIG60" s="1028"/>
      <c r="GIH60" s="1028"/>
      <c r="GII60" s="1028"/>
      <c r="GIJ60" s="1028"/>
      <c r="GIK60" s="1028"/>
      <c r="GIL60" s="1028"/>
      <c r="GIM60" s="1028"/>
      <c r="GIN60" s="1028"/>
      <c r="GIO60" s="1028"/>
      <c r="GIP60" s="1028"/>
      <c r="GIQ60" s="1028"/>
      <c r="GIR60" s="1028"/>
      <c r="GIS60" s="1028"/>
      <c r="GIT60" s="1028"/>
      <c r="GIU60" s="1028"/>
      <c r="GIV60" s="1028"/>
      <c r="GIW60" s="1028"/>
      <c r="GIX60" s="1028"/>
      <c r="GIY60" s="1028"/>
      <c r="GIZ60" s="1028"/>
      <c r="GJA60" s="1028"/>
      <c r="GJB60" s="1028"/>
      <c r="GJC60" s="1028"/>
      <c r="GJD60" s="1028"/>
      <c r="GJE60" s="1028"/>
      <c r="GJF60" s="1028"/>
      <c r="GJG60" s="1028"/>
      <c r="GJH60" s="1028"/>
      <c r="GJI60" s="1028"/>
      <c r="GJJ60" s="1028"/>
      <c r="GJK60" s="1028"/>
      <c r="GJL60" s="1028"/>
      <c r="GJM60" s="1028"/>
      <c r="GJN60" s="1028"/>
      <c r="GJO60" s="1028"/>
      <c r="GJP60" s="1028"/>
      <c r="GJQ60" s="1028"/>
      <c r="GJR60" s="1028"/>
      <c r="GJS60" s="1028"/>
      <c r="GJT60" s="1028"/>
      <c r="GJU60" s="1028"/>
      <c r="GJV60" s="1028"/>
      <c r="GJW60" s="1028"/>
      <c r="GJX60" s="1028"/>
      <c r="GJY60" s="1028"/>
      <c r="GJZ60" s="1028"/>
      <c r="GKA60" s="1028"/>
      <c r="GKB60" s="1028"/>
      <c r="GKC60" s="1028"/>
      <c r="GKD60" s="1028"/>
      <c r="GKE60" s="1028"/>
      <c r="GKF60" s="1028"/>
      <c r="GKG60" s="1028"/>
      <c r="GKH60" s="1028"/>
      <c r="GKI60" s="1028"/>
      <c r="GKJ60" s="1028"/>
      <c r="GKK60" s="1028"/>
      <c r="GKL60" s="1028"/>
      <c r="GKM60" s="1028"/>
      <c r="GKN60" s="1028"/>
      <c r="GKO60" s="1028"/>
      <c r="GKP60" s="1028"/>
      <c r="GKQ60" s="1028"/>
      <c r="GKR60" s="1028"/>
      <c r="GKS60" s="1028"/>
      <c r="GKT60" s="1028"/>
      <c r="GKU60" s="1028"/>
      <c r="GKV60" s="1028"/>
      <c r="GKW60" s="1028"/>
      <c r="GKX60" s="1028"/>
      <c r="GKY60" s="1028"/>
      <c r="GKZ60" s="1028"/>
      <c r="GLA60" s="1028"/>
      <c r="GLB60" s="1028"/>
      <c r="GLC60" s="1028"/>
      <c r="GLD60" s="1028"/>
      <c r="GLE60" s="1028"/>
      <c r="GLF60" s="1028"/>
      <c r="GLG60" s="1028"/>
      <c r="GLH60" s="1028"/>
      <c r="GLI60" s="1028"/>
      <c r="GLJ60" s="1028"/>
      <c r="GLK60" s="1028"/>
      <c r="GLL60" s="1028"/>
      <c r="GLM60" s="1028"/>
      <c r="GLN60" s="1028"/>
      <c r="GLO60" s="1028"/>
      <c r="GLP60" s="1028"/>
      <c r="GLQ60" s="1028"/>
      <c r="GLR60" s="1028"/>
      <c r="GLS60" s="1028"/>
      <c r="GLT60" s="1028"/>
      <c r="GLU60" s="1028"/>
      <c r="GLV60" s="1028"/>
      <c r="GLW60" s="1028"/>
      <c r="GLX60" s="1028"/>
      <c r="GLY60" s="1028"/>
      <c r="GLZ60" s="1028"/>
      <c r="GMA60" s="1028"/>
      <c r="GMB60" s="1028"/>
      <c r="GMC60" s="1028"/>
      <c r="GMD60" s="1028"/>
      <c r="GME60" s="1028"/>
      <c r="GMF60" s="1028"/>
      <c r="GMG60" s="1028"/>
      <c r="GMH60" s="1028"/>
      <c r="GMI60" s="1028"/>
      <c r="GMJ60" s="1028"/>
      <c r="GMK60" s="1028"/>
      <c r="GML60" s="1028"/>
      <c r="GMM60" s="1028"/>
      <c r="GMN60" s="1028"/>
      <c r="GMO60" s="1028"/>
      <c r="GMP60" s="1028"/>
      <c r="GMQ60" s="1028"/>
      <c r="GMR60" s="1028"/>
      <c r="GMS60" s="1028"/>
      <c r="GMT60" s="1028"/>
      <c r="GMU60" s="1028"/>
      <c r="GMV60" s="1028"/>
      <c r="GMW60" s="1028"/>
      <c r="GMX60" s="1028"/>
      <c r="GMY60" s="1028"/>
      <c r="GMZ60" s="1028"/>
      <c r="GNA60" s="1028"/>
      <c r="GNB60" s="1028"/>
      <c r="GNC60" s="1028"/>
      <c r="GND60" s="1028"/>
      <c r="GNE60" s="1028"/>
      <c r="GNF60" s="1028"/>
      <c r="GNG60" s="1028"/>
      <c r="GNH60" s="1028"/>
      <c r="GNI60" s="1028"/>
      <c r="GNJ60" s="1028"/>
      <c r="GNK60" s="1028"/>
      <c r="GNL60" s="1028"/>
      <c r="GNM60" s="1028"/>
      <c r="GNN60" s="1028"/>
      <c r="GNO60" s="1028"/>
      <c r="GNP60" s="1028"/>
      <c r="GNQ60" s="1028"/>
      <c r="GNR60" s="1028"/>
      <c r="GNS60" s="1028"/>
      <c r="GNT60" s="1028"/>
      <c r="GNU60" s="1028"/>
      <c r="GNV60" s="1028"/>
      <c r="GNW60" s="1028"/>
      <c r="GNX60" s="1028"/>
      <c r="GNY60" s="1028"/>
      <c r="GNZ60" s="1028"/>
      <c r="GOA60" s="1028"/>
      <c r="GOB60" s="1028"/>
      <c r="GOC60" s="1028"/>
      <c r="GOD60" s="1028"/>
      <c r="GOE60" s="1028"/>
      <c r="GOF60" s="1028"/>
      <c r="GOG60" s="1028"/>
      <c r="GOH60" s="1028"/>
      <c r="GOI60" s="1028"/>
      <c r="GOJ60" s="1028"/>
      <c r="GOK60" s="1028"/>
      <c r="GOL60" s="1028"/>
      <c r="GOM60" s="1028"/>
      <c r="GON60" s="1028"/>
      <c r="GOO60" s="1028"/>
      <c r="GOP60" s="1028"/>
      <c r="GOQ60" s="1028"/>
      <c r="GOR60" s="1028"/>
      <c r="GOS60" s="1028"/>
      <c r="GOT60" s="1028"/>
      <c r="GOU60" s="1028"/>
      <c r="GOV60" s="1028"/>
      <c r="GOW60" s="1028"/>
      <c r="GOX60" s="1028"/>
      <c r="GOY60" s="1028"/>
      <c r="GOZ60" s="1028"/>
      <c r="GPA60" s="1028"/>
      <c r="GPB60" s="1028"/>
      <c r="GPC60" s="1028"/>
      <c r="GPD60" s="1028"/>
      <c r="GPE60" s="1028"/>
      <c r="GPF60" s="1028"/>
      <c r="GPG60" s="1028"/>
      <c r="GPH60" s="1028"/>
      <c r="GPI60" s="1028"/>
      <c r="GPJ60" s="1028"/>
      <c r="GPK60" s="1028"/>
      <c r="GPL60" s="1028"/>
      <c r="GPM60" s="1028"/>
      <c r="GPN60" s="1028"/>
      <c r="GPO60" s="1028"/>
      <c r="GPP60" s="1028"/>
      <c r="GPQ60" s="1028"/>
      <c r="GPR60" s="1028"/>
      <c r="GPS60" s="1028"/>
      <c r="GPT60" s="1028"/>
      <c r="GPU60" s="1028"/>
      <c r="GPV60" s="1028"/>
      <c r="GPW60" s="1028"/>
      <c r="GPX60" s="1028"/>
      <c r="GPY60" s="1028"/>
      <c r="GPZ60" s="1028"/>
      <c r="GQA60" s="1028"/>
      <c r="GQB60" s="1028"/>
      <c r="GQC60" s="1028"/>
      <c r="GQD60" s="1028"/>
      <c r="GQE60" s="1028"/>
      <c r="GQF60" s="1028"/>
      <c r="GQG60" s="1028"/>
      <c r="GQH60" s="1028"/>
      <c r="GQI60" s="1028"/>
      <c r="GQJ60" s="1028"/>
      <c r="GQK60" s="1028"/>
      <c r="GQL60" s="1028"/>
      <c r="GQM60" s="1028"/>
      <c r="GQN60" s="1028"/>
      <c r="GQO60" s="1028"/>
      <c r="GQP60" s="1028"/>
      <c r="GQQ60" s="1028"/>
      <c r="GQR60" s="1028"/>
      <c r="GQS60" s="1028"/>
      <c r="GQT60" s="1028"/>
      <c r="GQU60" s="1028"/>
      <c r="GQV60" s="1028"/>
      <c r="GQW60" s="1028"/>
      <c r="GQX60" s="1028"/>
      <c r="GQY60" s="1028"/>
      <c r="GQZ60" s="1028"/>
      <c r="GRA60" s="1028"/>
      <c r="GRB60" s="1028"/>
      <c r="GRC60" s="1028"/>
      <c r="GRD60" s="1028"/>
      <c r="GRE60" s="1028"/>
      <c r="GRF60" s="1028"/>
      <c r="GRG60" s="1028"/>
      <c r="GRH60" s="1028"/>
      <c r="GRI60" s="1028"/>
      <c r="GRJ60" s="1028"/>
      <c r="GRK60" s="1028"/>
      <c r="GRL60" s="1028"/>
      <c r="GRM60" s="1028"/>
      <c r="GRN60" s="1028"/>
      <c r="GRO60" s="1028"/>
      <c r="GRP60" s="1028"/>
      <c r="GRQ60" s="1028"/>
      <c r="GRR60" s="1028"/>
      <c r="GRS60" s="1028"/>
      <c r="GRT60" s="1028"/>
      <c r="GRU60" s="1028"/>
      <c r="GRV60" s="1028"/>
      <c r="GRW60" s="1028"/>
      <c r="GRX60" s="1028"/>
      <c r="GRY60" s="1028"/>
      <c r="GRZ60" s="1028"/>
      <c r="GSA60" s="1028"/>
      <c r="GSB60" s="1028"/>
      <c r="GSC60" s="1028"/>
      <c r="GSD60" s="1028"/>
      <c r="GSE60" s="1028"/>
      <c r="GSF60" s="1028"/>
      <c r="GSG60" s="1028"/>
      <c r="GSH60" s="1028"/>
      <c r="GSI60" s="1028"/>
      <c r="GSJ60" s="1028"/>
      <c r="GSK60" s="1028"/>
      <c r="GSL60" s="1028"/>
      <c r="GSM60" s="1028"/>
      <c r="GSN60" s="1028"/>
      <c r="GSO60" s="1028"/>
      <c r="GSP60" s="1028"/>
      <c r="GSQ60" s="1028"/>
      <c r="GSR60" s="1028"/>
      <c r="GSS60" s="1028"/>
      <c r="GST60" s="1028"/>
      <c r="GSU60" s="1028"/>
      <c r="GSV60" s="1028"/>
      <c r="GSW60" s="1028"/>
      <c r="GSX60" s="1028"/>
      <c r="GSY60" s="1028"/>
      <c r="GSZ60" s="1028"/>
      <c r="GTA60" s="1028"/>
      <c r="GTB60" s="1028"/>
      <c r="GTC60" s="1028"/>
      <c r="GTD60" s="1028"/>
      <c r="GTE60" s="1028"/>
      <c r="GTF60" s="1028"/>
      <c r="GTG60" s="1028"/>
      <c r="GTH60" s="1028"/>
      <c r="GTI60" s="1028"/>
      <c r="GTJ60" s="1028"/>
      <c r="GTK60" s="1028"/>
      <c r="GTL60" s="1028"/>
      <c r="GTM60" s="1028"/>
      <c r="GTN60" s="1028"/>
      <c r="GTO60" s="1028"/>
      <c r="GTP60" s="1028"/>
      <c r="GTQ60" s="1028"/>
      <c r="GTR60" s="1028"/>
      <c r="GTS60" s="1028"/>
      <c r="GTT60" s="1028"/>
      <c r="GTU60" s="1028"/>
      <c r="GTV60" s="1028"/>
      <c r="GTW60" s="1028"/>
      <c r="GTX60" s="1028"/>
      <c r="GTY60" s="1028"/>
      <c r="GTZ60" s="1028"/>
      <c r="GUA60" s="1028"/>
      <c r="GUB60" s="1028"/>
      <c r="GUC60" s="1028"/>
      <c r="GUD60" s="1028"/>
      <c r="GUE60" s="1028"/>
      <c r="GUF60" s="1028"/>
      <c r="GUG60" s="1028"/>
      <c r="GUH60" s="1028"/>
      <c r="GUI60" s="1028"/>
      <c r="GUJ60" s="1028"/>
      <c r="GUK60" s="1028"/>
      <c r="GUL60" s="1028"/>
      <c r="GUM60" s="1028"/>
      <c r="GUN60" s="1028"/>
      <c r="GUO60" s="1028"/>
      <c r="GUP60" s="1028"/>
      <c r="GUQ60" s="1028"/>
      <c r="GUR60" s="1028"/>
      <c r="GUS60" s="1028"/>
      <c r="GUT60" s="1028"/>
      <c r="GUU60" s="1028"/>
      <c r="GUV60" s="1028"/>
      <c r="GUW60" s="1028"/>
      <c r="GUX60" s="1028"/>
      <c r="GUY60" s="1028"/>
      <c r="GUZ60" s="1028"/>
      <c r="GVA60" s="1028"/>
      <c r="GVB60" s="1028"/>
      <c r="GVC60" s="1028"/>
      <c r="GVD60" s="1028"/>
      <c r="GVE60" s="1028"/>
      <c r="GVF60" s="1028"/>
      <c r="GVG60" s="1028"/>
      <c r="GVH60" s="1028"/>
      <c r="GVI60" s="1028"/>
      <c r="GVJ60" s="1028"/>
      <c r="GVK60" s="1028"/>
      <c r="GVL60" s="1028"/>
      <c r="GVM60" s="1028"/>
      <c r="GVN60" s="1028"/>
      <c r="GVO60" s="1028"/>
      <c r="GVP60" s="1028"/>
      <c r="GVQ60" s="1028"/>
      <c r="GVR60" s="1028"/>
      <c r="GVS60" s="1028"/>
      <c r="GVT60" s="1028"/>
      <c r="GVU60" s="1028"/>
      <c r="GVV60" s="1028"/>
      <c r="GVW60" s="1028"/>
      <c r="GVX60" s="1028"/>
      <c r="GVY60" s="1028"/>
      <c r="GVZ60" s="1028"/>
      <c r="GWA60" s="1028"/>
      <c r="GWB60" s="1028"/>
      <c r="GWC60" s="1028"/>
      <c r="GWD60" s="1028"/>
      <c r="GWE60" s="1028"/>
      <c r="GWF60" s="1028"/>
      <c r="GWG60" s="1028"/>
      <c r="GWH60" s="1028"/>
      <c r="GWI60" s="1028"/>
      <c r="GWJ60" s="1028"/>
      <c r="GWK60" s="1028"/>
      <c r="GWL60" s="1028"/>
      <c r="GWM60" s="1028"/>
      <c r="GWN60" s="1028"/>
      <c r="GWO60" s="1028"/>
      <c r="GWP60" s="1028"/>
      <c r="GWQ60" s="1028"/>
      <c r="GWR60" s="1028"/>
      <c r="GWS60" s="1028"/>
      <c r="GWT60" s="1028"/>
      <c r="GWU60" s="1028"/>
      <c r="GWV60" s="1028"/>
      <c r="GWW60" s="1028"/>
      <c r="GWX60" s="1028"/>
      <c r="GWY60" s="1028"/>
      <c r="GWZ60" s="1028"/>
      <c r="GXA60" s="1028"/>
      <c r="GXB60" s="1028"/>
      <c r="GXC60" s="1028"/>
      <c r="GXD60" s="1028"/>
      <c r="GXE60" s="1028"/>
      <c r="GXF60" s="1028"/>
      <c r="GXG60" s="1028"/>
      <c r="GXH60" s="1028"/>
      <c r="GXI60" s="1028"/>
      <c r="GXJ60" s="1028"/>
      <c r="GXK60" s="1028"/>
      <c r="GXL60" s="1028"/>
      <c r="GXM60" s="1028"/>
      <c r="GXN60" s="1028"/>
      <c r="GXO60" s="1028"/>
      <c r="GXP60" s="1028"/>
      <c r="GXQ60" s="1028"/>
      <c r="GXR60" s="1028"/>
      <c r="GXS60" s="1028"/>
      <c r="GXT60" s="1028"/>
      <c r="GXU60" s="1028"/>
      <c r="GXV60" s="1028"/>
      <c r="GXW60" s="1028"/>
      <c r="GXX60" s="1028"/>
      <c r="GXY60" s="1028"/>
      <c r="GXZ60" s="1028"/>
      <c r="GYA60" s="1028"/>
      <c r="GYB60" s="1028"/>
      <c r="GYC60" s="1028"/>
      <c r="GYD60" s="1028"/>
      <c r="GYE60" s="1028"/>
      <c r="GYF60" s="1028"/>
      <c r="GYG60" s="1028"/>
      <c r="GYH60" s="1028"/>
      <c r="GYI60" s="1028"/>
      <c r="GYJ60" s="1028"/>
      <c r="GYK60" s="1028"/>
      <c r="GYL60" s="1028"/>
      <c r="GYM60" s="1028"/>
      <c r="GYN60" s="1028"/>
      <c r="GYO60" s="1028"/>
      <c r="GYP60" s="1028"/>
      <c r="GYQ60" s="1028"/>
      <c r="GYR60" s="1028"/>
      <c r="GYS60" s="1028"/>
      <c r="GYT60" s="1028"/>
      <c r="GYU60" s="1028"/>
      <c r="GYV60" s="1028"/>
      <c r="GYW60" s="1028"/>
      <c r="GYX60" s="1028"/>
      <c r="GYY60" s="1028"/>
      <c r="GYZ60" s="1028"/>
      <c r="GZA60" s="1028"/>
      <c r="GZB60" s="1028"/>
      <c r="GZC60" s="1028"/>
      <c r="GZD60" s="1028"/>
      <c r="GZE60" s="1028"/>
      <c r="GZF60" s="1028"/>
      <c r="GZG60" s="1028"/>
      <c r="GZH60" s="1028"/>
      <c r="GZI60" s="1028"/>
      <c r="GZJ60" s="1028"/>
      <c r="GZK60" s="1028"/>
      <c r="GZL60" s="1028"/>
      <c r="GZM60" s="1028"/>
      <c r="GZN60" s="1028"/>
      <c r="GZO60" s="1028"/>
      <c r="GZP60" s="1028"/>
      <c r="GZQ60" s="1028"/>
      <c r="GZR60" s="1028"/>
      <c r="GZS60" s="1028"/>
      <c r="GZT60" s="1028"/>
      <c r="GZU60" s="1028"/>
      <c r="GZV60" s="1028"/>
      <c r="GZW60" s="1028"/>
      <c r="GZX60" s="1028"/>
      <c r="GZY60" s="1028"/>
      <c r="GZZ60" s="1028"/>
      <c r="HAA60" s="1028"/>
      <c r="HAB60" s="1028"/>
      <c r="HAC60" s="1028"/>
      <c r="HAD60" s="1028"/>
      <c r="HAE60" s="1028"/>
      <c r="HAF60" s="1028"/>
      <c r="HAG60" s="1028"/>
      <c r="HAH60" s="1028"/>
      <c r="HAI60" s="1028"/>
      <c r="HAJ60" s="1028"/>
      <c r="HAK60" s="1028"/>
      <c r="HAL60" s="1028"/>
      <c r="HAM60" s="1028"/>
      <c r="HAN60" s="1028"/>
      <c r="HAO60" s="1028"/>
      <c r="HAP60" s="1028"/>
      <c r="HAQ60" s="1028"/>
      <c r="HAR60" s="1028"/>
      <c r="HAS60" s="1028"/>
      <c r="HAT60" s="1028"/>
      <c r="HAU60" s="1028"/>
      <c r="HAV60" s="1028"/>
      <c r="HAW60" s="1028"/>
      <c r="HAX60" s="1028"/>
      <c r="HAY60" s="1028"/>
      <c r="HAZ60" s="1028"/>
      <c r="HBA60" s="1028"/>
      <c r="HBB60" s="1028"/>
      <c r="HBC60" s="1028"/>
      <c r="HBD60" s="1028"/>
      <c r="HBE60" s="1028"/>
      <c r="HBF60" s="1028"/>
      <c r="HBG60" s="1028"/>
      <c r="HBH60" s="1028"/>
      <c r="HBI60" s="1028"/>
      <c r="HBJ60" s="1028"/>
      <c r="HBK60" s="1028"/>
      <c r="HBL60" s="1028"/>
      <c r="HBM60" s="1028"/>
      <c r="HBN60" s="1028"/>
      <c r="HBO60" s="1028"/>
      <c r="HBP60" s="1028"/>
      <c r="HBQ60" s="1028"/>
      <c r="HBR60" s="1028"/>
      <c r="HBS60" s="1028"/>
      <c r="HBT60" s="1028"/>
      <c r="HBU60" s="1028"/>
      <c r="HBV60" s="1028"/>
      <c r="HBW60" s="1028"/>
      <c r="HBX60" s="1028"/>
      <c r="HBY60" s="1028"/>
      <c r="HBZ60" s="1028"/>
      <c r="HCA60" s="1028"/>
      <c r="HCB60" s="1028"/>
      <c r="HCC60" s="1028"/>
      <c r="HCD60" s="1028"/>
      <c r="HCE60" s="1028"/>
      <c r="HCF60" s="1028"/>
      <c r="HCG60" s="1028"/>
      <c r="HCH60" s="1028"/>
      <c r="HCI60" s="1028"/>
      <c r="HCJ60" s="1028"/>
      <c r="HCK60" s="1028"/>
      <c r="HCL60" s="1028"/>
      <c r="HCM60" s="1028"/>
      <c r="HCN60" s="1028"/>
      <c r="HCO60" s="1028"/>
      <c r="HCP60" s="1028"/>
      <c r="HCQ60" s="1028"/>
      <c r="HCR60" s="1028"/>
      <c r="HCS60" s="1028"/>
      <c r="HCT60" s="1028"/>
      <c r="HCU60" s="1028"/>
      <c r="HCV60" s="1028"/>
      <c r="HCW60" s="1028"/>
      <c r="HCX60" s="1028"/>
      <c r="HCY60" s="1028"/>
      <c r="HCZ60" s="1028"/>
      <c r="HDA60" s="1028"/>
      <c r="HDB60" s="1028"/>
      <c r="HDC60" s="1028"/>
      <c r="HDD60" s="1028"/>
      <c r="HDE60" s="1028"/>
      <c r="HDF60" s="1028"/>
      <c r="HDG60" s="1028"/>
      <c r="HDH60" s="1028"/>
      <c r="HDI60" s="1028"/>
      <c r="HDJ60" s="1028"/>
      <c r="HDK60" s="1028"/>
      <c r="HDL60" s="1028"/>
      <c r="HDM60" s="1028"/>
      <c r="HDN60" s="1028"/>
      <c r="HDO60" s="1028"/>
      <c r="HDP60" s="1028"/>
      <c r="HDQ60" s="1028"/>
      <c r="HDR60" s="1028"/>
      <c r="HDS60" s="1028"/>
      <c r="HDT60" s="1028"/>
      <c r="HDU60" s="1028"/>
      <c r="HDV60" s="1028"/>
      <c r="HDW60" s="1028"/>
      <c r="HDX60" s="1028"/>
      <c r="HDY60" s="1028"/>
      <c r="HDZ60" s="1028"/>
      <c r="HEA60" s="1028"/>
      <c r="HEB60" s="1028"/>
      <c r="HEC60" s="1028"/>
      <c r="HED60" s="1028"/>
      <c r="HEE60" s="1028"/>
      <c r="HEF60" s="1028"/>
      <c r="HEG60" s="1028"/>
      <c r="HEH60" s="1028"/>
      <c r="HEI60" s="1028"/>
      <c r="HEJ60" s="1028"/>
      <c r="HEK60" s="1028"/>
      <c r="HEL60" s="1028"/>
      <c r="HEM60" s="1028"/>
      <c r="HEN60" s="1028"/>
      <c r="HEO60" s="1028"/>
      <c r="HEP60" s="1028"/>
      <c r="HEQ60" s="1028"/>
      <c r="HER60" s="1028"/>
      <c r="HES60" s="1028"/>
      <c r="HET60" s="1028"/>
      <c r="HEU60" s="1028"/>
      <c r="HEV60" s="1028"/>
      <c r="HEW60" s="1028"/>
      <c r="HEX60" s="1028"/>
      <c r="HEY60" s="1028"/>
      <c r="HEZ60" s="1028"/>
      <c r="HFA60" s="1028"/>
      <c r="HFB60" s="1028"/>
      <c r="HFC60" s="1028"/>
      <c r="HFD60" s="1028"/>
      <c r="HFE60" s="1028"/>
      <c r="HFF60" s="1028"/>
      <c r="HFG60" s="1028"/>
      <c r="HFH60" s="1028"/>
      <c r="HFI60" s="1028"/>
      <c r="HFJ60" s="1028"/>
      <c r="HFK60" s="1028"/>
      <c r="HFL60" s="1028"/>
      <c r="HFM60" s="1028"/>
      <c r="HFN60" s="1028"/>
      <c r="HFO60" s="1028"/>
      <c r="HFP60" s="1028"/>
      <c r="HFQ60" s="1028"/>
      <c r="HFR60" s="1028"/>
      <c r="HFS60" s="1028"/>
      <c r="HFT60" s="1028"/>
      <c r="HFU60" s="1028"/>
      <c r="HFV60" s="1028"/>
      <c r="HFW60" s="1028"/>
      <c r="HFX60" s="1028"/>
      <c r="HFY60" s="1028"/>
      <c r="HFZ60" s="1028"/>
      <c r="HGA60" s="1028"/>
      <c r="HGB60" s="1028"/>
      <c r="HGC60" s="1028"/>
      <c r="HGD60" s="1028"/>
      <c r="HGE60" s="1028"/>
      <c r="HGF60" s="1028"/>
      <c r="HGG60" s="1028"/>
      <c r="HGH60" s="1028"/>
      <c r="HGI60" s="1028"/>
      <c r="HGJ60" s="1028"/>
      <c r="HGK60" s="1028"/>
      <c r="HGL60" s="1028"/>
      <c r="HGM60" s="1028"/>
      <c r="HGN60" s="1028"/>
      <c r="HGO60" s="1028"/>
      <c r="HGP60" s="1028"/>
      <c r="HGQ60" s="1028"/>
      <c r="HGR60" s="1028"/>
      <c r="HGS60" s="1028"/>
      <c r="HGT60" s="1028"/>
      <c r="HGU60" s="1028"/>
      <c r="HGV60" s="1028"/>
      <c r="HGW60" s="1028"/>
      <c r="HGX60" s="1028"/>
      <c r="HGY60" s="1028"/>
      <c r="HGZ60" s="1028"/>
      <c r="HHA60" s="1028"/>
      <c r="HHB60" s="1028"/>
      <c r="HHC60" s="1028"/>
      <c r="HHD60" s="1028"/>
      <c r="HHE60" s="1028"/>
      <c r="HHF60" s="1028"/>
      <c r="HHG60" s="1028"/>
      <c r="HHH60" s="1028"/>
      <c r="HHI60" s="1028"/>
      <c r="HHJ60" s="1028"/>
      <c r="HHK60" s="1028"/>
      <c r="HHL60" s="1028"/>
      <c r="HHM60" s="1028"/>
      <c r="HHN60" s="1028"/>
      <c r="HHO60" s="1028"/>
      <c r="HHP60" s="1028"/>
      <c r="HHQ60" s="1028"/>
      <c r="HHR60" s="1028"/>
      <c r="HHS60" s="1028"/>
      <c r="HHT60" s="1028"/>
      <c r="HHU60" s="1028"/>
      <c r="HHV60" s="1028"/>
      <c r="HHW60" s="1028"/>
      <c r="HHX60" s="1028"/>
      <c r="HHY60" s="1028"/>
      <c r="HHZ60" s="1028"/>
      <c r="HIA60" s="1028"/>
      <c r="HIB60" s="1028"/>
      <c r="HIC60" s="1028"/>
      <c r="HID60" s="1028"/>
      <c r="HIE60" s="1028"/>
      <c r="HIF60" s="1028"/>
      <c r="HIG60" s="1028"/>
      <c r="HIH60" s="1028"/>
      <c r="HII60" s="1028"/>
      <c r="HIJ60" s="1028"/>
      <c r="HIK60" s="1028"/>
      <c r="HIL60" s="1028"/>
      <c r="HIM60" s="1028"/>
      <c r="HIN60" s="1028"/>
      <c r="HIO60" s="1028"/>
      <c r="HIP60" s="1028"/>
      <c r="HIQ60" s="1028"/>
      <c r="HIR60" s="1028"/>
      <c r="HIS60" s="1028"/>
      <c r="HIT60" s="1028"/>
      <c r="HIU60" s="1028"/>
      <c r="HIV60" s="1028"/>
      <c r="HIW60" s="1028"/>
      <c r="HIX60" s="1028"/>
      <c r="HIY60" s="1028"/>
      <c r="HIZ60" s="1028"/>
      <c r="HJA60" s="1028"/>
      <c r="HJB60" s="1028"/>
      <c r="HJC60" s="1028"/>
      <c r="HJD60" s="1028"/>
      <c r="HJE60" s="1028"/>
      <c r="HJF60" s="1028"/>
      <c r="HJG60" s="1028"/>
      <c r="HJH60" s="1028"/>
      <c r="HJI60" s="1028"/>
      <c r="HJJ60" s="1028"/>
      <c r="HJK60" s="1028"/>
      <c r="HJL60" s="1028"/>
      <c r="HJM60" s="1028"/>
      <c r="HJN60" s="1028"/>
      <c r="HJO60" s="1028"/>
      <c r="HJP60" s="1028"/>
      <c r="HJQ60" s="1028"/>
      <c r="HJR60" s="1028"/>
      <c r="HJS60" s="1028"/>
      <c r="HJT60" s="1028"/>
      <c r="HJU60" s="1028"/>
      <c r="HJV60" s="1028"/>
      <c r="HJW60" s="1028"/>
      <c r="HJX60" s="1028"/>
      <c r="HJY60" s="1028"/>
      <c r="HJZ60" s="1028"/>
      <c r="HKA60" s="1028"/>
      <c r="HKB60" s="1028"/>
      <c r="HKC60" s="1028"/>
      <c r="HKD60" s="1028"/>
      <c r="HKE60" s="1028"/>
      <c r="HKF60" s="1028"/>
      <c r="HKG60" s="1028"/>
      <c r="HKH60" s="1028"/>
      <c r="HKI60" s="1028"/>
      <c r="HKJ60" s="1028"/>
      <c r="HKK60" s="1028"/>
      <c r="HKL60" s="1028"/>
      <c r="HKM60" s="1028"/>
      <c r="HKN60" s="1028"/>
      <c r="HKO60" s="1028"/>
      <c r="HKP60" s="1028"/>
      <c r="HKQ60" s="1028"/>
      <c r="HKR60" s="1028"/>
      <c r="HKS60" s="1028"/>
      <c r="HKT60" s="1028"/>
      <c r="HKU60" s="1028"/>
      <c r="HKV60" s="1028"/>
      <c r="HKW60" s="1028"/>
      <c r="HKX60" s="1028"/>
      <c r="HKY60" s="1028"/>
      <c r="HKZ60" s="1028"/>
      <c r="HLA60" s="1028"/>
      <c r="HLB60" s="1028"/>
      <c r="HLC60" s="1028"/>
      <c r="HLD60" s="1028"/>
      <c r="HLE60" s="1028"/>
      <c r="HLF60" s="1028"/>
      <c r="HLG60" s="1028"/>
      <c r="HLH60" s="1028"/>
      <c r="HLI60" s="1028"/>
      <c r="HLJ60" s="1028"/>
      <c r="HLK60" s="1028"/>
      <c r="HLL60" s="1028"/>
      <c r="HLM60" s="1028"/>
      <c r="HLN60" s="1028"/>
      <c r="HLO60" s="1028"/>
      <c r="HLP60" s="1028"/>
      <c r="HLQ60" s="1028"/>
      <c r="HLR60" s="1028"/>
      <c r="HLS60" s="1028"/>
      <c r="HLT60" s="1028"/>
      <c r="HLU60" s="1028"/>
      <c r="HLV60" s="1028"/>
      <c r="HLW60" s="1028"/>
      <c r="HLX60" s="1028"/>
      <c r="HLY60" s="1028"/>
      <c r="HLZ60" s="1028"/>
      <c r="HMA60" s="1028"/>
      <c r="HMB60" s="1028"/>
      <c r="HMC60" s="1028"/>
      <c r="HMD60" s="1028"/>
      <c r="HME60" s="1028"/>
      <c r="HMF60" s="1028"/>
      <c r="HMG60" s="1028"/>
      <c r="HMH60" s="1028"/>
      <c r="HMI60" s="1028"/>
      <c r="HMJ60" s="1028"/>
      <c r="HMK60" s="1028"/>
      <c r="HML60" s="1028"/>
      <c r="HMM60" s="1028"/>
      <c r="HMN60" s="1028"/>
      <c r="HMO60" s="1028"/>
      <c r="HMP60" s="1028"/>
      <c r="HMQ60" s="1028"/>
      <c r="HMR60" s="1028"/>
      <c r="HMS60" s="1028"/>
      <c r="HMT60" s="1028"/>
      <c r="HMU60" s="1028"/>
      <c r="HMV60" s="1028"/>
      <c r="HMW60" s="1028"/>
      <c r="HMX60" s="1028"/>
      <c r="HMY60" s="1028"/>
      <c r="HMZ60" s="1028"/>
      <c r="HNA60" s="1028"/>
      <c r="HNB60" s="1028"/>
      <c r="HNC60" s="1028"/>
      <c r="HND60" s="1028"/>
      <c r="HNE60" s="1028"/>
      <c r="HNF60" s="1028"/>
      <c r="HNG60" s="1028"/>
      <c r="HNH60" s="1028"/>
      <c r="HNI60" s="1028"/>
      <c r="HNJ60" s="1028"/>
      <c r="HNK60" s="1028"/>
      <c r="HNL60" s="1028"/>
      <c r="HNM60" s="1028"/>
      <c r="HNN60" s="1028"/>
      <c r="HNO60" s="1028"/>
      <c r="HNP60" s="1028"/>
      <c r="HNQ60" s="1028"/>
      <c r="HNR60" s="1028"/>
      <c r="HNS60" s="1028"/>
      <c r="HNT60" s="1028"/>
      <c r="HNU60" s="1028"/>
      <c r="HNV60" s="1028"/>
      <c r="HNW60" s="1028"/>
      <c r="HNX60" s="1028"/>
      <c r="HNY60" s="1028"/>
      <c r="HNZ60" s="1028"/>
      <c r="HOA60" s="1028"/>
      <c r="HOB60" s="1028"/>
      <c r="HOC60" s="1028"/>
      <c r="HOD60" s="1028"/>
      <c r="HOE60" s="1028"/>
      <c r="HOF60" s="1028"/>
      <c r="HOG60" s="1028"/>
      <c r="HOH60" s="1028"/>
      <c r="HOI60" s="1028"/>
      <c r="HOJ60" s="1028"/>
      <c r="HOK60" s="1028"/>
      <c r="HOL60" s="1028"/>
      <c r="HOM60" s="1028"/>
      <c r="HON60" s="1028"/>
      <c r="HOO60" s="1028"/>
      <c r="HOP60" s="1028"/>
      <c r="HOQ60" s="1028"/>
      <c r="HOR60" s="1028"/>
      <c r="HOS60" s="1028"/>
      <c r="HOT60" s="1028"/>
      <c r="HOU60" s="1028"/>
      <c r="HOV60" s="1028"/>
      <c r="HOW60" s="1028"/>
      <c r="HOX60" s="1028"/>
      <c r="HOY60" s="1028"/>
      <c r="HOZ60" s="1028"/>
      <c r="HPA60" s="1028"/>
      <c r="HPB60" s="1028"/>
      <c r="HPC60" s="1028"/>
      <c r="HPD60" s="1028"/>
      <c r="HPE60" s="1028"/>
      <c r="HPF60" s="1028"/>
      <c r="HPG60" s="1028"/>
      <c r="HPH60" s="1028"/>
      <c r="HPI60" s="1028"/>
      <c r="HPJ60" s="1028"/>
      <c r="HPK60" s="1028"/>
      <c r="HPL60" s="1028"/>
      <c r="HPM60" s="1028"/>
      <c r="HPN60" s="1028"/>
      <c r="HPO60" s="1028"/>
      <c r="HPP60" s="1028"/>
      <c r="HPQ60" s="1028"/>
      <c r="HPR60" s="1028"/>
      <c r="HPS60" s="1028"/>
      <c r="HPT60" s="1028"/>
      <c r="HPU60" s="1028"/>
      <c r="HPV60" s="1028"/>
      <c r="HPW60" s="1028"/>
      <c r="HPX60" s="1028"/>
      <c r="HPY60" s="1028"/>
      <c r="HPZ60" s="1028"/>
      <c r="HQA60" s="1028"/>
      <c r="HQB60" s="1028"/>
      <c r="HQC60" s="1028"/>
      <c r="HQD60" s="1028"/>
      <c r="HQE60" s="1028"/>
      <c r="HQF60" s="1028"/>
      <c r="HQG60" s="1028"/>
      <c r="HQH60" s="1028"/>
      <c r="HQI60" s="1028"/>
      <c r="HQJ60" s="1028"/>
      <c r="HQK60" s="1028"/>
      <c r="HQL60" s="1028"/>
      <c r="HQM60" s="1028"/>
      <c r="HQN60" s="1028"/>
      <c r="HQO60" s="1028"/>
      <c r="HQP60" s="1028"/>
      <c r="HQQ60" s="1028"/>
      <c r="HQR60" s="1028"/>
      <c r="HQS60" s="1028"/>
      <c r="HQT60" s="1028"/>
      <c r="HQU60" s="1028"/>
      <c r="HQV60" s="1028"/>
      <c r="HQW60" s="1028"/>
      <c r="HQX60" s="1028"/>
      <c r="HQY60" s="1028"/>
      <c r="HQZ60" s="1028"/>
      <c r="HRA60" s="1028"/>
      <c r="HRB60" s="1028"/>
      <c r="HRC60" s="1028"/>
      <c r="HRD60" s="1028"/>
      <c r="HRE60" s="1028"/>
      <c r="HRF60" s="1028"/>
      <c r="HRG60" s="1028"/>
      <c r="HRH60" s="1028"/>
      <c r="HRI60" s="1028"/>
      <c r="HRJ60" s="1028"/>
      <c r="HRK60" s="1028"/>
      <c r="HRL60" s="1028"/>
      <c r="HRM60" s="1028"/>
      <c r="HRN60" s="1028"/>
      <c r="HRO60" s="1028"/>
      <c r="HRP60" s="1028"/>
      <c r="HRQ60" s="1028"/>
      <c r="HRR60" s="1028"/>
      <c r="HRS60" s="1028"/>
      <c r="HRT60" s="1028"/>
      <c r="HRU60" s="1028"/>
      <c r="HRV60" s="1028"/>
      <c r="HRW60" s="1028"/>
      <c r="HRX60" s="1028"/>
      <c r="HRY60" s="1028"/>
      <c r="HRZ60" s="1028"/>
      <c r="HSA60" s="1028"/>
      <c r="HSB60" s="1028"/>
      <c r="HSC60" s="1028"/>
      <c r="HSD60" s="1028"/>
      <c r="HSE60" s="1028"/>
      <c r="HSF60" s="1028"/>
      <c r="HSG60" s="1028"/>
      <c r="HSH60" s="1028"/>
      <c r="HSI60" s="1028"/>
      <c r="HSJ60" s="1028"/>
      <c r="HSK60" s="1028"/>
      <c r="HSL60" s="1028"/>
      <c r="HSM60" s="1028"/>
      <c r="HSN60" s="1028"/>
      <c r="HSO60" s="1028"/>
      <c r="HSP60" s="1028"/>
      <c r="HSQ60" s="1028"/>
      <c r="HSR60" s="1028"/>
      <c r="HSS60" s="1028"/>
      <c r="HST60" s="1028"/>
      <c r="HSU60" s="1028"/>
      <c r="HSV60" s="1028"/>
      <c r="HSW60" s="1028"/>
      <c r="HSX60" s="1028"/>
      <c r="HSY60" s="1028"/>
      <c r="HSZ60" s="1028"/>
      <c r="HTA60" s="1028"/>
      <c r="HTB60" s="1028"/>
      <c r="HTC60" s="1028"/>
      <c r="HTD60" s="1028"/>
      <c r="HTE60" s="1028"/>
      <c r="HTF60" s="1028"/>
      <c r="HTG60" s="1028"/>
      <c r="HTH60" s="1028"/>
      <c r="HTI60" s="1028"/>
      <c r="HTJ60" s="1028"/>
      <c r="HTK60" s="1028"/>
      <c r="HTL60" s="1028"/>
      <c r="HTM60" s="1028"/>
      <c r="HTN60" s="1028"/>
      <c r="HTO60" s="1028"/>
      <c r="HTP60" s="1028"/>
      <c r="HTQ60" s="1028"/>
      <c r="HTR60" s="1028"/>
      <c r="HTS60" s="1028"/>
      <c r="HTT60" s="1028"/>
      <c r="HTU60" s="1028"/>
      <c r="HTV60" s="1028"/>
      <c r="HTW60" s="1028"/>
      <c r="HTX60" s="1028"/>
      <c r="HTY60" s="1028"/>
      <c r="HTZ60" s="1028"/>
      <c r="HUA60" s="1028"/>
      <c r="HUB60" s="1028"/>
      <c r="HUC60" s="1028"/>
      <c r="HUD60" s="1028"/>
      <c r="HUE60" s="1028"/>
      <c r="HUF60" s="1028"/>
      <c r="HUG60" s="1028"/>
      <c r="HUH60" s="1028"/>
      <c r="HUI60" s="1028"/>
      <c r="HUJ60" s="1028"/>
      <c r="HUK60" s="1028"/>
      <c r="HUL60" s="1028"/>
      <c r="HUM60" s="1028"/>
      <c r="HUN60" s="1028"/>
      <c r="HUO60" s="1028"/>
      <c r="HUP60" s="1028"/>
      <c r="HUQ60" s="1028"/>
      <c r="HUR60" s="1028"/>
      <c r="HUS60" s="1028"/>
      <c r="HUT60" s="1028"/>
      <c r="HUU60" s="1028"/>
      <c r="HUV60" s="1028"/>
      <c r="HUW60" s="1028"/>
      <c r="HUX60" s="1028"/>
      <c r="HUY60" s="1028"/>
      <c r="HUZ60" s="1028"/>
      <c r="HVA60" s="1028"/>
      <c r="HVB60" s="1028"/>
      <c r="HVC60" s="1028"/>
      <c r="HVD60" s="1028"/>
      <c r="HVE60" s="1028"/>
      <c r="HVF60" s="1028"/>
      <c r="HVG60" s="1028"/>
      <c r="HVH60" s="1028"/>
      <c r="HVI60" s="1028"/>
      <c r="HVJ60" s="1028"/>
      <c r="HVK60" s="1028"/>
      <c r="HVL60" s="1028"/>
      <c r="HVM60" s="1028"/>
      <c r="HVN60" s="1028"/>
      <c r="HVO60" s="1028"/>
      <c r="HVP60" s="1028"/>
      <c r="HVQ60" s="1028"/>
      <c r="HVR60" s="1028"/>
      <c r="HVS60" s="1028"/>
      <c r="HVT60" s="1028"/>
      <c r="HVU60" s="1028"/>
      <c r="HVV60" s="1028"/>
      <c r="HVW60" s="1028"/>
      <c r="HVX60" s="1028"/>
      <c r="HVY60" s="1028"/>
      <c r="HVZ60" s="1028"/>
      <c r="HWA60" s="1028"/>
      <c r="HWB60" s="1028"/>
      <c r="HWC60" s="1028"/>
      <c r="HWD60" s="1028"/>
      <c r="HWE60" s="1028"/>
      <c r="HWF60" s="1028"/>
      <c r="HWG60" s="1028"/>
      <c r="HWH60" s="1028"/>
      <c r="HWI60" s="1028"/>
      <c r="HWJ60" s="1028"/>
      <c r="HWK60" s="1028"/>
      <c r="HWL60" s="1028"/>
      <c r="HWM60" s="1028"/>
      <c r="HWN60" s="1028"/>
      <c r="HWO60" s="1028"/>
      <c r="HWP60" s="1028"/>
      <c r="HWQ60" s="1028"/>
      <c r="HWR60" s="1028"/>
      <c r="HWS60" s="1028"/>
      <c r="HWT60" s="1028"/>
      <c r="HWU60" s="1028"/>
      <c r="HWV60" s="1028"/>
      <c r="HWW60" s="1028"/>
      <c r="HWX60" s="1028"/>
      <c r="HWY60" s="1028"/>
      <c r="HWZ60" s="1028"/>
      <c r="HXA60" s="1028"/>
      <c r="HXB60" s="1028"/>
      <c r="HXC60" s="1028"/>
      <c r="HXD60" s="1028"/>
      <c r="HXE60" s="1028"/>
      <c r="HXF60" s="1028"/>
      <c r="HXG60" s="1028"/>
      <c r="HXH60" s="1028"/>
      <c r="HXI60" s="1028"/>
      <c r="HXJ60" s="1028"/>
      <c r="HXK60" s="1028"/>
      <c r="HXL60" s="1028"/>
      <c r="HXM60" s="1028"/>
      <c r="HXN60" s="1028"/>
      <c r="HXO60" s="1028"/>
      <c r="HXP60" s="1028"/>
      <c r="HXQ60" s="1028"/>
      <c r="HXR60" s="1028"/>
      <c r="HXS60" s="1028"/>
      <c r="HXT60" s="1028"/>
      <c r="HXU60" s="1028"/>
      <c r="HXV60" s="1028"/>
      <c r="HXW60" s="1028"/>
      <c r="HXX60" s="1028"/>
      <c r="HXY60" s="1028"/>
      <c r="HXZ60" s="1028"/>
      <c r="HYA60" s="1028"/>
      <c r="HYB60" s="1028"/>
      <c r="HYC60" s="1028"/>
      <c r="HYD60" s="1028"/>
      <c r="HYE60" s="1028"/>
      <c r="HYF60" s="1028"/>
      <c r="HYG60" s="1028"/>
      <c r="HYH60" s="1028"/>
      <c r="HYI60" s="1028"/>
      <c r="HYJ60" s="1028"/>
      <c r="HYK60" s="1028"/>
      <c r="HYL60" s="1028"/>
      <c r="HYM60" s="1028"/>
      <c r="HYN60" s="1028"/>
      <c r="HYO60" s="1028"/>
      <c r="HYP60" s="1028"/>
      <c r="HYQ60" s="1028"/>
      <c r="HYR60" s="1028"/>
      <c r="HYS60" s="1028"/>
      <c r="HYT60" s="1028"/>
      <c r="HYU60" s="1028"/>
      <c r="HYV60" s="1028"/>
      <c r="HYW60" s="1028"/>
      <c r="HYX60" s="1028"/>
      <c r="HYY60" s="1028"/>
      <c r="HYZ60" s="1028"/>
      <c r="HZA60" s="1028"/>
      <c r="HZB60" s="1028"/>
      <c r="HZC60" s="1028"/>
      <c r="HZD60" s="1028"/>
      <c r="HZE60" s="1028"/>
      <c r="HZF60" s="1028"/>
      <c r="HZG60" s="1028"/>
      <c r="HZH60" s="1028"/>
      <c r="HZI60" s="1028"/>
      <c r="HZJ60" s="1028"/>
      <c r="HZK60" s="1028"/>
      <c r="HZL60" s="1028"/>
      <c r="HZM60" s="1028"/>
      <c r="HZN60" s="1028"/>
      <c r="HZO60" s="1028"/>
      <c r="HZP60" s="1028"/>
      <c r="HZQ60" s="1028"/>
      <c r="HZR60" s="1028"/>
      <c r="HZS60" s="1028"/>
      <c r="HZT60" s="1028"/>
      <c r="HZU60" s="1028"/>
      <c r="HZV60" s="1028"/>
      <c r="HZW60" s="1028"/>
      <c r="HZX60" s="1028"/>
      <c r="HZY60" s="1028"/>
      <c r="HZZ60" s="1028"/>
      <c r="IAA60" s="1028"/>
      <c r="IAB60" s="1028"/>
      <c r="IAC60" s="1028"/>
      <c r="IAD60" s="1028"/>
      <c r="IAE60" s="1028"/>
      <c r="IAF60" s="1028"/>
      <c r="IAG60" s="1028"/>
      <c r="IAH60" s="1028"/>
      <c r="IAI60" s="1028"/>
      <c r="IAJ60" s="1028"/>
      <c r="IAK60" s="1028"/>
      <c r="IAL60" s="1028"/>
      <c r="IAM60" s="1028"/>
      <c r="IAN60" s="1028"/>
      <c r="IAO60" s="1028"/>
      <c r="IAP60" s="1028"/>
      <c r="IAQ60" s="1028"/>
      <c r="IAR60" s="1028"/>
      <c r="IAS60" s="1028"/>
      <c r="IAT60" s="1028"/>
      <c r="IAU60" s="1028"/>
      <c r="IAV60" s="1028"/>
      <c r="IAW60" s="1028"/>
      <c r="IAX60" s="1028"/>
      <c r="IAY60" s="1028"/>
      <c r="IAZ60" s="1028"/>
      <c r="IBA60" s="1028"/>
      <c r="IBB60" s="1028"/>
      <c r="IBC60" s="1028"/>
      <c r="IBD60" s="1028"/>
      <c r="IBE60" s="1028"/>
      <c r="IBF60" s="1028"/>
      <c r="IBG60" s="1028"/>
      <c r="IBH60" s="1028"/>
      <c r="IBI60" s="1028"/>
      <c r="IBJ60" s="1028"/>
      <c r="IBK60" s="1028"/>
      <c r="IBL60" s="1028"/>
      <c r="IBM60" s="1028"/>
      <c r="IBN60" s="1028"/>
      <c r="IBO60" s="1028"/>
      <c r="IBP60" s="1028"/>
      <c r="IBQ60" s="1028"/>
      <c r="IBR60" s="1028"/>
      <c r="IBS60" s="1028"/>
      <c r="IBT60" s="1028"/>
      <c r="IBU60" s="1028"/>
      <c r="IBV60" s="1028"/>
      <c r="IBW60" s="1028"/>
      <c r="IBX60" s="1028"/>
      <c r="IBY60" s="1028"/>
      <c r="IBZ60" s="1028"/>
      <c r="ICA60" s="1028"/>
      <c r="ICB60" s="1028"/>
      <c r="ICC60" s="1028"/>
      <c r="ICD60" s="1028"/>
      <c r="ICE60" s="1028"/>
      <c r="ICF60" s="1028"/>
      <c r="ICG60" s="1028"/>
      <c r="ICH60" s="1028"/>
      <c r="ICI60" s="1028"/>
      <c r="ICJ60" s="1028"/>
      <c r="ICK60" s="1028"/>
      <c r="ICL60" s="1028"/>
      <c r="ICM60" s="1028"/>
      <c r="ICN60" s="1028"/>
      <c r="ICO60" s="1028"/>
      <c r="ICP60" s="1028"/>
      <c r="ICQ60" s="1028"/>
      <c r="ICR60" s="1028"/>
      <c r="ICS60" s="1028"/>
      <c r="ICT60" s="1028"/>
      <c r="ICU60" s="1028"/>
      <c r="ICV60" s="1028"/>
      <c r="ICW60" s="1028"/>
      <c r="ICX60" s="1028"/>
      <c r="ICY60" s="1028"/>
      <c r="ICZ60" s="1028"/>
      <c r="IDA60" s="1028"/>
      <c r="IDB60" s="1028"/>
      <c r="IDC60" s="1028"/>
      <c r="IDD60" s="1028"/>
      <c r="IDE60" s="1028"/>
      <c r="IDF60" s="1028"/>
      <c r="IDG60" s="1028"/>
      <c r="IDH60" s="1028"/>
      <c r="IDI60" s="1028"/>
      <c r="IDJ60" s="1028"/>
      <c r="IDK60" s="1028"/>
      <c r="IDL60" s="1028"/>
      <c r="IDM60" s="1028"/>
      <c r="IDN60" s="1028"/>
      <c r="IDO60" s="1028"/>
      <c r="IDP60" s="1028"/>
      <c r="IDQ60" s="1028"/>
      <c r="IDR60" s="1028"/>
      <c r="IDS60" s="1028"/>
      <c r="IDT60" s="1028"/>
      <c r="IDU60" s="1028"/>
      <c r="IDV60" s="1028"/>
      <c r="IDW60" s="1028"/>
      <c r="IDX60" s="1028"/>
      <c r="IDY60" s="1028"/>
      <c r="IDZ60" s="1028"/>
      <c r="IEA60" s="1028"/>
      <c r="IEB60" s="1028"/>
      <c r="IEC60" s="1028"/>
      <c r="IED60" s="1028"/>
      <c r="IEE60" s="1028"/>
      <c r="IEF60" s="1028"/>
      <c r="IEG60" s="1028"/>
      <c r="IEH60" s="1028"/>
      <c r="IEI60" s="1028"/>
      <c r="IEJ60" s="1028"/>
      <c r="IEK60" s="1028"/>
      <c r="IEL60" s="1028"/>
      <c r="IEM60" s="1028"/>
      <c r="IEN60" s="1028"/>
      <c r="IEO60" s="1028"/>
      <c r="IEP60" s="1028"/>
      <c r="IEQ60" s="1028"/>
      <c r="IER60" s="1028"/>
      <c r="IES60" s="1028"/>
      <c r="IET60" s="1028"/>
      <c r="IEU60" s="1028"/>
      <c r="IEV60" s="1028"/>
      <c r="IEW60" s="1028"/>
      <c r="IEX60" s="1028"/>
      <c r="IEY60" s="1028"/>
      <c r="IEZ60" s="1028"/>
      <c r="IFA60" s="1028"/>
      <c r="IFB60" s="1028"/>
      <c r="IFC60" s="1028"/>
      <c r="IFD60" s="1028"/>
      <c r="IFE60" s="1028"/>
      <c r="IFF60" s="1028"/>
      <c r="IFG60" s="1028"/>
      <c r="IFH60" s="1028"/>
      <c r="IFI60" s="1028"/>
      <c r="IFJ60" s="1028"/>
      <c r="IFK60" s="1028"/>
      <c r="IFL60" s="1028"/>
      <c r="IFM60" s="1028"/>
      <c r="IFN60" s="1028"/>
      <c r="IFO60" s="1028"/>
      <c r="IFP60" s="1028"/>
      <c r="IFQ60" s="1028"/>
      <c r="IFR60" s="1028"/>
      <c r="IFS60" s="1028"/>
      <c r="IFT60" s="1028"/>
      <c r="IFU60" s="1028"/>
      <c r="IFV60" s="1028"/>
      <c r="IFW60" s="1028"/>
      <c r="IFX60" s="1028"/>
      <c r="IFY60" s="1028"/>
      <c r="IFZ60" s="1028"/>
      <c r="IGA60" s="1028"/>
      <c r="IGB60" s="1028"/>
      <c r="IGC60" s="1028"/>
      <c r="IGD60" s="1028"/>
      <c r="IGE60" s="1028"/>
      <c r="IGF60" s="1028"/>
      <c r="IGG60" s="1028"/>
      <c r="IGH60" s="1028"/>
      <c r="IGI60" s="1028"/>
      <c r="IGJ60" s="1028"/>
      <c r="IGK60" s="1028"/>
      <c r="IGL60" s="1028"/>
      <c r="IGM60" s="1028"/>
      <c r="IGN60" s="1028"/>
      <c r="IGO60" s="1028"/>
      <c r="IGP60" s="1028"/>
      <c r="IGQ60" s="1028"/>
      <c r="IGR60" s="1028"/>
      <c r="IGS60" s="1028"/>
      <c r="IGT60" s="1028"/>
      <c r="IGU60" s="1028"/>
      <c r="IGV60" s="1028"/>
      <c r="IGW60" s="1028"/>
      <c r="IGX60" s="1028"/>
      <c r="IGY60" s="1028"/>
      <c r="IGZ60" s="1028"/>
      <c r="IHA60" s="1028"/>
      <c r="IHB60" s="1028"/>
      <c r="IHC60" s="1028"/>
      <c r="IHD60" s="1028"/>
      <c r="IHE60" s="1028"/>
      <c r="IHF60" s="1028"/>
      <c r="IHG60" s="1028"/>
      <c r="IHH60" s="1028"/>
      <c r="IHI60" s="1028"/>
      <c r="IHJ60" s="1028"/>
      <c r="IHK60" s="1028"/>
      <c r="IHL60" s="1028"/>
      <c r="IHM60" s="1028"/>
      <c r="IHN60" s="1028"/>
      <c r="IHO60" s="1028"/>
      <c r="IHP60" s="1028"/>
      <c r="IHQ60" s="1028"/>
      <c r="IHR60" s="1028"/>
      <c r="IHS60" s="1028"/>
      <c r="IHT60" s="1028"/>
      <c r="IHU60" s="1028"/>
      <c r="IHV60" s="1028"/>
      <c r="IHW60" s="1028"/>
      <c r="IHX60" s="1028"/>
      <c r="IHY60" s="1028"/>
      <c r="IHZ60" s="1028"/>
      <c r="IIA60" s="1028"/>
      <c r="IIB60" s="1028"/>
      <c r="IIC60" s="1028"/>
      <c r="IID60" s="1028"/>
      <c r="IIE60" s="1028"/>
      <c r="IIF60" s="1028"/>
      <c r="IIG60" s="1028"/>
      <c r="IIH60" s="1028"/>
      <c r="III60" s="1028"/>
      <c r="IIJ60" s="1028"/>
      <c r="IIK60" s="1028"/>
      <c r="IIL60" s="1028"/>
      <c r="IIM60" s="1028"/>
      <c r="IIN60" s="1028"/>
      <c r="IIO60" s="1028"/>
      <c r="IIP60" s="1028"/>
      <c r="IIQ60" s="1028"/>
      <c r="IIR60" s="1028"/>
      <c r="IIS60" s="1028"/>
      <c r="IIT60" s="1028"/>
      <c r="IIU60" s="1028"/>
      <c r="IIV60" s="1028"/>
      <c r="IIW60" s="1028"/>
      <c r="IIX60" s="1028"/>
      <c r="IIY60" s="1028"/>
      <c r="IIZ60" s="1028"/>
      <c r="IJA60" s="1028"/>
      <c r="IJB60" s="1028"/>
      <c r="IJC60" s="1028"/>
      <c r="IJD60" s="1028"/>
      <c r="IJE60" s="1028"/>
      <c r="IJF60" s="1028"/>
      <c r="IJG60" s="1028"/>
      <c r="IJH60" s="1028"/>
      <c r="IJI60" s="1028"/>
      <c r="IJJ60" s="1028"/>
      <c r="IJK60" s="1028"/>
      <c r="IJL60" s="1028"/>
      <c r="IJM60" s="1028"/>
      <c r="IJN60" s="1028"/>
      <c r="IJO60" s="1028"/>
      <c r="IJP60" s="1028"/>
      <c r="IJQ60" s="1028"/>
      <c r="IJR60" s="1028"/>
      <c r="IJS60" s="1028"/>
      <c r="IJT60" s="1028"/>
      <c r="IJU60" s="1028"/>
      <c r="IJV60" s="1028"/>
      <c r="IJW60" s="1028"/>
      <c r="IJX60" s="1028"/>
      <c r="IJY60" s="1028"/>
      <c r="IJZ60" s="1028"/>
      <c r="IKA60" s="1028"/>
      <c r="IKB60" s="1028"/>
      <c r="IKC60" s="1028"/>
      <c r="IKD60" s="1028"/>
      <c r="IKE60" s="1028"/>
      <c r="IKF60" s="1028"/>
      <c r="IKG60" s="1028"/>
      <c r="IKH60" s="1028"/>
      <c r="IKI60" s="1028"/>
      <c r="IKJ60" s="1028"/>
      <c r="IKK60" s="1028"/>
      <c r="IKL60" s="1028"/>
      <c r="IKM60" s="1028"/>
      <c r="IKN60" s="1028"/>
      <c r="IKO60" s="1028"/>
      <c r="IKP60" s="1028"/>
      <c r="IKQ60" s="1028"/>
      <c r="IKR60" s="1028"/>
      <c r="IKS60" s="1028"/>
      <c r="IKT60" s="1028"/>
      <c r="IKU60" s="1028"/>
      <c r="IKV60" s="1028"/>
      <c r="IKW60" s="1028"/>
      <c r="IKX60" s="1028"/>
      <c r="IKY60" s="1028"/>
      <c r="IKZ60" s="1028"/>
      <c r="ILA60" s="1028"/>
      <c r="ILB60" s="1028"/>
      <c r="ILC60" s="1028"/>
      <c r="ILD60" s="1028"/>
      <c r="ILE60" s="1028"/>
      <c r="ILF60" s="1028"/>
      <c r="ILG60" s="1028"/>
      <c r="ILH60" s="1028"/>
      <c r="ILI60" s="1028"/>
      <c r="ILJ60" s="1028"/>
      <c r="ILK60" s="1028"/>
      <c r="ILL60" s="1028"/>
      <c r="ILM60" s="1028"/>
      <c r="ILN60" s="1028"/>
      <c r="ILO60" s="1028"/>
      <c r="ILP60" s="1028"/>
      <c r="ILQ60" s="1028"/>
      <c r="ILR60" s="1028"/>
      <c r="ILS60" s="1028"/>
      <c r="ILT60" s="1028"/>
      <c r="ILU60" s="1028"/>
      <c r="ILV60" s="1028"/>
      <c r="ILW60" s="1028"/>
      <c r="ILX60" s="1028"/>
      <c r="ILY60" s="1028"/>
      <c r="ILZ60" s="1028"/>
      <c r="IMA60" s="1028"/>
      <c r="IMB60" s="1028"/>
      <c r="IMC60" s="1028"/>
      <c r="IMD60" s="1028"/>
      <c r="IME60" s="1028"/>
      <c r="IMF60" s="1028"/>
      <c r="IMG60" s="1028"/>
      <c r="IMH60" s="1028"/>
      <c r="IMI60" s="1028"/>
      <c r="IMJ60" s="1028"/>
      <c r="IMK60" s="1028"/>
      <c r="IML60" s="1028"/>
      <c r="IMM60" s="1028"/>
      <c r="IMN60" s="1028"/>
      <c r="IMO60" s="1028"/>
      <c r="IMP60" s="1028"/>
      <c r="IMQ60" s="1028"/>
      <c r="IMR60" s="1028"/>
      <c r="IMS60" s="1028"/>
      <c r="IMT60" s="1028"/>
      <c r="IMU60" s="1028"/>
      <c r="IMV60" s="1028"/>
      <c r="IMW60" s="1028"/>
      <c r="IMX60" s="1028"/>
      <c r="IMY60" s="1028"/>
      <c r="IMZ60" s="1028"/>
      <c r="INA60" s="1028"/>
      <c r="INB60" s="1028"/>
      <c r="INC60" s="1028"/>
      <c r="IND60" s="1028"/>
      <c r="INE60" s="1028"/>
      <c r="INF60" s="1028"/>
      <c r="ING60" s="1028"/>
      <c r="INH60" s="1028"/>
      <c r="INI60" s="1028"/>
      <c r="INJ60" s="1028"/>
      <c r="INK60" s="1028"/>
      <c r="INL60" s="1028"/>
      <c r="INM60" s="1028"/>
      <c r="INN60" s="1028"/>
      <c r="INO60" s="1028"/>
      <c r="INP60" s="1028"/>
      <c r="INQ60" s="1028"/>
      <c r="INR60" s="1028"/>
      <c r="INS60" s="1028"/>
      <c r="INT60" s="1028"/>
      <c r="INU60" s="1028"/>
      <c r="INV60" s="1028"/>
      <c r="INW60" s="1028"/>
      <c r="INX60" s="1028"/>
      <c r="INY60" s="1028"/>
      <c r="INZ60" s="1028"/>
      <c r="IOA60" s="1028"/>
      <c r="IOB60" s="1028"/>
      <c r="IOC60" s="1028"/>
      <c r="IOD60" s="1028"/>
      <c r="IOE60" s="1028"/>
      <c r="IOF60" s="1028"/>
      <c r="IOG60" s="1028"/>
      <c r="IOH60" s="1028"/>
      <c r="IOI60" s="1028"/>
      <c r="IOJ60" s="1028"/>
      <c r="IOK60" s="1028"/>
      <c r="IOL60" s="1028"/>
      <c r="IOM60" s="1028"/>
      <c r="ION60" s="1028"/>
      <c r="IOO60" s="1028"/>
      <c r="IOP60" s="1028"/>
      <c r="IOQ60" s="1028"/>
      <c r="IOR60" s="1028"/>
      <c r="IOS60" s="1028"/>
      <c r="IOT60" s="1028"/>
      <c r="IOU60" s="1028"/>
      <c r="IOV60" s="1028"/>
      <c r="IOW60" s="1028"/>
      <c r="IOX60" s="1028"/>
      <c r="IOY60" s="1028"/>
      <c r="IOZ60" s="1028"/>
      <c r="IPA60" s="1028"/>
      <c r="IPB60" s="1028"/>
      <c r="IPC60" s="1028"/>
      <c r="IPD60" s="1028"/>
      <c r="IPE60" s="1028"/>
      <c r="IPF60" s="1028"/>
      <c r="IPG60" s="1028"/>
      <c r="IPH60" s="1028"/>
      <c r="IPI60" s="1028"/>
      <c r="IPJ60" s="1028"/>
      <c r="IPK60" s="1028"/>
      <c r="IPL60" s="1028"/>
      <c r="IPM60" s="1028"/>
      <c r="IPN60" s="1028"/>
      <c r="IPO60" s="1028"/>
      <c r="IPP60" s="1028"/>
      <c r="IPQ60" s="1028"/>
      <c r="IPR60" s="1028"/>
      <c r="IPS60" s="1028"/>
      <c r="IPT60" s="1028"/>
      <c r="IPU60" s="1028"/>
      <c r="IPV60" s="1028"/>
      <c r="IPW60" s="1028"/>
      <c r="IPX60" s="1028"/>
      <c r="IPY60" s="1028"/>
      <c r="IPZ60" s="1028"/>
      <c r="IQA60" s="1028"/>
      <c r="IQB60" s="1028"/>
      <c r="IQC60" s="1028"/>
      <c r="IQD60" s="1028"/>
      <c r="IQE60" s="1028"/>
      <c r="IQF60" s="1028"/>
      <c r="IQG60" s="1028"/>
      <c r="IQH60" s="1028"/>
      <c r="IQI60" s="1028"/>
      <c r="IQJ60" s="1028"/>
      <c r="IQK60" s="1028"/>
      <c r="IQL60" s="1028"/>
      <c r="IQM60" s="1028"/>
      <c r="IQN60" s="1028"/>
      <c r="IQO60" s="1028"/>
      <c r="IQP60" s="1028"/>
      <c r="IQQ60" s="1028"/>
      <c r="IQR60" s="1028"/>
      <c r="IQS60" s="1028"/>
      <c r="IQT60" s="1028"/>
      <c r="IQU60" s="1028"/>
      <c r="IQV60" s="1028"/>
      <c r="IQW60" s="1028"/>
      <c r="IQX60" s="1028"/>
      <c r="IQY60" s="1028"/>
      <c r="IQZ60" s="1028"/>
      <c r="IRA60" s="1028"/>
      <c r="IRB60" s="1028"/>
      <c r="IRC60" s="1028"/>
      <c r="IRD60" s="1028"/>
      <c r="IRE60" s="1028"/>
      <c r="IRF60" s="1028"/>
      <c r="IRG60" s="1028"/>
      <c r="IRH60" s="1028"/>
      <c r="IRI60" s="1028"/>
      <c r="IRJ60" s="1028"/>
      <c r="IRK60" s="1028"/>
      <c r="IRL60" s="1028"/>
      <c r="IRM60" s="1028"/>
      <c r="IRN60" s="1028"/>
      <c r="IRO60" s="1028"/>
      <c r="IRP60" s="1028"/>
      <c r="IRQ60" s="1028"/>
      <c r="IRR60" s="1028"/>
      <c r="IRS60" s="1028"/>
      <c r="IRT60" s="1028"/>
      <c r="IRU60" s="1028"/>
      <c r="IRV60" s="1028"/>
      <c r="IRW60" s="1028"/>
      <c r="IRX60" s="1028"/>
      <c r="IRY60" s="1028"/>
      <c r="IRZ60" s="1028"/>
      <c r="ISA60" s="1028"/>
      <c r="ISB60" s="1028"/>
      <c r="ISC60" s="1028"/>
      <c r="ISD60" s="1028"/>
      <c r="ISE60" s="1028"/>
      <c r="ISF60" s="1028"/>
      <c r="ISG60" s="1028"/>
      <c r="ISH60" s="1028"/>
      <c r="ISI60" s="1028"/>
      <c r="ISJ60" s="1028"/>
      <c r="ISK60" s="1028"/>
      <c r="ISL60" s="1028"/>
      <c r="ISM60" s="1028"/>
      <c r="ISN60" s="1028"/>
      <c r="ISO60" s="1028"/>
      <c r="ISP60" s="1028"/>
      <c r="ISQ60" s="1028"/>
      <c r="ISR60" s="1028"/>
      <c r="ISS60" s="1028"/>
      <c r="IST60" s="1028"/>
      <c r="ISU60" s="1028"/>
      <c r="ISV60" s="1028"/>
      <c r="ISW60" s="1028"/>
      <c r="ISX60" s="1028"/>
      <c r="ISY60" s="1028"/>
      <c r="ISZ60" s="1028"/>
      <c r="ITA60" s="1028"/>
      <c r="ITB60" s="1028"/>
      <c r="ITC60" s="1028"/>
      <c r="ITD60" s="1028"/>
      <c r="ITE60" s="1028"/>
      <c r="ITF60" s="1028"/>
      <c r="ITG60" s="1028"/>
      <c r="ITH60" s="1028"/>
      <c r="ITI60" s="1028"/>
      <c r="ITJ60" s="1028"/>
      <c r="ITK60" s="1028"/>
      <c r="ITL60" s="1028"/>
      <c r="ITM60" s="1028"/>
      <c r="ITN60" s="1028"/>
      <c r="ITO60" s="1028"/>
      <c r="ITP60" s="1028"/>
      <c r="ITQ60" s="1028"/>
      <c r="ITR60" s="1028"/>
      <c r="ITS60" s="1028"/>
      <c r="ITT60" s="1028"/>
      <c r="ITU60" s="1028"/>
      <c r="ITV60" s="1028"/>
      <c r="ITW60" s="1028"/>
      <c r="ITX60" s="1028"/>
      <c r="ITY60" s="1028"/>
      <c r="ITZ60" s="1028"/>
      <c r="IUA60" s="1028"/>
      <c r="IUB60" s="1028"/>
      <c r="IUC60" s="1028"/>
      <c r="IUD60" s="1028"/>
      <c r="IUE60" s="1028"/>
      <c r="IUF60" s="1028"/>
      <c r="IUG60" s="1028"/>
      <c r="IUH60" s="1028"/>
      <c r="IUI60" s="1028"/>
      <c r="IUJ60" s="1028"/>
      <c r="IUK60" s="1028"/>
      <c r="IUL60" s="1028"/>
      <c r="IUM60" s="1028"/>
      <c r="IUN60" s="1028"/>
      <c r="IUO60" s="1028"/>
      <c r="IUP60" s="1028"/>
      <c r="IUQ60" s="1028"/>
      <c r="IUR60" s="1028"/>
      <c r="IUS60" s="1028"/>
      <c r="IUT60" s="1028"/>
      <c r="IUU60" s="1028"/>
      <c r="IUV60" s="1028"/>
      <c r="IUW60" s="1028"/>
      <c r="IUX60" s="1028"/>
      <c r="IUY60" s="1028"/>
      <c r="IUZ60" s="1028"/>
      <c r="IVA60" s="1028"/>
      <c r="IVB60" s="1028"/>
      <c r="IVC60" s="1028"/>
      <c r="IVD60" s="1028"/>
      <c r="IVE60" s="1028"/>
      <c r="IVF60" s="1028"/>
      <c r="IVG60" s="1028"/>
      <c r="IVH60" s="1028"/>
      <c r="IVI60" s="1028"/>
      <c r="IVJ60" s="1028"/>
      <c r="IVK60" s="1028"/>
      <c r="IVL60" s="1028"/>
      <c r="IVM60" s="1028"/>
      <c r="IVN60" s="1028"/>
      <c r="IVO60" s="1028"/>
      <c r="IVP60" s="1028"/>
      <c r="IVQ60" s="1028"/>
      <c r="IVR60" s="1028"/>
      <c r="IVS60" s="1028"/>
      <c r="IVT60" s="1028"/>
      <c r="IVU60" s="1028"/>
      <c r="IVV60" s="1028"/>
      <c r="IVW60" s="1028"/>
      <c r="IVX60" s="1028"/>
      <c r="IVY60" s="1028"/>
      <c r="IVZ60" s="1028"/>
      <c r="IWA60" s="1028"/>
      <c r="IWB60" s="1028"/>
      <c r="IWC60" s="1028"/>
      <c r="IWD60" s="1028"/>
      <c r="IWE60" s="1028"/>
      <c r="IWF60" s="1028"/>
      <c r="IWG60" s="1028"/>
      <c r="IWH60" s="1028"/>
      <c r="IWI60" s="1028"/>
      <c r="IWJ60" s="1028"/>
      <c r="IWK60" s="1028"/>
      <c r="IWL60" s="1028"/>
      <c r="IWM60" s="1028"/>
      <c r="IWN60" s="1028"/>
      <c r="IWO60" s="1028"/>
      <c r="IWP60" s="1028"/>
      <c r="IWQ60" s="1028"/>
      <c r="IWR60" s="1028"/>
      <c r="IWS60" s="1028"/>
      <c r="IWT60" s="1028"/>
      <c r="IWU60" s="1028"/>
      <c r="IWV60" s="1028"/>
      <c r="IWW60" s="1028"/>
      <c r="IWX60" s="1028"/>
      <c r="IWY60" s="1028"/>
      <c r="IWZ60" s="1028"/>
      <c r="IXA60" s="1028"/>
      <c r="IXB60" s="1028"/>
      <c r="IXC60" s="1028"/>
      <c r="IXD60" s="1028"/>
      <c r="IXE60" s="1028"/>
      <c r="IXF60" s="1028"/>
      <c r="IXG60" s="1028"/>
      <c r="IXH60" s="1028"/>
      <c r="IXI60" s="1028"/>
      <c r="IXJ60" s="1028"/>
      <c r="IXK60" s="1028"/>
      <c r="IXL60" s="1028"/>
      <c r="IXM60" s="1028"/>
      <c r="IXN60" s="1028"/>
      <c r="IXO60" s="1028"/>
      <c r="IXP60" s="1028"/>
      <c r="IXQ60" s="1028"/>
      <c r="IXR60" s="1028"/>
      <c r="IXS60" s="1028"/>
      <c r="IXT60" s="1028"/>
      <c r="IXU60" s="1028"/>
      <c r="IXV60" s="1028"/>
      <c r="IXW60" s="1028"/>
      <c r="IXX60" s="1028"/>
      <c r="IXY60" s="1028"/>
      <c r="IXZ60" s="1028"/>
      <c r="IYA60" s="1028"/>
      <c r="IYB60" s="1028"/>
      <c r="IYC60" s="1028"/>
      <c r="IYD60" s="1028"/>
      <c r="IYE60" s="1028"/>
      <c r="IYF60" s="1028"/>
      <c r="IYG60" s="1028"/>
      <c r="IYH60" s="1028"/>
      <c r="IYI60" s="1028"/>
      <c r="IYJ60" s="1028"/>
      <c r="IYK60" s="1028"/>
      <c r="IYL60" s="1028"/>
      <c r="IYM60" s="1028"/>
      <c r="IYN60" s="1028"/>
      <c r="IYO60" s="1028"/>
      <c r="IYP60" s="1028"/>
      <c r="IYQ60" s="1028"/>
      <c r="IYR60" s="1028"/>
      <c r="IYS60" s="1028"/>
      <c r="IYT60" s="1028"/>
      <c r="IYU60" s="1028"/>
      <c r="IYV60" s="1028"/>
      <c r="IYW60" s="1028"/>
      <c r="IYX60" s="1028"/>
      <c r="IYY60" s="1028"/>
      <c r="IYZ60" s="1028"/>
      <c r="IZA60" s="1028"/>
      <c r="IZB60" s="1028"/>
      <c r="IZC60" s="1028"/>
      <c r="IZD60" s="1028"/>
      <c r="IZE60" s="1028"/>
      <c r="IZF60" s="1028"/>
      <c r="IZG60" s="1028"/>
      <c r="IZH60" s="1028"/>
      <c r="IZI60" s="1028"/>
      <c r="IZJ60" s="1028"/>
      <c r="IZK60" s="1028"/>
      <c r="IZL60" s="1028"/>
      <c r="IZM60" s="1028"/>
      <c r="IZN60" s="1028"/>
      <c r="IZO60" s="1028"/>
      <c r="IZP60" s="1028"/>
      <c r="IZQ60" s="1028"/>
      <c r="IZR60" s="1028"/>
      <c r="IZS60" s="1028"/>
      <c r="IZT60" s="1028"/>
      <c r="IZU60" s="1028"/>
      <c r="IZV60" s="1028"/>
      <c r="IZW60" s="1028"/>
      <c r="IZX60" s="1028"/>
      <c r="IZY60" s="1028"/>
      <c r="IZZ60" s="1028"/>
      <c r="JAA60" s="1028"/>
      <c r="JAB60" s="1028"/>
      <c r="JAC60" s="1028"/>
      <c r="JAD60" s="1028"/>
      <c r="JAE60" s="1028"/>
      <c r="JAF60" s="1028"/>
      <c r="JAG60" s="1028"/>
      <c r="JAH60" s="1028"/>
      <c r="JAI60" s="1028"/>
      <c r="JAJ60" s="1028"/>
      <c r="JAK60" s="1028"/>
      <c r="JAL60" s="1028"/>
      <c r="JAM60" s="1028"/>
      <c r="JAN60" s="1028"/>
      <c r="JAO60" s="1028"/>
      <c r="JAP60" s="1028"/>
      <c r="JAQ60" s="1028"/>
      <c r="JAR60" s="1028"/>
      <c r="JAS60" s="1028"/>
      <c r="JAT60" s="1028"/>
      <c r="JAU60" s="1028"/>
      <c r="JAV60" s="1028"/>
      <c r="JAW60" s="1028"/>
      <c r="JAX60" s="1028"/>
      <c r="JAY60" s="1028"/>
      <c r="JAZ60" s="1028"/>
      <c r="JBA60" s="1028"/>
      <c r="JBB60" s="1028"/>
      <c r="JBC60" s="1028"/>
      <c r="JBD60" s="1028"/>
      <c r="JBE60" s="1028"/>
      <c r="JBF60" s="1028"/>
      <c r="JBG60" s="1028"/>
      <c r="JBH60" s="1028"/>
      <c r="JBI60" s="1028"/>
      <c r="JBJ60" s="1028"/>
      <c r="JBK60" s="1028"/>
      <c r="JBL60" s="1028"/>
      <c r="JBM60" s="1028"/>
      <c r="JBN60" s="1028"/>
      <c r="JBO60" s="1028"/>
      <c r="JBP60" s="1028"/>
      <c r="JBQ60" s="1028"/>
      <c r="JBR60" s="1028"/>
      <c r="JBS60" s="1028"/>
      <c r="JBT60" s="1028"/>
      <c r="JBU60" s="1028"/>
      <c r="JBV60" s="1028"/>
      <c r="JBW60" s="1028"/>
      <c r="JBX60" s="1028"/>
      <c r="JBY60" s="1028"/>
      <c r="JBZ60" s="1028"/>
      <c r="JCA60" s="1028"/>
      <c r="JCB60" s="1028"/>
      <c r="JCC60" s="1028"/>
      <c r="JCD60" s="1028"/>
      <c r="JCE60" s="1028"/>
      <c r="JCF60" s="1028"/>
      <c r="JCG60" s="1028"/>
      <c r="JCH60" s="1028"/>
      <c r="JCI60" s="1028"/>
      <c r="JCJ60" s="1028"/>
      <c r="JCK60" s="1028"/>
      <c r="JCL60" s="1028"/>
      <c r="JCM60" s="1028"/>
      <c r="JCN60" s="1028"/>
      <c r="JCO60" s="1028"/>
      <c r="JCP60" s="1028"/>
      <c r="JCQ60" s="1028"/>
      <c r="JCR60" s="1028"/>
      <c r="JCS60" s="1028"/>
      <c r="JCT60" s="1028"/>
      <c r="JCU60" s="1028"/>
      <c r="JCV60" s="1028"/>
      <c r="JCW60" s="1028"/>
      <c r="JCX60" s="1028"/>
      <c r="JCY60" s="1028"/>
      <c r="JCZ60" s="1028"/>
      <c r="JDA60" s="1028"/>
      <c r="JDB60" s="1028"/>
      <c r="JDC60" s="1028"/>
      <c r="JDD60" s="1028"/>
      <c r="JDE60" s="1028"/>
      <c r="JDF60" s="1028"/>
      <c r="JDG60" s="1028"/>
      <c r="JDH60" s="1028"/>
      <c r="JDI60" s="1028"/>
      <c r="JDJ60" s="1028"/>
      <c r="JDK60" s="1028"/>
      <c r="JDL60" s="1028"/>
      <c r="JDM60" s="1028"/>
      <c r="JDN60" s="1028"/>
      <c r="JDO60" s="1028"/>
      <c r="JDP60" s="1028"/>
      <c r="JDQ60" s="1028"/>
      <c r="JDR60" s="1028"/>
      <c r="JDS60" s="1028"/>
      <c r="JDT60" s="1028"/>
      <c r="JDU60" s="1028"/>
      <c r="JDV60" s="1028"/>
      <c r="JDW60" s="1028"/>
      <c r="JDX60" s="1028"/>
      <c r="JDY60" s="1028"/>
      <c r="JDZ60" s="1028"/>
      <c r="JEA60" s="1028"/>
      <c r="JEB60" s="1028"/>
      <c r="JEC60" s="1028"/>
      <c r="JED60" s="1028"/>
      <c r="JEE60" s="1028"/>
      <c r="JEF60" s="1028"/>
      <c r="JEG60" s="1028"/>
      <c r="JEH60" s="1028"/>
      <c r="JEI60" s="1028"/>
      <c r="JEJ60" s="1028"/>
      <c r="JEK60" s="1028"/>
      <c r="JEL60" s="1028"/>
      <c r="JEM60" s="1028"/>
      <c r="JEN60" s="1028"/>
      <c r="JEO60" s="1028"/>
      <c r="JEP60" s="1028"/>
      <c r="JEQ60" s="1028"/>
      <c r="JER60" s="1028"/>
      <c r="JES60" s="1028"/>
      <c r="JET60" s="1028"/>
      <c r="JEU60" s="1028"/>
      <c r="JEV60" s="1028"/>
      <c r="JEW60" s="1028"/>
      <c r="JEX60" s="1028"/>
      <c r="JEY60" s="1028"/>
      <c r="JEZ60" s="1028"/>
      <c r="JFA60" s="1028"/>
      <c r="JFB60" s="1028"/>
      <c r="JFC60" s="1028"/>
      <c r="JFD60" s="1028"/>
      <c r="JFE60" s="1028"/>
      <c r="JFF60" s="1028"/>
      <c r="JFG60" s="1028"/>
      <c r="JFH60" s="1028"/>
      <c r="JFI60" s="1028"/>
      <c r="JFJ60" s="1028"/>
      <c r="JFK60" s="1028"/>
      <c r="JFL60" s="1028"/>
      <c r="JFM60" s="1028"/>
      <c r="JFN60" s="1028"/>
      <c r="JFO60" s="1028"/>
      <c r="JFP60" s="1028"/>
      <c r="JFQ60" s="1028"/>
      <c r="JFR60" s="1028"/>
      <c r="JFS60" s="1028"/>
      <c r="JFT60" s="1028"/>
      <c r="JFU60" s="1028"/>
      <c r="JFV60" s="1028"/>
      <c r="JFW60" s="1028"/>
      <c r="JFX60" s="1028"/>
      <c r="JFY60" s="1028"/>
      <c r="JFZ60" s="1028"/>
      <c r="JGA60" s="1028"/>
      <c r="JGB60" s="1028"/>
      <c r="JGC60" s="1028"/>
      <c r="JGD60" s="1028"/>
      <c r="JGE60" s="1028"/>
      <c r="JGF60" s="1028"/>
      <c r="JGG60" s="1028"/>
      <c r="JGH60" s="1028"/>
      <c r="JGI60" s="1028"/>
      <c r="JGJ60" s="1028"/>
      <c r="JGK60" s="1028"/>
      <c r="JGL60" s="1028"/>
      <c r="JGM60" s="1028"/>
      <c r="JGN60" s="1028"/>
      <c r="JGO60" s="1028"/>
      <c r="JGP60" s="1028"/>
      <c r="JGQ60" s="1028"/>
      <c r="JGR60" s="1028"/>
      <c r="JGS60" s="1028"/>
      <c r="JGT60" s="1028"/>
      <c r="JGU60" s="1028"/>
      <c r="JGV60" s="1028"/>
      <c r="JGW60" s="1028"/>
      <c r="JGX60" s="1028"/>
      <c r="JGY60" s="1028"/>
      <c r="JGZ60" s="1028"/>
      <c r="JHA60" s="1028"/>
      <c r="JHB60" s="1028"/>
      <c r="JHC60" s="1028"/>
      <c r="JHD60" s="1028"/>
      <c r="JHE60" s="1028"/>
      <c r="JHF60" s="1028"/>
      <c r="JHG60" s="1028"/>
      <c r="JHH60" s="1028"/>
      <c r="JHI60" s="1028"/>
      <c r="JHJ60" s="1028"/>
      <c r="JHK60" s="1028"/>
      <c r="JHL60" s="1028"/>
      <c r="JHM60" s="1028"/>
      <c r="JHN60" s="1028"/>
      <c r="JHO60" s="1028"/>
      <c r="JHP60" s="1028"/>
      <c r="JHQ60" s="1028"/>
      <c r="JHR60" s="1028"/>
      <c r="JHS60" s="1028"/>
      <c r="JHT60" s="1028"/>
      <c r="JHU60" s="1028"/>
      <c r="JHV60" s="1028"/>
      <c r="JHW60" s="1028"/>
      <c r="JHX60" s="1028"/>
      <c r="JHY60" s="1028"/>
      <c r="JHZ60" s="1028"/>
      <c r="JIA60" s="1028"/>
      <c r="JIB60" s="1028"/>
      <c r="JIC60" s="1028"/>
      <c r="JID60" s="1028"/>
      <c r="JIE60" s="1028"/>
      <c r="JIF60" s="1028"/>
      <c r="JIG60" s="1028"/>
      <c r="JIH60" s="1028"/>
      <c r="JII60" s="1028"/>
      <c r="JIJ60" s="1028"/>
      <c r="JIK60" s="1028"/>
      <c r="JIL60" s="1028"/>
      <c r="JIM60" s="1028"/>
      <c r="JIN60" s="1028"/>
      <c r="JIO60" s="1028"/>
      <c r="JIP60" s="1028"/>
      <c r="JIQ60" s="1028"/>
      <c r="JIR60" s="1028"/>
      <c r="JIS60" s="1028"/>
      <c r="JIT60" s="1028"/>
      <c r="JIU60" s="1028"/>
      <c r="JIV60" s="1028"/>
      <c r="JIW60" s="1028"/>
      <c r="JIX60" s="1028"/>
      <c r="JIY60" s="1028"/>
      <c r="JIZ60" s="1028"/>
      <c r="JJA60" s="1028"/>
      <c r="JJB60" s="1028"/>
      <c r="JJC60" s="1028"/>
      <c r="JJD60" s="1028"/>
      <c r="JJE60" s="1028"/>
      <c r="JJF60" s="1028"/>
      <c r="JJG60" s="1028"/>
      <c r="JJH60" s="1028"/>
      <c r="JJI60" s="1028"/>
      <c r="JJJ60" s="1028"/>
      <c r="JJK60" s="1028"/>
      <c r="JJL60" s="1028"/>
      <c r="JJM60" s="1028"/>
      <c r="JJN60" s="1028"/>
      <c r="JJO60" s="1028"/>
      <c r="JJP60" s="1028"/>
      <c r="JJQ60" s="1028"/>
      <c r="JJR60" s="1028"/>
      <c r="JJS60" s="1028"/>
      <c r="JJT60" s="1028"/>
      <c r="JJU60" s="1028"/>
      <c r="JJV60" s="1028"/>
      <c r="JJW60" s="1028"/>
      <c r="JJX60" s="1028"/>
      <c r="JJY60" s="1028"/>
      <c r="JJZ60" s="1028"/>
      <c r="JKA60" s="1028"/>
      <c r="JKB60" s="1028"/>
      <c r="JKC60" s="1028"/>
      <c r="JKD60" s="1028"/>
      <c r="JKE60" s="1028"/>
      <c r="JKF60" s="1028"/>
      <c r="JKG60" s="1028"/>
      <c r="JKH60" s="1028"/>
      <c r="JKI60" s="1028"/>
      <c r="JKJ60" s="1028"/>
      <c r="JKK60" s="1028"/>
      <c r="JKL60" s="1028"/>
      <c r="JKM60" s="1028"/>
      <c r="JKN60" s="1028"/>
      <c r="JKO60" s="1028"/>
      <c r="JKP60" s="1028"/>
      <c r="JKQ60" s="1028"/>
      <c r="JKR60" s="1028"/>
      <c r="JKS60" s="1028"/>
      <c r="JKT60" s="1028"/>
      <c r="JKU60" s="1028"/>
      <c r="JKV60" s="1028"/>
      <c r="JKW60" s="1028"/>
      <c r="JKX60" s="1028"/>
      <c r="JKY60" s="1028"/>
      <c r="JKZ60" s="1028"/>
      <c r="JLA60" s="1028"/>
      <c r="JLB60" s="1028"/>
      <c r="JLC60" s="1028"/>
      <c r="JLD60" s="1028"/>
      <c r="JLE60" s="1028"/>
      <c r="JLF60" s="1028"/>
      <c r="JLG60" s="1028"/>
      <c r="JLH60" s="1028"/>
      <c r="JLI60" s="1028"/>
      <c r="JLJ60" s="1028"/>
      <c r="JLK60" s="1028"/>
      <c r="JLL60" s="1028"/>
      <c r="JLM60" s="1028"/>
      <c r="JLN60" s="1028"/>
      <c r="JLO60" s="1028"/>
      <c r="JLP60" s="1028"/>
      <c r="JLQ60" s="1028"/>
      <c r="JLR60" s="1028"/>
      <c r="JLS60" s="1028"/>
      <c r="JLT60" s="1028"/>
      <c r="JLU60" s="1028"/>
      <c r="JLV60" s="1028"/>
      <c r="JLW60" s="1028"/>
      <c r="JLX60" s="1028"/>
      <c r="JLY60" s="1028"/>
      <c r="JLZ60" s="1028"/>
      <c r="JMA60" s="1028"/>
      <c r="JMB60" s="1028"/>
      <c r="JMC60" s="1028"/>
      <c r="JMD60" s="1028"/>
      <c r="JME60" s="1028"/>
      <c r="JMF60" s="1028"/>
      <c r="JMG60" s="1028"/>
      <c r="JMH60" s="1028"/>
      <c r="JMI60" s="1028"/>
      <c r="JMJ60" s="1028"/>
      <c r="JMK60" s="1028"/>
      <c r="JML60" s="1028"/>
      <c r="JMM60" s="1028"/>
      <c r="JMN60" s="1028"/>
      <c r="JMO60" s="1028"/>
      <c r="JMP60" s="1028"/>
      <c r="JMQ60" s="1028"/>
      <c r="JMR60" s="1028"/>
      <c r="JMS60" s="1028"/>
      <c r="JMT60" s="1028"/>
      <c r="JMU60" s="1028"/>
      <c r="JMV60" s="1028"/>
      <c r="JMW60" s="1028"/>
      <c r="JMX60" s="1028"/>
      <c r="JMY60" s="1028"/>
      <c r="JMZ60" s="1028"/>
      <c r="JNA60" s="1028"/>
      <c r="JNB60" s="1028"/>
      <c r="JNC60" s="1028"/>
      <c r="JND60" s="1028"/>
      <c r="JNE60" s="1028"/>
      <c r="JNF60" s="1028"/>
      <c r="JNG60" s="1028"/>
      <c r="JNH60" s="1028"/>
      <c r="JNI60" s="1028"/>
      <c r="JNJ60" s="1028"/>
      <c r="JNK60" s="1028"/>
      <c r="JNL60" s="1028"/>
      <c r="JNM60" s="1028"/>
      <c r="JNN60" s="1028"/>
      <c r="JNO60" s="1028"/>
      <c r="JNP60" s="1028"/>
      <c r="JNQ60" s="1028"/>
      <c r="JNR60" s="1028"/>
      <c r="JNS60" s="1028"/>
      <c r="JNT60" s="1028"/>
      <c r="JNU60" s="1028"/>
      <c r="JNV60" s="1028"/>
      <c r="JNW60" s="1028"/>
      <c r="JNX60" s="1028"/>
      <c r="JNY60" s="1028"/>
      <c r="JNZ60" s="1028"/>
      <c r="JOA60" s="1028"/>
      <c r="JOB60" s="1028"/>
      <c r="JOC60" s="1028"/>
      <c r="JOD60" s="1028"/>
      <c r="JOE60" s="1028"/>
      <c r="JOF60" s="1028"/>
      <c r="JOG60" s="1028"/>
      <c r="JOH60" s="1028"/>
      <c r="JOI60" s="1028"/>
      <c r="JOJ60" s="1028"/>
      <c r="JOK60" s="1028"/>
      <c r="JOL60" s="1028"/>
      <c r="JOM60" s="1028"/>
      <c r="JON60" s="1028"/>
      <c r="JOO60" s="1028"/>
      <c r="JOP60" s="1028"/>
      <c r="JOQ60" s="1028"/>
      <c r="JOR60" s="1028"/>
      <c r="JOS60" s="1028"/>
      <c r="JOT60" s="1028"/>
      <c r="JOU60" s="1028"/>
      <c r="JOV60" s="1028"/>
      <c r="JOW60" s="1028"/>
      <c r="JOX60" s="1028"/>
      <c r="JOY60" s="1028"/>
      <c r="JOZ60" s="1028"/>
      <c r="JPA60" s="1028"/>
      <c r="JPB60" s="1028"/>
      <c r="JPC60" s="1028"/>
      <c r="JPD60" s="1028"/>
      <c r="JPE60" s="1028"/>
      <c r="JPF60" s="1028"/>
      <c r="JPG60" s="1028"/>
      <c r="JPH60" s="1028"/>
      <c r="JPI60" s="1028"/>
      <c r="JPJ60" s="1028"/>
      <c r="JPK60" s="1028"/>
      <c r="JPL60" s="1028"/>
      <c r="JPM60" s="1028"/>
      <c r="JPN60" s="1028"/>
      <c r="JPO60" s="1028"/>
      <c r="JPP60" s="1028"/>
      <c r="JPQ60" s="1028"/>
      <c r="JPR60" s="1028"/>
      <c r="JPS60" s="1028"/>
      <c r="JPT60" s="1028"/>
      <c r="JPU60" s="1028"/>
      <c r="JPV60" s="1028"/>
      <c r="JPW60" s="1028"/>
      <c r="JPX60" s="1028"/>
      <c r="JPY60" s="1028"/>
      <c r="JPZ60" s="1028"/>
      <c r="JQA60" s="1028"/>
      <c r="JQB60" s="1028"/>
      <c r="JQC60" s="1028"/>
      <c r="JQD60" s="1028"/>
      <c r="JQE60" s="1028"/>
      <c r="JQF60" s="1028"/>
      <c r="JQG60" s="1028"/>
      <c r="JQH60" s="1028"/>
      <c r="JQI60" s="1028"/>
      <c r="JQJ60" s="1028"/>
      <c r="JQK60" s="1028"/>
      <c r="JQL60" s="1028"/>
      <c r="JQM60" s="1028"/>
      <c r="JQN60" s="1028"/>
      <c r="JQO60" s="1028"/>
      <c r="JQP60" s="1028"/>
      <c r="JQQ60" s="1028"/>
      <c r="JQR60" s="1028"/>
      <c r="JQS60" s="1028"/>
      <c r="JQT60" s="1028"/>
      <c r="JQU60" s="1028"/>
      <c r="JQV60" s="1028"/>
      <c r="JQW60" s="1028"/>
      <c r="JQX60" s="1028"/>
      <c r="JQY60" s="1028"/>
      <c r="JQZ60" s="1028"/>
      <c r="JRA60" s="1028"/>
      <c r="JRB60" s="1028"/>
      <c r="JRC60" s="1028"/>
      <c r="JRD60" s="1028"/>
      <c r="JRE60" s="1028"/>
      <c r="JRF60" s="1028"/>
      <c r="JRG60" s="1028"/>
      <c r="JRH60" s="1028"/>
      <c r="JRI60" s="1028"/>
      <c r="JRJ60" s="1028"/>
      <c r="JRK60" s="1028"/>
      <c r="JRL60" s="1028"/>
      <c r="JRM60" s="1028"/>
      <c r="JRN60" s="1028"/>
      <c r="JRO60" s="1028"/>
      <c r="JRP60" s="1028"/>
      <c r="JRQ60" s="1028"/>
      <c r="JRR60" s="1028"/>
      <c r="JRS60" s="1028"/>
      <c r="JRT60" s="1028"/>
      <c r="JRU60" s="1028"/>
      <c r="JRV60" s="1028"/>
      <c r="JRW60" s="1028"/>
      <c r="JRX60" s="1028"/>
      <c r="JRY60" s="1028"/>
      <c r="JRZ60" s="1028"/>
      <c r="JSA60" s="1028"/>
      <c r="JSB60" s="1028"/>
      <c r="JSC60" s="1028"/>
      <c r="JSD60" s="1028"/>
      <c r="JSE60" s="1028"/>
      <c r="JSF60" s="1028"/>
      <c r="JSG60" s="1028"/>
      <c r="JSH60" s="1028"/>
      <c r="JSI60" s="1028"/>
      <c r="JSJ60" s="1028"/>
      <c r="JSK60" s="1028"/>
      <c r="JSL60" s="1028"/>
      <c r="JSM60" s="1028"/>
      <c r="JSN60" s="1028"/>
      <c r="JSO60" s="1028"/>
      <c r="JSP60" s="1028"/>
      <c r="JSQ60" s="1028"/>
      <c r="JSR60" s="1028"/>
      <c r="JSS60" s="1028"/>
      <c r="JST60" s="1028"/>
      <c r="JSU60" s="1028"/>
      <c r="JSV60" s="1028"/>
      <c r="JSW60" s="1028"/>
      <c r="JSX60" s="1028"/>
      <c r="JSY60" s="1028"/>
      <c r="JSZ60" s="1028"/>
      <c r="JTA60" s="1028"/>
      <c r="JTB60" s="1028"/>
      <c r="JTC60" s="1028"/>
      <c r="JTD60" s="1028"/>
      <c r="JTE60" s="1028"/>
      <c r="JTF60" s="1028"/>
      <c r="JTG60" s="1028"/>
      <c r="JTH60" s="1028"/>
      <c r="JTI60" s="1028"/>
      <c r="JTJ60" s="1028"/>
      <c r="JTK60" s="1028"/>
      <c r="JTL60" s="1028"/>
      <c r="JTM60" s="1028"/>
      <c r="JTN60" s="1028"/>
      <c r="JTO60" s="1028"/>
      <c r="JTP60" s="1028"/>
      <c r="JTQ60" s="1028"/>
      <c r="JTR60" s="1028"/>
      <c r="JTS60" s="1028"/>
      <c r="JTT60" s="1028"/>
      <c r="JTU60" s="1028"/>
      <c r="JTV60" s="1028"/>
      <c r="JTW60" s="1028"/>
      <c r="JTX60" s="1028"/>
      <c r="JTY60" s="1028"/>
      <c r="JTZ60" s="1028"/>
      <c r="JUA60" s="1028"/>
      <c r="JUB60" s="1028"/>
      <c r="JUC60" s="1028"/>
      <c r="JUD60" s="1028"/>
      <c r="JUE60" s="1028"/>
      <c r="JUF60" s="1028"/>
      <c r="JUG60" s="1028"/>
      <c r="JUH60" s="1028"/>
      <c r="JUI60" s="1028"/>
      <c r="JUJ60" s="1028"/>
      <c r="JUK60" s="1028"/>
      <c r="JUL60" s="1028"/>
      <c r="JUM60" s="1028"/>
      <c r="JUN60" s="1028"/>
      <c r="JUO60" s="1028"/>
      <c r="JUP60" s="1028"/>
      <c r="JUQ60" s="1028"/>
      <c r="JUR60" s="1028"/>
      <c r="JUS60" s="1028"/>
      <c r="JUT60" s="1028"/>
      <c r="JUU60" s="1028"/>
      <c r="JUV60" s="1028"/>
      <c r="JUW60" s="1028"/>
      <c r="JUX60" s="1028"/>
      <c r="JUY60" s="1028"/>
      <c r="JUZ60" s="1028"/>
      <c r="JVA60" s="1028"/>
      <c r="JVB60" s="1028"/>
      <c r="JVC60" s="1028"/>
      <c r="JVD60" s="1028"/>
      <c r="JVE60" s="1028"/>
      <c r="JVF60" s="1028"/>
      <c r="JVG60" s="1028"/>
      <c r="JVH60" s="1028"/>
      <c r="JVI60" s="1028"/>
      <c r="JVJ60" s="1028"/>
      <c r="JVK60" s="1028"/>
      <c r="JVL60" s="1028"/>
      <c r="JVM60" s="1028"/>
      <c r="JVN60" s="1028"/>
      <c r="JVO60" s="1028"/>
      <c r="JVP60" s="1028"/>
      <c r="JVQ60" s="1028"/>
      <c r="JVR60" s="1028"/>
      <c r="JVS60" s="1028"/>
      <c r="JVT60" s="1028"/>
      <c r="JVU60" s="1028"/>
      <c r="JVV60" s="1028"/>
      <c r="JVW60" s="1028"/>
      <c r="JVX60" s="1028"/>
      <c r="JVY60" s="1028"/>
      <c r="JVZ60" s="1028"/>
      <c r="JWA60" s="1028"/>
      <c r="JWB60" s="1028"/>
      <c r="JWC60" s="1028"/>
      <c r="JWD60" s="1028"/>
      <c r="JWE60" s="1028"/>
      <c r="JWF60" s="1028"/>
      <c r="JWG60" s="1028"/>
      <c r="JWH60" s="1028"/>
      <c r="JWI60" s="1028"/>
      <c r="JWJ60" s="1028"/>
      <c r="JWK60" s="1028"/>
      <c r="JWL60" s="1028"/>
      <c r="JWM60" s="1028"/>
      <c r="JWN60" s="1028"/>
      <c r="JWO60" s="1028"/>
      <c r="JWP60" s="1028"/>
      <c r="JWQ60" s="1028"/>
      <c r="JWR60" s="1028"/>
      <c r="JWS60" s="1028"/>
      <c r="JWT60" s="1028"/>
      <c r="JWU60" s="1028"/>
      <c r="JWV60" s="1028"/>
      <c r="JWW60" s="1028"/>
      <c r="JWX60" s="1028"/>
      <c r="JWY60" s="1028"/>
      <c r="JWZ60" s="1028"/>
      <c r="JXA60" s="1028"/>
      <c r="JXB60" s="1028"/>
      <c r="JXC60" s="1028"/>
      <c r="JXD60" s="1028"/>
      <c r="JXE60" s="1028"/>
      <c r="JXF60" s="1028"/>
      <c r="JXG60" s="1028"/>
      <c r="JXH60" s="1028"/>
      <c r="JXI60" s="1028"/>
      <c r="JXJ60" s="1028"/>
      <c r="JXK60" s="1028"/>
      <c r="JXL60" s="1028"/>
      <c r="JXM60" s="1028"/>
      <c r="JXN60" s="1028"/>
      <c r="JXO60" s="1028"/>
      <c r="JXP60" s="1028"/>
      <c r="JXQ60" s="1028"/>
      <c r="JXR60" s="1028"/>
      <c r="JXS60" s="1028"/>
      <c r="JXT60" s="1028"/>
      <c r="JXU60" s="1028"/>
      <c r="JXV60" s="1028"/>
      <c r="JXW60" s="1028"/>
      <c r="JXX60" s="1028"/>
      <c r="JXY60" s="1028"/>
      <c r="JXZ60" s="1028"/>
      <c r="JYA60" s="1028"/>
      <c r="JYB60" s="1028"/>
      <c r="JYC60" s="1028"/>
      <c r="JYD60" s="1028"/>
      <c r="JYE60" s="1028"/>
      <c r="JYF60" s="1028"/>
      <c r="JYG60" s="1028"/>
      <c r="JYH60" s="1028"/>
      <c r="JYI60" s="1028"/>
      <c r="JYJ60" s="1028"/>
      <c r="JYK60" s="1028"/>
      <c r="JYL60" s="1028"/>
      <c r="JYM60" s="1028"/>
      <c r="JYN60" s="1028"/>
      <c r="JYO60" s="1028"/>
      <c r="JYP60" s="1028"/>
      <c r="JYQ60" s="1028"/>
      <c r="JYR60" s="1028"/>
      <c r="JYS60" s="1028"/>
      <c r="JYT60" s="1028"/>
      <c r="JYU60" s="1028"/>
      <c r="JYV60" s="1028"/>
      <c r="JYW60" s="1028"/>
      <c r="JYX60" s="1028"/>
      <c r="JYY60" s="1028"/>
      <c r="JYZ60" s="1028"/>
      <c r="JZA60" s="1028"/>
      <c r="JZB60" s="1028"/>
      <c r="JZC60" s="1028"/>
      <c r="JZD60" s="1028"/>
      <c r="JZE60" s="1028"/>
      <c r="JZF60" s="1028"/>
      <c r="JZG60" s="1028"/>
      <c r="JZH60" s="1028"/>
      <c r="JZI60" s="1028"/>
      <c r="JZJ60" s="1028"/>
      <c r="JZK60" s="1028"/>
      <c r="JZL60" s="1028"/>
      <c r="JZM60" s="1028"/>
      <c r="JZN60" s="1028"/>
      <c r="JZO60" s="1028"/>
      <c r="JZP60" s="1028"/>
      <c r="JZQ60" s="1028"/>
      <c r="JZR60" s="1028"/>
      <c r="JZS60" s="1028"/>
      <c r="JZT60" s="1028"/>
      <c r="JZU60" s="1028"/>
      <c r="JZV60" s="1028"/>
      <c r="JZW60" s="1028"/>
      <c r="JZX60" s="1028"/>
      <c r="JZY60" s="1028"/>
      <c r="JZZ60" s="1028"/>
      <c r="KAA60" s="1028"/>
      <c r="KAB60" s="1028"/>
      <c r="KAC60" s="1028"/>
      <c r="KAD60" s="1028"/>
      <c r="KAE60" s="1028"/>
      <c r="KAF60" s="1028"/>
      <c r="KAG60" s="1028"/>
      <c r="KAH60" s="1028"/>
      <c r="KAI60" s="1028"/>
      <c r="KAJ60" s="1028"/>
      <c r="KAK60" s="1028"/>
      <c r="KAL60" s="1028"/>
      <c r="KAM60" s="1028"/>
      <c r="KAN60" s="1028"/>
      <c r="KAO60" s="1028"/>
      <c r="KAP60" s="1028"/>
      <c r="KAQ60" s="1028"/>
      <c r="KAR60" s="1028"/>
      <c r="KAS60" s="1028"/>
      <c r="KAT60" s="1028"/>
      <c r="KAU60" s="1028"/>
      <c r="KAV60" s="1028"/>
      <c r="KAW60" s="1028"/>
      <c r="KAX60" s="1028"/>
      <c r="KAY60" s="1028"/>
      <c r="KAZ60" s="1028"/>
      <c r="KBA60" s="1028"/>
      <c r="KBB60" s="1028"/>
      <c r="KBC60" s="1028"/>
      <c r="KBD60" s="1028"/>
      <c r="KBE60" s="1028"/>
      <c r="KBF60" s="1028"/>
      <c r="KBG60" s="1028"/>
      <c r="KBH60" s="1028"/>
      <c r="KBI60" s="1028"/>
      <c r="KBJ60" s="1028"/>
      <c r="KBK60" s="1028"/>
      <c r="KBL60" s="1028"/>
      <c r="KBM60" s="1028"/>
      <c r="KBN60" s="1028"/>
      <c r="KBO60" s="1028"/>
      <c r="KBP60" s="1028"/>
      <c r="KBQ60" s="1028"/>
      <c r="KBR60" s="1028"/>
      <c r="KBS60" s="1028"/>
      <c r="KBT60" s="1028"/>
      <c r="KBU60" s="1028"/>
      <c r="KBV60" s="1028"/>
      <c r="KBW60" s="1028"/>
      <c r="KBX60" s="1028"/>
      <c r="KBY60" s="1028"/>
      <c r="KBZ60" s="1028"/>
      <c r="KCA60" s="1028"/>
      <c r="KCB60" s="1028"/>
      <c r="KCC60" s="1028"/>
      <c r="KCD60" s="1028"/>
      <c r="KCE60" s="1028"/>
      <c r="KCF60" s="1028"/>
      <c r="KCG60" s="1028"/>
      <c r="KCH60" s="1028"/>
      <c r="KCI60" s="1028"/>
      <c r="KCJ60" s="1028"/>
      <c r="KCK60" s="1028"/>
      <c r="KCL60" s="1028"/>
      <c r="KCM60" s="1028"/>
      <c r="KCN60" s="1028"/>
      <c r="KCO60" s="1028"/>
      <c r="KCP60" s="1028"/>
      <c r="KCQ60" s="1028"/>
      <c r="KCR60" s="1028"/>
      <c r="KCS60" s="1028"/>
      <c r="KCT60" s="1028"/>
      <c r="KCU60" s="1028"/>
      <c r="KCV60" s="1028"/>
      <c r="KCW60" s="1028"/>
      <c r="KCX60" s="1028"/>
      <c r="KCY60" s="1028"/>
      <c r="KCZ60" s="1028"/>
      <c r="KDA60" s="1028"/>
      <c r="KDB60" s="1028"/>
      <c r="KDC60" s="1028"/>
      <c r="KDD60" s="1028"/>
      <c r="KDE60" s="1028"/>
      <c r="KDF60" s="1028"/>
      <c r="KDG60" s="1028"/>
      <c r="KDH60" s="1028"/>
      <c r="KDI60" s="1028"/>
      <c r="KDJ60" s="1028"/>
      <c r="KDK60" s="1028"/>
      <c r="KDL60" s="1028"/>
      <c r="KDM60" s="1028"/>
      <c r="KDN60" s="1028"/>
      <c r="KDO60" s="1028"/>
      <c r="KDP60" s="1028"/>
      <c r="KDQ60" s="1028"/>
      <c r="KDR60" s="1028"/>
      <c r="KDS60" s="1028"/>
      <c r="KDT60" s="1028"/>
      <c r="KDU60" s="1028"/>
      <c r="KDV60" s="1028"/>
      <c r="KDW60" s="1028"/>
      <c r="KDX60" s="1028"/>
      <c r="KDY60" s="1028"/>
      <c r="KDZ60" s="1028"/>
      <c r="KEA60" s="1028"/>
      <c r="KEB60" s="1028"/>
      <c r="KEC60" s="1028"/>
      <c r="KED60" s="1028"/>
      <c r="KEE60" s="1028"/>
      <c r="KEF60" s="1028"/>
      <c r="KEG60" s="1028"/>
      <c r="KEH60" s="1028"/>
      <c r="KEI60" s="1028"/>
      <c r="KEJ60" s="1028"/>
      <c r="KEK60" s="1028"/>
      <c r="KEL60" s="1028"/>
      <c r="KEM60" s="1028"/>
      <c r="KEN60" s="1028"/>
      <c r="KEO60" s="1028"/>
      <c r="KEP60" s="1028"/>
      <c r="KEQ60" s="1028"/>
      <c r="KER60" s="1028"/>
      <c r="KES60" s="1028"/>
      <c r="KET60" s="1028"/>
      <c r="KEU60" s="1028"/>
      <c r="KEV60" s="1028"/>
      <c r="KEW60" s="1028"/>
      <c r="KEX60" s="1028"/>
      <c r="KEY60" s="1028"/>
      <c r="KEZ60" s="1028"/>
      <c r="KFA60" s="1028"/>
      <c r="KFB60" s="1028"/>
      <c r="KFC60" s="1028"/>
      <c r="KFD60" s="1028"/>
      <c r="KFE60" s="1028"/>
      <c r="KFF60" s="1028"/>
      <c r="KFG60" s="1028"/>
      <c r="KFH60" s="1028"/>
      <c r="KFI60" s="1028"/>
      <c r="KFJ60" s="1028"/>
      <c r="KFK60" s="1028"/>
      <c r="KFL60" s="1028"/>
      <c r="KFM60" s="1028"/>
      <c r="KFN60" s="1028"/>
      <c r="KFO60" s="1028"/>
      <c r="KFP60" s="1028"/>
      <c r="KFQ60" s="1028"/>
      <c r="KFR60" s="1028"/>
      <c r="KFS60" s="1028"/>
      <c r="KFT60" s="1028"/>
      <c r="KFU60" s="1028"/>
      <c r="KFV60" s="1028"/>
      <c r="KFW60" s="1028"/>
      <c r="KFX60" s="1028"/>
      <c r="KFY60" s="1028"/>
      <c r="KFZ60" s="1028"/>
      <c r="KGA60" s="1028"/>
      <c r="KGB60" s="1028"/>
      <c r="KGC60" s="1028"/>
      <c r="KGD60" s="1028"/>
      <c r="KGE60" s="1028"/>
      <c r="KGF60" s="1028"/>
      <c r="KGG60" s="1028"/>
      <c r="KGH60" s="1028"/>
      <c r="KGI60" s="1028"/>
      <c r="KGJ60" s="1028"/>
      <c r="KGK60" s="1028"/>
      <c r="KGL60" s="1028"/>
      <c r="KGM60" s="1028"/>
      <c r="KGN60" s="1028"/>
      <c r="KGO60" s="1028"/>
      <c r="KGP60" s="1028"/>
      <c r="KGQ60" s="1028"/>
      <c r="KGR60" s="1028"/>
      <c r="KGS60" s="1028"/>
      <c r="KGT60" s="1028"/>
      <c r="KGU60" s="1028"/>
      <c r="KGV60" s="1028"/>
      <c r="KGW60" s="1028"/>
      <c r="KGX60" s="1028"/>
      <c r="KGY60" s="1028"/>
      <c r="KGZ60" s="1028"/>
      <c r="KHA60" s="1028"/>
      <c r="KHB60" s="1028"/>
      <c r="KHC60" s="1028"/>
      <c r="KHD60" s="1028"/>
      <c r="KHE60" s="1028"/>
      <c r="KHF60" s="1028"/>
      <c r="KHG60" s="1028"/>
      <c r="KHH60" s="1028"/>
      <c r="KHI60" s="1028"/>
      <c r="KHJ60" s="1028"/>
      <c r="KHK60" s="1028"/>
      <c r="KHL60" s="1028"/>
      <c r="KHM60" s="1028"/>
      <c r="KHN60" s="1028"/>
      <c r="KHO60" s="1028"/>
      <c r="KHP60" s="1028"/>
      <c r="KHQ60" s="1028"/>
      <c r="KHR60" s="1028"/>
      <c r="KHS60" s="1028"/>
      <c r="KHT60" s="1028"/>
      <c r="KHU60" s="1028"/>
      <c r="KHV60" s="1028"/>
      <c r="KHW60" s="1028"/>
      <c r="KHX60" s="1028"/>
      <c r="KHY60" s="1028"/>
      <c r="KHZ60" s="1028"/>
      <c r="KIA60" s="1028"/>
      <c r="KIB60" s="1028"/>
      <c r="KIC60" s="1028"/>
      <c r="KID60" s="1028"/>
      <c r="KIE60" s="1028"/>
      <c r="KIF60" s="1028"/>
      <c r="KIG60" s="1028"/>
      <c r="KIH60" s="1028"/>
      <c r="KII60" s="1028"/>
      <c r="KIJ60" s="1028"/>
      <c r="KIK60" s="1028"/>
      <c r="KIL60" s="1028"/>
      <c r="KIM60" s="1028"/>
      <c r="KIN60" s="1028"/>
      <c r="KIO60" s="1028"/>
      <c r="KIP60" s="1028"/>
      <c r="KIQ60" s="1028"/>
      <c r="KIR60" s="1028"/>
      <c r="KIS60" s="1028"/>
      <c r="KIT60" s="1028"/>
      <c r="KIU60" s="1028"/>
      <c r="KIV60" s="1028"/>
      <c r="KIW60" s="1028"/>
      <c r="KIX60" s="1028"/>
      <c r="KIY60" s="1028"/>
      <c r="KIZ60" s="1028"/>
      <c r="KJA60" s="1028"/>
      <c r="KJB60" s="1028"/>
      <c r="KJC60" s="1028"/>
      <c r="KJD60" s="1028"/>
      <c r="KJE60" s="1028"/>
      <c r="KJF60" s="1028"/>
      <c r="KJG60" s="1028"/>
      <c r="KJH60" s="1028"/>
      <c r="KJI60" s="1028"/>
      <c r="KJJ60" s="1028"/>
      <c r="KJK60" s="1028"/>
      <c r="KJL60" s="1028"/>
      <c r="KJM60" s="1028"/>
      <c r="KJN60" s="1028"/>
      <c r="KJO60" s="1028"/>
      <c r="KJP60" s="1028"/>
      <c r="KJQ60" s="1028"/>
      <c r="KJR60" s="1028"/>
      <c r="KJS60" s="1028"/>
      <c r="KJT60" s="1028"/>
      <c r="KJU60" s="1028"/>
      <c r="KJV60" s="1028"/>
      <c r="KJW60" s="1028"/>
      <c r="KJX60" s="1028"/>
      <c r="KJY60" s="1028"/>
      <c r="KJZ60" s="1028"/>
      <c r="KKA60" s="1028"/>
      <c r="KKB60" s="1028"/>
      <c r="KKC60" s="1028"/>
      <c r="KKD60" s="1028"/>
      <c r="KKE60" s="1028"/>
      <c r="KKF60" s="1028"/>
      <c r="KKG60" s="1028"/>
      <c r="KKH60" s="1028"/>
      <c r="KKI60" s="1028"/>
      <c r="KKJ60" s="1028"/>
      <c r="KKK60" s="1028"/>
      <c r="KKL60" s="1028"/>
      <c r="KKM60" s="1028"/>
      <c r="KKN60" s="1028"/>
      <c r="KKO60" s="1028"/>
      <c r="KKP60" s="1028"/>
      <c r="KKQ60" s="1028"/>
      <c r="KKR60" s="1028"/>
      <c r="KKS60" s="1028"/>
      <c r="KKT60" s="1028"/>
      <c r="KKU60" s="1028"/>
      <c r="KKV60" s="1028"/>
      <c r="KKW60" s="1028"/>
      <c r="KKX60" s="1028"/>
      <c r="KKY60" s="1028"/>
      <c r="KKZ60" s="1028"/>
      <c r="KLA60" s="1028"/>
      <c r="KLB60" s="1028"/>
      <c r="KLC60" s="1028"/>
      <c r="KLD60" s="1028"/>
      <c r="KLE60" s="1028"/>
      <c r="KLF60" s="1028"/>
      <c r="KLG60" s="1028"/>
      <c r="KLH60" s="1028"/>
      <c r="KLI60" s="1028"/>
      <c r="KLJ60" s="1028"/>
      <c r="KLK60" s="1028"/>
      <c r="KLL60" s="1028"/>
      <c r="KLM60" s="1028"/>
      <c r="KLN60" s="1028"/>
      <c r="KLO60" s="1028"/>
      <c r="KLP60" s="1028"/>
      <c r="KLQ60" s="1028"/>
      <c r="KLR60" s="1028"/>
      <c r="KLS60" s="1028"/>
      <c r="KLT60" s="1028"/>
      <c r="KLU60" s="1028"/>
      <c r="KLV60" s="1028"/>
      <c r="KLW60" s="1028"/>
      <c r="KLX60" s="1028"/>
      <c r="KLY60" s="1028"/>
      <c r="KLZ60" s="1028"/>
      <c r="KMA60" s="1028"/>
      <c r="KMB60" s="1028"/>
      <c r="KMC60" s="1028"/>
      <c r="KMD60" s="1028"/>
      <c r="KME60" s="1028"/>
      <c r="KMF60" s="1028"/>
      <c r="KMG60" s="1028"/>
      <c r="KMH60" s="1028"/>
      <c r="KMI60" s="1028"/>
      <c r="KMJ60" s="1028"/>
      <c r="KMK60" s="1028"/>
      <c r="KML60" s="1028"/>
      <c r="KMM60" s="1028"/>
      <c r="KMN60" s="1028"/>
      <c r="KMO60" s="1028"/>
      <c r="KMP60" s="1028"/>
      <c r="KMQ60" s="1028"/>
      <c r="KMR60" s="1028"/>
      <c r="KMS60" s="1028"/>
      <c r="KMT60" s="1028"/>
      <c r="KMU60" s="1028"/>
      <c r="KMV60" s="1028"/>
      <c r="KMW60" s="1028"/>
      <c r="KMX60" s="1028"/>
      <c r="KMY60" s="1028"/>
      <c r="KMZ60" s="1028"/>
      <c r="KNA60" s="1028"/>
      <c r="KNB60" s="1028"/>
      <c r="KNC60" s="1028"/>
      <c r="KND60" s="1028"/>
      <c r="KNE60" s="1028"/>
      <c r="KNF60" s="1028"/>
      <c r="KNG60" s="1028"/>
      <c r="KNH60" s="1028"/>
      <c r="KNI60" s="1028"/>
      <c r="KNJ60" s="1028"/>
      <c r="KNK60" s="1028"/>
      <c r="KNL60" s="1028"/>
      <c r="KNM60" s="1028"/>
      <c r="KNN60" s="1028"/>
      <c r="KNO60" s="1028"/>
      <c r="KNP60" s="1028"/>
      <c r="KNQ60" s="1028"/>
      <c r="KNR60" s="1028"/>
      <c r="KNS60" s="1028"/>
      <c r="KNT60" s="1028"/>
      <c r="KNU60" s="1028"/>
      <c r="KNV60" s="1028"/>
      <c r="KNW60" s="1028"/>
      <c r="KNX60" s="1028"/>
      <c r="KNY60" s="1028"/>
      <c r="KNZ60" s="1028"/>
      <c r="KOA60" s="1028"/>
      <c r="KOB60" s="1028"/>
      <c r="KOC60" s="1028"/>
      <c r="KOD60" s="1028"/>
      <c r="KOE60" s="1028"/>
      <c r="KOF60" s="1028"/>
      <c r="KOG60" s="1028"/>
      <c r="KOH60" s="1028"/>
      <c r="KOI60" s="1028"/>
      <c r="KOJ60" s="1028"/>
      <c r="KOK60" s="1028"/>
      <c r="KOL60" s="1028"/>
      <c r="KOM60" s="1028"/>
      <c r="KON60" s="1028"/>
      <c r="KOO60" s="1028"/>
      <c r="KOP60" s="1028"/>
      <c r="KOQ60" s="1028"/>
      <c r="KOR60" s="1028"/>
      <c r="KOS60" s="1028"/>
      <c r="KOT60" s="1028"/>
      <c r="KOU60" s="1028"/>
      <c r="KOV60" s="1028"/>
      <c r="KOW60" s="1028"/>
      <c r="KOX60" s="1028"/>
      <c r="KOY60" s="1028"/>
      <c r="KOZ60" s="1028"/>
      <c r="KPA60" s="1028"/>
      <c r="KPB60" s="1028"/>
      <c r="KPC60" s="1028"/>
      <c r="KPD60" s="1028"/>
      <c r="KPE60" s="1028"/>
      <c r="KPF60" s="1028"/>
      <c r="KPG60" s="1028"/>
      <c r="KPH60" s="1028"/>
      <c r="KPI60" s="1028"/>
      <c r="KPJ60" s="1028"/>
      <c r="KPK60" s="1028"/>
      <c r="KPL60" s="1028"/>
      <c r="KPM60" s="1028"/>
      <c r="KPN60" s="1028"/>
      <c r="KPO60" s="1028"/>
      <c r="KPP60" s="1028"/>
      <c r="KPQ60" s="1028"/>
      <c r="KPR60" s="1028"/>
      <c r="KPS60" s="1028"/>
      <c r="KPT60" s="1028"/>
      <c r="KPU60" s="1028"/>
      <c r="KPV60" s="1028"/>
      <c r="KPW60" s="1028"/>
      <c r="KPX60" s="1028"/>
      <c r="KPY60" s="1028"/>
      <c r="KPZ60" s="1028"/>
      <c r="KQA60" s="1028"/>
      <c r="KQB60" s="1028"/>
      <c r="KQC60" s="1028"/>
      <c r="KQD60" s="1028"/>
      <c r="KQE60" s="1028"/>
      <c r="KQF60" s="1028"/>
      <c r="KQG60" s="1028"/>
      <c r="KQH60" s="1028"/>
      <c r="KQI60" s="1028"/>
      <c r="KQJ60" s="1028"/>
      <c r="KQK60" s="1028"/>
      <c r="KQL60" s="1028"/>
      <c r="KQM60" s="1028"/>
      <c r="KQN60" s="1028"/>
      <c r="KQO60" s="1028"/>
      <c r="KQP60" s="1028"/>
      <c r="KQQ60" s="1028"/>
      <c r="KQR60" s="1028"/>
      <c r="KQS60" s="1028"/>
      <c r="KQT60" s="1028"/>
      <c r="KQU60" s="1028"/>
      <c r="KQV60" s="1028"/>
      <c r="KQW60" s="1028"/>
      <c r="KQX60" s="1028"/>
      <c r="KQY60" s="1028"/>
      <c r="KQZ60" s="1028"/>
      <c r="KRA60" s="1028"/>
      <c r="KRB60" s="1028"/>
      <c r="KRC60" s="1028"/>
      <c r="KRD60" s="1028"/>
      <c r="KRE60" s="1028"/>
      <c r="KRF60" s="1028"/>
      <c r="KRG60" s="1028"/>
      <c r="KRH60" s="1028"/>
      <c r="KRI60" s="1028"/>
      <c r="KRJ60" s="1028"/>
      <c r="KRK60" s="1028"/>
      <c r="KRL60" s="1028"/>
      <c r="KRM60" s="1028"/>
      <c r="KRN60" s="1028"/>
      <c r="KRO60" s="1028"/>
      <c r="KRP60" s="1028"/>
      <c r="KRQ60" s="1028"/>
      <c r="KRR60" s="1028"/>
      <c r="KRS60" s="1028"/>
      <c r="KRT60" s="1028"/>
      <c r="KRU60" s="1028"/>
      <c r="KRV60" s="1028"/>
      <c r="KRW60" s="1028"/>
      <c r="KRX60" s="1028"/>
      <c r="KRY60" s="1028"/>
      <c r="KRZ60" s="1028"/>
      <c r="KSA60" s="1028"/>
      <c r="KSB60" s="1028"/>
      <c r="KSC60" s="1028"/>
      <c r="KSD60" s="1028"/>
      <c r="KSE60" s="1028"/>
      <c r="KSF60" s="1028"/>
      <c r="KSG60" s="1028"/>
      <c r="KSH60" s="1028"/>
      <c r="KSI60" s="1028"/>
      <c r="KSJ60" s="1028"/>
      <c r="KSK60" s="1028"/>
      <c r="KSL60" s="1028"/>
      <c r="KSM60" s="1028"/>
      <c r="KSN60" s="1028"/>
      <c r="KSO60" s="1028"/>
      <c r="KSP60" s="1028"/>
      <c r="KSQ60" s="1028"/>
      <c r="KSR60" s="1028"/>
      <c r="KSS60" s="1028"/>
      <c r="KST60" s="1028"/>
      <c r="KSU60" s="1028"/>
      <c r="KSV60" s="1028"/>
      <c r="KSW60" s="1028"/>
      <c r="KSX60" s="1028"/>
      <c r="KSY60" s="1028"/>
      <c r="KSZ60" s="1028"/>
      <c r="KTA60" s="1028"/>
      <c r="KTB60" s="1028"/>
      <c r="KTC60" s="1028"/>
      <c r="KTD60" s="1028"/>
      <c r="KTE60" s="1028"/>
      <c r="KTF60" s="1028"/>
      <c r="KTG60" s="1028"/>
      <c r="KTH60" s="1028"/>
      <c r="KTI60" s="1028"/>
      <c r="KTJ60" s="1028"/>
      <c r="KTK60" s="1028"/>
      <c r="KTL60" s="1028"/>
      <c r="KTM60" s="1028"/>
      <c r="KTN60" s="1028"/>
      <c r="KTO60" s="1028"/>
      <c r="KTP60" s="1028"/>
      <c r="KTQ60" s="1028"/>
      <c r="KTR60" s="1028"/>
      <c r="KTS60" s="1028"/>
      <c r="KTT60" s="1028"/>
      <c r="KTU60" s="1028"/>
      <c r="KTV60" s="1028"/>
      <c r="KTW60" s="1028"/>
      <c r="KTX60" s="1028"/>
      <c r="KTY60" s="1028"/>
      <c r="KTZ60" s="1028"/>
      <c r="KUA60" s="1028"/>
      <c r="KUB60" s="1028"/>
      <c r="KUC60" s="1028"/>
      <c r="KUD60" s="1028"/>
      <c r="KUE60" s="1028"/>
      <c r="KUF60" s="1028"/>
      <c r="KUG60" s="1028"/>
      <c r="KUH60" s="1028"/>
      <c r="KUI60" s="1028"/>
      <c r="KUJ60" s="1028"/>
      <c r="KUK60" s="1028"/>
      <c r="KUL60" s="1028"/>
      <c r="KUM60" s="1028"/>
      <c r="KUN60" s="1028"/>
      <c r="KUO60" s="1028"/>
      <c r="KUP60" s="1028"/>
      <c r="KUQ60" s="1028"/>
      <c r="KUR60" s="1028"/>
      <c r="KUS60" s="1028"/>
      <c r="KUT60" s="1028"/>
      <c r="KUU60" s="1028"/>
      <c r="KUV60" s="1028"/>
      <c r="KUW60" s="1028"/>
      <c r="KUX60" s="1028"/>
      <c r="KUY60" s="1028"/>
      <c r="KUZ60" s="1028"/>
      <c r="KVA60" s="1028"/>
      <c r="KVB60" s="1028"/>
      <c r="KVC60" s="1028"/>
      <c r="KVD60" s="1028"/>
      <c r="KVE60" s="1028"/>
      <c r="KVF60" s="1028"/>
      <c r="KVG60" s="1028"/>
      <c r="KVH60" s="1028"/>
      <c r="KVI60" s="1028"/>
      <c r="KVJ60" s="1028"/>
      <c r="KVK60" s="1028"/>
      <c r="KVL60" s="1028"/>
      <c r="KVM60" s="1028"/>
      <c r="KVN60" s="1028"/>
      <c r="KVO60" s="1028"/>
      <c r="KVP60" s="1028"/>
      <c r="KVQ60" s="1028"/>
      <c r="KVR60" s="1028"/>
      <c r="KVS60" s="1028"/>
      <c r="KVT60" s="1028"/>
      <c r="KVU60" s="1028"/>
      <c r="KVV60" s="1028"/>
      <c r="KVW60" s="1028"/>
      <c r="KVX60" s="1028"/>
      <c r="KVY60" s="1028"/>
      <c r="KVZ60" s="1028"/>
      <c r="KWA60" s="1028"/>
      <c r="KWB60" s="1028"/>
      <c r="KWC60" s="1028"/>
      <c r="KWD60" s="1028"/>
      <c r="KWE60" s="1028"/>
      <c r="KWF60" s="1028"/>
      <c r="KWG60" s="1028"/>
      <c r="KWH60" s="1028"/>
      <c r="KWI60" s="1028"/>
      <c r="KWJ60" s="1028"/>
      <c r="KWK60" s="1028"/>
      <c r="KWL60" s="1028"/>
      <c r="KWM60" s="1028"/>
      <c r="KWN60" s="1028"/>
      <c r="KWO60" s="1028"/>
      <c r="KWP60" s="1028"/>
      <c r="KWQ60" s="1028"/>
      <c r="KWR60" s="1028"/>
      <c r="KWS60" s="1028"/>
      <c r="KWT60" s="1028"/>
      <c r="KWU60" s="1028"/>
      <c r="KWV60" s="1028"/>
      <c r="KWW60" s="1028"/>
      <c r="KWX60" s="1028"/>
      <c r="KWY60" s="1028"/>
      <c r="KWZ60" s="1028"/>
      <c r="KXA60" s="1028"/>
      <c r="KXB60" s="1028"/>
      <c r="KXC60" s="1028"/>
      <c r="KXD60" s="1028"/>
      <c r="KXE60" s="1028"/>
      <c r="KXF60" s="1028"/>
      <c r="KXG60" s="1028"/>
      <c r="KXH60" s="1028"/>
      <c r="KXI60" s="1028"/>
      <c r="KXJ60" s="1028"/>
      <c r="KXK60" s="1028"/>
      <c r="KXL60" s="1028"/>
      <c r="KXM60" s="1028"/>
      <c r="KXN60" s="1028"/>
      <c r="KXO60" s="1028"/>
      <c r="KXP60" s="1028"/>
      <c r="KXQ60" s="1028"/>
      <c r="KXR60" s="1028"/>
      <c r="KXS60" s="1028"/>
      <c r="KXT60" s="1028"/>
      <c r="KXU60" s="1028"/>
      <c r="KXV60" s="1028"/>
      <c r="KXW60" s="1028"/>
      <c r="KXX60" s="1028"/>
      <c r="KXY60" s="1028"/>
      <c r="KXZ60" s="1028"/>
      <c r="KYA60" s="1028"/>
      <c r="KYB60" s="1028"/>
      <c r="KYC60" s="1028"/>
      <c r="KYD60" s="1028"/>
      <c r="KYE60" s="1028"/>
      <c r="KYF60" s="1028"/>
      <c r="KYG60" s="1028"/>
      <c r="KYH60" s="1028"/>
      <c r="KYI60" s="1028"/>
      <c r="KYJ60" s="1028"/>
      <c r="KYK60" s="1028"/>
      <c r="KYL60" s="1028"/>
      <c r="KYM60" s="1028"/>
      <c r="KYN60" s="1028"/>
      <c r="KYO60" s="1028"/>
      <c r="KYP60" s="1028"/>
      <c r="KYQ60" s="1028"/>
      <c r="KYR60" s="1028"/>
      <c r="KYS60" s="1028"/>
      <c r="KYT60" s="1028"/>
      <c r="KYU60" s="1028"/>
      <c r="KYV60" s="1028"/>
      <c r="KYW60" s="1028"/>
      <c r="KYX60" s="1028"/>
      <c r="KYY60" s="1028"/>
      <c r="KYZ60" s="1028"/>
      <c r="KZA60" s="1028"/>
      <c r="KZB60" s="1028"/>
      <c r="KZC60" s="1028"/>
      <c r="KZD60" s="1028"/>
      <c r="KZE60" s="1028"/>
      <c r="KZF60" s="1028"/>
      <c r="KZG60" s="1028"/>
      <c r="KZH60" s="1028"/>
      <c r="KZI60" s="1028"/>
      <c r="KZJ60" s="1028"/>
      <c r="KZK60" s="1028"/>
      <c r="KZL60" s="1028"/>
      <c r="KZM60" s="1028"/>
      <c r="KZN60" s="1028"/>
      <c r="KZO60" s="1028"/>
      <c r="KZP60" s="1028"/>
      <c r="KZQ60" s="1028"/>
      <c r="KZR60" s="1028"/>
      <c r="KZS60" s="1028"/>
      <c r="KZT60" s="1028"/>
      <c r="KZU60" s="1028"/>
      <c r="KZV60" s="1028"/>
      <c r="KZW60" s="1028"/>
      <c r="KZX60" s="1028"/>
      <c r="KZY60" s="1028"/>
      <c r="KZZ60" s="1028"/>
      <c r="LAA60" s="1028"/>
      <c r="LAB60" s="1028"/>
      <c r="LAC60" s="1028"/>
      <c r="LAD60" s="1028"/>
      <c r="LAE60" s="1028"/>
      <c r="LAF60" s="1028"/>
      <c r="LAG60" s="1028"/>
      <c r="LAH60" s="1028"/>
      <c r="LAI60" s="1028"/>
      <c r="LAJ60" s="1028"/>
      <c r="LAK60" s="1028"/>
      <c r="LAL60" s="1028"/>
      <c r="LAM60" s="1028"/>
      <c r="LAN60" s="1028"/>
      <c r="LAO60" s="1028"/>
      <c r="LAP60" s="1028"/>
      <c r="LAQ60" s="1028"/>
      <c r="LAR60" s="1028"/>
      <c r="LAS60" s="1028"/>
      <c r="LAT60" s="1028"/>
      <c r="LAU60" s="1028"/>
      <c r="LAV60" s="1028"/>
      <c r="LAW60" s="1028"/>
      <c r="LAX60" s="1028"/>
      <c r="LAY60" s="1028"/>
      <c r="LAZ60" s="1028"/>
      <c r="LBA60" s="1028"/>
      <c r="LBB60" s="1028"/>
      <c r="LBC60" s="1028"/>
      <c r="LBD60" s="1028"/>
      <c r="LBE60" s="1028"/>
      <c r="LBF60" s="1028"/>
      <c r="LBG60" s="1028"/>
      <c r="LBH60" s="1028"/>
      <c r="LBI60" s="1028"/>
      <c r="LBJ60" s="1028"/>
      <c r="LBK60" s="1028"/>
      <c r="LBL60" s="1028"/>
      <c r="LBM60" s="1028"/>
      <c r="LBN60" s="1028"/>
      <c r="LBO60" s="1028"/>
      <c r="LBP60" s="1028"/>
      <c r="LBQ60" s="1028"/>
      <c r="LBR60" s="1028"/>
      <c r="LBS60" s="1028"/>
      <c r="LBT60" s="1028"/>
      <c r="LBU60" s="1028"/>
      <c r="LBV60" s="1028"/>
      <c r="LBW60" s="1028"/>
      <c r="LBX60" s="1028"/>
      <c r="LBY60" s="1028"/>
      <c r="LBZ60" s="1028"/>
      <c r="LCA60" s="1028"/>
      <c r="LCB60" s="1028"/>
      <c r="LCC60" s="1028"/>
      <c r="LCD60" s="1028"/>
      <c r="LCE60" s="1028"/>
      <c r="LCF60" s="1028"/>
      <c r="LCG60" s="1028"/>
      <c r="LCH60" s="1028"/>
      <c r="LCI60" s="1028"/>
      <c r="LCJ60" s="1028"/>
      <c r="LCK60" s="1028"/>
      <c r="LCL60" s="1028"/>
      <c r="LCM60" s="1028"/>
      <c r="LCN60" s="1028"/>
      <c r="LCO60" s="1028"/>
      <c r="LCP60" s="1028"/>
      <c r="LCQ60" s="1028"/>
      <c r="LCR60" s="1028"/>
      <c r="LCS60" s="1028"/>
      <c r="LCT60" s="1028"/>
      <c r="LCU60" s="1028"/>
      <c r="LCV60" s="1028"/>
      <c r="LCW60" s="1028"/>
      <c r="LCX60" s="1028"/>
      <c r="LCY60" s="1028"/>
      <c r="LCZ60" s="1028"/>
      <c r="LDA60" s="1028"/>
      <c r="LDB60" s="1028"/>
      <c r="LDC60" s="1028"/>
      <c r="LDD60" s="1028"/>
      <c r="LDE60" s="1028"/>
      <c r="LDF60" s="1028"/>
      <c r="LDG60" s="1028"/>
      <c r="LDH60" s="1028"/>
      <c r="LDI60" s="1028"/>
      <c r="LDJ60" s="1028"/>
      <c r="LDK60" s="1028"/>
      <c r="LDL60" s="1028"/>
      <c r="LDM60" s="1028"/>
      <c r="LDN60" s="1028"/>
      <c r="LDO60" s="1028"/>
      <c r="LDP60" s="1028"/>
      <c r="LDQ60" s="1028"/>
      <c r="LDR60" s="1028"/>
      <c r="LDS60" s="1028"/>
      <c r="LDT60" s="1028"/>
      <c r="LDU60" s="1028"/>
      <c r="LDV60" s="1028"/>
      <c r="LDW60" s="1028"/>
      <c r="LDX60" s="1028"/>
      <c r="LDY60" s="1028"/>
      <c r="LDZ60" s="1028"/>
      <c r="LEA60" s="1028"/>
      <c r="LEB60" s="1028"/>
      <c r="LEC60" s="1028"/>
      <c r="LED60" s="1028"/>
      <c r="LEE60" s="1028"/>
      <c r="LEF60" s="1028"/>
      <c r="LEG60" s="1028"/>
      <c r="LEH60" s="1028"/>
      <c r="LEI60" s="1028"/>
      <c r="LEJ60" s="1028"/>
      <c r="LEK60" s="1028"/>
      <c r="LEL60" s="1028"/>
      <c r="LEM60" s="1028"/>
      <c r="LEN60" s="1028"/>
      <c r="LEO60" s="1028"/>
      <c r="LEP60" s="1028"/>
      <c r="LEQ60" s="1028"/>
      <c r="LER60" s="1028"/>
      <c r="LES60" s="1028"/>
      <c r="LET60" s="1028"/>
      <c r="LEU60" s="1028"/>
      <c r="LEV60" s="1028"/>
      <c r="LEW60" s="1028"/>
      <c r="LEX60" s="1028"/>
      <c r="LEY60" s="1028"/>
      <c r="LEZ60" s="1028"/>
      <c r="LFA60" s="1028"/>
      <c r="LFB60" s="1028"/>
      <c r="LFC60" s="1028"/>
      <c r="LFD60" s="1028"/>
      <c r="LFE60" s="1028"/>
      <c r="LFF60" s="1028"/>
      <c r="LFG60" s="1028"/>
      <c r="LFH60" s="1028"/>
      <c r="LFI60" s="1028"/>
      <c r="LFJ60" s="1028"/>
      <c r="LFK60" s="1028"/>
      <c r="LFL60" s="1028"/>
      <c r="LFM60" s="1028"/>
      <c r="LFN60" s="1028"/>
      <c r="LFO60" s="1028"/>
      <c r="LFP60" s="1028"/>
      <c r="LFQ60" s="1028"/>
      <c r="LFR60" s="1028"/>
      <c r="LFS60" s="1028"/>
      <c r="LFT60" s="1028"/>
      <c r="LFU60" s="1028"/>
      <c r="LFV60" s="1028"/>
      <c r="LFW60" s="1028"/>
      <c r="LFX60" s="1028"/>
      <c r="LFY60" s="1028"/>
      <c r="LFZ60" s="1028"/>
      <c r="LGA60" s="1028"/>
      <c r="LGB60" s="1028"/>
      <c r="LGC60" s="1028"/>
      <c r="LGD60" s="1028"/>
      <c r="LGE60" s="1028"/>
      <c r="LGF60" s="1028"/>
      <c r="LGG60" s="1028"/>
      <c r="LGH60" s="1028"/>
      <c r="LGI60" s="1028"/>
      <c r="LGJ60" s="1028"/>
      <c r="LGK60" s="1028"/>
      <c r="LGL60" s="1028"/>
      <c r="LGM60" s="1028"/>
      <c r="LGN60" s="1028"/>
      <c r="LGO60" s="1028"/>
      <c r="LGP60" s="1028"/>
      <c r="LGQ60" s="1028"/>
      <c r="LGR60" s="1028"/>
      <c r="LGS60" s="1028"/>
      <c r="LGT60" s="1028"/>
      <c r="LGU60" s="1028"/>
      <c r="LGV60" s="1028"/>
      <c r="LGW60" s="1028"/>
      <c r="LGX60" s="1028"/>
      <c r="LGY60" s="1028"/>
      <c r="LGZ60" s="1028"/>
      <c r="LHA60" s="1028"/>
      <c r="LHB60" s="1028"/>
      <c r="LHC60" s="1028"/>
      <c r="LHD60" s="1028"/>
      <c r="LHE60" s="1028"/>
      <c r="LHF60" s="1028"/>
      <c r="LHG60" s="1028"/>
      <c r="LHH60" s="1028"/>
      <c r="LHI60" s="1028"/>
      <c r="LHJ60" s="1028"/>
      <c r="LHK60" s="1028"/>
      <c r="LHL60" s="1028"/>
      <c r="LHM60" s="1028"/>
      <c r="LHN60" s="1028"/>
      <c r="LHO60" s="1028"/>
      <c r="LHP60" s="1028"/>
      <c r="LHQ60" s="1028"/>
      <c r="LHR60" s="1028"/>
      <c r="LHS60" s="1028"/>
      <c r="LHT60" s="1028"/>
      <c r="LHU60" s="1028"/>
      <c r="LHV60" s="1028"/>
      <c r="LHW60" s="1028"/>
      <c r="LHX60" s="1028"/>
      <c r="LHY60" s="1028"/>
      <c r="LHZ60" s="1028"/>
      <c r="LIA60" s="1028"/>
      <c r="LIB60" s="1028"/>
      <c r="LIC60" s="1028"/>
      <c r="LID60" s="1028"/>
      <c r="LIE60" s="1028"/>
      <c r="LIF60" s="1028"/>
      <c r="LIG60" s="1028"/>
      <c r="LIH60" s="1028"/>
      <c r="LII60" s="1028"/>
      <c r="LIJ60" s="1028"/>
      <c r="LIK60" s="1028"/>
      <c r="LIL60" s="1028"/>
      <c r="LIM60" s="1028"/>
      <c r="LIN60" s="1028"/>
      <c r="LIO60" s="1028"/>
      <c r="LIP60" s="1028"/>
      <c r="LIQ60" s="1028"/>
      <c r="LIR60" s="1028"/>
      <c r="LIS60" s="1028"/>
      <c r="LIT60" s="1028"/>
      <c r="LIU60" s="1028"/>
      <c r="LIV60" s="1028"/>
      <c r="LIW60" s="1028"/>
      <c r="LIX60" s="1028"/>
      <c r="LIY60" s="1028"/>
      <c r="LIZ60" s="1028"/>
      <c r="LJA60" s="1028"/>
      <c r="LJB60" s="1028"/>
      <c r="LJC60" s="1028"/>
      <c r="LJD60" s="1028"/>
      <c r="LJE60" s="1028"/>
      <c r="LJF60" s="1028"/>
      <c r="LJG60" s="1028"/>
      <c r="LJH60" s="1028"/>
      <c r="LJI60" s="1028"/>
      <c r="LJJ60" s="1028"/>
      <c r="LJK60" s="1028"/>
      <c r="LJL60" s="1028"/>
      <c r="LJM60" s="1028"/>
      <c r="LJN60" s="1028"/>
      <c r="LJO60" s="1028"/>
      <c r="LJP60" s="1028"/>
      <c r="LJQ60" s="1028"/>
      <c r="LJR60" s="1028"/>
      <c r="LJS60" s="1028"/>
      <c r="LJT60" s="1028"/>
      <c r="LJU60" s="1028"/>
      <c r="LJV60" s="1028"/>
      <c r="LJW60" s="1028"/>
      <c r="LJX60" s="1028"/>
      <c r="LJY60" s="1028"/>
      <c r="LJZ60" s="1028"/>
      <c r="LKA60" s="1028"/>
      <c r="LKB60" s="1028"/>
      <c r="LKC60" s="1028"/>
      <c r="LKD60" s="1028"/>
      <c r="LKE60" s="1028"/>
      <c r="LKF60" s="1028"/>
      <c r="LKG60" s="1028"/>
      <c r="LKH60" s="1028"/>
      <c r="LKI60" s="1028"/>
      <c r="LKJ60" s="1028"/>
      <c r="LKK60" s="1028"/>
      <c r="LKL60" s="1028"/>
      <c r="LKM60" s="1028"/>
      <c r="LKN60" s="1028"/>
      <c r="LKO60" s="1028"/>
      <c r="LKP60" s="1028"/>
      <c r="LKQ60" s="1028"/>
      <c r="LKR60" s="1028"/>
      <c r="LKS60" s="1028"/>
      <c r="LKT60" s="1028"/>
      <c r="LKU60" s="1028"/>
      <c r="LKV60" s="1028"/>
      <c r="LKW60" s="1028"/>
      <c r="LKX60" s="1028"/>
      <c r="LKY60" s="1028"/>
      <c r="LKZ60" s="1028"/>
      <c r="LLA60" s="1028"/>
      <c r="LLB60" s="1028"/>
      <c r="LLC60" s="1028"/>
      <c r="LLD60" s="1028"/>
      <c r="LLE60" s="1028"/>
      <c r="LLF60" s="1028"/>
      <c r="LLG60" s="1028"/>
      <c r="LLH60" s="1028"/>
      <c r="LLI60" s="1028"/>
      <c r="LLJ60" s="1028"/>
      <c r="LLK60" s="1028"/>
      <c r="LLL60" s="1028"/>
      <c r="LLM60" s="1028"/>
      <c r="LLN60" s="1028"/>
      <c r="LLO60" s="1028"/>
      <c r="LLP60" s="1028"/>
      <c r="LLQ60" s="1028"/>
      <c r="LLR60" s="1028"/>
      <c r="LLS60" s="1028"/>
      <c r="LLT60" s="1028"/>
      <c r="LLU60" s="1028"/>
      <c r="LLV60" s="1028"/>
      <c r="LLW60" s="1028"/>
      <c r="LLX60" s="1028"/>
      <c r="LLY60" s="1028"/>
      <c r="LLZ60" s="1028"/>
      <c r="LMA60" s="1028"/>
      <c r="LMB60" s="1028"/>
      <c r="LMC60" s="1028"/>
      <c r="LMD60" s="1028"/>
      <c r="LME60" s="1028"/>
      <c r="LMF60" s="1028"/>
      <c r="LMG60" s="1028"/>
      <c r="LMH60" s="1028"/>
      <c r="LMI60" s="1028"/>
      <c r="LMJ60" s="1028"/>
      <c r="LMK60" s="1028"/>
      <c r="LML60" s="1028"/>
      <c r="LMM60" s="1028"/>
      <c r="LMN60" s="1028"/>
      <c r="LMO60" s="1028"/>
      <c r="LMP60" s="1028"/>
      <c r="LMQ60" s="1028"/>
      <c r="LMR60" s="1028"/>
      <c r="LMS60" s="1028"/>
      <c r="LMT60" s="1028"/>
      <c r="LMU60" s="1028"/>
      <c r="LMV60" s="1028"/>
      <c r="LMW60" s="1028"/>
      <c r="LMX60" s="1028"/>
      <c r="LMY60" s="1028"/>
      <c r="LMZ60" s="1028"/>
      <c r="LNA60" s="1028"/>
      <c r="LNB60" s="1028"/>
      <c r="LNC60" s="1028"/>
      <c r="LND60" s="1028"/>
      <c r="LNE60" s="1028"/>
      <c r="LNF60" s="1028"/>
      <c r="LNG60" s="1028"/>
      <c r="LNH60" s="1028"/>
      <c r="LNI60" s="1028"/>
      <c r="LNJ60" s="1028"/>
      <c r="LNK60" s="1028"/>
      <c r="LNL60" s="1028"/>
      <c r="LNM60" s="1028"/>
      <c r="LNN60" s="1028"/>
      <c r="LNO60" s="1028"/>
      <c r="LNP60" s="1028"/>
      <c r="LNQ60" s="1028"/>
      <c r="LNR60" s="1028"/>
      <c r="LNS60" s="1028"/>
      <c r="LNT60" s="1028"/>
      <c r="LNU60" s="1028"/>
      <c r="LNV60" s="1028"/>
      <c r="LNW60" s="1028"/>
      <c r="LNX60" s="1028"/>
      <c r="LNY60" s="1028"/>
      <c r="LNZ60" s="1028"/>
      <c r="LOA60" s="1028"/>
      <c r="LOB60" s="1028"/>
      <c r="LOC60" s="1028"/>
      <c r="LOD60" s="1028"/>
      <c r="LOE60" s="1028"/>
      <c r="LOF60" s="1028"/>
      <c r="LOG60" s="1028"/>
      <c r="LOH60" s="1028"/>
      <c r="LOI60" s="1028"/>
      <c r="LOJ60" s="1028"/>
      <c r="LOK60" s="1028"/>
      <c r="LOL60" s="1028"/>
      <c r="LOM60" s="1028"/>
      <c r="LON60" s="1028"/>
      <c r="LOO60" s="1028"/>
      <c r="LOP60" s="1028"/>
      <c r="LOQ60" s="1028"/>
      <c r="LOR60" s="1028"/>
      <c r="LOS60" s="1028"/>
      <c r="LOT60" s="1028"/>
      <c r="LOU60" s="1028"/>
      <c r="LOV60" s="1028"/>
      <c r="LOW60" s="1028"/>
      <c r="LOX60" s="1028"/>
      <c r="LOY60" s="1028"/>
      <c r="LOZ60" s="1028"/>
      <c r="LPA60" s="1028"/>
      <c r="LPB60" s="1028"/>
      <c r="LPC60" s="1028"/>
      <c r="LPD60" s="1028"/>
      <c r="LPE60" s="1028"/>
      <c r="LPF60" s="1028"/>
      <c r="LPG60" s="1028"/>
      <c r="LPH60" s="1028"/>
      <c r="LPI60" s="1028"/>
      <c r="LPJ60" s="1028"/>
      <c r="LPK60" s="1028"/>
      <c r="LPL60" s="1028"/>
      <c r="LPM60" s="1028"/>
      <c r="LPN60" s="1028"/>
      <c r="LPO60" s="1028"/>
      <c r="LPP60" s="1028"/>
      <c r="LPQ60" s="1028"/>
      <c r="LPR60" s="1028"/>
      <c r="LPS60" s="1028"/>
      <c r="LPT60" s="1028"/>
      <c r="LPU60" s="1028"/>
      <c r="LPV60" s="1028"/>
      <c r="LPW60" s="1028"/>
      <c r="LPX60" s="1028"/>
      <c r="LPY60" s="1028"/>
      <c r="LPZ60" s="1028"/>
      <c r="LQA60" s="1028"/>
      <c r="LQB60" s="1028"/>
      <c r="LQC60" s="1028"/>
      <c r="LQD60" s="1028"/>
      <c r="LQE60" s="1028"/>
      <c r="LQF60" s="1028"/>
      <c r="LQG60" s="1028"/>
      <c r="LQH60" s="1028"/>
      <c r="LQI60" s="1028"/>
      <c r="LQJ60" s="1028"/>
      <c r="LQK60" s="1028"/>
      <c r="LQL60" s="1028"/>
      <c r="LQM60" s="1028"/>
      <c r="LQN60" s="1028"/>
      <c r="LQO60" s="1028"/>
      <c r="LQP60" s="1028"/>
      <c r="LQQ60" s="1028"/>
      <c r="LQR60" s="1028"/>
      <c r="LQS60" s="1028"/>
      <c r="LQT60" s="1028"/>
      <c r="LQU60" s="1028"/>
      <c r="LQV60" s="1028"/>
      <c r="LQW60" s="1028"/>
      <c r="LQX60" s="1028"/>
      <c r="LQY60" s="1028"/>
      <c r="LQZ60" s="1028"/>
      <c r="LRA60" s="1028"/>
      <c r="LRB60" s="1028"/>
      <c r="LRC60" s="1028"/>
      <c r="LRD60" s="1028"/>
      <c r="LRE60" s="1028"/>
      <c r="LRF60" s="1028"/>
      <c r="LRG60" s="1028"/>
      <c r="LRH60" s="1028"/>
      <c r="LRI60" s="1028"/>
      <c r="LRJ60" s="1028"/>
      <c r="LRK60" s="1028"/>
      <c r="LRL60" s="1028"/>
      <c r="LRM60" s="1028"/>
      <c r="LRN60" s="1028"/>
      <c r="LRO60" s="1028"/>
      <c r="LRP60" s="1028"/>
      <c r="LRQ60" s="1028"/>
      <c r="LRR60" s="1028"/>
      <c r="LRS60" s="1028"/>
      <c r="LRT60" s="1028"/>
      <c r="LRU60" s="1028"/>
      <c r="LRV60" s="1028"/>
      <c r="LRW60" s="1028"/>
      <c r="LRX60" s="1028"/>
      <c r="LRY60" s="1028"/>
      <c r="LRZ60" s="1028"/>
      <c r="LSA60" s="1028"/>
      <c r="LSB60" s="1028"/>
      <c r="LSC60" s="1028"/>
      <c r="LSD60" s="1028"/>
      <c r="LSE60" s="1028"/>
      <c r="LSF60" s="1028"/>
      <c r="LSG60" s="1028"/>
      <c r="LSH60" s="1028"/>
      <c r="LSI60" s="1028"/>
      <c r="LSJ60" s="1028"/>
      <c r="LSK60" s="1028"/>
      <c r="LSL60" s="1028"/>
      <c r="LSM60" s="1028"/>
      <c r="LSN60" s="1028"/>
      <c r="LSO60" s="1028"/>
      <c r="LSP60" s="1028"/>
      <c r="LSQ60" s="1028"/>
      <c r="LSR60" s="1028"/>
      <c r="LSS60" s="1028"/>
      <c r="LST60" s="1028"/>
      <c r="LSU60" s="1028"/>
      <c r="LSV60" s="1028"/>
      <c r="LSW60" s="1028"/>
      <c r="LSX60" s="1028"/>
      <c r="LSY60" s="1028"/>
      <c r="LSZ60" s="1028"/>
      <c r="LTA60" s="1028"/>
      <c r="LTB60" s="1028"/>
      <c r="LTC60" s="1028"/>
      <c r="LTD60" s="1028"/>
      <c r="LTE60" s="1028"/>
      <c r="LTF60" s="1028"/>
      <c r="LTG60" s="1028"/>
      <c r="LTH60" s="1028"/>
      <c r="LTI60" s="1028"/>
      <c r="LTJ60" s="1028"/>
      <c r="LTK60" s="1028"/>
      <c r="LTL60" s="1028"/>
      <c r="LTM60" s="1028"/>
      <c r="LTN60" s="1028"/>
      <c r="LTO60" s="1028"/>
      <c r="LTP60" s="1028"/>
      <c r="LTQ60" s="1028"/>
      <c r="LTR60" s="1028"/>
      <c r="LTS60" s="1028"/>
      <c r="LTT60" s="1028"/>
      <c r="LTU60" s="1028"/>
      <c r="LTV60" s="1028"/>
      <c r="LTW60" s="1028"/>
      <c r="LTX60" s="1028"/>
      <c r="LTY60" s="1028"/>
      <c r="LTZ60" s="1028"/>
      <c r="LUA60" s="1028"/>
      <c r="LUB60" s="1028"/>
      <c r="LUC60" s="1028"/>
      <c r="LUD60" s="1028"/>
      <c r="LUE60" s="1028"/>
      <c r="LUF60" s="1028"/>
      <c r="LUG60" s="1028"/>
      <c r="LUH60" s="1028"/>
      <c r="LUI60" s="1028"/>
      <c r="LUJ60" s="1028"/>
      <c r="LUK60" s="1028"/>
      <c r="LUL60" s="1028"/>
      <c r="LUM60" s="1028"/>
      <c r="LUN60" s="1028"/>
      <c r="LUO60" s="1028"/>
      <c r="LUP60" s="1028"/>
      <c r="LUQ60" s="1028"/>
      <c r="LUR60" s="1028"/>
      <c r="LUS60" s="1028"/>
      <c r="LUT60" s="1028"/>
      <c r="LUU60" s="1028"/>
      <c r="LUV60" s="1028"/>
      <c r="LUW60" s="1028"/>
      <c r="LUX60" s="1028"/>
      <c r="LUY60" s="1028"/>
      <c r="LUZ60" s="1028"/>
      <c r="LVA60" s="1028"/>
      <c r="LVB60" s="1028"/>
      <c r="LVC60" s="1028"/>
      <c r="LVD60" s="1028"/>
      <c r="LVE60" s="1028"/>
      <c r="LVF60" s="1028"/>
      <c r="LVG60" s="1028"/>
      <c r="LVH60" s="1028"/>
      <c r="LVI60" s="1028"/>
      <c r="LVJ60" s="1028"/>
      <c r="LVK60" s="1028"/>
      <c r="LVL60" s="1028"/>
      <c r="LVM60" s="1028"/>
      <c r="LVN60" s="1028"/>
      <c r="LVO60" s="1028"/>
      <c r="LVP60" s="1028"/>
      <c r="LVQ60" s="1028"/>
      <c r="LVR60" s="1028"/>
      <c r="LVS60" s="1028"/>
      <c r="LVT60" s="1028"/>
      <c r="LVU60" s="1028"/>
      <c r="LVV60" s="1028"/>
      <c r="LVW60" s="1028"/>
      <c r="LVX60" s="1028"/>
      <c r="LVY60" s="1028"/>
      <c r="LVZ60" s="1028"/>
      <c r="LWA60" s="1028"/>
      <c r="LWB60" s="1028"/>
      <c r="LWC60" s="1028"/>
      <c r="LWD60" s="1028"/>
      <c r="LWE60" s="1028"/>
      <c r="LWF60" s="1028"/>
      <c r="LWG60" s="1028"/>
      <c r="LWH60" s="1028"/>
      <c r="LWI60" s="1028"/>
      <c r="LWJ60" s="1028"/>
      <c r="LWK60" s="1028"/>
      <c r="LWL60" s="1028"/>
      <c r="LWM60" s="1028"/>
      <c r="LWN60" s="1028"/>
      <c r="LWO60" s="1028"/>
      <c r="LWP60" s="1028"/>
      <c r="LWQ60" s="1028"/>
      <c r="LWR60" s="1028"/>
      <c r="LWS60" s="1028"/>
      <c r="LWT60" s="1028"/>
      <c r="LWU60" s="1028"/>
      <c r="LWV60" s="1028"/>
      <c r="LWW60" s="1028"/>
      <c r="LWX60" s="1028"/>
      <c r="LWY60" s="1028"/>
      <c r="LWZ60" s="1028"/>
      <c r="LXA60" s="1028"/>
      <c r="LXB60" s="1028"/>
      <c r="LXC60" s="1028"/>
      <c r="LXD60" s="1028"/>
      <c r="LXE60" s="1028"/>
      <c r="LXF60" s="1028"/>
      <c r="LXG60" s="1028"/>
      <c r="LXH60" s="1028"/>
      <c r="LXI60" s="1028"/>
      <c r="LXJ60" s="1028"/>
      <c r="LXK60" s="1028"/>
      <c r="LXL60" s="1028"/>
      <c r="LXM60" s="1028"/>
      <c r="LXN60" s="1028"/>
      <c r="LXO60" s="1028"/>
      <c r="LXP60" s="1028"/>
      <c r="LXQ60" s="1028"/>
      <c r="LXR60" s="1028"/>
      <c r="LXS60" s="1028"/>
      <c r="LXT60" s="1028"/>
      <c r="LXU60" s="1028"/>
      <c r="LXV60" s="1028"/>
      <c r="LXW60" s="1028"/>
      <c r="LXX60" s="1028"/>
      <c r="LXY60" s="1028"/>
      <c r="LXZ60" s="1028"/>
      <c r="LYA60" s="1028"/>
      <c r="LYB60" s="1028"/>
      <c r="LYC60" s="1028"/>
      <c r="LYD60" s="1028"/>
      <c r="LYE60" s="1028"/>
      <c r="LYF60" s="1028"/>
      <c r="LYG60" s="1028"/>
      <c r="LYH60" s="1028"/>
      <c r="LYI60" s="1028"/>
      <c r="LYJ60" s="1028"/>
      <c r="LYK60" s="1028"/>
      <c r="LYL60" s="1028"/>
      <c r="LYM60" s="1028"/>
      <c r="LYN60" s="1028"/>
      <c r="LYO60" s="1028"/>
      <c r="LYP60" s="1028"/>
      <c r="LYQ60" s="1028"/>
      <c r="LYR60" s="1028"/>
      <c r="LYS60" s="1028"/>
      <c r="LYT60" s="1028"/>
      <c r="LYU60" s="1028"/>
      <c r="LYV60" s="1028"/>
      <c r="LYW60" s="1028"/>
      <c r="LYX60" s="1028"/>
      <c r="LYY60" s="1028"/>
      <c r="LYZ60" s="1028"/>
      <c r="LZA60" s="1028"/>
      <c r="LZB60" s="1028"/>
      <c r="LZC60" s="1028"/>
      <c r="LZD60" s="1028"/>
      <c r="LZE60" s="1028"/>
      <c r="LZF60" s="1028"/>
      <c r="LZG60" s="1028"/>
      <c r="LZH60" s="1028"/>
      <c r="LZI60" s="1028"/>
      <c r="LZJ60" s="1028"/>
      <c r="LZK60" s="1028"/>
      <c r="LZL60" s="1028"/>
      <c r="LZM60" s="1028"/>
      <c r="LZN60" s="1028"/>
      <c r="LZO60" s="1028"/>
      <c r="LZP60" s="1028"/>
      <c r="LZQ60" s="1028"/>
      <c r="LZR60" s="1028"/>
      <c r="LZS60" s="1028"/>
      <c r="LZT60" s="1028"/>
      <c r="LZU60" s="1028"/>
      <c r="LZV60" s="1028"/>
      <c r="LZW60" s="1028"/>
      <c r="LZX60" s="1028"/>
      <c r="LZY60" s="1028"/>
      <c r="LZZ60" s="1028"/>
      <c r="MAA60" s="1028"/>
      <c r="MAB60" s="1028"/>
      <c r="MAC60" s="1028"/>
      <c r="MAD60" s="1028"/>
      <c r="MAE60" s="1028"/>
      <c r="MAF60" s="1028"/>
      <c r="MAG60" s="1028"/>
      <c r="MAH60" s="1028"/>
      <c r="MAI60" s="1028"/>
      <c r="MAJ60" s="1028"/>
      <c r="MAK60" s="1028"/>
      <c r="MAL60" s="1028"/>
      <c r="MAM60" s="1028"/>
      <c r="MAN60" s="1028"/>
      <c r="MAO60" s="1028"/>
      <c r="MAP60" s="1028"/>
      <c r="MAQ60" s="1028"/>
      <c r="MAR60" s="1028"/>
      <c r="MAS60" s="1028"/>
      <c r="MAT60" s="1028"/>
      <c r="MAU60" s="1028"/>
      <c r="MAV60" s="1028"/>
      <c r="MAW60" s="1028"/>
      <c r="MAX60" s="1028"/>
      <c r="MAY60" s="1028"/>
      <c r="MAZ60" s="1028"/>
      <c r="MBA60" s="1028"/>
      <c r="MBB60" s="1028"/>
      <c r="MBC60" s="1028"/>
      <c r="MBD60" s="1028"/>
      <c r="MBE60" s="1028"/>
      <c r="MBF60" s="1028"/>
      <c r="MBG60" s="1028"/>
      <c r="MBH60" s="1028"/>
      <c r="MBI60" s="1028"/>
      <c r="MBJ60" s="1028"/>
      <c r="MBK60" s="1028"/>
      <c r="MBL60" s="1028"/>
      <c r="MBM60" s="1028"/>
      <c r="MBN60" s="1028"/>
      <c r="MBO60" s="1028"/>
      <c r="MBP60" s="1028"/>
      <c r="MBQ60" s="1028"/>
      <c r="MBR60" s="1028"/>
      <c r="MBS60" s="1028"/>
      <c r="MBT60" s="1028"/>
      <c r="MBU60" s="1028"/>
      <c r="MBV60" s="1028"/>
      <c r="MBW60" s="1028"/>
      <c r="MBX60" s="1028"/>
      <c r="MBY60" s="1028"/>
      <c r="MBZ60" s="1028"/>
      <c r="MCA60" s="1028"/>
      <c r="MCB60" s="1028"/>
      <c r="MCC60" s="1028"/>
      <c r="MCD60" s="1028"/>
      <c r="MCE60" s="1028"/>
      <c r="MCF60" s="1028"/>
      <c r="MCG60" s="1028"/>
      <c r="MCH60" s="1028"/>
      <c r="MCI60" s="1028"/>
      <c r="MCJ60" s="1028"/>
      <c r="MCK60" s="1028"/>
      <c r="MCL60" s="1028"/>
      <c r="MCM60" s="1028"/>
      <c r="MCN60" s="1028"/>
      <c r="MCO60" s="1028"/>
      <c r="MCP60" s="1028"/>
      <c r="MCQ60" s="1028"/>
      <c r="MCR60" s="1028"/>
      <c r="MCS60" s="1028"/>
      <c r="MCT60" s="1028"/>
      <c r="MCU60" s="1028"/>
      <c r="MCV60" s="1028"/>
      <c r="MCW60" s="1028"/>
      <c r="MCX60" s="1028"/>
      <c r="MCY60" s="1028"/>
      <c r="MCZ60" s="1028"/>
      <c r="MDA60" s="1028"/>
      <c r="MDB60" s="1028"/>
      <c r="MDC60" s="1028"/>
      <c r="MDD60" s="1028"/>
      <c r="MDE60" s="1028"/>
      <c r="MDF60" s="1028"/>
      <c r="MDG60" s="1028"/>
      <c r="MDH60" s="1028"/>
      <c r="MDI60" s="1028"/>
      <c r="MDJ60" s="1028"/>
      <c r="MDK60" s="1028"/>
      <c r="MDL60" s="1028"/>
      <c r="MDM60" s="1028"/>
      <c r="MDN60" s="1028"/>
      <c r="MDO60" s="1028"/>
      <c r="MDP60" s="1028"/>
      <c r="MDQ60" s="1028"/>
      <c r="MDR60" s="1028"/>
      <c r="MDS60" s="1028"/>
      <c r="MDT60" s="1028"/>
      <c r="MDU60" s="1028"/>
      <c r="MDV60" s="1028"/>
      <c r="MDW60" s="1028"/>
      <c r="MDX60" s="1028"/>
      <c r="MDY60" s="1028"/>
      <c r="MDZ60" s="1028"/>
      <c r="MEA60" s="1028"/>
      <c r="MEB60" s="1028"/>
      <c r="MEC60" s="1028"/>
      <c r="MED60" s="1028"/>
      <c r="MEE60" s="1028"/>
      <c r="MEF60" s="1028"/>
      <c r="MEG60" s="1028"/>
      <c r="MEH60" s="1028"/>
      <c r="MEI60" s="1028"/>
      <c r="MEJ60" s="1028"/>
      <c r="MEK60" s="1028"/>
      <c r="MEL60" s="1028"/>
      <c r="MEM60" s="1028"/>
      <c r="MEN60" s="1028"/>
      <c r="MEO60" s="1028"/>
      <c r="MEP60" s="1028"/>
      <c r="MEQ60" s="1028"/>
      <c r="MER60" s="1028"/>
      <c r="MES60" s="1028"/>
      <c r="MET60" s="1028"/>
      <c r="MEU60" s="1028"/>
      <c r="MEV60" s="1028"/>
      <c r="MEW60" s="1028"/>
      <c r="MEX60" s="1028"/>
      <c r="MEY60" s="1028"/>
      <c r="MEZ60" s="1028"/>
      <c r="MFA60" s="1028"/>
      <c r="MFB60" s="1028"/>
      <c r="MFC60" s="1028"/>
      <c r="MFD60" s="1028"/>
      <c r="MFE60" s="1028"/>
      <c r="MFF60" s="1028"/>
      <c r="MFG60" s="1028"/>
      <c r="MFH60" s="1028"/>
      <c r="MFI60" s="1028"/>
      <c r="MFJ60" s="1028"/>
      <c r="MFK60" s="1028"/>
      <c r="MFL60" s="1028"/>
      <c r="MFM60" s="1028"/>
      <c r="MFN60" s="1028"/>
      <c r="MFO60" s="1028"/>
      <c r="MFP60" s="1028"/>
      <c r="MFQ60" s="1028"/>
      <c r="MFR60" s="1028"/>
      <c r="MFS60" s="1028"/>
      <c r="MFT60" s="1028"/>
      <c r="MFU60" s="1028"/>
      <c r="MFV60" s="1028"/>
      <c r="MFW60" s="1028"/>
      <c r="MFX60" s="1028"/>
      <c r="MFY60" s="1028"/>
      <c r="MFZ60" s="1028"/>
      <c r="MGA60" s="1028"/>
      <c r="MGB60" s="1028"/>
      <c r="MGC60" s="1028"/>
      <c r="MGD60" s="1028"/>
      <c r="MGE60" s="1028"/>
      <c r="MGF60" s="1028"/>
      <c r="MGG60" s="1028"/>
      <c r="MGH60" s="1028"/>
      <c r="MGI60" s="1028"/>
      <c r="MGJ60" s="1028"/>
      <c r="MGK60" s="1028"/>
      <c r="MGL60" s="1028"/>
      <c r="MGM60" s="1028"/>
      <c r="MGN60" s="1028"/>
      <c r="MGO60" s="1028"/>
      <c r="MGP60" s="1028"/>
      <c r="MGQ60" s="1028"/>
      <c r="MGR60" s="1028"/>
      <c r="MGS60" s="1028"/>
      <c r="MGT60" s="1028"/>
      <c r="MGU60" s="1028"/>
      <c r="MGV60" s="1028"/>
      <c r="MGW60" s="1028"/>
      <c r="MGX60" s="1028"/>
      <c r="MGY60" s="1028"/>
      <c r="MGZ60" s="1028"/>
      <c r="MHA60" s="1028"/>
      <c r="MHB60" s="1028"/>
      <c r="MHC60" s="1028"/>
      <c r="MHD60" s="1028"/>
      <c r="MHE60" s="1028"/>
      <c r="MHF60" s="1028"/>
      <c r="MHG60" s="1028"/>
      <c r="MHH60" s="1028"/>
      <c r="MHI60" s="1028"/>
      <c r="MHJ60" s="1028"/>
      <c r="MHK60" s="1028"/>
      <c r="MHL60" s="1028"/>
      <c r="MHM60" s="1028"/>
      <c r="MHN60" s="1028"/>
      <c r="MHO60" s="1028"/>
      <c r="MHP60" s="1028"/>
      <c r="MHQ60" s="1028"/>
      <c r="MHR60" s="1028"/>
      <c r="MHS60" s="1028"/>
      <c r="MHT60" s="1028"/>
      <c r="MHU60" s="1028"/>
      <c r="MHV60" s="1028"/>
      <c r="MHW60" s="1028"/>
      <c r="MHX60" s="1028"/>
      <c r="MHY60" s="1028"/>
      <c r="MHZ60" s="1028"/>
      <c r="MIA60" s="1028"/>
      <c r="MIB60" s="1028"/>
      <c r="MIC60" s="1028"/>
      <c r="MID60" s="1028"/>
      <c r="MIE60" s="1028"/>
      <c r="MIF60" s="1028"/>
      <c r="MIG60" s="1028"/>
      <c r="MIH60" s="1028"/>
      <c r="MII60" s="1028"/>
      <c r="MIJ60" s="1028"/>
      <c r="MIK60" s="1028"/>
      <c r="MIL60" s="1028"/>
      <c r="MIM60" s="1028"/>
      <c r="MIN60" s="1028"/>
      <c r="MIO60" s="1028"/>
      <c r="MIP60" s="1028"/>
      <c r="MIQ60" s="1028"/>
      <c r="MIR60" s="1028"/>
      <c r="MIS60" s="1028"/>
      <c r="MIT60" s="1028"/>
      <c r="MIU60" s="1028"/>
      <c r="MIV60" s="1028"/>
      <c r="MIW60" s="1028"/>
      <c r="MIX60" s="1028"/>
      <c r="MIY60" s="1028"/>
      <c r="MIZ60" s="1028"/>
      <c r="MJA60" s="1028"/>
      <c r="MJB60" s="1028"/>
      <c r="MJC60" s="1028"/>
      <c r="MJD60" s="1028"/>
      <c r="MJE60" s="1028"/>
      <c r="MJF60" s="1028"/>
      <c r="MJG60" s="1028"/>
      <c r="MJH60" s="1028"/>
      <c r="MJI60" s="1028"/>
      <c r="MJJ60" s="1028"/>
      <c r="MJK60" s="1028"/>
      <c r="MJL60" s="1028"/>
      <c r="MJM60" s="1028"/>
      <c r="MJN60" s="1028"/>
      <c r="MJO60" s="1028"/>
      <c r="MJP60" s="1028"/>
      <c r="MJQ60" s="1028"/>
      <c r="MJR60" s="1028"/>
      <c r="MJS60" s="1028"/>
      <c r="MJT60" s="1028"/>
      <c r="MJU60" s="1028"/>
      <c r="MJV60" s="1028"/>
      <c r="MJW60" s="1028"/>
      <c r="MJX60" s="1028"/>
      <c r="MJY60" s="1028"/>
      <c r="MJZ60" s="1028"/>
      <c r="MKA60" s="1028"/>
      <c r="MKB60" s="1028"/>
      <c r="MKC60" s="1028"/>
      <c r="MKD60" s="1028"/>
      <c r="MKE60" s="1028"/>
      <c r="MKF60" s="1028"/>
      <c r="MKG60" s="1028"/>
      <c r="MKH60" s="1028"/>
      <c r="MKI60" s="1028"/>
      <c r="MKJ60" s="1028"/>
      <c r="MKK60" s="1028"/>
      <c r="MKL60" s="1028"/>
      <c r="MKM60" s="1028"/>
      <c r="MKN60" s="1028"/>
      <c r="MKO60" s="1028"/>
      <c r="MKP60" s="1028"/>
      <c r="MKQ60" s="1028"/>
      <c r="MKR60" s="1028"/>
      <c r="MKS60" s="1028"/>
      <c r="MKT60" s="1028"/>
      <c r="MKU60" s="1028"/>
      <c r="MKV60" s="1028"/>
      <c r="MKW60" s="1028"/>
      <c r="MKX60" s="1028"/>
      <c r="MKY60" s="1028"/>
      <c r="MKZ60" s="1028"/>
      <c r="MLA60" s="1028"/>
      <c r="MLB60" s="1028"/>
      <c r="MLC60" s="1028"/>
      <c r="MLD60" s="1028"/>
      <c r="MLE60" s="1028"/>
      <c r="MLF60" s="1028"/>
      <c r="MLG60" s="1028"/>
      <c r="MLH60" s="1028"/>
      <c r="MLI60" s="1028"/>
      <c r="MLJ60" s="1028"/>
      <c r="MLK60" s="1028"/>
      <c r="MLL60" s="1028"/>
      <c r="MLM60" s="1028"/>
      <c r="MLN60" s="1028"/>
      <c r="MLO60" s="1028"/>
      <c r="MLP60" s="1028"/>
      <c r="MLQ60" s="1028"/>
      <c r="MLR60" s="1028"/>
      <c r="MLS60" s="1028"/>
      <c r="MLT60" s="1028"/>
      <c r="MLU60" s="1028"/>
      <c r="MLV60" s="1028"/>
      <c r="MLW60" s="1028"/>
      <c r="MLX60" s="1028"/>
      <c r="MLY60" s="1028"/>
      <c r="MLZ60" s="1028"/>
      <c r="MMA60" s="1028"/>
      <c r="MMB60" s="1028"/>
      <c r="MMC60" s="1028"/>
      <c r="MMD60" s="1028"/>
      <c r="MME60" s="1028"/>
      <c r="MMF60" s="1028"/>
      <c r="MMG60" s="1028"/>
      <c r="MMH60" s="1028"/>
      <c r="MMI60" s="1028"/>
      <c r="MMJ60" s="1028"/>
      <c r="MMK60" s="1028"/>
      <c r="MML60" s="1028"/>
      <c r="MMM60" s="1028"/>
      <c r="MMN60" s="1028"/>
      <c r="MMO60" s="1028"/>
      <c r="MMP60" s="1028"/>
      <c r="MMQ60" s="1028"/>
      <c r="MMR60" s="1028"/>
      <c r="MMS60" s="1028"/>
      <c r="MMT60" s="1028"/>
      <c r="MMU60" s="1028"/>
      <c r="MMV60" s="1028"/>
      <c r="MMW60" s="1028"/>
      <c r="MMX60" s="1028"/>
      <c r="MMY60" s="1028"/>
      <c r="MMZ60" s="1028"/>
      <c r="MNA60" s="1028"/>
      <c r="MNB60" s="1028"/>
      <c r="MNC60" s="1028"/>
      <c r="MND60" s="1028"/>
      <c r="MNE60" s="1028"/>
      <c r="MNF60" s="1028"/>
      <c r="MNG60" s="1028"/>
      <c r="MNH60" s="1028"/>
      <c r="MNI60" s="1028"/>
      <c r="MNJ60" s="1028"/>
      <c r="MNK60" s="1028"/>
      <c r="MNL60" s="1028"/>
      <c r="MNM60" s="1028"/>
      <c r="MNN60" s="1028"/>
      <c r="MNO60" s="1028"/>
      <c r="MNP60" s="1028"/>
      <c r="MNQ60" s="1028"/>
      <c r="MNR60" s="1028"/>
      <c r="MNS60" s="1028"/>
      <c r="MNT60" s="1028"/>
      <c r="MNU60" s="1028"/>
      <c r="MNV60" s="1028"/>
      <c r="MNW60" s="1028"/>
      <c r="MNX60" s="1028"/>
      <c r="MNY60" s="1028"/>
      <c r="MNZ60" s="1028"/>
      <c r="MOA60" s="1028"/>
      <c r="MOB60" s="1028"/>
      <c r="MOC60" s="1028"/>
      <c r="MOD60" s="1028"/>
      <c r="MOE60" s="1028"/>
      <c r="MOF60" s="1028"/>
      <c r="MOG60" s="1028"/>
      <c r="MOH60" s="1028"/>
      <c r="MOI60" s="1028"/>
      <c r="MOJ60" s="1028"/>
      <c r="MOK60" s="1028"/>
      <c r="MOL60" s="1028"/>
      <c r="MOM60" s="1028"/>
      <c r="MON60" s="1028"/>
      <c r="MOO60" s="1028"/>
      <c r="MOP60" s="1028"/>
      <c r="MOQ60" s="1028"/>
      <c r="MOR60" s="1028"/>
      <c r="MOS60" s="1028"/>
      <c r="MOT60" s="1028"/>
      <c r="MOU60" s="1028"/>
      <c r="MOV60" s="1028"/>
      <c r="MOW60" s="1028"/>
      <c r="MOX60" s="1028"/>
      <c r="MOY60" s="1028"/>
      <c r="MOZ60" s="1028"/>
      <c r="MPA60" s="1028"/>
      <c r="MPB60" s="1028"/>
      <c r="MPC60" s="1028"/>
      <c r="MPD60" s="1028"/>
      <c r="MPE60" s="1028"/>
      <c r="MPF60" s="1028"/>
      <c r="MPG60" s="1028"/>
      <c r="MPH60" s="1028"/>
      <c r="MPI60" s="1028"/>
      <c r="MPJ60" s="1028"/>
      <c r="MPK60" s="1028"/>
      <c r="MPL60" s="1028"/>
      <c r="MPM60" s="1028"/>
      <c r="MPN60" s="1028"/>
      <c r="MPO60" s="1028"/>
      <c r="MPP60" s="1028"/>
      <c r="MPQ60" s="1028"/>
      <c r="MPR60" s="1028"/>
      <c r="MPS60" s="1028"/>
      <c r="MPT60" s="1028"/>
      <c r="MPU60" s="1028"/>
      <c r="MPV60" s="1028"/>
      <c r="MPW60" s="1028"/>
      <c r="MPX60" s="1028"/>
      <c r="MPY60" s="1028"/>
      <c r="MPZ60" s="1028"/>
      <c r="MQA60" s="1028"/>
      <c r="MQB60" s="1028"/>
      <c r="MQC60" s="1028"/>
      <c r="MQD60" s="1028"/>
      <c r="MQE60" s="1028"/>
      <c r="MQF60" s="1028"/>
      <c r="MQG60" s="1028"/>
      <c r="MQH60" s="1028"/>
      <c r="MQI60" s="1028"/>
      <c r="MQJ60" s="1028"/>
      <c r="MQK60" s="1028"/>
      <c r="MQL60" s="1028"/>
      <c r="MQM60" s="1028"/>
      <c r="MQN60" s="1028"/>
      <c r="MQO60" s="1028"/>
      <c r="MQP60" s="1028"/>
      <c r="MQQ60" s="1028"/>
      <c r="MQR60" s="1028"/>
      <c r="MQS60" s="1028"/>
      <c r="MQT60" s="1028"/>
      <c r="MQU60" s="1028"/>
      <c r="MQV60" s="1028"/>
      <c r="MQW60" s="1028"/>
      <c r="MQX60" s="1028"/>
      <c r="MQY60" s="1028"/>
      <c r="MQZ60" s="1028"/>
      <c r="MRA60" s="1028"/>
      <c r="MRB60" s="1028"/>
      <c r="MRC60" s="1028"/>
      <c r="MRD60" s="1028"/>
      <c r="MRE60" s="1028"/>
      <c r="MRF60" s="1028"/>
      <c r="MRG60" s="1028"/>
      <c r="MRH60" s="1028"/>
      <c r="MRI60" s="1028"/>
      <c r="MRJ60" s="1028"/>
      <c r="MRK60" s="1028"/>
      <c r="MRL60" s="1028"/>
      <c r="MRM60" s="1028"/>
      <c r="MRN60" s="1028"/>
      <c r="MRO60" s="1028"/>
      <c r="MRP60" s="1028"/>
      <c r="MRQ60" s="1028"/>
      <c r="MRR60" s="1028"/>
      <c r="MRS60" s="1028"/>
      <c r="MRT60" s="1028"/>
      <c r="MRU60" s="1028"/>
      <c r="MRV60" s="1028"/>
      <c r="MRW60" s="1028"/>
      <c r="MRX60" s="1028"/>
      <c r="MRY60" s="1028"/>
      <c r="MRZ60" s="1028"/>
      <c r="MSA60" s="1028"/>
      <c r="MSB60" s="1028"/>
      <c r="MSC60" s="1028"/>
      <c r="MSD60" s="1028"/>
      <c r="MSE60" s="1028"/>
      <c r="MSF60" s="1028"/>
      <c r="MSG60" s="1028"/>
      <c r="MSH60" s="1028"/>
      <c r="MSI60" s="1028"/>
      <c r="MSJ60" s="1028"/>
      <c r="MSK60" s="1028"/>
      <c r="MSL60" s="1028"/>
      <c r="MSM60" s="1028"/>
      <c r="MSN60" s="1028"/>
      <c r="MSO60" s="1028"/>
      <c r="MSP60" s="1028"/>
      <c r="MSQ60" s="1028"/>
      <c r="MSR60" s="1028"/>
      <c r="MSS60" s="1028"/>
      <c r="MST60" s="1028"/>
      <c r="MSU60" s="1028"/>
      <c r="MSV60" s="1028"/>
      <c r="MSW60" s="1028"/>
      <c r="MSX60" s="1028"/>
      <c r="MSY60" s="1028"/>
      <c r="MSZ60" s="1028"/>
      <c r="MTA60" s="1028"/>
      <c r="MTB60" s="1028"/>
      <c r="MTC60" s="1028"/>
      <c r="MTD60" s="1028"/>
      <c r="MTE60" s="1028"/>
      <c r="MTF60" s="1028"/>
      <c r="MTG60" s="1028"/>
      <c r="MTH60" s="1028"/>
      <c r="MTI60" s="1028"/>
      <c r="MTJ60" s="1028"/>
      <c r="MTK60" s="1028"/>
      <c r="MTL60" s="1028"/>
      <c r="MTM60" s="1028"/>
      <c r="MTN60" s="1028"/>
      <c r="MTO60" s="1028"/>
      <c r="MTP60" s="1028"/>
      <c r="MTQ60" s="1028"/>
      <c r="MTR60" s="1028"/>
      <c r="MTS60" s="1028"/>
      <c r="MTT60" s="1028"/>
      <c r="MTU60" s="1028"/>
      <c r="MTV60" s="1028"/>
      <c r="MTW60" s="1028"/>
      <c r="MTX60" s="1028"/>
      <c r="MTY60" s="1028"/>
      <c r="MTZ60" s="1028"/>
      <c r="MUA60" s="1028"/>
      <c r="MUB60" s="1028"/>
      <c r="MUC60" s="1028"/>
      <c r="MUD60" s="1028"/>
      <c r="MUE60" s="1028"/>
      <c r="MUF60" s="1028"/>
      <c r="MUG60" s="1028"/>
      <c r="MUH60" s="1028"/>
      <c r="MUI60" s="1028"/>
      <c r="MUJ60" s="1028"/>
      <c r="MUK60" s="1028"/>
      <c r="MUL60" s="1028"/>
      <c r="MUM60" s="1028"/>
      <c r="MUN60" s="1028"/>
      <c r="MUO60" s="1028"/>
      <c r="MUP60" s="1028"/>
      <c r="MUQ60" s="1028"/>
      <c r="MUR60" s="1028"/>
      <c r="MUS60" s="1028"/>
      <c r="MUT60" s="1028"/>
      <c r="MUU60" s="1028"/>
      <c r="MUV60" s="1028"/>
      <c r="MUW60" s="1028"/>
      <c r="MUX60" s="1028"/>
      <c r="MUY60" s="1028"/>
      <c r="MUZ60" s="1028"/>
      <c r="MVA60" s="1028"/>
      <c r="MVB60" s="1028"/>
      <c r="MVC60" s="1028"/>
      <c r="MVD60" s="1028"/>
      <c r="MVE60" s="1028"/>
      <c r="MVF60" s="1028"/>
      <c r="MVG60" s="1028"/>
      <c r="MVH60" s="1028"/>
      <c r="MVI60" s="1028"/>
      <c r="MVJ60" s="1028"/>
      <c r="MVK60" s="1028"/>
      <c r="MVL60" s="1028"/>
      <c r="MVM60" s="1028"/>
      <c r="MVN60" s="1028"/>
      <c r="MVO60" s="1028"/>
      <c r="MVP60" s="1028"/>
      <c r="MVQ60" s="1028"/>
      <c r="MVR60" s="1028"/>
      <c r="MVS60" s="1028"/>
      <c r="MVT60" s="1028"/>
      <c r="MVU60" s="1028"/>
      <c r="MVV60" s="1028"/>
      <c r="MVW60" s="1028"/>
      <c r="MVX60" s="1028"/>
      <c r="MVY60" s="1028"/>
      <c r="MVZ60" s="1028"/>
      <c r="MWA60" s="1028"/>
      <c r="MWB60" s="1028"/>
      <c r="MWC60" s="1028"/>
      <c r="MWD60" s="1028"/>
      <c r="MWE60" s="1028"/>
      <c r="MWF60" s="1028"/>
      <c r="MWG60" s="1028"/>
      <c r="MWH60" s="1028"/>
      <c r="MWI60" s="1028"/>
      <c r="MWJ60" s="1028"/>
      <c r="MWK60" s="1028"/>
      <c r="MWL60" s="1028"/>
      <c r="MWM60" s="1028"/>
      <c r="MWN60" s="1028"/>
      <c r="MWO60" s="1028"/>
      <c r="MWP60" s="1028"/>
      <c r="MWQ60" s="1028"/>
      <c r="MWR60" s="1028"/>
      <c r="MWS60" s="1028"/>
      <c r="MWT60" s="1028"/>
      <c r="MWU60" s="1028"/>
      <c r="MWV60" s="1028"/>
      <c r="MWW60" s="1028"/>
      <c r="MWX60" s="1028"/>
      <c r="MWY60" s="1028"/>
      <c r="MWZ60" s="1028"/>
      <c r="MXA60" s="1028"/>
      <c r="MXB60" s="1028"/>
      <c r="MXC60" s="1028"/>
      <c r="MXD60" s="1028"/>
      <c r="MXE60" s="1028"/>
      <c r="MXF60" s="1028"/>
      <c r="MXG60" s="1028"/>
      <c r="MXH60" s="1028"/>
      <c r="MXI60" s="1028"/>
      <c r="MXJ60" s="1028"/>
      <c r="MXK60" s="1028"/>
      <c r="MXL60" s="1028"/>
      <c r="MXM60" s="1028"/>
      <c r="MXN60" s="1028"/>
      <c r="MXO60" s="1028"/>
      <c r="MXP60" s="1028"/>
      <c r="MXQ60" s="1028"/>
      <c r="MXR60" s="1028"/>
      <c r="MXS60" s="1028"/>
      <c r="MXT60" s="1028"/>
      <c r="MXU60" s="1028"/>
      <c r="MXV60" s="1028"/>
      <c r="MXW60" s="1028"/>
      <c r="MXX60" s="1028"/>
      <c r="MXY60" s="1028"/>
      <c r="MXZ60" s="1028"/>
      <c r="MYA60" s="1028"/>
      <c r="MYB60" s="1028"/>
      <c r="MYC60" s="1028"/>
      <c r="MYD60" s="1028"/>
      <c r="MYE60" s="1028"/>
      <c r="MYF60" s="1028"/>
      <c r="MYG60" s="1028"/>
      <c r="MYH60" s="1028"/>
      <c r="MYI60" s="1028"/>
      <c r="MYJ60" s="1028"/>
      <c r="MYK60" s="1028"/>
      <c r="MYL60" s="1028"/>
      <c r="MYM60" s="1028"/>
      <c r="MYN60" s="1028"/>
      <c r="MYO60" s="1028"/>
      <c r="MYP60" s="1028"/>
      <c r="MYQ60" s="1028"/>
      <c r="MYR60" s="1028"/>
      <c r="MYS60" s="1028"/>
      <c r="MYT60" s="1028"/>
      <c r="MYU60" s="1028"/>
      <c r="MYV60" s="1028"/>
      <c r="MYW60" s="1028"/>
      <c r="MYX60" s="1028"/>
      <c r="MYY60" s="1028"/>
      <c r="MYZ60" s="1028"/>
      <c r="MZA60" s="1028"/>
      <c r="MZB60" s="1028"/>
      <c r="MZC60" s="1028"/>
      <c r="MZD60" s="1028"/>
      <c r="MZE60" s="1028"/>
      <c r="MZF60" s="1028"/>
      <c r="MZG60" s="1028"/>
      <c r="MZH60" s="1028"/>
      <c r="MZI60" s="1028"/>
      <c r="MZJ60" s="1028"/>
      <c r="MZK60" s="1028"/>
      <c r="MZL60" s="1028"/>
      <c r="MZM60" s="1028"/>
      <c r="MZN60" s="1028"/>
      <c r="MZO60" s="1028"/>
      <c r="MZP60" s="1028"/>
      <c r="MZQ60" s="1028"/>
      <c r="MZR60" s="1028"/>
      <c r="MZS60" s="1028"/>
      <c r="MZT60" s="1028"/>
      <c r="MZU60" s="1028"/>
      <c r="MZV60" s="1028"/>
      <c r="MZW60" s="1028"/>
      <c r="MZX60" s="1028"/>
      <c r="MZY60" s="1028"/>
      <c r="MZZ60" s="1028"/>
      <c r="NAA60" s="1028"/>
      <c r="NAB60" s="1028"/>
      <c r="NAC60" s="1028"/>
      <c r="NAD60" s="1028"/>
      <c r="NAE60" s="1028"/>
      <c r="NAF60" s="1028"/>
      <c r="NAG60" s="1028"/>
      <c r="NAH60" s="1028"/>
      <c r="NAI60" s="1028"/>
      <c r="NAJ60" s="1028"/>
      <c r="NAK60" s="1028"/>
      <c r="NAL60" s="1028"/>
      <c r="NAM60" s="1028"/>
      <c r="NAN60" s="1028"/>
      <c r="NAO60" s="1028"/>
      <c r="NAP60" s="1028"/>
      <c r="NAQ60" s="1028"/>
      <c r="NAR60" s="1028"/>
      <c r="NAS60" s="1028"/>
      <c r="NAT60" s="1028"/>
      <c r="NAU60" s="1028"/>
      <c r="NAV60" s="1028"/>
      <c r="NAW60" s="1028"/>
      <c r="NAX60" s="1028"/>
      <c r="NAY60" s="1028"/>
      <c r="NAZ60" s="1028"/>
      <c r="NBA60" s="1028"/>
      <c r="NBB60" s="1028"/>
      <c r="NBC60" s="1028"/>
      <c r="NBD60" s="1028"/>
      <c r="NBE60" s="1028"/>
      <c r="NBF60" s="1028"/>
      <c r="NBG60" s="1028"/>
      <c r="NBH60" s="1028"/>
      <c r="NBI60" s="1028"/>
      <c r="NBJ60" s="1028"/>
      <c r="NBK60" s="1028"/>
      <c r="NBL60" s="1028"/>
      <c r="NBM60" s="1028"/>
      <c r="NBN60" s="1028"/>
      <c r="NBO60" s="1028"/>
      <c r="NBP60" s="1028"/>
      <c r="NBQ60" s="1028"/>
      <c r="NBR60" s="1028"/>
      <c r="NBS60" s="1028"/>
      <c r="NBT60" s="1028"/>
      <c r="NBU60" s="1028"/>
      <c r="NBV60" s="1028"/>
      <c r="NBW60" s="1028"/>
      <c r="NBX60" s="1028"/>
      <c r="NBY60" s="1028"/>
      <c r="NBZ60" s="1028"/>
      <c r="NCA60" s="1028"/>
      <c r="NCB60" s="1028"/>
      <c r="NCC60" s="1028"/>
      <c r="NCD60" s="1028"/>
      <c r="NCE60" s="1028"/>
      <c r="NCF60" s="1028"/>
      <c r="NCG60" s="1028"/>
      <c r="NCH60" s="1028"/>
      <c r="NCI60" s="1028"/>
      <c r="NCJ60" s="1028"/>
      <c r="NCK60" s="1028"/>
      <c r="NCL60" s="1028"/>
      <c r="NCM60" s="1028"/>
      <c r="NCN60" s="1028"/>
      <c r="NCO60" s="1028"/>
      <c r="NCP60" s="1028"/>
      <c r="NCQ60" s="1028"/>
      <c r="NCR60" s="1028"/>
      <c r="NCS60" s="1028"/>
      <c r="NCT60" s="1028"/>
      <c r="NCU60" s="1028"/>
      <c r="NCV60" s="1028"/>
      <c r="NCW60" s="1028"/>
      <c r="NCX60" s="1028"/>
      <c r="NCY60" s="1028"/>
      <c r="NCZ60" s="1028"/>
      <c r="NDA60" s="1028"/>
      <c r="NDB60" s="1028"/>
      <c r="NDC60" s="1028"/>
      <c r="NDD60" s="1028"/>
      <c r="NDE60" s="1028"/>
      <c r="NDF60" s="1028"/>
      <c r="NDG60" s="1028"/>
      <c r="NDH60" s="1028"/>
      <c r="NDI60" s="1028"/>
      <c r="NDJ60" s="1028"/>
      <c r="NDK60" s="1028"/>
      <c r="NDL60" s="1028"/>
      <c r="NDM60" s="1028"/>
      <c r="NDN60" s="1028"/>
      <c r="NDO60" s="1028"/>
      <c r="NDP60" s="1028"/>
      <c r="NDQ60" s="1028"/>
      <c r="NDR60" s="1028"/>
      <c r="NDS60" s="1028"/>
      <c r="NDT60" s="1028"/>
      <c r="NDU60" s="1028"/>
      <c r="NDV60" s="1028"/>
      <c r="NDW60" s="1028"/>
      <c r="NDX60" s="1028"/>
      <c r="NDY60" s="1028"/>
      <c r="NDZ60" s="1028"/>
      <c r="NEA60" s="1028"/>
      <c r="NEB60" s="1028"/>
      <c r="NEC60" s="1028"/>
      <c r="NED60" s="1028"/>
      <c r="NEE60" s="1028"/>
      <c r="NEF60" s="1028"/>
      <c r="NEG60" s="1028"/>
      <c r="NEH60" s="1028"/>
      <c r="NEI60" s="1028"/>
      <c r="NEJ60" s="1028"/>
      <c r="NEK60" s="1028"/>
      <c r="NEL60" s="1028"/>
      <c r="NEM60" s="1028"/>
      <c r="NEN60" s="1028"/>
      <c r="NEO60" s="1028"/>
      <c r="NEP60" s="1028"/>
      <c r="NEQ60" s="1028"/>
      <c r="NER60" s="1028"/>
      <c r="NES60" s="1028"/>
      <c r="NET60" s="1028"/>
      <c r="NEU60" s="1028"/>
      <c r="NEV60" s="1028"/>
      <c r="NEW60" s="1028"/>
      <c r="NEX60" s="1028"/>
      <c r="NEY60" s="1028"/>
      <c r="NEZ60" s="1028"/>
      <c r="NFA60" s="1028"/>
      <c r="NFB60" s="1028"/>
      <c r="NFC60" s="1028"/>
      <c r="NFD60" s="1028"/>
      <c r="NFE60" s="1028"/>
      <c r="NFF60" s="1028"/>
      <c r="NFG60" s="1028"/>
      <c r="NFH60" s="1028"/>
      <c r="NFI60" s="1028"/>
      <c r="NFJ60" s="1028"/>
      <c r="NFK60" s="1028"/>
      <c r="NFL60" s="1028"/>
      <c r="NFM60" s="1028"/>
      <c r="NFN60" s="1028"/>
      <c r="NFO60" s="1028"/>
      <c r="NFP60" s="1028"/>
      <c r="NFQ60" s="1028"/>
      <c r="NFR60" s="1028"/>
      <c r="NFS60" s="1028"/>
      <c r="NFT60" s="1028"/>
      <c r="NFU60" s="1028"/>
      <c r="NFV60" s="1028"/>
      <c r="NFW60" s="1028"/>
      <c r="NFX60" s="1028"/>
      <c r="NFY60" s="1028"/>
      <c r="NFZ60" s="1028"/>
      <c r="NGA60" s="1028"/>
      <c r="NGB60" s="1028"/>
      <c r="NGC60" s="1028"/>
      <c r="NGD60" s="1028"/>
      <c r="NGE60" s="1028"/>
      <c r="NGF60" s="1028"/>
      <c r="NGG60" s="1028"/>
      <c r="NGH60" s="1028"/>
      <c r="NGI60" s="1028"/>
      <c r="NGJ60" s="1028"/>
      <c r="NGK60" s="1028"/>
      <c r="NGL60" s="1028"/>
      <c r="NGM60" s="1028"/>
      <c r="NGN60" s="1028"/>
      <c r="NGO60" s="1028"/>
      <c r="NGP60" s="1028"/>
      <c r="NGQ60" s="1028"/>
      <c r="NGR60" s="1028"/>
      <c r="NGS60" s="1028"/>
      <c r="NGT60" s="1028"/>
      <c r="NGU60" s="1028"/>
      <c r="NGV60" s="1028"/>
      <c r="NGW60" s="1028"/>
      <c r="NGX60" s="1028"/>
      <c r="NGY60" s="1028"/>
      <c r="NGZ60" s="1028"/>
      <c r="NHA60" s="1028"/>
      <c r="NHB60" s="1028"/>
      <c r="NHC60" s="1028"/>
      <c r="NHD60" s="1028"/>
      <c r="NHE60" s="1028"/>
      <c r="NHF60" s="1028"/>
      <c r="NHG60" s="1028"/>
      <c r="NHH60" s="1028"/>
      <c r="NHI60" s="1028"/>
      <c r="NHJ60" s="1028"/>
      <c r="NHK60" s="1028"/>
      <c r="NHL60" s="1028"/>
      <c r="NHM60" s="1028"/>
      <c r="NHN60" s="1028"/>
      <c r="NHO60" s="1028"/>
      <c r="NHP60" s="1028"/>
      <c r="NHQ60" s="1028"/>
      <c r="NHR60" s="1028"/>
      <c r="NHS60" s="1028"/>
      <c r="NHT60" s="1028"/>
      <c r="NHU60" s="1028"/>
      <c r="NHV60" s="1028"/>
      <c r="NHW60" s="1028"/>
      <c r="NHX60" s="1028"/>
      <c r="NHY60" s="1028"/>
      <c r="NHZ60" s="1028"/>
      <c r="NIA60" s="1028"/>
      <c r="NIB60" s="1028"/>
      <c r="NIC60" s="1028"/>
      <c r="NID60" s="1028"/>
      <c r="NIE60" s="1028"/>
      <c r="NIF60" s="1028"/>
      <c r="NIG60" s="1028"/>
      <c r="NIH60" s="1028"/>
      <c r="NII60" s="1028"/>
      <c r="NIJ60" s="1028"/>
      <c r="NIK60" s="1028"/>
      <c r="NIL60" s="1028"/>
      <c r="NIM60" s="1028"/>
      <c r="NIN60" s="1028"/>
      <c r="NIO60" s="1028"/>
      <c r="NIP60" s="1028"/>
      <c r="NIQ60" s="1028"/>
      <c r="NIR60" s="1028"/>
      <c r="NIS60" s="1028"/>
      <c r="NIT60" s="1028"/>
      <c r="NIU60" s="1028"/>
      <c r="NIV60" s="1028"/>
      <c r="NIW60" s="1028"/>
      <c r="NIX60" s="1028"/>
      <c r="NIY60" s="1028"/>
      <c r="NIZ60" s="1028"/>
      <c r="NJA60" s="1028"/>
      <c r="NJB60" s="1028"/>
      <c r="NJC60" s="1028"/>
      <c r="NJD60" s="1028"/>
      <c r="NJE60" s="1028"/>
      <c r="NJF60" s="1028"/>
      <c r="NJG60" s="1028"/>
      <c r="NJH60" s="1028"/>
      <c r="NJI60" s="1028"/>
      <c r="NJJ60" s="1028"/>
      <c r="NJK60" s="1028"/>
      <c r="NJL60" s="1028"/>
      <c r="NJM60" s="1028"/>
      <c r="NJN60" s="1028"/>
      <c r="NJO60" s="1028"/>
      <c r="NJP60" s="1028"/>
      <c r="NJQ60" s="1028"/>
      <c r="NJR60" s="1028"/>
      <c r="NJS60" s="1028"/>
      <c r="NJT60" s="1028"/>
      <c r="NJU60" s="1028"/>
      <c r="NJV60" s="1028"/>
      <c r="NJW60" s="1028"/>
      <c r="NJX60" s="1028"/>
      <c r="NJY60" s="1028"/>
      <c r="NJZ60" s="1028"/>
      <c r="NKA60" s="1028"/>
      <c r="NKB60" s="1028"/>
      <c r="NKC60" s="1028"/>
      <c r="NKD60" s="1028"/>
      <c r="NKE60" s="1028"/>
      <c r="NKF60" s="1028"/>
      <c r="NKG60" s="1028"/>
      <c r="NKH60" s="1028"/>
      <c r="NKI60" s="1028"/>
      <c r="NKJ60" s="1028"/>
      <c r="NKK60" s="1028"/>
      <c r="NKL60" s="1028"/>
      <c r="NKM60" s="1028"/>
      <c r="NKN60" s="1028"/>
      <c r="NKO60" s="1028"/>
      <c r="NKP60" s="1028"/>
      <c r="NKQ60" s="1028"/>
      <c r="NKR60" s="1028"/>
      <c r="NKS60" s="1028"/>
      <c r="NKT60" s="1028"/>
      <c r="NKU60" s="1028"/>
      <c r="NKV60" s="1028"/>
      <c r="NKW60" s="1028"/>
      <c r="NKX60" s="1028"/>
      <c r="NKY60" s="1028"/>
      <c r="NKZ60" s="1028"/>
      <c r="NLA60" s="1028"/>
      <c r="NLB60" s="1028"/>
      <c r="NLC60" s="1028"/>
      <c r="NLD60" s="1028"/>
      <c r="NLE60" s="1028"/>
      <c r="NLF60" s="1028"/>
      <c r="NLG60" s="1028"/>
      <c r="NLH60" s="1028"/>
      <c r="NLI60" s="1028"/>
      <c r="NLJ60" s="1028"/>
      <c r="NLK60" s="1028"/>
      <c r="NLL60" s="1028"/>
      <c r="NLM60" s="1028"/>
      <c r="NLN60" s="1028"/>
      <c r="NLO60" s="1028"/>
      <c r="NLP60" s="1028"/>
      <c r="NLQ60" s="1028"/>
      <c r="NLR60" s="1028"/>
      <c r="NLS60" s="1028"/>
      <c r="NLT60" s="1028"/>
      <c r="NLU60" s="1028"/>
      <c r="NLV60" s="1028"/>
      <c r="NLW60" s="1028"/>
      <c r="NLX60" s="1028"/>
      <c r="NLY60" s="1028"/>
      <c r="NLZ60" s="1028"/>
      <c r="NMA60" s="1028"/>
      <c r="NMB60" s="1028"/>
      <c r="NMC60" s="1028"/>
      <c r="NMD60" s="1028"/>
      <c r="NME60" s="1028"/>
      <c r="NMF60" s="1028"/>
      <c r="NMG60" s="1028"/>
      <c r="NMH60" s="1028"/>
      <c r="NMI60" s="1028"/>
      <c r="NMJ60" s="1028"/>
      <c r="NMK60" s="1028"/>
      <c r="NML60" s="1028"/>
      <c r="NMM60" s="1028"/>
      <c r="NMN60" s="1028"/>
      <c r="NMO60" s="1028"/>
      <c r="NMP60" s="1028"/>
      <c r="NMQ60" s="1028"/>
      <c r="NMR60" s="1028"/>
      <c r="NMS60" s="1028"/>
      <c r="NMT60" s="1028"/>
      <c r="NMU60" s="1028"/>
      <c r="NMV60" s="1028"/>
      <c r="NMW60" s="1028"/>
      <c r="NMX60" s="1028"/>
      <c r="NMY60" s="1028"/>
      <c r="NMZ60" s="1028"/>
      <c r="NNA60" s="1028"/>
      <c r="NNB60" s="1028"/>
      <c r="NNC60" s="1028"/>
      <c r="NND60" s="1028"/>
      <c r="NNE60" s="1028"/>
      <c r="NNF60" s="1028"/>
      <c r="NNG60" s="1028"/>
      <c r="NNH60" s="1028"/>
      <c r="NNI60" s="1028"/>
      <c r="NNJ60" s="1028"/>
      <c r="NNK60" s="1028"/>
      <c r="NNL60" s="1028"/>
      <c r="NNM60" s="1028"/>
      <c r="NNN60" s="1028"/>
      <c r="NNO60" s="1028"/>
      <c r="NNP60" s="1028"/>
      <c r="NNQ60" s="1028"/>
      <c r="NNR60" s="1028"/>
      <c r="NNS60" s="1028"/>
      <c r="NNT60" s="1028"/>
      <c r="NNU60" s="1028"/>
      <c r="NNV60" s="1028"/>
      <c r="NNW60" s="1028"/>
      <c r="NNX60" s="1028"/>
      <c r="NNY60" s="1028"/>
      <c r="NNZ60" s="1028"/>
      <c r="NOA60" s="1028"/>
      <c r="NOB60" s="1028"/>
      <c r="NOC60" s="1028"/>
      <c r="NOD60" s="1028"/>
      <c r="NOE60" s="1028"/>
      <c r="NOF60" s="1028"/>
      <c r="NOG60" s="1028"/>
      <c r="NOH60" s="1028"/>
      <c r="NOI60" s="1028"/>
      <c r="NOJ60" s="1028"/>
      <c r="NOK60" s="1028"/>
      <c r="NOL60" s="1028"/>
      <c r="NOM60" s="1028"/>
      <c r="NON60" s="1028"/>
      <c r="NOO60" s="1028"/>
      <c r="NOP60" s="1028"/>
      <c r="NOQ60" s="1028"/>
      <c r="NOR60" s="1028"/>
      <c r="NOS60" s="1028"/>
      <c r="NOT60" s="1028"/>
      <c r="NOU60" s="1028"/>
      <c r="NOV60" s="1028"/>
      <c r="NOW60" s="1028"/>
      <c r="NOX60" s="1028"/>
      <c r="NOY60" s="1028"/>
      <c r="NOZ60" s="1028"/>
      <c r="NPA60" s="1028"/>
      <c r="NPB60" s="1028"/>
      <c r="NPC60" s="1028"/>
      <c r="NPD60" s="1028"/>
      <c r="NPE60" s="1028"/>
      <c r="NPF60" s="1028"/>
      <c r="NPG60" s="1028"/>
      <c r="NPH60" s="1028"/>
      <c r="NPI60" s="1028"/>
      <c r="NPJ60" s="1028"/>
      <c r="NPK60" s="1028"/>
      <c r="NPL60" s="1028"/>
      <c r="NPM60" s="1028"/>
      <c r="NPN60" s="1028"/>
      <c r="NPO60" s="1028"/>
      <c r="NPP60" s="1028"/>
      <c r="NPQ60" s="1028"/>
      <c r="NPR60" s="1028"/>
      <c r="NPS60" s="1028"/>
      <c r="NPT60" s="1028"/>
      <c r="NPU60" s="1028"/>
      <c r="NPV60" s="1028"/>
      <c r="NPW60" s="1028"/>
      <c r="NPX60" s="1028"/>
      <c r="NPY60" s="1028"/>
      <c r="NPZ60" s="1028"/>
      <c r="NQA60" s="1028"/>
      <c r="NQB60" s="1028"/>
      <c r="NQC60" s="1028"/>
      <c r="NQD60" s="1028"/>
      <c r="NQE60" s="1028"/>
      <c r="NQF60" s="1028"/>
      <c r="NQG60" s="1028"/>
      <c r="NQH60" s="1028"/>
      <c r="NQI60" s="1028"/>
      <c r="NQJ60" s="1028"/>
      <c r="NQK60" s="1028"/>
      <c r="NQL60" s="1028"/>
      <c r="NQM60" s="1028"/>
      <c r="NQN60" s="1028"/>
      <c r="NQO60" s="1028"/>
      <c r="NQP60" s="1028"/>
      <c r="NQQ60" s="1028"/>
      <c r="NQR60" s="1028"/>
      <c r="NQS60" s="1028"/>
      <c r="NQT60" s="1028"/>
      <c r="NQU60" s="1028"/>
      <c r="NQV60" s="1028"/>
      <c r="NQW60" s="1028"/>
      <c r="NQX60" s="1028"/>
      <c r="NQY60" s="1028"/>
      <c r="NQZ60" s="1028"/>
      <c r="NRA60" s="1028"/>
      <c r="NRB60" s="1028"/>
      <c r="NRC60" s="1028"/>
      <c r="NRD60" s="1028"/>
      <c r="NRE60" s="1028"/>
      <c r="NRF60" s="1028"/>
      <c r="NRG60" s="1028"/>
      <c r="NRH60" s="1028"/>
      <c r="NRI60" s="1028"/>
      <c r="NRJ60" s="1028"/>
      <c r="NRK60" s="1028"/>
      <c r="NRL60" s="1028"/>
      <c r="NRM60" s="1028"/>
      <c r="NRN60" s="1028"/>
      <c r="NRO60" s="1028"/>
      <c r="NRP60" s="1028"/>
      <c r="NRQ60" s="1028"/>
      <c r="NRR60" s="1028"/>
      <c r="NRS60" s="1028"/>
      <c r="NRT60" s="1028"/>
      <c r="NRU60" s="1028"/>
      <c r="NRV60" s="1028"/>
      <c r="NRW60" s="1028"/>
      <c r="NRX60" s="1028"/>
      <c r="NRY60" s="1028"/>
      <c r="NRZ60" s="1028"/>
      <c r="NSA60" s="1028"/>
      <c r="NSB60" s="1028"/>
      <c r="NSC60" s="1028"/>
      <c r="NSD60" s="1028"/>
      <c r="NSE60" s="1028"/>
      <c r="NSF60" s="1028"/>
      <c r="NSG60" s="1028"/>
      <c r="NSH60" s="1028"/>
      <c r="NSI60" s="1028"/>
      <c r="NSJ60" s="1028"/>
      <c r="NSK60" s="1028"/>
      <c r="NSL60" s="1028"/>
      <c r="NSM60" s="1028"/>
      <c r="NSN60" s="1028"/>
      <c r="NSO60" s="1028"/>
      <c r="NSP60" s="1028"/>
      <c r="NSQ60" s="1028"/>
      <c r="NSR60" s="1028"/>
      <c r="NSS60" s="1028"/>
      <c r="NST60" s="1028"/>
      <c r="NSU60" s="1028"/>
      <c r="NSV60" s="1028"/>
      <c r="NSW60" s="1028"/>
      <c r="NSX60" s="1028"/>
      <c r="NSY60" s="1028"/>
      <c r="NSZ60" s="1028"/>
      <c r="NTA60" s="1028"/>
      <c r="NTB60" s="1028"/>
      <c r="NTC60" s="1028"/>
      <c r="NTD60" s="1028"/>
      <c r="NTE60" s="1028"/>
      <c r="NTF60" s="1028"/>
      <c r="NTG60" s="1028"/>
      <c r="NTH60" s="1028"/>
      <c r="NTI60" s="1028"/>
      <c r="NTJ60" s="1028"/>
      <c r="NTK60" s="1028"/>
      <c r="NTL60" s="1028"/>
      <c r="NTM60" s="1028"/>
      <c r="NTN60" s="1028"/>
      <c r="NTO60" s="1028"/>
      <c r="NTP60" s="1028"/>
      <c r="NTQ60" s="1028"/>
      <c r="NTR60" s="1028"/>
      <c r="NTS60" s="1028"/>
      <c r="NTT60" s="1028"/>
      <c r="NTU60" s="1028"/>
      <c r="NTV60" s="1028"/>
      <c r="NTW60" s="1028"/>
      <c r="NTX60" s="1028"/>
      <c r="NTY60" s="1028"/>
      <c r="NTZ60" s="1028"/>
      <c r="NUA60" s="1028"/>
      <c r="NUB60" s="1028"/>
      <c r="NUC60" s="1028"/>
      <c r="NUD60" s="1028"/>
      <c r="NUE60" s="1028"/>
      <c r="NUF60" s="1028"/>
      <c r="NUG60" s="1028"/>
      <c r="NUH60" s="1028"/>
      <c r="NUI60" s="1028"/>
      <c r="NUJ60" s="1028"/>
      <c r="NUK60" s="1028"/>
      <c r="NUL60" s="1028"/>
      <c r="NUM60" s="1028"/>
      <c r="NUN60" s="1028"/>
      <c r="NUO60" s="1028"/>
      <c r="NUP60" s="1028"/>
      <c r="NUQ60" s="1028"/>
      <c r="NUR60" s="1028"/>
      <c r="NUS60" s="1028"/>
      <c r="NUT60" s="1028"/>
      <c r="NUU60" s="1028"/>
      <c r="NUV60" s="1028"/>
      <c r="NUW60" s="1028"/>
      <c r="NUX60" s="1028"/>
      <c r="NUY60" s="1028"/>
      <c r="NUZ60" s="1028"/>
      <c r="NVA60" s="1028"/>
      <c r="NVB60" s="1028"/>
      <c r="NVC60" s="1028"/>
      <c r="NVD60" s="1028"/>
      <c r="NVE60" s="1028"/>
      <c r="NVF60" s="1028"/>
      <c r="NVG60" s="1028"/>
      <c r="NVH60" s="1028"/>
      <c r="NVI60" s="1028"/>
      <c r="NVJ60" s="1028"/>
      <c r="NVK60" s="1028"/>
      <c r="NVL60" s="1028"/>
      <c r="NVM60" s="1028"/>
      <c r="NVN60" s="1028"/>
      <c r="NVO60" s="1028"/>
      <c r="NVP60" s="1028"/>
      <c r="NVQ60" s="1028"/>
      <c r="NVR60" s="1028"/>
      <c r="NVS60" s="1028"/>
      <c r="NVT60" s="1028"/>
      <c r="NVU60" s="1028"/>
      <c r="NVV60" s="1028"/>
      <c r="NVW60" s="1028"/>
      <c r="NVX60" s="1028"/>
      <c r="NVY60" s="1028"/>
      <c r="NVZ60" s="1028"/>
      <c r="NWA60" s="1028"/>
      <c r="NWB60" s="1028"/>
      <c r="NWC60" s="1028"/>
      <c r="NWD60" s="1028"/>
      <c r="NWE60" s="1028"/>
      <c r="NWF60" s="1028"/>
      <c r="NWG60" s="1028"/>
      <c r="NWH60" s="1028"/>
      <c r="NWI60" s="1028"/>
      <c r="NWJ60" s="1028"/>
      <c r="NWK60" s="1028"/>
      <c r="NWL60" s="1028"/>
      <c r="NWM60" s="1028"/>
      <c r="NWN60" s="1028"/>
      <c r="NWO60" s="1028"/>
      <c r="NWP60" s="1028"/>
      <c r="NWQ60" s="1028"/>
      <c r="NWR60" s="1028"/>
      <c r="NWS60" s="1028"/>
      <c r="NWT60" s="1028"/>
      <c r="NWU60" s="1028"/>
      <c r="NWV60" s="1028"/>
      <c r="NWW60" s="1028"/>
      <c r="NWX60" s="1028"/>
      <c r="NWY60" s="1028"/>
      <c r="NWZ60" s="1028"/>
      <c r="NXA60" s="1028"/>
      <c r="NXB60" s="1028"/>
      <c r="NXC60" s="1028"/>
      <c r="NXD60" s="1028"/>
      <c r="NXE60" s="1028"/>
      <c r="NXF60" s="1028"/>
      <c r="NXG60" s="1028"/>
      <c r="NXH60" s="1028"/>
      <c r="NXI60" s="1028"/>
      <c r="NXJ60" s="1028"/>
      <c r="NXK60" s="1028"/>
      <c r="NXL60" s="1028"/>
      <c r="NXM60" s="1028"/>
      <c r="NXN60" s="1028"/>
      <c r="NXO60" s="1028"/>
      <c r="NXP60" s="1028"/>
      <c r="NXQ60" s="1028"/>
      <c r="NXR60" s="1028"/>
      <c r="NXS60" s="1028"/>
      <c r="NXT60" s="1028"/>
      <c r="NXU60" s="1028"/>
      <c r="NXV60" s="1028"/>
      <c r="NXW60" s="1028"/>
      <c r="NXX60" s="1028"/>
      <c r="NXY60" s="1028"/>
      <c r="NXZ60" s="1028"/>
      <c r="NYA60" s="1028"/>
      <c r="NYB60" s="1028"/>
      <c r="NYC60" s="1028"/>
      <c r="NYD60" s="1028"/>
      <c r="NYE60" s="1028"/>
      <c r="NYF60" s="1028"/>
      <c r="NYG60" s="1028"/>
      <c r="NYH60" s="1028"/>
      <c r="NYI60" s="1028"/>
      <c r="NYJ60" s="1028"/>
      <c r="NYK60" s="1028"/>
      <c r="NYL60" s="1028"/>
      <c r="NYM60" s="1028"/>
      <c r="NYN60" s="1028"/>
      <c r="NYO60" s="1028"/>
      <c r="NYP60" s="1028"/>
      <c r="NYQ60" s="1028"/>
      <c r="NYR60" s="1028"/>
      <c r="NYS60" s="1028"/>
      <c r="NYT60" s="1028"/>
      <c r="NYU60" s="1028"/>
      <c r="NYV60" s="1028"/>
      <c r="NYW60" s="1028"/>
      <c r="NYX60" s="1028"/>
      <c r="NYY60" s="1028"/>
      <c r="NYZ60" s="1028"/>
      <c r="NZA60" s="1028"/>
      <c r="NZB60" s="1028"/>
      <c r="NZC60" s="1028"/>
      <c r="NZD60" s="1028"/>
      <c r="NZE60" s="1028"/>
      <c r="NZF60" s="1028"/>
      <c r="NZG60" s="1028"/>
      <c r="NZH60" s="1028"/>
      <c r="NZI60" s="1028"/>
      <c r="NZJ60" s="1028"/>
      <c r="NZK60" s="1028"/>
      <c r="NZL60" s="1028"/>
      <c r="NZM60" s="1028"/>
      <c r="NZN60" s="1028"/>
      <c r="NZO60" s="1028"/>
      <c r="NZP60" s="1028"/>
      <c r="NZQ60" s="1028"/>
      <c r="NZR60" s="1028"/>
      <c r="NZS60" s="1028"/>
      <c r="NZT60" s="1028"/>
      <c r="NZU60" s="1028"/>
      <c r="NZV60" s="1028"/>
      <c r="NZW60" s="1028"/>
      <c r="NZX60" s="1028"/>
      <c r="NZY60" s="1028"/>
      <c r="NZZ60" s="1028"/>
      <c r="OAA60" s="1028"/>
      <c r="OAB60" s="1028"/>
      <c r="OAC60" s="1028"/>
      <c r="OAD60" s="1028"/>
      <c r="OAE60" s="1028"/>
      <c r="OAF60" s="1028"/>
      <c r="OAG60" s="1028"/>
      <c r="OAH60" s="1028"/>
      <c r="OAI60" s="1028"/>
      <c r="OAJ60" s="1028"/>
      <c r="OAK60" s="1028"/>
      <c r="OAL60" s="1028"/>
      <c r="OAM60" s="1028"/>
      <c r="OAN60" s="1028"/>
      <c r="OAO60" s="1028"/>
      <c r="OAP60" s="1028"/>
      <c r="OAQ60" s="1028"/>
      <c r="OAR60" s="1028"/>
      <c r="OAS60" s="1028"/>
      <c r="OAT60" s="1028"/>
      <c r="OAU60" s="1028"/>
      <c r="OAV60" s="1028"/>
      <c r="OAW60" s="1028"/>
      <c r="OAX60" s="1028"/>
      <c r="OAY60" s="1028"/>
      <c r="OAZ60" s="1028"/>
      <c r="OBA60" s="1028"/>
      <c r="OBB60" s="1028"/>
      <c r="OBC60" s="1028"/>
      <c r="OBD60" s="1028"/>
      <c r="OBE60" s="1028"/>
      <c r="OBF60" s="1028"/>
      <c r="OBG60" s="1028"/>
      <c r="OBH60" s="1028"/>
      <c r="OBI60" s="1028"/>
      <c r="OBJ60" s="1028"/>
      <c r="OBK60" s="1028"/>
      <c r="OBL60" s="1028"/>
      <c r="OBM60" s="1028"/>
      <c r="OBN60" s="1028"/>
      <c r="OBO60" s="1028"/>
      <c r="OBP60" s="1028"/>
      <c r="OBQ60" s="1028"/>
      <c r="OBR60" s="1028"/>
      <c r="OBS60" s="1028"/>
      <c r="OBT60" s="1028"/>
      <c r="OBU60" s="1028"/>
      <c r="OBV60" s="1028"/>
      <c r="OBW60" s="1028"/>
      <c r="OBX60" s="1028"/>
      <c r="OBY60" s="1028"/>
      <c r="OBZ60" s="1028"/>
      <c r="OCA60" s="1028"/>
      <c r="OCB60" s="1028"/>
      <c r="OCC60" s="1028"/>
      <c r="OCD60" s="1028"/>
      <c r="OCE60" s="1028"/>
      <c r="OCF60" s="1028"/>
      <c r="OCG60" s="1028"/>
      <c r="OCH60" s="1028"/>
      <c r="OCI60" s="1028"/>
      <c r="OCJ60" s="1028"/>
      <c r="OCK60" s="1028"/>
      <c r="OCL60" s="1028"/>
      <c r="OCM60" s="1028"/>
      <c r="OCN60" s="1028"/>
      <c r="OCO60" s="1028"/>
      <c r="OCP60" s="1028"/>
      <c r="OCQ60" s="1028"/>
      <c r="OCR60" s="1028"/>
      <c r="OCS60" s="1028"/>
      <c r="OCT60" s="1028"/>
      <c r="OCU60" s="1028"/>
      <c r="OCV60" s="1028"/>
      <c r="OCW60" s="1028"/>
      <c r="OCX60" s="1028"/>
      <c r="OCY60" s="1028"/>
      <c r="OCZ60" s="1028"/>
      <c r="ODA60" s="1028"/>
      <c r="ODB60" s="1028"/>
      <c r="ODC60" s="1028"/>
      <c r="ODD60" s="1028"/>
      <c r="ODE60" s="1028"/>
      <c r="ODF60" s="1028"/>
      <c r="ODG60" s="1028"/>
      <c r="ODH60" s="1028"/>
      <c r="ODI60" s="1028"/>
      <c r="ODJ60" s="1028"/>
      <c r="ODK60" s="1028"/>
      <c r="ODL60" s="1028"/>
      <c r="ODM60" s="1028"/>
      <c r="ODN60" s="1028"/>
      <c r="ODO60" s="1028"/>
      <c r="ODP60" s="1028"/>
      <c r="ODQ60" s="1028"/>
      <c r="ODR60" s="1028"/>
      <c r="ODS60" s="1028"/>
      <c r="ODT60" s="1028"/>
      <c r="ODU60" s="1028"/>
      <c r="ODV60" s="1028"/>
      <c r="ODW60" s="1028"/>
      <c r="ODX60" s="1028"/>
      <c r="ODY60" s="1028"/>
      <c r="ODZ60" s="1028"/>
      <c r="OEA60" s="1028"/>
      <c r="OEB60" s="1028"/>
      <c r="OEC60" s="1028"/>
      <c r="OED60" s="1028"/>
      <c r="OEE60" s="1028"/>
      <c r="OEF60" s="1028"/>
      <c r="OEG60" s="1028"/>
      <c r="OEH60" s="1028"/>
      <c r="OEI60" s="1028"/>
      <c r="OEJ60" s="1028"/>
      <c r="OEK60" s="1028"/>
      <c r="OEL60" s="1028"/>
      <c r="OEM60" s="1028"/>
      <c r="OEN60" s="1028"/>
      <c r="OEO60" s="1028"/>
      <c r="OEP60" s="1028"/>
      <c r="OEQ60" s="1028"/>
      <c r="OER60" s="1028"/>
      <c r="OES60" s="1028"/>
      <c r="OET60" s="1028"/>
      <c r="OEU60" s="1028"/>
      <c r="OEV60" s="1028"/>
      <c r="OEW60" s="1028"/>
      <c r="OEX60" s="1028"/>
      <c r="OEY60" s="1028"/>
      <c r="OEZ60" s="1028"/>
      <c r="OFA60" s="1028"/>
      <c r="OFB60" s="1028"/>
      <c r="OFC60" s="1028"/>
      <c r="OFD60" s="1028"/>
      <c r="OFE60" s="1028"/>
      <c r="OFF60" s="1028"/>
      <c r="OFG60" s="1028"/>
      <c r="OFH60" s="1028"/>
      <c r="OFI60" s="1028"/>
      <c r="OFJ60" s="1028"/>
      <c r="OFK60" s="1028"/>
      <c r="OFL60" s="1028"/>
      <c r="OFM60" s="1028"/>
      <c r="OFN60" s="1028"/>
      <c r="OFO60" s="1028"/>
      <c r="OFP60" s="1028"/>
      <c r="OFQ60" s="1028"/>
      <c r="OFR60" s="1028"/>
      <c r="OFS60" s="1028"/>
      <c r="OFT60" s="1028"/>
      <c r="OFU60" s="1028"/>
      <c r="OFV60" s="1028"/>
      <c r="OFW60" s="1028"/>
      <c r="OFX60" s="1028"/>
      <c r="OFY60" s="1028"/>
      <c r="OFZ60" s="1028"/>
      <c r="OGA60" s="1028"/>
      <c r="OGB60" s="1028"/>
      <c r="OGC60" s="1028"/>
      <c r="OGD60" s="1028"/>
      <c r="OGE60" s="1028"/>
      <c r="OGF60" s="1028"/>
      <c r="OGG60" s="1028"/>
      <c r="OGH60" s="1028"/>
      <c r="OGI60" s="1028"/>
      <c r="OGJ60" s="1028"/>
      <c r="OGK60" s="1028"/>
      <c r="OGL60" s="1028"/>
      <c r="OGM60" s="1028"/>
      <c r="OGN60" s="1028"/>
      <c r="OGO60" s="1028"/>
      <c r="OGP60" s="1028"/>
      <c r="OGQ60" s="1028"/>
      <c r="OGR60" s="1028"/>
      <c r="OGS60" s="1028"/>
      <c r="OGT60" s="1028"/>
      <c r="OGU60" s="1028"/>
      <c r="OGV60" s="1028"/>
      <c r="OGW60" s="1028"/>
      <c r="OGX60" s="1028"/>
      <c r="OGY60" s="1028"/>
      <c r="OGZ60" s="1028"/>
      <c r="OHA60" s="1028"/>
      <c r="OHB60" s="1028"/>
      <c r="OHC60" s="1028"/>
      <c r="OHD60" s="1028"/>
      <c r="OHE60" s="1028"/>
      <c r="OHF60" s="1028"/>
      <c r="OHG60" s="1028"/>
      <c r="OHH60" s="1028"/>
      <c r="OHI60" s="1028"/>
      <c r="OHJ60" s="1028"/>
      <c r="OHK60" s="1028"/>
      <c r="OHL60" s="1028"/>
      <c r="OHM60" s="1028"/>
      <c r="OHN60" s="1028"/>
      <c r="OHO60" s="1028"/>
      <c r="OHP60" s="1028"/>
      <c r="OHQ60" s="1028"/>
      <c r="OHR60" s="1028"/>
      <c r="OHS60" s="1028"/>
      <c r="OHT60" s="1028"/>
      <c r="OHU60" s="1028"/>
      <c r="OHV60" s="1028"/>
      <c r="OHW60" s="1028"/>
      <c r="OHX60" s="1028"/>
      <c r="OHY60" s="1028"/>
      <c r="OHZ60" s="1028"/>
      <c r="OIA60" s="1028"/>
      <c r="OIB60" s="1028"/>
      <c r="OIC60" s="1028"/>
      <c r="OID60" s="1028"/>
      <c r="OIE60" s="1028"/>
      <c r="OIF60" s="1028"/>
      <c r="OIG60" s="1028"/>
      <c r="OIH60" s="1028"/>
      <c r="OII60" s="1028"/>
      <c r="OIJ60" s="1028"/>
      <c r="OIK60" s="1028"/>
      <c r="OIL60" s="1028"/>
      <c r="OIM60" s="1028"/>
      <c r="OIN60" s="1028"/>
      <c r="OIO60" s="1028"/>
      <c r="OIP60" s="1028"/>
      <c r="OIQ60" s="1028"/>
      <c r="OIR60" s="1028"/>
      <c r="OIS60" s="1028"/>
      <c r="OIT60" s="1028"/>
      <c r="OIU60" s="1028"/>
      <c r="OIV60" s="1028"/>
      <c r="OIW60" s="1028"/>
      <c r="OIX60" s="1028"/>
      <c r="OIY60" s="1028"/>
      <c r="OIZ60" s="1028"/>
      <c r="OJA60" s="1028"/>
      <c r="OJB60" s="1028"/>
      <c r="OJC60" s="1028"/>
      <c r="OJD60" s="1028"/>
      <c r="OJE60" s="1028"/>
      <c r="OJF60" s="1028"/>
      <c r="OJG60" s="1028"/>
      <c r="OJH60" s="1028"/>
      <c r="OJI60" s="1028"/>
      <c r="OJJ60" s="1028"/>
      <c r="OJK60" s="1028"/>
      <c r="OJL60" s="1028"/>
      <c r="OJM60" s="1028"/>
      <c r="OJN60" s="1028"/>
      <c r="OJO60" s="1028"/>
      <c r="OJP60" s="1028"/>
      <c r="OJQ60" s="1028"/>
      <c r="OJR60" s="1028"/>
      <c r="OJS60" s="1028"/>
      <c r="OJT60" s="1028"/>
      <c r="OJU60" s="1028"/>
      <c r="OJV60" s="1028"/>
      <c r="OJW60" s="1028"/>
      <c r="OJX60" s="1028"/>
      <c r="OJY60" s="1028"/>
      <c r="OJZ60" s="1028"/>
      <c r="OKA60" s="1028"/>
      <c r="OKB60" s="1028"/>
      <c r="OKC60" s="1028"/>
      <c r="OKD60" s="1028"/>
      <c r="OKE60" s="1028"/>
      <c r="OKF60" s="1028"/>
      <c r="OKG60" s="1028"/>
      <c r="OKH60" s="1028"/>
      <c r="OKI60" s="1028"/>
      <c r="OKJ60" s="1028"/>
      <c r="OKK60" s="1028"/>
      <c r="OKL60" s="1028"/>
      <c r="OKM60" s="1028"/>
      <c r="OKN60" s="1028"/>
      <c r="OKO60" s="1028"/>
      <c r="OKP60" s="1028"/>
      <c r="OKQ60" s="1028"/>
      <c r="OKR60" s="1028"/>
      <c r="OKS60" s="1028"/>
      <c r="OKT60" s="1028"/>
      <c r="OKU60" s="1028"/>
      <c r="OKV60" s="1028"/>
      <c r="OKW60" s="1028"/>
      <c r="OKX60" s="1028"/>
      <c r="OKY60" s="1028"/>
      <c r="OKZ60" s="1028"/>
      <c r="OLA60" s="1028"/>
      <c r="OLB60" s="1028"/>
      <c r="OLC60" s="1028"/>
      <c r="OLD60" s="1028"/>
      <c r="OLE60" s="1028"/>
      <c r="OLF60" s="1028"/>
      <c r="OLG60" s="1028"/>
      <c r="OLH60" s="1028"/>
      <c r="OLI60" s="1028"/>
      <c r="OLJ60" s="1028"/>
      <c r="OLK60" s="1028"/>
      <c r="OLL60" s="1028"/>
      <c r="OLM60" s="1028"/>
      <c r="OLN60" s="1028"/>
      <c r="OLO60" s="1028"/>
      <c r="OLP60" s="1028"/>
      <c r="OLQ60" s="1028"/>
      <c r="OLR60" s="1028"/>
      <c r="OLS60" s="1028"/>
      <c r="OLT60" s="1028"/>
      <c r="OLU60" s="1028"/>
      <c r="OLV60" s="1028"/>
      <c r="OLW60" s="1028"/>
      <c r="OLX60" s="1028"/>
      <c r="OLY60" s="1028"/>
      <c r="OLZ60" s="1028"/>
      <c r="OMA60" s="1028"/>
      <c r="OMB60" s="1028"/>
      <c r="OMC60" s="1028"/>
      <c r="OMD60" s="1028"/>
      <c r="OME60" s="1028"/>
      <c r="OMF60" s="1028"/>
      <c r="OMG60" s="1028"/>
      <c r="OMH60" s="1028"/>
      <c r="OMI60" s="1028"/>
      <c r="OMJ60" s="1028"/>
      <c r="OMK60" s="1028"/>
      <c r="OML60" s="1028"/>
      <c r="OMM60" s="1028"/>
      <c r="OMN60" s="1028"/>
      <c r="OMO60" s="1028"/>
      <c r="OMP60" s="1028"/>
      <c r="OMQ60" s="1028"/>
      <c r="OMR60" s="1028"/>
      <c r="OMS60" s="1028"/>
      <c r="OMT60" s="1028"/>
      <c r="OMU60" s="1028"/>
      <c r="OMV60" s="1028"/>
      <c r="OMW60" s="1028"/>
      <c r="OMX60" s="1028"/>
      <c r="OMY60" s="1028"/>
      <c r="OMZ60" s="1028"/>
      <c r="ONA60" s="1028"/>
      <c r="ONB60" s="1028"/>
      <c r="ONC60" s="1028"/>
      <c r="OND60" s="1028"/>
      <c r="ONE60" s="1028"/>
      <c r="ONF60" s="1028"/>
      <c r="ONG60" s="1028"/>
      <c r="ONH60" s="1028"/>
      <c r="ONI60" s="1028"/>
      <c r="ONJ60" s="1028"/>
      <c r="ONK60" s="1028"/>
      <c r="ONL60" s="1028"/>
      <c r="ONM60" s="1028"/>
      <c r="ONN60" s="1028"/>
      <c r="ONO60" s="1028"/>
      <c r="ONP60" s="1028"/>
      <c r="ONQ60" s="1028"/>
      <c r="ONR60" s="1028"/>
      <c r="ONS60" s="1028"/>
      <c r="ONT60" s="1028"/>
      <c r="ONU60" s="1028"/>
      <c r="ONV60" s="1028"/>
      <c r="ONW60" s="1028"/>
      <c r="ONX60" s="1028"/>
      <c r="ONY60" s="1028"/>
      <c r="ONZ60" s="1028"/>
      <c r="OOA60" s="1028"/>
      <c r="OOB60" s="1028"/>
      <c r="OOC60" s="1028"/>
      <c r="OOD60" s="1028"/>
      <c r="OOE60" s="1028"/>
      <c r="OOF60" s="1028"/>
      <c r="OOG60" s="1028"/>
      <c r="OOH60" s="1028"/>
      <c r="OOI60" s="1028"/>
      <c r="OOJ60" s="1028"/>
      <c r="OOK60" s="1028"/>
      <c r="OOL60" s="1028"/>
      <c r="OOM60" s="1028"/>
      <c r="OON60" s="1028"/>
      <c r="OOO60" s="1028"/>
      <c r="OOP60" s="1028"/>
      <c r="OOQ60" s="1028"/>
      <c r="OOR60" s="1028"/>
      <c r="OOS60" s="1028"/>
      <c r="OOT60" s="1028"/>
      <c r="OOU60" s="1028"/>
      <c r="OOV60" s="1028"/>
      <c r="OOW60" s="1028"/>
      <c r="OOX60" s="1028"/>
      <c r="OOY60" s="1028"/>
      <c r="OOZ60" s="1028"/>
      <c r="OPA60" s="1028"/>
      <c r="OPB60" s="1028"/>
      <c r="OPC60" s="1028"/>
      <c r="OPD60" s="1028"/>
      <c r="OPE60" s="1028"/>
      <c r="OPF60" s="1028"/>
      <c r="OPG60" s="1028"/>
      <c r="OPH60" s="1028"/>
      <c r="OPI60" s="1028"/>
      <c r="OPJ60" s="1028"/>
      <c r="OPK60" s="1028"/>
      <c r="OPL60" s="1028"/>
      <c r="OPM60" s="1028"/>
      <c r="OPN60" s="1028"/>
      <c r="OPO60" s="1028"/>
      <c r="OPP60" s="1028"/>
      <c r="OPQ60" s="1028"/>
      <c r="OPR60" s="1028"/>
      <c r="OPS60" s="1028"/>
      <c r="OPT60" s="1028"/>
      <c r="OPU60" s="1028"/>
      <c r="OPV60" s="1028"/>
      <c r="OPW60" s="1028"/>
      <c r="OPX60" s="1028"/>
      <c r="OPY60" s="1028"/>
      <c r="OPZ60" s="1028"/>
      <c r="OQA60" s="1028"/>
      <c r="OQB60" s="1028"/>
      <c r="OQC60" s="1028"/>
      <c r="OQD60" s="1028"/>
      <c r="OQE60" s="1028"/>
      <c r="OQF60" s="1028"/>
      <c r="OQG60" s="1028"/>
      <c r="OQH60" s="1028"/>
      <c r="OQI60" s="1028"/>
      <c r="OQJ60" s="1028"/>
      <c r="OQK60" s="1028"/>
      <c r="OQL60" s="1028"/>
      <c r="OQM60" s="1028"/>
      <c r="OQN60" s="1028"/>
      <c r="OQO60" s="1028"/>
      <c r="OQP60" s="1028"/>
      <c r="OQQ60" s="1028"/>
      <c r="OQR60" s="1028"/>
      <c r="OQS60" s="1028"/>
      <c r="OQT60" s="1028"/>
      <c r="OQU60" s="1028"/>
      <c r="OQV60" s="1028"/>
      <c r="OQW60" s="1028"/>
      <c r="OQX60" s="1028"/>
      <c r="OQY60" s="1028"/>
      <c r="OQZ60" s="1028"/>
      <c r="ORA60" s="1028"/>
      <c r="ORB60" s="1028"/>
      <c r="ORC60" s="1028"/>
      <c r="ORD60" s="1028"/>
      <c r="ORE60" s="1028"/>
      <c r="ORF60" s="1028"/>
      <c r="ORG60" s="1028"/>
      <c r="ORH60" s="1028"/>
      <c r="ORI60" s="1028"/>
      <c r="ORJ60" s="1028"/>
      <c r="ORK60" s="1028"/>
      <c r="ORL60" s="1028"/>
      <c r="ORM60" s="1028"/>
      <c r="ORN60" s="1028"/>
      <c r="ORO60" s="1028"/>
      <c r="ORP60" s="1028"/>
      <c r="ORQ60" s="1028"/>
      <c r="ORR60" s="1028"/>
      <c r="ORS60" s="1028"/>
      <c r="ORT60" s="1028"/>
      <c r="ORU60" s="1028"/>
      <c r="ORV60" s="1028"/>
      <c r="ORW60" s="1028"/>
      <c r="ORX60" s="1028"/>
      <c r="ORY60" s="1028"/>
      <c r="ORZ60" s="1028"/>
      <c r="OSA60" s="1028"/>
      <c r="OSB60" s="1028"/>
      <c r="OSC60" s="1028"/>
      <c r="OSD60" s="1028"/>
      <c r="OSE60" s="1028"/>
      <c r="OSF60" s="1028"/>
      <c r="OSG60" s="1028"/>
      <c r="OSH60" s="1028"/>
      <c r="OSI60" s="1028"/>
      <c r="OSJ60" s="1028"/>
      <c r="OSK60" s="1028"/>
      <c r="OSL60" s="1028"/>
      <c r="OSM60" s="1028"/>
      <c r="OSN60" s="1028"/>
      <c r="OSO60" s="1028"/>
      <c r="OSP60" s="1028"/>
      <c r="OSQ60" s="1028"/>
      <c r="OSR60" s="1028"/>
      <c r="OSS60" s="1028"/>
      <c r="OST60" s="1028"/>
      <c r="OSU60" s="1028"/>
      <c r="OSV60" s="1028"/>
      <c r="OSW60" s="1028"/>
      <c r="OSX60" s="1028"/>
      <c r="OSY60" s="1028"/>
      <c r="OSZ60" s="1028"/>
      <c r="OTA60" s="1028"/>
      <c r="OTB60" s="1028"/>
      <c r="OTC60" s="1028"/>
      <c r="OTD60" s="1028"/>
      <c r="OTE60" s="1028"/>
      <c r="OTF60" s="1028"/>
      <c r="OTG60" s="1028"/>
      <c r="OTH60" s="1028"/>
      <c r="OTI60" s="1028"/>
      <c r="OTJ60" s="1028"/>
      <c r="OTK60" s="1028"/>
      <c r="OTL60" s="1028"/>
      <c r="OTM60" s="1028"/>
      <c r="OTN60" s="1028"/>
      <c r="OTO60" s="1028"/>
      <c r="OTP60" s="1028"/>
      <c r="OTQ60" s="1028"/>
      <c r="OTR60" s="1028"/>
      <c r="OTS60" s="1028"/>
      <c r="OTT60" s="1028"/>
      <c r="OTU60" s="1028"/>
      <c r="OTV60" s="1028"/>
      <c r="OTW60" s="1028"/>
      <c r="OTX60" s="1028"/>
      <c r="OTY60" s="1028"/>
      <c r="OTZ60" s="1028"/>
      <c r="OUA60" s="1028"/>
      <c r="OUB60" s="1028"/>
      <c r="OUC60" s="1028"/>
      <c r="OUD60" s="1028"/>
      <c r="OUE60" s="1028"/>
      <c r="OUF60" s="1028"/>
      <c r="OUG60" s="1028"/>
      <c r="OUH60" s="1028"/>
      <c r="OUI60" s="1028"/>
      <c r="OUJ60" s="1028"/>
      <c r="OUK60" s="1028"/>
      <c r="OUL60" s="1028"/>
      <c r="OUM60" s="1028"/>
      <c r="OUN60" s="1028"/>
      <c r="OUO60" s="1028"/>
      <c r="OUP60" s="1028"/>
      <c r="OUQ60" s="1028"/>
      <c r="OUR60" s="1028"/>
      <c r="OUS60" s="1028"/>
      <c r="OUT60" s="1028"/>
      <c r="OUU60" s="1028"/>
      <c r="OUV60" s="1028"/>
      <c r="OUW60" s="1028"/>
      <c r="OUX60" s="1028"/>
      <c r="OUY60" s="1028"/>
      <c r="OUZ60" s="1028"/>
      <c r="OVA60" s="1028"/>
      <c r="OVB60" s="1028"/>
      <c r="OVC60" s="1028"/>
      <c r="OVD60" s="1028"/>
      <c r="OVE60" s="1028"/>
      <c r="OVF60" s="1028"/>
      <c r="OVG60" s="1028"/>
      <c r="OVH60" s="1028"/>
      <c r="OVI60" s="1028"/>
      <c r="OVJ60" s="1028"/>
      <c r="OVK60" s="1028"/>
      <c r="OVL60" s="1028"/>
      <c r="OVM60" s="1028"/>
      <c r="OVN60" s="1028"/>
      <c r="OVO60" s="1028"/>
      <c r="OVP60" s="1028"/>
      <c r="OVQ60" s="1028"/>
      <c r="OVR60" s="1028"/>
      <c r="OVS60" s="1028"/>
      <c r="OVT60" s="1028"/>
      <c r="OVU60" s="1028"/>
      <c r="OVV60" s="1028"/>
      <c r="OVW60" s="1028"/>
      <c r="OVX60" s="1028"/>
      <c r="OVY60" s="1028"/>
      <c r="OVZ60" s="1028"/>
      <c r="OWA60" s="1028"/>
      <c r="OWB60" s="1028"/>
      <c r="OWC60" s="1028"/>
      <c r="OWD60" s="1028"/>
      <c r="OWE60" s="1028"/>
      <c r="OWF60" s="1028"/>
      <c r="OWG60" s="1028"/>
      <c r="OWH60" s="1028"/>
      <c r="OWI60" s="1028"/>
      <c r="OWJ60" s="1028"/>
      <c r="OWK60" s="1028"/>
      <c r="OWL60" s="1028"/>
      <c r="OWM60" s="1028"/>
      <c r="OWN60" s="1028"/>
      <c r="OWO60" s="1028"/>
      <c r="OWP60" s="1028"/>
      <c r="OWQ60" s="1028"/>
      <c r="OWR60" s="1028"/>
      <c r="OWS60" s="1028"/>
      <c r="OWT60" s="1028"/>
      <c r="OWU60" s="1028"/>
      <c r="OWV60" s="1028"/>
      <c r="OWW60" s="1028"/>
      <c r="OWX60" s="1028"/>
      <c r="OWY60" s="1028"/>
      <c r="OWZ60" s="1028"/>
      <c r="OXA60" s="1028"/>
      <c r="OXB60" s="1028"/>
      <c r="OXC60" s="1028"/>
      <c r="OXD60" s="1028"/>
      <c r="OXE60" s="1028"/>
      <c r="OXF60" s="1028"/>
      <c r="OXG60" s="1028"/>
      <c r="OXH60" s="1028"/>
      <c r="OXI60" s="1028"/>
      <c r="OXJ60" s="1028"/>
      <c r="OXK60" s="1028"/>
      <c r="OXL60" s="1028"/>
      <c r="OXM60" s="1028"/>
      <c r="OXN60" s="1028"/>
      <c r="OXO60" s="1028"/>
      <c r="OXP60" s="1028"/>
      <c r="OXQ60" s="1028"/>
      <c r="OXR60" s="1028"/>
      <c r="OXS60" s="1028"/>
      <c r="OXT60" s="1028"/>
      <c r="OXU60" s="1028"/>
      <c r="OXV60" s="1028"/>
      <c r="OXW60" s="1028"/>
      <c r="OXX60" s="1028"/>
      <c r="OXY60" s="1028"/>
      <c r="OXZ60" s="1028"/>
      <c r="OYA60" s="1028"/>
      <c r="OYB60" s="1028"/>
      <c r="OYC60" s="1028"/>
      <c r="OYD60" s="1028"/>
      <c r="OYE60" s="1028"/>
      <c r="OYF60" s="1028"/>
      <c r="OYG60" s="1028"/>
      <c r="OYH60" s="1028"/>
      <c r="OYI60" s="1028"/>
      <c r="OYJ60" s="1028"/>
      <c r="OYK60" s="1028"/>
      <c r="OYL60" s="1028"/>
      <c r="OYM60" s="1028"/>
      <c r="OYN60" s="1028"/>
      <c r="OYO60" s="1028"/>
      <c r="OYP60" s="1028"/>
      <c r="OYQ60" s="1028"/>
      <c r="OYR60" s="1028"/>
      <c r="OYS60" s="1028"/>
      <c r="OYT60" s="1028"/>
      <c r="OYU60" s="1028"/>
      <c r="OYV60" s="1028"/>
      <c r="OYW60" s="1028"/>
      <c r="OYX60" s="1028"/>
      <c r="OYY60" s="1028"/>
      <c r="OYZ60" s="1028"/>
      <c r="OZA60" s="1028"/>
      <c r="OZB60" s="1028"/>
      <c r="OZC60" s="1028"/>
      <c r="OZD60" s="1028"/>
      <c r="OZE60" s="1028"/>
      <c r="OZF60" s="1028"/>
      <c r="OZG60" s="1028"/>
      <c r="OZH60" s="1028"/>
      <c r="OZI60" s="1028"/>
      <c r="OZJ60" s="1028"/>
      <c r="OZK60" s="1028"/>
      <c r="OZL60" s="1028"/>
      <c r="OZM60" s="1028"/>
      <c r="OZN60" s="1028"/>
      <c r="OZO60" s="1028"/>
      <c r="OZP60" s="1028"/>
      <c r="OZQ60" s="1028"/>
      <c r="OZR60" s="1028"/>
      <c r="OZS60" s="1028"/>
      <c r="OZT60" s="1028"/>
      <c r="OZU60" s="1028"/>
      <c r="OZV60" s="1028"/>
      <c r="OZW60" s="1028"/>
      <c r="OZX60" s="1028"/>
      <c r="OZY60" s="1028"/>
      <c r="OZZ60" s="1028"/>
      <c r="PAA60" s="1028"/>
      <c r="PAB60" s="1028"/>
      <c r="PAC60" s="1028"/>
      <c r="PAD60" s="1028"/>
      <c r="PAE60" s="1028"/>
      <c r="PAF60" s="1028"/>
      <c r="PAG60" s="1028"/>
      <c r="PAH60" s="1028"/>
      <c r="PAI60" s="1028"/>
      <c r="PAJ60" s="1028"/>
      <c r="PAK60" s="1028"/>
      <c r="PAL60" s="1028"/>
      <c r="PAM60" s="1028"/>
      <c r="PAN60" s="1028"/>
      <c r="PAO60" s="1028"/>
      <c r="PAP60" s="1028"/>
      <c r="PAQ60" s="1028"/>
      <c r="PAR60" s="1028"/>
      <c r="PAS60" s="1028"/>
      <c r="PAT60" s="1028"/>
      <c r="PAU60" s="1028"/>
      <c r="PAV60" s="1028"/>
      <c r="PAW60" s="1028"/>
      <c r="PAX60" s="1028"/>
      <c r="PAY60" s="1028"/>
      <c r="PAZ60" s="1028"/>
      <c r="PBA60" s="1028"/>
      <c r="PBB60" s="1028"/>
      <c r="PBC60" s="1028"/>
      <c r="PBD60" s="1028"/>
      <c r="PBE60" s="1028"/>
      <c r="PBF60" s="1028"/>
      <c r="PBG60" s="1028"/>
      <c r="PBH60" s="1028"/>
      <c r="PBI60" s="1028"/>
      <c r="PBJ60" s="1028"/>
      <c r="PBK60" s="1028"/>
      <c r="PBL60" s="1028"/>
      <c r="PBM60" s="1028"/>
      <c r="PBN60" s="1028"/>
      <c r="PBO60" s="1028"/>
      <c r="PBP60" s="1028"/>
      <c r="PBQ60" s="1028"/>
      <c r="PBR60" s="1028"/>
      <c r="PBS60" s="1028"/>
      <c r="PBT60" s="1028"/>
      <c r="PBU60" s="1028"/>
      <c r="PBV60" s="1028"/>
      <c r="PBW60" s="1028"/>
      <c r="PBX60" s="1028"/>
      <c r="PBY60" s="1028"/>
      <c r="PBZ60" s="1028"/>
      <c r="PCA60" s="1028"/>
      <c r="PCB60" s="1028"/>
      <c r="PCC60" s="1028"/>
      <c r="PCD60" s="1028"/>
      <c r="PCE60" s="1028"/>
      <c r="PCF60" s="1028"/>
      <c r="PCG60" s="1028"/>
      <c r="PCH60" s="1028"/>
      <c r="PCI60" s="1028"/>
      <c r="PCJ60" s="1028"/>
      <c r="PCK60" s="1028"/>
      <c r="PCL60" s="1028"/>
      <c r="PCM60" s="1028"/>
      <c r="PCN60" s="1028"/>
      <c r="PCO60" s="1028"/>
      <c r="PCP60" s="1028"/>
      <c r="PCQ60" s="1028"/>
      <c r="PCR60" s="1028"/>
      <c r="PCS60" s="1028"/>
      <c r="PCT60" s="1028"/>
      <c r="PCU60" s="1028"/>
      <c r="PCV60" s="1028"/>
      <c r="PCW60" s="1028"/>
      <c r="PCX60" s="1028"/>
      <c r="PCY60" s="1028"/>
      <c r="PCZ60" s="1028"/>
      <c r="PDA60" s="1028"/>
      <c r="PDB60" s="1028"/>
      <c r="PDC60" s="1028"/>
      <c r="PDD60" s="1028"/>
      <c r="PDE60" s="1028"/>
      <c r="PDF60" s="1028"/>
      <c r="PDG60" s="1028"/>
      <c r="PDH60" s="1028"/>
      <c r="PDI60" s="1028"/>
      <c r="PDJ60" s="1028"/>
      <c r="PDK60" s="1028"/>
      <c r="PDL60" s="1028"/>
      <c r="PDM60" s="1028"/>
      <c r="PDN60" s="1028"/>
      <c r="PDO60" s="1028"/>
      <c r="PDP60" s="1028"/>
      <c r="PDQ60" s="1028"/>
      <c r="PDR60" s="1028"/>
      <c r="PDS60" s="1028"/>
      <c r="PDT60" s="1028"/>
      <c r="PDU60" s="1028"/>
      <c r="PDV60" s="1028"/>
      <c r="PDW60" s="1028"/>
      <c r="PDX60" s="1028"/>
      <c r="PDY60" s="1028"/>
      <c r="PDZ60" s="1028"/>
      <c r="PEA60" s="1028"/>
      <c r="PEB60" s="1028"/>
      <c r="PEC60" s="1028"/>
      <c r="PED60" s="1028"/>
      <c r="PEE60" s="1028"/>
      <c r="PEF60" s="1028"/>
      <c r="PEG60" s="1028"/>
      <c r="PEH60" s="1028"/>
      <c r="PEI60" s="1028"/>
      <c r="PEJ60" s="1028"/>
      <c r="PEK60" s="1028"/>
      <c r="PEL60" s="1028"/>
      <c r="PEM60" s="1028"/>
      <c r="PEN60" s="1028"/>
      <c r="PEO60" s="1028"/>
      <c r="PEP60" s="1028"/>
      <c r="PEQ60" s="1028"/>
      <c r="PER60" s="1028"/>
      <c r="PES60" s="1028"/>
      <c r="PET60" s="1028"/>
      <c r="PEU60" s="1028"/>
      <c r="PEV60" s="1028"/>
      <c r="PEW60" s="1028"/>
      <c r="PEX60" s="1028"/>
      <c r="PEY60" s="1028"/>
      <c r="PEZ60" s="1028"/>
      <c r="PFA60" s="1028"/>
      <c r="PFB60" s="1028"/>
      <c r="PFC60" s="1028"/>
      <c r="PFD60" s="1028"/>
      <c r="PFE60" s="1028"/>
      <c r="PFF60" s="1028"/>
      <c r="PFG60" s="1028"/>
      <c r="PFH60" s="1028"/>
      <c r="PFI60" s="1028"/>
      <c r="PFJ60" s="1028"/>
      <c r="PFK60" s="1028"/>
      <c r="PFL60" s="1028"/>
      <c r="PFM60" s="1028"/>
      <c r="PFN60" s="1028"/>
      <c r="PFO60" s="1028"/>
      <c r="PFP60" s="1028"/>
      <c r="PFQ60" s="1028"/>
      <c r="PFR60" s="1028"/>
      <c r="PFS60" s="1028"/>
      <c r="PFT60" s="1028"/>
      <c r="PFU60" s="1028"/>
      <c r="PFV60" s="1028"/>
      <c r="PFW60" s="1028"/>
      <c r="PFX60" s="1028"/>
      <c r="PFY60" s="1028"/>
      <c r="PFZ60" s="1028"/>
      <c r="PGA60" s="1028"/>
      <c r="PGB60" s="1028"/>
      <c r="PGC60" s="1028"/>
      <c r="PGD60" s="1028"/>
      <c r="PGE60" s="1028"/>
      <c r="PGF60" s="1028"/>
      <c r="PGG60" s="1028"/>
      <c r="PGH60" s="1028"/>
      <c r="PGI60" s="1028"/>
      <c r="PGJ60" s="1028"/>
      <c r="PGK60" s="1028"/>
      <c r="PGL60" s="1028"/>
      <c r="PGM60" s="1028"/>
      <c r="PGN60" s="1028"/>
      <c r="PGO60" s="1028"/>
      <c r="PGP60" s="1028"/>
      <c r="PGQ60" s="1028"/>
      <c r="PGR60" s="1028"/>
      <c r="PGS60" s="1028"/>
      <c r="PGT60" s="1028"/>
      <c r="PGU60" s="1028"/>
      <c r="PGV60" s="1028"/>
      <c r="PGW60" s="1028"/>
      <c r="PGX60" s="1028"/>
      <c r="PGY60" s="1028"/>
      <c r="PGZ60" s="1028"/>
      <c r="PHA60" s="1028"/>
      <c r="PHB60" s="1028"/>
      <c r="PHC60" s="1028"/>
      <c r="PHD60" s="1028"/>
      <c r="PHE60" s="1028"/>
      <c r="PHF60" s="1028"/>
      <c r="PHG60" s="1028"/>
      <c r="PHH60" s="1028"/>
      <c r="PHI60" s="1028"/>
      <c r="PHJ60" s="1028"/>
      <c r="PHK60" s="1028"/>
      <c r="PHL60" s="1028"/>
      <c r="PHM60" s="1028"/>
      <c r="PHN60" s="1028"/>
      <c r="PHO60" s="1028"/>
      <c r="PHP60" s="1028"/>
      <c r="PHQ60" s="1028"/>
      <c r="PHR60" s="1028"/>
      <c r="PHS60" s="1028"/>
      <c r="PHT60" s="1028"/>
      <c r="PHU60" s="1028"/>
      <c r="PHV60" s="1028"/>
      <c r="PHW60" s="1028"/>
      <c r="PHX60" s="1028"/>
      <c r="PHY60" s="1028"/>
      <c r="PHZ60" s="1028"/>
      <c r="PIA60" s="1028"/>
      <c r="PIB60" s="1028"/>
      <c r="PIC60" s="1028"/>
      <c r="PID60" s="1028"/>
      <c r="PIE60" s="1028"/>
      <c r="PIF60" s="1028"/>
      <c r="PIG60" s="1028"/>
      <c r="PIH60" s="1028"/>
      <c r="PII60" s="1028"/>
      <c r="PIJ60" s="1028"/>
      <c r="PIK60" s="1028"/>
      <c r="PIL60" s="1028"/>
      <c r="PIM60" s="1028"/>
      <c r="PIN60" s="1028"/>
      <c r="PIO60" s="1028"/>
      <c r="PIP60" s="1028"/>
      <c r="PIQ60" s="1028"/>
      <c r="PIR60" s="1028"/>
      <c r="PIS60" s="1028"/>
      <c r="PIT60" s="1028"/>
      <c r="PIU60" s="1028"/>
      <c r="PIV60" s="1028"/>
      <c r="PIW60" s="1028"/>
      <c r="PIX60" s="1028"/>
      <c r="PIY60" s="1028"/>
      <c r="PIZ60" s="1028"/>
      <c r="PJA60" s="1028"/>
      <c r="PJB60" s="1028"/>
      <c r="PJC60" s="1028"/>
      <c r="PJD60" s="1028"/>
      <c r="PJE60" s="1028"/>
      <c r="PJF60" s="1028"/>
      <c r="PJG60" s="1028"/>
      <c r="PJH60" s="1028"/>
      <c r="PJI60" s="1028"/>
      <c r="PJJ60" s="1028"/>
      <c r="PJK60" s="1028"/>
      <c r="PJL60" s="1028"/>
      <c r="PJM60" s="1028"/>
      <c r="PJN60" s="1028"/>
      <c r="PJO60" s="1028"/>
      <c r="PJP60" s="1028"/>
      <c r="PJQ60" s="1028"/>
      <c r="PJR60" s="1028"/>
      <c r="PJS60" s="1028"/>
      <c r="PJT60" s="1028"/>
      <c r="PJU60" s="1028"/>
      <c r="PJV60" s="1028"/>
      <c r="PJW60" s="1028"/>
      <c r="PJX60" s="1028"/>
      <c r="PJY60" s="1028"/>
      <c r="PJZ60" s="1028"/>
      <c r="PKA60" s="1028"/>
      <c r="PKB60" s="1028"/>
      <c r="PKC60" s="1028"/>
      <c r="PKD60" s="1028"/>
      <c r="PKE60" s="1028"/>
      <c r="PKF60" s="1028"/>
      <c r="PKG60" s="1028"/>
      <c r="PKH60" s="1028"/>
      <c r="PKI60" s="1028"/>
      <c r="PKJ60" s="1028"/>
      <c r="PKK60" s="1028"/>
      <c r="PKL60" s="1028"/>
      <c r="PKM60" s="1028"/>
      <c r="PKN60" s="1028"/>
      <c r="PKO60" s="1028"/>
      <c r="PKP60" s="1028"/>
      <c r="PKQ60" s="1028"/>
      <c r="PKR60" s="1028"/>
      <c r="PKS60" s="1028"/>
      <c r="PKT60" s="1028"/>
      <c r="PKU60" s="1028"/>
      <c r="PKV60" s="1028"/>
      <c r="PKW60" s="1028"/>
      <c r="PKX60" s="1028"/>
      <c r="PKY60" s="1028"/>
      <c r="PKZ60" s="1028"/>
      <c r="PLA60" s="1028"/>
      <c r="PLB60" s="1028"/>
      <c r="PLC60" s="1028"/>
      <c r="PLD60" s="1028"/>
      <c r="PLE60" s="1028"/>
      <c r="PLF60" s="1028"/>
      <c r="PLG60" s="1028"/>
      <c r="PLH60" s="1028"/>
      <c r="PLI60" s="1028"/>
      <c r="PLJ60" s="1028"/>
      <c r="PLK60" s="1028"/>
      <c r="PLL60" s="1028"/>
      <c r="PLM60" s="1028"/>
      <c r="PLN60" s="1028"/>
      <c r="PLO60" s="1028"/>
      <c r="PLP60" s="1028"/>
      <c r="PLQ60" s="1028"/>
      <c r="PLR60" s="1028"/>
      <c r="PLS60" s="1028"/>
      <c r="PLT60" s="1028"/>
      <c r="PLU60" s="1028"/>
      <c r="PLV60" s="1028"/>
      <c r="PLW60" s="1028"/>
      <c r="PLX60" s="1028"/>
      <c r="PLY60" s="1028"/>
      <c r="PLZ60" s="1028"/>
      <c r="PMA60" s="1028"/>
      <c r="PMB60" s="1028"/>
      <c r="PMC60" s="1028"/>
      <c r="PMD60" s="1028"/>
      <c r="PME60" s="1028"/>
      <c r="PMF60" s="1028"/>
      <c r="PMG60" s="1028"/>
      <c r="PMH60" s="1028"/>
      <c r="PMI60" s="1028"/>
      <c r="PMJ60" s="1028"/>
      <c r="PMK60" s="1028"/>
      <c r="PML60" s="1028"/>
      <c r="PMM60" s="1028"/>
      <c r="PMN60" s="1028"/>
      <c r="PMO60" s="1028"/>
      <c r="PMP60" s="1028"/>
      <c r="PMQ60" s="1028"/>
      <c r="PMR60" s="1028"/>
      <c r="PMS60" s="1028"/>
      <c r="PMT60" s="1028"/>
      <c r="PMU60" s="1028"/>
      <c r="PMV60" s="1028"/>
      <c r="PMW60" s="1028"/>
      <c r="PMX60" s="1028"/>
      <c r="PMY60" s="1028"/>
      <c r="PMZ60" s="1028"/>
      <c r="PNA60" s="1028"/>
      <c r="PNB60" s="1028"/>
      <c r="PNC60" s="1028"/>
      <c r="PND60" s="1028"/>
      <c r="PNE60" s="1028"/>
      <c r="PNF60" s="1028"/>
      <c r="PNG60" s="1028"/>
      <c r="PNH60" s="1028"/>
      <c r="PNI60" s="1028"/>
      <c r="PNJ60" s="1028"/>
      <c r="PNK60" s="1028"/>
      <c r="PNL60" s="1028"/>
      <c r="PNM60" s="1028"/>
      <c r="PNN60" s="1028"/>
      <c r="PNO60" s="1028"/>
      <c r="PNP60" s="1028"/>
      <c r="PNQ60" s="1028"/>
      <c r="PNR60" s="1028"/>
      <c r="PNS60" s="1028"/>
      <c r="PNT60" s="1028"/>
      <c r="PNU60" s="1028"/>
      <c r="PNV60" s="1028"/>
      <c r="PNW60" s="1028"/>
      <c r="PNX60" s="1028"/>
      <c r="PNY60" s="1028"/>
      <c r="PNZ60" s="1028"/>
      <c r="POA60" s="1028"/>
      <c r="POB60" s="1028"/>
      <c r="POC60" s="1028"/>
      <c r="POD60" s="1028"/>
      <c r="POE60" s="1028"/>
      <c r="POF60" s="1028"/>
      <c r="POG60" s="1028"/>
      <c r="POH60" s="1028"/>
      <c r="POI60" s="1028"/>
      <c r="POJ60" s="1028"/>
      <c r="POK60" s="1028"/>
      <c r="POL60" s="1028"/>
      <c r="POM60" s="1028"/>
      <c r="PON60" s="1028"/>
      <c r="POO60" s="1028"/>
      <c r="POP60" s="1028"/>
      <c r="POQ60" s="1028"/>
      <c r="POR60" s="1028"/>
      <c r="POS60" s="1028"/>
      <c r="POT60" s="1028"/>
      <c r="POU60" s="1028"/>
      <c r="POV60" s="1028"/>
      <c r="POW60" s="1028"/>
      <c r="POX60" s="1028"/>
      <c r="POY60" s="1028"/>
      <c r="POZ60" s="1028"/>
      <c r="PPA60" s="1028"/>
      <c r="PPB60" s="1028"/>
      <c r="PPC60" s="1028"/>
      <c r="PPD60" s="1028"/>
      <c r="PPE60" s="1028"/>
      <c r="PPF60" s="1028"/>
      <c r="PPG60" s="1028"/>
      <c r="PPH60" s="1028"/>
      <c r="PPI60" s="1028"/>
      <c r="PPJ60" s="1028"/>
      <c r="PPK60" s="1028"/>
      <c r="PPL60" s="1028"/>
      <c r="PPM60" s="1028"/>
      <c r="PPN60" s="1028"/>
      <c r="PPO60" s="1028"/>
      <c r="PPP60" s="1028"/>
      <c r="PPQ60" s="1028"/>
      <c r="PPR60" s="1028"/>
      <c r="PPS60" s="1028"/>
      <c r="PPT60" s="1028"/>
      <c r="PPU60" s="1028"/>
      <c r="PPV60" s="1028"/>
      <c r="PPW60" s="1028"/>
      <c r="PPX60" s="1028"/>
      <c r="PPY60" s="1028"/>
      <c r="PPZ60" s="1028"/>
      <c r="PQA60" s="1028"/>
      <c r="PQB60" s="1028"/>
      <c r="PQC60" s="1028"/>
      <c r="PQD60" s="1028"/>
      <c r="PQE60" s="1028"/>
      <c r="PQF60" s="1028"/>
      <c r="PQG60" s="1028"/>
      <c r="PQH60" s="1028"/>
      <c r="PQI60" s="1028"/>
      <c r="PQJ60" s="1028"/>
      <c r="PQK60" s="1028"/>
      <c r="PQL60" s="1028"/>
      <c r="PQM60" s="1028"/>
      <c r="PQN60" s="1028"/>
      <c r="PQO60" s="1028"/>
      <c r="PQP60" s="1028"/>
      <c r="PQQ60" s="1028"/>
      <c r="PQR60" s="1028"/>
      <c r="PQS60" s="1028"/>
      <c r="PQT60" s="1028"/>
      <c r="PQU60" s="1028"/>
      <c r="PQV60" s="1028"/>
      <c r="PQW60" s="1028"/>
      <c r="PQX60" s="1028"/>
      <c r="PQY60" s="1028"/>
      <c r="PQZ60" s="1028"/>
      <c r="PRA60" s="1028"/>
      <c r="PRB60" s="1028"/>
      <c r="PRC60" s="1028"/>
      <c r="PRD60" s="1028"/>
      <c r="PRE60" s="1028"/>
      <c r="PRF60" s="1028"/>
      <c r="PRG60" s="1028"/>
      <c r="PRH60" s="1028"/>
      <c r="PRI60" s="1028"/>
      <c r="PRJ60" s="1028"/>
      <c r="PRK60" s="1028"/>
      <c r="PRL60" s="1028"/>
      <c r="PRM60" s="1028"/>
      <c r="PRN60" s="1028"/>
      <c r="PRO60" s="1028"/>
      <c r="PRP60" s="1028"/>
      <c r="PRQ60" s="1028"/>
      <c r="PRR60" s="1028"/>
      <c r="PRS60" s="1028"/>
      <c r="PRT60" s="1028"/>
      <c r="PRU60" s="1028"/>
      <c r="PRV60" s="1028"/>
      <c r="PRW60" s="1028"/>
      <c r="PRX60" s="1028"/>
      <c r="PRY60" s="1028"/>
      <c r="PRZ60" s="1028"/>
      <c r="PSA60" s="1028"/>
      <c r="PSB60" s="1028"/>
      <c r="PSC60" s="1028"/>
      <c r="PSD60" s="1028"/>
      <c r="PSE60" s="1028"/>
      <c r="PSF60" s="1028"/>
      <c r="PSG60" s="1028"/>
      <c r="PSH60" s="1028"/>
      <c r="PSI60" s="1028"/>
      <c r="PSJ60" s="1028"/>
      <c r="PSK60" s="1028"/>
      <c r="PSL60" s="1028"/>
      <c r="PSM60" s="1028"/>
      <c r="PSN60" s="1028"/>
      <c r="PSO60" s="1028"/>
      <c r="PSP60" s="1028"/>
      <c r="PSQ60" s="1028"/>
      <c r="PSR60" s="1028"/>
      <c r="PSS60" s="1028"/>
      <c r="PST60" s="1028"/>
      <c r="PSU60" s="1028"/>
      <c r="PSV60" s="1028"/>
      <c r="PSW60" s="1028"/>
      <c r="PSX60" s="1028"/>
      <c r="PSY60" s="1028"/>
      <c r="PSZ60" s="1028"/>
      <c r="PTA60" s="1028"/>
      <c r="PTB60" s="1028"/>
      <c r="PTC60" s="1028"/>
      <c r="PTD60" s="1028"/>
      <c r="PTE60" s="1028"/>
      <c r="PTF60" s="1028"/>
      <c r="PTG60" s="1028"/>
      <c r="PTH60" s="1028"/>
      <c r="PTI60" s="1028"/>
      <c r="PTJ60" s="1028"/>
      <c r="PTK60" s="1028"/>
      <c r="PTL60" s="1028"/>
      <c r="PTM60" s="1028"/>
      <c r="PTN60" s="1028"/>
      <c r="PTO60" s="1028"/>
      <c r="PTP60" s="1028"/>
      <c r="PTQ60" s="1028"/>
      <c r="PTR60" s="1028"/>
      <c r="PTS60" s="1028"/>
      <c r="PTT60" s="1028"/>
      <c r="PTU60" s="1028"/>
      <c r="PTV60" s="1028"/>
      <c r="PTW60" s="1028"/>
      <c r="PTX60" s="1028"/>
      <c r="PTY60" s="1028"/>
      <c r="PTZ60" s="1028"/>
      <c r="PUA60" s="1028"/>
      <c r="PUB60" s="1028"/>
      <c r="PUC60" s="1028"/>
      <c r="PUD60" s="1028"/>
      <c r="PUE60" s="1028"/>
      <c r="PUF60" s="1028"/>
      <c r="PUG60" s="1028"/>
      <c r="PUH60" s="1028"/>
      <c r="PUI60" s="1028"/>
      <c r="PUJ60" s="1028"/>
      <c r="PUK60" s="1028"/>
      <c r="PUL60" s="1028"/>
      <c r="PUM60" s="1028"/>
      <c r="PUN60" s="1028"/>
      <c r="PUO60" s="1028"/>
      <c r="PUP60" s="1028"/>
      <c r="PUQ60" s="1028"/>
      <c r="PUR60" s="1028"/>
      <c r="PUS60" s="1028"/>
      <c r="PUT60" s="1028"/>
      <c r="PUU60" s="1028"/>
      <c r="PUV60" s="1028"/>
      <c r="PUW60" s="1028"/>
      <c r="PUX60" s="1028"/>
      <c r="PUY60" s="1028"/>
      <c r="PUZ60" s="1028"/>
      <c r="PVA60" s="1028"/>
      <c r="PVB60" s="1028"/>
      <c r="PVC60" s="1028"/>
      <c r="PVD60" s="1028"/>
      <c r="PVE60" s="1028"/>
      <c r="PVF60" s="1028"/>
      <c r="PVG60" s="1028"/>
      <c r="PVH60" s="1028"/>
      <c r="PVI60" s="1028"/>
      <c r="PVJ60" s="1028"/>
      <c r="PVK60" s="1028"/>
      <c r="PVL60" s="1028"/>
      <c r="PVM60" s="1028"/>
      <c r="PVN60" s="1028"/>
      <c r="PVO60" s="1028"/>
      <c r="PVP60" s="1028"/>
      <c r="PVQ60" s="1028"/>
      <c r="PVR60" s="1028"/>
      <c r="PVS60" s="1028"/>
      <c r="PVT60" s="1028"/>
      <c r="PVU60" s="1028"/>
      <c r="PVV60" s="1028"/>
      <c r="PVW60" s="1028"/>
      <c r="PVX60" s="1028"/>
      <c r="PVY60" s="1028"/>
      <c r="PVZ60" s="1028"/>
      <c r="PWA60" s="1028"/>
      <c r="PWB60" s="1028"/>
      <c r="PWC60" s="1028"/>
      <c r="PWD60" s="1028"/>
      <c r="PWE60" s="1028"/>
      <c r="PWF60" s="1028"/>
      <c r="PWG60" s="1028"/>
      <c r="PWH60" s="1028"/>
      <c r="PWI60" s="1028"/>
      <c r="PWJ60" s="1028"/>
      <c r="PWK60" s="1028"/>
      <c r="PWL60" s="1028"/>
      <c r="PWM60" s="1028"/>
      <c r="PWN60" s="1028"/>
      <c r="PWO60" s="1028"/>
      <c r="PWP60" s="1028"/>
      <c r="PWQ60" s="1028"/>
      <c r="PWR60" s="1028"/>
      <c r="PWS60" s="1028"/>
      <c r="PWT60" s="1028"/>
      <c r="PWU60" s="1028"/>
      <c r="PWV60" s="1028"/>
      <c r="PWW60" s="1028"/>
      <c r="PWX60" s="1028"/>
      <c r="PWY60" s="1028"/>
      <c r="PWZ60" s="1028"/>
      <c r="PXA60" s="1028"/>
      <c r="PXB60" s="1028"/>
      <c r="PXC60" s="1028"/>
      <c r="PXD60" s="1028"/>
      <c r="PXE60" s="1028"/>
      <c r="PXF60" s="1028"/>
      <c r="PXG60" s="1028"/>
      <c r="PXH60" s="1028"/>
      <c r="PXI60" s="1028"/>
      <c r="PXJ60" s="1028"/>
      <c r="PXK60" s="1028"/>
      <c r="PXL60" s="1028"/>
      <c r="PXM60" s="1028"/>
      <c r="PXN60" s="1028"/>
      <c r="PXO60" s="1028"/>
      <c r="PXP60" s="1028"/>
      <c r="PXQ60" s="1028"/>
      <c r="PXR60" s="1028"/>
      <c r="PXS60" s="1028"/>
      <c r="PXT60" s="1028"/>
      <c r="PXU60" s="1028"/>
      <c r="PXV60" s="1028"/>
      <c r="PXW60" s="1028"/>
      <c r="PXX60" s="1028"/>
      <c r="PXY60" s="1028"/>
      <c r="PXZ60" s="1028"/>
      <c r="PYA60" s="1028"/>
      <c r="PYB60" s="1028"/>
      <c r="PYC60" s="1028"/>
      <c r="PYD60" s="1028"/>
      <c r="PYE60" s="1028"/>
      <c r="PYF60" s="1028"/>
      <c r="PYG60" s="1028"/>
      <c r="PYH60" s="1028"/>
      <c r="PYI60" s="1028"/>
      <c r="PYJ60" s="1028"/>
      <c r="PYK60" s="1028"/>
      <c r="PYL60" s="1028"/>
      <c r="PYM60" s="1028"/>
      <c r="PYN60" s="1028"/>
      <c r="PYO60" s="1028"/>
      <c r="PYP60" s="1028"/>
      <c r="PYQ60" s="1028"/>
      <c r="PYR60" s="1028"/>
      <c r="PYS60" s="1028"/>
      <c r="PYT60" s="1028"/>
      <c r="PYU60" s="1028"/>
      <c r="PYV60" s="1028"/>
      <c r="PYW60" s="1028"/>
      <c r="PYX60" s="1028"/>
      <c r="PYY60" s="1028"/>
      <c r="PYZ60" s="1028"/>
      <c r="PZA60" s="1028"/>
      <c r="PZB60" s="1028"/>
      <c r="PZC60" s="1028"/>
      <c r="PZD60" s="1028"/>
      <c r="PZE60" s="1028"/>
      <c r="PZF60" s="1028"/>
      <c r="PZG60" s="1028"/>
      <c r="PZH60" s="1028"/>
      <c r="PZI60" s="1028"/>
      <c r="PZJ60" s="1028"/>
      <c r="PZK60" s="1028"/>
      <c r="PZL60" s="1028"/>
      <c r="PZM60" s="1028"/>
      <c r="PZN60" s="1028"/>
      <c r="PZO60" s="1028"/>
      <c r="PZP60" s="1028"/>
      <c r="PZQ60" s="1028"/>
      <c r="PZR60" s="1028"/>
      <c r="PZS60" s="1028"/>
      <c r="PZT60" s="1028"/>
      <c r="PZU60" s="1028"/>
      <c r="PZV60" s="1028"/>
      <c r="PZW60" s="1028"/>
      <c r="PZX60" s="1028"/>
      <c r="PZY60" s="1028"/>
      <c r="PZZ60" s="1028"/>
      <c r="QAA60" s="1028"/>
      <c r="QAB60" s="1028"/>
      <c r="QAC60" s="1028"/>
      <c r="QAD60" s="1028"/>
      <c r="QAE60" s="1028"/>
      <c r="QAF60" s="1028"/>
      <c r="QAG60" s="1028"/>
      <c r="QAH60" s="1028"/>
      <c r="QAI60" s="1028"/>
      <c r="QAJ60" s="1028"/>
      <c r="QAK60" s="1028"/>
      <c r="QAL60" s="1028"/>
      <c r="QAM60" s="1028"/>
      <c r="QAN60" s="1028"/>
      <c r="QAO60" s="1028"/>
      <c r="QAP60" s="1028"/>
      <c r="QAQ60" s="1028"/>
      <c r="QAR60" s="1028"/>
      <c r="QAS60" s="1028"/>
      <c r="QAT60" s="1028"/>
      <c r="QAU60" s="1028"/>
      <c r="QAV60" s="1028"/>
      <c r="QAW60" s="1028"/>
      <c r="QAX60" s="1028"/>
      <c r="QAY60" s="1028"/>
      <c r="QAZ60" s="1028"/>
      <c r="QBA60" s="1028"/>
      <c r="QBB60" s="1028"/>
      <c r="QBC60" s="1028"/>
      <c r="QBD60" s="1028"/>
      <c r="QBE60" s="1028"/>
      <c r="QBF60" s="1028"/>
      <c r="QBG60" s="1028"/>
      <c r="QBH60" s="1028"/>
      <c r="QBI60" s="1028"/>
      <c r="QBJ60" s="1028"/>
      <c r="QBK60" s="1028"/>
      <c r="QBL60" s="1028"/>
      <c r="QBM60" s="1028"/>
      <c r="QBN60" s="1028"/>
      <c r="QBO60" s="1028"/>
      <c r="QBP60" s="1028"/>
      <c r="QBQ60" s="1028"/>
      <c r="QBR60" s="1028"/>
      <c r="QBS60" s="1028"/>
      <c r="QBT60" s="1028"/>
      <c r="QBU60" s="1028"/>
      <c r="QBV60" s="1028"/>
      <c r="QBW60" s="1028"/>
      <c r="QBX60" s="1028"/>
      <c r="QBY60" s="1028"/>
      <c r="QBZ60" s="1028"/>
      <c r="QCA60" s="1028"/>
      <c r="QCB60" s="1028"/>
      <c r="QCC60" s="1028"/>
      <c r="QCD60" s="1028"/>
      <c r="QCE60" s="1028"/>
      <c r="QCF60" s="1028"/>
      <c r="QCG60" s="1028"/>
      <c r="QCH60" s="1028"/>
      <c r="QCI60" s="1028"/>
      <c r="QCJ60" s="1028"/>
      <c r="QCK60" s="1028"/>
      <c r="QCL60" s="1028"/>
      <c r="QCM60" s="1028"/>
      <c r="QCN60" s="1028"/>
      <c r="QCO60" s="1028"/>
      <c r="QCP60" s="1028"/>
      <c r="QCQ60" s="1028"/>
      <c r="QCR60" s="1028"/>
      <c r="QCS60" s="1028"/>
      <c r="QCT60" s="1028"/>
      <c r="QCU60" s="1028"/>
      <c r="QCV60" s="1028"/>
      <c r="QCW60" s="1028"/>
      <c r="QCX60" s="1028"/>
      <c r="QCY60" s="1028"/>
      <c r="QCZ60" s="1028"/>
      <c r="QDA60" s="1028"/>
      <c r="QDB60" s="1028"/>
      <c r="QDC60" s="1028"/>
      <c r="QDD60" s="1028"/>
      <c r="QDE60" s="1028"/>
      <c r="QDF60" s="1028"/>
      <c r="QDG60" s="1028"/>
      <c r="QDH60" s="1028"/>
      <c r="QDI60" s="1028"/>
      <c r="QDJ60" s="1028"/>
      <c r="QDK60" s="1028"/>
      <c r="QDL60" s="1028"/>
      <c r="QDM60" s="1028"/>
      <c r="QDN60" s="1028"/>
      <c r="QDO60" s="1028"/>
      <c r="QDP60" s="1028"/>
      <c r="QDQ60" s="1028"/>
      <c r="QDR60" s="1028"/>
      <c r="QDS60" s="1028"/>
      <c r="QDT60" s="1028"/>
      <c r="QDU60" s="1028"/>
      <c r="QDV60" s="1028"/>
      <c r="QDW60" s="1028"/>
      <c r="QDX60" s="1028"/>
      <c r="QDY60" s="1028"/>
      <c r="QDZ60" s="1028"/>
      <c r="QEA60" s="1028"/>
      <c r="QEB60" s="1028"/>
      <c r="QEC60" s="1028"/>
      <c r="QED60" s="1028"/>
      <c r="QEE60" s="1028"/>
      <c r="QEF60" s="1028"/>
      <c r="QEG60" s="1028"/>
      <c r="QEH60" s="1028"/>
      <c r="QEI60" s="1028"/>
      <c r="QEJ60" s="1028"/>
      <c r="QEK60" s="1028"/>
      <c r="QEL60" s="1028"/>
      <c r="QEM60" s="1028"/>
      <c r="QEN60" s="1028"/>
      <c r="QEO60" s="1028"/>
      <c r="QEP60" s="1028"/>
      <c r="QEQ60" s="1028"/>
      <c r="QER60" s="1028"/>
      <c r="QES60" s="1028"/>
      <c r="QET60" s="1028"/>
      <c r="QEU60" s="1028"/>
      <c r="QEV60" s="1028"/>
      <c r="QEW60" s="1028"/>
      <c r="QEX60" s="1028"/>
      <c r="QEY60" s="1028"/>
      <c r="QEZ60" s="1028"/>
      <c r="QFA60" s="1028"/>
      <c r="QFB60" s="1028"/>
      <c r="QFC60" s="1028"/>
      <c r="QFD60" s="1028"/>
      <c r="QFE60" s="1028"/>
      <c r="QFF60" s="1028"/>
      <c r="QFG60" s="1028"/>
      <c r="QFH60" s="1028"/>
      <c r="QFI60" s="1028"/>
      <c r="QFJ60" s="1028"/>
      <c r="QFK60" s="1028"/>
      <c r="QFL60" s="1028"/>
      <c r="QFM60" s="1028"/>
      <c r="QFN60" s="1028"/>
      <c r="QFO60" s="1028"/>
      <c r="QFP60" s="1028"/>
      <c r="QFQ60" s="1028"/>
      <c r="QFR60" s="1028"/>
      <c r="QFS60" s="1028"/>
      <c r="QFT60" s="1028"/>
      <c r="QFU60" s="1028"/>
      <c r="QFV60" s="1028"/>
      <c r="QFW60" s="1028"/>
      <c r="QFX60" s="1028"/>
      <c r="QFY60" s="1028"/>
      <c r="QFZ60" s="1028"/>
      <c r="QGA60" s="1028"/>
      <c r="QGB60" s="1028"/>
      <c r="QGC60" s="1028"/>
      <c r="QGD60" s="1028"/>
      <c r="QGE60" s="1028"/>
      <c r="QGF60" s="1028"/>
      <c r="QGG60" s="1028"/>
      <c r="QGH60" s="1028"/>
      <c r="QGI60" s="1028"/>
      <c r="QGJ60" s="1028"/>
      <c r="QGK60" s="1028"/>
      <c r="QGL60" s="1028"/>
      <c r="QGM60" s="1028"/>
      <c r="QGN60" s="1028"/>
      <c r="QGO60" s="1028"/>
      <c r="QGP60" s="1028"/>
      <c r="QGQ60" s="1028"/>
      <c r="QGR60" s="1028"/>
      <c r="QGS60" s="1028"/>
      <c r="QGT60" s="1028"/>
      <c r="QGU60" s="1028"/>
      <c r="QGV60" s="1028"/>
      <c r="QGW60" s="1028"/>
      <c r="QGX60" s="1028"/>
      <c r="QGY60" s="1028"/>
      <c r="QGZ60" s="1028"/>
      <c r="QHA60" s="1028"/>
      <c r="QHB60" s="1028"/>
      <c r="QHC60" s="1028"/>
      <c r="QHD60" s="1028"/>
      <c r="QHE60" s="1028"/>
      <c r="QHF60" s="1028"/>
      <c r="QHG60" s="1028"/>
      <c r="QHH60" s="1028"/>
      <c r="QHI60" s="1028"/>
      <c r="QHJ60" s="1028"/>
      <c r="QHK60" s="1028"/>
      <c r="QHL60" s="1028"/>
      <c r="QHM60" s="1028"/>
      <c r="QHN60" s="1028"/>
      <c r="QHO60" s="1028"/>
      <c r="QHP60" s="1028"/>
      <c r="QHQ60" s="1028"/>
      <c r="QHR60" s="1028"/>
      <c r="QHS60" s="1028"/>
      <c r="QHT60" s="1028"/>
      <c r="QHU60" s="1028"/>
      <c r="QHV60" s="1028"/>
      <c r="QHW60" s="1028"/>
      <c r="QHX60" s="1028"/>
      <c r="QHY60" s="1028"/>
      <c r="QHZ60" s="1028"/>
      <c r="QIA60" s="1028"/>
      <c r="QIB60" s="1028"/>
      <c r="QIC60" s="1028"/>
      <c r="QID60" s="1028"/>
      <c r="QIE60" s="1028"/>
      <c r="QIF60" s="1028"/>
      <c r="QIG60" s="1028"/>
      <c r="QIH60" s="1028"/>
      <c r="QII60" s="1028"/>
      <c r="QIJ60" s="1028"/>
      <c r="QIK60" s="1028"/>
      <c r="QIL60" s="1028"/>
      <c r="QIM60" s="1028"/>
      <c r="QIN60" s="1028"/>
      <c r="QIO60" s="1028"/>
      <c r="QIP60" s="1028"/>
      <c r="QIQ60" s="1028"/>
      <c r="QIR60" s="1028"/>
      <c r="QIS60" s="1028"/>
      <c r="QIT60" s="1028"/>
      <c r="QIU60" s="1028"/>
      <c r="QIV60" s="1028"/>
      <c r="QIW60" s="1028"/>
      <c r="QIX60" s="1028"/>
      <c r="QIY60" s="1028"/>
      <c r="QIZ60" s="1028"/>
      <c r="QJA60" s="1028"/>
      <c r="QJB60" s="1028"/>
      <c r="QJC60" s="1028"/>
      <c r="QJD60" s="1028"/>
      <c r="QJE60" s="1028"/>
      <c r="QJF60" s="1028"/>
      <c r="QJG60" s="1028"/>
      <c r="QJH60" s="1028"/>
      <c r="QJI60" s="1028"/>
      <c r="QJJ60" s="1028"/>
      <c r="QJK60" s="1028"/>
      <c r="QJL60" s="1028"/>
      <c r="QJM60" s="1028"/>
      <c r="QJN60" s="1028"/>
      <c r="QJO60" s="1028"/>
      <c r="QJP60" s="1028"/>
      <c r="QJQ60" s="1028"/>
      <c r="QJR60" s="1028"/>
      <c r="QJS60" s="1028"/>
      <c r="QJT60" s="1028"/>
      <c r="QJU60" s="1028"/>
      <c r="QJV60" s="1028"/>
      <c r="QJW60" s="1028"/>
      <c r="QJX60" s="1028"/>
      <c r="QJY60" s="1028"/>
      <c r="QJZ60" s="1028"/>
      <c r="QKA60" s="1028"/>
      <c r="QKB60" s="1028"/>
      <c r="QKC60" s="1028"/>
      <c r="QKD60" s="1028"/>
      <c r="QKE60" s="1028"/>
      <c r="QKF60" s="1028"/>
      <c r="QKG60" s="1028"/>
      <c r="QKH60" s="1028"/>
      <c r="QKI60" s="1028"/>
      <c r="QKJ60" s="1028"/>
      <c r="QKK60" s="1028"/>
      <c r="QKL60" s="1028"/>
      <c r="QKM60" s="1028"/>
      <c r="QKN60" s="1028"/>
      <c r="QKO60" s="1028"/>
      <c r="QKP60" s="1028"/>
      <c r="QKQ60" s="1028"/>
      <c r="QKR60" s="1028"/>
      <c r="QKS60" s="1028"/>
      <c r="QKT60" s="1028"/>
      <c r="QKU60" s="1028"/>
      <c r="QKV60" s="1028"/>
      <c r="QKW60" s="1028"/>
      <c r="QKX60" s="1028"/>
      <c r="QKY60" s="1028"/>
      <c r="QKZ60" s="1028"/>
      <c r="QLA60" s="1028"/>
      <c r="QLB60" s="1028"/>
      <c r="QLC60" s="1028"/>
      <c r="QLD60" s="1028"/>
      <c r="QLE60" s="1028"/>
      <c r="QLF60" s="1028"/>
      <c r="QLG60" s="1028"/>
      <c r="QLH60" s="1028"/>
      <c r="QLI60" s="1028"/>
      <c r="QLJ60" s="1028"/>
      <c r="QLK60" s="1028"/>
      <c r="QLL60" s="1028"/>
      <c r="QLM60" s="1028"/>
      <c r="QLN60" s="1028"/>
      <c r="QLO60" s="1028"/>
      <c r="QLP60" s="1028"/>
      <c r="QLQ60" s="1028"/>
      <c r="QLR60" s="1028"/>
      <c r="QLS60" s="1028"/>
      <c r="QLT60" s="1028"/>
      <c r="QLU60" s="1028"/>
      <c r="QLV60" s="1028"/>
      <c r="QLW60" s="1028"/>
      <c r="QLX60" s="1028"/>
      <c r="QLY60" s="1028"/>
      <c r="QLZ60" s="1028"/>
      <c r="QMA60" s="1028"/>
      <c r="QMB60" s="1028"/>
      <c r="QMC60" s="1028"/>
      <c r="QMD60" s="1028"/>
      <c r="QME60" s="1028"/>
      <c r="QMF60" s="1028"/>
      <c r="QMG60" s="1028"/>
      <c r="QMH60" s="1028"/>
      <c r="QMI60" s="1028"/>
      <c r="QMJ60" s="1028"/>
      <c r="QMK60" s="1028"/>
      <c r="QML60" s="1028"/>
      <c r="QMM60" s="1028"/>
      <c r="QMN60" s="1028"/>
      <c r="QMO60" s="1028"/>
      <c r="QMP60" s="1028"/>
      <c r="QMQ60" s="1028"/>
      <c r="QMR60" s="1028"/>
      <c r="QMS60" s="1028"/>
      <c r="QMT60" s="1028"/>
      <c r="QMU60" s="1028"/>
      <c r="QMV60" s="1028"/>
      <c r="QMW60" s="1028"/>
      <c r="QMX60" s="1028"/>
      <c r="QMY60" s="1028"/>
      <c r="QMZ60" s="1028"/>
      <c r="QNA60" s="1028"/>
      <c r="QNB60" s="1028"/>
      <c r="QNC60" s="1028"/>
      <c r="QND60" s="1028"/>
      <c r="QNE60" s="1028"/>
      <c r="QNF60" s="1028"/>
      <c r="QNG60" s="1028"/>
      <c r="QNH60" s="1028"/>
      <c r="QNI60" s="1028"/>
      <c r="QNJ60" s="1028"/>
      <c r="QNK60" s="1028"/>
      <c r="QNL60" s="1028"/>
      <c r="QNM60" s="1028"/>
      <c r="QNN60" s="1028"/>
      <c r="QNO60" s="1028"/>
      <c r="QNP60" s="1028"/>
      <c r="QNQ60" s="1028"/>
      <c r="QNR60" s="1028"/>
      <c r="QNS60" s="1028"/>
      <c r="QNT60" s="1028"/>
      <c r="QNU60" s="1028"/>
      <c r="QNV60" s="1028"/>
      <c r="QNW60" s="1028"/>
      <c r="QNX60" s="1028"/>
      <c r="QNY60" s="1028"/>
      <c r="QNZ60" s="1028"/>
      <c r="QOA60" s="1028"/>
      <c r="QOB60" s="1028"/>
      <c r="QOC60" s="1028"/>
      <c r="QOD60" s="1028"/>
      <c r="QOE60" s="1028"/>
      <c r="QOF60" s="1028"/>
      <c r="QOG60" s="1028"/>
      <c r="QOH60" s="1028"/>
      <c r="QOI60" s="1028"/>
      <c r="QOJ60" s="1028"/>
      <c r="QOK60" s="1028"/>
      <c r="QOL60" s="1028"/>
      <c r="QOM60" s="1028"/>
      <c r="QON60" s="1028"/>
      <c r="QOO60" s="1028"/>
      <c r="QOP60" s="1028"/>
      <c r="QOQ60" s="1028"/>
      <c r="QOR60" s="1028"/>
      <c r="QOS60" s="1028"/>
      <c r="QOT60" s="1028"/>
      <c r="QOU60" s="1028"/>
      <c r="QOV60" s="1028"/>
      <c r="QOW60" s="1028"/>
      <c r="QOX60" s="1028"/>
      <c r="QOY60" s="1028"/>
      <c r="QOZ60" s="1028"/>
      <c r="QPA60" s="1028"/>
      <c r="QPB60" s="1028"/>
      <c r="QPC60" s="1028"/>
      <c r="QPD60" s="1028"/>
      <c r="QPE60" s="1028"/>
      <c r="QPF60" s="1028"/>
      <c r="QPG60" s="1028"/>
      <c r="QPH60" s="1028"/>
      <c r="QPI60" s="1028"/>
      <c r="QPJ60" s="1028"/>
      <c r="QPK60" s="1028"/>
      <c r="QPL60" s="1028"/>
      <c r="QPM60" s="1028"/>
      <c r="QPN60" s="1028"/>
      <c r="QPO60" s="1028"/>
      <c r="QPP60" s="1028"/>
      <c r="QPQ60" s="1028"/>
      <c r="QPR60" s="1028"/>
      <c r="QPS60" s="1028"/>
      <c r="QPT60" s="1028"/>
      <c r="QPU60" s="1028"/>
      <c r="QPV60" s="1028"/>
      <c r="QPW60" s="1028"/>
      <c r="QPX60" s="1028"/>
      <c r="QPY60" s="1028"/>
      <c r="QPZ60" s="1028"/>
      <c r="QQA60" s="1028"/>
      <c r="QQB60" s="1028"/>
      <c r="QQC60" s="1028"/>
      <c r="QQD60" s="1028"/>
      <c r="QQE60" s="1028"/>
      <c r="QQF60" s="1028"/>
      <c r="QQG60" s="1028"/>
      <c r="QQH60" s="1028"/>
      <c r="QQI60" s="1028"/>
      <c r="QQJ60" s="1028"/>
      <c r="QQK60" s="1028"/>
      <c r="QQL60" s="1028"/>
      <c r="QQM60" s="1028"/>
      <c r="QQN60" s="1028"/>
      <c r="QQO60" s="1028"/>
      <c r="QQP60" s="1028"/>
      <c r="QQQ60" s="1028"/>
      <c r="QQR60" s="1028"/>
      <c r="QQS60" s="1028"/>
      <c r="QQT60" s="1028"/>
      <c r="QQU60" s="1028"/>
      <c r="QQV60" s="1028"/>
      <c r="QQW60" s="1028"/>
      <c r="QQX60" s="1028"/>
      <c r="QQY60" s="1028"/>
      <c r="QQZ60" s="1028"/>
      <c r="QRA60" s="1028"/>
      <c r="QRB60" s="1028"/>
      <c r="QRC60" s="1028"/>
      <c r="QRD60" s="1028"/>
      <c r="QRE60" s="1028"/>
      <c r="QRF60" s="1028"/>
      <c r="QRG60" s="1028"/>
      <c r="QRH60" s="1028"/>
      <c r="QRI60" s="1028"/>
      <c r="QRJ60" s="1028"/>
      <c r="QRK60" s="1028"/>
      <c r="QRL60" s="1028"/>
      <c r="QRM60" s="1028"/>
      <c r="QRN60" s="1028"/>
      <c r="QRO60" s="1028"/>
      <c r="QRP60" s="1028"/>
      <c r="QRQ60" s="1028"/>
      <c r="QRR60" s="1028"/>
      <c r="QRS60" s="1028"/>
      <c r="QRT60" s="1028"/>
      <c r="QRU60" s="1028"/>
      <c r="QRV60" s="1028"/>
      <c r="QRW60" s="1028"/>
      <c r="QRX60" s="1028"/>
      <c r="QRY60" s="1028"/>
      <c r="QRZ60" s="1028"/>
      <c r="QSA60" s="1028"/>
      <c r="QSB60" s="1028"/>
      <c r="QSC60" s="1028"/>
      <c r="QSD60" s="1028"/>
      <c r="QSE60" s="1028"/>
      <c r="QSF60" s="1028"/>
      <c r="QSG60" s="1028"/>
      <c r="QSH60" s="1028"/>
      <c r="QSI60" s="1028"/>
      <c r="QSJ60" s="1028"/>
      <c r="QSK60" s="1028"/>
      <c r="QSL60" s="1028"/>
      <c r="QSM60" s="1028"/>
      <c r="QSN60" s="1028"/>
      <c r="QSO60" s="1028"/>
      <c r="QSP60" s="1028"/>
      <c r="QSQ60" s="1028"/>
      <c r="QSR60" s="1028"/>
      <c r="QSS60" s="1028"/>
      <c r="QST60" s="1028"/>
      <c r="QSU60" s="1028"/>
      <c r="QSV60" s="1028"/>
      <c r="QSW60" s="1028"/>
      <c r="QSX60" s="1028"/>
      <c r="QSY60" s="1028"/>
      <c r="QSZ60" s="1028"/>
      <c r="QTA60" s="1028"/>
      <c r="QTB60" s="1028"/>
      <c r="QTC60" s="1028"/>
      <c r="QTD60" s="1028"/>
      <c r="QTE60" s="1028"/>
      <c r="QTF60" s="1028"/>
      <c r="QTG60" s="1028"/>
      <c r="QTH60" s="1028"/>
      <c r="QTI60" s="1028"/>
      <c r="QTJ60" s="1028"/>
      <c r="QTK60" s="1028"/>
      <c r="QTL60" s="1028"/>
      <c r="QTM60" s="1028"/>
      <c r="QTN60" s="1028"/>
      <c r="QTO60" s="1028"/>
      <c r="QTP60" s="1028"/>
      <c r="QTQ60" s="1028"/>
      <c r="QTR60" s="1028"/>
      <c r="QTS60" s="1028"/>
      <c r="QTT60" s="1028"/>
      <c r="QTU60" s="1028"/>
      <c r="QTV60" s="1028"/>
      <c r="QTW60" s="1028"/>
      <c r="QTX60" s="1028"/>
      <c r="QTY60" s="1028"/>
      <c r="QTZ60" s="1028"/>
      <c r="QUA60" s="1028"/>
      <c r="QUB60" s="1028"/>
      <c r="QUC60" s="1028"/>
      <c r="QUD60" s="1028"/>
      <c r="QUE60" s="1028"/>
      <c r="QUF60" s="1028"/>
      <c r="QUG60" s="1028"/>
      <c r="QUH60" s="1028"/>
      <c r="QUI60" s="1028"/>
      <c r="QUJ60" s="1028"/>
      <c r="QUK60" s="1028"/>
      <c r="QUL60" s="1028"/>
      <c r="QUM60" s="1028"/>
      <c r="QUN60" s="1028"/>
      <c r="QUO60" s="1028"/>
      <c r="QUP60" s="1028"/>
      <c r="QUQ60" s="1028"/>
      <c r="QUR60" s="1028"/>
      <c r="QUS60" s="1028"/>
      <c r="QUT60" s="1028"/>
      <c r="QUU60" s="1028"/>
      <c r="QUV60" s="1028"/>
      <c r="QUW60" s="1028"/>
      <c r="QUX60" s="1028"/>
      <c r="QUY60" s="1028"/>
      <c r="QUZ60" s="1028"/>
      <c r="QVA60" s="1028"/>
      <c r="QVB60" s="1028"/>
      <c r="QVC60" s="1028"/>
      <c r="QVD60" s="1028"/>
      <c r="QVE60" s="1028"/>
      <c r="QVF60" s="1028"/>
      <c r="QVG60" s="1028"/>
      <c r="QVH60" s="1028"/>
      <c r="QVI60" s="1028"/>
      <c r="QVJ60" s="1028"/>
      <c r="QVK60" s="1028"/>
      <c r="QVL60" s="1028"/>
      <c r="QVM60" s="1028"/>
      <c r="QVN60" s="1028"/>
      <c r="QVO60" s="1028"/>
      <c r="QVP60" s="1028"/>
      <c r="QVQ60" s="1028"/>
      <c r="QVR60" s="1028"/>
      <c r="QVS60" s="1028"/>
      <c r="QVT60" s="1028"/>
      <c r="QVU60" s="1028"/>
      <c r="QVV60" s="1028"/>
      <c r="QVW60" s="1028"/>
      <c r="QVX60" s="1028"/>
      <c r="QVY60" s="1028"/>
      <c r="QVZ60" s="1028"/>
      <c r="QWA60" s="1028"/>
      <c r="QWB60" s="1028"/>
      <c r="QWC60" s="1028"/>
      <c r="QWD60" s="1028"/>
      <c r="QWE60" s="1028"/>
      <c r="QWF60" s="1028"/>
      <c r="QWG60" s="1028"/>
      <c r="QWH60" s="1028"/>
      <c r="QWI60" s="1028"/>
      <c r="QWJ60" s="1028"/>
      <c r="QWK60" s="1028"/>
      <c r="QWL60" s="1028"/>
      <c r="QWM60" s="1028"/>
      <c r="QWN60" s="1028"/>
      <c r="QWO60" s="1028"/>
      <c r="QWP60" s="1028"/>
      <c r="QWQ60" s="1028"/>
      <c r="QWR60" s="1028"/>
      <c r="QWS60" s="1028"/>
      <c r="QWT60" s="1028"/>
      <c r="QWU60" s="1028"/>
      <c r="QWV60" s="1028"/>
      <c r="QWW60" s="1028"/>
      <c r="QWX60" s="1028"/>
      <c r="QWY60" s="1028"/>
      <c r="QWZ60" s="1028"/>
      <c r="QXA60" s="1028"/>
      <c r="QXB60" s="1028"/>
      <c r="QXC60" s="1028"/>
      <c r="QXD60" s="1028"/>
      <c r="QXE60" s="1028"/>
      <c r="QXF60" s="1028"/>
      <c r="QXG60" s="1028"/>
      <c r="QXH60" s="1028"/>
      <c r="QXI60" s="1028"/>
      <c r="QXJ60" s="1028"/>
      <c r="QXK60" s="1028"/>
      <c r="QXL60" s="1028"/>
      <c r="QXM60" s="1028"/>
      <c r="QXN60" s="1028"/>
      <c r="QXO60" s="1028"/>
      <c r="QXP60" s="1028"/>
      <c r="QXQ60" s="1028"/>
      <c r="QXR60" s="1028"/>
      <c r="QXS60" s="1028"/>
      <c r="QXT60" s="1028"/>
      <c r="QXU60" s="1028"/>
      <c r="QXV60" s="1028"/>
      <c r="QXW60" s="1028"/>
      <c r="QXX60" s="1028"/>
      <c r="QXY60" s="1028"/>
      <c r="QXZ60" s="1028"/>
      <c r="QYA60" s="1028"/>
      <c r="QYB60" s="1028"/>
      <c r="QYC60" s="1028"/>
      <c r="QYD60" s="1028"/>
      <c r="QYE60" s="1028"/>
      <c r="QYF60" s="1028"/>
      <c r="QYG60" s="1028"/>
      <c r="QYH60" s="1028"/>
      <c r="QYI60" s="1028"/>
      <c r="QYJ60" s="1028"/>
      <c r="QYK60" s="1028"/>
      <c r="QYL60" s="1028"/>
      <c r="QYM60" s="1028"/>
      <c r="QYN60" s="1028"/>
      <c r="QYO60" s="1028"/>
      <c r="QYP60" s="1028"/>
      <c r="QYQ60" s="1028"/>
      <c r="QYR60" s="1028"/>
      <c r="QYS60" s="1028"/>
      <c r="QYT60" s="1028"/>
      <c r="QYU60" s="1028"/>
      <c r="QYV60" s="1028"/>
      <c r="QYW60" s="1028"/>
      <c r="QYX60" s="1028"/>
      <c r="QYY60" s="1028"/>
      <c r="QYZ60" s="1028"/>
      <c r="QZA60" s="1028"/>
      <c r="QZB60" s="1028"/>
      <c r="QZC60" s="1028"/>
      <c r="QZD60" s="1028"/>
      <c r="QZE60" s="1028"/>
      <c r="QZF60" s="1028"/>
      <c r="QZG60" s="1028"/>
      <c r="QZH60" s="1028"/>
      <c r="QZI60" s="1028"/>
      <c r="QZJ60" s="1028"/>
      <c r="QZK60" s="1028"/>
      <c r="QZL60" s="1028"/>
      <c r="QZM60" s="1028"/>
      <c r="QZN60" s="1028"/>
      <c r="QZO60" s="1028"/>
      <c r="QZP60" s="1028"/>
      <c r="QZQ60" s="1028"/>
      <c r="QZR60" s="1028"/>
      <c r="QZS60" s="1028"/>
      <c r="QZT60" s="1028"/>
      <c r="QZU60" s="1028"/>
      <c r="QZV60" s="1028"/>
      <c r="QZW60" s="1028"/>
      <c r="QZX60" s="1028"/>
      <c r="QZY60" s="1028"/>
      <c r="QZZ60" s="1028"/>
      <c r="RAA60" s="1028"/>
      <c r="RAB60" s="1028"/>
      <c r="RAC60" s="1028"/>
      <c r="RAD60" s="1028"/>
      <c r="RAE60" s="1028"/>
      <c r="RAF60" s="1028"/>
      <c r="RAG60" s="1028"/>
      <c r="RAH60" s="1028"/>
      <c r="RAI60" s="1028"/>
      <c r="RAJ60" s="1028"/>
      <c r="RAK60" s="1028"/>
      <c r="RAL60" s="1028"/>
      <c r="RAM60" s="1028"/>
      <c r="RAN60" s="1028"/>
      <c r="RAO60" s="1028"/>
      <c r="RAP60" s="1028"/>
      <c r="RAQ60" s="1028"/>
      <c r="RAR60" s="1028"/>
      <c r="RAS60" s="1028"/>
      <c r="RAT60" s="1028"/>
      <c r="RAU60" s="1028"/>
      <c r="RAV60" s="1028"/>
      <c r="RAW60" s="1028"/>
      <c r="RAX60" s="1028"/>
      <c r="RAY60" s="1028"/>
      <c r="RAZ60" s="1028"/>
      <c r="RBA60" s="1028"/>
      <c r="RBB60" s="1028"/>
      <c r="RBC60" s="1028"/>
      <c r="RBD60" s="1028"/>
      <c r="RBE60" s="1028"/>
      <c r="RBF60" s="1028"/>
      <c r="RBG60" s="1028"/>
      <c r="RBH60" s="1028"/>
      <c r="RBI60" s="1028"/>
      <c r="RBJ60" s="1028"/>
      <c r="RBK60" s="1028"/>
      <c r="RBL60" s="1028"/>
      <c r="RBM60" s="1028"/>
      <c r="RBN60" s="1028"/>
      <c r="RBO60" s="1028"/>
      <c r="RBP60" s="1028"/>
      <c r="RBQ60" s="1028"/>
      <c r="RBR60" s="1028"/>
      <c r="RBS60" s="1028"/>
      <c r="RBT60" s="1028"/>
      <c r="RBU60" s="1028"/>
      <c r="RBV60" s="1028"/>
      <c r="RBW60" s="1028"/>
      <c r="RBX60" s="1028"/>
      <c r="RBY60" s="1028"/>
      <c r="RBZ60" s="1028"/>
      <c r="RCA60" s="1028"/>
      <c r="RCB60" s="1028"/>
      <c r="RCC60" s="1028"/>
      <c r="RCD60" s="1028"/>
      <c r="RCE60" s="1028"/>
      <c r="RCF60" s="1028"/>
      <c r="RCG60" s="1028"/>
      <c r="RCH60" s="1028"/>
      <c r="RCI60" s="1028"/>
      <c r="RCJ60" s="1028"/>
      <c r="RCK60" s="1028"/>
      <c r="RCL60" s="1028"/>
      <c r="RCM60" s="1028"/>
      <c r="RCN60" s="1028"/>
      <c r="RCO60" s="1028"/>
      <c r="RCP60" s="1028"/>
      <c r="RCQ60" s="1028"/>
      <c r="RCR60" s="1028"/>
      <c r="RCS60" s="1028"/>
      <c r="RCT60" s="1028"/>
      <c r="RCU60" s="1028"/>
      <c r="RCV60" s="1028"/>
      <c r="RCW60" s="1028"/>
      <c r="RCX60" s="1028"/>
      <c r="RCY60" s="1028"/>
      <c r="RCZ60" s="1028"/>
      <c r="RDA60" s="1028"/>
      <c r="RDB60" s="1028"/>
      <c r="RDC60" s="1028"/>
      <c r="RDD60" s="1028"/>
      <c r="RDE60" s="1028"/>
      <c r="RDF60" s="1028"/>
      <c r="RDG60" s="1028"/>
      <c r="RDH60" s="1028"/>
      <c r="RDI60" s="1028"/>
      <c r="RDJ60" s="1028"/>
      <c r="RDK60" s="1028"/>
      <c r="RDL60" s="1028"/>
      <c r="RDM60" s="1028"/>
      <c r="RDN60" s="1028"/>
      <c r="RDO60" s="1028"/>
      <c r="RDP60" s="1028"/>
      <c r="RDQ60" s="1028"/>
      <c r="RDR60" s="1028"/>
      <c r="RDS60" s="1028"/>
      <c r="RDT60" s="1028"/>
      <c r="RDU60" s="1028"/>
      <c r="RDV60" s="1028"/>
      <c r="RDW60" s="1028"/>
      <c r="RDX60" s="1028"/>
      <c r="RDY60" s="1028"/>
      <c r="RDZ60" s="1028"/>
      <c r="REA60" s="1028"/>
      <c r="REB60" s="1028"/>
      <c r="REC60" s="1028"/>
      <c r="RED60" s="1028"/>
      <c r="REE60" s="1028"/>
      <c r="REF60" s="1028"/>
      <c r="REG60" s="1028"/>
      <c r="REH60" s="1028"/>
      <c r="REI60" s="1028"/>
      <c r="REJ60" s="1028"/>
      <c r="REK60" s="1028"/>
      <c r="REL60" s="1028"/>
      <c r="REM60" s="1028"/>
      <c r="REN60" s="1028"/>
      <c r="REO60" s="1028"/>
      <c r="REP60" s="1028"/>
      <c r="REQ60" s="1028"/>
      <c r="RER60" s="1028"/>
      <c r="RES60" s="1028"/>
      <c r="RET60" s="1028"/>
      <c r="REU60" s="1028"/>
      <c r="REV60" s="1028"/>
      <c r="REW60" s="1028"/>
      <c r="REX60" s="1028"/>
      <c r="REY60" s="1028"/>
      <c r="REZ60" s="1028"/>
      <c r="RFA60" s="1028"/>
      <c r="RFB60" s="1028"/>
      <c r="RFC60" s="1028"/>
      <c r="RFD60" s="1028"/>
      <c r="RFE60" s="1028"/>
      <c r="RFF60" s="1028"/>
      <c r="RFG60" s="1028"/>
      <c r="RFH60" s="1028"/>
      <c r="RFI60" s="1028"/>
      <c r="RFJ60" s="1028"/>
      <c r="RFK60" s="1028"/>
      <c r="RFL60" s="1028"/>
      <c r="RFM60" s="1028"/>
      <c r="RFN60" s="1028"/>
      <c r="RFO60" s="1028"/>
      <c r="RFP60" s="1028"/>
      <c r="RFQ60" s="1028"/>
      <c r="RFR60" s="1028"/>
      <c r="RFS60" s="1028"/>
      <c r="RFT60" s="1028"/>
      <c r="RFU60" s="1028"/>
      <c r="RFV60" s="1028"/>
      <c r="RFW60" s="1028"/>
      <c r="RFX60" s="1028"/>
      <c r="RFY60" s="1028"/>
      <c r="RFZ60" s="1028"/>
      <c r="RGA60" s="1028"/>
      <c r="RGB60" s="1028"/>
      <c r="RGC60" s="1028"/>
      <c r="RGD60" s="1028"/>
      <c r="RGE60" s="1028"/>
      <c r="RGF60" s="1028"/>
      <c r="RGG60" s="1028"/>
      <c r="RGH60" s="1028"/>
      <c r="RGI60" s="1028"/>
      <c r="RGJ60" s="1028"/>
      <c r="RGK60" s="1028"/>
      <c r="RGL60" s="1028"/>
      <c r="RGM60" s="1028"/>
      <c r="RGN60" s="1028"/>
      <c r="RGO60" s="1028"/>
      <c r="RGP60" s="1028"/>
      <c r="RGQ60" s="1028"/>
      <c r="RGR60" s="1028"/>
      <c r="RGS60" s="1028"/>
      <c r="RGT60" s="1028"/>
      <c r="RGU60" s="1028"/>
      <c r="RGV60" s="1028"/>
      <c r="RGW60" s="1028"/>
      <c r="RGX60" s="1028"/>
      <c r="RGY60" s="1028"/>
      <c r="RGZ60" s="1028"/>
      <c r="RHA60" s="1028"/>
      <c r="RHB60" s="1028"/>
      <c r="RHC60" s="1028"/>
      <c r="RHD60" s="1028"/>
      <c r="RHE60" s="1028"/>
      <c r="RHF60" s="1028"/>
      <c r="RHG60" s="1028"/>
      <c r="RHH60" s="1028"/>
      <c r="RHI60" s="1028"/>
      <c r="RHJ60" s="1028"/>
      <c r="RHK60" s="1028"/>
      <c r="RHL60" s="1028"/>
      <c r="RHM60" s="1028"/>
      <c r="RHN60" s="1028"/>
      <c r="RHO60" s="1028"/>
      <c r="RHP60" s="1028"/>
      <c r="RHQ60" s="1028"/>
      <c r="RHR60" s="1028"/>
      <c r="RHS60" s="1028"/>
      <c r="RHT60" s="1028"/>
      <c r="RHU60" s="1028"/>
      <c r="RHV60" s="1028"/>
      <c r="RHW60" s="1028"/>
      <c r="RHX60" s="1028"/>
      <c r="RHY60" s="1028"/>
      <c r="RHZ60" s="1028"/>
      <c r="RIA60" s="1028"/>
      <c r="RIB60" s="1028"/>
      <c r="RIC60" s="1028"/>
      <c r="RID60" s="1028"/>
      <c r="RIE60" s="1028"/>
      <c r="RIF60" s="1028"/>
      <c r="RIG60" s="1028"/>
      <c r="RIH60" s="1028"/>
      <c r="RII60" s="1028"/>
      <c r="RIJ60" s="1028"/>
      <c r="RIK60" s="1028"/>
      <c r="RIL60" s="1028"/>
      <c r="RIM60" s="1028"/>
      <c r="RIN60" s="1028"/>
      <c r="RIO60" s="1028"/>
      <c r="RIP60" s="1028"/>
      <c r="RIQ60" s="1028"/>
      <c r="RIR60" s="1028"/>
      <c r="RIS60" s="1028"/>
      <c r="RIT60" s="1028"/>
      <c r="RIU60" s="1028"/>
      <c r="RIV60" s="1028"/>
      <c r="RIW60" s="1028"/>
      <c r="RIX60" s="1028"/>
      <c r="RIY60" s="1028"/>
      <c r="RIZ60" s="1028"/>
      <c r="RJA60" s="1028"/>
      <c r="RJB60" s="1028"/>
      <c r="RJC60" s="1028"/>
      <c r="RJD60" s="1028"/>
      <c r="RJE60" s="1028"/>
      <c r="RJF60" s="1028"/>
      <c r="RJG60" s="1028"/>
      <c r="RJH60" s="1028"/>
      <c r="RJI60" s="1028"/>
      <c r="RJJ60" s="1028"/>
      <c r="RJK60" s="1028"/>
      <c r="RJL60" s="1028"/>
      <c r="RJM60" s="1028"/>
      <c r="RJN60" s="1028"/>
      <c r="RJO60" s="1028"/>
      <c r="RJP60" s="1028"/>
      <c r="RJQ60" s="1028"/>
      <c r="RJR60" s="1028"/>
      <c r="RJS60" s="1028"/>
      <c r="RJT60" s="1028"/>
      <c r="RJU60" s="1028"/>
      <c r="RJV60" s="1028"/>
      <c r="RJW60" s="1028"/>
      <c r="RJX60" s="1028"/>
      <c r="RJY60" s="1028"/>
      <c r="RJZ60" s="1028"/>
      <c r="RKA60" s="1028"/>
      <c r="RKB60" s="1028"/>
      <c r="RKC60" s="1028"/>
      <c r="RKD60" s="1028"/>
      <c r="RKE60" s="1028"/>
      <c r="RKF60" s="1028"/>
      <c r="RKG60" s="1028"/>
      <c r="RKH60" s="1028"/>
      <c r="RKI60" s="1028"/>
      <c r="RKJ60" s="1028"/>
      <c r="RKK60" s="1028"/>
      <c r="RKL60" s="1028"/>
      <c r="RKM60" s="1028"/>
      <c r="RKN60" s="1028"/>
      <c r="RKO60" s="1028"/>
      <c r="RKP60" s="1028"/>
      <c r="RKQ60" s="1028"/>
      <c r="RKR60" s="1028"/>
      <c r="RKS60" s="1028"/>
      <c r="RKT60" s="1028"/>
      <c r="RKU60" s="1028"/>
      <c r="RKV60" s="1028"/>
      <c r="RKW60" s="1028"/>
      <c r="RKX60" s="1028"/>
      <c r="RKY60" s="1028"/>
      <c r="RKZ60" s="1028"/>
      <c r="RLA60" s="1028"/>
      <c r="RLB60" s="1028"/>
      <c r="RLC60" s="1028"/>
      <c r="RLD60" s="1028"/>
      <c r="RLE60" s="1028"/>
      <c r="RLF60" s="1028"/>
      <c r="RLG60" s="1028"/>
      <c r="RLH60" s="1028"/>
      <c r="RLI60" s="1028"/>
      <c r="RLJ60" s="1028"/>
      <c r="RLK60" s="1028"/>
      <c r="RLL60" s="1028"/>
      <c r="RLM60" s="1028"/>
      <c r="RLN60" s="1028"/>
      <c r="RLO60" s="1028"/>
      <c r="RLP60" s="1028"/>
      <c r="RLQ60" s="1028"/>
      <c r="RLR60" s="1028"/>
      <c r="RLS60" s="1028"/>
      <c r="RLT60" s="1028"/>
      <c r="RLU60" s="1028"/>
      <c r="RLV60" s="1028"/>
      <c r="RLW60" s="1028"/>
      <c r="RLX60" s="1028"/>
      <c r="RLY60" s="1028"/>
      <c r="RLZ60" s="1028"/>
      <c r="RMA60" s="1028"/>
      <c r="RMB60" s="1028"/>
      <c r="RMC60" s="1028"/>
      <c r="RMD60" s="1028"/>
      <c r="RME60" s="1028"/>
      <c r="RMF60" s="1028"/>
      <c r="RMG60" s="1028"/>
      <c r="RMH60" s="1028"/>
      <c r="RMI60" s="1028"/>
      <c r="RMJ60" s="1028"/>
      <c r="RMK60" s="1028"/>
      <c r="RML60" s="1028"/>
      <c r="RMM60" s="1028"/>
      <c r="RMN60" s="1028"/>
      <c r="RMO60" s="1028"/>
      <c r="RMP60" s="1028"/>
      <c r="RMQ60" s="1028"/>
      <c r="RMR60" s="1028"/>
      <c r="RMS60" s="1028"/>
      <c r="RMT60" s="1028"/>
      <c r="RMU60" s="1028"/>
      <c r="RMV60" s="1028"/>
      <c r="RMW60" s="1028"/>
      <c r="RMX60" s="1028"/>
      <c r="RMY60" s="1028"/>
      <c r="RMZ60" s="1028"/>
      <c r="RNA60" s="1028"/>
      <c r="RNB60" s="1028"/>
      <c r="RNC60" s="1028"/>
      <c r="RND60" s="1028"/>
      <c r="RNE60" s="1028"/>
      <c r="RNF60" s="1028"/>
      <c r="RNG60" s="1028"/>
      <c r="RNH60" s="1028"/>
      <c r="RNI60" s="1028"/>
      <c r="RNJ60" s="1028"/>
      <c r="RNK60" s="1028"/>
      <c r="RNL60" s="1028"/>
      <c r="RNM60" s="1028"/>
      <c r="RNN60" s="1028"/>
      <c r="RNO60" s="1028"/>
      <c r="RNP60" s="1028"/>
      <c r="RNQ60" s="1028"/>
      <c r="RNR60" s="1028"/>
      <c r="RNS60" s="1028"/>
      <c r="RNT60" s="1028"/>
      <c r="RNU60" s="1028"/>
      <c r="RNV60" s="1028"/>
      <c r="RNW60" s="1028"/>
      <c r="RNX60" s="1028"/>
      <c r="RNY60" s="1028"/>
      <c r="RNZ60" s="1028"/>
      <c r="ROA60" s="1028"/>
      <c r="ROB60" s="1028"/>
      <c r="ROC60" s="1028"/>
      <c r="ROD60" s="1028"/>
      <c r="ROE60" s="1028"/>
      <c r="ROF60" s="1028"/>
      <c r="ROG60" s="1028"/>
      <c r="ROH60" s="1028"/>
      <c r="ROI60" s="1028"/>
      <c r="ROJ60" s="1028"/>
      <c r="ROK60" s="1028"/>
      <c r="ROL60" s="1028"/>
      <c r="ROM60" s="1028"/>
      <c r="RON60" s="1028"/>
      <c r="ROO60" s="1028"/>
      <c r="ROP60" s="1028"/>
      <c r="ROQ60" s="1028"/>
      <c r="ROR60" s="1028"/>
      <c r="ROS60" s="1028"/>
      <c r="ROT60" s="1028"/>
      <c r="ROU60" s="1028"/>
      <c r="ROV60" s="1028"/>
      <c r="ROW60" s="1028"/>
      <c r="ROX60" s="1028"/>
      <c r="ROY60" s="1028"/>
      <c r="ROZ60" s="1028"/>
      <c r="RPA60" s="1028"/>
      <c r="RPB60" s="1028"/>
      <c r="RPC60" s="1028"/>
      <c r="RPD60" s="1028"/>
      <c r="RPE60" s="1028"/>
      <c r="RPF60" s="1028"/>
      <c r="RPG60" s="1028"/>
      <c r="RPH60" s="1028"/>
      <c r="RPI60" s="1028"/>
      <c r="RPJ60" s="1028"/>
      <c r="RPK60" s="1028"/>
      <c r="RPL60" s="1028"/>
      <c r="RPM60" s="1028"/>
      <c r="RPN60" s="1028"/>
      <c r="RPO60" s="1028"/>
      <c r="RPP60" s="1028"/>
      <c r="RPQ60" s="1028"/>
      <c r="RPR60" s="1028"/>
      <c r="RPS60" s="1028"/>
      <c r="RPT60" s="1028"/>
      <c r="RPU60" s="1028"/>
      <c r="RPV60" s="1028"/>
      <c r="RPW60" s="1028"/>
      <c r="RPX60" s="1028"/>
      <c r="RPY60" s="1028"/>
      <c r="RPZ60" s="1028"/>
      <c r="RQA60" s="1028"/>
      <c r="RQB60" s="1028"/>
      <c r="RQC60" s="1028"/>
      <c r="RQD60" s="1028"/>
      <c r="RQE60" s="1028"/>
      <c r="RQF60" s="1028"/>
      <c r="RQG60" s="1028"/>
      <c r="RQH60" s="1028"/>
      <c r="RQI60" s="1028"/>
      <c r="RQJ60" s="1028"/>
      <c r="RQK60" s="1028"/>
      <c r="RQL60" s="1028"/>
      <c r="RQM60" s="1028"/>
      <c r="RQN60" s="1028"/>
      <c r="RQO60" s="1028"/>
      <c r="RQP60" s="1028"/>
      <c r="RQQ60" s="1028"/>
      <c r="RQR60" s="1028"/>
      <c r="RQS60" s="1028"/>
      <c r="RQT60" s="1028"/>
      <c r="RQU60" s="1028"/>
      <c r="RQV60" s="1028"/>
      <c r="RQW60" s="1028"/>
      <c r="RQX60" s="1028"/>
      <c r="RQY60" s="1028"/>
      <c r="RQZ60" s="1028"/>
      <c r="RRA60" s="1028"/>
      <c r="RRB60" s="1028"/>
      <c r="RRC60" s="1028"/>
      <c r="RRD60" s="1028"/>
      <c r="RRE60" s="1028"/>
      <c r="RRF60" s="1028"/>
      <c r="RRG60" s="1028"/>
      <c r="RRH60" s="1028"/>
      <c r="RRI60" s="1028"/>
      <c r="RRJ60" s="1028"/>
      <c r="RRK60" s="1028"/>
      <c r="RRL60" s="1028"/>
      <c r="RRM60" s="1028"/>
      <c r="RRN60" s="1028"/>
      <c r="RRO60" s="1028"/>
      <c r="RRP60" s="1028"/>
      <c r="RRQ60" s="1028"/>
      <c r="RRR60" s="1028"/>
      <c r="RRS60" s="1028"/>
      <c r="RRT60" s="1028"/>
      <c r="RRU60" s="1028"/>
      <c r="RRV60" s="1028"/>
      <c r="RRW60" s="1028"/>
      <c r="RRX60" s="1028"/>
      <c r="RRY60" s="1028"/>
      <c r="RRZ60" s="1028"/>
      <c r="RSA60" s="1028"/>
      <c r="RSB60" s="1028"/>
      <c r="RSC60" s="1028"/>
      <c r="RSD60" s="1028"/>
      <c r="RSE60" s="1028"/>
      <c r="RSF60" s="1028"/>
      <c r="RSG60" s="1028"/>
      <c r="RSH60" s="1028"/>
      <c r="RSI60" s="1028"/>
      <c r="RSJ60" s="1028"/>
      <c r="RSK60" s="1028"/>
      <c r="RSL60" s="1028"/>
      <c r="RSM60" s="1028"/>
      <c r="RSN60" s="1028"/>
      <c r="RSO60" s="1028"/>
      <c r="RSP60" s="1028"/>
      <c r="RSQ60" s="1028"/>
      <c r="RSR60" s="1028"/>
      <c r="RSS60" s="1028"/>
      <c r="RST60" s="1028"/>
      <c r="RSU60" s="1028"/>
      <c r="RSV60" s="1028"/>
      <c r="RSW60" s="1028"/>
      <c r="RSX60" s="1028"/>
      <c r="RSY60" s="1028"/>
      <c r="RSZ60" s="1028"/>
      <c r="RTA60" s="1028"/>
      <c r="RTB60" s="1028"/>
      <c r="RTC60" s="1028"/>
      <c r="RTD60" s="1028"/>
      <c r="RTE60" s="1028"/>
      <c r="RTF60" s="1028"/>
      <c r="RTG60" s="1028"/>
      <c r="RTH60" s="1028"/>
      <c r="RTI60" s="1028"/>
      <c r="RTJ60" s="1028"/>
      <c r="RTK60" s="1028"/>
      <c r="RTL60" s="1028"/>
      <c r="RTM60" s="1028"/>
      <c r="RTN60" s="1028"/>
      <c r="RTO60" s="1028"/>
      <c r="RTP60" s="1028"/>
      <c r="RTQ60" s="1028"/>
      <c r="RTR60" s="1028"/>
      <c r="RTS60" s="1028"/>
      <c r="RTT60" s="1028"/>
      <c r="RTU60" s="1028"/>
      <c r="RTV60" s="1028"/>
      <c r="RTW60" s="1028"/>
      <c r="RTX60" s="1028"/>
      <c r="RTY60" s="1028"/>
      <c r="RTZ60" s="1028"/>
      <c r="RUA60" s="1028"/>
      <c r="RUB60" s="1028"/>
      <c r="RUC60" s="1028"/>
      <c r="RUD60" s="1028"/>
      <c r="RUE60" s="1028"/>
      <c r="RUF60" s="1028"/>
      <c r="RUG60" s="1028"/>
      <c r="RUH60" s="1028"/>
      <c r="RUI60" s="1028"/>
      <c r="RUJ60" s="1028"/>
      <c r="RUK60" s="1028"/>
      <c r="RUL60" s="1028"/>
      <c r="RUM60" s="1028"/>
      <c r="RUN60" s="1028"/>
      <c r="RUO60" s="1028"/>
      <c r="RUP60" s="1028"/>
      <c r="RUQ60" s="1028"/>
      <c r="RUR60" s="1028"/>
      <c r="RUS60" s="1028"/>
      <c r="RUT60" s="1028"/>
      <c r="RUU60" s="1028"/>
      <c r="RUV60" s="1028"/>
      <c r="RUW60" s="1028"/>
      <c r="RUX60" s="1028"/>
      <c r="RUY60" s="1028"/>
      <c r="RUZ60" s="1028"/>
      <c r="RVA60" s="1028"/>
      <c r="RVB60" s="1028"/>
      <c r="RVC60" s="1028"/>
      <c r="RVD60" s="1028"/>
      <c r="RVE60" s="1028"/>
      <c r="RVF60" s="1028"/>
      <c r="RVG60" s="1028"/>
      <c r="RVH60" s="1028"/>
      <c r="RVI60" s="1028"/>
      <c r="RVJ60" s="1028"/>
      <c r="RVK60" s="1028"/>
      <c r="RVL60" s="1028"/>
      <c r="RVM60" s="1028"/>
      <c r="RVN60" s="1028"/>
      <c r="RVO60" s="1028"/>
      <c r="RVP60" s="1028"/>
      <c r="RVQ60" s="1028"/>
      <c r="RVR60" s="1028"/>
      <c r="RVS60" s="1028"/>
      <c r="RVT60" s="1028"/>
      <c r="RVU60" s="1028"/>
      <c r="RVV60" s="1028"/>
      <c r="RVW60" s="1028"/>
      <c r="RVX60" s="1028"/>
      <c r="RVY60" s="1028"/>
      <c r="RVZ60" s="1028"/>
      <c r="RWA60" s="1028"/>
      <c r="RWB60" s="1028"/>
      <c r="RWC60" s="1028"/>
      <c r="RWD60" s="1028"/>
      <c r="RWE60" s="1028"/>
      <c r="RWF60" s="1028"/>
      <c r="RWG60" s="1028"/>
      <c r="RWH60" s="1028"/>
      <c r="RWI60" s="1028"/>
      <c r="RWJ60" s="1028"/>
      <c r="RWK60" s="1028"/>
      <c r="RWL60" s="1028"/>
      <c r="RWM60" s="1028"/>
      <c r="RWN60" s="1028"/>
      <c r="RWO60" s="1028"/>
      <c r="RWP60" s="1028"/>
      <c r="RWQ60" s="1028"/>
      <c r="RWR60" s="1028"/>
      <c r="RWS60" s="1028"/>
      <c r="RWT60" s="1028"/>
      <c r="RWU60" s="1028"/>
      <c r="RWV60" s="1028"/>
      <c r="RWW60" s="1028"/>
      <c r="RWX60" s="1028"/>
      <c r="RWY60" s="1028"/>
      <c r="RWZ60" s="1028"/>
      <c r="RXA60" s="1028"/>
      <c r="RXB60" s="1028"/>
      <c r="RXC60" s="1028"/>
      <c r="RXD60" s="1028"/>
      <c r="RXE60" s="1028"/>
      <c r="RXF60" s="1028"/>
      <c r="RXG60" s="1028"/>
      <c r="RXH60" s="1028"/>
      <c r="RXI60" s="1028"/>
      <c r="RXJ60" s="1028"/>
      <c r="RXK60" s="1028"/>
      <c r="RXL60" s="1028"/>
      <c r="RXM60" s="1028"/>
      <c r="RXN60" s="1028"/>
      <c r="RXO60" s="1028"/>
      <c r="RXP60" s="1028"/>
      <c r="RXQ60" s="1028"/>
      <c r="RXR60" s="1028"/>
      <c r="RXS60" s="1028"/>
      <c r="RXT60" s="1028"/>
      <c r="RXU60" s="1028"/>
      <c r="RXV60" s="1028"/>
      <c r="RXW60" s="1028"/>
      <c r="RXX60" s="1028"/>
      <c r="RXY60" s="1028"/>
      <c r="RXZ60" s="1028"/>
      <c r="RYA60" s="1028"/>
      <c r="RYB60" s="1028"/>
      <c r="RYC60" s="1028"/>
      <c r="RYD60" s="1028"/>
      <c r="RYE60" s="1028"/>
      <c r="RYF60" s="1028"/>
      <c r="RYG60" s="1028"/>
      <c r="RYH60" s="1028"/>
      <c r="RYI60" s="1028"/>
      <c r="RYJ60" s="1028"/>
      <c r="RYK60" s="1028"/>
      <c r="RYL60" s="1028"/>
      <c r="RYM60" s="1028"/>
      <c r="RYN60" s="1028"/>
      <c r="RYO60" s="1028"/>
      <c r="RYP60" s="1028"/>
      <c r="RYQ60" s="1028"/>
      <c r="RYR60" s="1028"/>
      <c r="RYS60" s="1028"/>
      <c r="RYT60" s="1028"/>
      <c r="RYU60" s="1028"/>
      <c r="RYV60" s="1028"/>
      <c r="RYW60" s="1028"/>
      <c r="RYX60" s="1028"/>
      <c r="RYY60" s="1028"/>
      <c r="RYZ60" s="1028"/>
      <c r="RZA60" s="1028"/>
      <c r="RZB60" s="1028"/>
      <c r="RZC60" s="1028"/>
      <c r="RZD60" s="1028"/>
      <c r="RZE60" s="1028"/>
      <c r="RZF60" s="1028"/>
      <c r="RZG60" s="1028"/>
      <c r="RZH60" s="1028"/>
      <c r="RZI60" s="1028"/>
      <c r="RZJ60" s="1028"/>
      <c r="RZK60" s="1028"/>
      <c r="RZL60" s="1028"/>
      <c r="RZM60" s="1028"/>
      <c r="RZN60" s="1028"/>
      <c r="RZO60" s="1028"/>
      <c r="RZP60" s="1028"/>
      <c r="RZQ60" s="1028"/>
      <c r="RZR60" s="1028"/>
      <c r="RZS60" s="1028"/>
      <c r="RZT60" s="1028"/>
      <c r="RZU60" s="1028"/>
      <c r="RZV60" s="1028"/>
      <c r="RZW60" s="1028"/>
      <c r="RZX60" s="1028"/>
      <c r="RZY60" s="1028"/>
      <c r="RZZ60" s="1028"/>
      <c r="SAA60" s="1028"/>
      <c r="SAB60" s="1028"/>
      <c r="SAC60" s="1028"/>
      <c r="SAD60" s="1028"/>
      <c r="SAE60" s="1028"/>
      <c r="SAF60" s="1028"/>
      <c r="SAG60" s="1028"/>
      <c r="SAH60" s="1028"/>
      <c r="SAI60" s="1028"/>
      <c r="SAJ60" s="1028"/>
      <c r="SAK60" s="1028"/>
      <c r="SAL60" s="1028"/>
      <c r="SAM60" s="1028"/>
      <c r="SAN60" s="1028"/>
      <c r="SAO60" s="1028"/>
      <c r="SAP60" s="1028"/>
      <c r="SAQ60" s="1028"/>
      <c r="SAR60" s="1028"/>
      <c r="SAS60" s="1028"/>
      <c r="SAT60" s="1028"/>
      <c r="SAU60" s="1028"/>
      <c r="SAV60" s="1028"/>
      <c r="SAW60" s="1028"/>
      <c r="SAX60" s="1028"/>
      <c r="SAY60" s="1028"/>
      <c r="SAZ60" s="1028"/>
      <c r="SBA60" s="1028"/>
      <c r="SBB60" s="1028"/>
      <c r="SBC60" s="1028"/>
      <c r="SBD60" s="1028"/>
      <c r="SBE60" s="1028"/>
      <c r="SBF60" s="1028"/>
      <c r="SBG60" s="1028"/>
      <c r="SBH60" s="1028"/>
      <c r="SBI60" s="1028"/>
      <c r="SBJ60" s="1028"/>
      <c r="SBK60" s="1028"/>
      <c r="SBL60" s="1028"/>
      <c r="SBM60" s="1028"/>
      <c r="SBN60" s="1028"/>
      <c r="SBO60" s="1028"/>
      <c r="SBP60" s="1028"/>
      <c r="SBQ60" s="1028"/>
      <c r="SBR60" s="1028"/>
      <c r="SBS60" s="1028"/>
      <c r="SBT60" s="1028"/>
      <c r="SBU60" s="1028"/>
      <c r="SBV60" s="1028"/>
      <c r="SBW60" s="1028"/>
      <c r="SBX60" s="1028"/>
      <c r="SBY60" s="1028"/>
      <c r="SBZ60" s="1028"/>
      <c r="SCA60" s="1028"/>
      <c r="SCB60" s="1028"/>
      <c r="SCC60" s="1028"/>
      <c r="SCD60" s="1028"/>
      <c r="SCE60" s="1028"/>
      <c r="SCF60" s="1028"/>
      <c r="SCG60" s="1028"/>
      <c r="SCH60" s="1028"/>
      <c r="SCI60" s="1028"/>
      <c r="SCJ60" s="1028"/>
      <c r="SCK60" s="1028"/>
      <c r="SCL60" s="1028"/>
      <c r="SCM60" s="1028"/>
      <c r="SCN60" s="1028"/>
      <c r="SCO60" s="1028"/>
      <c r="SCP60" s="1028"/>
      <c r="SCQ60" s="1028"/>
      <c r="SCR60" s="1028"/>
      <c r="SCS60" s="1028"/>
      <c r="SCT60" s="1028"/>
      <c r="SCU60" s="1028"/>
      <c r="SCV60" s="1028"/>
      <c r="SCW60" s="1028"/>
      <c r="SCX60" s="1028"/>
      <c r="SCY60" s="1028"/>
      <c r="SCZ60" s="1028"/>
      <c r="SDA60" s="1028"/>
      <c r="SDB60" s="1028"/>
      <c r="SDC60" s="1028"/>
      <c r="SDD60" s="1028"/>
      <c r="SDE60" s="1028"/>
      <c r="SDF60" s="1028"/>
      <c r="SDG60" s="1028"/>
      <c r="SDH60" s="1028"/>
      <c r="SDI60" s="1028"/>
      <c r="SDJ60" s="1028"/>
      <c r="SDK60" s="1028"/>
      <c r="SDL60" s="1028"/>
      <c r="SDM60" s="1028"/>
      <c r="SDN60" s="1028"/>
      <c r="SDO60" s="1028"/>
      <c r="SDP60" s="1028"/>
      <c r="SDQ60" s="1028"/>
      <c r="SDR60" s="1028"/>
      <c r="SDS60" s="1028"/>
      <c r="SDT60" s="1028"/>
      <c r="SDU60" s="1028"/>
      <c r="SDV60" s="1028"/>
      <c r="SDW60" s="1028"/>
      <c r="SDX60" s="1028"/>
      <c r="SDY60" s="1028"/>
      <c r="SDZ60" s="1028"/>
      <c r="SEA60" s="1028"/>
      <c r="SEB60" s="1028"/>
      <c r="SEC60" s="1028"/>
      <c r="SED60" s="1028"/>
      <c r="SEE60" s="1028"/>
      <c r="SEF60" s="1028"/>
      <c r="SEG60" s="1028"/>
      <c r="SEH60" s="1028"/>
      <c r="SEI60" s="1028"/>
      <c r="SEJ60" s="1028"/>
      <c r="SEK60" s="1028"/>
      <c r="SEL60" s="1028"/>
      <c r="SEM60" s="1028"/>
      <c r="SEN60" s="1028"/>
      <c r="SEO60" s="1028"/>
      <c r="SEP60" s="1028"/>
      <c r="SEQ60" s="1028"/>
      <c r="SER60" s="1028"/>
      <c r="SES60" s="1028"/>
      <c r="SET60" s="1028"/>
      <c r="SEU60" s="1028"/>
      <c r="SEV60" s="1028"/>
      <c r="SEW60" s="1028"/>
      <c r="SEX60" s="1028"/>
      <c r="SEY60" s="1028"/>
      <c r="SEZ60" s="1028"/>
      <c r="SFA60" s="1028"/>
      <c r="SFB60" s="1028"/>
      <c r="SFC60" s="1028"/>
      <c r="SFD60" s="1028"/>
      <c r="SFE60" s="1028"/>
      <c r="SFF60" s="1028"/>
      <c r="SFG60" s="1028"/>
      <c r="SFH60" s="1028"/>
      <c r="SFI60" s="1028"/>
      <c r="SFJ60" s="1028"/>
      <c r="SFK60" s="1028"/>
      <c r="SFL60" s="1028"/>
      <c r="SFM60" s="1028"/>
      <c r="SFN60" s="1028"/>
      <c r="SFO60" s="1028"/>
      <c r="SFP60" s="1028"/>
      <c r="SFQ60" s="1028"/>
      <c r="SFR60" s="1028"/>
      <c r="SFS60" s="1028"/>
      <c r="SFT60" s="1028"/>
      <c r="SFU60" s="1028"/>
      <c r="SFV60" s="1028"/>
      <c r="SFW60" s="1028"/>
      <c r="SFX60" s="1028"/>
      <c r="SFY60" s="1028"/>
      <c r="SFZ60" s="1028"/>
      <c r="SGA60" s="1028"/>
      <c r="SGB60" s="1028"/>
      <c r="SGC60" s="1028"/>
      <c r="SGD60" s="1028"/>
      <c r="SGE60" s="1028"/>
      <c r="SGF60" s="1028"/>
      <c r="SGG60" s="1028"/>
      <c r="SGH60" s="1028"/>
      <c r="SGI60" s="1028"/>
      <c r="SGJ60" s="1028"/>
      <c r="SGK60" s="1028"/>
      <c r="SGL60" s="1028"/>
      <c r="SGM60" s="1028"/>
      <c r="SGN60" s="1028"/>
      <c r="SGO60" s="1028"/>
      <c r="SGP60" s="1028"/>
      <c r="SGQ60" s="1028"/>
      <c r="SGR60" s="1028"/>
      <c r="SGS60" s="1028"/>
      <c r="SGT60" s="1028"/>
      <c r="SGU60" s="1028"/>
      <c r="SGV60" s="1028"/>
      <c r="SGW60" s="1028"/>
      <c r="SGX60" s="1028"/>
      <c r="SGY60" s="1028"/>
      <c r="SGZ60" s="1028"/>
      <c r="SHA60" s="1028"/>
      <c r="SHB60" s="1028"/>
      <c r="SHC60" s="1028"/>
      <c r="SHD60" s="1028"/>
      <c r="SHE60" s="1028"/>
      <c r="SHF60" s="1028"/>
      <c r="SHG60" s="1028"/>
      <c r="SHH60" s="1028"/>
      <c r="SHI60" s="1028"/>
      <c r="SHJ60" s="1028"/>
      <c r="SHK60" s="1028"/>
      <c r="SHL60" s="1028"/>
      <c r="SHM60" s="1028"/>
      <c r="SHN60" s="1028"/>
      <c r="SHO60" s="1028"/>
      <c r="SHP60" s="1028"/>
      <c r="SHQ60" s="1028"/>
      <c r="SHR60" s="1028"/>
      <c r="SHS60" s="1028"/>
      <c r="SHT60" s="1028"/>
      <c r="SHU60" s="1028"/>
      <c r="SHV60" s="1028"/>
      <c r="SHW60" s="1028"/>
      <c r="SHX60" s="1028"/>
      <c r="SHY60" s="1028"/>
      <c r="SHZ60" s="1028"/>
      <c r="SIA60" s="1028"/>
      <c r="SIB60" s="1028"/>
      <c r="SIC60" s="1028"/>
      <c r="SID60" s="1028"/>
      <c r="SIE60" s="1028"/>
      <c r="SIF60" s="1028"/>
      <c r="SIG60" s="1028"/>
      <c r="SIH60" s="1028"/>
      <c r="SII60" s="1028"/>
      <c r="SIJ60" s="1028"/>
      <c r="SIK60" s="1028"/>
      <c r="SIL60" s="1028"/>
      <c r="SIM60" s="1028"/>
      <c r="SIN60" s="1028"/>
      <c r="SIO60" s="1028"/>
      <c r="SIP60" s="1028"/>
      <c r="SIQ60" s="1028"/>
      <c r="SIR60" s="1028"/>
      <c r="SIS60" s="1028"/>
      <c r="SIT60" s="1028"/>
      <c r="SIU60" s="1028"/>
      <c r="SIV60" s="1028"/>
      <c r="SIW60" s="1028"/>
      <c r="SIX60" s="1028"/>
      <c r="SIY60" s="1028"/>
      <c r="SIZ60" s="1028"/>
      <c r="SJA60" s="1028"/>
      <c r="SJB60" s="1028"/>
      <c r="SJC60" s="1028"/>
      <c r="SJD60" s="1028"/>
      <c r="SJE60" s="1028"/>
      <c r="SJF60" s="1028"/>
      <c r="SJG60" s="1028"/>
      <c r="SJH60" s="1028"/>
      <c r="SJI60" s="1028"/>
      <c r="SJJ60" s="1028"/>
      <c r="SJK60" s="1028"/>
      <c r="SJL60" s="1028"/>
      <c r="SJM60" s="1028"/>
      <c r="SJN60" s="1028"/>
      <c r="SJO60" s="1028"/>
      <c r="SJP60" s="1028"/>
      <c r="SJQ60" s="1028"/>
      <c r="SJR60" s="1028"/>
      <c r="SJS60" s="1028"/>
      <c r="SJT60" s="1028"/>
      <c r="SJU60" s="1028"/>
      <c r="SJV60" s="1028"/>
      <c r="SJW60" s="1028"/>
      <c r="SJX60" s="1028"/>
      <c r="SJY60" s="1028"/>
      <c r="SJZ60" s="1028"/>
      <c r="SKA60" s="1028"/>
      <c r="SKB60" s="1028"/>
      <c r="SKC60" s="1028"/>
      <c r="SKD60" s="1028"/>
      <c r="SKE60" s="1028"/>
      <c r="SKF60" s="1028"/>
      <c r="SKG60" s="1028"/>
      <c r="SKH60" s="1028"/>
      <c r="SKI60" s="1028"/>
      <c r="SKJ60" s="1028"/>
      <c r="SKK60" s="1028"/>
      <c r="SKL60" s="1028"/>
      <c r="SKM60" s="1028"/>
      <c r="SKN60" s="1028"/>
      <c r="SKO60" s="1028"/>
      <c r="SKP60" s="1028"/>
      <c r="SKQ60" s="1028"/>
      <c r="SKR60" s="1028"/>
      <c r="SKS60" s="1028"/>
      <c r="SKT60" s="1028"/>
      <c r="SKU60" s="1028"/>
      <c r="SKV60" s="1028"/>
      <c r="SKW60" s="1028"/>
      <c r="SKX60" s="1028"/>
      <c r="SKY60" s="1028"/>
      <c r="SKZ60" s="1028"/>
      <c r="SLA60" s="1028"/>
      <c r="SLB60" s="1028"/>
      <c r="SLC60" s="1028"/>
      <c r="SLD60" s="1028"/>
      <c r="SLE60" s="1028"/>
      <c r="SLF60" s="1028"/>
      <c r="SLG60" s="1028"/>
      <c r="SLH60" s="1028"/>
      <c r="SLI60" s="1028"/>
      <c r="SLJ60" s="1028"/>
      <c r="SLK60" s="1028"/>
      <c r="SLL60" s="1028"/>
      <c r="SLM60" s="1028"/>
      <c r="SLN60" s="1028"/>
      <c r="SLO60" s="1028"/>
      <c r="SLP60" s="1028"/>
      <c r="SLQ60" s="1028"/>
      <c r="SLR60" s="1028"/>
      <c r="SLS60" s="1028"/>
      <c r="SLT60" s="1028"/>
      <c r="SLU60" s="1028"/>
      <c r="SLV60" s="1028"/>
      <c r="SLW60" s="1028"/>
      <c r="SLX60" s="1028"/>
      <c r="SLY60" s="1028"/>
      <c r="SLZ60" s="1028"/>
      <c r="SMA60" s="1028"/>
      <c r="SMB60" s="1028"/>
      <c r="SMC60" s="1028"/>
      <c r="SMD60" s="1028"/>
      <c r="SME60" s="1028"/>
      <c r="SMF60" s="1028"/>
      <c r="SMG60" s="1028"/>
      <c r="SMH60" s="1028"/>
      <c r="SMI60" s="1028"/>
      <c r="SMJ60" s="1028"/>
      <c r="SMK60" s="1028"/>
      <c r="SML60" s="1028"/>
      <c r="SMM60" s="1028"/>
      <c r="SMN60" s="1028"/>
      <c r="SMO60" s="1028"/>
      <c r="SMP60" s="1028"/>
      <c r="SMQ60" s="1028"/>
      <c r="SMR60" s="1028"/>
      <c r="SMS60" s="1028"/>
      <c r="SMT60" s="1028"/>
      <c r="SMU60" s="1028"/>
      <c r="SMV60" s="1028"/>
      <c r="SMW60" s="1028"/>
      <c r="SMX60" s="1028"/>
      <c r="SMY60" s="1028"/>
      <c r="SMZ60" s="1028"/>
      <c r="SNA60" s="1028"/>
      <c r="SNB60" s="1028"/>
      <c r="SNC60" s="1028"/>
      <c r="SND60" s="1028"/>
      <c r="SNE60" s="1028"/>
      <c r="SNF60" s="1028"/>
      <c r="SNG60" s="1028"/>
      <c r="SNH60" s="1028"/>
      <c r="SNI60" s="1028"/>
      <c r="SNJ60" s="1028"/>
      <c r="SNK60" s="1028"/>
      <c r="SNL60" s="1028"/>
      <c r="SNM60" s="1028"/>
      <c r="SNN60" s="1028"/>
      <c r="SNO60" s="1028"/>
      <c r="SNP60" s="1028"/>
      <c r="SNQ60" s="1028"/>
      <c r="SNR60" s="1028"/>
      <c r="SNS60" s="1028"/>
      <c r="SNT60" s="1028"/>
      <c r="SNU60" s="1028"/>
      <c r="SNV60" s="1028"/>
      <c r="SNW60" s="1028"/>
      <c r="SNX60" s="1028"/>
      <c r="SNY60" s="1028"/>
      <c r="SNZ60" s="1028"/>
      <c r="SOA60" s="1028"/>
      <c r="SOB60" s="1028"/>
      <c r="SOC60" s="1028"/>
      <c r="SOD60" s="1028"/>
      <c r="SOE60" s="1028"/>
      <c r="SOF60" s="1028"/>
      <c r="SOG60" s="1028"/>
      <c r="SOH60" s="1028"/>
      <c r="SOI60" s="1028"/>
      <c r="SOJ60" s="1028"/>
      <c r="SOK60" s="1028"/>
      <c r="SOL60" s="1028"/>
      <c r="SOM60" s="1028"/>
      <c r="SON60" s="1028"/>
      <c r="SOO60" s="1028"/>
      <c r="SOP60" s="1028"/>
      <c r="SOQ60" s="1028"/>
      <c r="SOR60" s="1028"/>
      <c r="SOS60" s="1028"/>
      <c r="SOT60" s="1028"/>
      <c r="SOU60" s="1028"/>
      <c r="SOV60" s="1028"/>
      <c r="SOW60" s="1028"/>
      <c r="SOX60" s="1028"/>
      <c r="SOY60" s="1028"/>
      <c r="SOZ60" s="1028"/>
      <c r="SPA60" s="1028"/>
      <c r="SPB60" s="1028"/>
      <c r="SPC60" s="1028"/>
      <c r="SPD60" s="1028"/>
      <c r="SPE60" s="1028"/>
      <c r="SPF60" s="1028"/>
      <c r="SPG60" s="1028"/>
      <c r="SPH60" s="1028"/>
      <c r="SPI60" s="1028"/>
      <c r="SPJ60" s="1028"/>
      <c r="SPK60" s="1028"/>
      <c r="SPL60" s="1028"/>
      <c r="SPM60" s="1028"/>
      <c r="SPN60" s="1028"/>
      <c r="SPO60" s="1028"/>
      <c r="SPP60" s="1028"/>
      <c r="SPQ60" s="1028"/>
      <c r="SPR60" s="1028"/>
      <c r="SPS60" s="1028"/>
      <c r="SPT60" s="1028"/>
      <c r="SPU60" s="1028"/>
      <c r="SPV60" s="1028"/>
      <c r="SPW60" s="1028"/>
      <c r="SPX60" s="1028"/>
      <c r="SPY60" s="1028"/>
      <c r="SPZ60" s="1028"/>
      <c r="SQA60" s="1028"/>
      <c r="SQB60" s="1028"/>
      <c r="SQC60" s="1028"/>
      <c r="SQD60" s="1028"/>
      <c r="SQE60" s="1028"/>
      <c r="SQF60" s="1028"/>
      <c r="SQG60" s="1028"/>
      <c r="SQH60" s="1028"/>
      <c r="SQI60" s="1028"/>
      <c r="SQJ60" s="1028"/>
      <c r="SQK60" s="1028"/>
      <c r="SQL60" s="1028"/>
      <c r="SQM60" s="1028"/>
      <c r="SQN60" s="1028"/>
      <c r="SQO60" s="1028"/>
      <c r="SQP60" s="1028"/>
      <c r="SQQ60" s="1028"/>
      <c r="SQR60" s="1028"/>
      <c r="SQS60" s="1028"/>
      <c r="SQT60" s="1028"/>
      <c r="SQU60" s="1028"/>
      <c r="SQV60" s="1028"/>
      <c r="SQW60" s="1028"/>
      <c r="SQX60" s="1028"/>
      <c r="SQY60" s="1028"/>
      <c r="SQZ60" s="1028"/>
      <c r="SRA60" s="1028"/>
      <c r="SRB60" s="1028"/>
      <c r="SRC60" s="1028"/>
      <c r="SRD60" s="1028"/>
      <c r="SRE60" s="1028"/>
      <c r="SRF60" s="1028"/>
      <c r="SRG60" s="1028"/>
      <c r="SRH60" s="1028"/>
      <c r="SRI60" s="1028"/>
      <c r="SRJ60" s="1028"/>
      <c r="SRK60" s="1028"/>
      <c r="SRL60" s="1028"/>
      <c r="SRM60" s="1028"/>
      <c r="SRN60" s="1028"/>
      <c r="SRO60" s="1028"/>
      <c r="SRP60" s="1028"/>
      <c r="SRQ60" s="1028"/>
      <c r="SRR60" s="1028"/>
      <c r="SRS60" s="1028"/>
      <c r="SRT60" s="1028"/>
      <c r="SRU60" s="1028"/>
      <c r="SRV60" s="1028"/>
      <c r="SRW60" s="1028"/>
      <c r="SRX60" s="1028"/>
      <c r="SRY60" s="1028"/>
      <c r="SRZ60" s="1028"/>
      <c r="SSA60" s="1028"/>
      <c r="SSB60" s="1028"/>
      <c r="SSC60" s="1028"/>
      <c r="SSD60" s="1028"/>
      <c r="SSE60" s="1028"/>
      <c r="SSF60" s="1028"/>
      <c r="SSG60" s="1028"/>
      <c r="SSH60" s="1028"/>
      <c r="SSI60" s="1028"/>
      <c r="SSJ60" s="1028"/>
      <c r="SSK60" s="1028"/>
      <c r="SSL60" s="1028"/>
      <c r="SSM60" s="1028"/>
      <c r="SSN60" s="1028"/>
      <c r="SSO60" s="1028"/>
      <c r="SSP60" s="1028"/>
      <c r="SSQ60" s="1028"/>
      <c r="SSR60" s="1028"/>
      <c r="SSS60" s="1028"/>
      <c r="SST60" s="1028"/>
      <c r="SSU60" s="1028"/>
      <c r="SSV60" s="1028"/>
      <c r="SSW60" s="1028"/>
      <c r="SSX60" s="1028"/>
      <c r="SSY60" s="1028"/>
      <c r="SSZ60" s="1028"/>
      <c r="STA60" s="1028"/>
      <c r="STB60" s="1028"/>
      <c r="STC60" s="1028"/>
      <c r="STD60" s="1028"/>
      <c r="STE60" s="1028"/>
      <c r="STF60" s="1028"/>
      <c r="STG60" s="1028"/>
      <c r="STH60" s="1028"/>
      <c r="STI60" s="1028"/>
      <c r="STJ60" s="1028"/>
      <c r="STK60" s="1028"/>
      <c r="STL60" s="1028"/>
      <c r="STM60" s="1028"/>
      <c r="STN60" s="1028"/>
      <c r="STO60" s="1028"/>
      <c r="STP60" s="1028"/>
      <c r="STQ60" s="1028"/>
      <c r="STR60" s="1028"/>
      <c r="STS60" s="1028"/>
      <c r="STT60" s="1028"/>
      <c r="STU60" s="1028"/>
      <c r="STV60" s="1028"/>
      <c r="STW60" s="1028"/>
      <c r="STX60" s="1028"/>
      <c r="STY60" s="1028"/>
      <c r="STZ60" s="1028"/>
      <c r="SUA60" s="1028"/>
      <c r="SUB60" s="1028"/>
      <c r="SUC60" s="1028"/>
      <c r="SUD60" s="1028"/>
      <c r="SUE60" s="1028"/>
      <c r="SUF60" s="1028"/>
      <c r="SUG60" s="1028"/>
      <c r="SUH60" s="1028"/>
      <c r="SUI60" s="1028"/>
      <c r="SUJ60" s="1028"/>
      <c r="SUK60" s="1028"/>
      <c r="SUL60" s="1028"/>
      <c r="SUM60" s="1028"/>
      <c r="SUN60" s="1028"/>
      <c r="SUO60" s="1028"/>
      <c r="SUP60" s="1028"/>
      <c r="SUQ60" s="1028"/>
      <c r="SUR60" s="1028"/>
      <c r="SUS60" s="1028"/>
      <c r="SUT60" s="1028"/>
      <c r="SUU60" s="1028"/>
      <c r="SUV60" s="1028"/>
      <c r="SUW60" s="1028"/>
      <c r="SUX60" s="1028"/>
      <c r="SUY60" s="1028"/>
      <c r="SUZ60" s="1028"/>
      <c r="SVA60" s="1028"/>
      <c r="SVB60" s="1028"/>
      <c r="SVC60" s="1028"/>
      <c r="SVD60" s="1028"/>
      <c r="SVE60" s="1028"/>
      <c r="SVF60" s="1028"/>
      <c r="SVG60" s="1028"/>
      <c r="SVH60" s="1028"/>
      <c r="SVI60" s="1028"/>
      <c r="SVJ60" s="1028"/>
      <c r="SVK60" s="1028"/>
      <c r="SVL60" s="1028"/>
      <c r="SVM60" s="1028"/>
      <c r="SVN60" s="1028"/>
      <c r="SVO60" s="1028"/>
      <c r="SVP60" s="1028"/>
      <c r="SVQ60" s="1028"/>
      <c r="SVR60" s="1028"/>
      <c r="SVS60" s="1028"/>
      <c r="SVT60" s="1028"/>
      <c r="SVU60" s="1028"/>
      <c r="SVV60" s="1028"/>
      <c r="SVW60" s="1028"/>
      <c r="SVX60" s="1028"/>
      <c r="SVY60" s="1028"/>
      <c r="SVZ60" s="1028"/>
      <c r="SWA60" s="1028"/>
      <c r="SWB60" s="1028"/>
      <c r="SWC60" s="1028"/>
      <c r="SWD60" s="1028"/>
      <c r="SWE60" s="1028"/>
      <c r="SWF60" s="1028"/>
      <c r="SWG60" s="1028"/>
      <c r="SWH60" s="1028"/>
      <c r="SWI60" s="1028"/>
      <c r="SWJ60" s="1028"/>
      <c r="SWK60" s="1028"/>
      <c r="SWL60" s="1028"/>
      <c r="SWM60" s="1028"/>
      <c r="SWN60" s="1028"/>
      <c r="SWO60" s="1028"/>
      <c r="SWP60" s="1028"/>
      <c r="SWQ60" s="1028"/>
      <c r="SWR60" s="1028"/>
      <c r="SWS60" s="1028"/>
      <c r="SWT60" s="1028"/>
      <c r="SWU60" s="1028"/>
      <c r="SWV60" s="1028"/>
      <c r="SWW60" s="1028"/>
      <c r="SWX60" s="1028"/>
      <c r="SWY60" s="1028"/>
      <c r="SWZ60" s="1028"/>
      <c r="SXA60" s="1028"/>
      <c r="SXB60" s="1028"/>
      <c r="SXC60" s="1028"/>
      <c r="SXD60" s="1028"/>
      <c r="SXE60" s="1028"/>
      <c r="SXF60" s="1028"/>
      <c r="SXG60" s="1028"/>
      <c r="SXH60" s="1028"/>
      <c r="SXI60" s="1028"/>
      <c r="SXJ60" s="1028"/>
      <c r="SXK60" s="1028"/>
      <c r="SXL60" s="1028"/>
      <c r="SXM60" s="1028"/>
      <c r="SXN60" s="1028"/>
      <c r="SXO60" s="1028"/>
      <c r="SXP60" s="1028"/>
      <c r="SXQ60" s="1028"/>
      <c r="SXR60" s="1028"/>
      <c r="SXS60" s="1028"/>
      <c r="SXT60" s="1028"/>
      <c r="SXU60" s="1028"/>
      <c r="SXV60" s="1028"/>
      <c r="SXW60" s="1028"/>
      <c r="SXX60" s="1028"/>
      <c r="SXY60" s="1028"/>
      <c r="SXZ60" s="1028"/>
      <c r="SYA60" s="1028"/>
      <c r="SYB60" s="1028"/>
      <c r="SYC60" s="1028"/>
      <c r="SYD60" s="1028"/>
      <c r="SYE60" s="1028"/>
      <c r="SYF60" s="1028"/>
      <c r="SYG60" s="1028"/>
      <c r="SYH60" s="1028"/>
      <c r="SYI60" s="1028"/>
      <c r="SYJ60" s="1028"/>
      <c r="SYK60" s="1028"/>
      <c r="SYL60" s="1028"/>
      <c r="SYM60" s="1028"/>
      <c r="SYN60" s="1028"/>
      <c r="SYO60" s="1028"/>
      <c r="SYP60" s="1028"/>
      <c r="SYQ60" s="1028"/>
      <c r="SYR60" s="1028"/>
      <c r="SYS60" s="1028"/>
      <c r="SYT60" s="1028"/>
      <c r="SYU60" s="1028"/>
      <c r="SYV60" s="1028"/>
      <c r="SYW60" s="1028"/>
      <c r="SYX60" s="1028"/>
      <c r="SYY60" s="1028"/>
      <c r="SYZ60" s="1028"/>
      <c r="SZA60" s="1028"/>
      <c r="SZB60" s="1028"/>
      <c r="SZC60" s="1028"/>
      <c r="SZD60" s="1028"/>
      <c r="SZE60" s="1028"/>
      <c r="SZF60" s="1028"/>
      <c r="SZG60" s="1028"/>
      <c r="SZH60" s="1028"/>
      <c r="SZI60" s="1028"/>
      <c r="SZJ60" s="1028"/>
      <c r="SZK60" s="1028"/>
      <c r="SZL60" s="1028"/>
      <c r="SZM60" s="1028"/>
      <c r="SZN60" s="1028"/>
      <c r="SZO60" s="1028"/>
      <c r="SZP60" s="1028"/>
      <c r="SZQ60" s="1028"/>
      <c r="SZR60" s="1028"/>
      <c r="SZS60" s="1028"/>
      <c r="SZT60" s="1028"/>
      <c r="SZU60" s="1028"/>
      <c r="SZV60" s="1028"/>
      <c r="SZW60" s="1028"/>
      <c r="SZX60" s="1028"/>
      <c r="SZY60" s="1028"/>
      <c r="SZZ60" s="1028"/>
      <c r="TAA60" s="1028"/>
      <c r="TAB60" s="1028"/>
      <c r="TAC60" s="1028"/>
      <c r="TAD60" s="1028"/>
      <c r="TAE60" s="1028"/>
      <c r="TAF60" s="1028"/>
      <c r="TAG60" s="1028"/>
      <c r="TAH60" s="1028"/>
      <c r="TAI60" s="1028"/>
      <c r="TAJ60" s="1028"/>
      <c r="TAK60" s="1028"/>
      <c r="TAL60" s="1028"/>
      <c r="TAM60" s="1028"/>
      <c r="TAN60" s="1028"/>
      <c r="TAO60" s="1028"/>
      <c r="TAP60" s="1028"/>
      <c r="TAQ60" s="1028"/>
      <c r="TAR60" s="1028"/>
      <c r="TAS60" s="1028"/>
      <c r="TAT60" s="1028"/>
      <c r="TAU60" s="1028"/>
      <c r="TAV60" s="1028"/>
      <c r="TAW60" s="1028"/>
      <c r="TAX60" s="1028"/>
      <c r="TAY60" s="1028"/>
      <c r="TAZ60" s="1028"/>
      <c r="TBA60" s="1028"/>
      <c r="TBB60" s="1028"/>
      <c r="TBC60" s="1028"/>
      <c r="TBD60" s="1028"/>
      <c r="TBE60" s="1028"/>
      <c r="TBF60" s="1028"/>
      <c r="TBG60" s="1028"/>
      <c r="TBH60" s="1028"/>
      <c r="TBI60" s="1028"/>
      <c r="TBJ60" s="1028"/>
      <c r="TBK60" s="1028"/>
      <c r="TBL60" s="1028"/>
      <c r="TBM60" s="1028"/>
      <c r="TBN60" s="1028"/>
      <c r="TBO60" s="1028"/>
      <c r="TBP60" s="1028"/>
      <c r="TBQ60" s="1028"/>
      <c r="TBR60" s="1028"/>
      <c r="TBS60" s="1028"/>
      <c r="TBT60" s="1028"/>
      <c r="TBU60" s="1028"/>
      <c r="TBV60" s="1028"/>
      <c r="TBW60" s="1028"/>
      <c r="TBX60" s="1028"/>
      <c r="TBY60" s="1028"/>
      <c r="TBZ60" s="1028"/>
      <c r="TCA60" s="1028"/>
      <c r="TCB60" s="1028"/>
      <c r="TCC60" s="1028"/>
      <c r="TCD60" s="1028"/>
      <c r="TCE60" s="1028"/>
      <c r="TCF60" s="1028"/>
      <c r="TCG60" s="1028"/>
      <c r="TCH60" s="1028"/>
      <c r="TCI60" s="1028"/>
      <c r="TCJ60" s="1028"/>
      <c r="TCK60" s="1028"/>
      <c r="TCL60" s="1028"/>
      <c r="TCM60" s="1028"/>
      <c r="TCN60" s="1028"/>
      <c r="TCO60" s="1028"/>
      <c r="TCP60" s="1028"/>
      <c r="TCQ60" s="1028"/>
      <c r="TCR60" s="1028"/>
      <c r="TCS60" s="1028"/>
      <c r="TCT60" s="1028"/>
      <c r="TCU60" s="1028"/>
      <c r="TCV60" s="1028"/>
      <c r="TCW60" s="1028"/>
      <c r="TCX60" s="1028"/>
      <c r="TCY60" s="1028"/>
      <c r="TCZ60" s="1028"/>
      <c r="TDA60" s="1028"/>
      <c r="TDB60" s="1028"/>
      <c r="TDC60" s="1028"/>
      <c r="TDD60" s="1028"/>
      <c r="TDE60" s="1028"/>
      <c r="TDF60" s="1028"/>
      <c r="TDG60" s="1028"/>
      <c r="TDH60" s="1028"/>
      <c r="TDI60" s="1028"/>
      <c r="TDJ60" s="1028"/>
      <c r="TDK60" s="1028"/>
      <c r="TDL60" s="1028"/>
      <c r="TDM60" s="1028"/>
      <c r="TDN60" s="1028"/>
      <c r="TDO60" s="1028"/>
      <c r="TDP60" s="1028"/>
      <c r="TDQ60" s="1028"/>
      <c r="TDR60" s="1028"/>
      <c r="TDS60" s="1028"/>
      <c r="TDT60" s="1028"/>
      <c r="TDU60" s="1028"/>
      <c r="TDV60" s="1028"/>
      <c r="TDW60" s="1028"/>
      <c r="TDX60" s="1028"/>
      <c r="TDY60" s="1028"/>
      <c r="TDZ60" s="1028"/>
      <c r="TEA60" s="1028"/>
      <c r="TEB60" s="1028"/>
      <c r="TEC60" s="1028"/>
      <c r="TED60" s="1028"/>
      <c r="TEE60" s="1028"/>
      <c r="TEF60" s="1028"/>
      <c r="TEG60" s="1028"/>
      <c r="TEH60" s="1028"/>
      <c r="TEI60" s="1028"/>
      <c r="TEJ60" s="1028"/>
      <c r="TEK60" s="1028"/>
      <c r="TEL60" s="1028"/>
      <c r="TEM60" s="1028"/>
      <c r="TEN60" s="1028"/>
      <c r="TEO60" s="1028"/>
      <c r="TEP60" s="1028"/>
      <c r="TEQ60" s="1028"/>
      <c r="TER60" s="1028"/>
      <c r="TES60" s="1028"/>
      <c r="TET60" s="1028"/>
      <c r="TEU60" s="1028"/>
      <c r="TEV60" s="1028"/>
      <c r="TEW60" s="1028"/>
      <c r="TEX60" s="1028"/>
      <c r="TEY60" s="1028"/>
      <c r="TEZ60" s="1028"/>
      <c r="TFA60" s="1028"/>
      <c r="TFB60" s="1028"/>
      <c r="TFC60" s="1028"/>
      <c r="TFD60" s="1028"/>
      <c r="TFE60" s="1028"/>
      <c r="TFF60" s="1028"/>
      <c r="TFG60" s="1028"/>
      <c r="TFH60" s="1028"/>
      <c r="TFI60" s="1028"/>
      <c r="TFJ60" s="1028"/>
      <c r="TFK60" s="1028"/>
      <c r="TFL60" s="1028"/>
      <c r="TFM60" s="1028"/>
      <c r="TFN60" s="1028"/>
      <c r="TFO60" s="1028"/>
      <c r="TFP60" s="1028"/>
      <c r="TFQ60" s="1028"/>
      <c r="TFR60" s="1028"/>
      <c r="TFS60" s="1028"/>
      <c r="TFT60" s="1028"/>
      <c r="TFU60" s="1028"/>
      <c r="TFV60" s="1028"/>
      <c r="TFW60" s="1028"/>
      <c r="TFX60" s="1028"/>
      <c r="TFY60" s="1028"/>
      <c r="TFZ60" s="1028"/>
      <c r="TGA60" s="1028"/>
      <c r="TGB60" s="1028"/>
      <c r="TGC60" s="1028"/>
      <c r="TGD60" s="1028"/>
      <c r="TGE60" s="1028"/>
      <c r="TGF60" s="1028"/>
      <c r="TGG60" s="1028"/>
      <c r="TGH60" s="1028"/>
      <c r="TGI60" s="1028"/>
      <c r="TGJ60" s="1028"/>
      <c r="TGK60" s="1028"/>
      <c r="TGL60" s="1028"/>
      <c r="TGM60" s="1028"/>
      <c r="TGN60" s="1028"/>
      <c r="TGO60" s="1028"/>
      <c r="TGP60" s="1028"/>
      <c r="TGQ60" s="1028"/>
      <c r="TGR60" s="1028"/>
      <c r="TGS60" s="1028"/>
      <c r="TGT60" s="1028"/>
      <c r="TGU60" s="1028"/>
      <c r="TGV60" s="1028"/>
      <c r="TGW60" s="1028"/>
      <c r="TGX60" s="1028"/>
      <c r="TGY60" s="1028"/>
      <c r="TGZ60" s="1028"/>
      <c r="THA60" s="1028"/>
      <c r="THB60" s="1028"/>
      <c r="THC60" s="1028"/>
      <c r="THD60" s="1028"/>
      <c r="THE60" s="1028"/>
      <c r="THF60" s="1028"/>
      <c r="THG60" s="1028"/>
      <c r="THH60" s="1028"/>
      <c r="THI60" s="1028"/>
      <c r="THJ60" s="1028"/>
      <c r="THK60" s="1028"/>
      <c r="THL60" s="1028"/>
      <c r="THM60" s="1028"/>
      <c r="THN60" s="1028"/>
      <c r="THO60" s="1028"/>
      <c r="THP60" s="1028"/>
      <c r="THQ60" s="1028"/>
      <c r="THR60" s="1028"/>
      <c r="THS60" s="1028"/>
      <c r="THT60" s="1028"/>
      <c r="THU60" s="1028"/>
      <c r="THV60" s="1028"/>
      <c r="THW60" s="1028"/>
      <c r="THX60" s="1028"/>
      <c r="THY60" s="1028"/>
      <c r="THZ60" s="1028"/>
      <c r="TIA60" s="1028"/>
      <c r="TIB60" s="1028"/>
      <c r="TIC60" s="1028"/>
      <c r="TID60" s="1028"/>
      <c r="TIE60" s="1028"/>
      <c r="TIF60" s="1028"/>
      <c r="TIG60" s="1028"/>
      <c r="TIH60" s="1028"/>
      <c r="TII60" s="1028"/>
      <c r="TIJ60" s="1028"/>
      <c r="TIK60" s="1028"/>
      <c r="TIL60" s="1028"/>
      <c r="TIM60" s="1028"/>
      <c r="TIN60" s="1028"/>
      <c r="TIO60" s="1028"/>
      <c r="TIP60" s="1028"/>
      <c r="TIQ60" s="1028"/>
      <c r="TIR60" s="1028"/>
      <c r="TIS60" s="1028"/>
      <c r="TIT60" s="1028"/>
      <c r="TIU60" s="1028"/>
      <c r="TIV60" s="1028"/>
      <c r="TIW60" s="1028"/>
      <c r="TIX60" s="1028"/>
      <c r="TIY60" s="1028"/>
      <c r="TIZ60" s="1028"/>
      <c r="TJA60" s="1028"/>
      <c r="TJB60" s="1028"/>
      <c r="TJC60" s="1028"/>
      <c r="TJD60" s="1028"/>
      <c r="TJE60" s="1028"/>
      <c r="TJF60" s="1028"/>
      <c r="TJG60" s="1028"/>
      <c r="TJH60" s="1028"/>
      <c r="TJI60" s="1028"/>
      <c r="TJJ60" s="1028"/>
      <c r="TJK60" s="1028"/>
      <c r="TJL60" s="1028"/>
      <c r="TJM60" s="1028"/>
      <c r="TJN60" s="1028"/>
      <c r="TJO60" s="1028"/>
      <c r="TJP60" s="1028"/>
      <c r="TJQ60" s="1028"/>
      <c r="TJR60" s="1028"/>
      <c r="TJS60" s="1028"/>
      <c r="TJT60" s="1028"/>
      <c r="TJU60" s="1028"/>
      <c r="TJV60" s="1028"/>
      <c r="TJW60" s="1028"/>
      <c r="TJX60" s="1028"/>
      <c r="TJY60" s="1028"/>
      <c r="TJZ60" s="1028"/>
      <c r="TKA60" s="1028"/>
      <c r="TKB60" s="1028"/>
      <c r="TKC60" s="1028"/>
      <c r="TKD60" s="1028"/>
      <c r="TKE60" s="1028"/>
      <c r="TKF60" s="1028"/>
      <c r="TKG60" s="1028"/>
      <c r="TKH60" s="1028"/>
      <c r="TKI60" s="1028"/>
      <c r="TKJ60" s="1028"/>
      <c r="TKK60" s="1028"/>
      <c r="TKL60" s="1028"/>
      <c r="TKM60" s="1028"/>
      <c r="TKN60" s="1028"/>
      <c r="TKO60" s="1028"/>
      <c r="TKP60" s="1028"/>
      <c r="TKQ60" s="1028"/>
      <c r="TKR60" s="1028"/>
      <c r="TKS60" s="1028"/>
      <c r="TKT60" s="1028"/>
      <c r="TKU60" s="1028"/>
      <c r="TKV60" s="1028"/>
      <c r="TKW60" s="1028"/>
      <c r="TKX60" s="1028"/>
      <c r="TKY60" s="1028"/>
      <c r="TKZ60" s="1028"/>
      <c r="TLA60" s="1028"/>
      <c r="TLB60" s="1028"/>
      <c r="TLC60" s="1028"/>
      <c r="TLD60" s="1028"/>
      <c r="TLE60" s="1028"/>
      <c r="TLF60" s="1028"/>
      <c r="TLG60" s="1028"/>
      <c r="TLH60" s="1028"/>
      <c r="TLI60" s="1028"/>
      <c r="TLJ60" s="1028"/>
      <c r="TLK60" s="1028"/>
      <c r="TLL60" s="1028"/>
      <c r="TLM60" s="1028"/>
      <c r="TLN60" s="1028"/>
      <c r="TLO60" s="1028"/>
      <c r="TLP60" s="1028"/>
      <c r="TLQ60" s="1028"/>
      <c r="TLR60" s="1028"/>
      <c r="TLS60" s="1028"/>
      <c r="TLT60" s="1028"/>
      <c r="TLU60" s="1028"/>
      <c r="TLV60" s="1028"/>
      <c r="TLW60" s="1028"/>
      <c r="TLX60" s="1028"/>
      <c r="TLY60" s="1028"/>
      <c r="TLZ60" s="1028"/>
      <c r="TMA60" s="1028"/>
      <c r="TMB60" s="1028"/>
      <c r="TMC60" s="1028"/>
      <c r="TMD60" s="1028"/>
      <c r="TME60" s="1028"/>
      <c r="TMF60" s="1028"/>
      <c r="TMG60" s="1028"/>
      <c r="TMH60" s="1028"/>
      <c r="TMI60" s="1028"/>
      <c r="TMJ60" s="1028"/>
      <c r="TMK60" s="1028"/>
      <c r="TML60" s="1028"/>
      <c r="TMM60" s="1028"/>
      <c r="TMN60" s="1028"/>
      <c r="TMO60" s="1028"/>
      <c r="TMP60" s="1028"/>
      <c r="TMQ60" s="1028"/>
      <c r="TMR60" s="1028"/>
      <c r="TMS60" s="1028"/>
      <c r="TMT60" s="1028"/>
      <c r="TMU60" s="1028"/>
      <c r="TMV60" s="1028"/>
      <c r="TMW60" s="1028"/>
      <c r="TMX60" s="1028"/>
      <c r="TMY60" s="1028"/>
      <c r="TMZ60" s="1028"/>
      <c r="TNA60" s="1028"/>
      <c r="TNB60" s="1028"/>
      <c r="TNC60" s="1028"/>
      <c r="TND60" s="1028"/>
      <c r="TNE60" s="1028"/>
      <c r="TNF60" s="1028"/>
      <c r="TNG60" s="1028"/>
      <c r="TNH60" s="1028"/>
      <c r="TNI60" s="1028"/>
      <c r="TNJ60" s="1028"/>
      <c r="TNK60" s="1028"/>
      <c r="TNL60" s="1028"/>
      <c r="TNM60" s="1028"/>
      <c r="TNN60" s="1028"/>
      <c r="TNO60" s="1028"/>
      <c r="TNP60" s="1028"/>
      <c r="TNQ60" s="1028"/>
      <c r="TNR60" s="1028"/>
      <c r="TNS60" s="1028"/>
      <c r="TNT60" s="1028"/>
      <c r="TNU60" s="1028"/>
      <c r="TNV60" s="1028"/>
      <c r="TNW60" s="1028"/>
      <c r="TNX60" s="1028"/>
      <c r="TNY60" s="1028"/>
      <c r="TNZ60" s="1028"/>
      <c r="TOA60" s="1028"/>
      <c r="TOB60" s="1028"/>
      <c r="TOC60" s="1028"/>
      <c r="TOD60" s="1028"/>
      <c r="TOE60" s="1028"/>
      <c r="TOF60" s="1028"/>
      <c r="TOG60" s="1028"/>
      <c r="TOH60" s="1028"/>
      <c r="TOI60" s="1028"/>
      <c r="TOJ60" s="1028"/>
      <c r="TOK60" s="1028"/>
      <c r="TOL60" s="1028"/>
      <c r="TOM60" s="1028"/>
      <c r="TON60" s="1028"/>
      <c r="TOO60" s="1028"/>
      <c r="TOP60" s="1028"/>
      <c r="TOQ60" s="1028"/>
      <c r="TOR60" s="1028"/>
      <c r="TOS60" s="1028"/>
      <c r="TOT60" s="1028"/>
      <c r="TOU60" s="1028"/>
      <c r="TOV60" s="1028"/>
      <c r="TOW60" s="1028"/>
      <c r="TOX60" s="1028"/>
      <c r="TOY60" s="1028"/>
      <c r="TOZ60" s="1028"/>
      <c r="TPA60" s="1028"/>
      <c r="TPB60" s="1028"/>
      <c r="TPC60" s="1028"/>
      <c r="TPD60" s="1028"/>
      <c r="TPE60" s="1028"/>
      <c r="TPF60" s="1028"/>
      <c r="TPG60" s="1028"/>
      <c r="TPH60" s="1028"/>
      <c r="TPI60" s="1028"/>
      <c r="TPJ60" s="1028"/>
      <c r="TPK60" s="1028"/>
      <c r="TPL60" s="1028"/>
      <c r="TPM60" s="1028"/>
      <c r="TPN60" s="1028"/>
      <c r="TPO60" s="1028"/>
      <c r="TPP60" s="1028"/>
      <c r="TPQ60" s="1028"/>
      <c r="TPR60" s="1028"/>
      <c r="TPS60" s="1028"/>
      <c r="TPT60" s="1028"/>
      <c r="TPU60" s="1028"/>
      <c r="TPV60" s="1028"/>
      <c r="TPW60" s="1028"/>
      <c r="TPX60" s="1028"/>
      <c r="TPY60" s="1028"/>
      <c r="TPZ60" s="1028"/>
      <c r="TQA60" s="1028"/>
      <c r="TQB60" s="1028"/>
      <c r="TQC60" s="1028"/>
      <c r="TQD60" s="1028"/>
      <c r="TQE60" s="1028"/>
      <c r="TQF60" s="1028"/>
      <c r="TQG60" s="1028"/>
      <c r="TQH60" s="1028"/>
      <c r="TQI60" s="1028"/>
      <c r="TQJ60" s="1028"/>
      <c r="TQK60" s="1028"/>
      <c r="TQL60" s="1028"/>
      <c r="TQM60" s="1028"/>
      <c r="TQN60" s="1028"/>
      <c r="TQO60" s="1028"/>
      <c r="TQP60" s="1028"/>
      <c r="TQQ60" s="1028"/>
      <c r="TQR60" s="1028"/>
      <c r="TQS60" s="1028"/>
      <c r="TQT60" s="1028"/>
      <c r="TQU60" s="1028"/>
      <c r="TQV60" s="1028"/>
      <c r="TQW60" s="1028"/>
      <c r="TQX60" s="1028"/>
      <c r="TQY60" s="1028"/>
      <c r="TQZ60" s="1028"/>
      <c r="TRA60" s="1028"/>
      <c r="TRB60" s="1028"/>
      <c r="TRC60" s="1028"/>
      <c r="TRD60" s="1028"/>
      <c r="TRE60" s="1028"/>
      <c r="TRF60" s="1028"/>
      <c r="TRG60" s="1028"/>
      <c r="TRH60" s="1028"/>
      <c r="TRI60" s="1028"/>
      <c r="TRJ60" s="1028"/>
      <c r="TRK60" s="1028"/>
      <c r="TRL60" s="1028"/>
      <c r="TRM60" s="1028"/>
      <c r="TRN60" s="1028"/>
      <c r="TRO60" s="1028"/>
      <c r="TRP60" s="1028"/>
      <c r="TRQ60" s="1028"/>
      <c r="TRR60" s="1028"/>
      <c r="TRS60" s="1028"/>
      <c r="TRT60" s="1028"/>
      <c r="TRU60" s="1028"/>
      <c r="TRV60" s="1028"/>
      <c r="TRW60" s="1028"/>
      <c r="TRX60" s="1028"/>
      <c r="TRY60" s="1028"/>
      <c r="TRZ60" s="1028"/>
      <c r="TSA60" s="1028"/>
      <c r="TSB60" s="1028"/>
      <c r="TSC60" s="1028"/>
      <c r="TSD60" s="1028"/>
      <c r="TSE60" s="1028"/>
      <c r="TSF60" s="1028"/>
      <c r="TSG60" s="1028"/>
      <c r="TSH60" s="1028"/>
      <c r="TSI60" s="1028"/>
      <c r="TSJ60" s="1028"/>
      <c r="TSK60" s="1028"/>
      <c r="TSL60" s="1028"/>
      <c r="TSM60" s="1028"/>
      <c r="TSN60" s="1028"/>
      <c r="TSO60" s="1028"/>
      <c r="TSP60" s="1028"/>
      <c r="TSQ60" s="1028"/>
      <c r="TSR60" s="1028"/>
      <c r="TSS60" s="1028"/>
      <c r="TST60" s="1028"/>
      <c r="TSU60" s="1028"/>
      <c r="TSV60" s="1028"/>
      <c r="TSW60" s="1028"/>
      <c r="TSX60" s="1028"/>
      <c r="TSY60" s="1028"/>
      <c r="TSZ60" s="1028"/>
      <c r="TTA60" s="1028"/>
      <c r="TTB60" s="1028"/>
      <c r="TTC60" s="1028"/>
      <c r="TTD60" s="1028"/>
      <c r="TTE60" s="1028"/>
      <c r="TTF60" s="1028"/>
      <c r="TTG60" s="1028"/>
      <c r="TTH60" s="1028"/>
      <c r="TTI60" s="1028"/>
      <c r="TTJ60" s="1028"/>
      <c r="TTK60" s="1028"/>
      <c r="TTL60" s="1028"/>
      <c r="TTM60" s="1028"/>
      <c r="TTN60" s="1028"/>
      <c r="TTO60" s="1028"/>
      <c r="TTP60" s="1028"/>
      <c r="TTQ60" s="1028"/>
      <c r="TTR60" s="1028"/>
      <c r="TTS60" s="1028"/>
      <c r="TTT60" s="1028"/>
      <c r="TTU60" s="1028"/>
      <c r="TTV60" s="1028"/>
      <c r="TTW60" s="1028"/>
      <c r="TTX60" s="1028"/>
      <c r="TTY60" s="1028"/>
      <c r="TTZ60" s="1028"/>
      <c r="TUA60" s="1028"/>
      <c r="TUB60" s="1028"/>
      <c r="TUC60" s="1028"/>
      <c r="TUD60" s="1028"/>
      <c r="TUE60" s="1028"/>
      <c r="TUF60" s="1028"/>
      <c r="TUG60" s="1028"/>
      <c r="TUH60" s="1028"/>
      <c r="TUI60" s="1028"/>
      <c r="TUJ60" s="1028"/>
      <c r="TUK60" s="1028"/>
      <c r="TUL60" s="1028"/>
      <c r="TUM60" s="1028"/>
      <c r="TUN60" s="1028"/>
      <c r="TUO60" s="1028"/>
      <c r="TUP60" s="1028"/>
      <c r="TUQ60" s="1028"/>
      <c r="TUR60" s="1028"/>
      <c r="TUS60" s="1028"/>
      <c r="TUT60" s="1028"/>
      <c r="TUU60" s="1028"/>
      <c r="TUV60" s="1028"/>
      <c r="TUW60" s="1028"/>
      <c r="TUX60" s="1028"/>
      <c r="TUY60" s="1028"/>
      <c r="TUZ60" s="1028"/>
      <c r="TVA60" s="1028"/>
      <c r="TVB60" s="1028"/>
      <c r="TVC60" s="1028"/>
      <c r="TVD60" s="1028"/>
      <c r="TVE60" s="1028"/>
      <c r="TVF60" s="1028"/>
      <c r="TVG60" s="1028"/>
      <c r="TVH60" s="1028"/>
      <c r="TVI60" s="1028"/>
      <c r="TVJ60" s="1028"/>
      <c r="TVK60" s="1028"/>
      <c r="TVL60" s="1028"/>
      <c r="TVM60" s="1028"/>
      <c r="TVN60" s="1028"/>
      <c r="TVO60" s="1028"/>
      <c r="TVP60" s="1028"/>
      <c r="TVQ60" s="1028"/>
      <c r="TVR60" s="1028"/>
      <c r="TVS60" s="1028"/>
      <c r="TVT60" s="1028"/>
      <c r="TVU60" s="1028"/>
      <c r="TVV60" s="1028"/>
      <c r="TVW60" s="1028"/>
      <c r="TVX60" s="1028"/>
      <c r="TVY60" s="1028"/>
      <c r="TVZ60" s="1028"/>
      <c r="TWA60" s="1028"/>
      <c r="TWB60" s="1028"/>
      <c r="TWC60" s="1028"/>
      <c r="TWD60" s="1028"/>
      <c r="TWE60" s="1028"/>
      <c r="TWF60" s="1028"/>
      <c r="TWG60" s="1028"/>
      <c r="TWH60" s="1028"/>
      <c r="TWI60" s="1028"/>
      <c r="TWJ60" s="1028"/>
      <c r="TWK60" s="1028"/>
      <c r="TWL60" s="1028"/>
      <c r="TWM60" s="1028"/>
      <c r="TWN60" s="1028"/>
      <c r="TWO60" s="1028"/>
      <c r="TWP60" s="1028"/>
      <c r="TWQ60" s="1028"/>
      <c r="TWR60" s="1028"/>
      <c r="TWS60" s="1028"/>
      <c r="TWT60" s="1028"/>
      <c r="TWU60" s="1028"/>
      <c r="TWV60" s="1028"/>
      <c r="TWW60" s="1028"/>
      <c r="TWX60" s="1028"/>
      <c r="TWY60" s="1028"/>
      <c r="TWZ60" s="1028"/>
      <c r="TXA60" s="1028"/>
      <c r="TXB60" s="1028"/>
      <c r="TXC60" s="1028"/>
      <c r="TXD60" s="1028"/>
      <c r="TXE60" s="1028"/>
      <c r="TXF60" s="1028"/>
      <c r="TXG60" s="1028"/>
      <c r="TXH60" s="1028"/>
      <c r="TXI60" s="1028"/>
      <c r="TXJ60" s="1028"/>
      <c r="TXK60" s="1028"/>
      <c r="TXL60" s="1028"/>
      <c r="TXM60" s="1028"/>
      <c r="TXN60" s="1028"/>
      <c r="TXO60" s="1028"/>
      <c r="TXP60" s="1028"/>
      <c r="TXQ60" s="1028"/>
      <c r="TXR60" s="1028"/>
      <c r="TXS60" s="1028"/>
      <c r="TXT60" s="1028"/>
      <c r="TXU60" s="1028"/>
      <c r="TXV60" s="1028"/>
      <c r="TXW60" s="1028"/>
      <c r="TXX60" s="1028"/>
      <c r="TXY60" s="1028"/>
      <c r="TXZ60" s="1028"/>
      <c r="TYA60" s="1028"/>
      <c r="TYB60" s="1028"/>
      <c r="TYC60" s="1028"/>
      <c r="TYD60" s="1028"/>
      <c r="TYE60" s="1028"/>
      <c r="TYF60" s="1028"/>
      <c r="TYG60" s="1028"/>
      <c r="TYH60" s="1028"/>
      <c r="TYI60" s="1028"/>
      <c r="TYJ60" s="1028"/>
      <c r="TYK60" s="1028"/>
      <c r="TYL60" s="1028"/>
      <c r="TYM60" s="1028"/>
      <c r="TYN60" s="1028"/>
      <c r="TYO60" s="1028"/>
      <c r="TYP60" s="1028"/>
      <c r="TYQ60" s="1028"/>
      <c r="TYR60" s="1028"/>
      <c r="TYS60" s="1028"/>
      <c r="TYT60" s="1028"/>
      <c r="TYU60" s="1028"/>
      <c r="TYV60" s="1028"/>
      <c r="TYW60" s="1028"/>
      <c r="TYX60" s="1028"/>
      <c r="TYY60" s="1028"/>
      <c r="TYZ60" s="1028"/>
      <c r="TZA60" s="1028"/>
      <c r="TZB60" s="1028"/>
      <c r="TZC60" s="1028"/>
      <c r="TZD60" s="1028"/>
      <c r="TZE60" s="1028"/>
      <c r="TZF60" s="1028"/>
      <c r="TZG60" s="1028"/>
      <c r="TZH60" s="1028"/>
      <c r="TZI60" s="1028"/>
      <c r="TZJ60" s="1028"/>
      <c r="TZK60" s="1028"/>
      <c r="TZL60" s="1028"/>
      <c r="TZM60" s="1028"/>
      <c r="TZN60" s="1028"/>
      <c r="TZO60" s="1028"/>
      <c r="TZP60" s="1028"/>
      <c r="TZQ60" s="1028"/>
      <c r="TZR60" s="1028"/>
      <c r="TZS60" s="1028"/>
      <c r="TZT60" s="1028"/>
      <c r="TZU60" s="1028"/>
      <c r="TZV60" s="1028"/>
      <c r="TZW60" s="1028"/>
      <c r="TZX60" s="1028"/>
      <c r="TZY60" s="1028"/>
      <c r="TZZ60" s="1028"/>
      <c r="UAA60" s="1028"/>
      <c r="UAB60" s="1028"/>
      <c r="UAC60" s="1028"/>
      <c r="UAD60" s="1028"/>
      <c r="UAE60" s="1028"/>
      <c r="UAF60" s="1028"/>
      <c r="UAG60" s="1028"/>
      <c r="UAH60" s="1028"/>
      <c r="UAI60" s="1028"/>
      <c r="UAJ60" s="1028"/>
      <c r="UAK60" s="1028"/>
      <c r="UAL60" s="1028"/>
      <c r="UAM60" s="1028"/>
      <c r="UAN60" s="1028"/>
      <c r="UAO60" s="1028"/>
      <c r="UAP60" s="1028"/>
      <c r="UAQ60" s="1028"/>
      <c r="UAR60" s="1028"/>
      <c r="UAS60" s="1028"/>
      <c r="UAT60" s="1028"/>
      <c r="UAU60" s="1028"/>
      <c r="UAV60" s="1028"/>
      <c r="UAW60" s="1028"/>
      <c r="UAX60" s="1028"/>
      <c r="UAY60" s="1028"/>
      <c r="UAZ60" s="1028"/>
      <c r="UBA60" s="1028"/>
      <c r="UBB60" s="1028"/>
      <c r="UBC60" s="1028"/>
      <c r="UBD60" s="1028"/>
      <c r="UBE60" s="1028"/>
      <c r="UBF60" s="1028"/>
      <c r="UBG60" s="1028"/>
      <c r="UBH60" s="1028"/>
      <c r="UBI60" s="1028"/>
      <c r="UBJ60" s="1028"/>
      <c r="UBK60" s="1028"/>
      <c r="UBL60" s="1028"/>
      <c r="UBM60" s="1028"/>
      <c r="UBN60" s="1028"/>
      <c r="UBO60" s="1028"/>
      <c r="UBP60" s="1028"/>
      <c r="UBQ60" s="1028"/>
      <c r="UBR60" s="1028"/>
      <c r="UBS60" s="1028"/>
      <c r="UBT60" s="1028"/>
      <c r="UBU60" s="1028"/>
      <c r="UBV60" s="1028"/>
      <c r="UBW60" s="1028"/>
      <c r="UBX60" s="1028"/>
      <c r="UBY60" s="1028"/>
      <c r="UBZ60" s="1028"/>
      <c r="UCA60" s="1028"/>
      <c r="UCB60" s="1028"/>
      <c r="UCC60" s="1028"/>
      <c r="UCD60" s="1028"/>
      <c r="UCE60" s="1028"/>
      <c r="UCF60" s="1028"/>
      <c r="UCG60" s="1028"/>
      <c r="UCH60" s="1028"/>
      <c r="UCI60" s="1028"/>
      <c r="UCJ60" s="1028"/>
      <c r="UCK60" s="1028"/>
      <c r="UCL60" s="1028"/>
      <c r="UCM60" s="1028"/>
      <c r="UCN60" s="1028"/>
      <c r="UCO60" s="1028"/>
      <c r="UCP60" s="1028"/>
      <c r="UCQ60" s="1028"/>
      <c r="UCR60" s="1028"/>
      <c r="UCS60" s="1028"/>
      <c r="UCT60" s="1028"/>
      <c r="UCU60" s="1028"/>
      <c r="UCV60" s="1028"/>
      <c r="UCW60" s="1028"/>
      <c r="UCX60" s="1028"/>
      <c r="UCY60" s="1028"/>
      <c r="UCZ60" s="1028"/>
      <c r="UDA60" s="1028"/>
      <c r="UDB60" s="1028"/>
      <c r="UDC60" s="1028"/>
      <c r="UDD60" s="1028"/>
      <c r="UDE60" s="1028"/>
      <c r="UDF60" s="1028"/>
      <c r="UDG60" s="1028"/>
      <c r="UDH60" s="1028"/>
      <c r="UDI60" s="1028"/>
      <c r="UDJ60" s="1028"/>
      <c r="UDK60" s="1028"/>
      <c r="UDL60" s="1028"/>
      <c r="UDM60" s="1028"/>
      <c r="UDN60" s="1028"/>
      <c r="UDO60" s="1028"/>
      <c r="UDP60" s="1028"/>
      <c r="UDQ60" s="1028"/>
      <c r="UDR60" s="1028"/>
      <c r="UDS60" s="1028"/>
      <c r="UDT60" s="1028"/>
      <c r="UDU60" s="1028"/>
      <c r="UDV60" s="1028"/>
      <c r="UDW60" s="1028"/>
      <c r="UDX60" s="1028"/>
      <c r="UDY60" s="1028"/>
      <c r="UDZ60" s="1028"/>
      <c r="UEA60" s="1028"/>
      <c r="UEB60" s="1028"/>
      <c r="UEC60" s="1028"/>
      <c r="UED60" s="1028"/>
      <c r="UEE60" s="1028"/>
      <c r="UEF60" s="1028"/>
      <c r="UEG60" s="1028"/>
      <c r="UEH60" s="1028"/>
      <c r="UEI60" s="1028"/>
      <c r="UEJ60" s="1028"/>
      <c r="UEK60" s="1028"/>
      <c r="UEL60" s="1028"/>
      <c r="UEM60" s="1028"/>
      <c r="UEN60" s="1028"/>
      <c r="UEO60" s="1028"/>
      <c r="UEP60" s="1028"/>
      <c r="UEQ60" s="1028"/>
      <c r="UER60" s="1028"/>
      <c r="UES60" s="1028"/>
      <c r="UET60" s="1028"/>
      <c r="UEU60" s="1028"/>
      <c r="UEV60" s="1028"/>
      <c r="UEW60" s="1028"/>
      <c r="UEX60" s="1028"/>
      <c r="UEY60" s="1028"/>
      <c r="UEZ60" s="1028"/>
      <c r="UFA60" s="1028"/>
      <c r="UFB60" s="1028"/>
      <c r="UFC60" s="1028"/>
      <c r="UFD60" s="1028"/>
      <c r="UFE60" s="1028"/>
      <c r="UFF60" s="1028"/>
      <c r="UFG60" s="1028"/>
      <c r="UFH60" s="1028"/>
      <c r="UFI60" s="1028"/>
      <c r="UFJ60" s="1028"/>
      <c r="UFK60" s="1028"/>
      <c r="UFL60" s="1028"/>
      <c r="UFM60" s="1028"/>
      <c r="UFN60" s="1028"/>
      <c r="UFO60" s="1028"/>
      <c r="UFP60" s="1028"/>
      <c r="UFQ60" s="1028"/>
      <c r="UFR60" s="1028"/>
      <c r="UFS60" s="1028"/>
      <c r="UFT60" s="1028"/>
      <c r="UFU60" s="1028"/>
      <c r="UFV60" s="1028"/>
      <c r="UFW60" s="1028"/>
      <c r="UFX60" s="1028"/>
      <c r="UFY60" s="1028"/>
      <c r="UFZ60" s="1028"/>
      <c r="UGA60" s="1028"/>
      <c r="UGB60" s="1028"/>
      <c r="UGC60" s="1028"/>
      <c r="UGD60" s="1028"/>
      <c r="UGE60" s="1028"/>
      <c r="UGF60" s="1028"/>
      <c r="UGG60" s="1028"/>
      <c r="UGH60" s="1028"/>
      <c r="UGI60" s="1028"/>
      <c r="UGJ60" s="1028"/>
      <c r="UGK60" s="1028"/>
      <c r="UGL60" s="1028"/>
      <c r="UGM60" s="1028"/>
      <c r="UGN60" s="1028"/>
      <c r="UGO60" s="1028"/>
      <c r="UGP60" s="1028"/>
      <c r="UGQ60" s="1028"/>
      <c r="UGR60" s="1028"/>
      <c r="UGS60" s="1028"/>
      <c r="UGT60" s="1028"/>
      <c r="UGU60" s="1028"/>
      <c r="UGV60" s="1028"/>
      <c r="UGW60" s="1028"/>
      <c r="UGX60" s="1028"/>
      <c r="UGY60" s="1028"/>
      <c r="UGZ60" s="1028"/>
      <c r="UHA60" s="1028"/>
      <c r="UHB60" s="1028"/>
      <c r="UHC60" s="1028"/>
      <c r="UHD60" s="1028"/>
      <c r="UHE60" s="1028"/>
      <c r="UHF60" s="1028"/>
      <c r="UHG60" s="1028"/>
      <c r="UHH60" s="1028"/>
      <c r="UHI60" s="1028"/>
      <c r="UHJ60" s="1028"/>
      <c r="UHK60" s="1028"/>
      <c r="UHL60" s="1028"/>
      <c r="UHM60" s="1028"/>
      <c r="UHN60" s="1028"/>
      <c r="UHO60" s="1028"/>
      <c r="UHP60" s="1028"/>
      <c r="UHQ60" s="1028"/>
      <c r="UHR60" s="1028"/>
      <c r="UHS60" s="1028"/>
      <c r="UHT60" s="1028"/>
      <c r="UHU60" s="1028"/>
      <c r="UHV60" s="1028"/>
      <c r="UHW60" s="1028"/>
      <c r="UHX60" s="1028"/>
      <c r="UHY60" s="1028"/>
      <c r="UHZ60" s="1028"/>
      <c r="UIA60" s="1028"/>
      <c r="UIB60" s="1028"/>
      <c r="UIC60" s="1028"/>
      <c r="UID60" s="1028"/>
      <c r="UIE60" s="1028"/>
      <c r="UIF60" s="1028"/>
      <c r="UIG60" s="1028"/>
      <c r="UIH60" s="1028"/>
      <c r="UII60" s="1028"/>
      <c r="UIJ60" s="1028"/>
      <c r="UIK60" s="1028"/>
      <c r="UIL60" s="1028"/>
      <c r="UIM60" s="1028"/>
      <c r="UIN60" s="1028"/>
      <c r="UIO60" s="1028"/>
      <c r="UIP60" s="1028"/>
      <c r="UIQ60" s="1028"/>
      <c r="UIR60" s="1028"/>
      <c r="UIS60" s="1028"/>
      <c r="UIT60" s="1028"/>
      <c r="UIU60" s="1028"/>
      <c r="UIV60" s="1028"/>
      <c r="UIW60" s="1028"/>
      <c r="UIX60" s="1028"/>
      <c r="UIY60" s="1028"/>
      <c r="UIZ60" s="1028"/>
      <c r="UJA60" s="1028"/>
      <c r="UJB60" s="1028"/>
      <c r="UJC60" s="1028"/>
      <c r="UJD60" s="1028"/>
      <c r="UJE60" s="1028"/>
      <c r="UJF60" s="1028"/>
      <c r="UJG60" s="1028"/>
      <c r="UJH60" s="1028"/>
      <c r="UJI60" s="1028"/>
      <c r="UJJ60" s="1028"/>
      <c r="UJK60" s="1028"/>
      <c r="UJL60" s="1028"/>
      <c r="UJM60" s="1028"/>
      <c r="UJN60" s="1028"/>
      <c r="UJO60" s="1028"/>
      <c r="UJP60" s="1028"/>
      <c r="UJQ60" s="1028"/>
      <c r="UJR60" s="1028"/>
      <c r="UJS60" s="1028"/>
      <c r="UJT60" s="1028"/>
      <c r="UJU60" s="1028"/>
      <c r="UJV60" s="1028"/>
      <c r="UJW60" s="1028"/>
      <c r="UJX60" s="1028"/>
      <c r="UJY60" s="1028"/>
      <c r="UJZ60" s="1028"/>
      <c r="UKA60" s="1028"/>
      <c r="UKB60" s="1028"/>
      <c r="UKC60" s="1028"/>
      <c r="UKD60" s="1028"/>
      <c r="UKE60" s="1028"/>
      <c r="UKF60" s="1028"/>
      <c r="UKG60" s="1028"/>
      <c r="UKH60" s="1028"/>
      <c r="UKI60" s="1028"/>
      <c r="UKJ60" s="1028"/>
      <c r="UKK60" s="1028"/>
      <c r="UKL60" s="1028"/>
      <c r="UKM60" s="1028"/>
      <c r="UKN60" s="1028"/>
      <c r="UKO60" s="1028"/>
      <c r="UKP60" s="1028"/>
      <c r="UKQ60" s="1028"/>
      <c r="UKR60" s="1028"/>
      <c r="UKS60" s="1028"/>
      <c r="UKT60" s="1028"/>
      <c r="UKU60" s="1028"/>
      <c r="UKV60" s="1028"/>
      <c r="UKW60" s="1028"/>
      <c r="UKX60" s="1028"/>
      <c r="UKY60" s="1028"/>
      <c r="UKZ60" s="1028"/>
      <c r="ULA60" s="1028"/>
      <c r="ULB60" s="1028"/>
      <c r="ULC60" s="1028"/>
      <c r="ULD60" s="1028"/>
      <c r="ULE60" s="1028"/>
      <c r="ULF60" s="1028"/>
      <c r="ULG60" s="1028"/>
      <c r="ULH60" s="1028"/>
      <c r="ULI60" s="1028"/>
      <c r="ULJ60" s="1028"/>
      <c r="ULK60" s="1028"/>
      <c r="ULL60" s="1028"/>
      <c r="ULM60" s="1028"/>
      <c r="ULN60" s="1028"/>
      <c r="ULO60" s="1028"/>
      <c r="ULP60" s="1028"/>
      <c r="ULQ60" s="1028"/>
      <c r="ULR60" s="1028"/>
      <c r="ULS60" s="1028"/>
      <c r="ULT60" s="1028"/>
      <c r="ULU60" s="1028"/>
      <c r="ULV60" s="1028"/>
      <c r="ULW60" s="1028"/>
      <c r="ULX60" s="1028"/>
      <c r="ULY60" s="1028"/>
      <c r="ULZ60" s="1028"/>
      <c r="UMA60" s="1028"/>
      <c r="UMB60" s="1028"/>
      <c r="UMC60" s="1028"/>
      <c r="UMD60" s="1028"/>
      <c r="UME60" s="1028"/>
      <c r="UMF60" s="1028"/>
      <c r="UMG60" s="1028"/>
      <c r="UMH60" s="1028"/>
      <c r="UMI60" s="1028"/>
      <c r="UMJ60" s="1028"/>
      <c r="UMK60" s="1028"/>
      <c r="UML60" s="1028"/>
      <c r="UMM60" s="1028"/>
      <c r="UMN60" s="1028"/>
      <c r="UMO60" s="1028"/>
      <c r="UMP60" s="1028"/>
      <c r="UMQ60" s="1028"/>
      <c r="UMR60" s="1028"/>
      <c r="UMS60" s="1028"/>
      <c r="UMT60" s="1028"/>
      <c r="UMU60" s="1028"/>
      <c r="UMV60" s="1028"/>
      <c r="UMW60" s="1028"/>
      <c r="UMX60" s="1028"/>
      <c r="UMY60" s="1028"/>
      <c r="UMZ60" s="1028"/>
      <c r="UNA60" s="1028"/>
      <c r="UNB60" s="1028"/>
      <c r="UNC60" s="1028"/>
      <c r="UND60" s="1028"/>
      <c r="UNE60" s="1028"/>
      <c r="UNF60" s="1028"/>
      <c r="UNG60" s="1028"/>
      <c r="UNH60" s="1028"/>
      <c r="UNI60" s="1028"/>
      <c r="UNJ60" s="1028"/>
      <c r="UNK60" s="1028"/>
      <c r="UNL60" s="1028"/>
      <c r="UNM60" s="1028"/>
      <c r="UNN60" s="1028"/>
      <c r="UNO60" s="1028"/>
      <c r="UNP60" s="1028"/>
      <c r="UNQ60" s="1028"/>
      <c r="UNR60" s="1028"/>
      <c r="UNS60" s="1028"/>
      <c r="UNT60" s="1028"/>
      <c r="UNU60" s="1028"/>
      <c r="UNV60" s="1028"/>
      <c r="UNW60" s="1028"/>
      <c r="UNX60" s="1028"/>
      <c r="UNY60" s="1028"/>
      <c r="UNZ60" s="1028"/>
      <c r="UOA60" s="1028"/>
      <c r="UOB60" s="1028"/>
      <c r="UOC60" s="1028"/>
      <c r="UOD60" s="1028"/>
      <c r="UOE60" s="1028"/>
      <c r="UOF60" s="1028"/>
      <c r="UOG60" s="1028"/>
      <c r="UOH60" s="1028"/>
      <c r="UOI60" s="1028"/>
      <c r="UOJ60" s="1028"/>
      <c r="UOK60" s="1028"/>
      <c r="UOL60" s="1028"/>
      <c r="UOM60" s="1028"/>
      <c r="UON60" s="1028"/>
      <c r="UOO60" s="1028"/>
      <c r="UOP60" s="1028"/>
      <c r="UOQ60" s="1028"/>
      <c r="UOR60" s="1028"/>
      <c r="UOS60" s="1028"/>
      <c r="UOT60" s="1028"/>
      <c r="UOU60" s="1028"/>
      <c r="UOV60" s="1028"/>
      <c r="UOW60" s="1028"/>
      <c r="UOX60" s="1028"/>
      <c r="UOY60" s="1028"/>
      <c r="UOZ60" s="1028"/>
      <c r="UPA60" s="1028"/>
      <c r="UPB60" s="1028"/>
      <c r="UPC60" s="1028"/>
      <c r="UPD60" s="1028"/>
      <c r="UPE60" s="1028"/>
      <c r="UPF60" s="1028"/>
      <c r="UPG60" s="1028"/>
      <c r="UPH60" s="1028"/>
      <c r="UPI60" s="1028"/>
      <c r="UPJ60" s="1028"/>
      <c r="UPK60" s="1028"/>
      <c r="UPL60" s="1028"/>
      <c r="UPM60" s="1028"/>
      <c r="UPN60" s="1028"/>
      <c r="UPO60" s="1028"/>
      <c r="UPP60" s="1028"/>
      <c r="UPQ60" s="1028"/>
      <c r="UPR60" s="1028"/>
      <c r="UPS60" s="1028"/>
      <c r="UPT60" s="1028"/>
      <c r="UPU60" s="1028"/>
      <c r="UPV60" s="1028"/>
      <c r="UPW60" s="1028"/>
      <c r="UPX60" s="1028"/>
      <c r="UPY60" s="1028"/>
      <c r="UPZ60" s="1028"/>
      <c r="UQA60" s="1028"/>
      <c r="UQB60" s="1028"/>
      <c r="UQC60" s="1028"/>
      <c r="UQD60" s="1028"/>
      <c r="UQE60" s="1028"/>
      <c r="UQF60" s="1028"/>
      <c r="UQG60" s="1028"/>
      <c r="UQH60" s="1028"/>
      <c r="UQI60" s="1028"/>
      <c r="UQJ60" s="1028"/>
      <c r="UQK60" s="1028"/>
      <c r="UQL60" s="1028"/>
      <c r="UQM60" s="1028"/>
      <c r="UQN60" s="1028"/>
      <c r="UQO60" s="1028"/>
      <c r="UQP60" s="1028"/>
      <c r="UQQ60" s="1028"/>
      <c r="UQR60" s="1028"/>
      <c r="UQS60" s="1028"/>
      <c r="UQT60" s="1028"/>
      <c r="UQU60" s="1028"/>
      <c r="UQV60" s="1028"/>
      <c r="UQW60" s="1028"/>
      <c r="UQX60" s="1028"/>
      <c r="UQY60" s="1028"/>
      <c r="UQZ60" s="1028"/>
      <c r="URA60" s="1028"/>
      <c r="URB60" s="1028"/>
      <c r="URC60" s="1028"/>
      <c r="URD60" s="1028"/>
      <c r="URE60" s="1028"/>
      <c r="URF60" s="1028"/>
      <c r="URG60" s="1028"/>
      <c r="URH60" s="1028"/>
      <c r="URI60" s="1028"/>
      <c r="URJ60" s="1028"/>
      <c r="URK60" s="1028"/>
      <c r="URL60" s="1028"/>
      <c r="URM60" s="1028"/>
      <c r="URN60" s="1028"/>
      <c r="URO60" s="1028"/>
      <c r="URP60" s="1028"/>
      <c r="URQ60" s="1028"/>
      <c r="URR60" s="1028"/>
      <c r="URS60" s="1028"/>
      <c r="URT60" s="1028"/>
      <c r="URU60" s="1028"/>
      <c r="URV60" s="1028"/>
      <c r="URW60" s="1028"/>
      <c r="URX60" s="1028"/>
      <c r="URY60" s="1028"/>
      <c r="URZ60" s="1028"/>
      <c r="USA60" s="1028"/>
      <c r="USB60" s="1028"/>
      <c r="USC60" s="1028"/>
      <c r="USD60" s="1028"/>
      <c r="USE60" s="1028"/>
      <c r="USF60" s="1028"/>
      <c r="USG60" s="1028"/>
      <c r="USH60" s="1028"/>
      <c r="USI60" s="1028"/>
      <c r="USJ60" s="1028"/>
      <c r="USK60" s="1028"/>
      <c r="USL60" s="1028"/>
      <c r="USM60" s="1028"/>
      <c r="USN60" s="1028"/>
      <c r="USO60" s="1028"/>
      <c r="USP60" s="1028"/>
      <c r="USQ60" s="1028"/>
      <c r="USR60" s="1028"/>
      <c r="USS60" s="1028"/>
      <c r="UST60" s="1028"/>
      <c r="USU60" s="1028"/>
      <c r="USV60" s="1028"/>
      <c r="USW60" s="1028"/>
      <c r="USX60" s="1028"/>
      <c r="USY60" s="1028"/>
      <c r="USZ60" s="1028"/>
      <c r="UTA60" s="1028"/>
      <c r="UTB60" s="1028"/>
      <c r="UTC60" s="1028"/>
      <c r="UTD60" s="1028"/>
      <c r="UTE60" s="1028"/>
      <c r="UTF60" s="1028"/>
      <c r="UTG60" s="1028"/>
      <c r="UTH60" s="1028"/>
      <c r="UTI60" s="1028"/>
      <c r="UTJ60" s="1028"/>
      <c r="UTK60" s="1028"/>
      <c r="UTL60" s="1028"/>
      <c r="UTM60" s="1028"/>
      <c r="UTN60" s="1028"/>
      <c r="UTO60" s="1028"/>
      <c r="UTP60" s="1028"/>
      <c r="UTQ60" s="1028"/>
      <c r="UTR60" s="1028"/>
      <c r="UTS60" s="1028"/>
      <c r="UTT60" s="1028"/>
      <c r="UTU60" s="1028"/>
      <c r="UTV60" s="1028"/>
      <c r="UTW60" s="1028"/>
      <c r="UTX60" s="1028"/>
      <c r="UTY60" s="1028"/>
      <c r="UTZ60" s="1028"/>
      <c r="UUA60" s="1028"/>
      <c r="UUB60" s="1028"/>
      <c r="UUC60" s="1028"/>
      <c r="UUD60" s="1028"/>
      <c r="UUE60" s="1028"/>
      <c r="UUF60" s="1028"/>
      <c r="UUG60" s="1028"/>
      <c r="UUH60" s="1028"/>
      <c r="UUI60" s="1028"/>
      <c r="UUJ60" s="1028"/>
      <c r="UUK60" s="1028"/>
      <c r="UUL60" s="1028"/>
      <c r="UUM60" s="1028"/>
      <c r="UUN60" s="1028"/>
      <c r="UUO60" s="1028"/>
      <c r="UUP60" s="1028"/>
      <c r="UUQ60" s="1028"/>
      <c r="UUR60" s="1028"/>
      <c r="UUS60" s="1028"/>
      <c r="UUT60" s="1028"/>
      <c r="UUU60" s="1028"/>
      <c r="UUV60" s="1028"/>
      <c r="UUW60" s="1028"/>
      <c r="UUX60" s="1028"/>
      <c r="UUY60" s="1028"/>
      <c r="UUZ60" s="1028"/>
      <c r="UVA60" s="1028"/>
      <c r="UVB60" s="1028"/>
      <c r="UVC60" s="1028"/>
      <c r="UVD60" s="1028"/>
      <c r="UVE60" s="1028"/>
      <c r="UVF60" s="1028"/>
      <c r="UVG60" s="1028"/>
      <c r="UVH60" s="1028"/>
      <c r="UVI60" s="1028"/>
      <c r="UVJ60" s="1028"/>
      <c r="UVK60" s="1028"/>
      <c r="UVL60" s="1028"/>
      <c r="UVM60" s="1028"/>
      <c r="UVN60" s="1028"/>
      <c r="UVO60" s="1028"/>
      <c r="UVP60" s="1028"/>
      <c r="UVQ60" s="1028"/>
      <c r="UVR60" s="1028"/>
      <c r="UVS60" s="1028"/>
      <c r="UVT60" s="1028"/>
      <c r="UVU60" s="1028"/>
      <c r="UVV60" s="1028"/>
      <c r="UVW60" s="1028"/>
      <c r="UVX60" s="1028"/>
      <c r="UVY60" s="1028"/>
      <c r="UVZ60" s="1028"/>
      <c r="UWA60" s="1028"/>
      <c r="UWB60" s="1028"/>
      <c r="UWC60" s="1028"/>
      <c r="UWD60" s="1028"/>
      <c r="UWE60" s="1028"/>
      <c r="UWF60" s="1028"/>
      <c r="UWG60" s="1028"/>
      <c r="UWH60" s="1028"/>
      <c r="UWI60" s="1028"/>
      <c r="UWJ60" s="1028"/>
      <c r="UWK60" s="1028"/>
      <c r="UWL60" s="1028"/>
      <c r="UWM60" s="1028"/>
      <c r="UWN60" s="1028"/>
      <c r="UWO60" s="1028"/>
      <c r="UWP60" s="1028"/>
      <c r="UWQ60" s="1028"/>
      <c r="UWR60" s="1028"/>
      <c r="UWS60" s="1028"/>
      <c r="UWT60" s="1028"/>
      <c r="UWU60" s="1028"/>
      <c r="UWV60" s="1028"/>
      <c r="UWW60" s="1028"/>
      <c r="UWX60" s="1028"/>
      <c r="UWY60" s="1028"/>
      <c r="UWZ60" s="1028"/>
      <c r="UXA60" s="1028"/>
      <c r="UXB60" s="1028"/>
      <c r="UXC60" s="1028"/>
      <c r="UXD60" s="1028"/>
      <c r="UXE60" s="1028"/>
      <c r="UXF60" s="1028"/>
      <c r="UXG60" s="1028"/>
      <c r="UXH60" s="1028"/>
      <c r="UXI60" s="1028"/>
      <c r="UXJ60" s="1028"/>
      <c r="UXK60" s="1028"/>
      <c r="UXL60" s="1028"/>
      <c r="UXM60" s="1028"/>
      <c r="UXN60" s="1028"/>
      <c r="UXO60" s="1028"/>
      <c r="UXP60" s="1028"/>
      <c r="UXQ60" s="1028"/>
      <c r="UXR60" s="1028"/>
      <c r="UXS60" s="1028"/>
      <c r="UXT60" s="1028"/>
      <c r="UXU60" s="1028"/>
      <c r="UXV60" s="1028"/>
      <c r="UXW60" s="1028"/>
      <c r="UXX60" s="1028"/>
      <c r="UXY60" s="1028"/>
      <c r="UXZ60" s="1028"/>
      <c r="UYA60" s="1028"/>
      <c r="UYB60" s="1028"/>
      <c r="UYC60" s="1028"/>
      <c r="UYD60" s="1028"/>
      <c r="UYE60" s="1028"/>
      <c r="UYF60" s="1028"/>
      <c r="UYG60" s="1028"/>
      <c r="UYH60" s="1028"/>
      <c r="UYI60" s="1028"/>
      <c r="UYJ60" s="1028"/>
      <c r="UYK60" s="1028"/>
      <c r="UYL60" s="1028"/>
      <c r="UYM60" s="1028"/>
      <c r="UYN60" s="1028"/>
      <c r="UYO60" s="1028"/>
      <c r="UYP60" s="1028"/>
      <c r="UYQ60" s="1028"/>
      <c r="UYR60" s="1028"/>
      <c r="UYS60" s="1028"/>
      <c r="UYT60" s="1028"/>
      <c r="UYU60" s="1028"/>
      <c r="UYV60" s="1028"/>
      <c r="UYW60" s="1028"/>
      <c r="UYX60" s="1028"/>
      <c r="UYY60" s="1028"/>
      <c r="UYZ60" s="1028"/>
      <c r="UZA60" s="1028"/>
      <c r="UZB60" s="1028"/>
      <c r="UZC60" s="1028"/>
      <c r="UZD60" s="1028"/>
      <c r="UZE60" s="1028"/>
      <c r="UZF60" s="1028"/>
      <c r="UZG60" s="1028"/>
      <c r="UZH60" s="1028"/>
      <c r="UZI60" s="1028"/>
      <c r="UZJ60" s="1028"/>
      <c r="UZK60" s="1028"/>
      <c r="UZL60" s="1028"/>
      <c r="UZM60" s="1028"/>
      <c r="UZN60" s="1028"/>
      <c r="UZO60" s="1028"/>
      <c r="UZP60" s="1028"/>
      <c r="UZQ60" s="1028"/>
      <c r="UZR60" s="1028"/>
      <c r="UZS60" s="1028"/>
      <c r="UZT60" s="1028"/>
      <c r="UZU60" s="1028"/>
      <c r="UZV60" s="1028"/>
      <c r="UZW60" s="1028"/>
      <c r="UZX60" s="1028"/>
      <c r="UZY60" s="1028"/>
      <c r="UZZ60" s="1028"/>
      <c r="VAA60" s="1028"/>
      <c r="VAB60" s="1028"/>
      <c r="VAC60" s="1028"/>
      <c r="VAD60" s="1028"/>
      <c r="VAE60" s="1028"/>
      <c r="VAF60" s="1028"/>
      <c r="VAG60" s="1028"/>
      <c r="VAH60" s="1028"/>
      <c r="VAI60" s="1028"/>
      <c r="VAJ60" s="1028"/>
      <c r="VAK60" s="1028"/>
      <c r="VAL60" s="1028"/>
      <c r="VAM60" s="1028"/>
      <c r="VAN60" s="1028"/>
      <c r="VAO60" s="1028"/>
      <c r="VAP60" s="1028"/>
      <c r="VAQ60" s="1028"/>
      <c r="VAR60" s="1028"/>
      <c r="VAS60" s="1028"/>
      <c r="VAT60" s="1028"/>
      <c r="VAU60" s="1028"/>
      <c r="VAV60" s="1028"/>
      <c r="VAW60" s="1028"/>
      <c r="VAX60" s="1028"/>
      <c r="VAY60" s="1028"/>
      <c r="VAZ60" s="1028"/>
      <c r="VBA60" s="1028"/>
      <c r="VBB60" s="1028"/>
      <c r="VBC60" s="1028"/>
      <c r="VBD60" s="1028"/>
      <c r="VBE60" s="1028"/>
      <c r="VBF60" s="1028"/>
      <c r="VBG60" s="1028"/>
      <c r="VBH60" s="1028"/>
      <c r="VBI60" s="1028"/>
      <c r="VBJ60" s="1028"/>
      <c r="VBK60" s="1028"/>
      <c r="VBL60" s="1028"/>
      <c r="VBM60" s="1028"/>
      <c r="VBN60" s="1028"/>
      <c r="VBO60" s="1028"/>
      <c r="VBP60" s="1028"/>
      <c r="VBQ60" s="1028"/>
      <c r="VBR60" s="1028"/>
      <c r="VBS60" s="1028"/>
      <c r="VBT60" s="1028"/>
      <c r="VBU60" s="1028"/>
      <c r="VBV60" s="1028"/>
      <c r="VBW60" s="1028"/>
      <c r="VBX60" s="1028"/>
      <c r="VBY60" s="1028"/>
      <c r="VBZ60" s="1028"/>
      <c r="VCA60" s="1028"/>
      <c r="VCB60" s="1028"/>
      <c r="VCC60" s="1028"/>
      <c r="VCD60" s="1028"/>
      <c r="VCE60" s="1028"/>
      <c r="VCF60" s="1028"/>
      <c r="VCG60" s="1028"/>
      <c r="VCH60" s="1028"/>
      <c r="VCI60" s="1028"/>
      <c r="VCJ60" s="1028"/>
      <c r="VCK60" s="1028"/>
      <c r="VCL60" s="1028"/>
      <c r="VCM60" s="1028"/>
      <c r="VCN60" s="1028"/>
      <c r="VCO60" s="1028"/>
      <c r="VCP60" s="1028"/>
      <c r="VCQ60" s="1028"/>
      <c r="VCR60" s="1028"/>
      <c r="VCS60" s="1028"/>
      <c r="VCT60" s="1028"/>
      <c r="VCU60" s="1028"/>
      <c r="VCV60" s="1028"/>
      <c r="VCW60" s="1028"/>
      <c r="VCX60" s="1028"/>
      <c r="VCY60" s="1028"/>
      <c r="VCZ60" s="1028"/>
      <c r="VDA60" s="1028"/>
      <c r="VDB60" s="1028"/>
      <c r="VDC60" s="1028"/>
      <c r="VDD60" s="1028"/>
      <c r="VDE60" s="1028"/>
      <c r="VDF60" s="1028"/>
      <c r="VDG60" s="1028"/>
      <c r="VDH60" s="1028"/>
      <c r="VDI60" s="1028"/>
      <c r="VDJ60" s="1028"/>
      <c r="VDK60" s="1028"/>
      <c r="VDL60" s="1028"/>
      <c r="VDM60" s="1028"/>
      <c r="VDN60" s="1028"/>
      <c r="VDO60" s="1028"/>
      <c r="VDP60" s="1028"/>
      <c r="VDQ60" s="1028"/>
      <c r="VDR60" s="1028"/>
      <c r="VDS60" s="1028"/>
      <c r="VDT60" s="1028"/>
      <c r="VDU60" s="1028"/>
      <c r="VDV60" s="1028"/>
      <c r="VDW60" s="1028"/>
      <c r="VDX60" s="1028"/>
      <c r="VDY60" s="1028"/>
      <c r="VDZ60" s="1028"/>
      <c r="VEA60" s="1028"/>
      <c r="VEB60" s="1028"/>
      <c r="VEC60" s="1028"/>
      <c r="VED60" s="1028"/>
      <c r="VEE60" s="1028"/>
      <c r="VEF60" s="1028"/>
      <c r="VEG60" s="1028"/>
      <c r="VEH60" s="1028"/>
      <c r="VEI60" s="1028"/>
      <c r="VEJ60" s="1028"/>
      <c r="VEK60" s="1028"/>
      <c r="VEL60" s="1028"/>
      <c r="VEM60" s="1028"/>
      <c r="VEN60" s="1028"/>
      <c r="VEO60" s="1028"/>
      <c r="VEP60" s="1028"/>
      <c r="VEQ60" s="1028"/>
      <c r="VER60" s="1028"/>
      <c r="VES60" s="1028"/>
      <c r="VET60" s="1028"/>
      <c r="VEU60" s="1028"/>
      <c r="VEV60" s="1028"/>
      <c r="VEW60" s="1028"/>
      <c r="VEX60" s="1028"/>
      <c r="VEY60" s="1028"/>
      <c r="VEZ60" s="1028"/>
      <c r="VFA60" s="1028"/>
      <c r="VFB60" s="1028"/>
      <c r="VFC60" s="1028"/>
      <c r="VFD60" s="1028"/>
      <c r="VFE60" s="1028"/>
      <c r="VFF60" s="1028"/>
      <c r="VFG60" s="1028"/>
      <c r="VFH60" s="1028"/>
      <c r="VFI60" s="1028"/>
      <c r="VFJ60" s="1028"/>
      <c r="VFK60" s="1028"/>
      <c r="VFL60" s="1028"/>
      <c r="VFM60" s="1028"/>
      <c r="VFN60" s="1028"/>
      <c r="VFO60" s="1028"/>
      <c r="VFP60" s="1028"/>
      <c r="VFQ60" s="1028"/>
      <c r="VFR60" s="1028"/>
      <c r="VFS60" s="1028"/>
      <c r="VFT60" s="1028"/>
      <c r="VFU60" s="1028"/>
      <c r="VFV60" s="1028"/>
      <c r="VFW60" s="1028"/>
      <c r="VFX60" s="1028"/>
      <c r="VFY60" s="1028"/>
      <c r="VFZ60" s="1028"/>
      <c r="VGA60" s="1028"/>
      <c r="VGB60" s="1028"/>
      <c r="VGC60" s="1028"/>
      <c r="VGD60" s="1028"/>
      <c r="VGE60" s="1028"/>
      <c r="VGF60" s="1028"/>
      <c r="VGG60" s="1028"/>
      <c r="VGH60" s="1028"/>
      <c r="VGI60" s="1028"/>
      <c r="VGJ60" s="1028"/>
      <c r="VGK60" s="1028"/>
      <c r="VGL60" s="1028"/>
      <c r="VGM60" s="1028"/>
      <c r="VGN60" s="1028"/>
      <c r="VGO60" s="1028"/>
      <c r="VGP60" s="1028"/>
      <c r="VGQ60" s="1028"/>
      <c r="VGR60" s="1028"/>
      <c r="VGS60" s="1028"/>
      <c r="VGT60" s="1028"/>
      <c r="VGU60" s="1028"/>
      <c r="VGV60" s="1028"/>
      <c r="VGW60" s="1028"/>
      <c r="VGX60" s="1028"/>
      <c r="VGY60" s="1028"/>
      <c r="VGZ60" s="1028"/>
      <c r="VHA60" s="1028"/>
      <c r="VHB60" s="1028"/>
      <c r="VHC60" s="1028"/>
      <c r="VHD60" s="1028"/>
      <c r="VHE60" s="1028"/>
      <c r="VHF60" s="1028"/>
      <c r="VHG60" s="1028"/>
      <c r="VHH60" s="1028"/>
      <c r="VHI60" s="1028"/>
      <c r="VHJ60" s="1028"/>
      <c r="VHK60" s="1028"/>
      <c r="VHL60" s="1028"/>
      <c r="VHM60" s="1028"/>
      <c r="VHN60" s="1028"/>
      <c r="VHO60" s="1028"/>
      <c r="VHP60" s="1028"/>
      <c r="VHQ60" s="1028"/>
      <c r="VHR60" s="1028"/>
      <c r="VHS60" s="1028"/>
      <c r="VHT60" s="1028"/>
      <c r="VHU60" s="1028"/>
      <c r="VHV60" s="1028"/>
      <c r="VHW60" s="1028"/>
      <c r="VHX60" s="1028"/>
      <c r="VHY60" s="1028"/>
      <c r="VHZ60" s="1028"/>
      <c r="VIA60" s="1028"/>
      <c r="VIB60" s="1028"/>
      <c r="VIC60" s="1028"/>
      <c r="VID60" s="1028"/>
      <c r="VIE60" s="1028"/>
      <c r="VIF60" s="1028"/>
      <c r="VIG60" s="1028"/>
      <c r="VIH60" s="1028"/>
      <c r="VII60" s="1028"/>
      <c r="VIJ60" s="1028"/>
      <c r="VIK60" s="1028"/>
      <c r="VIL60" s="1028"/>
      <c r="VIM60" s="1028"/>
      <c r="VIN60" s="1028"/>
      <c r="VIO60" s="1028"/>
      <c r="VIP60" s="1028"/>
      <c r="VIQ60" s="1028"/>
      <c r="VIR60" s="1028"/>
      <c r="VIS60" s="1028"/>
      <c r="VIT60" s="1028"/>
      <c r="VIU60" s="1028"/>
      <c r="VIV60" s="1028"/>
      <c r="VIW60" s="1028"/>
      <c r="VIX60" s="1028"/>
      <c r="VIY60" s="1028"/>
      <c r="VIZ60" s="1028"/>
      <c r="VJA60" s="1028"/>
      <c r="VJB60" s="1028"/>
      <c r="VJC60" s="1028"/>
      <c r="VJD60" s="1028"/>
      <c r="VJE60" s="1028"/>
      <c r="VJF60" s="1028"/>
      <c r="VJG60" s="1028"/>
      <c r="VJH60" s="1028"/>
      <c r="VJI60" s="1028"/>
      <c r="VJJ60" s="1028"/>
      <c r="VJK60" s="1028"/>
      <c r="VJL60" s="1028"/>
      <c r="VJM60" s="1028"/>
      <c r="VJN60" s="1028"/>
      <c r="VJO60" s="1028"/>
      <c r="VJP60" s="1028"/>
      <c r="VJQ60" s="1028"/>
      <c r="VJR60" s="1028"/>
      <c r="VJS60" s="1028"/>
      <c r="VJT60" s="1028"/>
      <c r="VJU60" s="1028"/>
      <c r="VJV60" s="1028"/>
      <c r="VJW60" s="1028"/>
      <c r="VJX60" s="1028"/>
      <c r="VJY60" s="1028"/>
      <c r="VJZ60" s="1028"/>
      <c r="VKA60" s="1028"/>
      <c r="VKB60" s="1028"/>
      <c r="VKC60" s="1028"/>
      <c r="VKD60" s="1028"/>
      <c r="VKE60" s="1028"/>
      <c r="VKF60" s="1028"/>
      <c r="VKG60" s="1028"/>
      <c r="VKH60" s="1028"/>
      <c r="VKI60" s="1028"/>
      <c r="VKJ60" s="1028"/>
      <c r="VKK60" s="1028"/>
      <c r="VKL60" s="1028"/>
      <c r="VKM60" s="1028"/>
      <c r="VKN60" s="1028"/>
      <c r="VKO60" s="1028"/>
      <c r="VKP60" s="1028"/>
      <c r="VKQ60" s="1028"/>
      <c r="VKR60" s="1028"/>
      <c r="VKS60" s="1028"/>
      <c r="VKT60" s="1028"/>
      <c r="VKU60" s="1028"/>
      <c r="VKV60" s="1028"/>
      <c r="VKW60" s="1028"/>
      <c r="VKX60" s="1028"/>
      <c r="VKY60" s="1028"/>
      <c r="VKZ60" s="1028"/>
      <c r="VLA60" s="1028"/>
      <c r="VLB60" s="1028"/>
      <c r="VLC60" s="1028"/>
      <c r="VLD60" s="1028"/>
      <c r="VLE60" s="1028"/>
      <c r="VLF60" s="1028"/>
      <c r="VLG60" s="1028"/>
      <c r="VLH60" s="1028"/>
      <c r="VLI60" s="1028"/>
      <c r="VLJ60" s="1028"/>
      <c r="VLK60" s="1028"/>
      <c r="VLL60" s="1028"/>
      <c r="VLM60" s="1028"/>
      <c r="VLN60" s="1028"/>
      <c r="VLO60" s="1028"/>
      <c r="VLP60" s="1028"/>
      <c r="VLQ60" s="1028"/>
      <c r="VLR60" s="1028"/>
      <c r="VLS60" s="1028"/>
      <c r="VLT60" s="1028"/>
      <c r="VLU60" s="1028"/>
      <c r="VLV60" s="1028"/>
      <c r="VLW60" s="1028"/>
      <c r="VLX60" s="1028"/>
      <c r="VLY60" s="1028"/>
      <c r="VLZ60" s="1028"/>
      <c r="VMA60" s="1028"/>
      <c r="VMB60" s="1028"/>
      <c r="VMC60" s="1028"/>
      <c r="VMD60" s="1028"/>
      <c r="VME60" s="1028"/>
      <c r="VMF60" s="1028"/>
      <c r="VMG60" s="1028"/>
      <c r="VMH60" s="1028"/>
      <c r="VMI60" s="1028"/>
      <c r="VMJ60" s="1028"/>
      <c r="VMK60" s="1028"/>
      <c r="VML60" s="1028"/>
      <c r="VMM60" s="1028"/>
      <c r="VMN60" s="1028"/>
      <c r="VMO60" s="1028"/>
      <c r="VMP60" s="1028"/>
      <c r="VMQ60" s="1028"/>
      <c r="VMR60" s="1028"/>
      <c r="VMS60" s="1028"/>
      <c r="VMT60" s="1028"/>
      <c r="VMU60" s="1028"/>
      <c r="VMV60" s="1028"/>
      <c r="VMW60" s="1028"/>
      <c r="VMX60" s="1028"/>
      <c r="VMY60" s="1028"/>
      <c r="VMZ60" s="1028"/>
      <c r="VNA60" s="1028"/>
      <c r="VNB60" s="1028"/>
      <c r="VNC60" s="1028"/>
      <c r="VND60" s="1028"/>
      <c r="VNE60" s="1028"/>
      <c r="VNF60" s="1028"/>
      <c r="VNG60" s="1028"/>
      <c r="VNH60" s="1028"/>
      <c r="VNI60" s="1028"/>
      <c r="VNJ60" s="1028"/>
      <c r="VNK60" s="1028"/>
      <c r="VNL60" s="1028"/>
      <c r="VNM60" s="1028"/>
      <c r="VNN60" s="1028"/>
      <c r="VNO60" s="1028"/>
      <c r="VNP60" s="1028"/>
      <c r="VNQ60" s="1028"/>
      <c r="VNR60" s="1028"/>
      <c r="VNS60" s="1028"/>
      <c r="VNT60" s="1028"/>
      <c r="VNU60" s="1028"/>
      <c r="VNV60" s="1028"/>
      <c r="VNW60" s="1028"/>
      <c r="VNX60" s="1028"/>
      <c r="VNY60" s="1028"/>
      <c r="VNZ60" s="1028"/>
      <c r="VOA60" s="1028"/>
      <c r="VOB60" s="1028"/>
      <c r="VOC60" s="1028"/>
      <c r="VOD60" s="1028"/>
      <c r="VOE60" s="1028"/>
      <c r="VOF60" s="1028"/>
      <c r="VOG60" s="1028"/>
      <c r="VOH60" s="1028"/>
      <c r="VOI60" s="1028"/>
      <c r="VOJ60" s="1028"/>
      <c r="VOK60" s="1028"/>
      <c r="VOL60" s="1028"/>
      <c r="VOM60" s="1028"/>
      <c r="VON60" s="1028"/>
      <c r="VOO60" s="1028"/>
      <c r="VOP60" s="1028"/>
      <c r="VOQ60" s="1028"/>
      <c r="VOR60" s="1028"/>
      <c r="VOS60" s="1028"/>
      <c r="VOT60" s="1028"/>
      <c r="VOU60" s="1028"/>
      <c r="VOV60" s="1028"/>
      <c r="VOW60" s="1028"/>
      <c r="VOX60" s="1028"/>
      <c r="VOY60" s="1028"/>
      <c r="VOZ60" s="1028"/>
      <c r="VPA60" s="1028"/>
      <c r="VPB60" s="1028"/>
      <c r="VPC60" s="1028"/>
      <c r="VPD60" s="1028"/>
      <c r="VPE60" s="1028"/>
      <c r="VPF60" s="1028"/>
      <c r="VPG60" s="1028"/>
      <c r="VPH60" s="1028"/>
      <c r="VPI60" s="1028"/>
      <c r="VPJ60" s="1028"/>
      <c r="VPK60" s="1028"/>
      <c r="VPL60" s="1028"/>
      <c r="VPM60" s="1028"/>
      <c r="VPN60" s="1028"/>
      <c r="VPO60" s="1028"/>
      <c r="VPP60" s="1028"/>
      <c r="VPQ60" s="1028"/>
      <c r="VPR60" s="1028"/>
      <c r="VPS60" s="1028"/>
      <c r="VPT60" s="1028"/>
      <c r="VPU60" s="1028"/>
      <c r="VPV60" s="1028"/>
      <c r="VPW60" s="1028"/>
      <c r="VPX60" s="1028"/>
      <c r="VPY60" s="1028"/>
      <c r="VPZ60" s="1028"/>
      <c r="VQA60" s="1028"/>
      <c r="VQB60" s="1028"/>
      <c r="VQC60" s="1028"/>
      <c r="VQD60" s="1028"/>
      <c r="VQE60" s="1028"/>
      <c r="VQF60" s="1028"/>
      <c r="VQG60" s="1028"/>
      <c r="VQH60" s="1028"/>
      <c r="VQI60" s="1028"/>
      <c r="VQJ60" s="1028"/>
      <c r="VQK60" s="1028"/>
      <c r="VQL60" s="1028"/>
      <c r="VQM60" s="1028"/>
      <c r="VQN60" s="1028"/>
      <c r="VQO60" s="1028"/>
      <c r="VQP60" s="1028"/>
      <c r="VQQ60" s="1028"/>
      <c r="VQR60" s="1028"/>
      <c r="VQS60" s="1028"/>
      <c r="VQT60" s="1028"/>
      <c r="VQU60" s="1028"/>
      <c r="VQV60" s="1028"/>
      <c r="VQW60" s="1028"/>
      <c r="VQX60" s="1028"/>
      <c r="VQY60" s="1028"/>
      <c r="VQZ60" s="1028"/>
      <c r="VRA60" s="1028"/>
      <c r="VRB60" s="1028"/>
      <c r="VRC60" s="1028"/>
      <c r="VRD60" s="1028"/>
      <c r="VRE60" s="1028"/>
      <c r="VRF60" s="1028"/>
      <c r="VRG60" s="1028"/>
      <c r="VRH60" s="1028"/>
      <c r="VRI60" s="1028"/>
      <c r="VRJ60" s="1028"/>
      <c r="VRK60" s="1028"/>
      <c r="VRL60" s="1028"/>
      <c r="VRM60" s="1028"/>
      <c r="VRN60" s="1028"/>
      <c r="VRO60" s="1028"/>
      <c r="VRP60" s="1028"/>
      <c r="VRQ60" s="1028"/>
      <c r="VRR60" s="1028"/>
      <c r="VRS60" s="1028"/>
      <c r="VRT60" s="1028"/>
      <c r="VRU60" s="1028"/>
      <c r="VRV60" s="1028"/>
      <c r="VRW60" s="1028"/>
      <c r="VRX60" s="1028"/>
      <c r="VRY60" s="1028"/>
      <c r="VRZ60" s="1028"/>
      <c r="VSA60" s="1028"/>
      <c r="VSB60" s="1028"/>
      <c r="VSC60" s="1028"/>
      <c r="VSD60" s="1028"/>
      <c r="VSE60" s="1028"/>
      <c r="VSF60" s="1028"/>
      <c r="VSG60" s="1028"/>
      <c r="VSH60" s="1028"/>
      <c r="VSI60" s="1028"/>
      <c r="VSJ60" s="1028"/>
      <c r="VSK60" s="1028"/>
      <c r="VSL60" s="1028"/>
      <c r="VSM60" s="1028"/>
      <c r="VSN60" s="1028"/>
      <c r="VSO60" s="1028"/>
      <c r="VSP60" s="1028"/>
      <c r="VSQ60" s="1028"/>
      <c r="VSR60" s="1028"/>
      <c r="VSS60" s="1028"/>
      <c r="VST60" s="1028"/>
      <c r="VSU60" s="1028"/>
      <c r="VSV60" s="1028"/>
      <c r="VSW60" s="1028"/>
      <c r="VSX60" s="1028"/>
      <c r="VSY60" s="1028"/>
      <c r="VSZ60" s="1028"/>
      <c r="VTA60" s="1028"/>
      <c r="VTB60" s="1028"/>
      <c r="VTC60" s="1028"/>
      <c r="VTD60" s="1028"/>
      <c r="VTE60" s="1028"/>
      <c r="VTF60" s="1028"/>
      <c r="VTG60" s="1028"/>
      <c r="VTH60" s="1028"/>
      <c r="VTI60" s="1028"/>
      <c r="VTJ60" s="1028"/>
      <c r="VTK60" s="1028"/>
      <c r="VTL60" s="1028"/>
      <c r="VTM60" s="1028"/>
      <c r="VTN60" s="1028"/>
      <c r="VTO60" s="1028"/>
      <c r="VTP60" s="1028"/>
      <c r="VTQ60" s="1028"/>
      <c r="VTR60" s="1028"/>
      <c r="VTS60" s="1028"/>
      <c r="VTT60" s="1028"/>
      <c r="VTU60" s="1028"/>
      <c r="VTV60" s="1028"/>
      <c r="VTW60" s="1028"/>
      <c r="VTX60" s="1028"/>
      <c r="VTY60" s="1028"/>
      <c r="VTZ60" s="1028"/>
      <c r="VUA60" s="1028"/>
      <c r="VUB60" s="1028"/>
      <c r="VUC60" s="1028"/>
      <c r="VUD60" s="1028"/>
      <c r="VUE60" s="1028"/>
      <c r="VUF60" s="1028"/>
      <c r="VUG60" s="1028"/>
      <c r="VUH60" s="1028"/>
      <c r="VUI60" s="1028"/>
      <c r="VUJ60" s="1028"/>
      <c r="VUK60" s="1028"/>
      <c r="VUL60" s="1028"/>
      <c r="VUM60" s="1028"/>
      <c r="VUN60" s="1028"/>
      <c r="VUO60" s="1028"/>
      <c r="VUP60" s="1028"/>
      <c r="VUQ60" s="1028"/>
      <c r="VUR60" s="1028"/>
      <c r="VUS60" s="1028"/>
      <c r="VUT60" s="1028"/>
      <c r="VUU60" s="1028"/>
      <c r="VUV60" s="1028"/>
      <c r="VUW60" s="1028"/>
      <c r="VUX60" s="1028"/>
      <c r="VUY60" s="1028"/>
      <c r="VUZ60" s="1028"/>
      <c r="VVA60" s="1028"/>
      <c r="VVB60" s="1028"/>
      <c r="VVC60" s="1028"/>
      <c r="VVD60" s="1028"/>
      <c r="VVE60" s="1028"/>
      <c r="VVF60" s="1028"/>
      <c r="VVG60" s="1028"/>
      <c r="VVH60" s="1028"/>
      <c r="VVI60" s="1028"/>
      <c r="VVJ60" s="1028"/>
      <c r="VVK60" s="1028"/>
      <c r="VVL60" s="1028"/>
      <c r="VVM60" s="1028"/>
      <c r="VVN60" s="1028"/>
      <c r="VVO60" s="1028"/>
      <c r="VVP60" s="1028"/>
      <c r="VVQ60" s="1028"/>
      <c r="VVR60" s="1028"/>
      <c r="VVS60" s="1028"/>
      <c r="VVT60" s="1028"/>
      <c r="VVU60" s="1028"/>
      <c r="VVV60" s="1028"/>
      <c r="VVW60" s="1028"/>
      <c r="VVX60" s="1028"/>
      <c r="VVY60" s="1028"/>
      <c r="VVZ60" s="1028"/>
      <c r="VWA60" s="1028"/>
      <c r="VWB60" s="1028"/>
      <c r="VWC60" s="1028"/>
      <c r="VWD60" s="1028"/>
      <c r="VWE60" s="1028"/>
      <c r="VWF60" s="1028"/>
      <c r="VWG60" s="1028"/>
      <c r="VWH60" s="1028"/>
      <c r="VWI60" s="1028"/>
      <c r="VWJ60" s="1028"/>
      <c r="VWK60" s="1028"/>
      <c r="VWL60" s="1028"/>
      <c r="VWM60" s="1028"/>
      <c r="VWN60" s="1028"/>
      <c r="VWO60" s="1028"/>
      <c r="VWP60" s="1028"/>
      <c r="VWQ60" s="1028"/>
      <c r="VWR60" s="1028"/>
      <c r="VWS60" s="1028"/>
      <c r="VWT60" s="1028"/>
      <c r="VWU60" s="1028"/>
      <c r="VWV60" s="1028"/>
      <c r="VWW60" s="1028"/>
      <c r="VWX60" s="1028"/>
      <c r="VWY60" s="1028"/>
      <c r="VWZ60" s="1028"/>
      <c r="VXA60" s="1028"/>
      <c r="VXB60" s="1028"/>
      <c r="VXC60" s="1028"/>
      <c r="VXD60" s="1028"/>
      <c r="VXE60" s="1028"/>
      <c r="VXF60" s="1028"/>
      <c r="VXG60" s="1028"/>
      <c r="VXH60" s="1028"/>
      <c r="VXI60" s="1028"/>
      <c r="VXJ60" s="1028"/>
      <c r="VXK60" s="1028"/>
      <c r="VXL60" s="1028"/>
      <c r="VXM60" s="1028"/>
      <c r="VXN60" s="1028"/>
      <c r="VXO60" s="1028"/>
      <c r="VXP60" s="1028"/>
      <c r="VXQ60" s="1028"/>
      <c r="VXR60" s="1028"/>
      <c r="VXS60" s="1028"/>
      <c r="VXT60" s="1028"/>
      <c r="VXU60" s="1028"/>
      <c r="VXV60" s="1028"/>
      <c r="VXW60" s="1028"/>
      <c r="VXX60" s="1028"/>
      <c r="VXY60" s="1028"/>
      <c r="VXZ60" s="1028"/>
      <c r="VYA60" s="1028"/>
      <c r="VYB60" s="1028"/>
      <c r="VYC60" s="1028"/>
      <c r="VYD60" s="1028"/>
      <c r="VYE60" s="1028"/>
      <c r="VYF60" s="1028"/>
      <c r="VYG60" s="1028"/>
      <c r="VYH60" s="1028"/>
      <c r="VYI60" s="1028"/>
      <c r="VYJ60" s="1028"/>
      <c r="VYK60" s="1028"/>
      <c r="VYL60" s="1028"/>
      <c r="VYM60" s="1028"/>
      <c r="VYN60" s="1028"/>
      <c r="VYO60" s="1028"/>
      <c r="VYP60" s="1028"/>
      <c r="VYQ60" s="1028"/>
      <c r="VYR60" s="1028"/>
      <c r="VYS60" s="1028"/>
      <c r="VYT60" s="1028"/>
      <c r="VYU60" s="1028"/>
      <c r="VYV60" s="1028"/>
      <c r="VYW60" s="1028"/>
      <c r="VYX60" s="1028"/>
      <c r="VYY60" s="1028"/>
      <c r="VYZ60" s="1028"/>
      <c r="VZA60" s="1028"/>
      <c r="VZB60" s="1028"/>
      <c r="VZC60" s="1028"/>
      <c r="VZD60" s="1028"/>
      <c r="VZE60" s="1028"/>
      <c r="VZF60" s="1028"/>
      <c r="VZG60" s="1028"/>
      <c r="VZH60" s="1028"/>
      <c r="VZI60" s="1028"/>
      <c r="VZJ60" s="1028"/>
      <c r="VZK60" s="1028"/>
      <c r="VZL60" s="1028"/>
      <c r="VZM60" s="1028"/>
      <c r="VZN60" s="1028"/>
      <c r="VZO60" s="1028"/>
      <c r="VZP60" s="1028"/>
      <c r="VZQ60" s="1028"/>
      <c r="VZR60" s="1028"/>
      <c r="VZS60" s="1028"/>
      <c r="VZT60" s="1028"/>
      <c r="VZU60" s="1028"/>
      <c r="VZV60" s="1028"/>
      <c r="VZW60" s="1028"/>
      <c r="VZX60" s="1028"/>
      <c r="VZY60" s="1028"/>
      <c r="VZZ60" s="1028"/>
      <c r="WAA60" s="1028"/>
      <c r="WAB60" s="1028"/>
      <c r="WAC60" s="1028"/>
      <c r="WAD60" s="1028"/>
      <c r="WAE60" s="1028"/>
      <c r="WAF60" s="1028"/>
      <c r="WAG60" s="1028"/>
      <c r="WAH60" s="1028"/>
      <c r="WAI60" s="1028"/>
      <c r="WAJ60" s="1028"/>
      <c r="WAK60" s="1028"/>
      <c r="WAL60" s="1028"/>
      <c r="WAM60" s="1028"/>
      <c r="WAN60" s="1028"/>
      <c r="WAO60" s="1028"/>
      <c r="WAP60" s="1028"/>
      <c r="WAQ60" s="1028"/>
      <c r="WAR60" s="1028"/>
      <c r="WAS60" s="1028"/>
      <c r="WAT60" s="1028"/>
      <c r="WAU60" s="1028"/>
      <c r="WAV60" s="1028"/>
      <c r="WAW60" s="1028"/>
      <c r="WAX60" s="1028"/>
      <c r="WAY60" s="1028"/>
      <c r="WAZ60" s="1028"/>
      <c r="WBA60" s="1028"/>
      <c r="WBB60" s="1028"/>
      <c r="WBC60" s="1028"/>
      <c r="WBD60" s="1028"/>
      <c r="WBE60" s="1028"/>
      <c r="WBF60" s="1028"/>
      <c r="WBG60" s="1028"/>
      <c r="WBH60" s="1028"/>
      <c r="WBI60" s="1028"/>
      <c r="WBJ60" s="1028"/>
      <c r="WBK60" s="1028"/>
      <c r="WBL60" s="1028"/>
      <c r="WBM60" s="1028"/>
      <c r="WBN60" s="1028"/>
      <c r="WBO60" s="1028"/>
      <c r="WBP60" s="1028"/>
      <c r="WBQ60" s="1028"/>
      <c r="WBR60" s="1028"/>
      <c r="WBS60" s="1028"/>
      <c r="WBT60" s="1028"/>
      <c r="WBU60" s="1028"/>
      <c r="WBV60" s="1028"/>
      <c r="WBW60" s="1028"/>
      <c r="WBX60" s="1028"/>
      <c r="WBY60" s="1028"/>
      <c r="WBZ60" s="1028"/>
      <c r="WCA60" s="1028"/>
      <c r="WCB60" s="1028"/>
      <c r="WCC60" s="1028"/>
      <c r="WCD60" s="1028"/>
      <c r="WCE60" s="1028"/>
      <c r="WCF60" s="1028"/>
      <c r="WCG60" s="1028"/>
      <c r="WCH60" s="1028"/>
      <c r="WCI60" s="1028"/>
      <c r="WCJ60" s="1028"/>
      <c r="WCK60" s="1028"/>
      <c r="WCL60" s="1028"/>
      <c r="WCM60" s="1028"/>
      <c r="WCN60" s="1028"/>
      <c r="WCO60" s="1028"/>
      <c r="WCP60" s="1028"/>
      <c r="WCQ60" s="1028"/>
      <c r="WCR60" s="1028"/>
      <c r="WCS60" s="1028"/>
      <c r="WCT60" s="1028"/>
      <c r="WCU60" s="1028"/>
      <c r="WCV60" s="1028"/>
      <c r="WCW60" s="1028"/>
      <c r="WCX60" s="1028"/>
      <c r="WCY60" s="1028"/>
      <c r="WCZ60" s="1028"/>
      <c r="WDA60" s="1028"/>
      <c r="WDB60" s="1028"/>
      <c r="WDC60" s="1028"/>
      <c r="WDD60" s="1028"/>
      <c r="WDE60" s="1028"/>
      <c r="WDF60" s="1028"/>
      <c r="WDG60" s="1028"/>
      <c r="WDH60" s="1028"/>
      <c r="WDI60" s="1028"/>
      <c r="WDJ60" s="1028"/>
      <c r="WDK60" s="1028"/>
      <c r="WDL60" s="1028"/>
      <c r="WDM60" s="1028"/>
      <c r="WDN60" s="1028"/>
      <c r="WDO60" s="1028"/>
      <c r="WDP60" s="1028"/>
      <c r="WDQ60" s="1028"/>
      <c r="WDR60" s="1028"/>
      <c r="WDS60" s="1028"/>
      <c r="WDT60" s="1028"/>
      <c r="WDU60" s="1028"/>
      <c r="WDV60" s="1028"/>
      <c r="WDW60" s="1028"/>
      <c r="WDX60" s="1028"/>
      <c r="WDY60" s="1028"/>
      <c r="WDZ60" s="1028"/>
      <c r="WEA60" s="1028"/>
      <c r="WEB60" s="1028"/>
      <c r="WEC60" s="1028"/>
      <c r="WED60" s="1028"/>
      <c r="WEE60" s="1028"/>
      <c r="WEF60" s="1028"/>
      <c r="WEG60" s="1028"/>
      <c r="WEH60" s="1028"/>
      <c r="WEI60" s="1028"/>
      <c r="WEJ60" s="1028"/>
      <c r="WEK60" s="1028"/>
      <c r="WEL60" s="1028"/>
      <c r="WEM60" s="1028"/>
      <c r="WEN60" s="1028"/>
      <c r="WEO60" s="1028"/>
      <c r="WEP60" s="1028"/>
      <c r="WEQ60" s="1028"/>
      <c r="WER60" s="1028"/>
      <c r="WES60" s="1028"/>
      <c r="WET60" s="1028"/>
      <c r="WEU60" s="1028"/>
      <c r="WEV60" s="1028"/>
      <c r="WEW60" s="1028"/>
      <c r="WEX60" s="1028"/>
      <c r="WEY60" s="1028"/>
      <c r="WEZ60" s="1028"/>
      <c r="WFA60" s="1028"/>
      <c r="WFB60" s="1028"/>
      <c r="WFC60" s="1028"/>
      <c r="WFD60" s="1028"/>
      <c r="WFE60" s="1028"/>
      <c r="WFF60" s="1028"/>
      <c r="WFG60" s="1028"/>
      <c r="WFH60" s="1028"/>
      <c r="WFI60" s="1028"/>
      <c r="WFJ60" s="1028"/>
      <c r="WFK60" s="1028"/>
      <c r="WFL60" s="1028"/>
      <c r="WFM60" s="1028"/>
      <c r="WFN60" s="1028"/>
      <c r="WFO60" s="1028"/>
      <c r="WFP60" s="1028"/>
      <c r="WFQ60" s="1028"/>
      <c r="WFR60" s="1028"/>
      <c r="WFS60" s="1028"/>
      <c r="WFT60" s="1028"/>
      <c r="WFU60" s="1028"/>
      <c r="WFV60" s="1028"/>
      <c r="WFW60" s="1028"/>
      <c r="WFX60" s="1028"/>
      <c r="WFY60" s="1028"/>
      <c r="WFZ60" s="1028"/>
      <c r="WGA60" s="1028"/>
      <c r="WGB60" s="1028"/>
      <c r="WGC60" s="1028"/>
      <c r="WGD60" s="1028"/>
      <c r="WGE60" s="1028"/>
      <c r="WGF60" s="1028"/>
      <c r="WGG60" s="1028"/>
      <c r="WGH60" s="1028"/>
      <c r="WGI60" s="1028"/>
      <c r="WGJ60" s="1028"/>
      <c r="WGK60" s="1028"/>
      <c r="WGL60" s="1028"/>
      <c r="WGM60" s="1028"/>
      <c r="WGN60" s="1028"/>
      <c r="WGO60" s="1028"/>
      <c r="WGP60" s="1028"/>
      <c r="WGQ60" s="1028"/>
      <c r="WGR60" s="1028"/>
      <c r="WGS60" s="1028"/>
      <c r="WGT60" s="1028"/>
      <c r="WGU60" s="1028"/>
      <c r="WGV60" s="1028"/>
      <c r="WGW60" s="1028"/>
      <c r="WGX60" s="1028"/>
      <c r="WGY60" s="1028"/>
      <c r="WGZ60" s="1028"/>
      <c r="WHA60" s="1028"/>
      <c r="WHB60" s="1028"/>
      <c r="WHC60" s="1028"/>
      <c r="WHD60" s="1028"/>
      <c r="WHE60" s="1028"/>
      <c r="WHF60" s="1028"/>
      <c r="WHG60" s="1028"/>
      <c r="WHH60" s="1028"/>
      <c r="WHI60" s="1028"/>
      <c r="WHJ60" s="1028"/>
      <c r="WHK60" s="1028"/>
      <c r="WHL60" s="1028"/>
      <c r="WHM60" s="1028"/>
      <c r="WHN60" s="1028"/>
      <c r="WHO60" s="1028"/>
      <c r="WHP60" s="1028"/>
      <c r="WHQ60" s="1028"/>
      <c r="WHR60" s="1028"/>
      <c r="WHS60" s="1028"/>
      <c r="WHT60" s="1028"/>
      <c r="WHU60" s="1028"/>
      <c r="WHV60" s="1028"/>
      <c r="WHW60" s="1028"/>
      <c r="WHX60" s="1028"/>
      <c r="WHY60" s="1028"/>
      <c r="WHZ60" s="1028"/>
      <c r="WIA60" s="1028"/>
      <c r="WIB60" s="1028"/>
      <c r="WIC60" s="1028"/>
      <c r="WID60" s="1028"/>
      <c r="WIE60" s="1028"/>
      <c r="WIF60" s="1028"/>
      <c r="WIG60" s="1028"/>
      <c r="WIH60" s="1028"/>
      <c r="WII60" s="1028"/>
      <c r="WIJ60" s="1028"/>
      <c r="WIK60" s="1028"/>
      <c r="WIL60" s="1028"/>
      <c r="WIM60" s="1028"/>
      <c r="WIN60" s="1028"/>
      <c r="WIO60" s="1028"/>
      <c r="WIP60" s="1028"/>
      <c r="WIQ60" s="1028"/>
      <c r="WIR60" s="1028"/>
      <c r="WIS60" s="1028"/>
      <c r="WIT60" s="1028"/>
      <c r="WIU60" s="1028"/>
      <c r="WIV60" s="1028"/>
      <c r="WIW60" s="1028"/>
      <c r="WIX60" s="1028"/>
      <c r="WIY60" s="1028"/>
      <c r="WIZ60" s="1028"/>
      <c r="WJA60" s="1028"/>
      <c r="WJB60" s="1028"/>
      <c r="WJC60" s="1028"/>
      <c r="WJD60" s="1028"/>
      <c r="WJE60" s="1028"/>
      <c r="WJF60" s="1028"/>
      <c r="WJG60" s="1028"/>
      <c r="WJH60" s="1028"/>
      <c r="WJI60" s="1028"/>
      <c r="WJJ60" s="1028"/>
      <c r="WJK60" s="1028"/>
      <c r="WJL60" s="1028"/>
      <c r="WJM60" s="1028"/>
      <c r="WJN60" s="1028"/>
      <c r="WJO60" s="1028"/>
      <c r="WJP60" s="1028"/>
      <c r="WJQ60" s="1028"/>
      <c r="WJR60" s="1028"/>
      <c r="WJS60" s="1028"/>
      <c r="WJT60" s="1028"/>
      <c r="WJU60" s="1028"/>
      <c r="WJV60" s="1028"/>
      <c r="WJW60" s="1028"/>
      <c r="WJX60" s="1028"/>
      <c r="WJY60" s="1028"/>
      <c r="WJZ60" s="1028"/>
      <c r="WKA60" s="1028"/>
      <c r="WKB60" s="1028"/>
      <c r="WKC60" s="1028"/>
      <c r="WKD60" s="1028"/>
      <c r="WKE60" s="1028"/>
      <c r="WKF60" s="1028"/>
      <c r="WKG60" s="1028"/>
      <c r="WKH60" s="1028"/>
      <c r="WKI60" s="1028"/>
      <c r="WKJ60" s="1028"/>
      <c r="WKK60" s="1028"/>
      <c r="WKL60" s="1028"/>
      <c r="WKM60" s="1028"/>
      <c r="WKN60" s="1028"/>
      <c r="WKO60" s="1028"/>
      <c r="WKP60" s="1028"/>
      <c r="WKQ60" s="1028"/>
      <c r="WKR60" s="1028"/>
      <c r="WKS60" s="1028"/>
      <c r="WKT60" s="1028"/>
      <c r="WKU60" s="1028"/>
      <c r="WKV60" s="1028"/>
      <c r="WKW60" s="1028"/>
      <c r="WKX60" s="1028"/>
      <c r="WKY60" s="1028"/>
      <c r="WKZ60" s="1028"/>
      <c r="WLA60" s="1028"/>
      <c r="WLB60" s="1028"/>
      <c r="WLC60" s="1028"/>
      <c r="WLD60" s="1028"/>
      <c r="WLE60" s="1028"/>
      <c r="WLF60" s="1028"/>
      <c r="WLG60" s="1028"/>
      <c r="WLH60" s="1028"/>
      <c r="WLI60" s="1028"/>
      <c r="WLJ60" s="1028"/>
      <c r="WLK60" s="1028"/>
      <c r="WLL60" s="1028"/>
      <c r="WLM60" s="1028"/>
      <c r="WLN60" s="1028"/>
      <c r="WLO60" s="1028"/>
      <c r="WLP60" s="1028"/>
      <c r="WLQ60" s="1028"/>
      <c r="WLR60" s="1028"/>
      <c r="WLS60" s="1028"/>
      <c r="WLT60" s="1028"/>
      <c r="WLU60" s="1028"/>
      <c r="WLV60" s="1028"/>
      <c r="WLW60" s="1028"/>
      <c r="WLX60" s="1028"/>
      <c r="WLY60" s="1028"/>
      <c r="WLZ60" s="1028"/>
      <c r="WMA60" s="1028"/>
      <c r="WMB60" s="1028"/>
      <c r="WMC60" s="1028"/>
      <c r="WMD60" s="1028"/>
      <c r="WME60" s="1028"/>
      <c r="WMF60" s="1028"/>
      <c r="WMG60" s="1028"/>
      <c r="WMH60" s="1028"/>
      <c r="WMI60" s="1028"/>
      <c r="WMJ60" s="1028"/>
      <c r="WMK60" s="1028"/>
      <c r="WML60" s="1028"/>
      <c r="WMM60" s="1028"/>
      <c r="WMN60" s="1028"/>
      <c r="WMO60" s="1028"/>
      <c r="WMP60" s="1028"/>
      <c r="WMQ60" s="1028"/>
      <c r="WMR60" s="1028"/>
      <c r="WMS60" s="1028"/>
      <c r="WMT60" s="1028"/>
      <c r="WMU60" s="1028"/>
      <c r="WMV60" s="1028"/>
      <c r="WMW60" s="1028"/>
      <c r="WMX60" s="1028"/>
      <c r="WMY60" s="1028"/>
      <c r="WMZ60" s="1028"/>
      <c r="WNA60" s="1028"/>
      <c r="WNB60" s="1028"/>
      <c r="WNC60" s="1028"/>
      <c r="WND60" s="1028"/>
      <c r="WNE60" s="1028"/>
      <c r="WNF60" s="1028"/>
      <c r="WNG60" s="1028"/>
      <c r="WNH60" s="1028"/>
      <c r="WNI60" s="1028"/>
      <c r="WNJ60" s="1028"/>
      <c r="WNK60" s="1028"/>
      <c r="WNL60" s="1028"/>
      <c r="WNM60" s="1028"/>
      <c r="WNN60" s="1028"/>
      <c r="WNO60" s="1028"/>
      <c r="WNP60" s="1028"/>
      <c r="WNQ60" s="1028"/>
      <c r="WNR60" s="1028"/>
      <c r="WNS60" s="1028"/>
      <c r="WNT60" s="1028"/>
      <c r="WNU60" s="1028"/>
      <c r="WNV60" s="1028"/>
      <c r="WNW60" s="1028"/>
      <c r="WNX60" s="1028"/>
      <c r="WNY60" s="1028"/>
      <c r="WNZ60" s="1028"/>
      <c r="WOA60" s="1028"/>
      <c r="WOB60" s="1028"/>
      <c r="WOC60" s="1028"/>
      <c r="WOD60" s="1028"/>
      <c r="WOE60" s="1028"/>
      <c r="WOF60" s="1028"/>
      <c r="WOG60" s="1028"/>
      <c r="WOH60" s="1028"/>
      <c r="WOI60" s="1028"/>
      <c r="WOJ60" s="1028"/>
      <c r="WOK60" s="1028"/>
      <c r="WOL60" s="1028"/>
      <c r="WOM60" s="1028"/>
      <c r="WON60" s="1028"/>
      <c r="WOO60" s="1028"/>
      <c r="WOP60" s="1028"/>
      <c r="WOQ60" s="1028"/>
      <c r="WOR60" s="1028"/>
      <c r="WOS60" s="1028"/>
      <c r="WOT60" s="1028"/>
      <c r="WOU60" s="1028"/>
      <c r="WOV60" s="1028"/>
      <c r="WOW60" s="1028"/>
      <c r="WOX60" s="1028"/>
      <c r="WOY60" s="1028"/>
      <c r="WOZ60" s="1028"/>
      <c r="WPA60" s="1028"/>
      <c r="WPB60" s="1028"/>
      <c r="WPC60" s="1028"/>
      <c r="WPD60" s="1028"/>
      <c r="WPE60" s="1028"/>
      <c r="WPF60" s="1028"/>
      <c r="WPG60" s="1028"/>
      <c r="WPH60" s="1028"/>
      <c r="WPI60" s="1028"/>
      <c r="WPJ60" s="1028"/>
      <c r="WPK60" s="1028"/>
      <c r="WPL60" s="1028"/>
      <c r="WPM60" s="1028"/>
      <c r="WPN60" s="1028"/>
      <c r="WPO60" s="1028"/>
      <c r="WPP60" s="1028"/>
      <c r="WPQ60" s="1028"/>
      <c r="WPR60" s="1028"/>
      <c r="WPS60" s="1028"/>
      <c r="WPT60" s="1028"/>
      <c r="WPU60" s="1028"/>
      <c r="WPV60" s="1028"/>
      <c r="WPW60" s="1028"/>
      <c r="WPX60" s="1028"/>
      <c r="WPY60" s="1028"/>
      <c r="WPZ60" s="1028"/>
      <c r="WQA60" s="1028"/>
      <c r="WQB60" s="1028"/>
      <c r="WQC60" s="1028"/>
      <c r="WQD60" s="1028"/>
      <c r="WQE60" s="1028"/>
      <c r="WQF60" s="1028"/>
      <c r="WQG60" s="1028"/>
      <c r="WQH60" s="1028"/>
      <c r="WQI60" s="1028"/>
      <c r="WQJ60" s="1028"/>
      <c r="WQK60" s="1028"/>
      <c r="WQL60" s="1028"/>
      <c r="WQM60" s="1028"/>
      <c r="WQN60" s="1028"/>
      <c r="WQO60" s="1028"/>
      <c r="WQP60" s="1028"/>
      <c r="WQQ60" s="1028"/>
      <c r="WQR60" s="1028"/>
      <c r="WQS60" s="1028"/>
      <c r="WQT60" s="1028"/>
      <c r="WQU60" s="1028"/>
      <c r="WQV60" s="1028"/>
      <c r="WQW60" s="1028"/>
      <c r="WQX60" s="1028"/>
      <c r="WQY60" s="1028"/>
      <c r="WQZ60" s="1028"/>
      <c r="WRA60" s="1028"/>
      <c r="WRB60" s="1028"/>
      <c r="WRC60" s="1028"/>
      <c r="WRD60" s="1028"/>
      <c r="WRE60" s="1028"/>
      <c r="WRF60" s="1028"/>
      <c r="WRG60" s="1028"/>
      <c r="WRH60" s="1028"/>
      <c r="WRI60" s="1028"/>
      <c r="WRJ60" s="1028"/>
      <c r="WRK60" s="1028"/>
      <c r="WRL60" s="1028"/>
      <c r="WRM60" s="1028"/>
      <c r="WRN60" s="1028"/>
      <c r="WRO60" s="1028"/>
      <c r="WRP60" s="1028"/>
      <c r="WRQ60" s="1028"/>
      <c r="WRR60" s="1028"/>
      <c r="WRS60" s="1028"/>
      <c r="WRT60" s="1028"/>
      <c r="WRU60" s="1028"/>
      <c r="WRV60" s="1028"/>
      <c r="WRW60" s="1028"/>
      <c r="WRX60" s="1028"/>
      <c r="WRY60" s="1028"/>
      <c r="WRZ60" s="1028"/>
      <c r="WSA60" s="1028"/>
      <c r="WSB60" s="1028"/>
      <c r="WSC60" s="1028"/>
      <c r="WSD60" s="1028"/>
      <c r="WSE60" s="1028"/>
      <c r="WSF60" s="1028"/>
      <c r="WSG60" s="1028"/>
      <c r="WSH60" s="1028"/>
      <c r="WSI60" s="1028"/>
      <c r="WSJ60" s="1028"/>
      <c r="WSK60" s="1028"/>
      <c r="WSL60" s="1028"/>
      <c r="WSM60" s="1028"/>
      <c r="WSN60" s="1028"/>
      <c r="WSO60" s="1028"/>
      <c r="WSP60" s="1028"/>
      <c r="WSQ60" s="1028"/>
      <c r="WSR60" s="1028"/>
      <c r="WSS60" s="1028"/>
      <c r="WST60" s="1028"/>
      <c r="WSU60" s="1028"/>
      <c r="WSV60" s="1028"/>
      <c r="WSW60" s="1028"/>
      <c r="WSX60" s="1028"/>
      <c r="WSY60" s="1028"/>
      <c r="WSZ60" s="1028"/>
      <c r="WTA60" s="1028"/>
      <c r="WTB60" s="1028"/>
      <c r="WTC60" s="1028"/>
      <c r="WTD60" s="1028"/>
      <c r="WTE60" s="1028"/>
      <c r="WTF60" s="1028"/>
      <c r="WTG60" s="1028"/>
      <c r="WTH60" s="1028"/>
      <c r="WTI60" s="1028"/>
      <c r="WTJ60" s="1028"/>
      <c r="WTK60" s="1028"/>
      <c r="WTL60" s="1028"/>
      <c r="WTM60" s="1028"/>
      <c r="WTN60" s="1028"/>
      <c r="WTO60" s="1028"/>
      <c r="WTP60" s="1028"/>
      <c r="WTQ60" s="1028"/>
      <c r="WTR60" s="1028"/>
      <c r="WTS60" s="1028"/>
      <c r="WTT60" s="1028"/>
      <c r="WTU60" s="1028"/>
      <c r="WTV60" s="1028"/>
      <c r="WTW60" s="1028"/>
      <c r="WTX60" s="1028"/>
      <c r="WTY60" s="1028"/>
      <c r="WTZ60" s="1028"/>
      <c r="WUA60" s="1028"/>
      <c r="WUB60" s="1028"/>
      <c r="WUC60" s="1028"/>
      <c r="WUD60" s="1028"/>
      <c r="WUE60" s="1028"/>
      <c r="WUF60" s="1028"/>
      <c r="WUG60" s="1028"/>
      <c r="WUH60" s="1028"/>
      <c r="WUI60" s="1028"/>
      <c r="WUJ60" s="1028"/>
      <c r="WUK60" s="1028"/>
      <c r="WUL60" s="1028"/>
      <c r="WUM60" s="1028"/>
      <c r="WUN60" s="1028"/>
      <c r="WUO60" s="1028"/>
      <c r="WUP60" s="1028"/>
      <c r="WUQ60" s="1028"/>
      <c r="WUR60" s="1028"/>
      <c r="WUS60" s="1028"/>
      <c r="WUT60" s="1028"/>
      <c r="WUU60" s="1028"/>
      <c r="WUV60" s="1028"/>
      <c r="WUW60" s="1028"/>
      <c r="WUX60" s="1028"/>
      <c r="WUY60" s="1028"/>
      <c r="WUZ60" s="1028"/>
      <c r="WVA60" s="1028"/>
      <c r="WVB60" s="1028"/>
      <c r="WVC60" s="1028"/>
      <c r="WVD60" s="1028"/>
      <c r="WVE60" s="1028"/>
      <c r="WVF60" s="1028"/>
      <c r="WVG60" s="1028"/>
      <c r="WVH60" s="1028"/>
      <c r="WVI60" s="1028"/>
      <c r="WVJ60" s="1028"/>
      <c r="WVK60" s="1028"/>
      <c r="WVL60" s="1028"/>
      <c r="WVM60" s="1028"/>
      <c r="WVN60" s="1028"/>
      <c r="WVO60" s="1028"/>
      <c r="WVP60" s="1028"/>
      <c r="WVQ60" s="1028"/>
      <c r="WVR60" s="1028"/>
      <c r="WVS60" s="1028"/>
      <c r="WVT60" s="1028"/>
      <c r="WVU60" s="1028"/>
      <c r="WVV60" s="1028"/>
      <c r="WVW60" s="1028"/>
      <c r="WVX60" s="1028"/>
      <c r="WVY60" s="1028"/>
      <c r="WVZ60" s="1028"/>
      <c r="WWA60" s="1028"/>
      <c r="WWB60" s="1028"/>
      <c r="WWC60" s="1028"/>
      <c r="WWD60" s="1028"/>
      <c r="WWE60" s="1028"/>
      <c r="WWF60" s="1028"/>
      <c r="WWG60" s="1028"/>
      <c r="WWH60" s="1028"/>
      <c r="WWI60" s="1028"/>
      <c r="WWJ60" s="1028"/>
      <c r="WWK60" s="1028"/>
      <c r="WWL60" s="1028"/>
      <c r="WWM60" s="1028"/>
      <c r="WWN60" s="1028"/>
      <c r="WWO60" s="1028"/>
      <c r="WWP60" s="1028"/>
      <c r="WWQ60" s="1028"/>
      <c r="WWR60" s="1028"/>
      <c r="WWS60" s="1028"/>
      <c r="WWT60" s="1028"/>
      <c r="WWU60" s="1028"/>
      <c r="WWV60" s="1028"/>
      <c r="WWW60" s="1028"/>
      <c r="WWX60" s="1028"/>
      <c r="WWY60" s="1028"/>
      <c r="WWZ60" s="1028"/>
      <c r="WXA60" s="1028"/>
      <c r="WXB60" s="1028"/>
      <c r="WXC60" s="1028"/>
      <c r="WXD60" s="1028"/>
      <c r="WXE60" s="1028"/>
      <c r="WXF60" s="1028"/>
      <c r="WXG60" s="1028"/>
      <c r="WXH60" s="1028"/>
      <c r="WXI60" s="1028"/>
      <c r="WXJ60" s="1028"/>
      <c r="WXK60" s="1028"/>
      <c r="WXL60" s="1028"/>
      <c r="WXM60" s="1028"/>
      <c r="WXN60" s="1028"/>
      <c r="WXO60" s="1028"/>
      <c r="WXP60" s="1028"/>
      <c r="WXQ60" s="1028"/>
      <c r="WXR60" s="1028"/>
      <c r="WXS60" s="1028"/>
      <c r="WXT60" s="1028"/>
      <c r="WXU60" s="1028"/>
      <c r="WXV60" s="1028"/>
      <c r="WXW60" s="1028"/>
      <c r="WXX60" s="1028"/>
      <c r="WXY60" s="1028"/>
      <c r="WXZ60" s="1028"/>
      <c r="WYA60" s="1028"/>
      <c r="WYB60" s="1028"/>
      <c r="WYC60" s="1028"/>
      <c r="WYD60" s="1028"/>
      <c r="WYE60" s="1028"/>
      <c r="WYF60" s="1028"/>
      <c r="WYG60" s="1028"/>
      <c r="WYH60" s="1028"/>
      <c r="WYI60" s="1028"/>
      <c r="WYJ60" s="1028"/>
      <c r="WYK60" s="1028"/>
      <c r="WYL60" s="1028"/>
      <c r="WYM60" s="1028"/>
      <c r="WYN60" s="1028"/>
      <c r="WYO60" s="1028"/>
      <c r="WYP60" s="1028"/>
      <c r="WYQ60" s="1028"/>
      <c r="WYR60" s="1028"/>
      <c r="WYS60" s="1028"/>
      <c r="WYT60" s="1028"/>
      <c r="WYU60" s="1028"/>
      <c r="WYV60" s="1028"/>
      <c r="WYW60" s="1028"/>
      <c r="WYX60" s="1028"/>
      <c r="WYY60" s="1028"/>
      <c r="WYZ60" s="1028"/>
      <c r="WZA60" s="1028"/>
      <c r="WZB60" s="1028"/>
      <c r="WZC60" s="1028"/>
      <c r="WZD60" s="1028"/>
      <c r="WZE60" s="1028"/>
      <c r="WZF60" s="1028"/>
      <c r="WZG60" s="1028"/>
      <c r="WZH60" s="1028"/>
      <c r="WZI60" s="1028"/>
      <c r="WZJ60" s="1028"/>
      <c r="WZK60" s="1028"/>
      <c r="WZL60" s="1028"/>
      <c r="WZM60" s="1028"/>
      <c r="WZN60" s="1028"/>
      <c r="WZO60" s="1028"/>
      <c r="WZP60" s="1028"/>
      <c r="WZQ60" s="1028"/>
      <c r="WZR60" s="1028"/>
      <c r="WZS60" s="1028"/>
      <c r="WZT60" s="1028"/>
      <c r="WZU60" s="1028"/>
      <c r="WZV60" s="1028"/>
      <c r="WZW60" s="1028"/>
      <c r="WZX60" s="1028"/>
      <c r="WZY60" s="1028"/>
      <c r="WZZ60" s="1028"/>
      <c r="XAA60" s="1028"/>
      <c r="XAB60" s="1028"/>
      <c r="XAC60" s="1028"/>
      <c r="XAD60" s="1028"/>
      <c r="XAE60" s="1028"/>
      <c r="XAF60" s="1028"/>
      <c r="XAG60" s="1028"/>
      <c r="XAH60" s="1028"/>
      <c r="XAI60" s="1028"/>
      <c r="XAJ60" s="1028"/>
      <c r="XAK60" s="1028"/>
      <c r="XAL60" s="1028"/>
      <c r="XAM60" s="1028"/>
      <c r="XAN60" s="1028"/>
      <c r="XAO60" s="1028"/>
      <c r="XAP60" s="1028"/>
      <c r="XAQ60" s="1028"/>
      <c r="XAR60" s="1028"/>
      <c r="XAS60" s="1028"/>
      <c r="XAT60" s="1028"/>
      <c r="XAU60" s="1028"/>
      <c r="XAV60" s="1028"/>
      <c r="XAW60" s="1028"/>
      <c r="XAX60" s="1028"/>
      <c r="XAY60" s="1028"/>
      <c r="XAZ60" s="1028"/>
      <c r="XBA60" s="1028"/>
      <c r="XBB60" s="1028"/>
      <c r="XBC60" s="1028"/>
      <c r="XBD60" s="1028"/>
      <c r="XBE60" s="1028"/>
      <c r="XBF60" s="1028"/>
      <c r="XBG60" s="1028"/>
      <c r="XBH60" s="1028"/>
      <c r="XBI60" s="1028"/>
      <c r="XBJ60" s="1028"/>
      <c r="XBK60" s="1028"/>
      <c r="XBL60" s="1028"/>
      <c r="XBM60" s="1028"/>
      <c r="XBN60" s="1028"/>
      <c r="XBO60" s="1028"/>
      <c r="XBP60" s="1028"/>
      <c r="XBQ60" s="1028"/>
      <c r="XBR60" s="1028"/>
      <c r="XBS60" s="1028"/>
      <c r="XBT60" s="1028"/>
      <c r="XBU60" s="1028"/>
      <c r="XBV60" s="1028"/>
      <c r="XBW60" s="1028"/>
      <c r="XBX60" s="1028"/>
      <c r="XBY60" s="1028"/>
      <c r="XBZ60" s="1028"/>
      <c r="XCA60" s="1028"/>
      <c r="XCB60" s="1028"/>
      <c r="XCC60" s="1028"/>
      <c r="XCD60" s="1028"/>
      <c r="XCE60" s="1028"/>
      <c r="XCF60" s="1028"/>
      <c r="XCG60" s="1028"/>
      <c r="XCH60" s="1028"/>
      <c r="XCI60" s="1028"/>
      <c r="XCJ60" s="1028"/>
      <c r="XCK60" s="1028"/>
      <c r="XCL60" s="1028"/>
      <c r="XCM60" s="1028"/>
      <c r="XCN60" s="1028"/>
      <c r="XCO60" s="1028"/>
      <c r="XCP60" s="1028"/>
      <c r="XCQ60" s="1028"/>
      <c r="XCR60" s="1028"/>
      <c r="XCS60" s="1028"/>
      <c r="XCT60" s="1028"/>
      <c r="XCU60" s="1028"/>
      <c r="XCV60" s="1028"/>
      <c r="XCW60" s="1028"/>
      <c r="XCX60" s="1028"/>
      <c r="XCY60" s="1028"/>
      <c r="XCZ60" s="1028"/>
      <c r="XDA60" s="1028"/>
      <c r="XDB60" s="1028"/>
      <c r="XDC60" s="1028"/>
      <c r="XDD60" s="1028"/>
      <c r="XDE60" s="1028"/>
      <c r="XDF60" s="1028"/>
      <c r="XDG60" s="1028"/>
      <c r="XDH60" s="1028"/>
      <c r="XDI60" s="1028"/>
      <c r="XDJ60" s="1028"/>
      <c r="XDK60" s="1028"/>
      <c r="XDL60" s="1028"/>
      <c r="XDM60" s="1028"/>
      <c r="XDN60" s="1028"/>
      <c r="XDO60" s="1028"/>
      <c r="XDP60" s="1028"/>
      <c r="XDQ60" s="1028"/>
      <c r="XDR60" s="1028"/>
      <c r="XDS60" s="1028"/>
      <c r="XDT60" s="1028"/>
      <c r="XDU60" s="1028"/>
      <c r="XDV60" s="1028"/>
      <c r="XDW60" s="1028"/>
      <c r="XDX60" s="1028"/>
      <c r="XDY60" s="1028"/>
      <c r="XDZ60" s="1028"/>
      <c r="XEA60" s="1028"/>
      <c r="XEB60" s="1028"/>
      <c r="XEC60" s="1028"/>
      <c r="XED60" s="1028"/>
      <c r="XEE60" s="1028"/>
      <c r="XEF60" s="1028"/>
      <c r="XEG60" s="1028"/>
      <c r="XEH60" s="1028"/>
      <c r="XEI60" s="1028"/>
      <c r="XEJ60" s="1028"/>
      <c r="XEK60" s="1028"/>
      <c r="XEL60" s="1028"/>
      <c r="XEM60" s="1028"/>
      <c r="XEN60" s="1028"/>
      <c r="XEO60" s="1028"/>
      <c r="XEP60" s="1028"/>
      <c r="XEQ60" s="1028"/>
      <c r="XER60" s="1028"/>
      <c r="XES60" s="1028"/>
      <c r="XET60" s="1028"/>
      <c r="XEU60" s="1028"/>
      <c r="XEV60" s="1028"/>
      <c r="XEW60" s="1028"/>
      <c r="XEX60" s="1028"/>
      <c r="XEY60" s="1028"/>
      <c r="XEZ60" s="1028"/>
      <c r="XFA60" s="1028"/>
      <c r="XFB60" s="1028"/>
      <c r="XFC60" s="1028"/>
      <c r="XFD60" s="1028"/>
    </row>
    <row r="61" spans="1:16384" s="208" customFormat="1" ht="12.95" customHeight="1">
      <c r="A61" s="1028"/>
      <c r="B61" s="1028"/>
      <c r="C61" s="1028"/>
      <c r="D61" s="1028"/>
      <c r="E61" s="1028"/>
      <c r="F61" s="1028"/>
      <c r="G61" s="1028"/>
      <c r="H61" s="1028"/>
      <c r="I61" s="1028"/>
      <c r="J61" s="1028"/>
      <c r="K61" s="1028"/>
      <c r="L61" s="1028"/>
      <c r="M61" s="1028"/>
      <c r="N61" s="1028"/>
      <c r="O61" s="1028"/>
      <c r="P61" s="1028"/>
      <c r="Q61" s="1028"/>
      <c r="R61" s="1028"/>
      <c r="S61" s="1028"/>
      <c r="T61" s="1028"/>
      <c r="U61" s="1028"/>
      <c r="V61" s="1028"/>
      <c r="W61" s="1028"/>
      <c r="X61" s="1028"/>
      <c r="Y61" s="1028"/>
      <c r="Z61" s="1028"/>
      <c r="AA61" s="1028"/>
      <c r="AB61" s="1028"/>
      <c r="AC61" s="1028"/>
      <c r="AD61" s="1028"/>
      <c r="AE61" s="1028"/>
      <c r="AF61" s="1028"/>
      <c r="AG61" s="1028"/>
      <c r="AH61" s="1028"/>
      <c r="AI61" s="1028"/>
      <c r="AJ61" s="1028"/>
      <c r="AK61" s="1028"/>
      <c r="AL61" s="1028"/>
      <c r="AM61" s="1028"/>
      <c r="AN61" s="1028"/>
      <c r="AO61" s="1028"/>
      <c r="AP61" s="1028"/>
      <c r="AQ61" s="1028"/>
      <c r="AR61" s="1028"/>
      <c r="AS61" s="1028"/>
      <c r="AT61" s="1028"/>
      <c r="AU61" s="1028"/>
      <c r="AV61" s="1028"/>
      <c r="AW61" s="1028"/>
      <c r="AX61" s="1028"/>
      <c r="AY61" s="1028"/>
      <c r="AZ61" s="1028"/>
      <c r="BA61" s="1028"/>
      <c r="BB61" s="1028"/>
      <c r="BC61" s="1028"/>
      <c r="BD61" s="1028"/>
      <c r="BE61" s="1028"/>
      <c r="BF61" s="1028"/>
      <c r="BG61" s="1028"/>
      <c r="BH61" s="1028"/>
      <c r="BI61" s="1028"/>
      <c r="BJ61" s="1028"/>
      <c r="BK61" s="1028"/>
      <c r="BL61" s="1028"/>
      <c r="BM61" s="1028"/>
      <c r="BN61" s="1028"/>
      <c r="BO61" s="1028"/>
      <c r="BP61" s="1028"/>
      <c r="BQ61" s="1028"/>
      <c r="BR61" s="1028"/>
      <c r="BS61" s="1028"/>
      <c r="BT61" s="1028"/>
      <c r="BU61" s="1028"/>
      <c r="BV61" s="1028"/>
      <c r="BW61" s="1028"/>
      <c r="BX61" s="1028"/>
      <c r="BY61" s="1028"/>
      <c r="BZ61" s="1028"/>
      <c r="CA61" s="1028"/>
      <c r="CB61" s="1028"/>
      <c r="CC61" s="1028"/>
      <c r="CD61" s="1028"/>
      <c r="CE61" s="1028"/>
      <c r="CF61" s="1028"/>
      <c r="CG61" s="1028"/>
      <c r="CH61" s="1028"/>
      <c r="CI61" s="1028"/>
      <c r="CJ61" s="1028"/>
      <c r="CK61" s="1028"/>
      <c r="CL61" s="1028"/>
      <c r="CM61" s="1028"/>
      <c r="CN61" s="1028"/>
      <c r="CO61" s="1028"/>
      <c r="CP61" s="1028"/>
      <c r="CQ61" s="1028"/>
      <c r="CR61" s="1028"/>
      <c r="CS61" s="1028"/>
      <c r="CT61" s="1028"/>
      <c r="CU61" s="1028"/>
      <c r="CV61" s="1028"/>
      <c r="CW61" s="1028"/>
      <c r="CX61" s="1028"/>
      <c r="CY61" s="1028"/>
      <c r="CZ61" s="1028"/>
      <c r="DA61" s="1028"/>
      <c r="DB61" s="1028"/>
      <c r="DC61" s="1028"/>
      <c r="DD61" s="1028"/>
      <c r="DE61" s="1028"/>
      <c r="DF61" s="1028"/>
      <c r="DG61" s="1028"/>
      <c r="DH61" s="1028"/>
      <c r="DI61" s="1028"/>
      <c r="DJ61" s="1028"/>
      <c r="DK61" s="1028"/>
      <c r="DL61" s="1028"/>
      <c r="DM61" s="1028"/>
      <c r="DN61" s="1028"/>
      <c r="DO61" s="1028"/>
      <c r="DP61" s="1028"/>
      <c r="DQ61" s="1028"/>
      <c r="DR61" s="1028"/>
      <c r="DS61" s="1028"/>
      <c r="DT61" s="1028"/>
      <c r="DU61" s="1028"/>
      <c r="DV61" s="1028"/>
      <c r="DW61" s="1028"/>
      <c r="DX61" s="1028"/>
      <c r="DY61" s="1028"/>
      <c r="DZ61" s="1028"/>
      <c r="EA61" s="1028"/>
      <c r="EB61" s="1028"/>
      <c r="EC61" s="1028"/>
      <c r="ED61" s="1028"/>
      <c r="EE61" s="1028"/>
      <c r="EF61" s="1028"/>
      <c r="EG61" s="1028"/>
      <c r="EH61" s="1028"/>
      <c r="EI61" s="1028"/>
      <c r="EJ61" s="1028"/>
      <c r="EK61" s="1028"/>
      <c r="EL61" s="1028"/>
      <c r="EM61" s="1028"/>
      <c r="EN61" s="1028"/>
      <c r="EO61" s="1028"/>
      <c r="EP61" s="1028"/>
      <c r="EQ61" s="1028"/>
      <c r="ER61" s="1028"/>
      <c r="ES61" s="1028"/>
      <c r="ET61" s="1028"/>
      <c r="EU61" s="1028"/>
      <c r="EV61" s="1028"/>
      <c r="EW61" s="1028"/>
      <c r="EX61" s="1028"/>
      <c r="EY61" s="1028"/>
      <c r="EZ61" s="1028"/>
      <c r="FA61" s="1028"/>
      <c r="FB61" s="1028"/>
      <c r="FC61" s="1028"/>
      <c r="FD61" s="1028"/>
      <c r="FE61" s="1028"/>
      <c r="FF61" s="1028"/>
      <c r="FG61" s="1028"/>
      <c r="FH61" s="1028"/>
      <c r="FI61" s="1028"/>
      <c r="FJ61" s="1028"/>
      <c r="FK61" s="1028"/>
      <c r="FL61" s="1028"/>
      <c r="FM61" s="1028"/>
      <c r="FN61" s="1028"/>
      <c r="FO61" s="1028"/>
      <c r="FP61" s="1028"/>
      <c r="FQ61" s="1028"/>
      <c r="FR61" s="1028"/>
      <c r="FS61" s="1028"/>
      <c r="FT61" s="1028"/>
      <c r="FU61" s="1028"/>
      <c r="FV61" s="1028"/>
      <c r="FW61" s="1028"/>
      <c r="FX61" s="1028"/>
      <c r="FY61" s="1028"/>
      <c r="FZ61" s="1028"/>
      <c r="GA61" s="1028"/>
      <c r="GB61" s="1028"/>
      <c r="GC61" s="1028"/>
      <c r="GD61" s="1028"/>
      <c r="GE61" s="1028"/>
      <c r="GF61" s="1028"/>
      <c r="GG61" s="1028"/>
      <c r="GH61" s="1028"/>
      <c r="GI61" s="1028"/>
      <c r="GJ61" s="1028"/>
      <c r="GK61" s="1028"/>
      <c r="GL61" s="1028"/>
      <c r="GM61" s="1028"/>
      <c r="GN61" s="1028"/>
      <c r="GO61" s="1028"/>
      <c r="GP61" s="1028"/>
      <c r="GQ61" s="1028"/>
      <c r="GR61" s="1028"/>
      <c r="GS61" s="1028"/>
      <c r="GT61" s="1028"/>
      <c r="GU61" s="1028"/>
      <c r="GV61" s="1028"/>
      <c r="GW61" s="1028"/>
      <c r="GX61" s="1028"/>
      <c r="GY61" s="1028"/>
      <c r="GZ61" s="1028"/>
      <c r="HA61" s="1028"/>
      <c r="HB61" s="1028"/>
      <c r="HC61" s="1028"/>
      <c r="HD61" s="1028"/>
      <c r="HE61" s="1028"/>
      <c r="HF61" s="1028"/>
      <c r="HG61" s="1028"/>
      <c r="HH61" s="1028"/>
      <c r="HI61" s="1028"/>
      <c r="HJ61" s="1028"/>
      <c r="HK61" s="1028"/>
      <c r="HL61" s="1028"/>
      <c r="HM61" s="1028"/>
      <c r="HN61" s="1028"/>
      <c r="HO61" s="1028"/>
      <c r="HP61" s="1028"/>
      <c r="HQ61" s="1028"/>
      <c r="HR61" s="1028"/>
      <c r="HS61" s="1028"/>
      <c r="HT61" s="1028"/>
      <c r="HU61" s="1028"/>
      <c r="HV61" s="1028"/>
      <c r="HW61" s="1028"/>
      <c r="HX61" s="1028"/>
      <c r="HY61" s="1028"/>
      <c r="HZ61" s="1028"/>
      <c r="IA61" s="1028"/>
      <c r="IB61" s="1028"/>
      <c r="IC61" s="1028"/>
      <c r="ID61" s="1028"/>
      <c r="IE61" s="1028"/>
      <c r="IF61" s="1028"/>
      <c r="IG61" s="1028"/>
      <c r="IH61" s="1028"/>
      <c r="II61" s="1028"/>
      <c r="IJ61" s="1028"/>
      <c r="IK61" s="1028"/>
      <c r="IL61" s="1028"/>
      <c r="IM61" s="1028"/>
      <c r="IN61" s="1028"/>
      <c r="IO61" s="1028"/>
      <c r="IP61" s="1028"/>
      <c r="IQ61" s="1028"/>
      <c r="IR61" s="1028"/>
      <c r="IS61" s="1028"/>
      <c r="IT61" s="1028"/>
      <c r="IU61" s="1028"/>
      <c r="IV61" s="1028"/>
      <c r="IW61" s="1028"/>
      <c r="IX61" s="1028"/>
      <c r="IY61" s="1028"/>
      <c r="IZ61" s="1028"/>
      <c r="JA61" s="1028"/>
      <c r="JB61" s="1028"/>
      <c r="JC61" s="1028"/>
      <c r="JD61" s="1028"/>
      <c r="JE61" s="1028"/>
      <c r="JF61" s="1028"/>
      <c r="JG61" s="1028"/>
      <c r="JH61" s="1028"/>
      <c r="JI61" s="1028"/>
      <c r="JJ61" s="1028"/>
      <c r="JK61" s="1028"/>
      <c r="JL61" s="1028"/>
      <c r="JM61" s="1028"/>
      <c r="JN61" s="1028"/>
      <c r="JO61" s="1028"/>
      <c r="JP61" s="1028"/>
      <c r="JQ61" s="1028"/>
      <c r="JR61" s="1028"/>
      <c r="JS61" s="1028"/>
      <c r="JT61" s="1028"/>
      <c r="JU61" s="1028"/>
      <c r="JV61" s="1028"/>
      <c r="JW61" s="1028"/>
      <c r="JX61" s="1028"/>
      <c r="JY61" s="1028"/>
      <c r="JZ61" s="1028"/>
      <c r="KA61" s="1028"/>
      <c r="KB61" s="1028"/>
      <c r="KC61" s="1028"/>
      <c r="KD61" s="1028"/>
      <c r="KE61" s="1028"/>
      <c r="KF61" s="1028"/>
      <c r="KG61" s="1028"/>
      <c r="KH61" s="1028"/>
      <c r="KI61" s="1028"/>
      <c r="KJ61" s="1028"/>
      <c r="KK61" s="1028"/>
      <c r="KL61" s="1028"/>
      <c r="KM61" s="1028"/>
      <c r="KN61" s="1028"/>
      <c r="KO61" s="1028"/>
      <c r="KP61" s="1028"/>
      <c r="KQ61" s="1028"/>
      <c r="KR61" s="1028"/>
      <c r="KS61" s="1028"/>
      <c r="KT61" s="1028"/>
      <c r="KU61" s="1028"/>
      <c r="KV61" s="1028"/>
      <c r="KW61" s="1028"/>
      <c r="KX61" s="1028"/>
      <c r="KY61" s="1028"/>
      <c r="KZ61" s="1028"/>
      <c r="LA61" s="1028"/>
      <c r="LB61" s="1028"/>
      <c r="LC61" s="1028"/>
      <c r="LD61" s="1028"/>
      <c r="LE61" s="1028"/>
      <c r="LF61" s="1028"/>
      <c r="LG61" s="1028"/>
      <c r="LH61" s="1028"/>
      <c r="LI61" s="1028"/>
      <c r="LJ61" s="1028"/>
      <c r="LK61" s="1028"/>
      <c r="LL61" s="1028"/>
      <c r="LM61" s="1028"/>
      <c r="LN61" s="1028"/>
      <c r="LO61" s="1028"/>
      <c r="LP61" s="1028"/>
      <c r="LQ61" s="1028"/>
      <c r="LR61" s="1028"/>
      <c r="LS61" s="1028"/>
      <c r="LT61" s="1028"/>
      <c r="LU61" s="1028"/>
      <c r="LV61" s="1028"/>
      <c r="LW61" s="1028"/>
      <c r="LX61" s="1028"/>
      <c r="LY61" s="1028"/>
      <c r="LZ61" s="1028"/>
      <c r="MA61" s="1028"/>
      <c r="MB61" s="1028"/>
      <c r="MC61" s="1028"/>
      <c r="MD61" s="1028"/>
      <c r="ME61" s="1028"/>
      <c r="MF61" s="1028"/>
      <c r="MG61" s="1028"/>
      <c r="MH61" s="1028"/>
      <c r="MI61" s="1028"/>
      <c r="MJ61" s="1028"/>
      <c r="MK61" s="1028"/>
      <c r="ML61" s="1028"/>
      <c r="MM61" s="1028"/>
      <c r="MN61" s="1028"/>
      <c r="MO61" s="1028"/>
      <c r="MP61" s="1028"/>
      <c r="MQ61" s="1028"/>
      <c r="MR61" s="1028"/>
      <c r="MS61" s="1028"/>
      <c r="MT61" s="1028"/>
      <c r="MU61" s="1028"/>
      <c r="MV61" s="1028"/>
      <c r="MW61" s="1028"/>
      <c r="MX61" s="1028"/>
      <c r="MY61" s="1028"/>
      <c r="MZ61" s="1028"/>
      <c r="NA61" s="1028"/>
      <c r="NB61" s="1028"/>
      <c r="NC61" s="1028"/>
      <c r="ND61" s="1028"/>
      <c r="NE61" s="1028"/>
      <c r="NF61" s="1028"/>
      <c r="NG61" s="1028"/>
      <c r="NH61" s="1028"/>
      <c r="NI61" s="1028"/>
      <c r="NJ61" s="1028"/>
      <c r="NK61" s="1028"/>
      <c r="NL61" s="1028"/>
      <c r="NM61" s="1028"/>
      <c r="NN61" s="1028"/>
      <c r="NO61" s="1028"/>
      <c r="NP61" s="1028"/>
      <c r="NQ61" s="1028"/>
      <c r="NR61" s="1028"/>
      <c r="NS61" s="1028"/>
      <c r="NT61" s="1028"/>
      <c r="NU61" s="1028"/>
      <c r="NV61" s="1028"/>
      <c r="NW61" s="1028"/>
      <c r="NX61" s="1028"/>
      <c r="NY61" s="1028"/>
      <c r="NZ61" s="1028"/>
      <c r="OA61" s="1028"/>
      <c r="OB61" s="1028"/>
      <c r="OC61" s="1028"/>
      <c r="OD61" s="1028"/>
      <c r="OE61" s="1028"/>
      <c r="OF61" s="1028"/>
      <c r="OG61" s="1028"/>
      <c r="OH61" s="1028"/>
      <c r="OI61" s="1028"/>
      <c r="OJ61" s="1028"/>
      <c r="OK61" s="1028"/>
      <c r="OL61" s="1028"/>
      <c r="OM61" s="1028"/>
      <c r="ON61" s="1028"/>
      <c r="OO61" s="1028"/>
      <c r="OP61" s="1028"/>
      <c r="OQ61" s="1028"/>
      <c r="OR61" s="1028"/>
      <c r="OS61" s="1028"/>
      <c r="OT61" s="1028"/>
      <c r="OU61" s="1028"/>
      <c r="OV61" s="1028"/>
      <c r="OW61" s="1028"/>
      <c r="OX61" s="1028"/>
      <c r="OY61" s="1028"/>
      <c r="OZ61" s="1028"/>
      <c r="PA61" s="1028"/>
      <c r="PB61" s="1028"/>
      <c r="PC61" s="1028"/>
      <c r="PD61" s="1028"/>
      <c r="PE61" s="1028"/>
      <c r="PF61" s="1028"/>
      <c r="PG61" s="1028"/>
      <c r="PH61" s="1028"/>
      <c r="PI61" s="1028"/>
      <c r="PJ61" s="1028"/>
      <c r="PK61" s="1028"/>
      <c r="PL61" s="1028"/>
      <c r="PM61" s="1028"/>
      <c r="PN61" s="1028"/>
      <c r="PO61" s="1028"/>
      <c r="PP61" s="1028"/>
      <c r="PQ61" s="1028"/>
      <c r="PR61" s="1028"/>
      <c r="PS61" s="1028"/>
      <c r="PT61" s="1028"/>
      <c r="PU61" s="1028"/>
      <c r="PV61" s="1028"/>
      <c r="PW61" s="1028"/>
      <c r="PX61" s="1028"/>
      <c r="PY61" s="1028"/>
      <c r="PZ61" s="1028"/>
      <c r="QA61" s="1028"/>
      <c r="QB61" s="1028"/>
      <c r="QC61" s="1028"/>
      <c r="QD61" s="1028"/>
      <c r="QE61" s="1028"/>
      <c r="QF61" s="1028"/>
      <c r="QG61" s="1028"/>
      <c r="QH61" s="1028"/>
      <c r="QI61" s="1028"/>
      <c r="QJ61" s="1028"/>
      <c r="QK61" s="1028"/>
      <c r="QL61" s="1028"/>
      <c r="QM61" s="1028"/>
      <c r="QN61" s="1028"/>
      <c r="QO61" s="1028"/>
      <c r="QP61" s="1028"/>
      <c r="QQ61" s="1028"/>
      <c r="QR61" s="1028"/>
      <c r="QS61" s="1028"/>
      <c r="QT61" s="1028"/>
      <c r="QU61" s="1028"/>
      <c r="QV61" s="1028"/>
      <c r="QW61" s="1028"/>
      <c r="QX61" s="1028"/>
      <c r="QY61" s="1028"/>
      <c r="QZ61" s="1028"/>
      <c r="RA61" s="1028"/>
      <c r="RB61" s="1028"/>
      <c r="RC61" s="1028"/>
      <c r="RD61" s="1028"/>
      <c r="RE61" s="1028"/>
      <c r="RF61" s="1028"/>
      <c r="RG61" s="1028"/>
      <c r="RH61" s="1028"/>
      <c r="RI61" s="1028"/>
      <c r="RJ61" s="1028"/>
      <c r="RK61" s="1028"/>
      <c r="RL61" s="1028"/>
      <c r="RM61" s="1028"/>
      <c r="RN61" s="1028"/>
      <c r="RO61" s="1028"/>
      <c r="RP61" s="1028"/>
      <c r="RQ61" s="1028"/>
      <c r="RR61" s="1028"/>
      <c r="RS61" s="1028"/>
      <c r="RT61" s="1028"/>
      <c r="RU61" s="1028"/>
      <c r="RV61" s="1028"/>
      <c r="RW61" s="1028"/>
      <c r="RX61" s="1028"/>
      <c r="RY61" s="1028"/>
      <c r="RZ61" s="1028"/>
      <c r="SA61" s="1028"/>
      <c r="SB61" s="1028"/>
      <c r="SC61" s="1028"/>
      <c r="SD61" s="1028"/>
      <c r="SE61" s="1028"/>
      <c r="SF61" s="1028"/>
      <c r="SG61" s="1028"/>
      <c r="SH61" s="1028"/>
      <c r="SI61" s="1028"/>
      <c r="SJ61" s="1028"/>
      <c r="SK61" s="1028"/>
      <c r="SL61" s="1028"/>
      <c r="SM61" s="1028"/>
      <c r="SN61" s="1028"/>
      <c r="SO61" s="1028"/>
      <c r="SP61" s="1028"/>
      <c r="SQ61" s="1028"/>
      <c r="SR61" s="1028"/>
      <c r="SS61" s="1028"/>
      <c r="ST61" s="1028"/>
      <c r="SU61" s="1028"/>
      <c r="SV61" s="1028"/>
      <c r="SW61" s="1028"/>
      <c r="SX61" s="1028"/>
      <c r="SY61" s="1028"/>
      <c r="SZ61" s="1028"/>
      <c r="TA61" s="1028"/>
      <c r="TB61" s="1028"/>
      <c r="TC61" s="1028"/>
      <c r="TD61" s="1028"/>
      <c r="TE61" s="1028"/>
      <c r="TF61" s="1028"/>
      <c r="TG61" s="1028"/>
      <c r="TH61" s="1028"/>
      <c r="TI61" s="1028"/>
      <c r="TJ61" s="1028"/>
      <c r="TK61" s="1028"/>
      <c r="TL61" s="1028"/>
      <c r="TM61" s="1028"/>
      <c r="TN61" s="1028"/>
      <c r="TO61" s="1028"/>
      <c r="TP61" s="1028"/>
      <c r="TQ61" s="1028"/>
      <c r="TR61" s="1028"/>
      <c r="TS61" s="1028"/>
      <c r="TT61" s="1028"/>
      <c r="TU61" s="1028"/>
      <c r="TV61" s="1028"/>
      <c r="TW61" s="1028"/>
      <c r="TX61" s="1028"/>
      <c r="TY61" s="1028"/>
      <c r="TZ61" s="1028"/>
      <c r="UA61" s="1028"/>
      <c r="UB61" s="1028"/>
      <c r="UC61" s="1028"/>
      <c r="UD61" s="1028"/>
      <c r="UE61" s="1028"/>
      <c r="UF61" s="1028"/>
      <c r="UG61" s="1028"/>
      <c r="UH61" s="1028"/>
      <c r="UI61" s="1028"/>
      <c r="UJ61" s="1028"/>
      <c r="UK61" s="1028"/>
      <c r="UL61" s="1028"/>
      <c r="UM61" s="1028"/>
      <c r="UN61" s="1028"/>
      <c r="UO61" s="1028"/>
      <c r="UP61" s="1028"/>
      <c r="UQ61" s="1028"/>
      <c r="UR61" s="1028"/>
      <c r="US61" s="1028"/>
      <c r="UT61" s="1028"/>
      <c r="UU61" s="1028"/>
      <c r="UV61" s="1028"/>
      <c r="UW61" s="1028"/>
      <c r="UX61" s="1028"/>
      <c r="UY61" s="1028"/>
      <c r="UZ61" s="1028"/>
      <c r="VA61" s="1028"/>
      <c r="VB61" s="1028"/>
      <c r="VC61" s="1028"/>
      <c r="VD61" s="1028"/>
      <c r="VE61" s="1028"/>
      <c r="VF61" s="1028"/>
      <c r="VG61" s="1028"/>
      <c r="VH61" s="1028"/>
      <c r="VI61" s="1028"/>
      <c r="VJ61" s="1028"/>
      <c r="VK61" s="1028"/>
      <c r="VL61" s="1028"/>
      <c r="VM61" s="1028"/>
      <c r="VN61" s="1028"/>
      <c r="VO61" s="1028"/>
      <c r="VP61" s="1028"/>
      <c r="VQ61" s="1028"/>
      <c r="VR61" s="1028"/>
      <c r="VS61" s="1028"/>
      <c r="VT61" s="1028"/>
      <c r="VU61" s="1028"/>
      <c r="VV61" s="1028"/>
      <c r="VW61" s="1028"/>
      <c r="VX61" s="1028"/>
      <c r="VY61" s="1028"/>
      <c r="VZ61" s="1028"/>
      <c r="WA61" s="1028"/>
      <c r="WB61" s="1028"/>
      <c r="WC61" s="1028"/>
      <c r="WD61" s="1028"/>
      <c r="WE61" s="1028"/>
      <c r="WF61" s="1028"/>
      <c r="WG61" s="1028"/>
      <c r="WH61" s="1028"/>
      <c r="WI61" s="1028"/>
      <c r="WJ61" s="1028"/>
      <c r="WK61" s="1028"/>
      <c r="WL61" s="1028"/>
      <c r="WM61" s="1028"/>
      <c r="WN61" s="1028"/>
      <c r="WO61" s="1028"/>
      <c r="WP61" s="1028"/>
      <c r="WQ61" s="1028"/>
      <c r="WR61" s="1028"/>
      <c r="WS61" s="1028"/>
      <c r="WT61" s="1028"/>
      <c r="WU61" s="1028"/>
      <c r="WV61" s="1028"/>
      <c r="WW61" s="1028"/>
      <c r="WX61" s="1028"/>
      <c r="WY61" s="1028"/>
      <c r="WZ61" s="1028"/>
      <c r="XA61" s="1028"/>
      <c r="XB61" s="1028"/>
      <c r="XC61" s="1028"/>
      <c r="XD61" s="1028"/>
      <c r="XE61" s="1028"/>
      <c r="XF61" s="1028"/>
      <c r="XG61" s="1028"/>
      <c r="XH61" s="1028"/>
      <c r="XI61" s="1028"/>
      <c r="XJ61" s="1028"/>
      <c r="XK61" s="1028"/>
      <c r="XL61" s="1028"/>
      <c r="XM61" s="1028"/>
      <c r="XN61" s="1028"/>
      <c r="XO61" s="1028"/>
      <c r="XP61" s="1028"/>
      <c r="XQ61" s="1028"/>
      <c r="XR61" s="1028"/>
      <c r="XS61" s="1028"/>
      <c r="XT61" s="1028"/>
      <c r="XU61" s="1028"/>
      <c r="XV61" s="1028"/>
      <c r="XW61" s="1028"/>
      <c r="XX61" s="1028"/>
      <c r="XY61" s="1028"/>
      <c r="XZ61" s="1028"/>
      <c r="YA61" s="1028"/>
      <c r="YB61" s="1028"/>
      <c r="YC61" s="1028"/>
      <c r="YD61" s="1028"/>
      <c r="YE61" s="1028"/>
      <c r="YF61" s="1028"/>
      <c r="YG61" s="1028"/>
      <c r="YH61" s="1028"/>
      <c r="YI61" s="1028"/>
      <c r="YJ61" s="1028"/>
      <c r="YK61" s="1028"/>
      <c r="YL61" s="1028"/>
      <c r="YM61" s="1028"/>
      <c r="YN61" s="1028"/>
      <c r="YO61" s="1028"/>
      <c r="YP61" s="1028"/>
      <c r="YQ61" s="1028"/>
      <c r="YR61" s="1028"/>
      <c r="YS61" s="1028"/>
      <c r="YT61" s="1028"/>
      <c r="YU61" s="1028"/>
      <c r="YV61" s="1028"/>
      <c r="YW61" s="1028"/>
      <c r="YX61" s="1028"/>
      <c r="YY61" s="1028"/>
      <c r="YZ61" s="1028"/>
      <c r="ZA61" s="1028"/>
      <c r="ZB61" s="1028"/>
      <c r="ZC61" s="1028"/>
      <c r="ZD61" s="1028"/>
      <c r="ZE61" s="1028"/>
      <c r="ZF61" s="1028"/>
      <c r="ZG61" s="1028"/>
      <c r="ZH61" s="1028"/>
      <c r="ZI61" s="1028"/>
      <c r="ZJ61" s="1028"/>
      <c r="ZK61" s="1028"/>
      <c r="ZL61" s="1028"/>
      <c r="ZM61" s="1028"/>
      <c r="ZN61" s="1028"/>
      <c r="ZO61" s="1028"/>
      <c r="ZP61" s="1028"/>
      <c r="ZQ61" s="1028"/>
      <c r="ZR61" s="1028"/>
      <c r="ZS61" s="1028"/>
      <c r="ZT61" s="1028"/>
      <c r="ZU61" s="1028"/>
      <c r="ZV61" s="1028"/>
      <c r="ZW61" s="1028"/>
      <c r="ZX61" s="1028"/>
      <c r="ZY61" s="1028"/>
      <c r="ZZ61" s="1028"/>
      <c r="AAA61" s="1028"/>
      <c r="AAB61" s="1028"/>
      <c r="AAC61" s="1028"/>
      <c r="AAD61" s="1028"/>
      <c r="AAE61" s="1028"/>
      <c r="AAF61" s="1028"/>
      <c r="AAG61" s="1028"/>
      <c r="AAH61" s="1028"/>
      <c r="AAI61" s="1028"/>
      <c r="AAJ61" s="1028"/>
      <c r="AAK61" s="1028"/>
      <c r="AAL61" s="1028"/>
      <c r="AAM61" s="1028"/>
      <c r="AAN61" s="1028"/>
      <c r="AAO61" s="1028"/>
      <c r="AAP61" s="1028"/>
      <c r="AAQ61" s="1028"/>
      <c r="AAR61" s="1028"/>
      <c r="AAS61" s="1028"/>
      <c r="AAT61" s="1028"/>
      <c r="AAU61" s="1028"/>
      <c r="AAV61" s="1028"/>
      <c r="AAW61" s="1028"/>
      <c r="AAX61" s="1028"/>
      <c r="AAY61" s="1028"/>
      <c r="AAZ61" s="1028"/>
      <c r="ABA61" s="1028"/>
      <c r="ABB61" s="1028"/>
      <c r="ABC61" s="1028"/>
      <c r="ABD61" s="1028"/>
      <c r="ABE61" s="1028"/>
      <c r="ABF61" s="1028"/>
      <c r="ABG61" s="1028"/>
      <c r="ABH61" s="1028"/>
      <c r="ABI61" s="1028"/>
      <c r="ABJ61" s="1028"/>
      <c r="ABK61" s="1028"/>
      <c r="ABL61" s="1028"/>
      <c r="ABM61" s="1028"/>
      <c r="ABN61" s="1028"/>
      <c r="ABO61" s="1028"/>
      <c r="ABP61" s="1028"/>
      <c r="ABQ61" s="1028"/>
      <c r="ABR61" s="1028"/>
      <c r="ABS61" s="1028"/>
      <c r="ABT61" s="1028"/>
      <c r="ABU61" s="1028"/>
      <c r="ABV61" s="1028"/>
      <c r="ABW61" s="1028"/>
      <c r="ABX61" s="1028"/>
      <c r="ABY61" s="1028"/>
      <c r="ABZ61" s="1028"/>
      <c r="ACA61" s="1028"/>
      <c r="ACB61" s="1028"/>
      <c r="ACC61" s="1028"/>
      <c r="ACD61" s="1028"/>
      <c r="ACE61" s="1028"/>
      <c r="ACF61" s="1028"/>
      <c r="ACG61" s="1028"/>
      <c r="ACH61" s="1028"/>
      <c r="ACI61" s="1028"/>
      <c r="ACJ61" s="1028"/>
      <c r="ACK61" s="1028"/>
      <c r="ACL61" s="1028"/>
      <c r="ACM61" s="1028"/>
      <c r="ACN61" s="1028"/>
      <c r="ACO61" s="1028"/>
      <c r="ACP61" s="1028"/>
      <c r="ACQ61" s="1028"/>
      <c r="ACR61" s="1028"/>
      <c r="ACS61" s="1028"/>
      <c r="ACT61" s="1028"/>
      <c r="ACU61" s="1028"/>
      <c r="ACV61" s="1028"/>
      <c r="ACW61" s="1028"/>
      <c r="ACX61" s="1028"/>
      <c r="ACY61" s="1028"/>
      <c r="ACZ61" s="1028"/>
      <c r="ADA61" s="1028"/>
      <c r="ADB61" s="1028"/>
      <c r="ADC61" s="1028"/>
      <c r="ADD61" s="1028"/>
      <c r="ADE61" s="1028"/>
      <c r="ADF61" s="1028"/>
      <c r="ADG61" s="1028"/>
      <c r="ADH61" s="1028"/>
      <c r="ADI61" s="1028"/>
      <c r="ADJ61" s="1028"/>
      <c r="ADK61" s="1028"/>
      <c r="ADL61" s="1028"/>
      <c r="ADM61" s="1028"/>
      <c r="ADN61" s="1028"/>
      <c r="ADO61" s="1028"/>
      <c r="ADP61" s="1028"/>
      <c r="ADQ61" s="1028"/>
      <c r="ADR61" s="1028"/>
      <c r="ADS61" s="1028"/>
      <c r="ADT61" s="1028"/>
      <c r="ADU61" s="1028"/>
      <c r="ADV61" s="1028"/>
      <c r="ADW61" s="1028"/>
      <c r="ADX61" s="1028"/>
      <c r="ADY61" s="1028"/>
      <c r="ADZ61" s="1028"/>
      <c r="AEA61" s="1028"/>
      <c r="AEB61" s="1028"/>
      <c r="AEC61" s="1028"/>
      <c r="AED61" s="1028"/>
      <c r="AEE61" s="1028"/>
      <c r="AEF61" s="1028"/>
      <c r="AEG61" s="1028"/>
      <c r="AEH61" s="1028"/>
      <c r="AEI61" s="1028"/>
      <c r="AEJ61" s="1028"/>
      <c r="AEK61" s="1028"/>
      <c r="AEL61" s="1028"/>
      <c r="AEM61" s="1028"/>
      <c r="AEN61" s="1028"/>
      <c r="AEO61" s="1028"/>
      <c r="AEP61" s="1028"/>
      <c r="AEQ61" s="1028"/>
      <c r="AER61" s="1028"/>
      <c r="AES61" s="1028"/>
      <c r="AET61" s="1028"/>
      <c r="AEU61" s="1028"/>
      <c r="AEV61" s="1028"/>
      <c r="AEW61" s="1028"/>
      <c r="AEX61" s="1028"/>
      <c r="AEY61" s="1028"/>
      <c r="AEZ61" s="1028"/>
      <c r="AFA61" s="1028"/>
      <c r="AFB61" s="1028"/>
      <c r="AFC61" s="1028"/>
      <c r="AFD61" s="1028"/>
      <c r="AFE61" s="1028"/>
      <c r="AFF61" s="1028"/>
      <c r="AFG61" s="1028"/>
      <c r="AFH61" s="1028"/>
      <c r="AFI61" s="1028"/>
      <c r="AFJ61" s="1028"/>
      <c r="AFK61" s="1028"/>
      <c r="AFL61" s="1028"/>
      <c r="AFM61" s="1028"/>
      <c r="AFN61" s="1028"/>
      <c r="AFO61" s="1028"/>
      <c r="AFP61" s="1028"/>
      <c r="AFQ61" s="1028"/>
      <c r="AFR61" s="1028"/>
      <c r="AFS61" s="1028"/>
      <c r="AFT61" s="1028"/>
      <c r="AFU61" s="1028"/>
      <c r="AFV61" s="1028"/>
      <c r="AFW61" s="1028"/>
      <c r="AFX61" s="1028"/>
      <c r="AFY61" s="1028"/>
      <c r="AFZ61" s="1028"/>
      <c r="AGA61" s="1028"/>
      <c r="AGB61" s="1028"/>
      <c r="AGC61" s="1028"/>
      <c r="AGD61" s="1028"/>
      <c r="AGE61" s="1028"/>
      <c r="AGF61" s="1028"/>
      <c r="AGG61" s="1028"/>
      <c r="AGH61" s="1028"/>
      <c r="AGI61" s="1028"/>
      <c r="AGJ61" s="1028"/>
      <c r="AGK61" s="1028"/>
      <c r="AGL61" s="1028"/>
      <c r="AGM61" s="1028"/>
      <c r="AGN61" s="1028"/>
      <c r="AGO61" s="1028"/>
      <c r="AGP61" s="1028"/>
      <c r="AGQ61" s="1028"/>
      <c r="AGR61" s="1028"/>
      <c r="AGS61" s="1028"/>
      <c r="AGT61" s="1028"/>
      <c r="AGU61" s="1028"/>
      <c r="AGV61" s="1028"/>
      <c r="AGW61" s="1028"/>
      <c r="AGX61" s="1028"/>
      <c r="AGY61" s="1028"/>
      <c r="AGZ61" s="1028"/>
      <c r="AHA61" s="1028"/>
      <c r="AHB61" s="1028"/>
      <c r="AHC61" s="1028"/>
      <c r="AHD61" s="1028"/>
      <c r="AHE61" s="1028"/>
      <c r="AHF61" s="1028"/>
      <c r="AHG61" s="1028"/>
      <c r="AHH61" s="1028"/>
      <c r="AHI61" s="1028"/>
      <c r="AHJ61" s="1028"/>
      <c r="AHK61" s="1028"/>
      <c r="AHL61" s="1028"/>
      <c r="AHM61" s="1028"/>
      <c r="AHN61" s="1028"/>
      <c r="AHO61" s="1028"/>
      <c r="AHP61" s="1028"/>
      <c r="AHQ61" s="1028"/>
      <c r="AHR61" s="1028"/>
      <c r="AHS61" s="1028"/>
      <c r="AHT61" s="1028"/>
      <c r="AHU61" s="1028"/>
      <c r="AHV61" s="1028"/>
      <c r="AHW61" s="1028"/>
      <c r="AHX61" s="1028"/>
      <c r="AHY61" s="1028"/>
      <c r="AHZ61" s="1028"/>
      <c r="AIA61" s="1028"/>
      <c r="AIB61" s="1028"/>
      <c r="AIC61" s="1028"/>
      <c r="AID61" s="1028"/>
      <c r="AIE61" s="1028"/>
      <c r="AIF61" s="1028"/>
      <c r="AIG61" s="1028"/>
      <c r="AIH61" s="1028"/>
      <c r="AII61" s="1028"/>
      <c r="AIJ61" s="1028"/>
      <c r="AIK61" s="1028"/>
      <c r="AIL61" s="1028"/>
      <c r="AIM61" s="1028"/>
      <c r="AIN61" s="1028"/>
      <c r="AIO61" s="1028"/>
      <c r="AIP61" s="1028"/>
      <c r="AIQ61" s="1028"/>
      <c r="AIR61" s="1028"/>
      <c r="AIS61" s="1028"/>
      <c r="AIT61" s="1028"/>
      <c r="AIU61" s="1028"/>
      <c r="AIV61" s="1028"/>
      <c r="AIW61" s="1028"/>
      <c r="AIX61" s="1028"/>
      <c r="AIY61" s="1028"/>
      <c r="AIZ61" s="1028"/>
      <c r="AJA61" s="1028"/>
      <c r="AJB61" s="1028"/>
      <c r="AJC61" s="1028"/>
      <c r="AJD61" s="1028"/>
      <c r="AJE61" s="1028"/>
      <c r="AJF61" s="1028"/>
      <c r="AJG61" s="1028"/>
      <c r="AJH61" s="1028"/>
      <c r="AJI61" s="1028"/>
      <c r="AJJ61" s="1028"/>
      <c r="AJK61" s="1028"/>
      <c r="AJL61" s="1028"/>
      <c r="AJM61" s="1028"/>
      <c r="AJN61" s="1028"/>
      <c r="AJO61" s="1028"/>
      <c r="AJP61" s="1028"/>
      <c r="AJQ61" s="1028"/>
      <c r="AJR61" s="1028"/>
      <c r="AJS61" s="1028"/>
      <c r="AJT61" s="1028"/>
      <c r="AJU61" s="1028"/>
      <c r="AJV61" s="1028"/>
      <c r="AJW61" s="1028"/>
      <c r="AJX61" s="1028"/>
      <c r="AJY61" s="1028"/>
      <c r="AJZ61" s="1028"/>
      <c r="AKA61" s="1028"/>
      <c r="AKB61" s="1028"/>
      <c r="AKC61" s="1028"/>
      <c r="AKD61" s="1028"/>
      <c r="AKE61" s="1028"/>
      <c r="AKF61" s="1028"/>
      <c r="AKG61" s="1028"/>
      <c r="AKH61" s="1028"/>
      <c r="AKI61" s="1028"/>
      <c r="AKJ61" s="1028"/>
      <c r="AKK61" s="1028"/>
      <c r="AKL61" s="1028"/>
      <c r="AKM61" s="1028"/>
      <c r="AKN61" s="1028"/>
      <c r="AKO61" s="1028"/>
      <c r="AKP61" s="1028"/>
      <c r="AKQ61" s="1028"/>
      <c r="AKR61" s="1028"/>
      <c r="AKS61" s="1028"/>
      <c r="AKT61" s="1028"/>
      <c r="AKU61" s="1028"/>
      <c r="AKV61" s="1028"/>
      <c r="AKW61" s="1028"/>
      <c r="AKX61" s="1028"/>
      <c r="AKY61" s="1028"/>
      <c r="AKZ61" s="1028"/>
      <c r="ALA61" s="1028"/>
      <c r="ALB61" s="1028"/>
      <c r="ALC61" s="1028"/>
      <c r="ALD61" s="1028"/>
      <c r="ALE61" s="1028"/>
      <c r="ALF61" s="1028"/>
      <c r="ALG61" s="1028"/>
      <c r="ALH61" s="1028"/>
      <c r="ALI61" s="1028"/>
      <c r="ALJ61" s="1028"/>
      <c r="ALK61" s="1028"/>
      <c r="ALL61" s="1028"/>
      <c r="ALM61" s="1028"/>
      <c r="ALN61" s="1028"/>
      <c r="ALO61" s="1028"/>
      <c r="ALP61" s="1028"/>
      <c r="ALQ61" s="1028"/>
      <c r="ALR61" s="1028"/>
      <c r="ALS61" s="1028"/>
      <c r="ALT61" s="1028"/>
      <c r="ALU61" s="1028"/>
      <c r="ALV61" s="1028"/>
      <c r="ALW61" s="1028"/>
      <c r="ALX61" s="1028"/>
      <c r="ALY61" s="1028"/>
      <c r="ALZ61" s="1028"/>
      <c r="AMA61" s="1028"/>
      <c r="AMB61" s="1028"/>
      <c r="AMC61" s="1028"/>
      <c r="AMD61" s="1028"/>
      <c r="AME61" s="1028"/>
      <c r="AMF61" s="1028"/>
      <c r="AMG61" s="1028"/>
      <c r="AMH61" s="1028"/>
      <c r="AMI61" s="1028"/>
      <c r="AMJ61" s="1028"/>
      <c r="AMK61" s="1028"/>
      <c r="AML61" s="1028"/>
      <c r="AMM61" s="1028"/>
      <c r="AMN61" s="1028"/>
      <c r="AMO61" s="1028"/>
      <c r="AMP61" s="1028"/>
      <c r="AMQ61" s="1028"/>
      <c r="AMR61" s="1028"/>
      <c r="AMS61" s="1028"/>
      <c r="AMT61" s="1028"/>
      <c r="AMU61" s="1028"/>
      <c r="AMV61" s="1028"/>
      <c r="AMW61" s="1028"/>
      <c r="AMX61" s="1028"/>
      <c r="AMY61" s="1028"/>
      <c r="AMZ61" s="1028"/>
      <c r="ANA61" s="1028"/>
      <c r="ANB61" s="1028"/>
      <c r="ANC61" s="1028"/>
      <c r="AND61" s="1028"/>
      <c r="ANE61" s="1028"/>
      <c r="ANF61" s="1028"/>
      <c r="ANG61" s="1028"/>
      <c r="ANH61" s="1028"/>
      <c r="ANI61" s="1028"/>
      <c r="ANJ61" s="1028"/>
      <c r="ANK61" s="1028"/>
      <c r="ANL61" s="1028"/>
      <c r="ANM61" s="1028"/>
      <c r="ANN61" s="1028"/>
      <c r="ANO61" s="1028"/>
      <c r="ANP61" s="1028"/>
      <c r="ANQ61" s="1028"/>
      <c r="ANR61" s="1028"/>
      <c r="ANS61" s="1028"/>
      <c r="ANT61" s="1028"/>
      <c r="ANU61" s="1028"/>
      <c r="ANV61" s="1028"/>
      <c r="ANW61" s="1028"/>
      <c r="ANX61" s="1028"/>
      <c r="ANY61" s="1028"/>
      <c r="ANZ61" s="1028"/>
      <c r="AOA61" s="1028"/>
      <c r="AOB61" s="1028"/>
      <c r="AOC61" s="1028"/>
      <c r="AOD61" s="1028"/>
      <c r="AOE61" s="1028"/>
      <c r="AOF61" s="1028"/>
      <c r="AOG61" s="1028"/>
      <c r="AOH61" s="1028"/>
      <c r="AOI61" s="1028"/>
      <c r="AOJ61" s="1028"/>
      <c r="AOK61" s="1028"/>
      <c r="AOL61" s="1028"/>
      <c r="AOM61" s="1028"/>
      <c r="AON61" s="1028"/>
      <c r="AOO61" s="1028"/>
      <c r="AOP61" s="1028"/>
      <c r="AOQ61" s="1028"/>
      <c r="AOR61" s="1028"/>
      <c r="AOS61" s="1028"/>
      <c r="AOT61" s="1028"/>
      <c r="AOU61" s="1028"/>
      <c r="AOV61" s="1028"/>
      <c r="AOW61" s="1028"/>
      <c r="AOX61" s="1028"/>
      <c r="AOY61" s="1028"/>
      <c r="AOZ61" s="1028"/>
      <c r="APA61" s="1028"/>
      <c r="APB61" s="1028"/>
      <c r="APC61" s="1028"/>
      <c r="APD61" s="1028"/>
      <c r="APE61" s="1028"/>
      <c r="APF61" s="1028"/>
      <c r="APG61" s="1028"/>
      <c r="APH61" s="1028"/>
      <c r="API61" s="1028"/>
      <c r="APJ61" s="1028"/>
      <c r="APK61" s="1028"/>
      <c r="APL61" s="1028"/>
      <c r="APM61" s="1028"/>
      <c r="APN61" s="1028"/>
      <c r="APO61" s="1028"/>
      <c r="APP61" s="1028"/>
      <c r="APQ61" s="1028"/>
      <c r="APR61" s="1028"/>
      <c r="APS61" s="1028"/>
      <c r="APT61" s="1028"/>
      <c r="APU61" s="1028"/>
      <c r="APV61" s="1028"/>
      <c r="APW61" s="1028"/>
      <c r="APX61" s="1028"/>
      <c r="APY61" s="1028"/>
      <c r="APZ61" s="1028"/>
      <c r="AQA61" s="1028"/>
      <c r="AQB61" s="1028"/>
      <c r="AQC61" s="1028"/>
      <c r="AQD61" s="1028"/>
      <c r="AQE61" s="1028"/>
      <c r="AQF61" s="1028"/>
      <c r="AQG61" s="1028"/>
      <c r="AQH61" s="1028"/>
      <c r="AQI61" s="1028"/>
      <c r="AQJ61" s="1028"/>
      <c r="AQK61" s="1028"/>
      <c r="AQL61" s="1028"/>
      <c r="AQM61" s="1028"/>
      <c r="AQN61" s="1028"/>
      <c r="AQO61" s="1028"/>
      <c r="AQP61" s="1028"/>
      <c r="AQQ61" s="1028"/>
      <c r="AQR61" s="1028"/>
      <c r="AQS61" s="1028"/>
      <c r="AQT61" s="1028"/>
      <c r="AQU61" s="1028"/>
      <c r="AQV61" s="1028"/>
      <c r="AQW61" s="1028"/>
      <c r="AQX61" s="1028"/>
      <c r="AQY61" s="1028"/>
      <c r="AQZ61" s="1028"/>
      <c r="ARA61" s="1028"/>
      <c r="ARB61" s="1028"/>
      <c r="ARC61" s="1028"/>
      <c r="ARD61" s="1028"/>
      <c r="ARE61" s="1028"/>
      <c r="ARF61" s="1028"/>
      <c r="ARG61" s="1028"/>
      <c r="ARH61" s="1028"/>
      <c r="ARI61" s="1028"/>
      <c r="ARJ61" s="1028"/>
      <c r="ARK61" s="1028"/>
      <c r="ARL61" s="1028"/>
      <c r="ARM61" s="1028"/>
      <c r="ARN61" s="1028"/>
      <c r="ARO61" s="1028"/>
      <c r="ARP61" s="1028"/>
      <c r="ARQ61" s="1028"/>
      <c r="ARR61" s="1028"/>
      <c r="ARS61" s="1028"/>
      <c r="ART61" s="1028"/>
      <c r="ARU61" s="1028"/>
      <c r="ARV61" s="1028"/>
      <c r="ARW61" s="1028"/>
      <c r="ARX61" s="1028"/>
      <c r="ARY61" s="1028"/>
      <c r="ARZ61" s="1028"/>
      <c r="ASA61" s="1028"/>
      <c r="ASB61" s="1028"/>
      <c r="ASC61" s="1028"/>
      <c r="ASD61" s="1028"/>
      <c r="ASE61" s="1028"/>
      <c r="ASF61" s="1028"/>
      <c r="ASG61" s="1028"/>
      <c r="ASH61" s="1028"/>
      <c r="ASI61" s="1028"/>
      <c r="ASJ61" s="1028"/>
      <c r="ASK61" s="1028"/>
      <c r="ASL61" s="1028"/>
      <c r="ASM61" s="1028"/>
      <c r="ASN61" s="1028"/>
      <c r="ASO61" s="1028"/>
      <c r="ASP61" s="1028"/>
      <c r="ASQ61" s="1028"/>
      <c r="ASR61" s="1028"/>
      <c r="ASS61" s="1028"/>
      <c r="AST61" s="1028"/>
      <c r="ASU61" s="1028"/>
      <c r="ASV61" s="1028"/>
      <c r="ASW61" s="1028"/>
      <c r="ASX61" s="1028"/>
      <c r="ASY61" s="1028"/>
      <c r="ASZ61" s="1028"/>
      <c r="ATA61" s="1028"/>
      <c r="ATB61" s="1028"/>
      <c r="ATC61" s="1028"/>
      <c r="ATD61" s="1028"/>
      <c r="ATE61" s="1028"/>
      <c r="ATF61" s="1028"/>
      <c r="ATG61" s="1028"/>
      <c r="ATH61" s="1028"/>
      <c r="ATI61" s="1028"/>
      <c r="ATJ61" s="1028"/>
      <c r="ATK61" s="1028"/>
      <c r="ATL61" s="1028"/>
      <c r="ATM61" s="1028"/>
      <c r="ATN61" s="1028"/>
      <c r="ATO61" s="1028"/>
      <c r="ATP61" s="1028"/>
      <c r="ATQ61" s="1028"/>
      <c r="ATR61" s="1028"/>
      <c r="ATS61" s="1028"/>
      <c r="ATT61" s="1028"/>
      <c r="ATU61" s="1028"/>
      <c r="ATV61" s="1028"/>
      <c r="ATW61" s="1028"/>
      <c r="ATX61" s="1028"/>
      <c r="ATY61" s="1028"/>
      <c r="ATZ61" s="1028"/>
      <c r="AUA61" s="1028"/>
      <c r="AUB61" s="1028"/>
      <c r="AUC61" s="1028"/>
      <c r="AUD61" s="1028"/>
      <c r="AUE61" s="1028"/>
      <c r="AUF61" s="1028"/>
      <c r="AUG61" s="1028"/>
      <c r="AUH61" s="1028"/>
      <c r="AUI61" s="1028"/>
      <c r="AUJ61" s="1028"/>
      <c r="AUK61" s="1028"/>
      <c r="AUL61" s="1028"/>
      <c r="AUM61" s="1028"/>
      <c r="AUN61" s="1028"/>
      <c r="AUO61" s="1028"/>
      <c r="AUP61" s="1028"/>
      <c r="AUQ61" s="1028"/>
      <c r="AUR61" s="1028"/>
      <c r="AUS61" s="1028"/>
      <c r="AUT61" s="1028"/>
      <c r="AUU61" s="1028"/>
      <c r="AUV61" s="1028"/>
      <c r="AUW61" s="1028"/>
      <c r="AUX61" s="1028"/>
      <c r="AUY61" s="1028"/>
      <c r="AUZ61" s="1028"/>
      <c r="AVA61" s="1028"/>
      <c r="AVB61" s="1028"/>
      <c r="AVC61" s="1028"/>
      <c r="AVD61" s="1028"/>
      <c r="AVE61" s="1028"/>
      <c r="AVF61" s="1028"/>
      <c r="AVG61" s="1028"/>
      <c r="AVH61" s="1028"/>
      <c r="AVI61" s="1028"/>
      <c r="AVJ61" s="1028"/>
      <c r="AVK61" s="1028"/>
      <c r="AVL61" s="1028"/>
      <c r="AVM61" s="1028"/>
      <c r="AVN61" s="1028"/>
      <c r="AVO61" s="1028"/>
      <c r="AVP61" s="1028"/>
      <c r="AVQ61" s="1028"/>
      <c r="AVR61" s="1028"/>
      <c r="AVS61" s="1028"/>
      <c r="AVT61" s="1028"/>
      <c r="AVU61" s="1028"/>
      <c r="AVV61" s="1028"/>
      <c r="AVW61" s="1028"/>
      <c r="AVX61" s="1028"/>
      <c r="AVY61" s="1028"/>
      <c r="AVZ61" s="1028"/>
      <c r="AWA61" s="1028"/>
      <c r="AWB61" s="1028"/>
      <c r="AWC61" s="1028"/>
      <c r="AWD61" s="1028"/>
      <c r="AWE61" s="1028"/>
      <c r="AWF61" s="1028"/>
      <c r="AWG61" s="1028"/>
      <c r="AWH61" s="1028"/>
      <c r="AWI61" s="1028"/>
      <c r="AWJ61" s="1028"/>
      <c r="AWK61" s="1028"/>
      <c r="AWL61" s="1028"/>
      <c r="AWM61" s="1028"/>
      <c r="AWN61" s="1028"/>
      <c r="AWO61" s="1028"/>
      <c r="AWP61" s="1028"/>
      <c r="AWQ61" s="1028"/>
      <c r="AWR61" s="1028"/>
      <c r="AWS61" s="1028"/>
      <c r="AWT61" s="1028"/>
      <c r="AWU61" s="1028"/>
      <c r="AWV61" s="1028"/>
      <c r="AWW61" s="1028"/>
      <c r="AWX61" s="1028"/>
      <c r="AWY61" s="1028"/>
      <c r="AWZ61" s="1028"/>
      <c r="AXA61" s="1028"/>
      <c r="AXB61" s="1028"/>
      <c r="AXC61" s="1028"/>
      <c r="AXD61" s="1028"/>
      <c r="AXE61" s="1028"/>
      <c r="AXF61" s="1028"/>
      <c r="AXG61" s="1028"/>
      <c r="AXH61" s="1028"/>
      <c r="AXI61" s="1028"/>
      <c r="AXJ61" s="1028"/>
      <c r="AXK61" s="1028"/>
      <c r="AXL61" s="1028"/>
      <c r="AXM61" s="1028"/>
      <c r="AXN61" s="1028"/>
      <c r="AXO61" s="1028"/>
      <c r="AXP61" s="1028"/>
      <c r="AXQ61" s="1028"/>
      <c r="AXR61" s="1028"/>
      <c r="AXS61" s="1028"/>
      <c r="AXT61" s="1028"/>
      <c r="AXU61" s="1028"/>
      <c r="AXV61" s="1028"/>
      <c r="AXW61" s="1028"/>
      <c r="AXX61" s="1028"/>
      <c r="AXY61" s="1028"/>
      <c r="AXZ61" s="1028"/>
      <c r="AYA61" s="1028"/>
      <c r="AYB61" s="1028"/>
      <c r="AYC61" s="1028"/>
      <c r="AYD61" s="1028"/>
      <c r="AYE61" s="1028"/>
      <c r="AYF61" s="1028"/>
      <c r="AYG61" s="1028"/>
      <c r="AYH61" s="1028"/>
      <c r="AYI61" s="1028"/>
      <c r="AYJ61" s="1028"/>
      <c r="AYK61" s="1028"/>
      <c r="AYL61" s="1028"/>
      <c r="AYM61" s="1028"/>
      <c r="AYN61" s="1028"/>
      <c r="AYO61" s="1028"/>
      <c r="AYP61" s="1028"/>
      <c r="AYQ61" s="1028"/>
      <c r="AYR61" s="1028"/>
      <c r="AYS61" s="1028"/>
      <c r="AYT61" s="1028"/>
      <c r="AYU61" s="1028"/>
      <c r="AYV61" s="1028"/>
      <c r="AYW61" s="1028"/>
      <c r="AYX61" s="1028"/>
      <c r="AYY61" s="1028"/>
      <c r="AYZ61" s="1028"/>
      <c r="AZA61" s="1028"/>
      <c r="AZB61" s="1028"/>
      <c r="AZC61" s="1028"/>
      <c r="AZD61" s="1028"/>
      <c r="AZE61" s="1028"/>
      <c r="AZF61" s="1028"/>
      <c r="AZG61" s="1028"/>
      <c r="AZH61" s="1028"/>
      <c r="AZI61" s="1028"/>
      <c r="AZJ61" s="1028"/>
      <c r="AZK61" s="1028"/>
      <c r="AZL61" s="1028"/>
      <c r="AZM61" s="1028"/>
      <c r="AZN61" s="1028"/>
      <c r="AZO61" s="1028"/>
      <c r="AZP61" s="1028"/>
      <c r="AZQ61" s="1028"/>
      <c r="AZR61" s="1028"/>
      <c r="AZS61" s="1028"/>
      <c r="AZT61" s="1028"/>
      <c r="AZU61" s="1028"/>
      <c r="AZV61" s="1028"/>
      <c r="AZW61" s="1028"/>
      <c r="AZX61" s="1028"/>
      <c r="AZY61" s="1028"/>
      <c r="AZZ61" s="1028"/>
      <c r="BAA61" s="1028"/>
      <c r="BAB61" s="1028"/>
      <c r="BAC61" s="1028"/>
      <c r="BAD61" s="1028"/>
      <c r="BAE61" s="1028"/>
      <c r="BAF61" s="1028"/>
      <c r="BAG61" s="1028"/>
      <c r="BAH61" s="1028"/>
      <c r="BAI61" s="1028"/>
      <c r="BAJ61" s="1028"/>
      <c r="BAK61" s="1028"/>
      <c r="BAL61" s="1028"/>
      <c r="BAM61" s="1028"/>
      <c r="BAN61" s="1028"/>
      <c r="BAO61" s="1028"/>
      <c r="BAP61" s="1028"/>
      <c r="BAQ61" s="1028"/>
      <c r="BAR61" s="1028"/>
      <c r="BAS61" s="1028"/>
      <c r="BAT61" s="1028"/>
      <c r="BAU61" s="1028"/>
      <c r="BAV61" s="1028"/>
      <c r="BAW61" s="1028"/>
      <c r="BAX61" s="1028"/>
      <c r="BAY61" s="1028"/>
      <c r="BAZ61" s="1028"/>
      <c r="BBA61" s="1028"/>
      <c r="BBB61" s="1028"/>
      <c r="BBC61" s="1028"/>
      <c r="BBD61" s="1028"/>
      <c r="BBE61" s="1028"/>
      <c r="BBF61" s="1028"/>
      <c r="BBG61" s="1028"/>
      <c r="BBH61" s="1028"/>
      <c r="BBI61" s="1028"/>
      <c r="BBJ61" s="1028"/>
      <c r="BBK61" s="1028"/>
      <c r="BBL61" s="1028"/>
      <c r="BBM61" s="1028"/>
      <c r="BBN61" s="1028"/>
      <c r="BBO61" s="1028"/>
      <c r="BBP61" s="1028"/>
      <c r="BBQ61" s="1028"/>
      <c r="BBR61" s="1028"/>
      <c r="BBS61" s="1028"/>
      <c r="BBT61" s="1028"/>
      <c r="BBU61" s="1028"/>
      <c r="BBV61" s="1028"/>
      <c r="BBW61" s="1028"/>
      <c r="BBX61" s="1028"/>
      <c r="BBY61" s="1028"/>
      <c r="BBZ61" s="1028"/>
      <c r="BCA61" s="1028"/>
      <c r="BCB61" s="1028"/>
      <c r="BCC61" s="1028"/>
      <c r="BCD61" s="1028"/>
      <c r="BCE61" s="1028"/>
      <c r="BCF61" s="1028"/>
      <c r="BCG61" s="1028"/>
      <c r="BCH61" s="1028"/>
      <c r="BCI61" s="1028"/>
      <c r="BCJ61" s="1028"/>
      <c r="BCK61" s="1028"/>
      <c r="BCL61" s="1028"/>
      <c r="BCM61" s="1028"/>
      <c r="BCN61" s="1028"/>
      <c r="BCO61" s="1028"/>
      <c r="BCP61" s="1028"/>
      <c r="BCQ61" s="1028"/>
      <c r="BCR61" s="1028"/>
      <c r="BCS61" s="1028"/>
      <c r="BCT61" s="1028"/>
      <c r="BCU61" s="1028"/>
      <c r="BCV61" s="1028"/>
      <c r="BCW61" s="1028"/>
      <c r="BCX61" s="1028"/>
      <c r="BCY61" s="1028"/>
      <c r="BCZ61" s="1028"/>
      <c r="BDA61" s="1028"/>
      <c r="BDB61" s="1028"/>
      <c r="BDC61" s="1028"/>
      <c r="BDD61" s="1028"/>
      <c r="BDE61" s="1028"/>
      <c r="BDF61" s="1028"/>
      <c r="BDG61" s="1028"/>
      <c r="BDH61" s="1028"/>
      <c r="BDI61" s="1028"/>
      <c r="BDJ61" s="1028"/>
      <c r="BDK61" s="1028"/>
      <c r="BDL61" s="1028"/>
      <c r="BDM61" s="1028"/>
      <c r="BDN61" s="1028"/>
      <c r="BDO61" s="1028"/>
      <c r="BDP61" s="1028"/>
      <c r="BDQ61" s="1028"/>
      <c r="BDR61" s="1028"/>
      <c r="BDS61" s="1028"/>
      <c r="BDT61" s="1028"/>
      <c r="BDU61" s="1028"/>
      <c r="BDV61" s="1028"/>
      <c r="BDW61" s="1028"/>
      <c r="BDX61" s="1028"/>
      <c r="BDY61" s="1028"/>
      <c r="BDZ61" s="1028"/>
      <c r="BEA61" s="1028"/>
      <c r="BEB61" s="1028"/>
      <c r="BEC61" s="1028"/>
      <c r="BED61" s="1028"/>
      <c r="BEE61" s="1028"/>
      <c r="BEF61" s="1028"/>
      <c r="BEG61" s="1028"/>
      <c r="BEH61" s="1028"/>
      <c r="BEI61" s="1028"/>
      <c r="BEJ61" s="1028"/>
      <c r="BEK61" s="1028"/>
      <c r="BEL61" s="1028"/>
      <c r="BEM61" s="1028"/>
      <c r="BEN61" s="1028"/>
      <c r="BEO61" s="1028"/>
      <c r="BEP61" s="1028"/>
      <c r="BEQ61" s="1028"/>
      <c r="BER61" s="1028"/>
      <c r="BES61" s="1028"/>
      <c r="BET61" s="1028"/>
      <c r="BEU61" s="1028"/>
      <c r="BEV61" s="1028"/>
      <c r="BEW61" s="1028"/>
      <c r="BEX61" s="1028"/>
      <c r="BEY61" s="1028"/>
      <c r="BEZ61" s="1028"/>
      <c r="BFA61" s="1028"/>
      <c r="BFB61" s="1028"/>
      <c r="BFC61" s="1028"/>
      <c r="BFD61" s="1028"/>
      <c r="BFE61" s="1028"/>
      <c r="BFF61" s="1028"/>
      <c r="BFG61" s="1028"/>
      <c r="BFH61" s="1028"/>
      <c r="BFI61" s="1028"/>
      <c r="BFJ61" s="1028"/>
      <c r="BFK61" s="1028"/>
      <c r="BFL61" s="1028"/>
      <c r="BFM61" s="1028"/>
      <c r="BFN61" s="1028"/>
      <c r="BFO61" s="1028"/>
      <c r="BFP61" s="1028"/>
      <c r="BFQ61" s="1028"/>
      <c r="BFR61" s="1028"/>
      <c r="BFS61" s="1028"/>
      <c r="BFT61" s="1028"/>
      <c r="BFU61" s="1028"/>
      <c r="BFV61" s="1028"/>
      <c r="BFW61" s="1028"/>
      <c r="BFX61" s="1028"/>
      <c r="BFY61" s="1028"/>
      <c r="BFZ61" s="1028"/>
      <c r="BGA61" s="1028"/>
      <c r="BGB61" s="1028"/>
      <c r="BGC61" s="1028"/>
      <c r="BGD61" s="1028"/>
      <c r="BGE61" s="1028"/>
      <c r="BGF61" s="1028"/>
      <c r="BGG61" s="1028"/>
      <c r="BGH61" s="1028"/>
      <c r="BGI61" s="1028"/>
      <c r="BGJ61" s="1028"/>
      <c r="BGK61" s="1028"/>
      <c r="BGL61" s="1028"/>
      <c r="BGM61" s="1028"/>
      <c r="BGN61" s="1028"/>
      <c r="BGO61" s="1028"/>
      <c r="BGP61" s="1028"/>
      <c r="BGQ61" s="1028"/>
      <c r="BGR61" s="1028"/>
      <c r="BGS61" s="1028"/>
      <c r="BGT61" s="1028"/>
      <c r="BGU61" s="1028"/>
      <c r="BGV61" s="1028"/>
      <c r="BGW61" s="1028"/>
      <c r="BGX61" s="1028"/>
      <c r="BGY61" s="1028"/>
      <c r="BGZ61" s="1028"/>
      <c r="BHA61" s="1028"/>
      <c r="BHB61" s="1028"/>
      <c r="BHC61" s="1028"/>
      <c r="BHD61" s="1028"/>
      <c r="BHE61" s="1028"/>
      <c r="BHF61" s="1028"/>
      <c r="BHG61" s="1028"/>
      <c r="BHH61" s="1028"/>
      <c r="BHI61" s="1028"/>
      <c r="BHJ61" s="1028"/>
      <c r="BHK61" s="1028"/>
      <c r="BHL61" s="1028"/>
      <c r="BHM61" s="1028"/>
      <c r="BHN61" s="1028"/>
      <c r="BHO61" s="1028"/>
      <c r="BHP61" s="1028"/>
      <c r="BHQ61" s="1028"/>
      <c r="BHR61" s="1028"/>
      <c r="BHS61" s="1028"/>
      <c r="BHT61" s="1028"/>
      <c r="BHU61" s="1028"/>
      <c r="BHV61" s="1028"/>
      <c r="BHW61" s="1028"/>
      <c r="BHX61" s="1028"/>
      <c r="BHY61" s="1028"/>
      <c r="BHZ61" s="1028"/>
      <c r="BIA61" s="1028"/>
      <c r="BIB61" s="1028"/>
      <c r="BIC61" s="1028"/>
      <c r="BID61" s="1028"/>
      <c r="BIE61" s="1028"/>
      <c r="BIF61" s="1028"/>
      <c r="BIG61" s="1028"/>
      <c r="BIH61" s="1028"/>
      <c r="BII61" s="1028"/>
      <c r="BIJ61" s="1028"/>
      <c r="BIK61" s="1028"/>
      <c r="BIL61" s="1028"/>
      <c r="BIM61" s="1028"/>
      <c r="BIN61" s="1028"/>
      <c r="BIO61" s="1028"/>
      <c r="BIP61" s="1028"/>
      <c r="BIQ61" s="1028"/>
      <c r="BIR61" s="1028"/>
      <c r="BIS61" s="1028"/>
      <c r="BIT61" s="1028"/>
      <c r="BIU61" s="1028"/>
      <c r="BIV61" s="1028"/>
      <c r="BIW61" s="1028"/>
      <c r="BIX61" s="1028"/>
      <c r="BIY61" s="1028"/>
      <c r="BIZ61" s="1028"/>
      <c r="BJA61" s="1028"/>
      <c r="BJB61" s="1028"/>
      <c r="BJC61" s="1028"/>
      <c r="BJD61" s="1028"/>
      <c r="BJE61" s="1028"/>
      <c r="BJF61" s="1028"/>
      <c r="BJG61" s="1028"/>
      <c r="BJH61" s="1028"/>
      <c r="BJI61" s="1028"/>
      <c r="BJJ61" s="1028"/>
      <c r="BJK61" s="1028"/>
      <c r="BJL61" s="1028"/>
      <c r="BJM61" s="1028"/>
      <c r="BJN61" s="1028"/>
      <c r="BJO61" s="1028"/>
      <c r="BJP61" s="1028"/>
      <c r="BJQ61" s="1028"/>
      <c r="BJR61" s="1028"/>
      <c r="BJS61" s="1028"/>
      <c r="BJT61" s="1028"/>
      <c r="BJU61" s="1028"/>
      <c r="BJV61" s="1028"/>
      <c r="BJW61" s="1028"/>
      <c r="BJX61" s="1028"/>
      <c r="BJY61" s="1028"/>
      <c r="BJZ61" s="1028"/>
      <c r="BKA61" s="1028"/>
      <c r="BKB61" s="1028"/>
      <c r="BKC61" s="1028"/>
      <c r="BKD61" s="1028"/>
      <c r="BKE61" s="1028"/>
      <c r="BKF61" s="1028"/>
      <c r="BKG61" s="1028"/>
      <c r="BKH61" s="1028"/>
      <c r="BKI61" s="1028"/>
      <c r="BKJ61" s="1028"/>
      <c r="BKK61" s="1028"/>
      <c r="BKL61" s="1028"/>
      <c r="BKM61" s="1028"/>
      <c r="BKN61" s="1028"/>
      <c r="BKO61" s="1028"/>
      <c r="BKP61" s="1028"/>
      <c r="BKQ61" s="1028"/>
      <c r="BKR61" s="1028"/>
      <c r="BKS61" s="1028"/>
      <c r="BKT61" s="1028"/>
      <c r="BKU61" s="1028"/>
      <c r="BKV61" s="1028"/>
      <c r="BKW61" s="1028"/>
      <c r="BKX61" s="1028"/>
      <c r="BKY61" s="1028"/>
      <c r="BKZ61" s="1028"/>
      <c r="BLA61" s="1028"/>
      <c r="BLB61" s="1028"/>
      <c r="BLC61" s="1028"/>
      <c r="BLD61" s="1028"/>
      <c r="BLE61" s="1028"/>
      <c r="BLF61" s="1028"/>
      <c r="BLG61" s="1028"/>
      <c r="BLH61" s="1028"/>
      <c r="BLI61" s="1028"/>
      <c r="BLJ61" s="1028"/>
      <c r="BLK61" s="1028"/>
      <c r="BLL61" s="1028"/>
      <c r="BLM61" s="1028"/>
      <c r="BLN61" s="1028"/>
      <c r="BLO61" s="1028"/>
      <c r="BLP61" s="1028"/>
      <c r="BLQ61" s="1028"/>
      <c r="BLR61" s="1028"/>
      <c r="BLS61" s="1028"/>
      <c r="BLT61" s="1028"/>
      <c r="BLU61" s="1028"/>
      <c r="BLV61" s="1028"/>
      <c r="BLW61" s="1028"/>
      <c r="BLX61" s="1028"/>
      <c r="BLY61" s="1028"/>
      <c r="BLZ61" s="1028"/>
      <c r="BMA61" s="1028"/>
      <c r="BMB61" s="1028"/>
      <c r="BMC61" s="1028"/>
      <c r="BMD61" s="1028"/>
      <c r="BME61" s="1028"/>
      <c r="BMF61" s="1028"/>
      <c r="BMG61" s="1028"/>
      <c r="BMH61" s="1028"/>
      <c r="BMI61" s="1028"/>
      <c r="BMJ61" s="1028"/>
      <c r="BMK61" s="1028"/>
      <c r="BML61" s="1028"/>
      <c r="BMM61" s="1028"/>
      <c r="BMN61" s="1028"/>
      <c r="BMO61" s="1028"/>
      <c r="BMP61" s="1028"/>
      <c r="BMQ61" s="1028"/>
      <c r="BMR61" s="1028"/>
      <c r="BMS61" s="1028"/>
      <c r="BMT61" s="1028"/>
      <c r="BMU61" s="1028"/>
      <c r="BMV61" s="1028"/>
      <c r="BMW61" s="1028"/>
      <c r="BMX61" s="1028"/>
      <c r="BMY61" s="1028"/>
      <c r="BMZ61" s="1028"/>
      <c r="BNA61" s="1028"/>
      <c r="BNB61" s="1028"/>
      <c r="BNC61" s="1028"/>
      <c r="BND61" s="1028"/>
      <c r="BNE61" s="1028"/>
      <c r="BNF61" s="1028"/>
      <c r="BNG61" s="1028"/>
      <c r="BNH61" s="1028"/>
      <c r="BNI61" s="1028"/>
      <c r="BNJ61" s="1028"/>
      <c r="BNK61" s="1028"/>
      <c r="BNL61" s="1028"/>
      <c r="BNM61" s="1028"/>
      <c r="BNN61" s="1028"/>
      <c r="BNO61" s="1028"/>
      <c r="BNP61" s="1028"/>
      <c r="BNQ61" s="1028"/>
      <c r="BNR61" s="1028"/>
      <c r="BNS61" s="1028"/>
      <c r="BNT61" s="1028"/>
      <c r="BNU61" s="1028"/>
      <c r="BNV61" s="1028"/>
      <c r="BNW61" s="1028"/>
      <c r="BNX61" s="1028"/>
      <c r="BNY61" s="1028"/>
      <c r="BNZ61" s="1028"/>
      <c r="BOA61" s="1028"/>
      <c r="BOB61" s="1028"/>
      <c r="BOC61" s="1028"/>
      <c r="BOD61" s="1028"/>
      <c r="BOE61" s="1028"/>
      <c r="BOF61" s="1028"/>
      <c r="BOG61" s="1028"/>
      <c r="BOH61" s="1028"/>
      <c r="BOI61" s="1028"/>
      <c r="BOJ61" s="1028"/>
      <c r="BOK61" s="1028"/>
      <c r="BOL61" s="1028"/>
      <c r="BOM61" s="1028"/>
      <c r="BON61" s="1028"/>
      <c r="BOO61" s="1028"/>
      <c r="BOP61" s="1028"/>
      <c r="BOQ61" s="1028"/>
      <c r="BOR61" s="1028"/>
      <c r="BOS61" s="1028"/>
      <c r="BOT61" s="1028"/>
      <c r="BOU61" s="1028"/>
      <c r="BOV61" s="1028"/>
      <c r="BOW61" s="1028"/>
      <c r="BOX61" s="1028"/>
      <c r="BOY61" s="1028"/>
      <c r="BOZ61" s="1028"/>
      <c r="BPA61" s="1028"/>
      <c r="BPB61" s="1028"/>
      <c r="BPC61" s="1028"/>
      <c r="BPD61" s="1028"/>
      <c r="BPE61" s="1028"/>
      <c r="BPF61" s="1028"/>
      <c r="BPG61" s="1028"/>
      <c r="BPH61" s="1028"/>
      <c r="BPI61" s="1028"/>
      <c r="BPJ61" s="1028"/>
      <c r="BPK61" s="1028"/>
      <c r="BPL61" s="1028"/>
      <c r="BPM61" s="1028"/>
      <c r="BPN61" s="1028"/>
      <c r="BPO61" s="1028"/>
      <c r="BPP61" s="1028"/>
      <c r="BPQ61" s="1028"/>
      <c r="BPR61" s="1028"/>
      <c r="BPS61" s="1028"/>
      <c r="BPT61" s="1028"/>
      <c r="BPU61" s="1028"/>
      <c r="BPV61" s="1028"/>
      <c r="BPW61" s="1028"/>
      <c r="BPX61" s="1028"/>
      <c r="BPY61" s="1028"/>
      <c r="BPZ61" s="1028"/>
      <c r="BQA61" s="1028"/>
      <c r="BQB61" s="1028"/>
      <c r="BQC61" s="1028"/>
      <c r="BQD61" s="1028"/>
      <c r="BQE61" s="1028"/>
      <c r="BQF61" s="1028"/>
      <c r="BQG61" s="1028"/>
      <c r="BQH61" s="1028"/>
      <c r="BQI61" s="1028"/>
      <c r="BQJ61" s="1028"/>
      <c r="BQK61" s="1028"/>
      <c r="BQL61" s="1028"/>
      <c r="BQM61" s="1028"/>
      <c r="BQN61" s="1028"/>
      <c r="BQO61" s="1028"/>
      <c r="BQP61" s="1028"/>
      <c r="BQQ61" s="1028"/>
      <c r="BQR61" s="1028"/>
      <c r="BQS61" s="1028"/>
      <c r="BQT61" s="1028"/>
      <c r="BQU61" s="1028"/>
      <c r="BQV61" s="1028"/>
      <c r="BQW61" s="1028"/>
      <c r="BQX61" s="1028"/>
      <c r="BQY61" s="1028"/>
      <c r="BQZ61" s="1028"/>
      <c r="BRA61" s="1028"/>
      <c r="BRB61" s="1028"/>
      <c r="BRC61" s="1028"/>
      <c r="BRD61" s="1028"/>
      <c r="BRE61" s="1028"/>
      <c r="BRF61" s="1028"/>
      <c r="BRG61" s="1028"/>
      <c r="BRH61" s="1028"/>
      <c r="BRI61" s="1028"/>
      <c r="BRJ61" s="1028"/>
      <c r="BRK61" s="1028"/>
      <c r="BRL61" s="1028"/>
      <c r="BRM61" s="1028"/>
      <c r="BRN61" s="1028"/>
      <c r="BRO61" s="1028"/>
      <c r="BRP61" s="1028"/>
      <c r="BRQ61" s="1028"/>
      <c r="BRR61" s="1028"/>
      <c r="BRS61" s="1028"/>
      <c r="BRT61" s="1028"/>
      <c r="BRU61" s="1028"/>
      <c r="BRV61" s="1028"/>
      <c r="BRW61" s="1028"/>
      <c r="BRX61" s="1028"/>
      <c r="BRY61" s="1028"/>
      <c r="BRZ61" s="1028"/>
      <c r="BSA61" s="1028"/>
      <c r="BSB61" s="1028"/>
      <c r="BSC61" s="1028"/>
      <c r="BSD61" s="1028"/>
      <c r="BSE61" s="1028"/>
      <c r="BSF61" s="1028"/>
      <c r="BSG61" s="1028"/>
      <c r="BSH61" s="1028"/>
      <c r="BSI61" s="1028"/>
      <c r="BSJ61" s="1028"/>
      <c r="BSK61" s="1028"/>
      <c r="BSL61" s="1028"/>
      <c r="BSM61" s="1028"/>
      <c r="BSN61" s="1028"/>
      <c r="BSO61" s="1028"/>
      <c r="BSP61" s="1028"/>
      <c r="BSQ61" s="1028"/>
      <c r="BSR61" s="1028"/>
      <c r="BSS61" s="1028"/>
      <c r="BST61" s="1028"/>
      <c r="BSU61" s="1028"/>
      <c r="BSV61" s="1028"/>
      <c r="BSW61" s="1028"/>
      <c r="BSX61" s="1028"/>
      <c r="BSY61" s="1028"/>
      <c r="BSZ61" s="1028"/>
      <c r="BTA61" s="1028"/>
      <c r="BTB61" s="1028"/>
      <c r="BTC61" s="1028"/>
      <c r="BTD61" s="1028"/>
      <c r="BTE61" s="1028"/>
      <c r="BTF61" s="1028"/>
      <c r="BTG61" s="1028"/>
      <c r="BTH61" s="1028"/>
      <c r="BTI61" s="1028"/>
      <c r="BTJ61" s="1028"/>
      <c r="BTK61" s="1028"/>
      <c r="BTL61" s="1028"/>
      <c r="BTM61" s="1028"/>
      <c r="BTN61" s="1028"/>
      <c r="BTO61" s="1028"/>
      <c r="BTP61" s="1028"/>
      <c r="BTQ61" s="1028"/>
      <c r="BTR61" s="1028"/>
      <c r="BTS61" s="1028"/>
      <c r="BTT61" s="1028"/>
      <c r="BTU61" s="1028"/>
      <c r="BTV61" s="1028"/>
      <c r="BTW61" s="1028"/>
      <c r="BTX61" s="1028"/>
      <c r="BTY61" s="1028"/>
      <c r="BTZ61" s="1028"/>
      <c r="BUA61" s="1028"/>
      <c r="BUB61" s="1028"/>
      <c r="BUC61" s="1028"/>
      <c r="BUD61" s="1028"/>
      <c r="BUE61" s="1028"/>
      <c r="BUF61" s="1028"/>
      <c r="BUG61" s="1028"/>
      <c r="BUH61" s="1028"/>
      <c r="BUI61" s="1028"/>
      <c r="BUJ61" s="1028"/>
      <c r="BUK61" s="1028"/>
      <c r="BUL61" s="1028"/>
      <c r="BUM61" s="1028"/>
      <c r="BUN61" s="1028"/>
      <c r="BUO61" s="1028"/>
      <c r="BUP61" s="1028"/>
      <c r="BUQ61" s="1028"/>
      <c r="BUR61" s="1028"/>
      <c r="BUS61" s="1028"/>
      <c r="BUT61" s="1028"/>
      <c r="BUU61" s="1028"/>
      <c r="BUV61" s="1028"/>
      <c r="BUW61" s="1028"/>
      <c r="BUX61" s="1028"/>
      <c r="BUY61" s="1028"/>
      <c r="BUZ61" s="1028"/>
      <c r="BVA61" s="1028"/>
      <c r="BVB61" s="1028"/>
      <c r="BVC61" s="1028"/>
      <c r="BVD61" s="1028"/>
      <c r="BVE61" s="1028"/>
      <c r="BVF61" s="1028"/>
      <c r="BVG61" s="1028"/>
      <c r="BVH61" s="1028"/>
      <c r="BVI61" s="1028"/>
      <c r="BVJ61" s="1028"/>
      <c r="BVK61" s="1028"/>
      <c r="BVL61" s="1028"/>
      <c r="BVM61" s="1028"/>
      <c r="BVN61" s="1028"/>
      <c r="BVO61" s="1028"/>
      <c r="BVP61" s="1028"/>
      <c r="BVQ61" s="1028"/>
      <c r="BVR61" s="1028"/>
      <c r="BVS61" s="1028"/>
      <c r="BVT61" s="1028"/>
      <c r="BVU61" s="1028"/>
      <c r="BVV61" s="1028"/>
      <c r="BVW61" s="1028"/>
      <c r="BVX61" s="1028"/>
      <c r="BVY61" s="1028"/>
      <c r="BVZ61" s="1028"/>
      <c r="BWA61" s="1028"/>
      <c r="BWB61" s="1028"/>
      <c r="BWC61" s="1028"/>
      <c r="BWD61" s="1028"/>
      <c r="BWE61" s="1028"/>
      <c r="BWF61" s="1028"/>
      <c r="BWG61" s="1028"/>
      <c r="BWH61" s="1028"/>
      <c r="BWI61" s="1028"/>
      <c r="BWJ61" s="1028"/>
      <c r="BWK61" s="1028"/>
      <c r="BWL61" s="1028"/>
      <c r="BWM61" s="1028"/>
      <c r="BWN61" s="1028"/>
      <c r="BWO61" s="1028"/>
      <c r="BWP61" s="1028"/>
      <c r="BWQ61" s="1028"/>
      <c r="BWR61" s="1028"/>
      <c r="BWS61" s="1028"/>
      <c r="BWT61" s="1028"/>
      <c r="BWU61" s="1028"/>
      <c r="BWV61" s="1028"/>
      <c r="BWW61" s="1028"/>
      <c r="BWX61" s="1028"/>
      <c r="BWY61" s="1028"/>
      <c r="BWZ61" s="1028"/>
      <c r="BXA61" s="1028"/>
      <c r="BXB61" s="1028"/>
      <c r="BXC61" s="1028"/>
      <c r="BXD61" s="1028"/>
      <c r="BXE61" s="1028"/>
      <c r="BXF61" s="1028"/>
      <c r="BXG61" s="1028"/>
      <c r="BXH61" s="1028"/>
      <c r="BXI61" s="1028"/>
      <c r="BXJ61" s="1028"/>
      <c r="BXK61" s="1028"/>
      <c r="BXL61" s="1028"/>
      <c r="BXM61" s="1028"/>
      <c r="BXN61" s="1028"/>
      <c r="BXO61" s="1028"/>
      <c r="BXP61" s="1028"/>
      <c r="BXQ61" s="1028"/>
      <c r="BXR61" s="1028"/>
      <c r="BXS61" s="1028"/>
      <c r="BXT61" s="1028"/>
      <c r="BXU61" s="1028"/>
      <c r="BXV61" s="1028"/>
      <c r="BXW61" s="1028"/>
      <c r="BXX61" s="1028"/>
      <c r="BXY61" s="1028"/>
      <c r="BXZ61" s="1028"/>
      <c r="BYA61" s="1028"/>
      <c r="BYB61" s="1028"/>
      <c r="BYC61" s="1028"/>
      <c r="BYD61" s="1028"/>
      <c r="BYE61" s="1028"/>
      <c r="BYF61" s="1028"/>
      <c r="BYG61" s="1028"/>
      <c r="BYH61" s="1028"/>
      <c r="BYI61" s="1028"/>
      <c r="BYJ61" s="1028"/>
      <c r="BYK61" s="1028"/>
      <c r="BYL61" s="1028"/>
      <c r="BYM61" s="1028"/>
      <c r="BYN61" s="1028"/>
      <c r="BYO61" s="1028"/>
      <c r="BYP61" s="1028"/>
      <c r="BYQ61" s="1028"/>
      <c r="BYR61" s="1028"/>
      <c r="BYS61" s="1028"/>
      <c r="BYT61" s="1028"/>
      <c r="BYU61" s="1028"/>
      <c r="BYV61" s="1028"/>
      <c r="BYW61" s="1028"/>
      <c r="BYX61" s="1028"/>
      <c r="BYY61" s="1028"/>
      <c r="BYZ61" s="1028"/>
      <c r="BZA61" s="1028"/>
      <c r="BZB61" s="1028"/>
      <c r="BZC61" s="1028"/>
      <c r="BZD61" s="1028"/>
      <c r="BZE61" s="1028"/>
      <c r="BZF61" s="1028"/>
      <c r="BZG61" s="1028"/>
      <c r="BZH61" s="1028"/>
      <c r="BZI61" s="1028"/>
      <c r="BZJ61" s="1028"/>
      <c r="BZK61" s="1028"/>
      <c r="BZL61" s="1028"/>
      <c r="BZM61" s="1028"/>
      <c r="BZN61" s="1028"/>
      <c r="BZO61" s="1028"/>
      <c r="BZP61" s="1028"/>
      <c r="BZQ61" s="1028"/>
      <c r="BZR61" s="1028"/>
      <c r="BZS61" s="1028"/>
      <c r="BZT61" s="1028"/>
      <c r="BZU61" s="1028"/>
      <c r="BZV61" s="1028"/>
      <c r="BZW61" s="1028"/>
      <c r="BZX61" s="1028"/>
      <c r="BZY61" s="1028"/>
      <c r="BZZ61" s="1028"/>
      <c r="CAA61" s="1028"/>
      <c r="CAB61" s="1028"/>
      <c r="CAC61" s="1028"/>
      <c r="CAD61" s="1028"/>
      <c r="CAE61" s="1028"/>
      <c r="CAF61" s="1028"/>
      <c r="CAG61" s="1028"/>
      <c r="CAH61" s="1028"/>
      <c r="CAI61" s="1028"/>
      <c r="CAJ61" s="1028"/>
      <c r="CAK61" s="1028"/>
      <c r="CAL61" s="1028"/>
      <c r="CAM61" s="1028"/>
      <c r="CAN61" s="1028"/>
      <c r="CAO61" s="1028"/>
      <c r="CAP61" s="1028"/>
      <c r="CAQ61" s="1028"/>
      <c r="CAR61" s="1028"/>
      <c r="CAS61" s="1028"/>
      <c r="CAT61" s="1028"/>
      <c r="CAU61" s="1028"/>
      <c r="CAV61" s="1028"/>
      <c r="CAW61" s="1028"/>
      <c r="CAX61" s="1028"/>
      <c r="CAY61" s="1028"/>
      <c r="CAZ61" s="1028"/>
      <c r="CBA61" s="1028"/>
      <c r="CBB61" s="1028"/>
      <c r="CBC61" s="1028"/>
      <c r="CBD61" s="1028"/>
      <c r="CBE61" s="1028"/>
      <c r="CBF61" s="1028"/>
      <c r="CBG61" s="1028"/>
      <c r="CBH61" s="1028"/>
      <c r="CBI61" s="1028"/>
      <c r="CBJ61" s="1028"/>
      <c r="CBK61" s="1028"/>
      <c r="CBL61" s="1028"/>
      <c r="CBM61" s="1028"/>
      <c r="CBN61" s="1028"/>
      <c r="CBO61" s="1028"/>
      <c r="CBP61" s="1028"/>
      <c r="CBQ61" s="1028"/>
      <c r="CBR61" s="1028"/>
      <c r="CBS61" s="1028"/>
      <c r="CBT61" s="1028"/>
      <c r="CBU61" s="1028"/>
      <c r="CBV61" s="1028"/>
      <c r="CBW61" s="1028"/>
      <c r="CBX61" s="1028"/>
      <c r="CBY61" s="1028"/>
      <c r="CBZ61" s="1028"/>
      <c r="CCA61" s="1028"/>
      <c r="CCB61" s="1028"/>
      <c r="CCC61" s="1028"/>
      <c r="CCD61" s="1028"/>
      <c r="CCE61" s="1028"/>
      <c r="CCF61" s="1028"/>
      <c r="CCG61" s="1028"/>
      <c r="CCH61" s="1028"/>
      <c r="CCI61" s="1028"/>
      <c r="CCJ61" s="1028"/>
      <c r="CCK61" s="1028"/>
      <c r="CCL61" s="1028"/>
      <c r="CCM61" s="1028"/>
      <c r="CCN61" s="1028"/>
      <c r="CCO61" s="1028"/>
      <c r="CCP61" s="1028"/>
      <c r="CCQ61" s="1028"/>
      <c r="CCR61" s="1028"/>
      <c r="CCS61" s="1028"/>
      <c r="CCT61" s="1028"/>
      <c r="CCU61" s="1028"/>
      <c r="CCV61" s="1028"/>
      <c r="CCW61" s="1028"/>
      <c r="CCX61" s="1028"/>
      <c r="CCY61" s="1028"/>
      <c r="CCZ61" s="1028"/>
      <c r="CDA61" s="1028"/>
      <c r="CDB61" s="1028"/>
      <c r="CDC61" s="1028"/>
      <c r="CDD61" s="1028"/>
      <c r="CDE61" s="1028"/>
      <c r="CDF61" s="1028"/>
      <c r="CDG61" s="1028"/>
      <c r="CDH61" s="1028"/>
      <c r="CDI61" s="1028"/>
      <c r="CDJ61" s="1028"/>
      <c r="CDK61" s="1028"/>
      <c r="CDL61" s="1028"/>
      <c r="CDM61" s="1028"/>
      <c r="CDN61" s="1028"/>
      <c r="CDO61" s="1028"/>
      <c r="CDP61" s="1028"/>
      <c r="CDQ61" s="1028"/>
      <c r="CDR61" s="1028"/>
      <c r="CDS61" s="1028"/>
      <c r="CDT61" s="1028"/>
      <c r="CDU61" s="1028"/>
      <c r="CDV61" s="1028"/>
      <c r="CDW61" s="1028"/>
      <c r="CDX61" s="1028"/>
      <c r="CDY61" s="1028"/>
      <c r="CDZ61" s="1028"/>
      <c r="CEA61" s="1028"/>
      <c r="CEB61" s="1028"/>
      <c r="CEC61" s="1028"/>
      <c r="CED61" s="1028"/>
      <c r="CEE61" s="1028"/>
      <c r="CEF61" s="1028"/>
      <c r="CEG61" s="1028"/>
      <c r="CEH61" s="1028"/>
      <c r="CEI61" s="1028"/>
      <c r="CEJ61" s="1028"/>
      <c r="CEK61" s="1028"/>
      <c r="CEL61" s="1028"/>
      <c r="CEM61" s="1028"/>
      <c r="CEN61" s="1028"/>
      <c r="CEO61" s="1028"/>
      <c r="CEP61" s="1028"/>
      <c r="CEQ61" s="1028"/>
      <c r="CER61" s="1028"/>
      <c r="CES61" s="1028"/>
      <c r="CET61" s="1028"/>
      <c r="CEU61" s="1028"/>
      <c r="CEV61" s="1028"/>
      <c r="CEW61" s="1028"/>
      <c r="CEX61" s="1028"/>
      <c r="CEY61" s="1028"/>
      <c r="CEZ61" s="1028"/>
      <c r="CFA61" s="1028"/>
      <c r="CFB61" s="1028"/>
      <c r="CFC61" s="1028"/>
      <c r="CFD61" s="1028"/>
      <c r="CFE61" s="1028"/>
      <c r="CFF61" s="1028"/>
      <c r="CFG61" s="1028"/>
      <c r="CFH61" s="1028"/>
      <c r="CFI61" s="1028"/>
      <c r="CFJ61" s="1028"/>
      <c r="CFK61" s="1028"/>
      <c r="CFL61" s="1028"/>
      <c r="CFM61" s="1028"/>
      <c r="CFN61" s="1028"/>
      <c r="CFO61" s="1028"/>
      <c r="CFP61" s="1028"/>
      <c r="CFQ61" s="1028"/>
      <c r="CFR61" s="1028"/>
      <c r="CFS61" s="1028"/>
      <c r="CFT61" s="1028"/>
      <c r="CFU61" s="1028"/>
      <c r="CFV61" s="1028"/>
      <c r="CFW61" s="1028"/>
      <c r="CFX61" s="1028"/>
      <c r="CFY61" s="1028"/>
      <c r="CFZ61" s="1028"/>
      <c r="CGA61" s="1028"/>
      <c r="CGB61" s="1028"/>
      <c r="CGC61" s="1028"/>
      <c r="CGD61" s="1028"/>
      <c r="CGE61" s="1028"/>
      <c r="CGF61" s="1028"/>
      <c r="CGG61" s="1028"/>
      <c r="CGH61" s="1028"/>
      <c r="CGI61" s="1028"/>
      <c r="CGJ61" s="1028"/>
      <c r="CGK61" s="1028"/>
      <c r="CGL61" s="1028"/>
      <c r="CGM61" s="1028"/>
      <c r="CGN61" s="1028"/>
      <c r="CGO61" s="1028"/>
      <c r="CGP61" s="1028"/>
      <c r="CGQ61" s="1028"/>
      <c r="CGR61" s="1028"/>
      <c r="CGS61" s="1028"/>
      <c r="CGT61" s="1028"/>
      <c r="CGU61" s="1028"/>
      <c r="CGV61" s="1028"/>
      <c r="CGW61" s="1028"/>
      <c r="CGX61" s="1028"/>
      <c r="CGY61" s="1028"/>
      <c r="CGZ61" s="1028"/>
      <c r="CHA61" s="1028"/>
      <c r="CHB61" s="1028"/>
      <c r="CHC61" s="1028"/>
      <c r="CHD61" s="1028"/>
      <c r="CHE61" s="1028"/>
      <c r="CHF61" s="1028"/>
      <c r="CHG61" s="1028"/>
      <c r="CHH61" s="1028"/>
      <c r="CHI61" s="1028"/>
      <c r="CHJ61" s="1028"/>
      <c r="CHK61" s="1028"/>
      <c r="CHL61" s="1028"/>
      <c r="CHM61" s="1028"/>
      <c r="CHN61" s="1028"/>
      <c r="CHO61" s="1028"/>
      <c r="CHP61" s="1028"/>
      <c r="CHQ61" s="1028"/>
      <c r="CHR61" s="1028"/>
      <c r="CHS61" s="1028"/>
      <c r="CHT61" s="1028"/>
      <c r="CHU61" s="1028"/>
      <c r="CHV61" s="1028"/>
      <c r="CHW61" s="1028"/>
      <c r="CHX61" s="1028"/>
      <c r="CHY61" s="1028"/>
      <c r="CHZ61" s="1028"/>
      <c r="CIA61" s="1028"/>
      <c r="CIB61" s="1028"/>
      <c r="CIC61" s="1028"/>
      <c r="CID61" s="1028"/>
      <c r="CIE61" s="1028"/>
      <c r="CIF61" s="1028"/>
      <c r="CIG61" s="1028"/>
      <c r="CIH61" s="1028"/>
      <c r="CII61" s="1028"/>
      <c r="CIJ61" s="1028"/>
      <c r="CIK61" s="1028"/>
      <c r="CIL61" s="1028"/>
      <c r="CIM61" s="1028"/>
      <c r="CIN61" s="1028"/>
      <c r="CIO61" s="1028"/>
      <c r="CIP61" s="1028"/>
      <c r="CIQ61" s="1028"/>
      <c r="CIR61" s="1028"/>
      <c r="CIS61" s="1028"/>
      <c r="CIT61" s="1028"/>
      <c r="CIU61" s="1028"/>
      <c r="CIV61" s="1028"/>
      <c r="CIW61" s="1028"/>
      <c r="CIX61" s="1028"/>
      <c r="CIY61" s="1028"/>
      <c r="CIZ61" s="1028"/>
      <c r="CJA61" s="1028"/>
      <c r="CJB61" s="1028"/>
      <c r="CJC61" s="1028"/>
      <c r="CJD61" s="1028"/>
      <c r="CJE61" s="1028"/>
      <c r="CJF61" s="1028"/>
      <c r="CJG61" s="1028"/>
      <c r="CJH61" s="1028"/>
      <c r="CJI61" s="1028"/>
      <c r="CJJ61" s="1028"/>
      <c r="CJK61" s="1028"/>
      <c r="CJL61" s="1028"/>
      <c r="CJM61" s="1028"/>
      <c r="CJN61" s="1028"/>
      <c r="CJO61" s="1028"/>
      <c r="CJP61" s="1028"/>
      <c r="CJQ61" s="1028"/>
      <c r="CJR61" s="1028"/>
      <c r="CJS61" s="1028"/>
      <c r="CJT61" s="1028"/>
      <c r="CJU61" s="1028"/>
      <c r="CJV61" s="1028"/>
      <c r="CJW61" s="1028"/>
      <c r="CJX61" s="1028"/>
      <c r="CJY61" s="1028"/>
      <c r="CJZ61" s="1028"/>
      <c r="CKA61" s="1028"/>
      <c r="CKB61" s="1028"/>
      <c r="CKC61" s="1028"/>
      <c r="CKD61" s="1028"/>
      <c r="CKE61" s="1028"/>
      <c r="CKF61" s="1028"/>
      <c r="CKG61" s="1028"/>
      <c r="CKH61" s="1028"/>
      <c r="CKI61" s="1028"/>
      <c r="CKJ61" s="1028"/>
      <c r="CKK61" s="1028"/>
      <c r="CKL61" s="1028"/>
      <c r="CKM61" s="1028"/>
      <c r="CKN61" s="1028"/>
      <c r="CKO61" s="1028"/>
      <c r="CKP61" s="1028"/>
      <c r="CKQ61" s="1028"/>
      <c r="CKR61" s="1028"/>
      <c r="CKS61" s="1028"/>
      <c r="CKT61" s="1028"/>
      <c r="CKU61" s="1028"/>
      <c r="CKV61" s="1028"/>
      <c r="CKW61" s="1028"/>
      <c r="CKX61" s="1028"/>
      <c r="CKY61" s="1028"/>
      <c r="CKZ61" s="1028"/>
      <c r="CLA61" s="1028"/>
      <c r="CLB61" s="1028"/>
      <c r="CLC61" s="1028"/>
      <c r="CLD61" s="1028"/>
      <c r="CLE61" s="1028"/>
      <c r="CLF61" s="1028"/>
      <c r="CLG61" s="1028"/>
      <c r="CLH61" s="1028"/>
      <c r="CLI61" s="1028"/>
      <c r="CLJ61" s="1028"/>
      <c r="CLK61" s="1028"/>
      <c r="CLL61" s="1028"/>
      <c r="CLM61" s="1028"/>
      <c r="CLN61" s="1028"/>
      <c r="CLO61" s="1028"/>
      <c r="CLP61" s="1028"/>
      <c r="CLQ61" s="1028"/>
      <c r="CLR61" s="1028"/>
      <c r="CLS61" s="1028"/>
      <c r="CLT61" s="1028"/>
      <c r="CLU61" s="1028"/>
      <c r="CLV61" s="1028"/>
      <c r="CLW61" s="1028"/>
      <c r="CLX61" s="1028"/>
      <c r="CLY61" s="1028"/>
      <c r="CLZ61" s="1028"/>
      <c r="CMA61" s="1028"/>
      <c r="CMB61" s="1028"/>
      <c r="CMC61" s="1028"/>
      <c r="CMD61" s="1028"/>
      <c r="CME61" s="1028"/>
      <c r="CMF61" s="1028"/>
      <c r="CMG61" s="1028"/>
      <c r="CMH61" s="1028"/>
      <c r="CMI61" s="1028"/>
      <c r="CMJ61" s="1028"/>
      <c r="CMK61" s="1028"/>
      <c r="CML61" s="1028"/>
      <c r="CMM61" s="1028"/>
      <c r="CMN61" s="1028"/>
      <c r="CMO61" s="1028"/>
      <c r="CMP61" s="1028"/>
      <c r="CMQ61" s="1028"/>
      <c r="CMR61" s="1028"/>
      <c r="CMS61" s="1028"/>
      <c r="CMT61" s="1028"/>
      <c r="CMU61" s="1028"/>
      <c r="CMV61" s="1028"/>
      <c r="CMW61" s="1028"/>
      <c r="CMX61" s="1028"/>
      <c r="CMY61" s="1028"/>
      <c r="CMZ61" s="1028"/>
      <c r="CNA61" s="1028"/>
      <c r="CNB61" s="1028"/>
      <c r="CNC61" s="1028"/>
      <c r="CND61" s="1028"/>
      <c r="CNE61" s="1028"/>
      <c r="CNF61" s="1028"/>
      <c r="CNG61" s="1028"/>
      <c r="CNH61" s="1028"/>
      <c r="CNI61" s="1028"/>
      <c r="CNJ61" s="1028"/>
      <c r="CNK61" s="1028"/>
      <c r="CNL61" s="1028"/>
      <c r="CNM61" s="1028"/>
      <c r="CNN61" s="1028"/>
      <c r="CNO61" s="1028"/>
      <c r="CNP61" s="1028"/>
      <c r="CNQ61" s="1028"/>
      <c r="CNR61" s="1028"/>
      <c r="CNS61" s="1028"/>
      <c r="CNT61" s="1028"/>
      <c r="CNU61" s="1028"/>
      <c r="CNV61" s="1028"/>
      <c r="CNW61" s="1028"/>
      <c r="CNX61" s="1028"/>
      <c r="CNY61" s="1028"/>
      <c r="CNZ61" s="1028"/>
      <c r="COA61" s="1028"/>
      <c r="COB61" s="1028"/>
      <c r="COC61" s="1028"/>
      <c r="COD61" s="1028"/>
      <c r="COE61" s="1028"/>
      <c r="COF61" s="1028"/>
      <c r="COG61" s="1028"/>
      <c r="COH61" s="1028"/>
      <c r="COI61" s="1028"/>
      <c r="COJ61" s="1028"/>
      <c r="COK61" s="1028"/>
      <c r="COL61" s="1028"/>
      <c r="COM61" s="1028"/>
      <c r="CON61" s="1028"/>
      <c r="COO61" s="1028"/>
      <c r="COP61" s="1028"/>
      <c r="COQ61" s="1028"/>
      <c r="COR61" s="1028"/>
      <c r="COS61" s="1028"/>
      <c r="COT61" s="1028"/>
      <c r="COU61" s="1028"/>
      <c r="COV61" s="1028"/>
      <c r="COW61" s="1028"/>
      <c r="COX61" s="1028"/>
      <c r="COY61" s="1028"/>
      <c r="COZ61" s="1028"/>
      <c r="CPA61" s="1028"/>
      <c r="CPB61" s="1028"/>
      <c r="CPC61" s="1028"/>
      <c r="CPD61" s="1028"/>
      <c r="CPE61" s="1028"/>
      <c r="CPF61" s="1028"/>
      <c r="CPG61" s="1028"/>
      <c r="CPH61" s="1028"/>
      <c r="CPI61" s="1028"/>
      <c r="CPJ61" s="1028"/>
      <c r="CPK61" s="1028"/>
      <c r="CPL61" s="1028"/>
      <c r="CPM61" s="1028"/>
      <c r="CPN61" s="1028"/>
      <c r="CPO61" s="1028"/>
      <c r="CPP61" s="1028"/>
      <c r="CPQ61" s="1028"/>
      <c r="CPR61" s="1028"/>
      <c r="CPS61" s="1028"/>
      <c r="CPT61" s="1028"/>
      <c r="CPU61" s="1028"/>
      <c r="CPV61" s="1028"/>
      <c r="CPW61" s="1028"/>
      <c r="CPX61" s="1028"/>
      <c r="CPY61" s="1028"/>
      <c r="CPZ61" s="1028"/>
      <c r="CQA61" s="1028"/>
      <c r="CQB61" s="1028"/>
      <c r="CQC61" s="1028"/>
      <c r="CQD61" s="1028"/>
      <c r="CQE61" s="1028"/>
      <c r="CQF61" s="1028"/>
      <c r="CQG61" s="1028"/>
      <c r="CQH61" s="1028"/>
      <c r="CQI61" s="1028"/>
      <c r="CQJ61" s="1028"/>
      <c r="CQK61" s="1028"/>
      <c r="CQL61" s="1028"/>
      <c r="CQM61" s="1028"/>
      <c r="CQN61" s="1028"/>
      <c r="CQO61" s="1028"/>
      <c r="CQP61" s="1028"/>
      <c r="CQQ61" s="1028"/>
      <c r="CQR61" s="1028"/>
      <c r="CQS61" s="1028"/>
      <c r="CQT61" s="1028"/>
      <c r="CQU61" s="1028"/>
      <c r="CQV61" s="1028"/>
      <c r="CQW61" s="1028"/>
      <c r="CQX61" s="1028"/>
      <c r="CQY61" s="1028"/>
      <c r="CQZ61" s="1028"/>
      <c r="CRA61" s="1028"/>
      <c r="CRB61" s="1028"/>
      <c r="CRC61" s="1028"/>
      <c r="CRD61" s="1028"/>
      <c r="CRE61" s="1028"/>
      <c r="CRF61" s="1028"/>
      <c r="CRG61" s="1028"/>
      <c r="CRH61" s="1028"/>
      <c r="CRI61" s="1028"/>
      <c r="CRJ61" s="1028"/>
      <c r="CRK61" s="1028"/>
      <c r="CRL61" s="1028"/>
      <c r="CRM61" s="1028"/>
      <c r="CRN61" s="1028"/>
      <c r="CRO61" s="1028"/>
      <c r="CRP61" s="1028"/>
      <c r="CRQ61" s="1028"/>
      <c r="CRR61" s="1028"/>
      <c r="CRS61" s="1028"/>
      <c r="CRT61" s="1028"/>
      <c r="CRU61" s="1028"/>
      <c r="CRV61" s="1028"/>
      <c r="CRW61" s="1028"/>
      <c r="CRX61" s="1028"/>
      <c r="CRY61" s="1028"/>
      <c r="CRZ61" s="1028"/>
      <c r="CSA61" s="1028"/>
      <c r="CSB61" s="1028"/>
      <c r="CSC61" s="1028"/>
      <c r="CSD61" s="1028"/>
      <c r="CSE61" s="1028"/>
      <c r="CSF61" s="1028"/>
      <c r="CSG61" s="1028"/>
      <c r="CSH61" s="1028"/>
      <c r="CSI61" s="1028"/>
      <c r="CSJ61" s="1028"/>
      <c r="CSK61" s="1028"/>
      <c r="CSL61" s="1028"/>
      <c r="CSM61" s="1028"/>
      <c r="CSN61" s="1028"/>
      <c r="CSO61" s="1028"/>
      <c r="CSP61" s="1028"/>
      <c r="CSQ61" s="1028"/>
      <c r="CSR61" s="1028"/>
      <c r="CSS61" s="1028"/>
      <c r="CST61" s="1028"/>
      <c r="CSU61" s="1028"/>
      <c r="CSV61" s="1028"/>
      <c r="CSW61" s="1028"/>
      <c r="CSX61" s="1028"/>
      <c r="CSY61" s="1028"/>
      <c r="CSZ61" s="1028"/>
      <c r="CTA61" s="1028"/>
      <c r="CTB61" s="1028"/>
      <c r="CTC61" s="1028"/>
      <c r="CTD61" s="1028"/>
      <c r="CTE61" s="1028"/>
      <c r="CTF61" s="1028"/>
      <c r="CTG61" s="1028"/>
      <c r="CTH61" s="1028"/>
      <c r="CTI61" s="1028"/>
      <c r="CTJ61" s="1028"/>
      <c r="CTK61" s="1028"/>
      <c r="CTL61" s="1028"/>
      <c r="CTM61" s="1028"/>
      <c r="CTN61" s="1028"/>
      <c r="CTO61" s="1028"/>
      <c r="CTP61" s="1028"/>
      <c r="CTQ61" s="1028"/>
      <c r="CTR61" s="1028"/>
      <c r="CTS61" s="1028"/>
      <c r="CTT61" s="1028"/>
      <c r="CTU61" s="1028"/>
      <c r="CTV61" s="1028"/>
      <c r="CTW61" s="1028"/>
      <c r="CTX61" s="1028"/>
      <c r="CTY61" s="1028"/>
      <c r="CTZ61" s="1028"/>
      <c r="CUA61" s="1028"/>
      <c r="CUB61" s="1028"/>
      <c r="CUC61" s="1028"/>
      <c r="CUD61" s="1028"/>
      <c r="CUE61" s="1028"/>
      <c r="CUF61" s="1028"/>
      <c r="CUG61" s="1028"/>
      <c r="CUH61" s="1028"/>
      <c r="CUI61" s="1028"/>
      <c r="CUJ61" s="1028"/>
      <c r="CUK61" s="1028"/>
      <c r="CUL61" s="1028"/>
      <c r="CUM61" s="1028"/>
      <c r="CUN61" s="1028"/>
      <c r="CUO61" s="1028"/>
      <c r="CUP61" s="1028"/>
      <c r="CUQ61" s="1028"/>
      <c r="CUR61" s="1028"/>
      <c r="CUS61" s="1028"/>
      <c r="CUT61" s="1028"/>
      <c r="CUU61" s="1028"/>
      <c r="CUV61" s="1028"/>
      <c r="CUW61" s="1028"/>
      <c r="CUX61" s="1028"/>
      <c r="CUY61" s="1028"/>
      <c r="CUZ61" s="1028"/>
      <c r="CVA61" s="1028"/>
      <c r="CVB61" s="1028"/>
      <c r="CVC61" s="1028"/>
      <c r="CVD61" s="1028"/>
      <c r="CVE61" s="1028"/>
      <c r="CVF61" s="1028"/>
      <c r="CVG61" s="1028"/>
      <c r="CVH61" s="1028"/>
      <c r="CVI61" s="1028"/>
      <c r="CVJ61" s="1028"/>
      <c r="CVK61" s="1028"/>
      <c r="CVL61" s="1028"/>
      <c r="CVM61" s="1028"/>
      <c r="CVN61" s="1028"/>
      <c r="CVO61" s="1028"/>
      <c r="CVP61" s="1028"/>
      <c r="CVQ61" s="1028"/>
      <c r="CVR61" s="1028"/>
      <c r="CVS61" s="1028"/>
      <c r="CVT61" s="1028"/>
      <c r="CVU61" s="1028"/>
      <c r="CVV61" s="1028"/>
      <c r="CVW61" s="1028"/>
      <c r="CVX61" s="1028"/>
      <c r="CVY61" s="1028"/>
      <c r="CVZ61" s="1028"/>
      <c r="CWA61" s="1028"/>
      <c r="CWB61" s="1028"/>
      <c r="CWC61" s="1028"/>
      <c r="CWD61" s="1028"/>
      <c r="CWE61" s="1028"/>
      <c r="CWF61" s="1028"/>
      <c r="CWG61" s="1028"/>
      <c r="CWH61" s="1028"/>
      <c r="CWI61" s="1028"/>
      <c r="CWJ61" s="1028"/>
      <c r="CWK61" s="1028"/>
      <c r="CWL61" s="1028"/>
      <c r="CWM61" s="1028"/>
      <c r="CWN61" s="1028"/>
      <c r="CWO61" s="1028"/>
      <c r="CWP61" s="1028"/>
      <c r="CWQ61" s="1028"/>
      <c r="CWR61" s="1028"/>
      <c r="CWS61" s="1028"/>
      <c r="CWT61" s="1028"/>
      <c r="CWU61" s="1028"/>
      <c r="CWV61" s="1028"/>
      <c r="CWW61" s="1028"/>
      <c r="CWX61" s="1028"/>
      <c r="CWY61" s="1028"/>
      <c r="CWZ61" s="1028"/>
      <c r="CXA61" s="1028"/>
      <c r="CXB61" s="1028"/>
      <c r="CXC61" s="1028"/>
      <c r="CXD61" s="1028"/>
      <c r="CXE61" s="1028"/>
      <c r="CXF61" s="1028"/>
      <c r="CXG61" s="1028"/>
      <c r="CXH61" s="1028"/>
      <c r="CXI61" s="1028"/>
      <c r="CXJ61" s="1028"/>
      <c r="CXK61" s="1028"/>
      <c r="CXL61" s="1028"/>
      <c r="CXM61" s="1028"/>
      <c r="CXN61" s="1028"/>
      <c r="CXO61" s="1028"/>
      <c r="CXP61" s="1028"/>
      <c r="CXQ61" s="1028"/>
      <c r="CXR61" s="1028"/>
      <c r="CXS61" s="1028"/>
      <c r="CXT61" s="1028"/>
      <c r="CXU61" s="1028"/>
      <c r="CXV61" s="1028"/>
      <c r="CXW61" s="1028"/>
      <c r="CXX61" s="1028"/>
      <c r="CXY61" s="1028"/>
      <c r="CXZ61" s="1028"/>
      <c r="CYA61" s="1028"/>
      <c r="CYB61" s="1028"/>
      <c r="CYC61" s="1028"/>
      <c r="CYD61" s="1028"/>
      <c r="CYE61" s="1028"/>
      <c r="CYF61" s="1028"/>
      <c r="CYG61" s="1028"/>
      <c r="CYH61" s="1028"/>
      <c r="CYI61" s="1028"/>
      <c r="CYJ61" s="1028"/>
      <c r="CYK61" s="1028"/>
      <c r="CYL61" s="1028"/>
      <c r="CYM61" s="1028"/>
      <c r="CYN61" s="1028"/>
      <c r="CYO61" s="1028"/>
      <c r="CYP61" s="1028"/>
      <c r="CYQ61" s="1028"/>
      <c r="CYR61" s="1028"/>
      <c r="CYS61" s="1028"/>
      <c r="CYT61" s="1028"/>
      <c r="CYU61" s="1028"/>
      <c r="CYV61" s="1028"/>
      <c r="CYW61" s="1028"/>
      <c r="CYX61" s="1028"/>
      <c r="CYY61" s="1028"/>
      <c r="CYZ61" s="1028"/>
      <c r="CZA61" s="1028"/>
      <c r="CZB61" s="1028"/>
      <c r="CZC61" s="1028"/>
      <c r="CZD61" s="1028"/>
      <c r="CZE61" s="1028"/>
      <c r="CZF61" s="1028"/>
      <c r="CZG61" s="1028"/>
      <c r="CZH61" s="1028"/>
      <c r="CZI61" s="1028"/>
      <c r="CZJ61" s="1028"/>
      <c r="CZK61" s="1028"/>
      <c r="CZL61" s="1028"/>
      <c r="CZM61" s="1028"/>
      <c r="CZN61" s="1028"/>
      <c r="CZO61" s="1028"/>
      <c r="CZP61" s="1028"/>
      <c r="CZQ61" s="1028"/>
      <c r="CZR61" s="1028"/>
      <c r="CZS61" s="1028"/>
      <c r="CZT61" s="1028"/>
      <c r="CZU61" s="1028"/>
      <c r="CZV61" s="1028"/>
      <c r="CZW61" s="1028"/>
      <c r="CZX61" s="1028"/>
      <c r="CZY61" s="1028"/>
      <c r="CZZ61" s="1028"/>
      <c r="DAA61" s="1028"/>
      <c r="DAB61" s="1028"/>
      <c r="DAC61" s="1028"/>
      <c r="DAD61" s="1028"/>
      <c r="DAE61" s="1028"/>
      <c r="DAF61" s="1028"/>
      <c r="DAG61" s="1028"/>
      <c r="DAH61" s="1028"/>
      <c r="DAI61" s="1028"/>
      <c r="DAJ61" s="1028"/>
      <c r="DAK61" s="1028"/>
      <c r="DAL61" s="1028"/>
      <c r="DAM61" s="1028"/>
      <c r="DAN61" s="1028"/>
      <c r="DAO61" s="1028"/>
      <c r="DAP61" s="1028"/>
      <c r="DAQ61" s="1028"/>
      <c r="DAR61" s="1028"/>
      <c r="DAS61" s="1028"/>
      <c r="DAT61" s="1028"/>
      <c r="DAU61" s="1028"/>
      <c r="DAV61" s="1028"/>
      <c r="DAW61" s="1028"/>
      <c r="DAX61" s="1028"/>
      <c r="DAY61" s="1028"/>
      <c r="DAZ61" s="1028"/>
      <c r="DBA61" s="1028"/>
      <c r="DBB61" s="1028"/>
      <c r="DBC61" s="1028"/>
      <c r="DBD61" s="1028"/>
      <c r="DBE61" s="1028"/>
      <c r="DBF61" s="1028"/>
      <c r="DBG61" s="1028"/>
      <c r="DBH61" s="1028"/>
      <c r="DBI61" s="1028"/>
      <c r="DBJ61" s="1028"/>
      <c r="DBK61" s="1028"/>
      <c r="DBL61" s="1028"/>
      <c r="DBM61" s="1028"/>
      <c r="DBN61" s="1028"/>
      <c r="DBO61" s="1028"/>
      <c r="DBP61" s="1028"/>
      <c r="DBQ61" s="1028"/>
      <c r="DBR61" s="1028"/>
      <c r="DBS61" s="1028"/>
      <c r="DBT61" s="1028"/>
      <c r="DBU61" s="1028"/>
      <c r="DBV61" s="1028"/>
      <c r="DBW61" s="1028"/>
      <c r="DBX61" s="1028"/>
      <c r="DBY61" s="1028"/>
      <c r="DBZ61" s="1028"/>
      <c r="DCA61" s="1028"/>
      <c r="DCB61" s="1028"/>
      <c r="DCC61" s="1028"/>
      <c r="DCD61" s="1028"/>
      <c r="DCE61" s="1028"/>
      <c r="DCF61" s="1028"/>
      <c r="DCG61" s="1028"/>
      <c r="DCH61" s="1028"/>
      <c r="DCI61" s="1028"/>
      <c r="DCJ61" s="1028"/>
      <c r="DCK61" s="1028"/>
      <c r="DCL61" s="1028"/>
      <c r="DCM61" s="1028"/>
      <c r="DCN61" s="1028"/>
      <c r="DCO61" s="1028"/>
      <c r="DCP61" s="1028"/>
      <c r="DCQ61" s="1028"/>
      <c r="DCR61" s="1028"/>
      <c r="DCS61" s="1028"/>
      <c r="DCT61" s="1028"/>
      <c r="DCU61" s="1028"/>
      <c r="DCV61" s="1028"/>
      <c r="DCW61" s="1028"/>
      <c r="DCX61" s="1028"/>
      <c r="DCY61" s="1028"/>
      <c r="DCZ61" s="1028"/>
      <c r="DDA61" s="1028"/>
      <c r="DDB61" s="1028"/>
      <c r="DDC61" s="1028"/>
      <c r="DDD61" s="1028"/>
      <c r="DDE61" s="1028"/>
      <c r="DDF61" s="1028"/>
      <c r="DDG61" s="1028"/>
      <c r="DDH61" s="1028"/>
      <c r="DDI61" s="1028"/>
      <c r="DDJ61" s="1028"/>
      <c r="DDK61" s="1028"/>
      <c r="DDL61" s="1028"/>
      <c r="DDM61" s="1028"/>
      <c r="DDN61" s="1028"/>
      <c r="DDO61" s="1028"/>
      <c r="DDP61" s="1028"/>
      <c r="DDQ61" s="1028"/>
      <c r="DDR61" s="1028"/>
      <c r="DDS61" s="1028"/>
      <c r="DDT61" s="1028"/>
      <c r="DDU61" s="1028"/>
      <c r="DDV61" s="1028"/>
      <c r="DDW61" s="1028"/>
      <c r="DDX61" s="1028"/>
      <c r="DDY61" s="1028"/>
      <c r="DDZ61" s="1028"/>
      <c r="DEA61" s="1028"/>
      <c r="DEB61" s="1028"/>
      <c r="DEC61" s="1028"/>
      <c r="DED61" s="1028"/>
      <c r="DEE61" s="1028"/>
      <c r="DEF61" s="1028"/>
      <c r="DEG61" s="1028"/>
      <c r="DEH61" s="1028"/>
      <c r="DEI61" s="1028"/>
      <c r="DEJ61" s="1028"/>
      <c r="DEK61" s="1028"/>
      <c r="DEL61" s="1028"/>
      <c r="DEM61" s="1028"/>
      <c r="DEN61" s="1028"/>
      <c r="DEO61" s="1028"/>
      <c r="DEP61" s="1028"/>
      <c r="DEQ61" s="1028"/>
      <c r="DER61" s="1028"/>
      <c r="DES61" s="1028"/>
      <c r="DET61" s="1028"/>
      <c r="DEU61" s="1028"/>
      <c r="DEV61" s="1028"/>
      <c r="DEW61" s="1028"/>
      <c r="DEX61" s="1028"/>
      <c r="DEY61" s="1028"/>
      <c r="DEZ61" s="1028"/>
      <c r="DFA61" s="1028"/>
      <c r="DFB61" s="1028"/>
      <c r="DFC61" s="1028"/>
      <c r="DFD61" s="1028"/>
      <c r="DFE61" s="1028"/>
      <c r="DFF61" s="1028"/>
      <c r="DFG61" s="1028"/>
      <c r="DFH61" s="1028"/>
      <c r="DFI61" s="1028"/>
      <c r="DFJ61" s="1028"/>
      <c r="DFK61" s="1028"/>
      <c r="DFL61" s="1028"/>
      <c r="DFM61" s="1028"/>
      <c r="DFN61" s="1028"/>
      <c r="DFO61" s="1028"/>
      <c r="DFP61" s="1028"/>
      <c r="DFQ61" s="1028"/>
      <c r="DFR61" s="1028"/>
      <c r="DFS61" s="1028"/>
      <c r="DFT61" s="1028"/>
      <c r="DFU61" s="1028"/>
      <c r="DFV61" s="1028"/>
      <c r="DFW61" s="1028"/>
      <c r="DFX61" s="1028"/>
      <c r="DFY61" s="1028"/>
      <c r="DFZ61" s="1028"/>
      <c r="DGA61" s="1028"/>
      <c r="DGB61" s="1028"/>
      <c r="DGC61" s="1028"/>
      <c r="DGD61" s="1028"/>
      <c r="DGE61" s="1028"/>
      <c r="DGF61" s="1028"/>
      <c r="DGG61" s="1028"/>
      <c r="DGH61" s="1028"/>
      <c r="DGI61" s="1028"/>
      <c r="DGJ61" s="1028"/>
      <c r="DGK61" s="1028"/>
      <c r="DGL61" s="1028"/>
      <c r="DGM61" s="1028"/>
      <c r="DGN61" s="1028"/>
      <c r="DGO61" s="1028"/>
      <c r="DGP61" s="1028"/>
      <c r="DGQ61" s="1028"/>
      <c r="DGR61" s="1028"/>
      <c r="DGS61" s="1028"/>
      <c r="DGT61" s="1028"/>
      <c r="DGU61" s="1028"/>
      <c r="DGV61" s="1028"/>
      <c r="DGW61" s="1028"/>
      <c r="DGX61" s="1028"/>
      <c r="DGY61" s="1028"/>
      <c r="DGZ61" s="1028"/>
      <c r="DHA61" s="1028"/>
      <c r="DHB61" s="1028"/>
      <c r="DHC61" s="1028"/>
      <c r="DHD61" s="1028"/>
      <c r="DHE61" s="1028"/>
      <c r="DHF61" s="1028"/>
      <c r="DHG61" s="1028"/>
      <c r="DHH61" s="1028"/>
      <c r="DHI61" s="1028"/>
      <c r="DHJ61" s="1028"/>
      <c r="DHK61" s="1028"/>
      <c r="DHL61" s="1028"/>
      <c r="DHM61" s="1028"/>
      <c r="DHN61" s="1028"/>
      <c r="DHO61" s="1028"/>
      <c r="DHP61" s="1028"/>
      <c r="DHQ61" s="1028"/>
      <c r="DHR61" s="1028"/>
      <c r="DHS61" s="1028"/>
      <c r="DHT61" s="1028"/>
      <c r="DHU61" s="1028"/>
      <c r="DHV61" s="1028"/>
      <c r="DHW61" s="1028"/>
      <c r="DHX61" s="1028"/>
      <c r="DHY61" s="1028"/>
      <c r="DHZ61" s="1028"/>
      <c r="DIA61" s="1028"/>
      <c r="DIB61" s="1028"/>
      <c r="DIC61" s="1028"/>
      <c r="DID61" s="1028"/>
      <c r="DIE61" s="1028"/>
      <c r="DIF61" s="1028"/>
      <c r="DIG61" s="1028"/>
      <c r="DIH61" s="1028"/>
      <c r="DII61" s="1028"/>
      <c r="DIJ61" s="1028"/>
      <c r="DIK61" s="1028"/>
      <c r="DIL61" s="1028"/>
      <c r="DIM61" s="1028"/>
      <c r="DIN61" s="1028"/>
      <c r="DIO61" s="1028"/>
      <c r="DIP61" s="1028"/>
      <c r="DIQ61" s="1028"/>
      <c r="DIR61" s="1028"/>
      <c r="DIS61" s="1028"/>
      <c r="DIT61" s="1028"/>
      <c r="DIU61" s="1028"/>
      <c r="DIV61" s="1028"/>
      <c r="DIW61" s="1028"/>
      <c r="DIX61" s="1028"/>
      <c r="DIY61" s="1028"/>
      <c r="DIZ61" s="1028"/>
      <c r="DJA61" s="1028"/>
      <c r="DJB61" s="1028"/>
      <c r="DJC61" s="1028"/>
      <c r="DJD61" s="1028"/>
      <c r="DJE61" s="1028"/>
      <c r="DJF61" s="1028"/>
      <c r="DJG61" s="1028"/>
      <c r="DJH61" s="1028"/>
      <c r="DJI61" s="1028"/>
      <c r="DJJ61" s="1028"/>
      <c r="DJK61" s="1028"/>
      <c r="DJL61" s="1028"/>
      <c r="DJM61" s="1028"/>
      <c r="DJN61" s="1028"/>
      <c r="DJO61" s="1028"/>
      <c r="DJP61" s="1028"/>
      <c r="DJQ61" s="1028"/>
      <c r="DJR61" s="1028"/>
      <c r="DJS61" s="1028"/>
      <c r="DJT61" s="1028"/>
      <c r="DJU61" s="1028"/>
      <c r="DJV61" s="1028"/>
      <c r="DJW61" s="1028"/>
      <c r="DJX61" s="1028"/>
      <c r="DJY61" s="1028"/>
      <c r="DJZ61" s="1028"/>
      <c r="DKA61" s="1028"/>
      <c r="DKB61" s="1028"/>
      <c r="DKC61" s="1028"/>
      <c r="DKD61" s="1028"/>
      <c r="DKE61" s="1028"/>
      <c r="DKF61" s="1028"/>
      <c r="DKG61" s="1028"/>
      <c r="DKH61" s="1028"/>
      <c r="DKI61" s="1028"/>
      <c r="DKJ61" s="1028"/>
      <c r="DKK61" s="1028"/>
      <c r="DKL61" s="1028"/>
      <c r="DKM61" s="1028"/>
      <c r="DKN61" s="1028"/>
      <c r="DKO61" s="1028"/>
      <c r="DKP61" s="1028"/>
      <c r="DKQ61" s="1028"/>
      <c r="DKR61" s="1028"/>
      <c r="DKS61" s="1028"/>
      <c r="DKT61" s="1028"/>
      <c r="DKU61" s="1028"/>
      <c r="DKV61" s="1028"/>
      <c r="DKW61" s="1028"/>
      <c r="DKX61" s="1028"/>
      <c r="DKY61" s="1028"/>
      <c r="DKZ61" s="1028"/>
      <c r="DLA61" s="1028"/>
      <c r="DLB61" s="1028"/>
      <c r="DLC61" s="1028"/>
      <c r="DLD61" s="1028"/>
      <c r="DLE61" s="1028"/>
      <c r="DLF61" s="1028"/>
      <c r="DLG61" s="1028"/>
      <c r="DLH61" s="1028"/>
      <c r="DLI61" s="1028"/>
      <c r="DLJ61" s="1028"/>
      <c r="DLK61" s="1028"/>
      <c r="DLL61" s="1028"/>
      <c r="DLM61" s="1028"/>
      <c r="DLN61" s="1028"/>
      <c r="DLO61" s="1028"/>
      <c r="DLP61" s="1028"/>
      <c r="DLQ61" s="1028"/>
      <c r="DLR61" s="1028"/>
      <c r="DLS61" s="1028"/>
      <c r="DLT61" s="1028"/>
      <c r="DLU61" s="1028"/>
      <c r="DLV61" s="1028"/>
      <c r="DLW61" s="1028"/>
      <c r="DLX61" s="1028"/>
      <c r="DLY61" s="1028"/>
      <c r="DLZ61" s="1028"/>
      <c r="DMA61" s="1028"/>
      <c r="DMB61" s="1028"/>
      <c r="DMC61" s="1028"/>
      <c r="DMD61" s="1028"/>
      <c r="DME61" s="1028"/>
      <c r="DMF61" s="1028"/>
      <c r="DMG61" s="1028"/>
      <c r="DMH61" s="1028"/>
      <c r="DMI61" s="1028"/>
      <c r="DMJ61" s="1028"/>
      <c r="DMK61" s="1028"/>
      <c r="DML61" s="1028"/>
      <c r="DMM61" s="1028"/>
      <c r="DMN61" s="1028"/>
      <c r="DMO61" s="1028"/>
      <c r="DMP61" s="1028"/>
      <c r="DMQ61" s="1028"/>
      <c r="DMR61" s="1028"/>
      <c r="DMS61" s="1028"/>
      <c r="DMT61" s="1028"/>
      <c r="DMU61" s="1028"/>
      <c r="DMV61" s="1028"/>
      <c r="DMW61" s="1028"/>
      <c r="DMX61" s="1028"/>
      <c r="DMY61" s="1028"/>
      <c r="DMZ61" s="1028"/>
      <c r="DNA61" s="1028"/>
      <c r="DNB61" s="1028"/>
      <c r="DNC61" s="1028"/>
      <c r="DND61" s="1028"/>
      <c r="DNE61" s="1028"/>
      <c r="DNF61" s="1028"/>
      <c r="DNG61" s="1028"/>
      <c r="DNH61" s="1028"/>
      <c r="DNI61" s="1028"/>
      <c r="DNJ61" s="1028"/>
      <c r="DNK61" s="1028"/>
      <c r="DNL61" s="1028"/>
      <c r="DNM61" s="1028"/>
      <c r="DNN61" s="1028"/>
      <c r="DNO61" s="1028"/>
      <c r="DNP61" s="1028"/>
      <c r="DNQ61" s="1028"/>
      <c r="DNR61" s="1028"/>
      <c r="DNS61" s="1028"/>
      <c r="DNT61" s="1028"/>
      <c r="DNU61" s="1028"/>
      <c r="DNV61" s="1028"/>
      <c r="DNW61" s="1028"/>
      <c r="DNX61" s="1028"/>
      <c r="DNY61" s="1028"/>
      <c r="DNZ61" s="1028"/>
      <c r="DOA61" s="1028"/>
      <c r="DOB61" s="1028"/>
      <c r="DOC61" s="1028"/>
      <c r="DOD61" s="1028"/>
      <c r="DOE61" s="1028"/>
      <c r="DOF61" s="1028"/>
      <c r="DOG61" s="1028"/>
      <c r="DOH61" s="1028"/>
      <c r="DOI61" s="1028"/>
      <c r="DOJ61" s="1028"/>
      <c r="DOK61" s="1028"/>
      <c r="DOL61" s="1028"/>
      <c r="DOM61" s="1028"/>
      <c r="DON61" s="1028"/>
      <c r="DOO61" s="1028"/>
      <c r="DOP61" s="1028"/>
      <c r="DOQ61" s="1028"/>
      <c r="DOR61" s="1028"/>
      <c r="DOS61" s="1028"/>
      <c r="DOT61" s="1028"/>
      <c r="DOU61" s="1028"/>
      <c r="DOV61" s="1028"/>
      <c r="DOW61" s="1028"/>
      <c r="DOX61" s="1028"/>
      <c r="DOY61" s="1028"/>
      <c r="DOZ61" s="1028"/>
      <c r="DPA61" s="1028"/>
      <c r="DPB61" s="1028"/>
      <c r="DPC61" s="1028"/>
      <c r="DPD61" s="1028"/>
      <c r="DPE61" s="1028"/>
      <c r="DPF61" s="1028"/>
      <c r="DPG61" s="1028"/>
      <c r="DPH61" s="1028"/>
      <c r="DPI61" s="1028"/>
      <c r="DPJ61" s="1028"/>
      <c r="DPK61" s="1028"/>
      <c r="DPL61" s="1028"/>
      <c r="DPM61" s="1028"/>
      <c r="DPN61" s="1028"/>
      <c r="DPO61" s="1028"/>
      <c r="DPP61" s="1028"/>
      <c r="DPQ61" s="1028"/>
      <c r="DPR61" s="1028"/>
      <c r="DPS61" s="1028"/>
      <c r="DPT61" s="1028"/>
      <c r="DPU61" s="1028"/>
      <c r="DPV61" s="1028"/>
      <c r="DPW61" s="1028"/>
      <c r="DPX61" s="1028"/>
      <c r="DPY61" s="1028"/>
      <c r="DPZ61" s="1028"/>
      <c r="DQA61" s="1028"/>
      <c r="DQB61" s="1028"/>
      <c r="DQC61" s="1028"/>
      <c r="DQD61" s="1028"/>
      <c r="DQE61" s="1028"/>
      <c r="DQF61" s="1028"/>
      <c r="DQG61" s="1028"/>
      <c r="DQH61" s="1028"/>
      <c r="DQI61" s="1028"/>
      <c r="DQJ61" s="1028"/>
      <c r="DQK61" s="1028"/>
      <c r="DQL61" s="1028"/>
      <c r="DQM61" s="1028"/>
      <c r="DQN61" s="1028"/>
      <c r="DQO61" s="1028"/>
      <c r="DQP61" s="1028"/>
      <c r="DQQ61" s="1028"/>
      <c r="DQR61" s="1028"/>
      <c r="DQS61" s="1028"/>
      <c r="DQT61" s="1028"/>
      <c r="DQU61" s="1028"/>
      <c r="DQV61" s="1028"/>
      <c r="DQW61" s="1028"/>
      <c r="DQX61" s="1028"/>
      <c r="DQY61" s="1028"/>
      <c r="DQZ61" s="1028"/>
      <c r="DRA61" s="1028"/>
      <c r="DRB61" s="1028"/>
      <c r="DRC61" s="1028"/>
      <c r="DRD61" s="1028"/>
      <c r="DRE61" s="1028"/>
      <c r="DRF61" s="1028"/>
      <c r="DRG61" s="1028"/>
      <c r="DRH61" s="1028"/>
      <c r="DRI61" s="1028"/>
      <c r="DRJ61" s="1028"/>
      <c r="DRK61" s="1028"/>
      <c r="DRL61" s="1028"/>
      <c r="DRM61" s="1028"/>
      <c r="DRN61" s="1028"/>
      <c r="DRO61" s="1028"/>
      <c r="DRP61" s="1028"/>
      <c r="DRQ61" s="1028"/>
      <c r="DRR61" s="1028"/>
      <c r="DRS61" s="1028"/>
      <c r="DRT61" s="1028"/>
      <c r="DRU61" s="1028"/>
      <c r="DRV61" s="1028"/>
      <c r="DRW61" s="1028"/>
      <c r="DRX61" s="1028"/>
      <c r="DRY61" s="1028"/>
      <c r="DRZ61" s="1028"/>
      <c r="DSA61" s="1028"/>
      <c r="DSB61" s="1028"/>
      <c r="DSC61" s="1028"/>
      <c r="DSD61" s="1028"/>
      <c r="DSE61" s="1028"/>
      <c r="DSF61" s="1028"/>
      <c r="DSG61" s="1028"/>
      <c r="DSH61" s="1028"/>
      <c r="DSI61" s="1028"/>
      <c r="DSJ61" s="1028"/>
      <c r="DSK61" s="1028"/>
      <c r="DSL61" s="1028"/>
      <c r="DSM61" s="1028"/>
      <c r="DSN61" s="1028"/>
      <c r="DSO61" s="1028"/>
      <c r="DSP61" s="1028"/>
      <c r="DSQ61" s="1028"/>
      <c r="DSR61" s="1028"/>
      <c r="DSS61" s="1028"/>
      <c r="DST61" s="1028"/>
      <c r="DSU61" s="1028"/>
      <c r="DSV61" s="1028"/>
      <c r="DSW61" s="1028"/>
      <c r="DSX61" s="1028"/>
      <c r="DSY61" s="1028"/>
      <c r="DSZ61" s="1028"/>
      <c r="DTA61" s="1028"/>
      <c r="DTB61" s="1028"/>
      <c r="DTC61" s="1028"/>
      <c r="DTD61" s="1028"/>
      <c r="DTE61" s="1028"/>
      <c r="DTF61" s="1028"/>
      <c r="DTG61" s="1028"/>
      <c r="DTH61" s="1028"/>
      <c r="DTI61" s="1028"/>
      <c r="DTJ61" s="1028"/>
      <c r="DTK61" s="1028"/>
      <c r="DTL61" s="1028"/>
      <c r="DTM61" s="1028"/>
      <c r="DTN61" s="1028"/>
      <c r="DTO61" s="1028"/>
      <c r="DTP61" s="1028"/>
      <c r="DTQ61" s="1028"/>
      <c r="DTR61" s="1028"/>
      <c r="DTS61" s="1028"/>
      <c r="DTT61" s="1028"/>
      <c r="DTU61" s="1028"/>
      <c r="DTV61" s="1028"/>
      <c r="DTW61" s="1028"/>
      <c r="DTX61" s="1028"/>
      <c r="DTY61" s="1028"/>
      <c r="DTZ61" s="1028"/>
      <c r="DUA61" s="1028"/>
      <c r="DUB61" s="1028"/>
      <c r="DUC61" s="1028"/>
      <c r="DUD61" s="1028"/>
      <c r="DUE61" s="1028"/>
      <c r="DUF61" s="1028"/>
      <c r="DUG61" s="1028"/>
      <c r="DUH61" s="1028"/>
      <c r="DUI61" s="1028"/>
      <c r="DUJ61" s="1028"/>
      <c r="DUK61" s="1028"/>
      <c r="DUL61" s="1028"/>
      <c r="DUM61" s="1028"/>
      <c r="DUN61" s="1028"/>
      <c r="DUO61" s="1028"/>
      <c r="DUP61" s="1028"/>
      <c r="DUQ61" s="1028"/>
      <c r="DUR61" s="1028"/>
      <c r="DUS61" s="1028"/>
      <c r="DUT61" s="1028"/>
      <c r="DUU61" s="1028"/>
      <c r="DUV61" s="1028"/>
      <c r="DUW61" s="1028"/>
      <c r="DUX61" s="1028"/>
      <c r="DUY61" s="1028"/>
      <c r="DUZ61" s="1028"/>
      <c r="DVA61" s="1028"/>
      <c r="DVB61" s="1028"/>
      <c r="DVC61" s="1028"/>
      <c r="DVD61" s="1028"/>
      <c r="DVE61" s="1028"/>
      <c r="DVF61" s="1028"/>
      <c r="DVG61" s="1028"/>
      <c r="DVH61" s="1028"/>
      <c r="DVI61" s="1028"/>
      <c r="DVJ61" s="1028"/>
      <c r="DVK61" s="1028"/>
      <c r="DVL61" s="1028"/>
      <c r="DVM61" s="1028"/>
      <c r="DVN61" s="1028"/>
      <c r="DVO61" s="1028"/>
      <c r="DVP61" s="1028"/>
      <c r="DVQ61" s="1028"/>
      <c r="DVR61" s="1028"/>
      <c r="DVS61" s="1028"/>
      <c r="DVT61" s="1028"/>
      <c r="DVU61" s="1028"/>
      <c r="DVV61" s="1028"/>
      <c r="DVW61" s="1028"/>
      <c r="DVX61" s="1028"/>
      <c r="DVY61" s="1028"/>
      <c r="DVZ61" s="1028"/>
      <c r="DWA61" s="1028"/>
      <c r="DWB61" s="1028"/>
      <c r="DWC61" s="1028"/>
      <c r="DWD61" s="1028"/>
      <c r="DWE61" s="1028"/>
      <c r="DWF61" s="1028"/>
      <c r="DWG61" s="1028"/>
      <c r="DWH61" s="1028"/>
      <c r="DWI61" s="1028"/>
      <c r="DWJ61" s="1028"/>
      <c r="DWK61" s="1028"/>
      <c r="DWL61" s="1028"/>
      <c r="DWM61" s="1028"/>
      <c r="DWN61" s="1028"/>
      <c r="DWO61" s="1028"/>
      <c r="DWP61" s="1028"/>
      <c r="DWQ61" s="1028"/>
      <c r="DWR61" s="1028"/>
      <c r="DWS61" s="1028"/>
      <c r="DWT61" s="1028"/>
      <c r="DWU61" s="1028"/>
      <c r="DWV61" s="1028"/>
      <c r="DWW61" s="1028"/>
      <c r="DWX61" s="1028"/>
      <c r="DWY61" s="1028"/>
      <c r="DWZ61" s="1028"/>
      <c r="DXA61" s="1028"/>
      <c r="DXB61" s="1028"/>
      <c r="DXC61" s="1028"/>
      <c r="DXD61" s="1028"/>
      <c r="DXE61" s="1028"/>
      <c r="DXF61" s="1028"/>
      <c r="DXG61" s="1028"/>
      <c r="DXH61" s="1028"/>
      <c r="DXI61" s="1028"/>
      <c r="DXJ61" s="1028"/>
      <c r="DXK61" s="1028"/>
      <c r="DXL61" s="1028"/>
      <c r="DXM61" s="1028"/>
      <c r="DXN61" s="1028"/>
      <c r="DXO61" s="1028"/>
      <c r="DXP61" s="1028"/>
      <c r="DXQ61" s="1028"/>
      <c r="DXR61" s="1028"/>
      <c r="DXS61" s="1028"/>
      <c r="DXT61" s="1028"/>
      <c r="DXU61" s="1028"/>
      <c r="DXV61" s="1028"/>
      <c r="DXW61" s="1028"/>
      <c r="DXX61" s="1028"/>
      <c r="DXY61" s="1028"/>
      <c r="DXZ61" s="1028"/>
      <c r="DYA61" s="1028"/>
      <c r="DYB61" s="1028"/>
      <c r="DYC61" s="1028"/>
      <c r="DYD61" s="1028"/>
      <c r="DYE61" s="1028"/>
      <c r="DYF61" s="1028"/>
      <c r="DYG61" s="1028"/>
      <c r="DYH61" s="1028"/>
      <c r="DYI61" s="1028"/>
      <c r="DYJ61" s="1028"/>
      <c r="DYK61" s="1028"/>
      <c r="DYL61" s="1028"/>
      <c r="DYM61" s="1028"/>
      <c r="DYN61" s="1028"/>
      <c r="DYO61" s="1028"/>
      <c r="DYP61" s="1028"/>
      <c r="DYQ61" s="1028"/>
      <c r="DYR61" s="1028"/>
      <c r="DYS61" s="1028"/>
      <c r="DYT61" s="1028"/>
      <c r="DYU61" s="1028"/>
      <c r="DYV61" s="1028"/>
      <c r="DYW61" s="1028"/>
      <c r="DYX61" s="1028"/>
      <c r="DYY61" s="1028"/>
      <c r="DYZ61" s="1028"/>
      <c r="DZA61" s="1028"/>
      <c r="DZB61" s="1028"/>
      <c r="DZC61" s="1028"/>
      <c r="DZD61" s="1028"/>
      <c r="DZE61" s="1028"/>
      <c r="DZF61" s="1028"/>
      <c r="DZG61" s="1028"/>
      <c r="DZH61" s="1028"/>
      <c r="DZI61" s="1028"/>
      <c r="DZJ61" s="1028"/>
      <c r="DZK61" s="1028"/>
      <c r="DZL61" s="1028"/>
      <c r="DZM61" s="1028"/>
      <c r="DZN61" s="1028"/>
      <c r="DZO61" s="1028"/>
      <c r="DZP61" s="1028"/>
      <c r="DZQ61" s="1028"/>
      <c r="DZR61" s="1028"/>
      <c r="DZS61" s="1028"/>
      <c r="DZT61" s="1028"/>
      <c r="DZU61" s="1028"/>
      <c r="DZV61" s="1028"/>
      <c r="DZW61" s="1028"/>
      <c r="DZX61" s="1028"/>
      <c r="DZY61" s="1028"/>
      <c r="DZZ61" s="1028"/>
      <c r="EAA61" s="1028"/>
      <c r="EAB61" s="1028"/>
      <c r="EAC61" s="1028"/>
      <c r="EAD61" s="1028"/>
      <c r="EAE61" s="1028"/>
      <c r="EAF61" s="1028"/>
      <c r="EAG61" s="1028"/>
      <c r="EAH61" s="1028"/>
      <c r="EAI61" s="1028"/>
      <c r="EAJ61" s="1028"/>
      <c r="EAK61" s="1028"/>
      <c r="EAL61" s="1028"/>
      <c r="EAM61" s="1028"/>
      <c r="EAN61" s="1028"/>
      <c r="EAO61" s="1028"/>
      <c r="EAP61" s="1028"/>
      <c r="EAQ61" s="1028"/>
      <c r="EAR61" s="1028"/>
      <c r="EAS61" s="1028"/>
      <c r="EAT61" s="1028"/>
      <c r="EAU61" s="1028"/>
      <c r="EAV61" s="1028"/>
      <c r="EAW61" s="1028"/>
      <c r="EAX61" s="1028"/>
      <c r="EAY61" s="1028"/>
      <c r="EAZ61" s="1028"/>
      <c r="EBA61" s="1028"/>
      <c r="EBB61" s="1028"/>
      <c r="EBC61" s="1028"/>
      <c r="EBD61" s="1028"/>
      <c r="EBE61" s="1028"/>
      <c r="EBF61" s="1028"/>
      <c r="EBG61" s="1028"/>
      <c r="EBH61" s="1028"/>
      <c r="EBI61" s="1028"/>
      <c r="EBJ61" s="1028"/>
      <c r="EBK61" s="1028"/>
      <c r="EBL61" s="1028"/>
      <c r="EBM61" s="1028"/>
      <c r="EBN61" s="1028"/>
      <c r="EBO61" s="1028"/>
      <c r="EBP61" s="1028"/>
      <c r="EBQ61" s="1028"/>
      <c r="EBR61" s="1028"/>
      <c r="EBS61" s="1028"/>
      <c r="EBT61" s="1028"/>
      <c r="EBU61" s="1028"/>
      <c r="EBV61" s="1028"/>
      <c r="EBW61" s="1028"/>
      <c r="EBX61" s="1028"/>
      <c r="EBY61" s="1028"/>
      <c r="EBZ61" s="1028"/>
      <c r="ECA61" s="1028"/>
      <c r="ECB61" s="1028"/>
      <c r="ECC61" s="1028"/>
      <c r="ECD61" s="1028"/>
      <c r="ECE61" s="1028"/>
      <c r="ECF61" s="1028"/>
      <c r="ECG61" s="1028"/>
      <c r="ECH61" s="1028"/>
      <c r="ECI61" s="1028"/>
      <c r="ECJ61" s="1028"/>
      <c r="ECK61" s="1028"/>
      <c r="ECL61" s="1028"/>
      <c r="ECM61" s="1028"/>
      <c r="ECN61" s="1028"/>
      <c r="ECO61" s="1028"/>
      <c r="ECP61" s="1028"/>
      <c r="ECQ61" s="1028"/>
      <c r="ECR61" s="1028"/>
      <c r="ECS61" s="1028"/>
      <c r="ECT61" s="1028"/>
      <c r="ECU61" s="1028"/>
      <c r="ECV61" s="1028"/>
      <c r="ECW61" s="1028"/>
      <c r="ECX61" s="1028"/>
      <c r="ECY61" s="1028"/>
      <c r="ECZ61" s="1028"/>
      <c r="EDA61" s="1028"/>
      <c r="EDB61" s="1028"/>
      <c r="EDC61" s="1028"/>
      <c r="EDD61" s="1028"/>
      <c r="EDE61" s="1028"/>
      <c r="EDF61" s="1028"/>
      <c r="EDG61" s="1028"/>
      <c r="EDH61" s="1028"/>
      <c r="EDI61" s="1028"/>
      <c r="EDJ61" s="1028"/>
      <c r="EDK61" s="1028"/>
      <c r="EDL61" s="1028"/>
      <c r="EDM61" s="1028"/>
      <c r="EDN61" s="1028"/>
      <c r="EDO61" s="1028"/>
      <c r="EDP61" s="1028"/>
      <c r="EDQ61" s="1028"/>
      <c r="EDR61" s="1028"/>
      <c r="EDS61" s="1028"/>
      <c r="EDT61" s="1028"/>
      <c r="EDU61" s="1028"/>
      <c r="EDV61" s="1028"/>
      <c r="EDW61" s="1028"/>
      <c r="EDX61" s="1028"/>
      <c r="EDY61" s="1028"/>
      <c r="EDZ61" s="1028"/>
      <c r="EEA61" s="1028"/>
      <c r="EEB61" s="1028"/>
      <c r="EEC61" s="1028"/>
      <c r="EED61" s="1028"/>
      <c r="EEE61" s="1028"/>
      <c r="EEF61" s="1028"/>
      <c r="EEG61" s="1028"/>
      <c r="EEH61" s="1028"/>
      <c r="EEI61" s="1028"/>
      <c r="EEJ61" s="1028"/>
      <c r="EEK61" s="1028"/>
      <c r="EEL61" s="1028"/>
      <c r="EEM61" s="1028"/>
      <c r="EEN61" s="1028"/>
      <c r="EEO61" s="1028"/>
      <c r="EEP61" s="1028"/>
      <c r="EEQ61" s="1028"/>
      <c r="EER61" s="1028"/>
      <c r="EES61" s="1028"/>
      <c r="EET61" s="1028"/>
      <c r="EEU61" s="1028"/>
      <c r="EEV61" s="1028"/>
      <c r="EEW61" s="1028"/>
      <c r="EEX61" s="1028"/>
      <c r="EEY61" s="1028"/>
      <c r="EEZ61" s="1028"/>
      <c r="EFA61" s="1028"/>
      <c r="EFB61" s="1028"/>
      <c r="EFC61" s="1028"/>
      <c r="EFD61" s="1028"/>
      <c r="EFE61" s="1028"/>
      <c r="EFF61" s="1028"/>
      <c r="EFG61" s="1028"/>
      <c r="EFH61" s="1028"/>
      <c r="EFI61" s="1028"/>
      <c r="EFJ61" s="1028"/>
      <c r="EFK61" s="1028"/>
      <c r="EFL61" s="1028"/>
      <c r="EFM61" s="1028"/>
      <c r="EFN61" s="1028"/>
      <c r="EFO61" s="1028"/>
      <c r="EFP61" s="1028"/>
      <c r="EFQ61" s="1028"/>
      <c r="EFR61" s="1028"/>
      <c r="EFS61" s="1028"/>
      <c r="EFT61" s="1028"/>
      <c r="EFU61" s="1028"/>
      <c r="EFV61" s="1028"/>
      <c r="EFW61" s="1028"/>
      <c r="EFX61" s="1028"/>
      <c r="EFY61" s="1028"/>
      <c r="EFZ61" s="1028"/>
      <c r="EGA61" s="1028"/>
      <c r="EGB61" s="1028"/>
      <c r="EGC61" s="1028"/>
      <c r="EGD61" s="1028"/>
      <c r="EGE61" s="1028"/>
      <c r="EGF61" s="1028"/>
      <c r="EGG61" s="1028"/>
      <c r="EGH61" s="1028"/>
      <c r="EGI61" s="1028"/>
      <c r="EGJ61" s="1028"/>
      <c r="EGK61" s="1028"/>
      <c r="EGL61" s="1028"/>
      <c r="EGM61" s="1028"/>
      <c r="EGN61" s="1028"/>
      <c r="EGO61" s="1028"/>
      <c r="EGP61" s="1028"/>
      <c r="EGQ61" s="1028"/>
      <c r="EGR61" s="1028"/>
      <c r="EGS61" s="1028"/>
      <c r="EGT61" s="1028"/>
      <c r="EGU61" s="1028"/>
      <c r="EGV61" s="1028"/>
      <c r="EGW61" s="1028"/>
      <c r="EGX61" s="1028"/>
      <c r="EGY61" s="1028"/>
      <c r="EGZ61" s="1028"/>
      <c r="EHA61" s="1028"/>
      <c r="EHB61" s="1028"/>
      <c r="EHC61" s="1028"/>
      <c r="EHD61" s="1028"/>
      <c r="EHE61" s="1028"/>
      <c r="EHF61" s="1028"/>
      <c r="EHG61" s="1028"/>
      <c r="EHH61" s="1028"/>
      <c r="EHI61" s="1028"/>
      <c r="EHJ61" s="1028"/>
      <c r="EHK61" s="1028"/>
      <c r="EHL61" s="1028"/>
      <c r="EHM61" s="1028"/>
      <c r="EHN61" s="1028"/>
      <c r="EHO61" s="1028"/>
      <c r="EHP61" s="1028"/>
      <c r="EHQ61" s="1028"/>
      <c r="EHR61" s="1028"/>
      <c r="EHS61" s="1028"/>
      <c r="EHT61" s="1028"/>
      <c r="EHU61" s="1028"/>
      <c r="EHV61" s="1028"/>
      <c r="EHW61" s="1028"/>
      <c r="EHX61" s="1028"/>
      <c r="EHY61" s="1028"/>
      <c r="EHZ61" s="1028"/>
      <c r="EIA61" s="1028"/>
      <c r="EIB61" s="1028"/>
      <c r="EIC61" s="1028"/>
      <c r="EID61" s="1028"/>
      <c r="EIE61" s="1028"/>
      <c r="EIF61" s="1028"/>
      <c r="EIG61" s="1028"/>
      <c r="EIH61" s="1028"/>
      <c r="EII61" s="1028"/>
      <c r="EIJ61" s="1028"/>
      <c r="EIK61" s="1028"/>
      <c r="EIL61" s="1028"/>
      <c r="EIM61" s="1028"/>
      <c r="EIN61" s="1028"/>
      <c r="EIO61" s="1028"/>
      <c r="EIP61" s="1028"/>
      <c r="EIQ61" s="1028"/>
      <c r="EIR61" s="1028"/>
      <c r="EIS61" s="1028"/>
      <c r="EIT61" s="1028"/>
      <c r="EIU61" s="1028"/>
      <c r="EIV61" s="1028"/>
      <c r="EIW61" s="1028"/>
      <c r="EIX61" s="1028"/>
      <c r="EIY61" s="1028"/>
      <c r="EIZ61" s="1028"/>
      <c r="EJA61" s="1028"/>
      <c r="EJB61" s="1028"/>
      <c r="EJC61" s="1028"/>
      <c r="EJD61" s="1028"/>
      <c r="EJE61" s="1028"/>
      <c r="EJF61" s="1028"/>
      <c r="EJG61" s="1028"/>
      <c r="EJH61" s="1028"/>
      <c r="EJI61" s="1028"/>
      <c r="EJJ61" s="1028"/>
      <c r="EJK61" s="1028"/>
      <c r="EJL61" s="1028"/>
      <c r="EJM61" s="1028"/>
      <c r="EJN61" s="1028"/>
      <c r="EJO61" s="1028"/>
      <c r="EJP61" s="1028"/>
      <c r="EJQ61" s="1028"/>
      <c r="EJR61" s="1028"/>
      <c r="EJS61" s="1028"/>
      <c r="EJT61" s="1028"/>
      <c r="EJU61" s="1028"/>
      <c r="EJV61" s="1028"/>
      <c r="EJW61" s="1028"/>
      <c r="EJX61" s="1028"/>
      <c r="EJY61" s="1028"/>
      <c r="EJZ61" s="1028"/>
      <c r="EKA61" s="1028"/>
      <c r="EKB61" s="1028"/>
      <c r="EKC61" s="1028"/>
      <c r="EKD61" s="1028"/>
      <c r="EKE61" s="1028"/>
      <c r="EKF61" s="1028"/>
      <c r="EKG61" s="1028"/>
      <c r="EKH61" s="1028"/>
      <c r="EKI61" s="1028"/>
      <c r="EKJ61" s="1028"/>
      <c r="EKK61" s="1028"/>
      <c r="EKL61" s="1028"/>
      <c r="EKM61" s="1028"/>
      <c r="EKN61" s="1028"/>
      <c r="EKO61" s="1028"/>
      <c r="EKP61" s="1028"/>
      <c r="EKQ61" s="1028"/>
      <c r="EKR61" s="1028"/>
      <c r="EKS61" s="1028"/>
      <c r="EKT61" s="1028"/>
      <c r="EKU61" s="1028"/>
      <c r="EKV61" s="1028"/>
      <c r="EKW61" s="1028"/>
      <c r="EKX61" s="1028"/>
      <c r="EKY61" s="1028"/>
      <c r="EKZ61" s="1028"/>
      <c r="ELA61" s="1028"/>
      <c r="ELB61" s="1028"/>
      <c r="ELC61" s="1028"/>
      <c r="ELD61" s="1028"/>
      <c r="ELE61" s="1028"/>
      <c r="ELF61" s="1028"/>
      <c r="ELG61" s="1028"/>
      <c r="ELH61" s="1028"/>
      <c r="ELI61" s="1028"/>
      <c r="ELJ61" s="1028"/>
      <c r="ELK61" s="1028"/>
      <c r="ELL61" s="1028"/>
      <c r="ELM61" s="1028"/>
      <c r="ELN61" s="1028"/>
      <c r="ELO61" s="1028"/>
      <c r="ELP61" s="1028"/>
      <c r="ELQ61" s="1028"/>
      <c r="ELR61" s="1028"/>
      <c r="ELS61" s="1028"/>
      <c r="ELT61" s="1028"/>
      <c r="ELU61" s="1028"/>
      <c r="ELV61" s="1028"/>
      <c r="ELW61" s="1028"/>
      <c r="ELX61" s="1028"/>
      <c r="ELY61" s="1028"/>
      <c r="ELZ61" s="1028"/>
      <c r="EMA61" s="1028"/>
      <c r="EMB61" s="1028"/>
      <c r="EMC61" s="1028"/>
      <c r="EMD61" s="1028"/>
      <c r="EME61" s="1028"/>
      <c r="EMF61" s="1028"/>
      <c r="EMG61" s="1028"/>
      <c r="EMH61" s="1028"/>
      <c r="EMI61" s="1028"/>
      <c r="EMJ61" s="1028"/>
      <c r="EMK61" s="1028"/>
      <c r="EML61" s="1028"/>
      <c r="EMM61" s="1028"/>
      <c r="EMN61" s="1028"/>
      <c r="EMO61" s="1028"/>
      <c r="EMP61" s="1028"/>
      <c r="EMQ61" s="1028"/>
      <c r="EMR61" s="1028"/>
      <c r="EMS61" s="1028"/>
      <c r="EMT61" s="1028"/>
      <c r="EMU61" s="1028"/>
      <c r="EMV61" s="1028"/>
      <c r="EMW61" s="1028"/>
      <c r="EMX61" s="1028"/>
      <c r="EMY61" s="1028"/>
      <c r="EMZ61" s="1028"/>
      <c r="ENA61" s="1028"/>
      <c r="ENB61" s="1028"/>
      <c r="ENC61" s="1028"/>
      <c r="END61" s="1028"/>
      <c r="ENE61" s="1028"/>
      <c r="ENF61" s="1028"/>
      <c r="ENG61" s="1028"/>
      <c r="ENH61" s="1028"/>
      <c r="ENI61" s="1028"/>
      <c r="ENJ61" s="1028"/>
      <c r="ENK61" s="1028"/>
      <c r="ENL61" s="1028"/>
      <c r="ENM61" s="1028"/>
      <c r="ENN61" s="1028"/>
      <c r="ENO61" s="1028"/>
      <c r="ENP61" s="1028"/>
      <c r="ENQ61" s="1028"/>
      <c r="ENR61" s="1028"/>
      <c r="ENS61" s="1028"/>
      <c r="ENT61" s="1028"/>
      <c r="ENU61" s="1028"/>
      <c r="ENV61" s="1028"/>
      <c r="ENW61" s="1028"/>
      <c r="ENX61" s="1028"/>
      <c r="ENY61" s="1028"/>
      <c r="ENZ61" s="1028"/>
      <c r="EOA61" s="1028"/>
      <c r="EOB61" s="1028"/>
      <c r="EOC61" s="1028"/>
      <c r="EOD61" s="1028"/>
      <c r="EOE61" s="1028"/>
      <c r="EOF61" s="1028"/>
      <c r="EOG61" s="1028"/>
      <c r="EOH61" s="1028"/>
      <c r="EOI61" s="1028"/>
      <c r="EOJ61" s="1028"/>
      <c r="EOK61" s="1028"/>
      <c r="EOL61" s="1028"/>
      <c r="EOM61" s="1028"/>
      <c r="EON61" s="1028"/>
      <c r="EOO61" s="1028"/>
      <c r="EOP61" s="1028"/>
      <c r="EOQ61" s="1028"/>
      <c r="EOR61" s="1028"/>
      <c r="EOS61" s="1028"/>
      <c r="EOT61" s="1028"/>
      <c r="EOU61" s="1028"/>
      <c r="EOV61" s="1028"/>
      <c r="EOW61" s="1028"/>
      <c r="EOX61" s="1028"/>
      <c r="EOY61" s="1028"/>
      <c r="EOZ61" s="1028"/>
      <c r="EPA61" s="1028"/>
      <c r="EPB61" s="1028"/>
      <c r="EPC61" s="1028"/>
      <c r="EPD61" s="1028"/>
      <c r="EPE61" s="1028"/>
      <c r="EPF61" s="1028"/>
      <c r="EPG61" s="1028"/>
      <c r="EPH61" s="1028"/>
      <c r="EPI61" s="1028"/>
      <c r="EPJ61" s="1028"/>
      <c r="EPK61" s="1028"/>
      <c r="EPL61" s="1028"/>
      <c r="EPM61" s="1028"/>
      <c r="EPN61" s="1028"/>
      <c r="EPO61" s="1028"/>
      <c r="EPP61" s="1028"/>
      <c r="EPQ61" s="1028"/>
      <c r="EPR61" s="1028"/>
      <c r="EPS61" s="1028"/>
      <c r="EPT61" s="1028"/>
      <c r="EPU61" s="1028"/>
      <c r="EPV61" s="1028"/>
      <c r="EPW61" s="1028"/>
      <c r="EPX61" s="1028"/>
      <c r="EPY61" s="1028"/>
      <c r="EPZ61" s="1028"/>
      <c r="EQA61" s="1028"/>
      <c r="EQB61" s="1028"/>
      <c r="EQC61" s="1028"/>
      <c r="EQD61" s="1028"/>
      <c r="EQE61" s="1028"/>
      <c r="EQF61" s="1028"/>
      <c r="EQG61" s="1028"/>
      <c r="EQH61" s="1028"/>
      <c r="EQI61" s="1028"/>
      <c r="EQJ61" s="1028"/>
      <c r="EQK61" s="1028"/>
      <c r="EQL61" s="1028"/>
      <c r="EQM61" s="1028"/>
      <c r="EQN61" s="1028"/>
      <c r="EQO61" s="1028"/>
      <c r="EQP61" s="1028"/>
      <c r="EQQ61" s="1028"/>
      <c r="EQR61" s="1028"/>
      <c r="EQS61" s="1028"/>
      <c r="EQT61" s="1028"/>
      <c r="EQU61" s="1028"/>
      <c r="EQV61" s="1028"/>
      <c r="EQW61" s="1028"/>
      <c r="EQX61" s="1028"/>
      <c r="EQY61" s="1028"/>
      <c r="EQZ61" s="1028"/>
      <c r="ERA61" s="1028"/>
      <c r="ERB61" s="1028"/>
      <c r="ERC61" s="1028"/>
      <c r="ERD61" s="1028"/>
      <c r="ERE61" s="1028"/>
      <c r="ERF61" s="1028"/>
      <c r="ERG61" s="1028"/>
      <c r="ERH61" s="1028"/>
      <c r="ERI61" s="1028"/>
      <c r="ERJ61" s="1028"/>
      <c r="ERK61" s="1028"/>
      <c r="ERL61" s="1028"/>
      <c r="ERM61" s="1028"/>
      <c r="ERN61" s="1028"/>
      <c r="ERO61" s="1028"/>
      <c r="ERP61" s="1028"/>
      <c r="ERQ61" s="1028"/>
      <c r="ERR61" s="1028"/>
      <c r="ERS61" s="1028"/>
      <c r="ERT61" s="1028"/>
      <c r="ERU61" s="1028"/>
      <c r="ERV61" s="1028"/>
      <c r="ERW61" s="1028"/>
      <c r="ERX61" s="1028"/>
      <c r="ERY61" s="1028"/>
      <c r="ERZ61" s="1028"/>
      <c r="ESA61" s="1028"/>
      <c r="ESB61" s="1028"/>
      <c r="ESC61" s="1028"/>
      <c r="ESD61" s="1028"/>
      <c r="ESE61" s="1028"/>
      <c r="ESF61" s="1028"/>
      <c r="ESG61" s="1028"/>
      <c r="ESH61" s="1028"/>
      <c r="ESI61" s="1028"/>
      <c r="ESJ61" s="1028"/>
      <c r="ESK61" s="1028"/>
      <c r="ESL61" s="1028"/>
      <c r="ESM61" s="1028"/>
      <c r="ESN61" s="1028"/>
      <c r="ESO61" s="1028"/>
      <c r="ESP61" s="1028"/>
      <c r="ESQ61" s="1028"/>
      <c r="ESR61" s="1028"/>
      <c r="ESS61" s="1028"/>
      <c r="EST61" s="1028"/>
      <c r="ESU61" s="1028"/>
      <c r="ESV61" s="1028"/>
      <c r="ESW61" s="1028"/>
      <c r="ESX61" s="1028"/>
      <c r="ESY61" s="1028"/>
      <c r="ESZ61" s="1028"/>
      <c r="ETA61" s="1028"/>
      <c r="ETB61" s="1028"/>
      <c r="ETC61" s="1028"/>
      <c r="ETD61" s="1028"/>
      <c r="ETE61" s="1028"/>
      <c r="ETF61" s="1028"/>
      <c r="ETG61" s="1028"/>
      <c r="ETH61" s="1028"/>
      <c r="ETI61" s="1028"/>
      <c r="ETJ61" s="1028"/>
      <c r="ETK61" s="1028"/>
      <c r="ETL61" s="1028"/>
      <c r="ETM61" s="1028"/>
      <c r="ETN61" s="1028"/>
      <c r="ETO61" s="1028"/>
      <c r="ETP61" s="1028"/>
      <c r="ETQ61" s="1028"/>
      <c r="ETR61" s="1028"/>
      <c r="ETS61" s="1028"/>
      <c r="ETT61" s="1028"/>
      <c r="ETU61" s="1028"/>
      <c r="ETV61" s="1028"/>
      <c r="ETW61" s="1028"/>
      <c r="ETX61" s="1028"/>
      <c r="ETY61" s="1028"/>
      <c r="ETZ61" s="1028"/>
      <c r="EUA61" s="1028"/>
      <c r="EUB61" s="1028"/>
      <c r="EUC61" s="1028"/>
      <c r="EUD61" s="1028"/>
      <c r="EUE61" s="1028"/>
      <c r="EUF61" s="1028"/>
      <c r="EUG61" s="1028"/>
      <c r="EUH61" s="1028"/>
      <c r="EUI61" s="1028"/>
      <c r="EUJ61" s="1028"/>
      <c r="EUK61" s="1028"/>
      <c r="EUL61" s="1028"/>
      <c r="EUM61" s="1028"/>
      <c r="EUN61" s="1028"/>
      <c r="EUO61" s="1028"/>
      <c r="EUP61" s="1028"/>
      <c r="EUQ61" s="1028"/>
      <c r="EUR61" s="1028"/>
      <c r="EUS61" s="1028"/>
      <c r="EUT61" s="1028"/>
      <c r="EUU61" s="1028"/>
      <c r="EUV61" s="1028"/>
      <c r="EUW61" s="1028"/>
      <c r="EUX61" s="1028"/>
      <c r="EUY61" s="1028"/>
      <c r="EUZ61" s="1028"/>
      <c r="EVA61" s="1028"/>
      <c r="EVB61" s="1028"/>
      <c r="EVC61" s="1028"/>
      <c r="EVD61" s="1028"/>
      <c r="EVE61" s="1028"/>
      <c r="EVF61" s="1028"/>
      <c r="EVG61" s="1028"/>
      <c r="EVH61" s="1028"/>
      <c r="EVI61" s="1028"/>
      <c r="EVJ61" s="1028"/>
      <c r="EVK61" s="1028"/>
      <c r="EVL61" s="1028"/>
      <c r="EVM61" s="1028"/>
      <c r="EVN61" s="1028"/>
      <c r="EVO61" s="1028"/>
      <c r="EVP61" s="1028"/>
      <c r="EVQ61" s="1028"/>
      <c r="EVR61" s="1028"/>
      <c r="EVS61" s="1028"/>
      <c r="EVT61" s="1028"/>
      <c r="EVU61" s="1028"/>
      <c r="EVV61" s="1028"/>
      <c r="EVW61" s="1028"/>
      <c r="EVX61" s="1028"/>
      <c r="EVY61" s="1028"/>
      <c r="EVZ61" s="1028"/>
      <c r="EWA61" s="1028"/>
      <c r="EWB61" s="1028"/>
      <c r="EWC61" s="1028"/>
      <c r="EWD61" s="1028"/>
      <c r="EWE61" s="1028"/>
      <c r="EWF61" s="1028"/>
      <c r="EWG61" s="1028"/>
      <c r="EWH61" s="1028"/>
      <c r="EWI61" s="1028"/>
      <c r="EWJ61" s="1028"/>
      <c r="EWK61" s="1028"/>
      <c r="EWL61" s="1028"/>
      <c r="EWM61" s="1028"/>
      <c r="EWN61" s="1028"/>
      <c r="EWO61" s="1028"/>
      <c r="EWP61" s="1028"/>
      <c r="EWQ61" s="1028"/>
      <c r="EWR61" s="1028"/>
      <c r="EWS61" s="1028"/>
      <c r="EWT61" s="1028"/>
      <c r="EWU61" s="1028"/>
      <c r="EWV61" s="1028"/>
      <c r="EWW61" s="1028"/>
      <c r="EWX61" s="1028"/>
      <c r="EWY61" s="1028"/>
      <c r="EWZ61" s="1028"/>
      <c r="EXA61" s="1028"/>
      <c r="EXB61" s="1028"/>
      <c r="EXC61" s="1028"/>
      <c r="EXD61" s="1028"/>
      <c r="EXE61" s="1028"/>
      <c r="EXF61" s="1028"/>
      <c r="EXG61" s="1028"/>
      <c r="EXH61" s="1028"/>
      <c r="EXI61" s="1028"/>
      <c r="EXJ61" s="1028"/>
      <c r="EXK61" s="1028"/>
      <c r="EXL61" s="1028"/>
      <c r="EXM61" s="1028"/>
      <c r="EXN61" s="1028"/>
      <c r="EXO61" s="1028"/>
      <c r="EXP61" s="1028"/>
      <c r="EXQ61" s="1028"/>
      <c r="EXR61" s="1028"/>
      <c r="EXS61" s="1028"/>
      <c r="EXT61" s="1028"/>
      <c r="EXU61" s="1028"/>
      <c r="EXV61" s="1028"/>
      <c r="EXW61" s="1028"/>
      <c r="EXX61" s="1028"/>
      <c r="EXY61" s="1028"/>
      <c r="EXZ61" s="1028"/>
      <c r="EYA61" s="1028"/>
      <c r="EYB61" s="1028"/>
      <c r="EYC61" s="1028"/>
      <c r="EYD61" s="1028"/>
      <c r="EYE61" s="1028"/>
      <c r="EYF61" s="1028"/>
      <c r="EYG61" s="1028"/>
      <c r="EYH61" s="1028"/>
      <c r="EYI61" s="1028"/>
      <c r="EYJ61" s="1028"/>
      <c r="EYK61" s="1028"/>
      <c r="EYL61" s="1028"/>
      <c r="EYM61" s="1028"/>
      <c r="EYN61" s="1028"/>
      <c r="EYO61" s="1028"/>
      <c r="EYP61" s="1028"/>
      <c r="EYQ61" s="1028"/>
      <c r="EYR61" s="1028"/>
      <c r="EYS61" s="1028"/>
      <c r="EYT61" s="1028"/>
      <c r="EYU61" s="1028"/>
      <c r="EYV61" s="1028"/>
      <c r="EYW61" s="1028"/>
      <c r="EYX61" s="1028"/>
      <c r="EYY61" s="1028"/>
      <c r="EYZ61" s="1028"/>
      <c r="EZA61" s="1028"/>
      <c r="EZB61" s="1028"/>
      <c r="EZC61" s="1028"/>
      <c r="EZD61" s="1028"/>
      <c r="EZE61" s="1028"/>
      <c r="EZF61" s="1028"/>
      <c r="EZG61" s="1028"/>
      <c r="EZH61" s="1028"/>
      <c r="EZI61" s="1028"/>
      <c r="EZJ61" s="1028"/>
      <c r="EZK61" s="1028"/>
      <c r="EZL61" s="1028"/>
      <c r="EZM61" s="1028"/>
      <c r="EZN61" s="1028"/>
      <c r="EZO61" s="1028"/>
      <c r="EZP61" s="1028"/>
      <c r="EZQ61" s="1028"/>
      <c r="EZR61" s="1028"/>
      <c r="EZS61" s="1028"/>
      <c r="EZT61" s="1028"/>
      <c r="EZU61" s="1028"/>
      <c r="EZV61" s="1028"/>
      <c r="EZW61" s="1028"/>
      <c r="EZX61" s="1028"/>
      <c r="EZY61" s="1028"/>
      <c r="EZZ61" s="1028"/>
      <c r="FAA61" s="1028"/>
      <c r="FAB61" s="1028"/>
      <c r="FAC61" s="1028"/>
      <c r="FAD61" s="1028"/>
      <c r="FAE61" s="1028"/>
      <c r="FAF61" s="1028"/>
      <c r="FAG61" s="1028"/>
      <c r="FAH61" s="1028"/>
      <c r="FAI61" s="1028"/>
      <c r="FAJ61" s="1028"/>
      <c r="FAK61" s="1028"/>
      <c r="FAL61" s="1028"/>
      <c r="FAM61" s="1028"/>
      <c r="FAN61" s="1028"/>
      <c r="FAO61" s="1028"/>
      <c r="FAP61" s="1028"/>
      <c r="FAQ61" s="1028"/>
      <c r="FAR61" s="1028"/>
      <c r="FAS61" s="1028"/>
      <c r="FAT61" s="1028"/>
      <c r="FAU61" s="1028"/>
      <c r="FAV61" s="1028"/>
      <c r="FAW61" s="1028"/>
      <c r="FAX61" s="1028"/>
      <c r="FAY61" s="1028"/>
      <c r="FAZ61" s="1028"/>
      <c r="FBA61" s="1028"/>
      <c r="FBB61" s="1028"/>
      <c r="FBC61" s="1028"/>
      <c r="FBD61" s="1028"/>
      <c r="FBE61" s="1028"/>
      <c r="FBF61" s="1028"/>
      <c r="FBG61" s="1028"/>
      <c r="FBH61" s="1028"/>
      <c r="FBI61" s="1028"/>
      <c r="FBJ61" s="1028"/>
      <c r="FBK61" s="1028"/>
      <c r="FBL61" s="1028"/>
      <c r="FBM61" s="1028"/>
      <c r="FBN61" s="1028"/>
      <c r="FBO61" s="1028"/>
      <c r="FBP61" s="1028"/>
      <c r="FBQ61" s="1028"/>
      <c r="FBR61" s="1028"/>
      <c r="FBS61" s="1028"/>
      <c r="FBT61" s="1028"/>
      <c r="FBU61" s="1028"/>
      <c r="FBV61" s="1028"/>
      <c r="FBW61" s="1028"/>
      <c r="FBX61" s="1028"/>
      <c r="FBY61" s="1028"/>
      <c r="FBZ61" s="1028"/>
      <c r="FCA61" s="1028"/>
      <c r="FCB61" s="1028"/>
      <c r="FCC61" s="1028"/>
      <c r="FCD61" s="1028"/>
      <c r="FCE61" s="1028"/>
      <c r="FCF61" s="1028"/>
      <c r="FCG61" s="1028"/>
      <c r="FCH61" s="1028"/>
      <c r="FCI61" s="1028"/>
      <c r="FCJ61" s="1028"/>
      <c r="FCK61" s="1028"/>
      <c r="FCL61" s="1028"/>
      <c r="FCM61" s="1028"/>
      <c r="FCN61" s="1028"/>
      <c r="FCO61" s="1028"/>
      <c r="FCP61" s="1028"/>
      <c r="FCQ61" s="1028"/>
      <c r="FCR61" s="1028"/>
      <c r="FCS61" s="1028"/>
      <c r="FCT61" s="1028"/>
      <c r="FCU61" s="1028"/>
      <c r="FCV61" s="1028"/>
      <c r="FCW61" s="1028"/>
      <c r="FCX61" s="1028"/>
      <c r="FCY61" s="1028"/>
      <c r="FCZ61" s="1028"/>
      <c r="FDA61" s="1028"/>
      <c r="FDB61" s="1028"/>
      <c r="FDC61" s="1028"/>
      <c r="FDD61" s="1028"/>
      <c r="FDE61" s="1028"/>
      <c r="FDF61" s="1028"/>
      <c r="FDG61" s="1028"/>
      <c r="FDH61" s="1028"/>
      <c r="FDI61" s="1028"/>
      <c r="FDJ61" s="1028"/>
      <c r="FDK61" s="1028"/>
      <c r="FDL61" s="1028"/>
      <c r="FDM61" s="1028"/>
      <c r="FDN61" s="1028"/>
      <c r="FDO61" s="1028"/>
      <c r="FDP61" s="1028"/>
      <c r="FDQ61" s="1028"/>
      <c r="FDR61" s="1028"/>
      <c r="FDS61" s="1028"/>
      <c r="FDT61" s="1028"/>
      <c r="FDU61" s="1028"/>
      <c r="FDV61" s="1028"/>
      <c r="FDW61" s="1028"/>
      <c r="FDX61" s="1028"/>
      <c r="FDY61" s="1028"/>
      <c r="FDZ61" s="1028"/>
      <c r="FEA61" s="1028"/>
      <c r="FEB61" s="1028"/>
      <c r="FEC61" s="1028"/>
      <c r="FED61" s="1028"/>
      <c r="FEE61" s="1028"/>
      <c r="FEF61" s="1028"/>
      <c r="FEG61" s="1028"/>
      <c r="FEH61" s="1028"/>
      <c r="FEI61" s="1028"/>
      <c r="FEJ61" s="1028"/>
      <c r="FEK61" s="1028"/>
      <c r="FEL61" s="1028"/>
      <c r="FEM61" s="1028"/>
      <c r="FEN61" s="1028"/>
      <c r="FEO61" s="1028"/>
      <c r="FEP61" s="1028"/>
      <c r="FEQ61" s="1028"/>
      <c r="FER61" s="1028"/>
      <c r="FES61" s="1028"/>
      <c r="FET61" s="1028"/>
      <c r="FEU61" s="1028"/>
      <c r="FEV61" s="1028"/>
      <c r="FEW61" s="1028"/>
      <c r="FEX61" s="1028"/>
      <c r="FEY61" s="1028"/>
      <c r="FEZ61" s="1028"/>
      <c r="FFA61" s="1028"/>
      <c r="FFB61" s="1028"/>
      <c r="FFC61" s="1028"/>
      <c r="FFD61" s="1028"/>
      <c r="FFE61" s="1028"/>
      <c r="FFF61" s="1028"/>
      <c r="FFG61" s="1028"/>
      <c r="FFH61" s="1028"/>
      <c r="FFI61" s="1028"/>
      <c r="FFJ61" s="1028"/>
      <c r="FFK61" s="1028"/>
      <c r="FFL61" s="1028"/>
      <c r="FFM61" s="1028"/>
      <c r="FFN61" s="1028"/>
      <c r="FFO61" s="1028"/>
      <c r="FFP61" s="1028"/>
      <c r="FFQ61" s="1028"/>
      <c r="FFR61" s="1028"/>
      <c r="FFS61" s="1028"/>
      <c r="FFT61" s="1028"/>
      <c r="FFU61" s="1028"/>
      <c r="FFV61" s="1028"/>
      <c r="FFW61" s="1028"/>
      <c r="FFX61" s="1028"/>
      <c r="FFY61" s="1028"/>
      <c r="FFZ61" s="1028"/>
      <c r="FGA61" s="1028"/>
      <c r="FGB61" s="1028"/>
      <c r="FGC61" s="1028"/>
      <c r="FGD61" s="1028"/>
      <c r="FGE61" s="1028"/>
      <c r="FGF61" s="1028"/>
      <c r="FGG61" s="1028"/>
      <c r="FGH61" s="1028"/>
      <c r="FGI61" s="1028"/>
      <c r="FGJ61" s="1028"/>
      <c r="FGK61" s="1028"/>
      <c r="FGL61" s="1028"/>
      <c r="FGM61" s="1028"/>
      <c r="FGN61" s="1028"/>
      <c r="FGO61" s="1028"/>
      <c r="FGP61" s="1028"/>
      <c r="FGQ61" s="1028"/>
      <c r="FGR61" s="1028"/>
      <c r="FGS61" s="1028"/>
      <c r="FGT61" s="1028"/>
      <c r="FGU61" s="1028"/>
      <c r="FGV61" s="1028"/>
      <c r="FGW61" s="1028"/>
      <c r="FGX61" s="1028"/>
      <c r="FGY61" s="1028"/>
      <c r="FGZ61" s="1028"/>
      <c r="FHA61" s="1028"/>
      <c r="FHB61" s="1028"/>
      <c r="FHC61" s="1028"/>
      <c r="FHD61" s="1028"/>
      <c r="FHE61" s="1028"/>
      <c r="FHF61" s="1028"/>
      <c r="FHG61" s="1028"/>
      <c r="FHH61" s="1028"/>
      <c r="FHI61" s="1028"/>
      <c r="FHJ61" s="1028"/>
      <c r="FHK61" s="1028"/>
      <c r="FHL61" s="1028"/>
      <c r="FHM61" s="1028"/>
      <c r="FHN61" s="1028"/>
      <c r="FHO61" s="1028"/>
      <c r="FHP61" s="1028"/>
      <c r="FHQ61" s="1028"/>
      <c r="FHR61" s="1028"/>
      <c r="FHS61" s="1028"/>
      <c r="FHT61" s="1028"/>
      <c r="FHU61" s="1028"/>
      <c r="FHV61" s="1028"/>
      <c r="FHW61" s="1028"/>
      <c r="FHX61" s="1028"/>
      <c r="FHY61" s="1028"/>
      <c r="FHZ61" s="1028"/>
      <c r="FIA61" s="1028"/>
      <c r="FIB61" s="1028"/>
      <c r="FIC61" s="1028"/>
      <c r="FID61" s="1028"/>
      <c r="FIE61" s="1028"/>
      <c r="FIF61" s="1028"/>
      <c r="FIG61" s="1028"/>
      <c r="FIH61" s="1028"/>
      <c r="FII61" s="1028"/>
      <c r="FIJ61" s="1028"/>
      <c r="FIK61" s="1028"/>
      <c r="FIL61" s="1028"/>
      <c r="FIM61" s="1028"/>
      <c r="FIN61" s="1028"/>
      <c r="FIO61" s="1028"/>
      <c r="FIP61" s="1028"/>
      <c r="FIQ61" s="1028"/>
      <c r="FIR61" s="1028"/>
      <c r="FIS61" s="1028"/>
      <c r="FIT61" s="1028"/>
      <c r="FIU61" s="1028"/>
      <c r="FIV61" s="1028"/>
      <c r="FIW61" s="1028"/>
      <c r="FIX61" s="1028"/>
      <c r="FIY61" s="1028"/>
      <c r="FIZ61" s="1028"/>
      <c r="FJA61" s="1028"/>
      <c r="FJB61" s="1028"/>
      <c r="FJC61" s="1028"/>
      <c r="FJD61" s="1028"/>
      <c r="FJE61" s="1028"/>
      <c r="FJF61" s="1028"/>
      <c r="FJG61" s="1028"/>
      <c r="FJH61" s="1028"/>
      <c r="FJI61" s="1028"/>
      <c r="FJJ61" s="1028"/>
      <c r="FJK61" s="1028"/>
      <c r="FJL61" s="1028"/>
      <c r="FJM61" s="1028"/>
      <c r="FJN61" s="1028"/>
      <c r="FJO61" s="1028"/>
      <c r="FJP61" s="1028"/>
      <c r="FJQ61" s="1028"/>
      <c r="FJR61" s="1028"/>
      <c r="FJS61" s="1028"/>
      <c r="FJT61" s="1028"/>
      <c r="FJU61" s="1028"/>
      <c r="FJV61" s="1028"/>
      <c r="FJW61" s="1028"/>
      <c r="FJX61" s="1028"/>
      <c r="FJY61" s="1028"/>
      <c r="FJZ61" s="1028"/>
      <c r="FKA61" s="1028"/>
      <c r="FKB61" s="1028"/>
      <c r="FKC61" s="1028"/>
      <c r="FKD61" s="1028"/>
      <c r="FKE61" s="1028"/>
      <c r="FKF61" s="1028"/>
      <c r="FKG61" s="1028"/>
      <c r="FKH61" s="1028"/>
      <c r="FKI61" s="1028"/>
      <c r="FKJ61" s="1028"/>
      <c r="FKK61" s="1028"/>
      <c r="FKL61" s="1028"/>
      <c r="FKM61" s="1028"/>
      <c r="FKN61" s="1028"/>
      <c r="FKO61" s="1028"/>
      <c r="FKP61" s="1028"/>
      <c r="FKQ61" s="1028"/>
      <c r="FKR61" s="1028"/>
      <c r="FKS61" s="1028"/>
      <c r="FKT61" s="1028"/>
      <c r="FKU61" s="1028"/>
      <c r="FKV61" s="1028"/>
      <c r="FKW61" s="1028"/>
      <c r="FKX61" s="1028"/>
      <c r="FKY61" s="1028"/>
      <c r="FKZ61" s="1028"/>
      <c r="FLA61" s="1028"/>
      <c r="FLB61" s="1028"/>
      <c r="FLC61" s="1028"/>
      <c r="FLD61" s="1028"/>
      <c r="FLE61" s="1028"/>
      <c r="FLF61" s="1028"/>
      <c r="FLG61" s="1028"/>
      <c r="FLH61" s="1028"/>
      <c r="FLI61" s="1028"/>
      <c r="FLJ61" s="1028"/>
      <c r="FLK61" s="1028"/>
      <c r="FLL61" s="1028"/>
      <c r="FLM61" s="1028"/>
      <c r="FLN61" s="1028"/>
      <c r="FLO61" s="1028"/>
      <c r="FLP61" s="1028"/>
      <c r="FLQ61" s="1028"/>
      <c r="FLR61" s="1028"/>
      <c r="FLS61" s="1028"/>
      <c r="FLT61" s="1028"/>
      <c r="FLU61" s="1028"/>
      <c r="FLV61" s="1028"/>
      <c r="FLW61" s="1028"/>
      <c r="FLX61" s="1028"/>
      <c r="FLY61" s="1028"/>
      <c r="FLZ61" s="1028"/>
      <c r="FMA61" s="1028"/>
      <c r="FMB61" s="1028"/>
      <c r="FMC61" s="1028"/>
      <c r="FMD61" s="1028"/>
      <c r="FME61" s="1028"/>
      <c r="FMF61" s="1028"/>
      <c r="FMG61" s="1028"/>
      <c r="FMH61" s="1028"/>
      <c r="FMI61" s="1028"/>
      <c r="FMJ61" s="1028"/>
      <c r="FMK61" s="1028"/>
      <c r="FML61" s="1028"/>
      <c r="FMM61" s="1028"/>
      <c r="FMN61" s="1028"/>
      <c r="FMO61" s="1028"/>
      <c r="FMP61" s="1028"/>
      <c r="FMQ61" s="1028"/>
      <c r="FMR61" s="1028"/>
      <c r="FMS61" s="1028"/>
      <c r="FMT61" s="1028"/>
      <c r="FMU61" s="1028"/>
      <c r="FMV61" s="1028"/>
      <c r="FMW61" s="1028"/>
      <c r="FMX61" s="1028"/>
      <c r="FMY61" s="1028"/>
      <c r="FMZ61" s="1028"/>
      <c r="FNA61" s="1028"/>
      <c r="FNB61" s="1028"/>
      <c r="FNC61" s="1028"/>
      <c r="FND61" s="1028"/>
      <c r="FNE61" s="1028"/>
      <c r="FNF61" s="1028"/>
      <c r="FNG61" s="1028"/>
      <c r="FNH61" s="1028"/>
      <c r="FNI61" s="1028"/>
      <c r="FNJ61" s="1028"/>
      <c r="FNK61" s="1028"/>
      <c r="FNL61" s="1028"/>
      <c r="FNM61" s="1028"/>
      <c r="FNN61" s="1028"/>
      <c r="FNO61" s="1028"/>
      <c r="FNP61" s="1028"/>
      <c r="FNQ61" s="1028"/>
      <c r="FNR61" s="1028"/>
      <c r="FNS61" s="1028"/>
      <c r="FNT61" s="1028"/>
      <c r="FNU61" s="1028"/>
      <c r="FNV61" s="1028"/>
      <c r="FNW61" s="1028"/>
      <c r="FNX61" s="1028"/>
      <c r="FNY61" s="1028"/>
      <c r="FNZ61" s="1028"/>
      <c r="FOA61" s="1028"/>
      <c r="FOB61" s="1028"/>
      <c r="FOC61" s="1028"/>
      <c r="FOD61" s="1028"/>
      <c r="FOE61" s="1028"/>
      <c r="FOF61" s="1028"/>
      <c r="FOG61" s="1028"/>
      <c r="FOH61" s="1028"/>
      <c r="FOI61" s="1028"/>
      <c r="FOJ61" s="1028"/>
      <c r="FOK61" s="1028"/>
      <c r="FOL61" s="1028"/>
      <c r="FOM61" s="1028"/>
      <c r="FON61" s="1028"/>
      <c r="FOO61" s="1028"/>
      <c r="FOP61" s="1028"/>
      <c r="FOQ61" s="1028"/>
      <c r="FOR61" s="1028"/>
      <c r="FOS61" s="1028"/>
      <c r="FOT61" s="1028"/>
      <c r="FOU61" s="1028"/>
      <c r="FOV61" s="1028"/>
      <c r="FOW61" s="1028"/>
      <c r="FOX61" s="1028"/>
      <c r="FOY61" s="1028"/>
      <c r="FOZ61" s="1028"/>
      <c r="FPA61" s="1028"/>
      <c r="FPB61" s="1028"/>
      <c r="FPC61" s="1028"/>
      <c r="FPD61" s="1028"/>
      <c r="FPE61" s="1028"/>
      <c r="FPF61" s="1028"/>
      <c r="FPG61" s="1028"/>
      <c r="FPH61" s="1028"/>
      <c r="FPI61" s="1028"/>
      <c r="FPJ61" s="1028"/>
      <c r="FPK61" s="1028"/>
      <c r="FPL61" s="1028"/>
      <c r="FPM61" s="1028"/>
      <c r="FPN61" s="1028"/>
      <c r="FPO61" s="1028"/>
      <c r="FPP61" s="1028"/>
      <c r="FPQ61" s="1028"/>
      <c r="FPR61" s="1028"/>
      <c r="FPS61" s="1028"/>
      <c r="FPT61" s="1028"/>
      <c r="FPU61" s="1028"/>
      <c r="FPV61" s="1028"/>
      <c r="FPW61" s="1028"/>
      <c r="FPX61" s="1028"/>
      <c r="FPY61" s="1028"/>
      <c r="FPZ61" s="1028"/>
      <c r="FQA61" s="1028"/>
      <c r="FQB61" s="1028"/>
      <c r="FQC61" s="1028"/>
      <c r="FQD61" s="1028"/>
      <c r="FQE61" s="1028"/>
      <c r="FQF61" s="1028"/>
      <c r="FQG61" s="1028"/>
      <c r="FQH61" s="1028"/>
      <c r="FQI61" s="1028"/>
      <c r="FQJ61" s="1028"/>
      <c r="FQK61" s="1028"/>
      <c r="FQL61" s="1028"/>
      <c r="FQM61" s="1028"/>
      <c r="FQN61" s="1028"/>
      <c r="FQO61" s="1028"/>
      <c r="FQP61" s="1028"/>
      <c r="FQQ61" s="1028"/>
      <c r="FQR61" s="1028"/>
      <c r="FQS61" s="1028"/>
      <c r="FQT61" s="1028"/>
      <c r="FQU61" s="1028"/>
      <c r="FQV61" s="1028"/>
      <c r="FQW61" s="1028"/>
      <c r="FQX61" s="1028"/>
      <c r="FQY61" s="1028"/>
      <c r="FQZ61" s="1028"/>
      <c r="FRA61" s="1028"/>
      <c r="FRB61" s="1028"/>
      <c r="FRC61" s="1028"/>
      <c r="FRD61" s="1028"/>
      <c r="FRE61" s="1028"/>
      <c r="FRF61" s="1028"/>
      <c r="FRG61" s="1028"/>
      <c r="FRH61" s="1028"/>
      <c r="FRI61" s="1028"/>
      <c r="FRJ61" s="1028"/>
      <c r="FRK61" s="1028"/>
      <c r="FRL61" s="1028"/>
      <c r="FRM61" s="1028"/>
      <c r="FRN61" s="1028"/>
      <c r="FRO61" s="1028"/>
      <c r="FRP61" s="1028"/>
      <c r="FRQ61" s="1028"/>
      <c r="FRR61" s="1028"/>
      <c r="FRS61" s="1028"/>
      <c r="FRT61" s="1028"/>
      <c r="FRU61" s="1028"/>
      <c r="FRV61" s="1028"/>
      <c r="FRW61" s="1028"/>
      <c r="FRX61" s="1028"/>
      <c r="FRY61" s="1028"/>
      <c r="FRZ61" s="1028"/>
      <c r="FSA61" s="1028"/>
      <c r="FSB61" s="1028"/>
      <c r="FSC61" s="1028"/>
      <c r="FSD61" s="1028"/>
      <c r="FSE61" s="1028"/>
      <c r="FSF61" s="1028"/>
      <c r="FSG61" s="1028"/>
      <c r="FSH61" s="1028"/>
      <c r="FSI61" s="1028"/>
      <c r="FSJ61" s="1028"/>
      <c r="FSK61" s="1028"/>
      <c r="FSL61" s="1028"/>
      <c r="FSM61" s="1028"/>
      <c r="FSN61" s="1028"/>
      <c r="FSO61" s="1028"/>
      <c r="FSP61" s="1028"/>
      <c r="FSQ61" s="1028"/>
      <c r="FSR61" s="1028"/>
      <c r="FSS61" s="1028"/>
      <c r="FST61" s="1028"/>
      <c r="FSU61" s="1028"/>
      <c r="FSV61" s="1028"/>
      <c r="FSW61" s="1028"/>
      <c r="FSX61" s="1028"/>
      <c r="FSY61" s="1028"/>
      <c r="FSZ61" s="1028"/>
      <c r="FTA61" s="1028"/>
      <c r="FTB61" s="1028"/>
      <c r="FTC61" s="1028"/>
      <c r="FTD61" s="1028"/>
      <c r="FTE61" s="1028"/>
      <c r="FTF61" s="1028"/>
      <c r="FTG61" s="1028"/>
      <c r="FTH61" s="1028"/>
      <c r="FTI61" s="1028"/>
      <c r="FTJ61" s="1028"/>
      <c r="FTK61" s="1028"/>
      <c r="FTL61" s="1028"/>
      <c r="FTM61" s="1028"/>
      <c r="FTN61" s="1028"/>
      <c r="FTO61" s="1028"/>
      <c r="FTP61" s="1028"/>
      <c r="FTQ61" s="1028"/>
      <c r="FTR61" s="1028"/>
      <c r="FTS61" s="1028"/>
      <c r="FTT61" s="1028"/>
      <c r="FTU61" s="1028"/>
      <c r="FTV61" s="1028"/>
      <c r="FTW61" s="1028"/>
      <c r="FTX61" s="1028"/>
      <c r="FTY61" s="1028"/>
      <c r="FTZ61" s="1028"/>
      <c r="FUA61" s="1028"/>
      <c r="FUB61" s="1028"/>
      <c r="FUC61" s="1028"/>
      <c r="FUD61" s="1028"/>
      <c r="FUE61" s="1028"/>
      <c r="FUF61" s="1028"/>
      <c r="FUG61" s="1028"/>
      <c r="FUH61" s="1028"/>
      <c r="FUI61" s="1028"/>
      <c r="FUJ61" s="1028"/>
      <c r="FUK61" s="1028"/>
      <c r="FUL61" s="1028"/>
      <c r="FUM61" s="1028"/>
      <c r="FUN61" s="1028"/>
      <c r="FUO61" s="1028"/>
      <c r="FUP61" s="1028"/>
      <c r="FUQ61" s="1028"/>
      <c r="FUR61" s="1028"/>
      <c r="FUS61" s="1028"/>
      <c r="FUT61" s="1028"/>
      <c r="FUU61" s="1028"/>
      <c r="FUV61" s="1028"/>
      <c r="FUW61" s="1028"/>
      <c r="FUX61" s="1028"/>
      <c r="FUY61" s="1028"/>
      <c r="FUZ61" s="1028"/>
      <c r="FVA61" s="1028"/>
      <c r="FVB61" s="1028"/>
      <c r="FVC61" s="1028"/>
      <c r="FVD61" s="1028"/>
      <c r="FVE61" s="1028"/>
      <c r="FVF61" s="1028"/>
      <c r="FVG61" s="1028"/>
      <c r="FVH61" s="1028"/>
      <c r="FVI61" s="1028"/>
      <c r="FVJ61" s="1028"/>
      <c r="FVK61" s="1028"/>
      <c r="FVL61" s="1028"/>
      <c r="FVM61" s="1028"/>
      <c r="FVN61" s="1028"/>
      <c r="FVO61" s="1028"/>
      <c r="FVP61" s="1028"/>
      <c r="FVQ61" s="1028"/>
      <c r="FVR61" s="1028"/>
      <c r="FVS61" s="1028"/>
      <c r="FVT61" s="1028"/>
      <c r="FVU61" s="1028"/>
      <c r="FVV61" s="1028"/>
      <c r="FVW61" s="1028"/>
      <c r="FVX61" s="1028"/>
      <c r="FVY61" s="1028"/>
      <c r="FVZ61" s="1028"/>
      <c r="FWA61" s="1028"/>
      <c r="FWB61" s="1028"/>
      <c r="FWC61" s="1028"/>
      <c r="FWD61" s="1028"/>
      <c r="FWE61" s="1028"/>
      <c r="FWF61" s="1028"/>
      <c r="FWG61" s="1028"/>
      <c r="FWH61" s="1028"/>
      <c r="FWI61" s="1028"/>
      <c r="FWJ61" s="1028"/>
      <c r="FWK61" s="1028"/>
      <c r="FWL61" s="1028"/>
      <c r="FWM61" s="1028"/>
      <c r="FWN61" s="1028"/>
      <c r="FWO61" s="1028"/>
      <c r="FWP61" s="1028"/>
      <c r="FWQ61" s="1028"/>
      <c r="FWR61" s="1028"/>
      <c r="FWS61" s="1028"/>
      <c r="FWT61" s="1028"/>
      <c r="FWU61" s="1028"/>
      <c r="FWV61" s="1028"/>
      <c r="FWW61" s="1028"/>
      <c r="FWX61" s="1028"/>
      <c r="FWY61" s="1028"/>
      <c r="FWZ61" s="1028"/>
      <c r="FXA61" s="1028"/>
      <c r="FXB61" s="1028"/>
      <c r="FXC61" s="1028"/>
      <c r="FXD61" s="1028"/>
      <c r="FXE61" s="1028"/>
      <c r="FXF61" s="1028"/>
      <c r="FXG61" s="1028"/>
      <c r="FXH61" s="1028"/>
      <c r="FXI61" s="1028"/>
      <c r="FXJ61" s="1028"/>
      <c r="FXK61" s="1028"/>
      <c r="FXL61" s="1028"/>
      <c r="FXM61" s="1028"/>
      <c r="FXN61" s="1028"/>
      <c r="FXO61" s="1028"/>
      <c r="FXP61" s="1028"/>
      <c r="FXQ61" s="1028"/>
      <c r="FXR61" s="1028"/>
      <c r="FXS61" s="1028"/>
      <c r="FXT61" s="1028"/>
      <c r="FXU61" s="1028"/>
      <c r="FXV61" s="1028"/>
      <c r="FXW61" s="1028"/>
      <c r="FXX61" s="1028"/>
      <c r="FXY61" s="1028"/>
      <c r="FXZ61" s="1028"/>
      <c r="FYA61" s="1028"/>
      <c r="FYB61" s="1028"/>
      <c r="FYC61" s="1028"/>
      <c r="FYD61" s="1028"/>
      <c r="FYE61" s="1028"/>
      <c r="FYF61" s="1028"/>
      <c r="FYG61" s="1028"/>
      <c r="FYH61" s="1028"/>
      <c r="FYI61" s="1028"/>
      <c r="FYJ61" s="1028"/>
      <c r="FYK61" s="1028"/>
      <c r="FYL61" s="1028"/>
      <c r="FYM61" s="1028"/>
      <c r="FYN61" s="1028"/>
      <c r="FYO61" s="1028"/>
      <c r="FYP61" s="1028"/>
      <c r="FYQ61" s="1028"/>
      <c r="FYR61" s="1028"/>
      <c r="FYS61" s="1028"/>
      <c r="FYT61" s="1028"/>
      <c r="FYU61" s="1028"/>
      <c r="FYV61" s="1028"/>
      <c r="FYW61" s="1028"/>
      <c r="FYX61" s="1028"/>
      <c r="FYY61" s="1028"/>
      <c r="FYZ61" s="1028"/>
      <c r="FZA61" s="1028"/>
      <c r="FZB61" s="1028"/>
      <c r="FZC61" s="1028"/>
      <c r="FZD61" s="1028"/>
      <c r="FZE61" s="1028"/>
      <c r="FZF61" s="1028"/>
      <c r="FZG61" s="1028"/>
      <c r="FZH61" s="1028"/>
      <c r="FZI61" s="1028"/>
      <c r="FZJ61" s="1028"/>
      <c r="FZK61" s="1028"/>
      <c r="FZL61" s="1028"/>
      <c r="FZM61" s="1028"/>
      <c r="FZN61" s="1028"/>
      <c r="FZO61" s="1028"/>
      <c r="FZP61" s="1028"/>
      <c r="FZQ61" s="1028"/>
      <c r="FZR61" s="1028"/>
      <c r="FZS61" s="1028"/>
      <c r="FZT61" s="1028"/>
      <c r="FZU61" s="1028"/>
      <c r="FZV61" s="1028"/>
      <c r="FZW61" s="1028"/>
      <c r="FZX61" s="1028"/>
      <c r="FZY61" s="1028"/>
      <c r="FZZ61" s="1028"/>
      <c r="GAA61" s="1028"/>
      <c r="GAB61" s="1028"/>
      <c r="GAC61" s="1028"/>
      <c r="GAD61" s="1028"/>
      <c r="GAE61" s="1028"/>
      <c r="GAF61" s="1028"/>
      <c r="GAG61" s="1028"/>
      <c r="GAH61" s="1028"/>
      <c r="GAI61" s="1028"/>
      <c r="GAJ61" s="1028"/>
      <c r="GAK61" s="1028"/>
      <c r="GAL61" s="1028"/>
      <c r="GAM61" s="1028"/>
      <c r="GAN61" s="1028"/>
      <c r="GAO61" s="1028"/>
      <c r="GAP61" s="1028"/>
      <c r="GAQ61" s="1028"/>
      <c r="GAR61" s="1028"/>
      <c r="GAS61" s="1028"/>
      <c r="GAT61" s="1028"/>
      <c r="GAU61" s="1028"/>
      <c r="GAV61" s="1028"/>
      <c r="GAW61" s="1028"/>
      <c r="GAX61" s="1028"/>
      <c r="GAY61" s="1028"/>
      <c r="GAZ61" s="1028"/>
      <c r="GBA61" s="1028"/>
      <c r="GBB61" s="1028"/>
      <c r="GBC61" s="1028"/>
      <c r="GBD61" s="1028"/>
      <c r="GBE61" s="1028"/>
      <c r="GBF61" s="1028"/>
      <c r="GBG61" s="1028"/>
      <c r="GBH61" s="1028"/>
      <c r="GBI61" s="1028"/>
      <c r="GBJ61" s="1028"/>
      <c r="GBK61" s="1028"/>
      <c r="GBL61" s="1028"/>
      <c r="GBM61" s="1028"/>
      <c r="GBN61" s="1028"/>
      <c r="GBO61" s="1028"/>
      <c r="GBP61" s="1028"/>
      <c r="GBQ61" s="1028"/>
      <c r="GBR61" s="1028"/>
      <c r="GBS61" s="1028"/>
      <c r="GBT61" s="1028"/>
      <c r="GBU61" s="1028"/>
      <c r="GBV61" s="1028"/>
      <c r="GBW61" s="1028"/>
      <c r="GBX61" s="1028"/>
      <c r="GBY61" s="1028"/>
      <c r="GBZ61" s="1028"/>
      <c r="GCA61" s="1028"/>
      <c r="GCB61" s="1028"/>
      <c r="GCC61" s="1028"/>
      <c r="GCD61" s="1028"/>
      <c r="GCE61" s="1028"/>
      <c r="GCF61" s="1028"/>
      <c r="GCG61" s="1028"/>
      <c r="GCH61" s="1028"/>
      <c r="GCI61" s="1028"/>
      <c r="GCJ61" s="1028"/>
      <c r="GCK61" s="1028"/>
      <c r="GCL61" s="1028"/>
      <c r="GCM61" s="1028"/>
      <c r="GCN61" s="1028"/>
      <c r="GCO61" s="1028"/>
      <c r="GCP61" s="1028"/>
      <c r="GCQ61" s="1028"/>
      <c r="GCR61" s="1028"/>
      <c r="GCS61" s="1028"/>
      <c r="GCT61" s="1028"/>
      <c r="GCU61" s="1028"/>
      <c r="GCV61" s="1028"/>
      <c r="GCW61" s="1028"/>
      <c r="GCX61" s="1028"/>
      <c r="GCY61" s="1028"/>
      <c r="GCZ61" s="1028"/>
      <c r="GDA61" s="1028"/>
      <c r="GDB61" s="1028"/>
      <c r="GDC61" s="1028"/>
      <c r="GDD61" s="1028"/>
      <c r="GDE61" s="1028"/>
      <c r="GDF61" s="1028"/>
      <c r="GDG61" s="1028"/>
      <c r="GDH61" s="1028"/>
      <c r="GDI61" s="1028"/>
      <c r="GDJ61" s="1028"/>
      <c r="GDK61" s="1028"/>
      <c r="GDL61" s="1028"/>
      <c r="GDM61" s="1028"/>
      <c r="GDN61" s="1028"/>
      <c r="GDO61" s="1028"/>
      <c r="GDP61" s="1028"/>
      <c r="GDQ61" s="1028"/>
      <c r="GDR61" s="1028"/>
      <c r="GDS61" s="1028"/>
      <c r="GDT61" s="1028"/>
      <c r="GDU61" s="1028"/>
      <c r="GDV61" s="1028"/>
      <c r="GDW61" s="1028"/>
      <c r="GDX61" s="1028"/>
      <c r="GDY61" s="1028"/>
      <c r="GDZ61" s="1028"/>
      <c r="GEA61" s="1028"/>
      <c r="GEB61" s="1028"/>
      <c r="GEC61" s="1028"/>
      <c r="GED61" s="1028"/>
      <c r="GEE61" s="1028"/>
      <c r="GEF61" s="1028"/>
      <c r="GEG61" s="1028"/>
      <c r="GEH61" s="1028"/>
      <c r="GEI61" s="1028"/>
      <c r="GEJ61" s="1028"/>
      <c r="GEK61" s="1028"/>
      <c r="GEL61" s="1028"/>
      <c r="GEM61" s="1028"/>
      <c r="GEN61" s="1028"/>
      <c r="GEO61" s="1028"/>
      <c r="GEP61" s="1028"/>
      <c r="GEQ61" s="1028"/>
      <c r="GER61" s="1028"/>
      <c r="GES61" s="1028"/>
      <c r="GET61" s="1028"/>
      <c r="GEU61" s="1028"/>
      <c r="GEV61" s="1028"/>
      <c r="GEW61" s="1028"/>
      <c r="GEX61" s="1028"/>
      <c r="GEY61" s="1028"/>
      <c r="GEZ61" s="1028"/>
      <c r="GFA61" s="1028"/>
      <c r="GFB61" s="1028"/>
      <c r="GFC61" s="1028"/>
      <c r="GFD61" s="1028"/>
      <c r="GFE61" s="1028"/>
      <c r="GFF61" s="1028"/>
      <c r="GFG61" s="1028"/>
      <c r="GFH61" s="1028"/>
      <c r="GFI61" s="1028"/>
      <c r="GFJ61" s="1028"/>
      <c r="GFK61" s="1028"/>
      <c r="GFL61" s="1028"/>
      <c r="GFM61" s="1028"/>
      <c r="GFN61" s="1028"/>
      <c r="GFO61" s="1028"/>
      <c r="GFP61" s="1028"/>
      <c r="GFQ61" s="1028"/>
      <c r="GFR61" s="1028"/>
      <c r="GFS61" s="1028"/>
      <c r="GFT61" s="1028"/>
      <c r="GFU61" s="1028"/>
      <c r="GFV61" s="1028"/>
      <c r="GFW61" s="1028"/>
      <c r="GFX61" s="1028"/>
      <c r="GFY61" s="1028"/>
      <c r="GFZ61" s="1028"/>
      <c r="GGA61" s="1028"/>
      <c r="GGB61" s="1028"/>
      <c r="GGC61" s="1028"/>
      <c r="GGD61" s="1028"/>
      <c r="GGE61" s="1028"/>
      <c r="GGF61" s="1028"/>
      <c r="GGG61" s="1028"/>
      <c r="GGH61" s="1028"/>
      <c r="GGI61" s="1028"/>
      <c r="GGJ61" s="1028"/>
      <c r="GGK61" s="1028"/>
      <c r="GGL61" s="1028"/>
      <c r="GGM61" s="1028"/>
      <c r="GGN61" s="1028"/>
      <c r="GGO61" s="1028"/>
      <c r="GGP61" s="1028"/>
      <c r="GGQ61" s="1028"/>
      <c r="GGR61" s="1028"/>
      <c r="GGS61" s="1028"/>
      <c r="GGT61" s="1028"/>
      <c r="GGU61" s="1028"/>
      <c r="GGV61" s="1028"/>
      <c r="GGW61" s="1028"/>
      <c r="GGX61" s="1028"/>
      <c r="GGY61" s="1028"/>
      <c r="GGZ61" s="1028"/>
      <c r="GHA61" s="1028"/>
      <c r="GHB61" s="1028"/>
      <c r="GHC61" s="1028"/>
      <c r="GHD61" s="1028"/>
      <c r="GHE61" s="1028"/>
      <c r="GHF61" s="1028"/>
      <c r="GHG61" s="1028"/>
      <c r="GHH61" s="1028"/>
      <c r="GHI61" s="1028"/>
      <c r="GHJ61" s="1028"/>
      <c r="GHK61" s="1028"/>
      <c r="GHL61" s="1028"/>
      <c r="GHM61" s="1028"/>
      <c r="GHN61" s="1028"/>
      <c r="GHO61" s="1028"/>
      <c r="GHP61" s="1028"/>
      <c r="GHQ61" s="1028"/>
      <c r="GHR61" s="1028"/>
      <c r="GHS61" s="1028"/>
      <c r="GHT61" s="1028"/>
      <c r="GHU61" s="1028"/>
      <c r="GHV61" s="1028"/>
      <c r="GHW61" s="1028"/>
      <c r="GHX61" s="1028"/>
      <c r="GHY61" s="1028"/>
      <c r="GHZ61" s="1028"/>
      <c r="GIA61" s="1028"/>
      <c r="GIB61" s="1028"/>
      <c r="GIC61" s="1028"/>
      <c r="GID61" s="1028"/>
      <c r="GIE61" s="1028"/>
      <c r="GIF61" s="1028"/>
      <c r="GIG61" s="1028"/>
      <c r="GIH61" s="1028"/>
      <c r="GII61" s="1028"/>
      <c r="GIJ61" s="1028"/>
      <c r="GIK61" s="1028"/>
      <c r="GIL61" s="1028"/>
      <c r="GIM61" s="1028"/>
      <c r="GIN61" s="1028"/>
      <c r="GIO61" s="1028"/>
      <c r="GIP61" s="1028"/>
      <c r="GIQ61" s="1028"/>
      <c r="GIR61" s="1028"/>
      <c r="GIS61" s="1028"/>
      <c r="GIT61" s="1028"/>
      <c r="GIU61" s="1028"/>
      <c r="GIV61" s="1028"/>
      <c r="GIW61" s="1028"/>
      <c r="GIX61" s="1028"/>
      <c r="GIY61" s="1028"/>
      <c r="GIZ61" s="1028"/>
      <c r="GJA61" s="1028"/>
      <c r="GJB61" s="1028"/>
      <c r="GJC61" s="1028"/>
      <c r="GJD61" s="1028"/>
      <c r="GJE61" s="1028"/>
      <c r="GJF61" s="1028"/>
      <c r="GJG61" s="1028"/>
      <c r="GJH61" s="1028"/>
      <c r="GJI61" s="1028"/>
      <c r="GJJ61" s="1028"/>
      <c r="GJK61" s="1028"/>
      <c r="GJL61" s="1028"/>
      <c r="GJM61" s="1028"/>
      <c r="GJN61" s="1028"/>
      <c r="GJO61" s="1028"/>
      <c r="GJP61" s="1028"/>
      <c r="GJQ61" s="1028"/>
      <c r="GJR61" s="1028"/>
      <c r="GJS61" s="1028"/>
      <c r="GJT61" s="1028"/>
      <c r="GJU61" s="1028"/>
      <c r="GJV61" s="1028"/>
      <c r="GJW61" s="1028"/>
      <c r="GJX61" s="1028"/>
      <c r="GJY61" s="1028"/>
      <c r="GJZ61" s="1028"/>
      <c r="GKA61" s="1028"/>
      <c r="GKB61" s="1028"/>
      <c r="GKC61" s="1028"/>
      <c r="GKD61" s="1028"/>
      <c r="GKE61" s="1028"/>
      <c r="GKF61" s="1028"/>
      <c r="GKG61" s="1028"/>
      <c r="GKH61" s="1028"/>
      <c r="GKI61" s="1028"/>
      <c r="GKJ61" s="1028"/>
      <c r="GKK61" s="1028"/>
      <c r="GKL61" s="1028"/>
      <c r="GKM61" s="1028"/>
      <c r="GKN61" s="1028"/>
      <c r="GKO61" s="1028"/>
      <c r="GKP61" s="1028"/>
      <c r="GKQ61" s="1028"/>
      <c r="GKR61" s="1028"/>
      <c r="GKS61" s="1028"/>
      <c r="GKT61" s="1028"/>
      <c r="GKU61" s="1028"/>
      <c r="GKV61" s="1028"/>
      <c r="GKW61" s="1028"/>
      <c r="GKX61" s="1028"/>
      <c r="GKY61" s="1028"/>
      <c r="GKZ61" s="1028"/>
      <c r="GLA61" s="1028"/>
      <c r="GLB61" s="1028"/>
      <c r="GLC61" s="1028"/>
      <c r="GLD61" s="1028"/>
      <c r="GLE61" s="1028"/>
      <c r="GLF61" s="1028"/>
      <c r="GLG61" s="1028"/>
      <c r="GLH61" s="1028"/>
      <c r="GLI61" s="1028"/>
      <c r="GLJ61" s="1028"/>
      <c r="GLK61" s="1028"/>
      <c r="GLL61" s="1028"/>
      <c r="GLM61" s="1028"/>
      <c r="GLN61" s="1028"/>
      <c r="GLO61" s="1028"/>
      <c r="GLP61" s="1028"/>
      <c r="GLQ61" s="1028"/>
      <c r="GLR61" s="1028"/>
      <c r="GLS61" s="1028"/>
      <c r="GLT61" s="1028"/>
      <c r="GLU61" s="1028"/>
      <c r="GLV61" s="1028"/>
      <c r="GLW61" s="1028"/>
      <c r="GLX61" s="1028"/>
      <c r="GLY61" s="1028"/>
      <c r="GLZ61" s="1028"/>
      <c r="GMA61" s="1028"/>
      <c r="GMB61" s="1028"/>
      <c r="GMC61" s="1028"/>
      <c r="GMD61" s="1028"/>
      <c r="GME61" s="1028"/>
      <c r="GMF61" s="1028"/>
      <c r="GMG61" s="1028"/>
      <c r="GMH61" s="1028"/>
      <c r="GMI61" s="1028"/>
      <c r="GMJ61" s="1028"/>
      <c r="GMK61" s="1028"/>
      <c r="GML61" s="1028"/>
      <c r="GMM61" s="1028"/>
      <c r="GMN61" s="1028"/>
      <c r="GMO61" s="1028"/>
      <c r="GMP61" s="1028"/>
      <c r="GMQ61" s="1028"/>
      <c r="GMR61" s="1028"/>
      <c r="GMS61" s="1028"/>
      <c r="GMT61" s="1028"/>
      <c r="GMU61" s="1028"/>
      <c r="GMV61" s="1028"/>
      <c r="GMW61" s="1028"/>
      <c r="GMX61" s="1028"/>
      <c r="GMY61" s="1028"/>
      <c r="GMZ61" s="1028"/>
      <c r="GNA61" s="1028"/>
      <c r="GNB61" s="1028"/>
      <c r="GNC61" s="1028"/>
      <c r="GND61" s="1028"/>
      <c r="GNE61" s="1028"/>
      <c r="GNF61" s="1028"/>
      <c r="GNG61" s="1028"/>
      <c r="GNH61" s="1028"/>
      <c r="GNI61" s="1028"/>
      <c r="GNJ61" s="1028"/>
      <c r="GNK61" s="1028"/>
      <c r="GNL61" s="1028"/>
      <c r="GNM61" s="1028"/>
      <c r="GNN61" s="1028"/>
      <c r="GNO61" s="1028"/>
      <c r="GNP61" s="1028"/>
      <c r="GNQ61" s="1028"/>
      <c r="GNR61" s="1028"/>
      <c r="GNS61" s="1028"/>
      <c r="GNT61" s="1028"/>
      <c r="GNU61" s="1028"/>
      <c r="GNV61" s="1028"/>
      <c r="GNW61" s="1028"/>
      <c r="GNX61" s="1028"/>
      <c r="GNY61" s="1028"/>
      <c r="GNZ61" s="1028"/>
      <c r="GOA61" s="1028"/>
      <c r="GOB61" s="1028"/>
      <c r="GOC61" s="1028"/>
      <c r="GOD61" s="1028"/>
      <c r="GOE61" s="1028"/>
      <c r="GOF61" s="1028"/>
      <c r="GOG61" s="1028"/>
      <c r="GOH61" s="1028"/>
      <c r="GOI61" s="1028"/>
      <c r="GOJ61" s="1028"/>
      <c r="GOK61" s="1028"/>
      <c r="GOL61" s="1028"/>
      <c r="GOM61" s="1028"/>
      <c r="GON61" s="1028"/>
      <c r="GOO61" s="1028"/>
      <c r="GOP61" s="1028"/>
      <c r="GOQ61" s="1028"/>
      <c r="GOR61" s="1028"/>
      <c r="GOS61" s="1028"/>
      <c r="GOT61" s="1028"/>
      <c r="GOU61" s="1028"/>
      <c r="GOV61" s="1028"/>
      <c r="GOW61" s="1028"/>
      <c r="GOX61" s="1028"/>
      <c r="GOY61" s="1028"/>
      <c r="GOZ61" s="1028"/>
      <c r="GPA61" s="1028"/>
      <c r="GPB61" s="1028"/>
      <c r="GPC61" s="1028"/>
      <c r="GPD61" s="1028"/>
      <c r="GPE61" s="1028"/>
      <c r="GPF61" s="1028"/>
      <c r="GPG61" s="1028"/>
      <c r="GPH61" s="1028"/>
      <c r="GPI61" s="1028"/>
      <c r="GPJ61" s="1028"/>
      <c r="GPK61" s="1028"/>
      <c r="GPL61" s="1028"/>
      <c r="GPM61" s="1028"/>
      <c r="GPN61" s="1028"/>
      <c r="GPO61" s="1028"/>
      <c r="GPP61" s="1028"/>
      <c r="GPQ61" s="1028"/>
      <c r="GPR61" s="1028"/>
      <c r="GPS61" s="1028"/>
      <c r="GPT61" s="1028"/>
      <c r="GPU61" s="1028"/>
      <c r="GPV61" s="1028"/>
      <c r="GPW61" s="1028"/>
      <c r="GPX61" s="1028"/>
      <c r="GPY61" s="1028"/>
      <c r="GPZ61" s="1028"/>
      <c r="GQA61" s="1028"/>
      <c r="GQB61" s="1028"/>
      <c r="GQC61" s="1028"/>
      <c r="GQD61" s="1028"/>
      <c r="GQE61" s="1028"/>
      <c r="GQF61" s="1028"/>
      <c r="GQG61" s="1028"/>
      <c r="GQH61" s="1028"/>
      <c r="GQI61" s="1028"/>
      <c r="GQJ61" s="1028"/>
      <c r="GQK61" s="1028"/>
      <c r="GQL61" s="1028"/>
      <c r="GQM61" s="1028"/>
      <c r="GQN61" s="1028"/>
      <c r="GQO61" s="1028"/>
      <c r="GQP61" s="1028"/>
      <c r="GQQ61" s="1028"/>
      <c r="GQR61" s="1028"/>
      <c r="GQS61" s="1028"/>
      <c r="GQT61" s="1028"/>
      <c r="GQU61" s="1028"/>
      <c r="GQV61" s="1028"/>
      <c r="GQW61" s="1028"/>
      <c r="GQX61" s="1028"/>
      <c r="GQY61" s="1028"/>
      <c r="GQZ61" s="1028"/>
      <c r="GRA61" s="1028"/>
      <c r="GRB61" s="1028"/>
      <c r="GRC61" s="1028"/>
      <c r="GRD61" s="1028"/>
      <c r="GRE61" s="1028"/>
      <c r="GRF61" s="1028"/>
      <c r="GRG61" s="1028"/>
      <c r="GRH61" s="1028"/>
      <c r="GRI61" s="1028"/>
      <c r="GRJ61" s="1028"/>
      <c r="GRK61" s="1028"/>
      <c r="GRL61" s="1028"/>
      <c r="GRM61" s="1028"/>
      <c r="GRN61" s="1028"/>
      <c r="GRO61" s="1028"/>
      <c r="GRP61" s="1028"/>
      <c r="GRQ61" s="1028"/>
      <c r="GRR61" s="1028"/>
      <c r="GRS61" s="1028"/>
      <c r="GRT61" s="1028"/>
      <c r="GRU61" s="1028"/>
      <c r="GRV61" s="1028"/>
      <c r="GRW61" s="1028"/>
      <c r="GRX61" s="1028"/>
      <c r="GRY61" s="1028"/>
      <c r="GRZ61" s="1028"/>
      <c r="GSA61" s="1028"/>
      <c r="GSB61" s="1028"/>
      <c r="GSC61" s="1028"/>
      <c r="GSD61" s="1028"/>
      <c r="GSE61" s="1028"/>
      <c r="GSF61" s="1028"/>
      <c r="GSG61" s="1028"/>
      <c r="GSH61" s="1028"/>
      <c r="GSI61" s="1028"/>
      <c r="GSJ61" s="1028"/>
      <c r="GSK61" s="1028"/>
      <c r="GSL61" s="1028"/>
      <c r="GSM61" s="1028"/>
      <c r="GSN61" s="1028"/>
      <c r="GSO61" s="1028"/>
      <c r="GSP61" s="1028"/>
      <c r="GSQ61" s="1028"/>
      <c r="GSR61" s="1028"/>
      <c r="GSS61" s="1028"/>
      <c r="GST61" s="1028"/>
      <c r="GSU61" s="1028"/>
      <c r="GSV61" s="1028"/>
      <c r="GSW61" s="1028"/>
      <c r="GSX61" s="1028"/>
      <c r="GSY61" s="1028"/>
      <c r="GSZ61" s="1028"/>
      <c r="GTA61" s="1028"/>
      <c r="GTB61" s="1028"/>
      <c r="GTC61" s="1028"/>
      <c r="GTD61" s="1028"/>
      <c r="GTE61" s="1028"/>
      <c r="GTF61" s="1028"/>
      <c r="GTG61" s="1028"/>
      <c r="GTH61" s="1028"/>
      <c r="GTI61" s="1028"/>
      <c r="GTJ61" s="1028"/>
      <c r="GTK61" s="1028"/>
      <c r="GTL61" s="1028"/>
      <c r="GTM61" s="1028"/>
      <c r="GTN61" s="1028"/>
      <c r="GTO61" s="1028"/>
      <c r="GTP61" s="1028"/>
      <c r="GTQ61" s="1028"/>
      <c r="GTR61" s="1028"/>
      <c r="GTS61" s="1028"/>
      <c r="GTT61" s="1028"/>
      <c r="GTU61" s="1028"/>
      <c r="GTV61" s="1028"/>
      <c r="GTW61" s="1028"/>
      <c r="GTX61" s="1028"/>
      <c r="GTY61" s="1028"/>
      <c r="GTZ61" s="1028"/>
      <c r="GUA61" s="1028"/>
      <c r="GUB61" s="1028"/>
      <c r="GUC61" s="1028"/>
      <c r="GUD61" s="1028"/>
      <c r="GUE61" s="1028"/>
      <c r="GUF61" s="1028"/>
      <c r="GUG61" s="1028"/>
      <c r="GUH61" s="1028"/>
      <c r="GUI61" s="1028"/>
      <c r="GUJ61" s="1028"/>
      <c r="GUK61" s="1028"/>
      <c r="GUL61" s="1028"/>
      <c r="GUM61" s="1028"/>
      <c r="GUN61" s="1028"/>
      <c r="GUO61" s="1028"/>
      <c r="GUP61" s="1028"/>
      <c r="GUQ61" s="1028"/>
      <c r="GUR61" s="1028"/>
      <c r="GUS61" s="1028"/>
      <c r="GUT61" s="1028"/>
      <c r="GUU61" s="1028"/>
      <c r="GUV61" s="1028"/>
      <c r="GUW61" s="1028"/>
      <c r="GUX61" s="1028"/>
      <c r="GUY61" s="1028"/>
      <c r="GUZ61" s="1028"/>
      <c r="GVA61" s="1028"/>
      <c r="GVB61" s="1028"/>
      <c r="GVC61" s="1028"/>
      <c r="GVD61" s="1028"/>
      <c r="GVE61" s="1028"/>
      <c r="GVF61" s="1028"/>
      <c r="GVG61" s="1028"/>
      <c r="GVH61" s="1028"/>
      <c r="GVI61" s="1028"/>
      <c r="GVJ61" s="1028"/>
      <c r="GVK61" s="1028"/>
      <c r="GVL61" s="1028"/>
      <c r="GVM61" s="1028"/>
      <c r="GVN61" s="1028"/>
      <c r="GVO61" s="1028"/>
      <c r="GVP61" s="1028"/>
      <c r="GVQ61" s="1028"/>
      <c r="GVR61" s="1028"/>
      <c r="GVS61" s="1028"/>
      <c r="GVT61" s="1028"/>
      <c r="GVU61" s="1028"/>
      <c r="GVV61" s="1028"/>
      <c r="GVW61" s="1028"/>
      <c r="GVX61" s="1028"/>
      <c r="GVY61" s="1028"/>
      <c r="GVZ61" s="1028"/>
      <c r="GWA61" s="1028"/>
      <c r="GWB61" s="1028"/>
      <c r="GWC61" s="1028"/>
      <c r="GWD61" s="1028"/>
      <c r="GWE61" s="1028"/>
      <c r="GWF61" s="1028"/>
      <c r="GWG61" s="1028"/>
      <c r="GWH61" s="1028"/>
      <c r="GWI61" s="1028"/>
      <c r="GWJ61" s="1028"/>
      <c r="GWK61" s="1028"/>
      <c r="GWL61" s="1028"/>
      <c r="GWM61" s="1028"/>
      <c r="GWN61" s="1028"/>
      <c r="GWO61" s="1028"/>
      <c r="GWP61" s="1028"/>
      <c r="GWQ61" s="1028"/>
      <c r="GWR61" s="1028"/>
      <c r="GWS61" s="1028"/>
      <c r="GWT61" s="1028"/>
      <c r="GWU61" s="1028"/>
      <c r="GWV61" s="1028"/>
      <c r="GWW61" s="1028"/>
      <c r="GWX61" s="1028"/>
      <c r="GWY61" s="1028"/>
      <c r="GWZ61" s="1028"/>
      <c r="GXA61" s="1028"/>
      <c r="GXB61" s="1028"/>
      <c r="GXC61" s="1028"/>
      <c r="GXD61" s="1028"/>
      <c r="GXE61" s="1028"/>
      <c r="GXF61" s="1028"/>
      <c r="GXG61" s="1028"/>
      <c r="GXH61" s="1028"/>
      <c r="GXI61" s="1028"/>
      <c r="GXJ61" s="1028"/>
      <c r="GXK61" s="1028"/>
      <c r="GXL61" s="1028"/>
      <c r="GXM61" s="1028"/>
      <c r="GXN61" s="1028"/>
      <c r="GXO61" s="1028"/>
      <c r="GXP61" s="1028"/>
      <c r="GXQ61" s="1028"/>
      <c r="GXR61" s="1028"/>
      <c r="GXS61" s="1028"/>
      <c r="GXT61" s="1028"/>
      <c r="GXU61" s="1028"/>
      <c r="GXV61" s="1028"/>
      <c r="GXW61" s="1028"/>
      <c r="GXX61" s="1028"/>
      <c r="GXY61" s="1028"/>
      <c r="GXZ61" s="1028"/>
      <c r="GYA61" s="1028"/>
      <c r="GYB61" s="1028"/>
      <c r="GYC61" s="1028"/>
      <c r="GYD61" s="1028"/>
      <c r="GYE61" s="1028"/>
      <c r="GYF61" s="1028"/>
      <c r="GYG61" s="1028"/>
      <c r="GYH61" s="1028"/>
      <c r="GYI61" s="1028"/>
      <c r="GYJ61" s="1028"/>
      <c r="GYK61" s="1028"/>
      <c r="GYL61" s="1028"/>
      <c r="GYM61" s="1028"/>
      <c r="GYN61" s="1028"/>
      <c r="GYO61" s="1028"/>
      <c r="GYP61" s="1028"/>
      <c r="GYQ61" s="1028"/>
      <c r="GYR61" s="1028"/>
      <c r="GYS61" s="1028"/>
      <c r="GYT61" s="1028"/>
      <c r="GYU61" s="1028"/>
      <c r="GYV61" s="1028"/>
      <c r="GYW61" s="1028"/>
      <c r="GYX61" s="1028"/>
      <c r="GYY61" s="1028"/>
      <c r="GYZ61" s="1028"/>
      <c r="GZA61" s="1028"/>
      <c r="GZB61" s="1028"/>
      <c r="GZC61" s="1028"/>
      <c r="GZD61" s="1028"/>
      <c r="GZE61" s="1028"/>
      <c r="GZF61" s="1028"/>
      <c r="GZG61" s="1028"/>
      <c r="GZH61" s="1028"/>
      <c r="GZI61" s="1028"/>
      <c r="GZJ61" s="1028"/>
      <c r="GZK61" s="1028"/>
      <c r="GZL61" s="1028"/>
      <c r="GZM61" s="1028"/>
      <c r="GZN61" s="1028"/>
      <c r="GZO61" s="1028"/>
      <c r="GZP61" s="1028"/>
      <c r="GZQ61" s="1028"/>
      <c r="GZR61" s="1028"/>
      <c r="GZS61" s="1028"/>
      <c r="GZT61" s="1028"/>
      <c r="GZU61" s="1028"/>
      <c r="GZV61" s="1028"/>
      <c r="GZW61" s="1028"/>
      <c r="GZX61" s="1028"/>
      <c r="GZY61" s="1028"/>
      <c r="GZZ61" s="1028"/>
      <c r="HAA61" s="1028"/>
      <c r="HAB61" s="1028"/>
      <c r="HAC61" s="1028"/>
      <c r="HAD61" s="1028"/>
      <c r="HAE61" s="1028"/>
      <c r="HAF61" s="1028"/>
      <c r="HAG61" s="1028"/>
      <c r="HAH61" s="1028"/>
      <c r="HAI61" s="1028"/>
      <c r="HAJ61" s="1028"/>
      <c r="HAK61" s="1028"/>
      <c r="HAL61" s="1028"/>
      <c r="HAM61" s="1028"/>
      <c r="HAN61" s="1028"/>
      <c r="HAO61" s="1028"/>
      <c r="HAP61" s="1028"/>
      <c r="HAQ61" s="1028"/>
      <c r="HAR61" s="1028"/>
      <c r="HAS61" s="1028"/>
      <c r="HAT61" s="1028"/>
      <c r="HAU61" s="1028"/>
      <c r="HAV61" s="1028"/>
      <c r="HAW61" s="1028"/>
      <c r="HAX61" s="1028"/>
      <c r="HAY61" s="1028"/>
      <c r="HAZ61" s="1028"/>
      <c r="HBA61" s="1028"/>
      <c r="HBB61" s="1028"/>
      <c r="HBC61" s="1028"/>
      <c r="HBD61" s="1028"/>
      <c r="HBE61" s="1028"/>
      <c r="HBF61" s="1028"/>
      <c r="HBG61" s="1028"/>
      <c r="HBH61" s="1028"/>
      <c r="HBI61" s="1028"/>
      <c r="HBJ61" s="1028"/>
      <c r="HBK61" s="1028"/>
      <c r="HBL61" s="1028"/>
      <c r="HBM61" s="1028"/>
      <c r="HBN61" s="1028"/>
      <c r="HBO61" s="1028"/>
      <c r="HBP61" s="1028"/>
      <c r="HBQ61" s="1028"/>
      <c r="HBR61" s="1028"/>
      <c r="HBS61" s="1028"/>
      <c r="HBT61" s="1028"/>
      <c r="HBU61" s="1028"/>
      <c r="HBV61" s="1028"/>
      <c r="HBW61" s="1028"/>
      <c r="HBX61" s="1028"/>
      <c r="HBY61" s="1028"/>
      <c r="HBZ61" s="1028"/>
      <c r="HCA61" s="1028"/>
      <c r="HCB61" s="1028"/>
      <c r="HCC61" s="1028"/>
      <c r="HCD61" s="1028"/>
      <c r="HCE61" s="1028"/>
      <c r="HCF61" s="1028"/>
      <c r="HCG61" s="1028"/>
      <c r="HCH61" s="1028"/>
      <c r="HCI61" s="1028"/>
      <c r="HCJ61" s="1028"/>
      <c r="HCK61" s="1028"/>
      <c r="HCL61" s="1028"/>
      <c r="HCM61" s="1028"/>
      <c r="HCN61" s="1028"/>
      <c r="HCO61" s="1028"/>
      <c r="HCP61" s="1028"/>
      <c r="HCQ61" s="1028"/>
      <c r="HCR61" s="1028"/>
      <c r="HCS61" s="1028"/>
      <c r="HCT61" s="1028"/>
      <c r="HCU61" s="1028"/>
      <c r="HCV61" s="1028"/>
      <c r="HCW61" s="1028"/>
      <c r="HCX61" s="1028"/>
      <c r="HCY61" s="1028"/>
      <c r="HCZ61" s="1028"/>
      <c r="HDA61" s="1028"/>
      <c r="HDB61" s="1028"/>
      <c r="HDC61" s="1028"/>
      <c r="HDD61" s="1028"/>
      <c r="HDE61" s="1028"/>
      <c r="HDF61" s="1028"/>
      <c r="HDG61" s="1028"/>
      <c r="HDH61" s="1028"/>
      <c r="HDI61" s="1028"/>
      <c r="HDJ61" s="1028"/>
      <c r="HDK61" s="1028"/>
      <c r="HDL61" s="1028"/>
      <c r="HDM61" s="1028"/>
      <c r="HDN61" s="1028"/>
      <c r="HDO61" s="1028"/>
      <c r="HDP61" s="1028"/>
      <c r="HDQ61" s="1028"/>
      <c r="HDR61" s="1028"/>
      <c r="HDS61" s="1028"/>
      <c r="HDT61" s="1028"/>
      <c r="HDU61" s="1028"/>
      <c r="HDV61" s="1028"/>
      <c r="HDW61" s="1028"/>
      <c r="HDX61" s="1028"/>
      <c r="HDY61" s="1028"/>
      <c r="HDZ61" s="1028"/>
      <c r="HEA61" s="1028"/>
      <c r="HEB61" s="1028"/>
      <c r="HEC61" s="1028"/>
      <c r="HED61" s="1028"/>
      <c r="HEE61" s="1028"/>
      <c r="HEF61" s="1028"/>
      <c r="HEG61" s="1028"/>
      <c r="HEH61" s="1028"/>
      <c r="HEI61" s="1028"/>
      <c r="HEJ61" s="1028"/>
      <c r="HEK61" s="1028"/>
      <c r="HEL61" s="1028"/>
      <c r="HEM61" s="1028"/>
      <c r="HEN61" s="1028"/>
      <c r="HEO61" s="1028"/>
      <c r="HEP61" s="1028"/>
      <c r="HEQ61" s="1028"/>
      <c r="HER61" s="1028"/>
      <c r="HES61" s="1028"/>
      <c r="HET61" s="1028"/>
      <c r="HEU61" s="1028"/>
      <c r="HEV61" s="1028"/>
      <c r="HEW61" s="1028"/>
      <c r="HEX61" s="1028"/>
      <c r="HEY61" s="1028"/>
      <c r="HEZ61" s="1028"/>
      <c r="HFA61" s="1028"/>
      <c r="HFB61" s="1028"/>
      <c r="HFC61" s="1028"/>
      <c r="HFD61" s="1028"/>
      <c r="HFE61" s="1028"/>
      <c r="HFF61" s="1028"/>
      <c r="HFG61" s="1028"/>
      <c r="HFH61" s="1028"/>
      <c r="HFI61" s="1028"/>
      <c r="HFJ61" s="1028"/>
      <c r="HFK61" s="1028"/>
      <c r="HFL61" s="1028"/>
      <c r="HFM61" s="1028"/>
      <c r="HFN61" s="1028"/>
      <c r="HFO61" s="1028"/>
      <c r="HFP61" s="1028"/>
      <c r="HFQ61" s="1028"/>
      <c r="HFR61" s="1028"/>
      <c r="HFS61" s="1028"/>
      <c r="HFT61" s="1028"/>
      <c r="HFU61" s="1028"/>
      <c r="HFV61" s="1028"/>
      <c r="HFW61" s="1028"/>
      <c r="HFX61" s="1028"/>
      <c r="HFY61" s="1028"/>
      <c r="HFZ61" s="1028"/>
      <c r="HGA61" s="1028"/>
      <c r="HGB61" s="1028"/>
      <c r="HGC61" s="1028"/>
      <c r="HGD61" s="1028"/>
      <c r="HGE61" s="1028"/>
      <c r="HGF61" s="1028"/>
      <c r="HGG61" s="1028"/>
      <c r="HGH61" s="1028"/>
      <c r="HGI61" s="1028"/>
      <c r="HGJ61" s="1028"/>
      <c r="HGK61" s="1028"/>
      <c r="HGL61" s="1028"/>
      <c r="HGM61" s="1028"/>
      <c r="HGN61" s="1028"/>
      <c r="HGO61" s="1028"/>
      <c r="HGP61" s="1028"/>
      <c r="HGQ61" s="1028"/>
      <c r="HGR61" s="1028"/>
      <c r="HGS61" s="1028"/>
      <c r="HGT61" s="1028"/>
      <c r="HGU61" s="1028"/>
      <c r="HGV61" s="1028"/>
      <c r="HGW61" s="1028"/>
      <c r="HGX61" s="1028"/>
      <c r="HGY61" s="1028"/>
      <c r="HGZ61" s="1028"/>
      <c r="HHA61" s="1028"/>
      <c r="HHB61" s="1028"/>
      <c r="HHC61" s="1028"/>
      <c r="HHD61" s="1028"/>
      <c r="HHE61" s="1028"/>
      <c r="HHF61" s="1028"/>
      <c r="HHG61" s="1028"/>
      <c r="HHH61" s="1028"/>
      <c r="HHI61" s="1028"/>
      <c r="HHJ61" s="1028"/>
      <c r="HHK61" s="1028"/>
      <c r="HHL61" s="1028"/>
      <c r="HHM61" s="1028"/>
      <c r="HHN61" s="1028"/>
      <c r="HHO61" s="1028"/>
      <c r="HHP61" s="1028"/>
      <c r="HHQ61" s="1028"/>
      <c r="HHR61" s="1028"/>
      <c r="HHS61" s="1028"/>
      <c r="HHT61" s="1028"/>
      <c r="HHU61" s="1028"/>
      <c r="HHV61" s="1028"/>
      <c r="HHW61" s="1028"/>
      <c r="HHX61" s="1028"/>
      <c r="HHY61" s="1028"/>
      <c r="HHZ61" s="1028"/>
      <c r="HIA61" s="1028"/>
      <c r="HIB61" s="1028"/>
      <c r="HIC61" s="1028"/>
      <c r="HID61" s="1028"/>
      <c r="HIE61" s="1028"/>
      <c r="HIF61" s="1028"/>
      <c r="HIG61" s="1028"/>
      <c r="HIH61" s="1028"/>
      <c r="HII61" s="1028"/>
      <c r="HIJ61" s="1028"/>
      <c r="HIK61" s="1028"/>
      <c r="HIL61" s="1028"/>
      <c r="HIM61" s="1028"/>
      <c r="HIN61" s="1028"/>
      <c r="HIO61" s="1028"/>
      <c r="HIP61" s="1028"/>
      <c r="HIQ61" s="1028"/>
      <c r="HIR61" s="1028"/>
      <c r="HIS61" s="1028"/>
      <c r="HIT61" s="1028"/>
      <c r="HIU61" s="1028"/>
      <c r="HIV61" s="1028"/>
      <c r="HIW61" s="1028"/>
      <c r="HIX61" s="1028"/>
      <c r="HIY61" s="1028"/>
      <c r="HIZ61" s="1028"/>
      <c r="HJA61" s="1028"/>
      <c r="HJB61" s="1028"/>
      <c r="HJC61" s="1028"/>
      <c r="HJD61" s="1028"/>
      <c r="HJE61" s="1028"/>
      <c r="HJF61" s="1028"/>
      <c r="HJG61" s="1028"/>
      <c r="HJH61" s="1028"/>
      <c r="HJI61" s="1028"/>
      <c r="HJJ61" s="1028"/>
      <c r="HJK61" s="1028"/>
      <c r="HJL61" s="1028"/>
      <c r="HJM61" s="1028"/>
      <c r="HJN61" s="1028"/>
      <c r="HJO61" s="1028"/>
      <c r="HJP61" s="1028"/>
      <c r="HJQ61" s="1028"/>
      <c r="HJR61" s="1028"/>
      <c r="HJS61" s="1028"/>
      <c r="HJT61" s="1028"/>
      <c r="HJU61" s="1028"/>
      <c r="HJV61" s="1028"/>
      <c r="HJW61" s="1028"/>
      <c r="HJX61" s="1028"/>
      <c r="HJY61" s="1028"/>
      <c r="HJZ61" s="1028"/>
      <c r="HKA61" s="1028"/>
      <c r="HKB61" s="1028"/>
      <c r="HKC61" s="1028"/>
      <c r="HKD61" s="1028"/>
      <c r="HKE61" s="1028"/>
      <c r="HKF61" s="1028"/>
      <c r="HKG61" s="1028"/>
      <c r="HKH61" s="1028"/>
      <c r="HKI61" s="1028"/>
      <c r="HKJ61" s="1028"/>
      <c r="HKK61" s="1028"/>
      <c r="HKL61" s="1028"/>
      <c r="HKM61" s="1028"/>
      <c r="HKN61" s="1028"/>
      <c r="HKO61" s="1028"/>
      <c r="HKP61" s="1028"/>
      <c r="HKQ61" s="1028"/>
      <c r="HKR61" s="1028"/>
      <c r="HKS61" s="1028"/>
      <c r="HKT61" s="1028"/>
      <c r="HKU61" s="1028"/>
      <c r="HKV61" s="1028"/>
      <c r="HKW61" s="1028"/>
      <c r="HKX61" s="1028"/>
      <c r="HKY61" s="1028"/>
      <c r="HKZ61" s="1028"/>
      <c r="HLA61" s="1028"/>
      <c r="HLB61" s="1028"/>
      <c r="HLC61" s="1028"/>
      <c r="HLD61" s="1028"/>
      <c r="HLE61" s="1028"/>
      <c r="HLF61" s="1028"/>
      <c r="HLG61" s="1028"/>
      <c r="HLH61" s="1028"/>
      <c r="HLI61" s="1028"/>
      <c r="HLJ61" s="1028"/>
      <c r="HLK61" s="1028"/>
      <c r="HLL61" s="1028"/>
      <c r="HLM61" s="1028"/>
      <c r="HLN61" s="1028"/>
      <c r="HLO61" s="1028"/>
      <c r="HLP61" s="1028"/>
      <c r="HLQ61" s="1028"/>
      <c r="HLR61" s="1028"/>
      <c r="HLS61" s="1028"/>
      <c r="HLT61" s="1028"/>
      <c r="HLU61" s="1028"/>
      <c r="HLV61" s="1028"/>
      <c r="HLW61" s="1028"/>
      <c r="HLX61" s="1028"/>
      <c r="HLY61" s="1028"/>
      <c r="HLZ61" s="1028"/>
      <c r="HMA61" s="1028"/>
      <c r="HMB61" s="1028"/>
      <c r="HMC61" s="1028"/>
      <c r="HMD61" s="1028"/>
      <c r="HME61" s="1028"/>
      <c r="HMF61" s="1028"/>
      <c r="HMG61" s="1028"/>
      <c r="HMH61" s="1028"/>
      <c r="HMI61" s="1028"/>
      <c r="HMJ61" s="1028"/>
      <c r="HMK61" s="1028"/>
      <c r="HML61" s="1028"/>
      <c r="HMM61" s="1028"/>
      <c r="HMN61" s="1028"/>
      <c r="HMO61" s="1028"/>
      <c r="HMP61" s="1028"/>
      <c r="HMQ61" s="1028"/>
      <c r="HMR61" s="1028"/>
      <c r="HMS61" s="1028"/>
      <c r="HMT61" s="1028"/>
      <c r="HMU61" s="1028"/>
      <c r="HMV61" s="1028"/>
      <c r="HMW61" s="1028"/>
      <c r="HMX61" s="1028"/>
      <c r="HMY61" s="1028"/>
      <c r="HMZ61" s="1028"/>
      <c r="HNA61" s="1028"/>
      <c r="HNB61" s="1028"/>
      <c r="HNC61" s="1028"/>
      <c r="HND61" s="1028"/>
      <c r="HNE61" s="1028"/>
      <c r="HNF61" s="1028"/>
      <c r="HNG61" s="1028"/>
      <c r="HNH61" s="1028"/>
      <c r="HNI61" s="1028"/>
      <c r="HNJ61" s="1028"/>
      <c r="HNK61" s="1028"/>
      <c r="HNL61" s="1028"/>
      <c r="HNM61" s="1028"/>
      <c r="HNN61" s="1028"/>
      <c r="HNO61" s="1028"/>
      <c r="HNP61" s="1028"/>
      <c r="HNQ61" s="1028"/>
      <c r="HNR61" s="1028"/>
      <c r="HNS61" s="1028"/>
      <c r="HNT61" s="1028"/>
      <c r="HNU61" s="1028"/>
      <c r="HNV61" s="1028"/>
      <c r="HNW61" s="1028"/>
      <c r="HNX61" s="1028"/>
      <c r="HNY61" s="1028"/>
      <c r="HNZ61" s="1028"/>
      <c r="HOA61" s="1028"/>
      <c r="HOB61" s="1028"/>
      <c r="HOC61" s="1028"/>
      <c r="HOD61" s="1028"/>
      <c r="HOE61" s="1028"/>
      <c r="HOF61" s="1028"/>
      <c r="HOG61" s="1028"/>
      <c r="HOH61" s="1028"/>
      <c r="HOI61" s="1028"/>
      <c r="HOJ61" s="1028"/>
      <c r="HOK61" s="1028"/>
      <c r="HOL61" s="1028"/>
      <c r="HOM61" s="1028"/>
      <c r="HON61" s="1028"/>
      <c r="HOO61" s="1028"/>
      <c r="HOP61" s="1028"/>
      <c r="HOQ61" s="1028"/>
      <c r="HOR61" s="1028"/>
      <c r="HOS61" s="1028"/>
      <c r="HOT61" s="1028"/>
      <c r="HOU61" s="1028"/>
      <c r="HOV61" s="1028"/>
      <c r="HOW61" s="1028"/>
      <c r="HOX61" s="1028"/>
      <c r="HOY61" s="1028"/>
      <c r="HOZ61" s="1028"/>
      <c r="HPA61" s="1028"/>
      <c r="HPB61" s="1028"/>
      <c r="HPC61" s="1028"/>
      <c r="HPD61" s="1028"/>
      <c r="HPE61" s="1028"/>
      <c r="HPF61" s="1028"/>
      <c r="HPG61" s="1028"/>
      <c r="HPH61" s="1028"/>
      <c r="HPI61" s="1028"/>
      <c r="HPJ61" s="1028"/>
      <c r="HPK61" s="1028"/>
      <c r="HPL61" s="1028"/>
      <c r="HPM61" s="1028"/>
      <c r="HPN61" s="1028"/>
      <c r="HPO61" s="1028"/>
      <c r="HPP61" s="1028"/>
      <c r="HPQ61" s="1028"/>
      <c r="HPR61" s="1028"/>
      <c r="HPS61" s="1028"/>
      <c r="HPT61" s="1028"/>
      <c r="HPU61" s="1028"/>
      <c r="HPV61" s="1028"/>
      <c r="HPW61" s="1028"/>
      <c r="HPX61" s="1028"/>
      <c r="HPY61" s="1028"/>
      <c r="HPZ61" s="1028"/>
      <c r="HQA61" s="1028"/>
      <c r="HQB61" s="1028"/>
      <c r="HQC61" s="1028"/>
      <c r="HQD61" s="1028"/>
      <c r="HQE61" s="1028"/>
      <c r="HQF61" s="1028"/>
      <c r="HQG61" s="1028"/>
      <c r="HQH61" s="1028"/>
      <c r="HQI61" s="1028"/>
      <c r="HQJ61" s="1028"/>
      <c r="HQK61" s="1028"/>
      <c r="HQL61" s="1028"/>
      <c r="HQM61" s="1028"/>
      <c r="HQN61" s="1028"/>
      <c r="HQO61" s="1028"/>
      <c r="HQP61" s="1028"/>
      <c r="HQQ61" s="1028"/>
      <c r="HQR61" s="1028"/>
      <c r="HQS61" s="1028"/>
      <c r="HQT61" s="1028"/>
      <c r="HQU61" s="1028"/>
      <c r="HQV61" s="1028"/>
      <c r="HQW61" s="1028"/>
      <c r="HQX61" s="1028"/>
      <c r="HQY61" s="1028"/>
      <c r="HQZ61" s="1028"/>
      <c r="HRA61" s="1028"/>
      <c r="HRB61" s="1028"/>
      <c r="HRC61" s="1028"/>
      <c r="HRD61" s="1028"/>
      <c r="HRE61" s="1028"/>
      <c r="HRF61" s="1028"/>
      <c r="HRG61" s="1028"/>
      <c r="HRH61" s="1028"/>
      <c r="HRI61" s="1028"/>
      <c r="HRJ61" s="1028"/>
      <c r="HRK61" s="1028"/>
      <c r="HRL61" s="1028"/>
      <c r="HRM61" s="1028"/>
      <c r="HRN61" s="1028"/>
      <c r="HRO61" s="1028"/>
      <c r="HRP61" s="1028"/>
      <c r="HRQ61" s="1028"/>
      <c r="HRR61" s="1028"/>
      <c r="HRS61" s="1028"/>
      <c r="HRT61" s="1028"/>
      <c r="HRU61" s="1028"/>
      <c r="HRV61" s="1028"/>
      <c r="HRW61" s="1028"/>
      <c r="HRX61" s="1028"/>
      <c r="HRY61" s="1028"/>
      <c r="HRZ61" s="1028"/>
      <c r="HSA61" s="1028"/>
      <c r="HSB61" s="1028"/>
      <c r="HSC61" s="1028"/>
      <c r="HSD61" s="1028"/>
      <c r="HSE61" s="1028"/>
      <c r="HSF61" s="1028"/>
      <c r="HSG61" s="1028"/>
      <c r="HSH61" s="1028"/>
      <c r="HSI61" s="1028"/>
      <c r="HSJ61" s="1028"/>
      <c r="HSK61" s="1028"/>
      <c r="HSL61" s="1028"/>
      <c r="HSM61" s="1028"/>
      <c r="HSN61" s="1028"/>
      <c r="HSO61" s="1028"/>
      <c r="HSP61" s="1028"/>
      <c r="HSQ61" s="1028"/>
      <c r="HSR61" s="1028"/>
      <c r="HSS61" s="1028"/>
      <c r="HST61" s="1028"/>
      <c r="HSU61" s="1028"/>
      <c r="HSV61" s="1028"/>
      <c r="HSW61" s="1028"/>
      <c r="HSX61" s="1028"/>
      <c r="HSY61" s="1028"/>
      <c r="HSZ61" s="1028"/>
      <c r="HTA61" s="1028"/>
      <c r="HTB61" s="1028"/>
      <c r="HTC61" s="1028"/>
      <c r="HTD61" s="1028"/>
      <c r="HTE61" s="1028"/>
      <c r="HTF61" s="1028"/>
      <c r="HTG61" s="1028"/>
      <c r="HTH61" s="1028"/>
      <c r="HTI61" s="1028"/>
      <c r="HTJ61" s="1028"/>
      <c r="HTK61" s="1028"/>
      <c r="HTL61" s="1028"/>
      <c r="HTM61" s="1028"/>
      <c r="HTN61" s="1028"/>
      <c r="HTO61" s="1028"/>
      <c r="HTP61" s="1028"/>
      <c r="HTQ61" s="1028"/>
      <c r="HTR61" s="1028"/>
      <c r="HTS61" s="1028"/>
      <c r="HTT61" s="1028"/>
      <c r="HTU61" s="1028"/>
      <c r="HTV61" s="1028"/>
      <c r="HTW61" s="1028"/>
      <c r="HTX61" s="1028"/>
      <c r="HTY61" s="1028"/>
      <c r="HTZ61" s="1028"/>
      <c r="HUA61" s="1028"/>
      <c r="HUB61" s="1028"/>
      <c r="HUC61" s="1028"/>
      <c r="HUD61" s="1028"/>
      <c r="HUE61" s="1028"/>
      <c r="HUF61" s="1028"/>
      <c r="HUG61" s="1028"/>
      <c r="HUH61" s="1028"/>
      <c r="HUI61" s="1028"/>
      <c r="HUJ61" s="1028"/>
      <c r="HUK61" s="1028"/>
      <c r="HUL61" s="1028"/>
      <c r="HUM61" s="1028"/>
      <c r="HUN61" s="1028"/>
      <c r="HUO61" s="1028"/>
      <c r="HUP61" s="1028"/>
      <c r="HUQ61" s="1028"/>
      <c r="HUR61" s="1028"/>
      <c r="HUS61" s="1028"/>
      <c r="HUT61" s="1028"/>
      <c r="HUU61" s="1028"/>
      <c r="HUV61" s="1028"/>
      <c r="HUW61" s="1028"/>
      <c r="HUX61" s="1028"/>
      <c r="HUY61" s="1028"/>
      <c r="HUZ61" s="1028"/>
      <c r="HVA61" s="1028"/>
      <c r="HVB61" s="1028"/>
      <c r="HVC61" s="1028"/>
      <c r="HVD61" s="1028"/>
      <c r="HVE61" s="1028"/>
      <c r="HVF61" s="1028"/>
      <c r="HVG61" s="1028"/>
      <c r="HVH61" s="1028"/>
      <c r="HVI61" s="1028"/>
      <c r="HVJ61" s="1028"/>
      <c r="HVK61" s="1028"/>
      <c r="HVL61" s="1028"/>
      <c r="HVM61" s="1028"/>
      <c r="HVN61" s="1028"/>
      <c r="HVO61" s="1028"/>
      <c r="HVP61" s="1028"/>
      <c r="HVQ61" s="1028"/>
      <c r="HVR61" s="1028"/>
      <c r="HVS61" s="1028"/>
      <c r="HVT61" s="1028"/>
      <c r="HVU61" s="1028"/>
      <c r="HVV61" s="1028"/>
      <c r="HVW61" s="1028"/>
      <c r="HVX61" s="1028"/>
      <c r="HVY61" s="1028"/>
      <c r="HVZ61" s="1028"/>
      <c r="HWA61" s="1028"/>
      <c r="HWB61" s="1028"/>
      <c r="HWC61" s="1028"/>
      <c r="HWD61" s="1028"/>
      <c r="HWE61" s="1028"/>
      <c r="HWF61" s="1028"/>
      <c r="HWG61" s="1028"/>
      <c r="HWH61" s="1028"/>
      <c r="HWI61" s="1028"/>
      <c r="HWJ61" s="1028"/>
      <c r="HWK61" s="1028"/>
      <c r="HWL61" s="1028"/>
      <c r="HWM61" s="1028"/>
      <c r="HWN61" s="1028"/>
      <c r="HWO61" s="1028"/>
      <c r="HWP61" s="1028"/>
      <c r="HWQ61" s="1028"/>
      <c r="HWR61" s="1028"/>
      <c r="HWS61" s="1028"/>
      <c r="HWT61" s="1028"/>
      <c r="HWU61" s="1028"/>
      <c r="HWV61" s="1028"/>
      <c r="HWW61" s="1028"/>
      <c r="HWX61" s="1028"/>
      <c r="HWY61" s="1028"/>
      <c r="HWZ61" s="1028"/>
      <c r="HXA61" s="1028"/>
      <c r="HXB61" s="1028"/>
      <c r="HXC61" s="1028"/>
      <c r="HXD61" s="1028"/>
      <c r="HXE61" s="1028"/>
      <c r="HXF61" s="1028"/>
      <c r="HXG61" s="1028"/>
      <c r="HXH61" s="1028"/>
      <c r="HXI61" s="1028"/>
      <c r="HXJ61" s="1028"/>
      <c r="HXK61" s="1028"/>
      <c r="HXL61" s="1028"/>
      <c r="HXM61" s="1028"/>
      <c r="HXN61" s="1028"/>
      <c r="HXO61" s="1028"/>
      <c r="HXP61" s="1028"/>
      <c r="HXQ61" s="1028"/>
      <c r="HXR61" s="1028"/>
      <c r="HXS61" s="1028"/>
      <c r="HXT61" s="1028"/>
      <c r="HXU61" s="1028"/>
      <c r="HXV61" s="1028"/>
      <c r="HXW61" s="1028"/>
      <c r="HXX61" s="1028"/>
      <c r="HXY61" s="1028"/>
      <c r="HXZ61" s="1028"/>
      <c r="HYA61" s="1028"/>
      <c r="HYB61" s="1028"/>
      <c r="HYC61" s="1028"/>
      <c r="HYD61" s="1028"/>
      <c r="HYE61" s="1028"/>
      <c r="HYF61" s="1028"/>
      <c r="HYG61" s="1028"/>
      <c r="HYH61" s="1028"/>
      <c r="HYI61" s="1028"/>
      <c r="HYJ61" s="1028"/>
      <c r="HYK61" s="1028"/>
      <c r="HYL61" s="1028"/>
      <c r="HYM61" s="1028"/>
      <c r="HYN61" s="1028"/>
      <c r="HYO61" s="1028"/>
      <c r="HYP61" s="1028"/>
      <c r="HYQ61" s="1028"/>
      <c r="HYR61" s="1028"/>
      <c r="HYS61" s="1028"/>
      <c r="HYT61" s="1028"/>
      <c r="HYU61" s="1028"/>
      <c r="HYV61" s="1028"/>
      <c r="HYW61" s="1028"/>
      <c r="HYX61" s="1028"/>
      <c r="HYY61" s="1028"/>
      <c r="HYZ61" s="1028"/>
      <c r="HZA61" s="1028"/>
      <c r="HZB61" s="1028"/>
      <c r="HZC61" s="1028"/>
      <c r="HZD61" s="1028"/>
      <c r="HZE61" s="1028"/>
      <c r="HZF61" s="1028"/>
      <c r="HZG61" s="1028"/>
      <c r="HZH61" s="1028"/>
      <c r="HZI61" s="1028"/>
      <c r="HZJ61" s="1028"/>
      <c r="HZK61" s="1028"/>
      <c r="HZL61" s="1028"/>
      <c r="HZM61" s="1028"/>
      <c r="HZN61" s="1028"/>
      <c r="HZO61" s="1028"/>
      <c r="HZP61" s="1028"/>
      <c r="HZQ61" s="1028"/>
      <c r="HZR61" s="1028"/>
      <c r="HZS61" s="1028"/>
      <c r="HZT61" s="1028"/>
      <c r="HZU61" s="1028"/>
      <c r="HZV61" s="1028"/>
      <c r="HZW61" s="1028"/>
      <c r="HZX61" s="1028"/>
      <c r="HZY61" s="1028"/>
      <c r="HZZ61" s="1028"/>
      <c r="IAA61" s="1028"/>
      <c r="IAB61" s="1028"/>
      <c r="IAC61" s="1028"/>
      <c r="IAD61" s="1028"/>
      <c r="IAE61" s="1028"/>
      <c r="IAF61" s="1028"/>
      <c r="IAG61" s="1028"/>
      <c r="IAH61" s="1028"/>
      <c r="IAI61" s="1028"/>
      <c r="IAJ61" s="1028"/>
      <c r="IAK61" s="1028"/>
      <c r="IAL61" s="1028"/>
      <c r="IAM61" s="1028"/>
      <c r="IAN61" s="1028"/>
      <c r="IAO61" s="1028"/>
      <c r="IAP61" s="1028"/>
      <c r="IAQ61" s="1028"/>
      <c r="IAR61" s="1028"/>
      <c r="IAS61" s="1028"/>
      <c r="IAT61" s="1028"/>
      <c r="IAU61" s="1028"/>
      <c r="IAV61" s="1028"/>
      <c r="IAW61" s="1028"/>
      <c r="IAX61" s="1028"/>
      <c r="IAY61" s="1028"/>
      <c r="IAZ61" s="1028"/>
      <c r="IBA61" s="1028"/>
      <c r="IBB61" s="1028"/>
      <c r="IBC61" s="1028"/>
      <c r="IBD61" s="1028"/>
      <c r="IBE61" s="1028"/>
      <c r="IBF61" s="1028"/>
      <c r="IBG61" s="1028"/>
      <c r="IBH61" s="1028"/>
      <c r="IBI61" s="1028"/>
      <c r="IBJ61" s="1028"/>
      <c r="IBK61" s="1028"/>
      <c r="IBL61" s="1028"/>
      <c r="IBM61" s="1028"/>
      <c r="IBN61" s="1028"/>
      <c r="IBO61" s="1028"/>
      <c r="IBP61" s="1028"/>
      <c r="IBQ61" s="1028"/>
      <c r="IBR61" s="1028"/>
      <c r="IBS61" s="1028"/>
      <c r="IBT61" s="1028"/>
      <c r="IBU61" s="1028"/>
      <c r="IBV61" s="1028"/>
      <c r="IBW61" s="1028"/>
      <c r="IBX61" s="1028"/>
      <c r="IBY61" s="1028"/>
      <c r="IBZ61" s="1028"/>
      <c r="ICA61" s="1028"/>
      <c r="ICB61" s="1028"/>
      <c r="ICC61" s="1028"/>
      <c r="ICD61" s="1028"/>
      <c r="ICE61" s="1028"/>
      <c r="ICF61" s="1028"/>
      <c r="ICG61" s="1028"/>
      <c r="ICH61" s="1028"/>
      <c r="ICI61" s="1028"/>
      <c r="ICJ61" s="1028"/>
      <c r="ICK61" s="1028"/>
      <c r="ICL61" s="1028"/>
      <c r="ICM61" s="1028"/>
      <c r="ICN61" s="1028"/>
      <c r="ICO61" s="1028"/>
      <c r="ICP61" s="1028"/>
      <c r="ICQ61" s="1028"/>
      <c r="ICR61" s="1028"/>
      <c r="ICS61" s="1028"/>
      <c r="ICT61" s="1028"/>
      <c r="ICU61" s="1028"/>
      <c r="ICV61" s="1028"/>
      <c r="ICW61" s="1028"/>
      <c r="ICX61" s="1028"/>
      <c r="ICY61" s="1028"/>
      <c r="ICZ61" s="1028"/>
      <c r="IDA61" s="1028"/>
      <c r="IDB61" s="1028"/>
      <c r="IDC61" s="1028"/>
      <c r="IDD61" s="1028"/>
      <c r="IDE61" s="1028"/>
      <c r="IDF61" s="1028"/>
      <c r="IDG61" s="1028"/>
      <c r="IDH61" s="1028"/>
      <c r="IDI61" s="1028"/>
      <c r="IDJ61" s="1028"/>
      <c r="IDK61" s="1028"/>
      <c r="IDL61" s="1028"/>
      <c r="IDM61" s="1028"/>
      <c r="IDN61" s="1028"/>
      <c r="IDO61" s="1028"/>
      <c r="IDP61" s="1028"/>
      <c r="IDQ61" s="1028"/>
      <c r="IDR61" s="1028"/>
      <c r="IDS61" s="1028"/>
      <c r="IDT61" s="1028"/>
      <c r="IDU61" s="1028"/>
      <c r="IDV61" s="1028"/>
      <c r="IDW61" s="1028"/>
      <c r="IDX61" s="1028"/>
      <c r="IDY61" s="1028"/>
      <c r="IDZ61" s="1028"/>
      <c r="IEA61" s="1028"/>
      <c r="IEB61" s="1028"/>
      <c r="IEC61" s="1028"/>
      <c r="IED61" s="1028"/>
      <c r="IEE61" s="1028"/>
      <c r="IEF61" s="1028"/>
      <c r="IEG61" s="1028"/>
      <c r="IEH61" s="1028"/>
      <c r="IEI61" s="1028"/>
      <c r="IEJ61" s="1028"/>
      <c r="IEK61" s="1028"/>
      <c r="IEL61" s="1028"/>
      <c r="IEM61" s="1028"/>
      <c r="IEN61" s="1028"/>
      <c r="IEO61" s="1028"/>
      <c r="IEP61" s="1028"/>
      <c r="IEQ61" s="1028"/>
      <c r="IER61" s="1028"/>
      <c r="IES61" s="1028"/>
      <c r="IET61" s="1028"/>
      <c r="IEU61" s="1028"/>
      <c r="IEV61" s="1028"/>
      <c r="IEW61" s="1028"/>
      <c r="IEX61" s="1028"/>
      <c r="IEY61" s="1028"/>
      <c r="IEZ61" s="1028"/>
      <c r="IFA61" s="1028"/>
      <c r="IFB61" s="1028"/>
      <c r="IFC61" s="1028"/>
      <c r="IFD61" s="1028"/>
      <c r="IFE61" s="1028"/>
      <c r="IFF61" s="1028"/>
      <c r="IFG61" s="1028"/>
      <c r="IFH61" s="1028"/>
      <c r="IFI61" s="1028"/>
      <c r="IFJ61" s="1028"/>
      <c r="IFK61" s="1028"/>
      <c r="IFL61" s="1028"/>
      <c r="IFM61" s="1028"/>
      <c r="IFN61" s="1028"/>
      <c r="IFO61" s="1028"/>
      <c r="IFP61" s="1028"/>
      <c r="IFQ61" s="1028"/>
      <c r="IFR61" s="1028"/>
      <c r="IFS61" s="1028"/>
      <c r="IFT61" s="1028"/>
      <c r="IFU61" s="1028"/>
      <c r="IFV61" s="1028"/>
      <c r="IFW61" s="1028"/>
      <c r="IFX61" s="1028"/>
      <c r="IFY61" s="1028"/>
      <c r="IFZ61" s="1028"/>
      <c r="IGA61" s="1028"/>
      <c r="IGB61" s="1028"/>
      <c r="IGC61" s="1028"/>
      <c r="IGD61" s="1028"/>
      <c r="IGE61" s="1028"/>
      <c r="IGF61" s="1028"/>
      <c r="IGG61" s="1028"/>
      <c r="IGH61" s="1028"/>
      <c r="IGI61" s="1028"/>
      <c r="IGJ61" s="1028"/>
      <c r="IGK61" s="1028"/>
      <c r="IGL61" s="1028"/>
      <c r="IGM61" s="1028"/>
      <c r="IGN61" s="1028"/>
      <c r="IGO61" s="1028"/>
      <c r="IGP61" s="1028"/>
      <c r="IGQ61" s="1028"/>
      <c r="IGR61" s="1028"/>
      <c r="IGS61" s="1028"/>
      <c r="IGT61" s="1028"/>
      <c r="IGU61" s="1028"/>
      <c r="IGV61" s="1028"/>
      <c r="IGW61" s="1028"/>
      <c r="IGX61" s="1028"/>
      <c r="IGY61" s="1028"/>
      <c r="IGZ61" s="1028"/>
      <c r="IHA61" s="1028"/>
      <c r="IHB61" s="1028"/>
      <c r="IHC61" s="1028"/>
      <c r="IHD61" s="1028"/>
      <c r="IHE61" s="1028"/>
      <c r="IHF61" s="1028"/>
      <c r="IHG61" s="1028"/>
      <c r="IHH61" s="1028"/>
      <c r="IHI61" s="1028"/>
      <c r="IHJ61" s="1028"/>
      <c r="IHK61" s="1028"/>
      <c r="IHL61" s="1028"/>
      <c r="IHM61" s="1028"/>
      <c r="IHN61" s="1028"/>
      <c r="IHO61" s="1028"/>
      <c r="IHP61" s="1028"/>
      <c r="IHQ61" s="1028"/>
      <c r="IHR61" s="1028"/>
      <c r="IHS61" s="1028"/>
      <c r="IHT61" s="1028"/>
      <c r="IHU61" s="1028"/>
      <c r="IHV61" s="1028"/>
      <c r="IHW61" s="1028"/>
      <c r="IHX61" s="1028"/>
      <c r="IHY61" s="1028"/>
      <c r="IHZ61" s="1028"/>
      <c r="IIA61" s="1028"/>
      <c r="IIB61" s="1028"/>
      <c r="IIC61" s="1028"/>
      <c r="IID61" s="1028"/>
      <c r="IIE61" s="1028"/>
      <c r="IIF61" s="1028"/>
      <c r="IIG61" s="1028"/>
      <c r="IIH61" s="1028"/>
      <c r="III61" s="1028"/>
      <c r="IIJ61" s="1028"/>
      <c r="IIK61" s="1028"/>
      <c r="IIL61" s="1028"/>
      <c r="IIM61" s="1028"/>
      <c r="IIN61" s="1028"/>
      <c r="IIO61" s="1028"/>
      <c r="IIP61" s="1028"/>
      <c r="IIQ61" s="1028"/>
      <c r="IIR61" s="1028"/>
      <c r="IIS61" s="1028"/>
      <c r="IIT61" s="1028"/>
      <c r="IIU61" s="1028"/>
      <c r="IIV61" s="1028"/>
      <c r="IIW61" s="1028"/>
      <c r="IIX61" s="1028"/>
      <c r="IIY61" s="1028"/>
      <c r="IIZ61" s="1028"/>
      <c r="IJA61" s="1028"/>
      <c r="IJB61" s="1028"/>
      <c r="IJC61" s="1028"/>
      <c r="IJD61" s="1028"/>
      <c r="IJE61" s="1028"/>
      <c r="IJF61" s="1028"/>
      <c r="IJG61" s="1028"/>
      <c r="IJH61" s="1028"/>
      <c r="IJI61" s="1028"/>
      <c r="IJJ61" s="1028"/>
      <c r="IJK61" s="1028"/>
      <c r="IJL61" s="1028"/>
      <c r="IJM61" s="1028"/>
      <c r="IJN61" s="1028"/>
      <c r="IJO61" s="1028"/>
      <c r="IJP61" s="1028"/>
      <c r="IJQ61" s="1028"/>
      <c r="IJR61" s="1028"/>
      <c r="IJS61" s="1028"/>
      <c r="IJT61" s="1028"/>
      <c r="IJU61" s="1028"/>
      <c r="IJV61" s="1028"/>
      <c r="IJW61" s="1028"/>
      <c r="IJX61" s="1028"/>
      <c r="IJY61" s="1028"/>
      <c r="IJZ61" s="1028"/>
      <c r="IKA61" s="1028"/>
      <c r="IKB61" s="1028"/>
      <c r="IKC61" s="1028"/>
      <c r="IKD61" s="1028"/>
      <c r="IKE61" s="1028"/>
      <c r="IKF61" s="1028"/>
      <c r="IKG61" s="1028"/>
      <c r="IKH61" s="1028"/>
      <c r="IKI61" s="1028"/>
      <c r="IKJ61" s="1028"/>
      <c r="IKK61" s="1028"/>
      <c r="IKL61" s="1028"/>
      <c r="IKM61" s="1028"/>
      <c r="IKN61" s="1028"/>
      <c r="IKO61" s="1028"/>
      <c r="IKP61" s="1028"/>
      <c r="IKQ61" s="1028"/>
      <c r="IKR61" s="1028"/>
      <c r="IKS61" s="1028"/>
      <c r="IKT61" s="1028"/>
      <c r="IKU61" s="1028"/>
      <c r="IKV61" s="1028"/>
      <c r="IKW61" s="1028"/>
      <c r="IKX61" s="1028"/>
      <c r="IKY61" s="1028"/>
      <c r="IKZ61" s="1028"/>
      <c r="ILA61" s="1028"/>
      <c r="ILB61" s="1028"/>
      <c r="ILC61" s="1028"/>
      <c r="ILD61" s="1028"/>
      <c r="ILE61" s="1028"/>
      <c r="ILF61" s="1028"/>
      <c r="ILG61" s="1028"/>
      <c r="ILH61" s="1028"/>
      <c r="ILI61" s="1028"/>
      <c r="ILJ61" s="1028"/>
      <c r="ILK61" s="1028"/>
      <c r="ILL61" s="1028"/>
      <c r="ILM61" s="1028"/>
      <c r="ILN61" s="1028"/>
      <c r="ILO61" s="1028"/>
      <c r="ILP61" s="1028"/>
      <c r="ILQ61" s="1028"/>
      <c r="ILR61" s="1028"/>
      <c r="ILS61" s="1028"/>
      <c r="ILT61" s="1028"/>
      <c r="ILU61" s="1028"/>
      <c r="ILV61" s="1028"/>
      <c r="ILW61" s="1028"/>
      <c r="ILX61" s="1028"/>
      <c r="ILY61" s="1028"/>
      <c r="ILZ61" s="1028"/>
      <c r="IMA61" s="1028"/>
      <c r="IMB61" s="1028"/>
      <c r="IMC61" s="1028"/>
      <c r="IMD61" s="1028"/>
      <c r="IME61" s="1028"/>
      <c r="IMF61" s="1028"/>
      <c r="IMG61" s="1028"/>
      <c r="IMH61" s="1028"/>
      <c r="IMI61" s="1028"/>
      <c r="IMJ61" s="1028"/>
      <c r="IMK61" s="1028"/>
      <c r="IML61" s="1028"/>
      <c r="IMM61" s="1028"/>
      <c r="IMN61" s="1028"/>
      <c r="IMO61" s="1028"/>
      <c r="IMP61" s="1028"/>
      <c r="IMQ61" s="1028"/>
      <c r="IMR61" s="1028"/>
      <c r="IMS61" s="1028"/>
      <c r="IMT61" s="1028"/>
      <c r="IMU61" s="1028"/>
      <c r="IMV61" s="1028"/>
      <c r="IMW61" s="1028"/>
      <c r="IMX61" s="1028"/>
      <c r="IMY61" s="1028"/>
      <c r="IMZ61" s="1028"/>
      <c r="INA61" s="1028"/>
      <c r="INB61" s="1028"/>
      <c r="INC61" s="1028"/>
      <c r="IND61" s="1028"/>
      <c r="INE61" s="1028"/>
      <c r="INF61" s="1028"/>
      <c r="ING61" s="1028"/>
      <c r="INH61" s="1028"/>
      <c r="INI61" s="1028"/>
      <c r="INJ61" s="1028"/>
      <c r="INK61" s="1028"/>
      <c r="INL61" s="1028"/>
      <c r="INM61" s="1028"/>
      <c r="INN61" s="1028"/>
      <c r="INO61" s="1028"/>
      <c r="INP61" s="1028"/>
      <c r="INQ61" s="1028"/>
      <c r="INR61" s="1028"/>
      <c r="INS61" s="1028"/>
      <c r="INT61" s="1028"/>
      <c r="INU61" s="1028"/>
      <c r="INV61" s="1028"/>
      <c r="INW61" s="1028"/>
      <c r="INX61" s="1028"/>
      <c r="INY61" s="1028"/>
      <c r="INZ61" s="1028"/>
      <c r="IOA61" s="1028"/>
      <c r="IOB61" s="1028"/>
      <c r="IOC61" s="1028"/>
      <c r="IOD61" s="1028"/>
      <c r="IOE61" s="1028"/>
      <c r="IOF61" s="1028"/>
      <c r="IOG61" s="1028"/>
      <c r="IOH61" s="1028"/>
      <c r="IOI61" s="1028"/>
      <c r="IOJ61" s="1028"/>
      <c r="IOK61" s="1028"/>
      <c r="IOL61" s="1028"/>
      <c r="IOM61" s="1028"/>
      <c r="ION61" s="1028"/>
      <c r="IOO61" s="1028"/>
      <c r="IOP61" s="1028"/>
      <c r="IOQ61" s="1028"/>
      <c r="IOR61" s="1028"/>
      <c r="IOS61" s="1028"/>
      <c r="IOT61" s="1028"/>
      <c r="IOU61" s="1028"/>
      <c r="IOV61" s="1028"/>
      <c r="IOW61" s="1028"/>
      <c r="IOX61" s="1028"/>
      <c r="IOY61" s="1028"/>
      <c r="IOZ61" s="1028"/>
      <c r="IPA61" s="1028"/>
      <c r="IPB61" s="1028"/>
      <c r="IPC61" s="1028"/>
      <c r="IPD61" s="1028"/>
      <c r="IPE61" s="1028"/>
      <c r="IPF61" s="1028"/>
      <c r="IPG61" s="1028"/>
      <c r="IPH61" s="1028"/>
      <c r="IPI61" s="1028"/>
      <c r="IPJ61" s="1028"/>
      <c r="IPK61" s="1028"/>
      <c r="IPL61" s="1028"/>
      <c r="IPM61" s="1028"/>
      <c r="IPN61" s="1028"/>
      <c r="IPO61" s="1028"/>
      <c r="IPP61" s="1028"/>
      <c r="IPQ61" s="1028"/>
      <c r="IPR61" s="1028"/>
      <c r="IPS61" s="1028"/>
      <c r="IPT61" s="1028"/>
      <c r="IPU61" s="1028"/>
      <c r="IPV61" s="1028"/>
      <c r="IPW61" s="1028"/>
      <c r="IPX61" s="1028"/>
      <c r="IPY61" s="1028"/>
      <c r="IPZ61" s="1028"/>
      <c r="IQA61" s="1028"/>
      <c r="IQB61" s="1028"/>
      <c r="IQC61" s="1028"/>
      <c r="IQD61" s="1028"/>
      <c r="IQE61" s="1028"/>
      <c r="IQF61" s="1028"/>
      <c r="IQG61" s="1028"/>
      <c r="IQH61" s="1028"/>
      <c r="IQI61" s="1028"/>
      <c r="IQJ61" s="1028"/>
      <c r="IQK61" s="1028"/>
      <c r="IQL61" s="1028"/>
      <c r="IQM61" s="1028"/>
      <c r="IQN61" s="1028"/>
      <c r="IQO61" s="1028"/>
      <c r="IQP61" s="1028"/>
      <c r="IQQ61" s="1028"/>
      <c r="IQR61" s="1028"/>
      <c r="IQS61" s="1028"/>
      <c r="IQT61" s="1028"/>
      <c r="IQU61" s="1028"/>
      <c r="IQV61" s="1028"/>
      <c r="IQW61" s="1028"/>
      <c r="IQX61" s="1028"/>
      <c r="IQY61" s="1028"/>
      <c r="IQZ61" s="1028"/>
      <c r="IRA61" s="1028"/>
      <c r="IRB61" s="1028"/>
      <c r="IRC61" s="1028"/>
      <c r="IRD61" s="1028"/>
      <c r="IRE61" s="1028"/>
      <c r="IRF61" s="1028"/>
      <c r="IRG61" s="1028"/>
      <c r="IRH61" s="1028"/>
      <c r="IRI61" s="1028"/>
      <c r="IRJ61" s="1028"/>
      <c r="IRK61" s="1028"/>
      <c r="IRL61" s="1028"/>
      <c r="IRM61" s="1028"/>
      <c r="IRN61" s="1028"/>
      <c r="IRO61" s="1028"/>
      <c r="IRP61" s="1028"/>
      <c r="IRQ61" s="1028"/>
      <c r="IRR61" s="1028"/>
      <c r="IRS61" s="1028"/>
      <c r="IRT61" s="1028"/>
      <c r="IRU61" s="1028"/>
      <c r="IRV61" s="1028"/>
      <c r="IRW61" s="1028"/>
      <c r="IRX61" s="1028"/>
      <c r="IRY61" s="1028"/>
      <c r="IRZ61" s="1028"/>
      <c r="ISA61" s="1028"/>
      <c r="ISB61" s="1028"/>
      <c r="ISC61" s="1028"/>
      <c r="ISD61" s="1028"/>
      <c r="ISE61" s="1028"/>
      <c r="ISF61" s="1028"/>
      <c r="ISG61" s="1028"/>
      <c r="ISH61" s="1028"/>
      <c r="ISI61" s="1028"/>
      <c r="ISJ61" s="1028"/>
      <c r="ISK61" s="1028"/>
      <c r="ISL61" s="1028"/>
      <c r="ISM61" s="1028"/>
      <c r="ISN61" s="1028"/>
      <c r="ISO61" s="1028"/>
      <c r="ISP61" s="1028"/>
      <c r="ISQ61" s="1028"/>
      <c r="ISR61" s="1028"/>
      <c r="ISS61" s="1028"/>
      <c r="IST61" s="1028"/>
      <c r="ISU61" s="1028"/>
      <c r="ISV61" s="1028"/>
      <c r="ISW61" s="1028"/>
      <c r="ISX61" s="1028"/>
      <c r="ISY61" s="1028"/>
      <c r="ISZ61" s="1028"/>
      <c r="ITA61" s="1028"/>
      <c r="ITB61" s="1028"/>
      <c r="ITC61" s="1028"/>
      <c r="ITD61" s="1028"/>
      <c r="ITE61" s="1028"/>
      <c r="ITF61" s="1028"/>
      <c r="ITG61" s="1028"/>
      <c r="ITH61" s="1028"/>
      <c r="ITI61" s="1028"/>
      <c r="ITJ61" s="1028"/>
      <c r="ITK61" s="1028"/>
      <c r="ITL61" s="1028"/>
      <c r="ITM61" s="1028"/>
      <c r="ITN61" s="1028"/>
      <c r="ITO61" s="1028"/>
      <c r="ITP61" s="1028"/>
      <c r="ITQ61" s="1028"/>
      <c r="ITR61" s="1028"/>
      <c r="ITS61" s="1028"/>
      <c r="ITT61" s="1028"/>
      <c r="ITU61" s="1028"/>
      <c r="ITV61" s="1028"/>
      <c r="ITW61" s="1028"/>
      <c r="ITX61" s="1028"/>
      <c r="ITY61" s="1028"/>
      <c r="ITZ61" s="1028"/>
      <c r="IUA61" s="1028"/>
      <c r="IUB61" s="1028"/>
      <c r="IUC61" s="1028"/>
      <c r="IUD61" s="1028"/>
      <c r="IUE61" s="1028"/>
      <c r="IUF61" s="1028"/>
      <c r="IUG61" s="1028"/>
      <c r="IUH61" s="1028"/>
      <c r="IUI61" s="1028"/>
      <c r="IUJ61" s="1028"/>
      <c r="IUK61" s="1028"/>
      <c r="IUL61" s="1028"/>
      <c r="IUM61" s="1028"/>
      <c r="IUN61" s="1028"/>
      <c r="IUO61" s="1028"/>
      <c r="IUP61" s="1028"/>
      <c r="IUQ61" s="1028"/>
      <c r="IUR61" s="1028"/>
      <c r="IUS61" s="1028"/>
      <c r="IUT61" s="1028"/>
      <c r="IUU61" s="1028"/>
      <c r="IUV61" s="1028"/>
      <c r="IUW61" s="1028"/>
      <c r="IUX61" s="1028"/>
      <c r="IUY61" s="1028"/>
      <c r="IUZ61" s="1028"/>
      <c r="IVA61" s="1028"/>
      <c r="IVB61" s="1028"/>
      <c r="IVC61" s="1028"/>
      <c r="IVD61" s="1028"/>
      <c r="IVE61" s="1028"/>
      <c r="IVF61" s="1028"/>
      <c r="IVG61" s="1028"/>
      <c r="IVH61" s="1028"/>
      <c r="IVI61" s="1028"/>
      <c r="IVJ61" s="1028"/>
      <c r="IVK61" s="1028"/>
      <c r="IVL61" s="1028"/>
      <c r="IVM61" s="1028"/>
      <c r="IVN61" s="1028"/>
      <c r="IVO61" s="1028"/>
      <c r="IVP61" s="1028"/>
      <c r="IVQ61" s="1028"/>
      <c r="IVR61" s="1028"/>
      <c r="IVS61" s="1028"/>
      <c r="IVT61" s="1028"/>
      <c r="IVU61" s="1028"/>
      <c r="IVV61" s="1028"/>
      <c r="IVW61" s="1028"/>
      <c r="IVX61" s="1028"/>
      <c r="IVY61" s="1028"/>
      <c r="IVZ61" s="1028"/>
      <c r="IWA61" s="1028"/>
      <c r="IWB61" s="1028"/>
      <c r="IWC61" s="1028"/>
      <c r="IWD61" s="1028"/>
      <c r="IWE61" s="1028"/>
      <c r="IWF61" s="1028"/>
      <c r="IWG61" s="1028"/>
      <c r="IWH61" s="1028"/>
      <c r="IWI61" s="1028"/>
      <c r="IWJ61" s="1028"/>
      <c r="IWK61" s="1028"/>
      <c r="IWL61" s="1028"/>
      <c r="IWM61" s="1028"/>
      <c r="IWN61" s="1028"/>
      <c r="IWO61" s="1028"/>
      <c r="IWP61" s="1028"/>
      <c r="IWQ61" s="1028"/>
      <c r="IWR61" s="1028"/>
      <c r="IWS61" s="1028"/>
      <c r="IWT61" s="1028"/>
      <c r="IWU61" s="1028"/>
      <c r="IWV61" s="1028"/>
      <c r="IWW61" s="1028"/>
      <c r="IWX61" s="1028"/>
      <c r="IWY61" s="1028"/>
      <c r="IWZ61" s="1028"/>
      <c r="IXA61" s="1028"/>
      <c r="IXB61" s="1028"/>
      <c r="IXC61" s="1028"/>
      <c r="IXD61" s="1028"/>
      <c r="IXE61" s="1028"/>
      <c r="IXF61" s="1028"/>
      <c r="IXG61" s="1028"/>
      <c r="IXH61" s="1028"/>
      <c r="IXI61" s="1028"/>
      <c r="IXJ61" s="1028"/>
      <c r="IXK61" s="1028"/>
      <c r="IXL61" s="1028"/>
      <c r="IXM61" s="1028"/>
      <c r="IXN61" s="1028"/>
      <c r="IXO61" s="1028"/>
      <c r="IXP61" s="1028"/>
      <c r="IXQ61" s="1028"/>
      <c r="IXR61" s="1028"/>
      <c r="IXS61" s="1028"/>
      <c r="IXT61" s="1028"/>
      <c r="IXU61" s="1028"/>
      <c r="IXV61" s="1028"/>
      <c r="IXW61" s="1028"/>
      <c r="IXX61" s="1028"/>
      <c r="IXY61" s="1028"/>
      <c r="IXZ61" s="1028"/>
      <c r="IYA61" s="1028"/>
      <c r="IYB61" s="1028"/>
      <c r="IYC61" s="1028"/>
      <c r="IYD61" s="1028"/>
      <c r="IYE61" s="1028"/>
      <c r="IYF61" s="1028"/>
      <c r="IYG61" s="1028"/>
      <c r="IYH61" s="1028"/>
      <c r="IYI61" s="1028"/>
      <c r="IYJ61" s="1028"/>
      <c r="IYK61" s="1028"/>
      <c r="IYL61" s="1028"/>
      <c r="IYM61" s="1028"/>
      <c r="IYN61" s="1028"/>
      <c r="IYO61" s="1028"/>
      <c r="IYP61" s="1028"/>
      <c r="IYQ61" s="1028"/>
      <c r="IYR61" s="1028"/>
      <c r="IYS61" s="1028"/>
      <c r="IYT61" s="1028"/>
      <c r="IYU61" s="1028"/>
      <c r="IYV61" s="1028"/>
      <c r="IYW61" s="1028"/>
      <c r="IYX61" s="1028"/>
      <c r="IYY61" s="1028"/>
      <c r="IYZ61" s="1028"/>
      <c r="IZA61" s="1028"/>
      <c r="IZB61" s="1028"/>
      <c r="IZC61" s="1028"/>
      <c r="IZD61" s="1028"/>
      <c r="IZE61" s="1028"/>
      <c r="IZF61" s="1028"/>
      <c r="IZG61" s="1028"/>
      <c r="IZH61" s="1028"/>
      <c r="IZI61" s="1028"/>
      <c r="IZJ61" s="1028"/>
      <c r="IZK61" s="1028"/>
      <c r="IZL61" s="1028"/>
      <c r="IZM61" s="1028"/>
      <c r="IZN61" s="1028"/>
      <c r="IZO61" s="1028"/>
      <c r="IZP61" s="1028"/>
      <c r="IZQ61" s="1028"/>
      <c r="IZR61" s="1028"/>
      <c r="IZS61" s="1028"/>
      <c r="IZT61" s="1028"/>
      <c r="IZU61" s="1028"/>
      <c r="IZV61" s="1028"/>
      <c r="IZW61" s="1028"/>
      <c r="IZX61" s="1028"/>
      <c r="IZY61" s="1028"/>
      <c r="IZZ61" s="1028"/>
      <c r="JAA61" s="1028"/>
      <c r="JAB61" s="1028"/>
      <c r="JAC61" s="1028"/>
      <c r="JAD61" s="1028"/>
      <c r="JAE61" s="1028"/>
      <c r="JAF61" s="1028"/>
      <c r="JAG61" s="1028"/>
      <c r="JAH61" s="1028"/>
      <c r="JAI61" s="1028"/>
      <c r="JAJ61" s="1028"/>
      <c r="JAK61" s="1028"/>
      <c r="JAL61" s="1028"/>
      <c r="JAM61" s="1028"/>
      <c r="JAN61" s="1028"/>
      <c r="JAO61" s="1028"/>
      <c r="JAP61" s="1028"/>
      <c r="JAQ61" s="1028"/>
      <c r="JAR61" s="1028"/>
      <c r="JAS61" s="1028"/>
      <c r="JAT61" s="1028"/>
      <c r="JAU61" s="1028"/>
      <c r="JAV61" s="1028"/>
      <c r="JAW61" s="1028"/>
      <c r="JAX61" s="1028"/>
      <c r="JAY61" s="1028"/>
      <c r="JAZ61" s="1028"/>
      <c r="JBA61" s="1028"/>
      <c r="JBB61" s="1028"/>
      <c r="JBC61" s="1028"/>
      <c r="JBD61" s="1028"/>
      <c r="JBE61" s="1028"/>
      <c r="JBF61" s="1028"/>
      <c r="JBG61" s="1028"/>
      <c r="JBH61" s="1028"/>
      <c r="JBI61" s="1028"/>
      <c r="JBJ61" s="1028"/>
      <c r="JBK61" s="1028"/>
      <c r="JBL61" s="1028"/>
      <c r="JBM61" s="1028"/>
      <c r="JBN61" s="1028"/>
      <c r="JBO61" s="1028"/>
      <c r="JBP61" s="1028"/>
      <c r="JBQ61" s="1028"/>
      <c r="JBR61" s="1028"/>
      <c r="JBS61" s="1028"/>
      <c r="JBT61" s="1028"/>
      <c r="JBU61" s="1028"/>
      <c r="JBV61" s="1028"/>
      <c r="JBW61" s="1028"/>
      <c r="JBX61" s="1028"/>
      <c r="JBY61" s="1028"/>
      <c r="JBZ61" s="1028"/>
      <c r="JCA61" s="1028"/>
      <c r="JCB61" s="1028"/>
      <c r="JCC61" s="1028"/>
      <c r="JCD61" s="1028"/>
      <c r="JCE61" s="1028"/>
      <c r="JCF61" s="1028"/>
      <c r="JCG61" s="1028"/>
      <c r="JCH61" s="1028"/>
      <c r="JCI61" s="1028"/>
      <c r="JCJ61" s="1028"/>
      <c r="JCK61" s="1028"/>
      <c r="JCL61" s="1028"/>
      <c r="JCM61" s="1028"/>
      <c r="JCN61" s="1028"/>
      <c r="JCO61" s="1028"/>
      <c r="JCP61" s="1028"/>
      <c r="JCQ61" s="1028"/>
      <c r="JCR61" s="1028"/>
      <c r="JCS61" s="1028"/>
      <c r="JCT61" s="1028"/>
      <c r="JCU61" s="1028"/>
      <c r="JCV61" s="1028"/>
      <c r="JCW61" s="1028"/>
      <c r="JCX61" s="1028"/>
      <c r="JCY61" s="1028"/>
      <c r="JCZ61" s="1028"/>
      <c r="JDA61" s="1028"/>
      <c r="JDB61" s="1028"/>
      <c r="JDC61" s="1028"/>
      <c r="JDD61" s="1028"/>
      <c r="JDE61" s="1028"/>
      <c r="JDF61" s="1028"/>
      <c r="JDG61" s="1028"/>
      <c r="JDH61" s="1028"/>
      <c r="JDI61" s="1028"/>
      <c r="JDJ61" s="1028"/>
      <c r="JDK61" s="1028"/>
      <c r="JDL61" s="1028"/>
      <c r="JDM61" s="1028"/>
      <c r="JDN61" s="1028"/>
      <c r="JDO61" s="1028"/>
      <c r="JDP61" s="1028"/>
      <c r="JDQ61" s="1028"/>
      <c r="JDR61" s="1028"/>
      <c r="JDS61" s="1028"/>
      <c r="JDT61" s="1028"/>
      <c r="JDU61" s="1028"/>
      <c r="JDV61" s="1028"/>
      <c r="JDW61" s="1028"/>
      <c r="JDX61" s="1028"/>
      <c r="JDY61" s="1028"/>
      <c r="JDZ61" s="1028"/>
      <c r="JEA61" s="1028"/>
      <c r="JEB61" s="1028"/>
      <c r="JEC61" s="1028"/>
      <c r="JED61" s="1028"/>
      <c r="JEE61" s="1028"/>
      <c r="JEF61" s="1028"/>
      <c r="JEG61" s="1028"/>
      <c r="JEH61" s="1028"/>
      <c r="JEI61" s="1028"/>
      <c r="JEJ61" s="1028"/>
      <c r="JEK61" s="1028"/>
      <c r="JEL61" s="1028"/>
      <c r="JEM61" s="1028"/>
      <c r="JEN61" s="1028"/>
      <c r="JEO61" s="1028"/>
      <c r="JEP61" s="1028"/>
      <c r="JEQ61" s="1028"/>
      <c r="JER61" s="1028"/>
      <c r="JES61" s="1028"/>
      <c r="JET61" s="1028"/>
      <c r="JEU61" s="1028"/>
      <c r="JEV61" s="1028"/>
      <c r="JEW61" s="1028"/>
      <c r="JEX61" s="1028"/>
      <c r="JEY61" s="1028"/>
      <c r="JEZ61" s="1028"/>
      <c r="JFA61" s="1028"/>
      <c r="JFB61" s="1028"/>
      <c r="JFC61" s="1028"/>
      <c r="JFD61" s="1028"/>
      <c r="JFE61" s="1028"/>
      <c r="JFF61" s="1028"/>
      <c r="JFG61" s="1028"/>
      <c r="JFH61" s="1028"/>
      <c r="JFI61" s="1028"/>
      <c r="JFJ61" s="1028"/>
      <c r="JFK61" s="1028"/>
      <c r="JFL61" s="1028"/>
      <c r="JFM61" s="1028"/>
      <c r="JFN61" s="1028"/>
      <c r="JFO61" s="1028"/>
      <c r="JFP61" s="1028"/>
      <c r="JFQ61" s="1028"/>
      <c r="JFR61" s="1028"/>
      <c r="JFS61" s="1028"/>
      <c r="JFT61" s="1028"/>
      <c r="JFU61" s="1028"/>
      <c r="JFV61" s="1028"/>
      <c r="JFW61" s="1028"/>
      <c r="JFX61" s="1028"/>
      <c r="JFY61" s="1028"/>
      <c r="JFZ61" s="1028"/>
      <c r="JGA61" s="1028"/>
      <c r="JGB61" s="1028"/>
      <c r="JGC61" s="1028"/>
      <c r="JGD61" s="1028"/>
      <c r="JGE61" s="1028"/>
      <c r="JGF61" s="1028"/>
      <c r="JGG61" s="1028"/>
      <c r="JGH61" s="1028"/>
      <c r="JGI61" s="1028"/>
      <c r="JGJ61" s="1028"/>
      <c r="JGK61" s="1028"/>
      <c r="JGL61" s="1028"/>
      <c r="JGM61" s="1028"/>
      <c r="JGN61" s="1028"/>
      <c r="JGO61" s="1028"/>
      <c r="JGP61" s="1028"/>
      <c r="JGQ61" s="1028"/>
      <c r="JGR61" s="1028"/>
      <c r="JGS61" s="1028"/>
      <c r="JGT61" s="1028"/>
      <c r="JGU61" s="1028"/>
      <c r="JGV61" s="1028"/>
      <c r="JGW61" s="1028"/>
      <c r="JGX61" s="1028"/>
      <c r="JGY61" s="1028"/>
      <c r="JGZ61" s="1028"/>
      <c r="JHA61" s="1028"/>
      <c r="JHB61" s="1028"/>
      <c r="JHC61" s="1028"/>
      <c r="JHD61" s="1028"/>
      <c r="JHE61" s="1028"/>
      <c r="JHF61" s="1028"/>
      <c r="JHG61" s="1028"/>
      <c r="JHH61" s="1028"/>
      <c r="JHI61" s="1028"/>
      <c r="JHJ61" s="1028"/>
      <c r="JHK61" s="1028"/>
      <c r="JHL61" s="1028"/>
      <c r="JHM61" s="1028"/>
      <c r="JHN61" s="1028"/>
      <c r="JHO61" s="1028"/>
      <c r="JHP61" s="1028"/>
      <c r="JHQ61" s="1028"/>
      <c r="JHR61" s="1028"/>
      <c r="JHS61" s="1028"/>
      <c r="JHT61" s="1028"/>
      <c r="JHU61" s="1028"/>
      <c r="JHV61" s="1028"/>
      <c r="JHW61" s="1028"/>
      <c r="JHX61" s="1028"/>
      <c r="JHY61" s="1028"/>
      <c r="JHZ61" s="1028"/>
      <c r="JIA61" s="1028"/>
      <c r="JIB61" s="1028"/>
      <c r="JIC61" s="1028"/>
      <c r="JID61" s="1028"/>
      <c r="JIE61" s="1028"/>
      <c r="JIF61" s="1028"/>
      <c r="JIG61" s="1028"/>
      <c r="JIH61" s="1028"/>
      <c r="JII61" s="1028"/>
      <c r="JIJ61" s="1028"/>
      <c r="JIK61" s="1028"/>
      <c r="JIL61" s="1028"/>
      <c r="JIM61" s="1028"/>
      <c r="JIN61" s="1028"/>
      <c r="JIO61" s="1028"/>
      <c r="JIP61" s="1028"/>
      <c r="JIQ61" s="1028"/>
      <c r="JIR61" s="1028"/>
      <c r="JIS61" s="1028"/>
      <c r="JIT61" s="1028"/>
      <c r="JIU61" s="1028"/>
      <c r="JIV61" s="1028"/>
      <c r="JIW61" s="1028"/>
      <c r="JIX61" s="1028"/>
      <c r="JIY61" s="1028"/>
      <c r="JIZ61" s="1028"/>
      <c r="JJA61" s="1028"/>
      <c r="JJB61" s="1028"/>
      <c r="JJC61" s="1028"/>
      <c r="JJD61" s="1028"/>
      <c r="JJE61" s="1028"/>
      <c r="JJF61" s="1028"/>
      <c r="JJG61" s="1028"/>
      <c r="JJH61" s="1028"/>
      <c r="JJI61" s="1028"/>
      <c r="JJJ61" s="1028"/>
      <c r="JJK61" s="1028"/>
      <c r="JJL61" s="1028"/>
      <c r="JJM61" s="1028"/>
      <c r="JJN61" s="1028"/>
      <c r="JJO61" s="1028"/>
      <c r="JJP61" s="1028"/>
      <c r="JJQ61" s="1028"/>
      <c r="JJR61" s="1028"/>
      <c r="JJS61" s="1028"/>
      <c r="JJT61" s="1028"/>
      <c r="JJU61" s="1028"/>
      <c r="JJV61" s="1028"/>
      <c r="JJW61" s="1028"/>
      <c r="JJX61" s="1028"/>
      <c r="JJY61" s="1028"/>
      <c r="JJZ61" s="1028"/>
      <c r="JKA61" s="1028"/>
      <c r="JKB61" s="1028"/>
      <c r="JKC61" s="1028"/>
      <c r="JKD61" s="1028"/>
      <c r="JKE61" s="1028"/>
      <c r="JKF61" s="1028"/>
      <c r="JKG61" s="1028"/>
      <c r="JKH61" s="1028"/>
      <c r="JKI61" s="1028"/>
      <c r="JKJ61" s="1028"/>
      <c r="JKK61" s="1028"/>
      <c r="JKL61" s="1028"/>
      <c r="JKM61" s="1028"/>
      <c r="JKN61" s="1028"/>
      <c r="JKO61" s="1028"/>
      <c r="JKP61" s="1028"/>
      <c r="JKQ61" s="1028"/>
      <c r="JKR61" s="1028"/>
      <c r="JKS61" s="1028"/>
      <c r="JKT61" s="1028"/>
      <c r="JKU61" s="1028"/>
      <c r="JKV61" s="1028"/>
      <c r="JKW61" s="1028"/>
      <c r="JKX61" s="1028"/>
      <c r="JKY61" s="1028"/>
      <c r="JKZ61" s="1028"/>
      <c r="JLA61" s="1028"/>
      <c r="JLB61" s="1028"/>
      <c r="JLC61" s="1028"/>
      <c r="JLD61" s="1028"/>
      <c r="JLE61" s="1028"/>
      <c r="JLF61" s="1028"/>
      <c r="JLG61" s="1028"/>
      <c r="JLH61" s="1028"/>
      <c r="JLI61" s="1028"/>
      <c r="JLJ61" s="1028"/>
      <c r="JLK61" s="1028"/>
      <c r="JLL61" s="1028"/>
      <c r="JLM61" s="1028"/>
      <c r="JLN61" s="1028"/>
      <c r="JLO61" s="1028"/>
      <c r="JLP61" s="1028"/>
      <c r="JLQ61" s="1028"/>
      <c r="JLR61" s="1028"/>
      <c r="JLS61" s="1028"/>
      <c r="JLT61" s="1028"/>
      <c r="JLU61" s="1028"/>
      <c r="JLV61" s="1028"/>
      <c r="JLW61" s="1028"/>
      <c r="JLX61" s="1028"/>
      <c r="JLY61" s="1028"/>
      <c r="JLZ61" s="1028"/>
      <c r="JMA61" s="1028"/>
      <c r="JMB61" s="1028"/>
      <c r="JMC61" s="1028"/>
      <c r="JMD61" s="1028"/>
      <c r="JME61" s="1028"/>
      <c r="JMF61" s="1028"/>
      <c r="JMG61" s="1028"/>
      <c r="JMH61" s="1028"/>
      <c r="JMI61" s="1028"/>
      <c r="JMJ61" s="1028"/>
      <c r="JMK61" s="1028"/>
      <c r="JML61" s="1028"/>
      <c r="JMM61" s="1028"/>
      <c r="JMN61" s="1028"/>
      <c r="JMO61" s="1028"/>
      <c r="JMP61" s="1028"/>
      <c r="JMQ61" s="1028"/>
      <c r="JMR61" s="1028"/>
      <c r="JMS61" s="1028"/>
      <c r="JMT61" s="1028"/>
      <c r="JMU61" s="1028"/>
      <c r="JMV61" s="1028"/>
      <c r="JMW61" s="1028"/>
      <c r="JMX61" s="1028"/>
      <c r="JMY61" s="1028"/>
      <c r="JMZ61" s="1028"/>
      <c r="JNA61" s="1028"/>
      <c r="JNB61" s="1028"/>
      <c r="JNC61" s="1028"/>
      <c r="JND61" s="1028"/>
      <c r="JNE61" s="1028"/>
      <c r="JNF61" s="1028"/>
      <c r="JNG61" s="1028"/>
      <c r="JNH61" s="1028"/>
      <c r="JNI61" s="1028"/>
      <c r="JNJ61" s="1028"/>
      <c r="JNK61" s="1028"/>
      <c r="JNL61" s="1028"/>
      <c r="JNM61" s="1028"/>
      <c r="JNN61" s="1028"/>
      <c r="JNO61" s="1028"/>
      <c r="JNP61" s="1028"/>
      <c r="JNQ61" s="1028"/>
      <c r="JNR61" s="1028"/>
      <c r="JNS61" s="1028"/>
      <c r="JNT61" s="1028"/>
      <c r="JNU61" s="1028"/>
      <c r="JNV61" s="1028"/>
      <c r="JNW61" s="1028"/>
      <c r="JNX61" s="1028"/>
      <c r="JNY61" s="1028"/>
      <c r="JNZ61" s="1028"/>
      <c r="JOA61" s="1028"/>
      <c r="JOB61" s="1028"/>
      <c r="JOC61" s="1028"/>
      <c r="JOD61" s="1028"/>
      <c r="JOE61" s="1028"/>
      <c r="JOF61" s="1028"/>
      <c r="JOG61" s="1028"/>
      <c r="JOH61" s="1028"/>
      <c r="JOI61" s="1028"/>
      <c r="JOJ61" s="1028"/>
      <c r="JOK61" s="1028"/>
      <c r="JOL61" s="1028"/>
      <c r="JOM61" s="1028"/>
      <c r="JON61" s="1028"/>
      <c r="JOO61" s="1028"/>
      <c r="JOP61" s="1028"/>
      <c r="JOQ61" s="1028"/>
      <c r="JOR61" s="1028"/>
      <c r="JOS61" s="1028"/>
      <c r="JOT61" s="1028"/>
      <c r="JOU61" s="1028"/>
      <c r="JOV61" s="1028"/>
      <c r="JOW61" s="1028"/>
      <c r="JOX61" s="1028"/>
      <c r="JOY61" s="1028"/>
      <c r="JOZ61" s="1028"/>
      <c r="JPA61" s="1028"/>
      <c r="JPB61" s="1028"/>
      <c r="JPC61" s="1028"/>
      <c r="JPD61" s="1028"/>
      <c r="JPE61" s="1028"/>
      <c r="JPF61" s="1028"/>
      <c r="JPG61" s="1028"/>
      <c r="JPH61" s="1028"/>
      <c r="JPI61" s="1028"/>
      <c r="JPJ61" s="1028"/>
      <c r="JPK61" s="1028"/>
      <c r="JPL61" s="1028"/>
      <c r="JPM61" s="1028"/>
      <c r="JPN61" s="1028"/>
      <c r="JPO61" s="1028"/>
      <c r="JPP61" s="1028"/>
      <c r="JPQ61" s="1028"/>
      <c r="JPR61" s="1028"/>
      <c r="JPS61" s="1028"/>
      <c r="JPT61" s="1028"/>
      <c r="JPU61" s="1028"/>
      <c r="JPV61" s="1028"/>
      <c r="JPW61" s="1028"/>
      <c r="JPX61" s="1028"/>
      <c r="JPY61" s="1028"/>
      <c r="JPZ61" s="1028"/>
      <c r="JQA61" s="1028"/>
      <c r="JQB61" s="1028"/>
      <c r="JQC61" s="1028"/>
      <c r="JQD61" s="1028"/>
      <c r="JQE61" s="1028"/>
      <c r="JQF61" s="1028"/>
      <c r="JQG61" s="1028"/>
      <c r="JQH61" s="1028"/>
      <c r="JQI61" s="1028"/>
      <c r="JQJ61" s="1028"/>
      <c r="JQK61" s="1028"/>
      <c r="JQL61" s="1028"/>
      <c r="JQM61" s="1028"/>
      <c r="JQN61" s="1028"/>
      <c r="JQO61" s="1028"/>
      <c r="JQP61" s="1028"/>
      <c r="JQQ61" s="1028"/>
      <c r="JQR61" s="1028"/>
      <c r="JQS61" s="1028"/>
      <c r="JQT61" s="1028"/>
      <c r="JQU61" s="1028"/>
      <c r="JQV61" s="1028"/>
      <c r="JQW61" s="1028"/>
      <c r="JQX61" s="1028"/>
      <c r="JQY61" s="1028"/>
      <c r="JQZ61" s="1028"/>
      <c r="JRA61" s="1028"/>
      <c r="JRB61" s="1028"/>
      <c r="JRC61" s="1028"/>
      <c r="JRD61" s="1028"/>
      <c r="JRE61" s="1028"/>
      <c r="JRF61" s="1028"/>
      <c r="JRG61" s="1028"/>
      <c r="JRH61" s="1028"/>
      <c r="JRI61" s="1028"/>
      <c r="JRJ61" s="1028"/>
      <c r="JRK61" s="1028"/>
      <c r="JRL61" s="1028"/>
      <c r="JRM61" s="1028"/>
      <c r="JRN61" s="1028"/>
      <c r="JRO61" s="1028"/>
      <c r="JRP61" s="1028"/>
      <c r="JRQ61" s="1028"/>
      <c r="JRR61" s="1028"/>
      <c r="JRS61" s="1028"/>
      <c r="JRT61" s="1028"/>
      <c r="JRU61" s="1028"/>
      <c r="JRV61" s="1028"/>
      <c r="JRW61" s="1028"/>
      <c r="JRX61" s="1028"/>
      <c r="JRY61" s="1028"/>
      <c r="JRZ61" s="1028"/>
      <c r="JSA61" s="1028"/>
      <c r="JSB61" s="1028"/>
      <c r="JSC61" s="1028"/>
      <c r="JSD61" s="1028"/>
      <c r="JSE61" s="1028"/>
      <c r="JSF61" s="1028"/>
      <c r="JSG61" s="1028"/>
      <c r="JSH61" s="1028"/>
      <c r="JSI61" s="1028"/>
      <c r="JSJ61" s="1028"/>
      <c r="JSK61" s="1028"/>
      <c r="JSL61" s="1028"/>
      <c r="JSM61" s="1028"/>
      <c r="JSN61" s="1028"/>
      <c r="JSO61" s="1028"/>
      <c r="JSP61" s="1028"/>
      <c r="JSQ61" s="1028"/>
      <c r="JSR61" s="1028"/>
      <c r="JSS61" s="1028"/>
      <c r="JST61" s="1028"/>
      <c r="JSU61" s="1028"/>
      <c r="JSV61" s="1028"/>
      <c r="JSW61" s="1028"/>
      <c r="JSX61" s="1028"/>
      <c r="JSY61" s="1028"/>
      <c r="JSZ61" s="1028"/>
      <c r="JTA61" s="1028"/>
      <c r="JTB61" s="1028"/>
      <c r="JTC61" s="1028"/>
      <c r="JTD61" s="1028"/>
      <c r="JTE61" s="1028"/>
      <c r="JTF61" s="1028"/>
      <c r="JTG61" s="1028"/>
      <c r="JTH61" s="1028"/>
      <c r="JTI61" s="1028"/>
      <c r="JTJ61" s="1028"/>
      <c r="JTK61" s="1028"/>
      <c r="JTL61" s="1028"/>
      <c r="JTM61" s="1028"/>
      <c r="JTN61" s="1028"/>
      <c r="JTO61" s="1028"/>
      <c r="JTP61" s="1028"/>
      <c r="JTQ61" s="1028"/>
      <c r="JTR61" s="1028"/>
      <c r="JTS61" s="1028"/>
      <c r="JTT61" s="1028"/>
      <c r="JTU61" s="1028"/>
      <c r="JTV61" s="1028"/>
      <c r="JTW61" s="1028"/>
      <c r="JTX61" s="1028"/>
      <c r="JTY61" s="1028"/>
      <c r="JTZ61" s="1028"/>
      <c r="JUA61" s="1028"/>
      <c r="JUB61" s="1028"/>
      <c r="JUC61" s="1028"/>
      <c r="JUD61" s="1028"/>
      <c r="JUE61" s="1028"/>
      <c r="JUF61" s="1028"/>
      <c r="JUG61" s="1028"/>
      <c r="JUH61" s="1028"/>
      <c r="JUI61" s="1028"/>
      <c r="JUJ61" s="1028"/>
      <c r="JUK61" s="1028"/>
      <c r="JUL61" s="1028"/>
      <c r="JUM61" s="1028"/>
      <c r="JUN61" s="1028"/>
      <c r="JUO61" s="1028"/>
      <c r="JUP61" s="1028"/>
      <c r="JUQ61" s="1028"/>
      <c r="JUR61" s="1028"/>
      <c r="JUS61" s="1028"/>
      <c r="JUT61" s="1028"/>
      <c r="JUU61" s="1028"/>
      <c r="JUV61" s="1028"/>
      <c r="JUW61" s="1028"/>
      <c r="JUX61" s="1028"/>
      <c r="JUY61" s="1028"/>
      <c r="JUZ61" s="1028"/>
      <c r="JVA61" s="1028"/>
      <c r="JVB61" s="1028"/>
      <c r="JVC61" s="1028"/>
      <c r="JVD61" s="1028"/>
      <c r="JVE61" s="1028"/>
      <c r="JVF61" s="1028"/>
      <c r="JVG61" s="1028"/>
      <c r="JVH61" s="1028"/>
      <c r="JVI61" s="1028"/>
      <c r="JVJ61" s="1028"/>
      <c r="JVK61" s="1028"/>
      <c r="JVL61" s="1028"/>
      <c r="JVM61" s="1028"/>
      <c r="JVN61" s="1028"/>
      <c r="JVO61" s="1028"/>
      <c r="JVP61" s="1028"/>
      <c r="JVQ61" s="1028"/>
      <c r="JVR61" s="1028"/>
      <c r="JVS61" s="1028"/>
      <c r="JVT61" s="1028"/>
      <c r="JVU61" s="1028"/>
      <c r="JVV61" s="1028"/>
      <c r="JVW61" s="1028"/>
      <c r="JVX61" s="1028"/>
      <c r="JVY61" s="1028"/>
      <c r="JVZ61" s="1028"/>
      <c r="JWA61" s="1028"/>
      <c r="JWB61" s="1028"/>
      <c r="JWC61" s="1028"/>
      <c r="JWD61" s="1028"/>
      <c r="JWE61" s="1028"/>
      <c r="JWF61" s="1028"/>
      <c r="JWG61" s="1028"/>
      <c r="JWH61" s="1028"/>
      <c r="JWI61" s="1028"/>
      <c r="JWJ61" s="1028"/>
      <c r="JWK61" s="1028"/>
      <c r="JWL61" s="1028"/>
      <c r="JWM61" s="1028"/>
      <c r="JWN61" s="1028"/>
      <c r="JWO61" s="1028"/>
      <c r="JWP61" s="1028"/>
      <c r="JWQ61" s="1028"/>
      <c r="JWR61" s="1028"/>
      <c r="JWS61" s="1028"/>
      <c r="JWT61" s="1028"/>
      <c r="JWU61" s="1028"/>
      <c r="JWV61" s="1028"/>
      <c r="JWW61" s="1028"/>
      <c r="JWX61" s="1028"/>
      <c r="JWY61" s="1028"/>
      <c r="JWZ61" s="1028"/>
      <c r="JXA61" s="1028"/>
      <c r="JXB61" s="1028"/>
      <c r="JXC61" s="1028"/>
      <c r="JXD61" s="1028"/>
      <c r="JXE61" s="1028"/>
      <c r="JXF61" s="1028"/>
      <c r="JXG61" s="1028"/>
      <c r="JXH61" s="1028"/>
      <c r="JXI61" s="1028"/>
      <c r="JXJ61" s="1028"/>
      <c r="JXK61" s="1028"/>
      <c r="JXL61" s="1028"/>
      <c r="JXM61" s="1028"/>
      <c r="JXN61" s="1028"/>
      <c r="JXO61" s="1028"/>
      <c r="JXP61" s="1028"/>
      <c r="JXQ61" s="1028"/>
      <c r="JXR61" s="1028"/>
      <c r="JXS61" s="1028"/>
      <c r="JXT61" s="1028"/>
      <c r="JXU61" s="1028"/>
      <c r="JXV61" s="1028"/>
      <c r="JXW61" s="1028"/>
      <c r="JXX61" s="1028"/>
      <c r="JXY61" s="1028"/>
      <c r="JXZ61" s="1028"/>
      <c r="JYA61" s="1028"/>
      <c r="JYB61" s="1028"/>
      <c r="JYC61" s="1028"/>
      <c r="JYD61" s="1028"/>
      <c r="JYE61" s="1028"/>
      <c r="JYF61" s="1028"/>
      <c r="JYG61" s="1028"/>
      <c r="JYH61" s="1028"/>
      <c r="JYI61" s="1028"/>
      <c r="JYJ61" s="1028"/>
      <c r="JYK61" s="1028"/>
      <c r="JYL61" s="1028"/>
      <c r="JYM61" s="1028"/>
      <c r="JYN61" s="1028"/>
      <c r="JYO61" s="1028"/>
      <c r="JYP61" s="1028"/>
      <c r="JYQ61" s="1028"/>
      <c r="JYR61" s="1028"/>
      <c r="JYS61" s="1028"/>
      <c r="JYT61" s="1028"/>
      <c r="JYU61" s="1028"/>
      <c r="JYV61" s="1028"/>
      <c r="JYW61" s="1028"/>
      <c r="JYX61" s="1028"/>
      <c r="JYY61" s="1028"/>
      <c r="JYZ61" s="1028"/>
      <c r="JZA61" s="1028"/>
      <c r="JZB61" s="1028"/>
      <c r="JZC61" s="1028"/>
      <c r="JZD61" s="1028"/>
      <c r="JZE61" s="1028"/>
      <c r="JZF61" s="1028"/>
      <c r="JZG61" s="1028"/>
      <c r="JZH61" s="1028"/>
      <c r="JZI61" s="1028"/>
      <c r="JZJ61" s="1028"/>
      <c r="JZK61" s="1028"/>
      <c r="JZL61" s="1028"/>
      <c r="JZM61" s="1028"/>
      <c r="JZN61" s="1028"/>
      <c r="JZO61" s="1028"/>
      <c r="JZP61" s="1028"/>
      <c r="JZQ61" s="1028"/>
      <c r="JZR61" s="1028"/>
      <c r="JZS61" s="1028"/>
      <c r="JZT61" s="1028"/>
      <c r="JZU61" s="1028"/>
      <c r="JZV61" s="1028"/>
      <c r="JZW61" s="1028"/>
      <c r="JZX61" s="1028"/>
      <c r="JZY61" s="1028"/>
      <c r="JZZ61" s="1028"/>
      <c r="KAA61" s="1028"/>
      <c r="KAB61" s="1028"/>
      <c r="KAC61" s="1028"/>
      <c r="KAD61" s="1028"/>
      <c r="KAE61" s="1028"/>
      <c r="KAF61" s="1028"/>
      <c r="KAG61" s="1028"/>
      <c r="KAH61" s="1028"/>
      <c r="KAI61" s="1028"/>
      <c r="KAJ61" s="1028"/>
      <c r="KAK61" s="1028"/>
      <c r="KAL61" s="1028"/>
      <c r="KAM61" s="1028"/>
      <c r="KAN61" s="1028"/>
      <c r="KAO61" s="1028"/>
      <c r="KAP61" s="1028"/>
      <c r="KAQ61" s="1028"/>
      <c r="KAR61" s="1028"/>
      <c r="KAS61" s="1028"/>
      <c r="KAT61" s="1028"/>
      <c r="KAU61" s="1028"/>
      <c r="KAV61" s="1028"/>
      <c r="KAW61" s="1028"/>
      <c r="KAX61" s="1028"/>
      <c r="KAY61" s="1028"/>
      <c r="KAZ61" s="1028"/>
      <c r="KBA61" s="1028"/>
      <c r="KBB61" s="1028"/>
      <c r="KBC61" s="1028"/>
      <c r="KBD61" s="1028"/>
      <c r="KBE61" s="1028"/>
      <c r="KBF61" s="1028"/>
      <c r="KBG61" s="1028"/>
      <c r="KBH61" s="1028"/>
      <c r="KBI61" s="1028"/>
      <c r="KBJ61" s="1028"/>
      <c r="KBK61" s="1028"/>
      <c r="KBL61" s="1028"/>
      <c r="KBM61" s="1028"/>
      <c r="KBN61" s="1028"/>
      <c r="KBO61" s="1028"/>
      <c r="KBP61" s="1028"/>
      <c r="KBQ61" s="1028"/>
      <c r="KBR61" s="1028"/>
      <c r="KBS61" s="1028"/>
      <c r="KBT61" s="1028"/>
      <c r="KBU61" s="1028"/>
      <c r="KBV61" s="1028"/>
      <c r="KBW61" s="1028"/>
      <c r="KBX61" s="1028"/>
      <c r="KBY61" s="1028"/>
      <c r="KBZ61" s="1028"/>
      <c r="KCA61" s="1028"/>
      <c r="KCB61" s="1028"/>
      <c r="KCC61" s="1028"/>
      <c r="KCD61" s="1028"/>
      <c r="KCE61" s="1028"/>
      <c r="KCF61" s="1028"/>
      <c r="KCG61" s="1028"/>
      <c r="KCH61" s="1028"/>
      <c r="KCI61" s="1028"/>
      <c r="KCJ61" s="1028"/>
      <c r="KCK61" s="1028"/>
      <c r="KCL61" s="1028"/>
      <c r="KCM61" s="1028"/>
      <c r="KCN61" s="1028"/>
      <c r="KCO61" s="1028"/>
      <c r="KCP61" s="1028"/>
      <c r="KCQ61" s="1028"/>
      <c r="KCR61" s="1028"/>
      <c r="KCS61" s="1028"/>
      <c r="KCT61" s="1028"/>
      <c r="KCU61" s="1028"/>
      <c r="KCV61" s="1028"/>
      <c r="KCW61" s="1028"/>
      <c r="KCX61" s="1028"/>
      <c r="KCY61" s="1028"/>
      <c r="KCZ61" s="1028"/>
      <c r="KDA61" s="1028"/>
      <c r="KDB61" s="1028"/>
      <c r="KDC61" s="1028"/>
      <c r="KDD61" s="1028"/>
      <c r="KDE61" s="1028"/>
      <c r="KDF61" s="1028"/>
      <c r="KDG61" s="1028"/>
      <c r="KDH61" s="1028"/>
      <c r="KDI61" s="1028"/>
      <c r="KDJ61" s="1028"/>
      <c r="KDK61" s="1028"/>
      <c r="KDL61" s="1028"/>
      <c r="KDM61" s="1028"/>
      <c r="KDN61" s="1028"/>
      <c r="KDO61" s="1028"/>
      <c r="KDP61" s="1028"/>
      <c r="KDQ61" s="1028"/>
      <c r="KDR61" s="1028"/>
      <c r="KDS61" s="1028"/>
      <c r="KDT61" s="1028"/>
      <c r="KDU61" s="1028"/>
      <c r="KDV61" s="1028"/>
      <c r="KDW61" s="1028"/>
      <c r="KDX61" s="1028"/>
      <c r="KDY61" s="1028"/>
      <c r="KDZ61" s="1028"/>
      <c r="KEA61" s="1028"/>
      <c r="KEB61" s="1028"/>
      <c r="KEC61" s="1028"/>
      <c r="KED61" s="1028"/>
      <c r="KEE61" s="1028"/>
      <c r="KEF61" s="1028"/>
      <c r="KEG61" s="1028"/>
      <c r="KEH61" s="1028"/>
      <c r="KEI61" s="1028"/>
      <c r="KEJ61" s="1028"/>
      <c r="KEK61" s="1028"/>
      <c r="KEL61" s="1028"/>
      <c r="KEM61" s="1028"/>
      <c r="KEN61" s="1028"/>
      <c r="KEO61" s="1028"/>
      <c r="KEP61" s="1028"/>
      <c r="KEQ61" s="1028"/>
      <c r="KER61" s="1028"/>
      <c r="KES61" s="1028"/>
      <c r="KET61" s="1028"/>
      <c r="KEU61" s="1028"/>
      <c r="KEV61" s="1028"/>
      <c r="KEW61" s="1028"/>
      <c r="KEX61" s="1028"/>
      <c r="KEY61" s="1028"/>
      <c r="KEZ61" s="1028"/>
      <c r="KFA61" s="1028"/>
      <c r="KFB61" s="1028"/>
      <c r="KFC61" s="1028"/>
      <c r="KFD61" s="1028"/>
      <c r="KFE61" s="1028"/>
      <c r="KFF61" s="1028"/>
      <c r="KFG61" s="1028"/>
      <c r="KFH61" s="1028"/>
      <c r="KFI61" s="1028"/>
      <c r="KFJ61" s="1028"/>
      <c r="KFK61" s="1028"/>
      <c r="KFL61" s="1028"/>
      <c r="KFM61" s="1028"/>
      <c r="KFN61" s="1028"/>
      <c r="KFO61" s="1028"/>
      <c r="KFP61" s="1028"/>
      <c r="KFQ61" s="1028"/>
      <c r="KFR61" s="1028"/>
      <c r="KFS61" s="1028"/>
      <c r="KFT61" s="1028"/>
      <c r="KFU61" s="1028"/>
      <c r="KFV61" s="1028"/>
      <c r="KFW61" s="1028"/>
      <c r="KFX61" s="1028"/>
      <c r="KFY61" s="1028"/>
      <c r="KFZ61" s="1028"/>
      <c r="KGA61" s="1028"/>
      <c r="KGB61" s="1028"/>
      <c r="KGC61" s="1028"/>
      <c r="KGD61" s="1028"/>
      <c r="KGE61" s="1028"/>
      <c r="KGF61" s="1028"/>
      <c r="KGG61" s="1028"/>
      <c r="KGH61" s="1028"/>
      <c r="KGI61" s="1028"/>
      <c r="KGJ61" s="1028"/>
      <c r="KGK61" s="1028"/>
      <c r="KGL61" s="1028"/>
      <c r="KGM61" s="1028"/>
      <c r="KGN61" s="1028"/>
      <c r="KGO61" s="1028"/>
      <c r="KGP61" s="1028"/>
      <c r="KGQ61" s="1028"/>
      <c r="KGR61" s="1028"/>
      <c r="KGS61" s="1028"/>
      <c r="KGT61" s="1028"/>
      <c r="KGU61" s="1028"/>
      <c r="KGV61" s="1028"/>
      <c r="KGW61" s="1028"/>
      <c r="KGX61" s="1028"/>
      <c r="KGY61" s="1028"/>
      <c r="KGZ61" s="1028"/>
      <c r="KHA61" s="1028"/>
      <c r="KHB61" s="1028"/>
      <c r="KHC61" s="1028"/>
      <c r="KHD61" s="1028"/>
      <c r="KHE61" s="1028"/>
      <c r="KHF61" s="1028"/>
      <c r="KHG61" s="1028"/>
      <c r="KHH61" s="1028"/>
      <c r="KHI61" s="1028"/>
      <c r="KHJ61" s="1028"/>
      <c r="KHK61" s="1028"/>
      <c r="KHL61" s="1028"/>
      <c r="KHM61" s="1028"/>
      <c r="KHN61" s="1028"/>
      <c r="KHO61" s="1028"/>
      <c r="KHP61" s="1028"/>
      <c r="KHQ61" s="1028"/>
      <c r="KHR61" s="1028"/>
      <c r="KHS61" s="1028"/>
      <c r="KHT61" s="1028"/>
      <c r="KHU61" s="1028"/>
      <c r="KHV61" s="1028"/>
      <c r="KHW61" s="1028"/>
      <c r="KHX61" s="1028"/>
      <c r="KHY61" s="1028"/>
      <c r="KHZ61" s="1028"/>
      <c r="KIA61" s="1028"/>
      <c r="KIB61" s="1028"/>
      <c r="KIC61" s="1028"/>
      <c r="KID61" s="1028"/>
      <c r="KIE61" s="1028"/>
      <c r="KIF61" s="1028"/>
      <c r="KIG61" s="1028"/>
      <c r="KIH61" s="1028"/>
      <c r="KII61" s="1028"/>
      <c r="KIJ61" s="1028"/>
      <c r="KIK61" s="1028"/>
      <c r="KIL61" s="1028"/>
      <c r="KIM61" s="1028"/>
      <c r="KIN61" s="1028"/>
      <c r="KIO61" s="1028"/>
      <c r="KIP61" s="1028"/>
      <c r="KIQ61" s="1028"/>
      <c r="KIR61" s="1028"/>
      <c r="KIS61" s="1028"/>
      <c r="KIT61" s="1028"/>
      <c r="KIU61" s="1028"/>
      <c r="KIV61" s="1028"/>
      <c r="KIW61" s="1028"/>
      <c r="KIX61" s="1028"/>
      <c r="KIY61" s="1028"/>
      <c r="KIZ61" s="1028"/>
      <c r="KJA61" s="1028"/>
      <c r="KJB61" s="1028"/>
      <c r="KJC61" s="1028"/>
      <c r="KJD61" s="1028"/>
      <c r="KJE61" s="1028"/>
      <c r="KJF61" s="1028"/>
      <c r="KJG61" s="1028"/>
      <c r="KJH61" s="1028"/>
      <c r="KJI61" s="1028"/>
      <c r="KJJ61" s="1028"/>
      <c r="KJK61" s="1028"/>
      <c r="KJL61" s="1028"/>
      <c r="KJM61" s="1028"/>
      <c r="KJN61" s="1028"/>
      <c r="KJO61" s="1028"/>
      <c r="KJP61" s="1028"/>
      <c r="KJQ61" s="1028"/>
      <c r="KJR61" s="1028"/>
      <c r="KJS61" s="1028"/>
      <c r="KJT61" s="1028"/>
      <c r="KJU61" s="1028"/>
      <c r="KJV61" s="1028"/>
      <c r="KJW61" s="1028"/>
      <c r="KJX61" s="1028"/>
      <c r="KJY61" s="1028"/>
      <c r="KJZ61" s="1028"/>
      <c r="KKA61" s="1028"/>
      <c r="KKB61" s="1028"/>
      <c r="KKC61" s="1028"/>
      <c r="KKD61" s="1028"/>
      <c r="KKE61" s="1028"/>
      <c r="KKF61" s="1028"/>
      <c r="KKG61" s="1028"/>
      <c r="KKH61" s="1028"/>
      <c r="KKI61" s="1028"/>
      <c r="KKJ61" s="1028"/>
      <c r="KKK61" s="1028"/>
      <c r="KKL61" s="1028"/>
      <c r="KKM61" s="1028"/>
      <c r="KKN61" s="1028"/>
      <c r="KKO61" s="1028"/>
      <c r="KKP61" s="1028"/>
      <c r="KKQ61" s="1028"/>
      <c r="KKR61" s="1028"/>
      <c r="KKS61" s="1028"/>
      <c r="KKT61" s="1028"/>
      <c r="KKU61" s="1028"/>
      <c r="KKV61" s="1028"/>
      <c r="KKW61" s="1028"/>
      <c r="KKX61" s="1028"/>
      <c r="KKY61" s="1028"/>
      <c r="KKZ61" s="1028"/>
      <c r="KLA61" s="1028"/>
      <c r="KLB61" s="1028"/>
      <c r="KLC61" s="1028"/>
      <c r="KLD61" s="1028"/>
      <c r="KLE61" s="1028"/>
      <c r="KLF61" s="1028"/>
      <c r="KLG61" s="1028"/>
      <c r="KLH61" s="1028"/>
      <c r="KLI61" s="1028"/>
      <c r="KLJ61" s="1028"/>
      <c r="KLK61" s="1028"/>
      <c r="KLL61" s="1028"/>
      <c r="KLM61" s="1028"/>
      <c r="KLN61" s="1028"/>
      <c r="KLO61" s="1028"/>
      <c r="KLP61" s="1028"/>
      <c r="KLQ61" s="1028"/>
      <c r="KLR61" s="1028"/>
      <c r="KLS61" s="1028"/>
      <c r="KLT61" s="1028"/>
      <c r="KLU61" s="1028"/>
      <c r="KLV61" s="1028"/>
      <c r="KLW61" s="1028"/>
      <c r="KLX61" s="1028"/>
      <c r="KLY61" s="1028"/>
      <c r="KLZ61" s="1028"/>
      <c r="KMA61" s="1028"/>
      <c r="KMB61" s="1028"/>
      <c r="KMC61" s="1028"/>
      <c r="KMD61" s="1028"/>
      <c r="KME61" s="1028"/>
      <c r="KMF61" s="1028"/>
      <c r="KMG61" s="1028"/>
      <c r="KMH61" s="1028"/>
      <c r="KMI61" s="1028"/>
      <c r="KMJ61" s="1028"/>
      <c r="KMK61" s="1028"/>
      <c r="KML61" s="1028"/>
      <c r="KMM61" s="1028"/>
      <c r="KMN61" s="1028"/>
      <c r="KMO61" s="1028"/>
      <c r="KMP61" s="1028"/>
      <c r="KMQ61" s="1028"/>
      <c r="KMR61" s="1028"/>
      <c r="KMS61" s="1028"/>
      <c r="KMT61" s="1028"/>
      <c r="KMU61" s="1028"/>
      <c r="KMV61" s="1028"/>
      <c r="KMW61" s="1028"/>
      <c r="KMX61" s="1028"/>
      <c r="KMY61" s="1028"/>
      <c r="KMZ61" s="1028"/>
      <c r="KNA61" s="1028"/>
      <c r="KNB61" s="1028"/>
      <c r="KNC61" s="1028"/>
      <c r="KND61" s="1028"/>
      <c r="KNE61" s="1028"/>
      <c r="KNF61" s="1028"/>
      <c r="KNG61" s="1028"/>
      <c r="KNH61" s="1028"/>
      <c r="KNI61" s="1028"/>
      <c r="KNJ61" s="1028"/>
      <c r="KNK61" s="1028"/>
      <c r="KNL61" s="1028"/>
      <c r="KNM61" s="1028"/>
      <c r="KNN61" s="1028"/>
      <c r="KNO61" s="1028"/>
      <c r="KNP61" s="1028"/>
      <c r="KNQ61" s="1028"/>
      <c r="KNR61" s="1028"/>
      <c r="KNS61" s="1028"/>
      <c r="KNT61" s="1028"/>
      <c r="KNU61" s="1028"/>
      <c r="KNV61" s="1028"/>
      <c r="KNW61" s="1028"/>
      <c r="KNX61" s="1028"/>
      <c r="KNY61" s="1028"/>
      <c r="KNZ61" s="1028"/>
      <c r="KOA61" s="1028"/>
      <c r="KOB61" s="1028"/>
      <c r="KOC61" s="1028"/>
      <c r="KOD61" s="1028"/>
      <c r="KOE61" s="1028"/>
      <c r="KOF61" s="1028"/>
      <c r="KOG61" s="1028"/>
      <c r="KOH61" s="1028"/>
      <c r="KOI61" s="1028"/>
      <c r="KOJ61" s="1028"/>
      <c r="KOK61" s="1028"/>
      <c r="KOL61" s="1028"/>
      <c r="KOM61" s="1028"/>
      <c r="KON61" s="1028"/>
      <c r="KOO61" s="1028"/>
      <c r="KOP61" s="1028"/>
      <c r="KOQ61" s="1028"/>
      <c r="KOR61" s="1028"/>
      <c r="KOS61" s="1028"/>
      <c r="KOT61" s="1028"/>
      <c r="KOU61" s="1028"/>
      <c r="KOV61" s="1028"/>
      <c r="KOW61" s="1028"/>
      <c r="KOX61" s="1028"/>
      <c r="KOY61" s="1028"/>
      <c r="KOZ61" s="1028"/>
      <c r="KPA61" s="1028"/>
      <c r="KPB61" s="1028"/>
      <c r="KPC61" s="1028"/>
      <c r="KPD61" s="1028"/>
      <c r="KPE61" s="1028"/>
      <c r="KPF61" s="1028"/>
      <c r="KPG61" s="1028"/>
      <c r="KPH61" s="1028"/>
      <c r="KPI61" s="1028"/>
      <c r="KPJ61" s="1028"/>
      <c r="KPK61" s="1028"/>
      <c r="KPL61" s="1028"/>
      <c r="KPM61" s="1028"/>
      <c r="KPN61" s="1028"/>
      <c r="KPO61" s="1028"/>
      <c r="KPP61" s="1028"/>
      <c r="KPQ61" s="1028"/>
      <c r="KPR61" s="1028"/>
      <c r="KPS61" s="1028"/>
      <c r="KPT61" s="1028"/>
      <c r="KPU61" s="1028"/>
      <c r="KPV61" s="1028"/>
      <c r="KPW61" s="1028"/>
      <c r="KPX61" s="1028"/>
      <c r="KPY61" s="1028"/>
      <c r="KPZ61" s="1028"/>
      <c r="KQA61" s="1028"/>
      <c r="KQB61" s="1028"/>
      <c r="KQC61" s="1028"/>
      <c r="KQD61" s="1028"/>
      <c r="KQE61" s="1028"/>
      <c r="KQF61" s="1028"/>
      <c r="KQG61" s="1028"/>
      <c r="KQH61" s="1028"/>
      <c r="KQI61" s="1028"/>
      <c r="KQJ61" s="1028"/>
      <c r="KQK61" s="1028"/>
      <c r="KQL61" s="1028"/>
      <c r="KQM61" s="1028"/>
      <c r="KQN61" s="1028"/>
      <c r="KQO61" s="1028"/>
      <c r="KQP61" s="1028"/>
      <c r="KQQ61" s="1028"/>
      <c r="KQR61" s="1028"/>
      <c r="KQS61" s="1028"/>
      <c r="KQT61" s="1028"/>
      <c r="KQU61" s="1028"/>
      <c r="KQV61" s="1028"/>
      <c r="KQW61" s="1028"/>
      <c r="KQX61" s="1028"/>
      <c r="KQY61" s="1028"/>
      <c r="KQZ61" s="1028"/>
      <c r="KRA61" s="1028"/>
      <c r="KRB61" s="1028"/>
      <c r="KRC61" s="1028"/>
      <c r="KRD61" s="1028"/>
      <c r="KRE61" s="1028"/>
      <c r="KRF61" s="1028"/>
      <c r="KRG61" s="1028"/>
      <c r="KRH61" s="1028"/>
      <c r="KRI61" s="1028"/>
      <c r="KRJ61" s="1028"/>
      <c r="KRK61" s="1028"/>
      <c r="KRL61" s="1028"/>
      <c r="KRM61" s="1028"/>
      <c r="KRN61" s="1028"/>
      <c r="KRO61" s="1028"/>
      <c r="KRP61" s="1028"/>
      <c r="KRQ61" s="1028"/>
      <c r="KRR61" s="1028"/>
      <c r="KRS61" s="1028"/>
      <c r="KRT61" s="1028"/>
      <c r="KRU61" s="1028"/>
      <c r="KRV61" s="1028"/>
      <c r="KRW61" s="1028"/>
      <c r="KRX61" s="1028"/>
      <c r="KRY61" s="1028"/>
      <c r="KRZ61" s="1028"/>
      <c r="KSA61" s="1028"/>
      <c r="KSB61" s="1028"/>
      <c r="KSC61" s="1028"/>
      <c r="KSD61" s="1028"/>
      <c r="KSE61" s="1028"/>
      <c r="KSF61" s="1028"/>
      <c r="KSG61" s="1028"/>
      <c r="KSH61" s="1028"/>
      <c r="KSI61" s="1028"/>
      <c r="KSJ61" s="1028"/>
      <c r="KSK61" s="1028"/>
      <c r="KSL61" s="1028"/>
      <c r="KSM61" s="1028"/>
      <c r="KSN61" s="1028"/>
      <c r="KSO61" s="1028"/>
      <c r="KSP61" s="1028"/>
      <c r="KSQ61" s="1028"/>
      <c r="KSR61" s="1028"/>
      <c r="KSS61" s="1028"/>
      <c r="KST61" s="1028"/>
      <c r="KSU61" s="1028"/>
      <c r="KSV61" s="1028"/>
      <c r="KSW61" s="1028"/>
      <c r="KSX61" s="1028"/>
      <c r="KSY61" s="1028"/>
      <c r="KSZ61" s="1028"/>
      <c r="KTA61" s="1028"/>
      <c r="KTB61" s="1028"/>
      <c r="KTC61" s="1028"/>
      <c r="KTD61" s="1028"/>
      <c r="KTE61" s="1028"/>
      <c r="KTF61" s="1028"/>
      <c r="KTG61" s="1028"/>
      <c r="KTH61" s="1028"/>
      <c r="KTI61" s="1028"/>
      <c r="KTJ61" s="1028"/>
      <c r="KTK61" s="1028"/>
      <c r="KTL61" s="1028"/>
      <c r="KTM61" s="1028"/>
      <c r="KTN61" s="1028"/>
      <c r="KTO61" s="1028"/>
      <c r="KTP61" s="1028"/>
      <c r="KTQ61" s="1028"/>
      <c r="KTR61" s="1028"/>
      <c r="KTS61" s="1028"/>
      <c r="KTT61" s="1028"/>
      <c r="KTU61" s="1028"/>
      <c r="KTV61" s="1028"/>
      <c r="KTW61" s="1028"/>
      <c r="KTX61" s="1028"/>
      <c r="KTY61" s="1028"/>
      <c r="KTZ61" s="1028"/>
      <c r="KUA61" s="1028"/>
      <c r="KUB61" s="1028"/>
      <c r="KUC61" s="1028"/>
      <c r="KUD61" s="1028"/>
      <c r="KUE61" s="1028"/>
      <c r="KUF61" s="1028"/>
      <c r="KUG61" s="1028"/>
      <c r="KUH61" s="1028"/>
      <c r="KUI61" s="1028"/>
      <c r="KUJ61" s="1028"/>
      <c r="KUK61" s="1028"/>
      <c r="KUL61" s="1028"/>
      <c r="KUM61" s="1028"/>
      <c r="KUN61" s="1028"/>
      <c r="KUO61" s="1028"/>
      <c r="KUP61" s="1028"/>
      <c r="KUQ61" s="1028"/>
      <c r="KUR61" s="1028"/>
      <c r="KUS61" s="1028"/>
      <c r="KUT61" s="1028"/>
      <c r="KUU61" s="1028"/>
      <c r="KUV61" s="1028"/>
      <c r="KUW61" s="1028"/>
      <c r="KUX61" s="1028"/>
      <c r="KUY61" s="1028"/>
      <c r="KUZ61" s="1028"/>
      <c r="KVA61" s="1028"/>
      <c r="KVB61" s="1028"/>
      <c r="KVC61" s="1028"/>
      <c r="KVD61" s="1028"/>
      <c r="KVE61" s="1028"/>
      <c r="KVF61" s="1028"/>
      <c r="KVG61" s="1028"/>
      <c r="KVH61" s="1028"/>
      <c r="KVI61" s="1028"/>
      <c r="KVJ61" s="1028"/>
      <c r="KVK61" s="1028"/>
      <c r="KVL61" s="1028"/>
      <c r="KVM61" s="1028"/>
      <c r="KVN61" s="1028"/>
      <c r="KVO61" s="1028"/>
      <c r="KVP61" s="1028"/>
      <c r="KVQ61" s="1028"/>
      <c r="KVR61" s="1028"/>
      <c r="KVS61" s="1028"/>
      <c r="KVT61" s="1028"/>
      <c r="KVU61" s="1028"/>
      <c r="KVV61" s="1028"/>
      <c r="KVW61" s="1028"/>
      <c r="KVX61" s="1028"/>
      <c r="KVY61" s="1028"/>
      <c r="KVZ61" s="1028"/>
      <c r="KWA61" s="1028"/>
      <c r="KWB61" s="1028"/>
      <c r="KWC61" s="1028"/>
      <c r="KWD61" s="1028"/>
      <c r="KWE61" s="1028"/>
      <c r="KWF61" s="1028"/>
      <c r="KWG61" s="1028"/>
      <c r="KWH61" s="1028"/>
      <c r="KWI61" s="1028"/>
      <c r="KWJ61" s="1028"/>
      <c r="KWK61" s="1028"/>
      <c r="KWL61" s="1028"/>
      <c r="KWM61" s="1028"/>
      <c r="KWN61" s="1028"/>
      <c r="KWO61" s="1028"/>
      <c r="KWP61" s="1028"/>
      <c r="KWQ61" s="1028"/>
      <c r="KWR61" s="1028"/>
      <c r="KWS61" s="1028"/>
      <c r="KWT61" s="1028"/>
      <c r="KWU61" s="1028"/>
      <c r="KWV61" s="1028"/>
      <c r="KWW61" s="1028"/>
      <c r="KWX61" s="1028"/>
      <c r="KWY61" s="1028"/>
      <c r="KWZ61" s="1028"/>
      <c r="KXA61" s="1028"/>
      <c r="KXB61" s="1028"/>
      <c r="KXC61" s="1028"/>
      <c r="KXD61" s="1028"/>
      <c r="KXE61" s="1028"/>
      <c r="KXF61" s="1028"/>
      <c r="KXG61" s="1028"/>
      <c r="KXH61" s="1028"/>
      <c r="KXI61" s="1028"/>
      <c r="KXJ61" s="1028"/>
      <c r="KXK61" s="1028"/>
      <c r="KXL61" s="1028"/>
      <c r="KXM61" s="1028"/>
      <c r="KXN61" s="1028"/>
      <c r="KXO61" s="1028"/>
      <c r="KXP61" s="1028"/>
      <c r="KXQ61" s="1028"/>
      <c r="KXR61" s="1028"/>
      <c r="KXS61" s="1028"/>
      <c r="KXT61" s="1028"/>
      <c r="KXU61" s="1028"/>
      <c r="KXV61" s="1028"/>
      <c r="KXW61" s="1028"/>
      <c r="KXX61" s="1028"/>
      <c r="KXY61" s="1028"/>
      <c r="KXZ61" s="1028"/>
      <c r="KYA61" s="1028"/>
      <c r="KYB61" s="1028"/>
      <c r="KYC61" s="1028"/>
      <c r="KYD61" s="1028"/>
      <c r="KYE61" s="1028"/>
      <c r="KYF61" s="1028"/>
      <c r="KYG61" s="1028"/>
      <c r="KYH61" s="1028"/>
      <c r="KYI61" s="1028"/>
      <c r="KYJ61" s="1028"/>
      <c r="KYK61" s="1028"/>
      <c r="KYL61" s="1028"/>
      <c r="KYM61" s="1028"/>
      <c r="KYN61" s="1028"/>
      <c r="KYO61" s="1028"/>
      <c r="KYP61" s="1028"/>
      <c r="KYQ61" s="1028"/>
      <c r="KYR61" s="1028"/>
      <c r="KYS61" s="1028"/>
      <c r="KYT61" s="1028"/>
      <c r="KYU61" s="1028"/>
      <c r="KYV61" s="1028"/>
      <c r="KYW61" s="1028"/>
      <c r="KYX61" s="1028"/>
      <c r="KYY61" s="1028"/>
      <c r="KYZ61" s="1028"/>
      <c r="KZA61" s="1028"/>
      <c r="KZB61" s="1028"/>
      <c r="KZC61" s="1028"/>
      <c r="KZD61" s="1028"/>
      <c r="KZE61" s="1028"/>
      <c r="KZF61" s="1028"/>
      <c r="KZG61" s="1028"/>
      <c r="KZH61" s="1028"/>
      <c r="KZI61" s="1028"/>
      <c r="KZJ61" s="1028"/>
      <c r="KZK61" s="1028"/>
      <c r="KZL61" s="1028"/>
      <c r="KZM61" s="1028"/>
      <c r="KZN61" s="1028"/>
      <c r="KZO61" s="1028"/>
      <c r="KZP61" s="1028"/>
      <c r="KZQ61" s="1028"/>
      <c r="KZR61" s="1028"/>
      <c r="KZS61" s="1028"/>
      <c r="KZT61" s="1028"/>
      <c r="KZU61" s="1028"/>
      <c r="KZV61" s="1028"/>
      <c r="KZW61" s="1028"/>
      <c r="KZX61" s="1028"/>
      <c r="KZY61" s="1028"/>
      <c r="KZZ61" s="1028"/>
      <c r="LAA61" s="1028"/>
      <c r="LAB61" s="1028"/>
      <c r="LAC61" s="1028"/>
      <c r="LAD61" s="1028"/>
      <c r="LAE61" s="1028"/>
      <c r="LAF61" s="1028"/>
      <c r="LAG61" s="1028"/>
      <c r="LAH61" s="1028"/>
      <c r="LAI61" s="1028"/>
      <c r="LAJ61" s="1028"/>
      <c r="LAK61" s="1028"/>
      <c r="LAL61" s="1028"/>
      <c r="LAM61" s="1028"/>
      <c r="LAN61" s="1028"/>
      <c r="LAO61" s="1028"/>
      <c r="LAP61" s="1028"/>
      <c r="LAQ61" s="1028"/>
      <c r="LAR61" s="1028"/>
      <c r="LAS61" s="1028"/>
      <c r="LAT61" s="1028"/>
      <c r="LAU61" s="1028"/>
      <c r="LAV61" s="1028"/>
      <c r="LAW61" s="1028"/>
      <c r="LAX61" s="1028"/>
      <c r="LAY61" s="1028"/>
      <c r="LAZ61" s="1028"/>
      <c r="LBA61" s="1028"/>
      <c r="LBB61" s="1028"/>
      <c r="LBC61" s="1028"/>
      <c r="LBD61" s="1028"/>
      <c r="LBE61" s="1028"/>
      <c r="LBF61" s="1028"/>
      <c r="LBG61" s="1028"/>
      <c r="LBH61" s="1028"/>
      <c r="LBI61" s="1028"/>
      <c r="LBJ61" s="1028"/>
      <c r="LBK61" s="1028"/>
      <c r="LBL61" s="1028"/>
      <c r="LBM61" s="1028"/>
      <c r="LBN61" s="1028"/>
      <c r="LBO61" s="1028"/>
      <c r="LBP61" s="1028"/>
      <c r="LBQ61" s="1028"/>
      <c r="LBR61" s="1028"/>
      <c r="LBS61" s="1028"/>
      <c r="LBT61" s="1028"/>
      <c r="LBU61" s="1028"/>
      <c r="LBV61" s="1028"/>
      <c r="LBW61" s="1028"/>
      <c r="LBX61" s="1028"/>
      <c r="LBY61" s="1028"/>
      <c r="LBZ61" s="1028"/>
      <c r="LCA61" s="1028"/>
      <c r="LCB61" s="1028"/>
      <c r="LCC61" s="1028"/>
      <c r="LCD61" s="1028"/>
      <c r="LCE61" s="1028"/>
      <c r="LCF61" s="1028"/>
      <c r="LCG61" s="1028"/>
      <c r="LCH61" s="1028"/>
      <c r="LCI61" s="1028"/>
      <c r="LCJ61" s="1028"/>
      <c r="LCK61" s="1028"/>
      <c r="LCL61" s="1028"/>
      <c r="LCM61" s="1028"/>
      <c r="LCN61" s="1028"/>
      <c r="LCO61" s="1028"/>
      <c r="LCP61" s="1028"/>
      <c r="LCQ61" s="1028"/>
      <c r="LCR61" s="1028"/>
      <c r="LCS61" s="1028"/>
      <c r="LCT61" s="1028"/>
      <c r="LCU61" s="1028"/>
      <c r="LCV61" s="1028"/>
      <c r="LCW61" s="1028"/>
      <c r="LCX61" s="1028"/>
      <c r="LCY61" s="1028"/>
      <c r="LCZ61" s="1028"/>
      <c r="LDA61" s="1028"/>
      <c r="LDB61" s="1028"/>
      <c r="LDC61" s="1028"/>
      <c r="LDD61" s="1028"/>
      <c r="LDE61" s="1028"/>
      <c r="LDF61" s="1028"/>
      <c r="LDG61" s="1028"/>
      <c r="LDH61" s="1028"/>
      <c r="LDI61" s="1028"/>
      <c r="LDJ61" s="1028"/>
      <c r="LDK61" s="1028"/>
      <c r="LDL61" s="1028"/>
      <c r="LDM61" s="1028"/>
      <c r="LDN61" s="1028"/>
      <c r="LDO61" s="1028"/>
      <c r="LDP61" s="1028"/>
      <c r="LDQ61" s="1028"/>
      <c r="LDR61" s="1028"/>
      <c r="LDS61" s="1028"/>
      <c r="LDT61" s="1028"/>
      <c r="LDU61" s="1028"/>
      <c r="LDV61" s="1028"/>
      <c r="LDW61" s="1028"/>
      <c r="LDX61" s="1028"/>
      <c r="LDY61" s="1028"/>
      <c r="LDZ61" s="1028"/>
      <c r="LEA61" s="1028"/>
      <c r="LEB61" s="1028"/>
      <c r="LEC61" s="1028"/>
      <c r="LED61" s="1028"/>
      <c r="LEE61" s="1028"/>
      <c r="LEF61" s="1028"/>
      <c r="LEG61" s="1028"/>
      <c r="LEH61" s="1028"/>
      <c r="LEI61" s="1028"/>
      <c r="LEJ61" s="1028"/>
      <c r="LEK61" s="1028"/>
      <c r="LEL61" s="1028"/>
      <c r="LEM61" s="1028"/>
      <c r="LEN61" s="1028"/>
      <c r="LEO61" s="1028"/>
      <c r="LEP61" s="1028"/>
      <c r="LEQ61" s="1028"/>
      <c r="LER61" s="1028"/>
      <c r="LES61" s="1028"/>
      <c r="LET61" s="1028"/>
      <c r="LEU61" s="1028"/>
      <c r="LEV61" s="1028"/>
      <c r="LEW61" s="1028"/>
      <c r="LEX61" s="1028"/>
      <c r="LEY61" s="1028"/>
      <c r="LEZ61" s="1028"/>
      <c r="LFA61" s="1028"/>
      <c r="LFB61" s="1028"/>
      <c r="LFC61" s="1028"/>
      <c r="LFD61" s="1028"/>
      <c r="LFE61" s="1028"/>
      <c r="LFF61" s="1028"/>
      <c r="LFG61" s="1028"/>
      <c r="LFH61" s="1028"/>
      <c r="LFI61" s="1028"/>
      <c r="LFJ61" s="1028"/>
      <c r="LFK61" s="1028"/>
      <c r="LFL61" s="1028"/>
      <c r="LFM61" s="1028"/>
      <c r="LFN61" s="1028"/>
      <c r="LFO61" s="1028"/>
      <c r="LFP61" s="1028"/>
      <c r="LFQ61" s="1028"/>
      <c r="LFR61" s="1028"/>
      <c r="LFS61" s="1028"/>
      <c r="LFT61" s="1028"/>
      <c r="LFU61" s="1028"/>
      <c r="LFV61" s="1028"/>
      <c r="LFW61" s="1028"/>
      <c r="LFX61" s="1028"/>
      <c r="LFY61" s="1028"/>
      <c r="LFZ61" s="1028"/>
      <c r="LGA61" s="1028"/>
      <c r="LGB61" s="1028"/>
      <c r="LGC61" s="1028"/>
      <c r="LGD61" s="1028"/>
      <c r="LGE61" s="1028"/>
      <c r="LGF61" s="1028"/>
      <c r="LGG61" s="1028"/>
      <c r="LGH61" s="1028"/>
      <c r="LGI61" s="1028"/>
      <c r="LGJ61" s="1028"/>
      <c r="LGK61" s="1028"/>
      <c r="LGL61" s="1028"/>
      <c r="LGM61" s="1028"/>
      <c r="LGN61" s="1028"/>
      <c r="LGO61" s="1028"/>
      <c r="LGP61" s="1028"/>
      <c r="LGQ61" s="1028"/>
      <c r="LGR61" s="1028"/>
      <c r="LGS61" s="1028"/>
      <c r="LGT61" s="1028"/>
      <c r="LGU61" s="1028"/>
      <c r="LGV61" s="1028"/>
      <c r="LGW61" s="1028"/>
      <c r="LGX61" s="1028"/>
      <c r="LGY61" s="1028"/>
      <c r="LGZ61" s="1028"/>
      <c r="LHA61" s="1028"/>
      <c r="LHB61" s="1028"/>
      <c r="LHC61" s="1028"/>
      <c r="LHD61" s="1028"/>
      <c r="LHE61" s="1028"/>
      <c r="LHF61" s="1028"/>
      <c r="LHG61" s="1028"/>
      <c r="LHH61" s="1028"/>
      <c r="LHI61" s="1028"/>
      <c r="LHJ61" s="1028"/>
      <c r="LHK61" s="1028"/>
      <c r="LHL61" s="1028"/>
      <c r="LHM61" s="1028"/>
      <c r="LHN61" s="1028"/>
      <c r="LHO61" s="1028"/>
      <c r="LHP61" s="1028"/>
      <c r="LHQ61" s="1028"/>
      <c r="LHR61" s="1028"/>
      <c r="LHS61" s="1028"/>
      <c r="LHT61" s="1028"/>
      <c r="LHU61" s="1028"/>
      <c r="LHV61" s="1028"/>
      <c r="LHW61" s="1028"/>
      <c r="LHX61" s="1028"/>
      <c r="LHY61" s="1028"/>
      <c r="LHZ61" s="1028"/>
      <c r="LIA61" s="1028"/>
      <c r="LIB61" s="1028"/>
      <c r="LIC61" s="1028"/>
      <c r="LID61" s="1028"/>
      <c r="LIE61" s="1028"/>
      <c r="LIF61" s="1028"/>
      <c r="LIG61" s="1028"/>
      <c r="LIH61" s="1028"/>
      <c r="LII61" s="1028"/>
      <c r="LIJ61" s="1028"/>
      <c r="LIK61" s="1028"/>
      <c r="LIL61" s="1028"/>
      <c r="LIM61" s="1028"/>
      <c r="LIN61" s="1028"/>
      <c r="LIO61" s="1028"/>
      <c r="LIP61" s="1028"/>
      <c r="LIQ61" s="1028"/>
      <c r="LIR61" s="1028"/>
      <c r="LIS61" s="1028"/>
      <c r="LIT61" s="1028"/>
      <c r="LIU61" s="1028"/>
      <c r="LIV61" s="1028"/>
      <c r="LIW61" s="1028"/>
      <c r="LIX61" s="1028"/>
      <c r="LIY61" s="1028"/>
      <c r="LIZ61" s="1028"/>
      <c r="LJA61" s="1028"/>
      <c r="LJB61" s="1028"/>
      <c r="LJC61" s="1028"/>
      <c r="LJD61" s="1028"/>
      <c r="LJE61" s="1028"/>
      <c r="LJF61" s="1028"/>
      <c r="LJG61" s="1028"/>
      <c r="LJH61" s="1028"/>
      <c r="LJI61" s="1028"/>
      <c r="LJJ61" s="1028"/>
      <c r="LJK61" s="1028"/>
      <c r="LJL61" s="1028"/>
      <c r="LJM61" s="1028"/>
      <c r="LJN61" s="1028"/>
      <c r="LJO61" s="1028"/>
      <c r="LJP61" s="1028"/>
      <c r="LJQ61" s="1028"/>
      <c r="LJR61" s="1028"/>
      <c r="LJS61" s="1028"/>
      <c r="LJT61" s="1028"/>
      <c r="LJU61" s="1028"/>
      <c r="LJV61" s="1028"/>
      <c r="LJW61" s="1028"/>
      <c r="LJX61" s="1028"/>
      <c r="LJY61" s="1028"/>
      <c r="LJZ61" s="1028"/>
      <c r="LKA61" s="1028"/>
      <c r="LKB61" s="1028"/>
      <c r="LKC61" s="1028"/>
      <c r="LKD61" s="1028"/>
      <c r="LKE61" s="1028"/>
      <c r="LKF61" s="1028"/>
      <c r="LKG61" s="1028"/>
      <c r="LKH61" s="1028"/>
      <c r="LKI61" s="1028"/>
      <c r="LKJ61" s="1028"/>
      <c r="LKK61" s="1028"/>
      <c r="LKL61" s="1028"/>
      <c r="LKM61" s="1028"/>
      <c r="LKN61" s="1028"/>
      <c r="LKO61" s="1028"/>
      <c r="LKP61" s="1028"/>
      <c r="LKQ61" s="1028"/>
      <c r="LKR61" s="1028"/>
      <c r="LKS61" s="1028"/>
      <c r="LKT61" s="1028"/>
      <c r="LKU61" s="1028"/>
      <c r="LKV61" s="1028"/>
      <c r="LKW61" s="1028"/>
      <c r="LKX61" s="1028"/>
      <c r="LKY61" s="1028"/>
      <c r="LKZ61" s="1028"/>
      <c r="LLA61" s="1028"/>
      <c r="LLB61" s="1028"/>
      <c r="LLC61" s="1028"/>
      <c r="LLD61" s="1028"/>
      <c r="LLE61" s="1028"/>
      <c r="LLF61" s="1028"/>
      <c r="LLG61" s="1028"/>
      <c r="LLH61" s="1028"/>
      <c r="LLI61" s="1028"/>
      <c r="LLJ61" s="1028"/>
      <c r="LLK61" s="1028"/>
      <c r="LLL61" s="1028"/>
      <c r="LLM61" s="1028"/>
      <c r="LLN61" s="1028"/>
      <c r="LLO61" s="1028"/>
      <c r="LLP61" s="1028"/>
      <c r="LLQ61" s="1028"/>
      <c r="LLR61" s="1028"/>
      <c r="LLS61" s="1028"/>
      <c r="LLT61" s="1028"/>
      <c r="LLU61" s="1028"/>
      <c r="LLV61" s="1028"/>
      <c r="LLW61" s="1028"/>
      <c r="LLX61" s="1028"/>
      <c r="LLY61" s="1028"/>
      <c r="LLZ61" s="1028"/>
      <c r="LMA61" s="1028"/>
      <c r="LMB61" s="1028"/>
      <c r="LMC61" s="1028"/>
      <c r="LMD61" s="1028"/>
      <c r="LME61" s="1028"/>
      <c r="LMF61" s="1028"/>
      <c r="LMG61" s="1028"/>
      <c r="LMH61" s="1028"/>
      <c r="LMI61" s="1028"/>
      <c r="LMJ61" s="1028"/>
      <c r="LMK61" s="1028"/>
      <c r="LML61" s="1028"/>
      <c r="LMM61" s="1028"/>
      <c r="LMN61" s="1028"/>
      <c r="LMO61" s="1028"/>
      <c r="LMP61" s="1028"/>
      <c r="LMQ61" s="1028"/>
      <c r="LMR61" s="1028"/>
      <c r="LMS61" s="1028"/>
      <c r="LMT61" s="1028"/>
      <c r="LMU61" s="1028"/>
      <c r="LMV61" s="1028"/>
      <c r="LMW61" s="1028"/>
      <c r="LMX61" s="1028"/>
      <c r="LMY61" s="1028"/>
      <c r="LMZ61" s="1028"/>
      <c r="LNA61" s="1028"/>
      <c r="LNB61" s="1028"/>
      <c r="LNC61" s="1028"/>
      <c r="LND61" s="1028"/>
      <c r="LNE61" s="1028"/>
      <c r="LNF61" s="1028"/>
      <c r="LNG61" s="1028"/>
      <c r="LNH61" s="1028"/>
      <c r="LNI61" s="1028"/>
      <c r="LNJ61" s="1028"/>
      <c r="LNK61" s="1028"/>
      <c r="LNL61" s="1028"/>
      <c r="LNM61" s="1028"/>
      <c r="LNN61" s="1028"/>
      <c r="LNO61" s="1028"/>
      <c r="LNP61" s="1028"/>
      <c r="LNQ61" s="1028"/>
      <c r="LNR61" s="1028"/>
      <c r="LNS61" s="1028"/>
      <c r="LNT61" s="1028"/>
      <c r="LNU61" s="1028"/>
      <c r="LNV61" s="1028"/>
      <c r="LNW61" s="1028"/>
      <c r="LNX61" s="1028"/>
      <c r="LNY61" s="1028"/>
      <c r="LNZ61" s="1028"/>
      <c r="LOA61" s="1028"/>
      <c r="LOB61" s="1028"/>
      <c r="LOC61" s="1028"/>
      <c r="LOD61" s="1028"/>
      <c r="LOE61" s="1028"/>
      <c r="LOF61" s="1028"/>
      <c r="LOG61" s="1028"/>
      <c r="LOH61" s="1028"/>
      <c r="LOI61" s="1028"/>
      <c r="LOJ61" s="1028"/>
      <c r="LOK61" s="1028"/>
      <c r="LOL61" s="1028"/>
      <c r="LOM61" s="1028"/>
      <c r="LON61" s="1028"/>
      <c r="LOO61" s="1028"/>
      <c r="LOP61" s="1028"/>
      <c r="LOQ61" s="1028"/>
      <c r="LOR61" s="1028"/>
      <c r="LOS61" s="1028"/>
      <c r="LOT61" s="1028"/>
      <c r="LOU61" s="1028"/>
      <c r="LOV61" s="1028"/>
      <c r="LOW61" s="1028"/>
      <c r="LOX61" s="1028"/>
      <c r="LOY61" s="1028"/>
      <c r="LOZ61" s="1028"/>
      <c r="LPA61" s="1028"/>
      <c r="LPB61" s="1028"/>
      <c r="LPC61" s="1028"/>
      <c r="LPD61" s="1028"/>
      <c r="LPE61" s="1028"/>
      <c r="LPF61" s="1028"/>
      <c r="LPG61" s="1028"/>
      <c r="LPH61" s="1028"/>
      <c r="LPI61" s="1028"/>
      <c r="LPJ61" s="1028"/>
      <c r="LPK61" s="1028"/>
      <c r="LPL61" s="1028"/>
      <c r="LPM61" s="1028"/>
      <c r="LPN61" s="1028"/>
      <c r="LPO61" s="1028"/>
      <c r="LPP61" s="1028"/>
      <c r="LPQ61" s="1028"/>
      <c r="LPR61" s="1028"/>
      <c r="LPS61" s="1028"/>
      <c r="LPT61" s="1028"/>
      <c r="LPU61" s="1028"/>
      <c r="LPV61" s="1028"/>
      <c r="LPW61" s="1028"/>
      <c r="LPX61" s="1028"/>
      <c r="LPY61" s="1028"/>
      <c r="LPZ61" s="1028"/>
      <c r="LQA61" s="1028"/>
      <c r="LQB61" s="1028"/>
      <c r="LQC61" s="1028"/>
      <c r="LQD61" s="1028"/>
      <c r="LQE61" s="1028"/>
      <c r="LQF61" s="1028"/>
      <c r="LQG61" s="1028"/>
      <c r="LQH61" s="1028"/>
      <c r="LQI61" s="1028"/>
      <c r="LQJ61" s="1028"/>
      <c r="LQK61" s="1028"/>
      <c r="LQL61" s="1028"/>
      <c r="LQM61" s="1028"/>
      <c r="LQN61" s="1028"/>
      <c r="LQO61" s="1028"/>
      <c r="LQP61" s="1028"/>
      <c r="LQQ61" s="1028"/>
      <c r="LQR61" s="1028"/>
      <c r="LQS61" s="1028"/>
      <c r="LQT61" s="1028"/>
      <c r="LQU61" s="1028"/>
      <c r="LQV61" s="1028"/>
      <c r="LQW61" s="1028"/>
      <c r="LQX61" s="1028"/>
      <c r="LQY61" s="1028"/>
      <c r="LQZ61" s="1028"/>
      <c r="LRA61" s="1028"/>
      <c r="LRB61" s="1028"/>
      <c r="LRC61" s="1028"/>
      <c r="LRD61" s="1028"/>
      <c r="LRE61" s="1028"/>
      <c r="LRF61" s="1028"/>
      <c r="LRG61" s="1028"/>
      <c r="LRH61" s="1028"/>
      <c r="LRI61" s="1028"/>
      <c r="LRJ61" s="1028"/>
      <c r="LRK61" s="1028"/>
      <c r="LRL61" s="1028"/>
      <c r="LRM61" s="1028"/>
      <c r="LRN61" s="1028"/>
      <c r="LRO61" s="1028"/>
      <c r="LRP61" s="1028"/>
      <c r="LRQ61" s="1028"/>
      <c r="LRR61" s="1028"/>
      <c r="LRS61" s="1028"/>
      <c r="LRT61" s="1028"/>
      <c r="LRU61" s="1028"/>
      <c r="LRV61" s="1028"/>
      <c r="LRW61" s="1028"/>
      <c r="LRX61" s="1028"/>
      <c r="LRY61" s="1028"/>
      <c r="LRZ61" s="1028"/>
      <c r="LSA61" s="1028"/>
      <c r="LSB61" s="1028"/>
      <c r="LSC61" s="1028"/>
      <c r="LSD61" s="1028"/>
      <c r="LSE61" s="1028"/>
      <c r="LSF61" s="1028"/>
      <c r="LSG61" s="1028"/>
      <c r="LSH61" s="1028"/>
      <c r="LSI61" s="1028"/>
      <c r="LSJ61" s="1028"/>
      <c r="LSK61" s="1028"/>
      <c r="LSL61" s="1028"/>
      <c r="LSM61" s="1028"/>
      <c r="LSN61" s="1028"/>
      <c r="LSO61" s="1028"/>
      <c r="LSP61" s="1028"/>
      <c r="LSQ61" s="1028"/>
      <c r="LSR61" s="1028"/>
      <c r="LSS61" s="1028"/>
      <c r="LST61" s="1028"/>
      <c r="LSU61" s="1028"/>
      <c r="LSV61" s="1028"/>
      <c r="LSW61" s="1028"/>
      <c r="LSX61" s="1028"/>
      <c r="LSY61" s="1028"/>
      <c r="LSZ61" s="1028"/>
      <c r="LTA61" s="1028"/>
      <c r="LTB61" s="1028"/>
      <c r="LTC61" s="1028"/>
      <c r="LTD61" s="1028"/>
      <c r="LTE61" s="1028"/>
      <c r="LTF61" s="1028"/>
      <c r="LTG61" s="1028"/>
      <c r="LTH61" s="1028"/>
      <c r="LTI61" s="1028"/>
      <c r="LTJ61" s="1028"/>
      <c r="LTK61" s="1028"/>
      <c r="LTL61" s="1028"/>
      <c r="LTM61" s="1028"/>
      <c r="LTN61" s="1028"/>
      <c r="LTO61" s="1028"/>
      <c r="LTP61" s="1028"/>
      <c r="LTQ61" s="1028"/>
      <c r="LTR61" s="1028"/>
      <c r="LTS61" s="1028"/>
      <c r="LTT61" s="1028"/>
      <c r="LTU61" s="1028"/>
      <c r="LTV61" s="1028"/>
      <c r="LTW61" s="1028"/>
      <c r="LTX61" s="1028"/>
      <c r="LTY61" s="1028"/>
      <c r="LTZ61" s="1028"/>
      <c r="LUA61" s="1028"/>
      <c r="LUB61" s="1028"/>
      <c r="LUC61" s="1028"/>
      <c r="LUD61" s="1028"/>
      <c r="LUE61" s="1028"/>
      <c r="LUF61" s="1028"/>
      <c r="LUG61" s="1028"/>
      <c r="LUH61" s="1028"/>
      <c r="LUI61" s="1028"/>
      <c r="LUJ61" s="1028"/>
      <c r="LUK61" s="1028"/>
      <c r="LUL61" s="1028"/>
      <c r="LUM61" s="1028"/>
      <c r="LUN61" s="1028"/>
      <c r="LUO61" s="1028"/>
      <c r="LUP61" s="1028"/>
      <c r="LUQ61" s="1028"/>
      <c r="LUR61" s="1028"/>
      <c r="LUS61" s="1028"/>
      <c r="LUT61" s="1028"/>
      <c r="LUU61" s="1028"/>
      <c r="LUV61" s="1028"/>
      <c r="LUW61" s="1028"/>
      <c r="LUX61" s="1028"/>
      <c r="LUY61" s="1028"/>
      <c r="LUZ61" s="1028"/>
      <c r="LVA61" s="1028"/>
      <c r="LVB61" s="1028"/>
      <c r="LVC61" s="1028"/>
      <c r="LVD61" s="1028"/>
      <c r="LVE61" s="1028"/>
      <c r="LVF61" s="1028"/>
      <c r="LVG61" s="1028"/>
      <c r="LVH61" s="1028"/>
      <c r="LVI61" s="1028"/>
      <c r="LVJ61" s="1028"/>
      <c r="LVK61" s="1028"/>
      <c r="LVL61" s="1028"/>
      <c r="LVM61" s="1028"/>
      <c r="LVN61" s="1028"/>
      <c r="LVO61" s="1028"/>
      <c r="LVP61" s="1028"/>
      <c r="LVQ61" s="1028"/>
      <c r="LVR61" s="1028"/>
      <c r="LVS61" s="1028"/>
      <c r="LVT61" s="1028"/>
      <c r="LVU61" s="1028"/>
      <c r="LVV61" s="1028"/>
      <c r="LVW61" s="1028"/>
      <c r="LVX61" s="1028"/>
      <c r="LVY61" s="1028"/>
      <c r="LVZ61" s="1028"/>
      <c r="LWA61" s="1028"/>
      <c r="LWB61" s="1028"/>
      <c r="LWC61" s="1028"/>
      <c r="LWD61" s="1028"/>
      <c r="LWE61" s="1028"/>
      <c r="LWF61" s="1028"/>
      <c r="LWG61" s="1028"/>
      <c r="LWH61" s="1028"/>
      <c r="LWI61" s="1028"/>
      <c r="LWJ61" s="1028"/>
      <c r="LWK61" s="1028"/>
      <c r="LWL61" s="1028"/>
      <c r="LWM61" s="1028"/>
      <c r="LWN61" s="1028"/>
      <c r="LWO61" s="1028"/>
      <c r="LWP61" s="1028"/>
      <c r="LWQ61" s="1028"/>
      <c r="LWR61" s="1028"/>
      <c r="LWS61" s="1028"/>
      <c r="LWT61" s="1028"/>
      <c r="LWU61" s="1028"/>
      <c r="LWV61" s="1028"/>
      <c r="LWW61" s="1028"/>
      <c r="LWX61" s="1028"/>
      <c r="LWY61" s="1028"/>
      <c r="LWZ61" s="1028"/>
      <c r="LXA61" s="1028"/>
      <c r="LXB61" s="1028"/>
      <c r="LXC61" s="1028"/>
      <c r="LXD61" s="1028"/>
      <c r="LXE61" s="1028"/>
      <c r="LXF61" s="1028"/>
      <c r="LXG61" s="1028"/>
      <c r="LXH61" s="1028"/>
      <c r="LXI61" s="1028"/>
      <c r="LXJ61" s="1028"/>
      <c r="LXK61" s="1028"/>
      <c r="LXL61" s="1028"/>
      <c r="LXM61" s="1028"/>
      <c r="LXN61" s="1028"/>
      <c r="LXO61" s="1028"/>
      <c r="LXP61" s="1028"/>
      <c r="LXQ61" s="1028"/>
      <c r="LXR61" s="1028"/>
      <c r="LXS61" s="1028"/>
      <c r="LXT61" s="1028"/>
      <c r="LXU61" s="1028"/>
      <c r="LXV61" s="1028"/>
      <c r="LXW61" s="1028"/>
      <c r="LXX61" s="1028"/>
      <c r="LXY61" s="1028"/>
      <c r="LXZ61" s="1028"/>
      <c r="LYA61" s="1028"/>
      <c r="LYB61" s="1028"/>
      <c r="LYC61" s="1028"/>
      <c r="LYD61" s="1028"/>
      <c r="LYE61" s="1028"/>
      <c r="LYF61" s="1028"/>
      <c r="LYG61" s="1028"/>
      <c r="LYH61" s="1028"/>
      <c r="LYI61" s="1028"/>
      <c r="LYJ61" s="1028"/>
      <c r="LYK61" s="1028"/>
      <c r="LYL61" s="1028"/>
      <c r="LYM61" s="1028"/>
      <c r="LYN61" s="1028"/>
      <c r="LYO61" s="1028"/>
      <c r="LYP61" s="1028"/>
      <c r="LYQ61" s="1028"/>
      <c r="LYR61" s="1028"/>
      <c r="LYS61" s="1028"/>
      <c r="LYT61" s="1028"/>
      <c r="LYU61" s="1028"/>
      <c r="LYV61" s="1028"/>
      <c r="LYW61" s="1028"/>
      <c r="LYX61" s="1028"/>
      <c r="LYY61" s="1028"/>
      <c r="LYZ61" s="1028"/>
      <c r="LZA61" s="1028"/>
      <c r="LZB61" s="1028"/>
      <c r="LZC61" s="1028"/>
      <c r="LZD61" s="1028"/>
      <c r="LZE61" s="1028"/>
      <c r="LZF61" s="1028"/>
      <c r="LZG61" s="1028"/>
      <c r="LZH61" s="1028"/>
      <c r="LZI61" s="1028"/>
      <c r="LZJ61" s="1028"/>
      <c r="LZK61" s="1028"/>
      <c r="LZL61" s="1028"/>
      <c r="LZM61" s="1028"/>
      <c r="LZN61" s="1028"/>
      <c r="LZO61" s="1028"/>
      <c r="LZP61" s="1028"/>
      <c r="LZQ61" s="1028"/>
      <c r="LZR61" s="1028"/>
      <c r="LZS61" s="1028"/>
      <c r="LZT61" s="1028"/>
      <c r="LZU61" s="1028"/>
      <c r="LZV61" s="1028"/>
      <c r="LZW61" s="1028"/>
      <c r="LZX61" s="1028"/>
      <c r="LZY61" s="1028"/>
      <c r="LZZ61" s="1028"/>
      <c r="MAA61" s="1028"/>
      <c r="MAB61" s="1028"/>
      <c r="MAC61" s="1028"/>
      <c r="MAD61" s="1028"/>
      <c r="MAE61" s="1028"/>
      <c r="MAF61" s="1028"/>
      <c r="MAG61" s="1028"/>
      <c r="MAH61" s="1028"/>
      <c r="MAI61" s="1028"/>
      <c r="MAJ61" s="1028"/>
      <c r="MAK61" s="1028"/>
      <c r="MAL61" s="1028"/>
      <c r="MAM61" s="1028"/>
      <c r="MAN61" s="1028"/>
      <c r="MAO61" s="1028"/>
      <c r="MAP61" s="1028"/>
      <c r="MAQ61" s="1028"/>
      <c r="MAR61" s="1028"/>
      <c r="MAS61" s="1028"/>
      <c r="MAT61" s="1028"/>
      <c r="MAU61" s="1028"/>
      <c r="MAV61" s="1028"/>
      <c r="MAW61" s="1028"/>
      <c r="MAX61" s="1028"/>
      <c r="MAY61" s="1028"/>
      <c r="MAZ61" s="1028"/>
      <c r="MBA61" s="1028"/>
      <c r="MBB61" s="1028"/>
      <c r="MBC61" s="1028"/>
      <c r="MBD61" s="1028"/>
      <c r="MBE61" s="1028"/>
      <c r="MBF61" s="1028"/>
      <c r="MBG61" s="1028"/>
      <c r="MBH61" s="1028"/>
      <c r="MBI61" s="1028"/>
      <c r="MBJ61" s="1028"/>
      <c r="MBK61" s="1028"/>
      <c r="MBL61" s="1028"/>
      <c r="MBM61" s="1028"/>
      <c r="MBN61" s="1028"/>
      <c r="MBO61" s="1028"/>
      <c r="MBP61" s="1028"/>
      <c r="MBQ61" s="1028"/>
      <c r="MBR61" s="1028"/>
      <c r="MBS61" s="1028"/>
      <c r="MBT61" s="1028"/>
      <c r="MBU61" s="1028"/>
      <c r="MBV61" s="1028"/>
      <c r="MBW61" s="1028"/>
      <c r="MBX61" s="1028"/>
      <c r="MBY61" s="1028"/>
      <c r="MBZ61" s="1028"/>
      <c r="MCA61" s="1028"/>
      <c r="MCB61" s="1028"/>
      <c r="MCC61" s="1028"/>
      <c r="MCD61" s="1028"/>
      <c r="MCE61" s="1028"/>
      <c r="MCF61" s="1028"/>
      <c r="MCG61" s="1028"/>
      <c r="MCH61" s="1028"/>
      <c r="MCI61" s="1028"/>
      <c r="MCJ61" s="1028"/>
      <c r="MCK61" s="1028"/>
      <c r="MCL61" s="1028"/>
      <c r="MCM61" s="1028"/>
      <c r="MCN61" s="1028"/>
      <c r="MCO61" s="1028"/>
      <c r="MCP61" s="1028"/>
      <c r="MCQ61" s="1028"/>
      <c r="MCR61" s="1028"/>
      <c r="MCS61" s="1028"/>
      <c r="MCT61" s="1028"/>
      <c r="MCU61" s="1028"/>
      <c r="MCV61" s="1028"/>
      <c r="MCW61" s="1028"/>
      <c r="MCX61" s="1028"/>
      <c r="MCY61" s="1028"/>
      <c r="MCZ61" s="1028"/>
      <c r="MDA61" s="1028"/>
      <c r="MDB61" s="1028"/>
      <c r="MDC61" s="1028"/>
      <c r="MDD61" s="1028"/>
      <c r="MDE61" s="1028"/>
      <c r="MDF61" s="1028"/>
      <c r="MDG61" s="1028"/>
      <c r="MDH61" s="1028"/>
      <c r="MDI61" s="1028"/>
      <c r="MDJ61" s="1028"/>
      <c r="MDK61" s="1028"/>
      <c r="MDL61" s="1028"/>
      <c r="MDM61" s="1028"/>
      <c r="MDN61" s="1028"/>
      <c r="MDO61" s="1028"/>
      <c r="MDP61" s="1028"/>
      <c r="MDQ61" s="1028"/>
      <c r="MDR61" s="1028"/>
      <c r="MDS61" s="1028"/>
      <c r="MDT61" s="1028"/>
      <c r="MDU61" s="1028"/>
      <c r="MDV61" s="1028"/>
      <c r="MDW61" s="1028"/>
      <c r="MDX61" s="1028"/>
      <c r="MDY61" s="1028"/>
      <c r="MDZ61" s="1028"/>
      <c r="MEA61" s="1028"/>
      <c r="MEB61" s="1028"/>
      <c r="MEC61" s="1028"/>
      <c r="MED61" s="1028"/>
      <c r="MEE61" s="1028"/>
      <c r="MEF61" s="1028"/>
      <c r="MEG61" s="1028"/>
      <c r="MEH61" s="1028"/>
      <c r="MEI61" s="1028"/>
      <c r="MEJ61" s="1028"/>
      <c r="MEK61" s="1028"/>
      <c r="MEL61" s="1028"/>
      <c r="MEM61" s="1028"/>
      <c r="MEN61" s="1028"/>
      <c r="MEO61" s="1028"/>
      <c r="MEP61" s="1028"/>
      <c r="MEQ61" s="1028"/>
      <c r="MER61" s="1028"/>
      <c r="MES61" s="1028"/>
      <c r="MET61" s="1028"/>
      <c r="MEU61" s="1028"/>
      <c r="MEV61" s="1028"/>
      <c r="MEW61" s="1028"/>
      <c r="MEX61" s="1028"/>
      <c r="MEY61" s="1028"/>
      <c r="MEZ61" s="1028"/>
      <c r="MFA61" s="1028"/>
      <c r="MFB61" s="1028"/>
      <c r="MFC61" s="1028"/>
      <c r="MFD61" s="1028"/>
      <c r="MFE61" s="1028"/>
      <c r="MFF61" s="1028"/>
      <c r="MFG61" s="1028"/>
      <c r="MFH61" s="1028"/>
      <c r="MFI61" s="1028"/>
      <c r="MFJ61" s="1028"/>
      <c r="MFK61" s="1028"/>
      <c r="MFL61" s="1028"/>
      <c r="MFM61" s="1028"/>
      <c r="MFN61" s="1028"/>
      <c r="MFO61" s="1028"/>
      <c r="MFP61" s="1028"/>
      <c r="MFQ61" s="1028"/>
      <c r="MFR61" s="1028"/>
      <c r="MFS61" s="1028"/>
      <c r="MFT61" s="1028"/>
      <c r="MFU61" s="1028"/>
      <c r="MFV61" s="1028"/>
      <c r="MFW61" s="1028"/>
      <c r="MFX61" s="1028"/>
      <c r="MFY61" s="1028"/>
      <c r="MFZ61" s="1028"/>
      <c r="MGA61" s="1028"/>
      <c r="MGB61" s="1028"/>
      <c r="MGC61" s="1028"/>
      <c r="MGD61" s="1028"/>
      <c r="MGE61" s="1028"/>
      <c r="MGF61" s="1028"/>
      <c r="MGG61" s="1028"/>
      <c r="MGH61" s="1028"/>
      <c r="MGI61" s="1028"/>
      <c r="MGJ61" s="1028"/>
      <c r="MGK61" s="1028"/>
      <c r="MGL61" s="1028"/>
      <c r="MGM61" s="1028"/>
      <c r="MGN61" s="1028"/>
      <c r="MGO61" s="1028"/>
      <c r="MGP61" s="1028"/>
      <c r="MGQ61" s="1028"/>
      <c r="MGR61" s="1028"/>
      <c r="MGS61" s="1028"/>
      <c r="MGT61" s="1028"/>
      <c r="MGU61" s="1028"/>
      <c r="MGV61" s="1028"/>
      <c r="MGW61" s="1028"/>
      <c r="MGX61" s="1028"/>
      <c r="MGY61" s="1028"/>
      <c r="MGZ61" s="1028"/>
      <c r="MHA61" s="1028"/>
      <c r="MHB61" s="1028"/>
      <c r="MHC61" s="1028"/>
      <c r="MHD61" s="1028"/>
      <c r="MHE61" s="1028"/>
      <c r="MHF61" s="1028"/>
      <c r="MHG61" s="1028"/>
      <c r="MHH61" s="1028"/>
      <c r="MHI61" s="1028"/>
      <c r="MHJ61" s="1028"/>
      <c r="MHK61" s="1028"/>
      <c r="MHL61" s="1028"/>
      <c r="MHM61" s="1028"/>
      <c r="MHN61" s="1028"/>
      <c r="MHO61" s="1028"/>
      <c r="MHP61" s="1028"/>
      <c r="MHQ61" s="1028"/>
      <c r="MHR61" s="1028"/>
      <c r="MHS61" s="1028"/>
      <c r="MHT61" s="1028"/>
      <c r="MHU61" s="1028"/>
      <c r="MHV61" s="1028"/>
      <c r="MHW61" s="1028"/>
      <c r="MHX61" s="1028"/>
      <c r="MHY61" s="1028"/>
      <c r="MHZ61" s="1028"/>
      <c r="MIA61" s="1028"/>
      <c r="MIB61" s="1028"/>
      <c r="MIC61" s="1028"/>
      <c r="MID61" s="1028"/>
      <c r="MIE61" s="1028"/>
      <c r="MIF61" s="1028"/>
      <c r="MIG61" s="1028"/>
      <c r="MIH61" s="1028"/>
      <c r="MII61" s="1028"/>
      <c r="MIJ61" s="1028"/>
      <c r="MIK61" s="1028"/>
      <c r="MIL61" s="1028"/>
      <c r="MIM61" s="1028"/>
      <c r="MIN61" s="1028"/>
      <c r="MIO61" s="1028"/>
      <c r="MIP61" s="1028"/>
      <c r="MIQ61" s="1028"/>
      <c r="MIR61" s="1028"/>
      <c r="MIS61" s="1028"/>
      <c r="MIT61" s="1028"/>
      <c r="MIU61" s="1028"/>
      <c r="MIV61" s="1028"/>
      <c r="MIW61" s="1028"/>
      <c r="MIX61" s="1028"/>
      <c r="MIY61" s="1028"/>
      <c r="MIZ61" s="1028"/>
      <c r="MJA61" s="1028"/>
      <c r="MJB61" s="1028"/>
      <c r="MJC61" s="1028"/>
      <c r="MJD61" s="1028"/>
      <c r="MJE61" s="1028"/>
      <c r="MJF61" s="1028"/>
      <c r="MJG61" s="1028"/>
      <c r="MJH61" s="1028"/>
      <c r="MJI61" s="1028"/>
      <c r="MJJ61" s="1028"/>
      <c r="MJK61" s="1028"/>
      <c r="MJL61" s="1028"/>
      <c r="MJM61" s="1028"/>
      <c r="MJN61" s="1028"/>
      <c r="MJO61" s="1028"/>
      <c r="MJP61" s="1028"/>
      <c r="MJQ61" s="1028"/>
      <c r="MJR61" s="1028"/>
      <c r="MJS61" s="1028"/>
      <c r="MJT61" s="1028"/>
      <c r="MJU61" s="1028"/>
      <c r="MJV61" s="1028"/>
      <c r="MJW61" s="1028"/>
      <c r="MJX61" s="1028"/>
      <c r="MJY61" s="1028"/>
      <c r="MJZ61" s="1028"/>
      <c r="MKA61" s="1028"/>
      <c r="MKB61" s="1028"/>
      <c r="MKC61" s="1028"/>
      <c r="MKD61" s="1028"/>
      <c r="MKE61" s="1028"/>
      <c r="MKF61" s="1028"/>
      <c r="MKG61" s="1028"/>
      <c r="MKH61" s="1028"/>
      <c r="MKI61" s="1028"/>
      <c r="MKJ61" s="1028"/>
      <c r="MKK61" s="1028"/>
      <c r="MKL61" s="1028"/>
      <c r="MKM61" s="1028"/>
      <c r="MKN61" s="1028"/>
      <c r="MKO61" s="1028"/>
      <c r="MKP61" s="1028"/>
      <c r="MKQ61" s="1028"/>
      <c r="MKR61" s="1028"/>
      <c r="MKS61" s="1028"/>
      <c r="MKT61" s="1028"/>
      <c r="MKU61" s="1028"/>
      <c r="MKV61" s="1028"/>
      <c r="MKW61" s="1028"/>
      <c r="MKX61" s="1028"/>
      <c r="MKY61" s="1028"/>
      <c r="MKZ61" s="1028"/>
      <c r="MLA61" s="1028"/>
      <c r="MLB61" s="1028"/>
      <c r="MLC61" s="1028"/>
      <c r="MLD61" s="1028"/>
      <c r="MLE61" s="1028"/>
      <c r="MLF61" s="1028"/>
      <c r="MLG61" s="1028"/>
      <c r="MLH61" s="1028"/>
      <c r="MLI61" s="1028"/>
      <c r="MLJ61" s="1028"/>
      <c r="MLK61" s="1028"/>
      <c r="MLL61" s="1028"/>
      <c r="MLM61" s="1028"/>
      <c r="MLN61" s="1028"/>
      <c r="MLO61" s="1028"/>
      <c r="MLP61" s="1028"/>
      <c r="MLQ61" s="1028"/>
      <c r="MLR61" s="1028"/>
      <c r="MLS61" s="1028"/>
      <c r="MLT61" s="1028"/>
      <c r="MLU61" s="1028"/>
      <c r="MLV61" s="1028"/>
      <c r="MLW61" s="1028"/>
      <c r="MLX61" s="1028"/>
      <c r="MLY61" s="1028"/>
      <c r="MLZ61" s="1028"/>
      <c r="MMA61" s="1028"/>
      <c r="MMB61" s="1028"/>
      <c r="MMC61" s="1028"/>
      <c r="MMD61" s="1028"/>
      <c r="MME61" s="1028"/>
      <c r="MMF61" s="1028"/>
      <c r="MMG61" s="1028"/>
      <c r="MMH61" s="1028"/>
      <c r="MMI61" s="1028"/>
      <c r="MMJ61" s="1028"/>
      <c r="MMK61" s="1028"/>
      <c r="MML61" s="1028"/>
      <c r="MMM61" s="1028"/>
      <c r="MMN61" s="1028"/>
      <c r="MMO61" s="1028"/>
      <c r="MMP61" s="1028"/>
      <c r="MMQ61" s="1028"/>
      <c r="MMR61" s="1028"/>
      <c r="MMS61" s="1028"/>
      <c r="MMT61" s="1028"/>
      <c r="MMU61" s="1028"/>
      <c r="MMV61" s="1028"/>
      <c r="MMW61" s="1028"/>
      <c r="MMX61" s="1028"/>
      <c r="MMY61" s="1028"/>
      <c r="MMZ61" s="1028"/>
      <c r="MNA61" s="1028"/>
      <c r="MNB61" s="1028"/>
      <c r="MNC61" s="1028"/>
      <c r="MND61" s="1028"/>
      <c r="MNE61" s="1028"/>
      <c r="MNF61" s="1028"/>
      <c r="MNG61" s="1028"/>
      <c r="MNH61" s="1028"/>
      <c r="MNI61" s="1028"/>
      <c r="MNJ61" s="1028"/>
      <c r="MNK61" s="1028"/>
      <c r="MNL61" s="1028"/>
      <c r="MNM61" s="1028"/>
      <c r="MNN61" s="1028"/>
      <c r="MNO61" s="1028"/>
      <c r="MNP61" s="1028"/>
      <c r="MNQ61" s="1028"/>
      <c r="MNR61" s="1028"/>
      <c r="MNS61" s="1028"/>
      <c r="MNT61" s="1028"/>
      <c r="MNU61" s="1028"/>
      <c r="MNV61" s="1028"/>
      <c r="MNW61" s="1028"/>
      <c r="MNX61" s="1028"/>
      <c r="MNY61" s="1028"/>
      <c r="MNZ61" s="1028"/>
      <c r="MOA61" s="1028"/>
      <c r="MOB61" s="1028"/>
      <c r="MOC61" s="1028"/>
      <c r="MOD61" s="1028"/>
      <c r="MOE61" s="1028"/>
      <c r="MOF61" s="1028"/>
      <c r="MOG61" s="1028"/>
      <c r="MOH61" s="1028"/>
      <c r="MOI61" s="1028"/>
      <c r="MOJ61" s="1028"/>
      <c r="MOK61" s="1028"/>
      <c r="MOL61" s="1028"/>
      <c r="MOM61" s="1028"/>
      <c r="MON61" s="1028"/>
      <c r="MOO61" s="1028"/>
      <c r="MOP61" s="1028"/>
      <c r="MOQ61" s="1028"/>
      <c r="MOR61" s="1028"/>
      <c r="MOS61" s="1028"/>
      <c r="MOT61" s="1028"/>
      <c r="MOU61" s="1028"/>
      <c r="MOV61" s="1028"/>
      <c r="MOW61" s="1028"/>
      <c r="MOX61" s="1028"/>
      <c r="MOY61" s="1028"/>
      <c r="MOZ61" s="1028"/>
      <c r="MPA61" s="1028"/>
      <c r="MPB61" s="1028"/>
      <c r="MPC61" s="1028"/>
      <c r="MPD61" s="1028"/>
      <c r="MPE61" s="1028"/>
      <c r="MPF61" s="1028"/>
      <c r="MPG61" s="1028"/>
      <c r="MPH61" s="1028"/>
      <c r="MPI61" s="1028"/>
      <c r="MPJ61" s="1028"/>
      <c r="MPK61" s="1028"/>
      <c r="MPL61" s="1028"/>
      <c r="MPM61" s="1028"/>
      <c r="MPN61" s="1028"/>
      <c r="MPO61" s="1028"/>
      <c r="MPP61" s="1028"/>
      <c r="MPQ61" s="1028"/>
      <c r="MPR61" s="1028"/>
      <c r="MPS61" s="1028"/>
      <c r="MPT61" s="1028"/>
      <c r="MPU61" s="1028"/>
      <c r="MPV61" s="1028"/>
      <c r="MPW61" s="1028"/>
      <c r="MPX61" s="1028"/>
      <c r="MPY61" s="1028"/>
      <c r="MPZ61" s="1028"/>
      <c r="MQA61" s="1028"/>
      <c r="MQB61" s="1028"/>
      <c r="MQC61" s="1028"/>
      <c r="MQD61" s="1028"/>
      <c r="MQE61" s="1028"/>
      <c r="MQF61" s="1028"/>
      <c r="MQG61" s="1028"/>
      <c r="MQH61" s="1028"/>
      <c r="MQI61" s="1028"/>
      <c r="MQJ61" s="1028"/>
      <c r="MQK61" s="1028"/>
      <c r="MQL61" s="1028"/>
      <c r="MQM61" s="1028"/>
      <c r="MQN61" s="1028"/>
      <c r="MQO61" s="1028"/>
      <c r="MQP61" s="1028"/>
      <c r="MQQ61" s="1028"/>
      <c r="MQR61" s="1028"/>
      <c r="MQS61" s="1028"/>
      <c r="MQT61" s="1028"/>
      <c r="MQU61" s="1028"/>
      <c r="MQV61" s="1028"/>
      <c r="MQW61" s="1028"/>
      <c r="MQX61" s="1028"/>
      <c r="MQY61" s="1028"/>
      <c r="MQZ61" s="1028"/>
      <c r="MRA61" s="1028"/>
      <c r="MRB61" s="1028"/>
      <c r="MRC61" s="1028"/>
      <c r="MRD61" s="1028"/>
      <c r="MRE61" s="1028"/>
      <c r="MRF61" s="1028"/>
      <c r="MRG61" s="1028"/>
      <c r="MRH61" s="1028"/>
      <c r="MRI61" s="1028"/>
      <c r="MRJ61" s="1028"/>
      <c r="MRK61" s="1028"/>
      <c r="MRL61" s="1028"/>
      <c r="MRM61" s="1028"/>
      <c r="MRN61" s="1028"/>
      <c r="MRO61" s="1028"/>
      <c r="MRP61" s="1028"/>
      <c r="MRQ61" s="1028"/>
      <c r="MRR61" s="1028"/>
      <c r="MRS61" s="1028"/>
      <c r="MRT61" s="1028"/>
      <c r="MRU61" s="1028"/>
      <c r="MRV61" s="1028"/>
      <c r="MRW61" s="1028"/>
      <c r="MRX61" s="1028"/>
      <c r="MRY61" s="1028"/>
      <c r="MRZ61" s="1028"/>
      <c r="MSA61" s="1028"/>
      <c r="MSB61" s="1028"/>
      <c r="MSC61" s="1028"/>
      <c r="MSD61" s="1028"/>
      <c r="MSE61" s="1028"/>
      <c r="MSF61" s="1028"/>
      <c r="MSG61" s="1028"/>
      <c r="MSH61" s="1028"/>
      <c r="MSI61" s="1028"/>
      <c r="MSJ61" s="1028"/>
      <c r="MSK61" s="1028"/>
      <c r="MSL61" s="1028"/>
      <c r="MSM61" s="1028"/>
      <c r="MSN61" s="1028"/>
      <c r="MSO61" s="1028"/>
      <c r="MSP61" s="1028"/>
      <c r="MSQ61" s="1028"/>
      <c r="MSR61" s="1028"/>
      <c r="MSS61" s="1028"/>
      <c r="MST61" s="1028"/>
      <c r="MSU61" s="1028"/>
      <c r="MSV61" s="1028"/>
      <c r="MSW61" s="1028"/>
      <c r="MSX61" s="1028"/>
      <c r="MSY61" s="1028"/>
      <c r="MSZ61" s="1028"/>
      <c r="MTA61" s="1028"/>
      <c r="MTB61" s="1028"/>
      <c r="MTC61" s="1028"/>
      <c r="MTD61" s="1028"/>
      <c r="MTE61" s="1028"/>
      <c r="MTF61" s="1028"/>
      <c r="MTG61" s="1028"/>
      <c r="MTH61" s="1028"/>
      <c r="MTI61" s="1028"/>
      <c r="MTJ61" s="1028"/>
      <c r="MTK61" s="1028"/>
      <c r="MTL61" s="1028"/>
      <c r="MTM61" s="1028"/>
      <c r="MTN61" s="1028"/>
      <c r="MTO61" s="1028"/>
      <c r="MTP61" s="1028"/>
      <c r="MTQ61" s="1028"/>
      <c r="MTR61" s="1028"/>
      <c r="MTS61" s="1028"/>
      <c r="MTT61" s="1028"/>
      <c r="MTU61" s="1028"/>
      <c r="MTV61" s="1028"/>
      <c r="MTW61" s="1028"/>
      <c r="MTX61" s="1028"/>
      <c r="MTY61" s="1028"/>
      <c r="MTZ61" s="1028"/>
      <c r="MUA61" s="1028"/>
      <c r="MUB61" s="1028"/>
      <c r="MUC61" s="1028"/>
      <c r="MUD61" s="1028"/>
      <c r="MUE61" s="1028"/>
      <c r="MUF61" s="1028"/>
      <c r="MUG61" s="1028"/>
      <c r="MUH61" s="1028"/>
      <c r="MUI61" s="1028"/>
      <c r="MUJ61" s="1028"/>
      <c r="MUK61" s="1028"/>
      <c r="MUL61" s="1028"/>
      <c r="MUM61" s="1028"/>
      <c r="MUN61" s="1028"/>
      <c r="MUO61" s="1028"/>
      <c r="MUP61" s="1028"/>
      <c r="MUQ61" s="1028"/>
      <c r="MUR61" s="1028"/>
      <c r="MUS61" s="1028"/>
      <c r="MUT61" s="1028"/>
      <c r="MUU61" s="1028"/>
      <c r="MUV61" s="1028"/>
      <c r="MUW61" s="1028"/>
      <c r="MUX61" s="1028"/>
      <c r="MUY61" s="1028"/>
      <c r="MUZ61" s="1028"/>
      <c r="MVA61" s="1028"/>
      <c r="MVB61" s="1028"/>
      <c r="MVC61" s="1028"/>
      <c r="MVD61" s="1028"/>
      <c r="MVE61" s="1028"/>
      <c r="MVF61" s="1028"/>
      <c r="MVG61" s="1028"/>
      <c r="MVH61" s="1028"/>
      <c r="MVI61" s="1028"/>
      <c r="MVJ61" s="1028"/>
      <c r="MVK61" s="1028"/>
      <c r="MVL61" s="1028"/>
      <c r="MVM61" s="1028"/>
      <c r="MVN61" s="1028"/>
      <c r="MVO61" s="1028"/>
      <c r="MVP61" s="1028"/>
      <c r="MVQ61" s="1028"/>
      <c r="MVR61" s="1028"/>
      <c r="MVS61" s="1028"/>
      <c r="MVT61" s="1028"/>
      <c r="MVU61" s="1028"/>
      <c r="MVV61" s="1028"/>
      <c r="MVW61" s="1028"/>
      <c r="MVX61" s="1028"/>
      <c r="MVY61" s="1028"/>
      <c r="MVZ61" s="1028"/>
      <c r="MWA61" s="1028"/>
      <c r="MWB61" s="1028"/>
      <c r="MWC61" s="1028"/>
      <c r="MWD61" s="1028"/>
      <c r="MWE61" s="1028"/>
      <c r="MWF61" s="1028"/>
      <c r="MWG61" s="1028"/>
      <c r="MWH61" s="1028"/>
      <c r="MWI61" s="1028"/>
      <c r="MWJ61" s="1028"/>
      <c r="MWK61" s="1028"/>
      <c r="MWL61" s="1028"/>
      <c r="MWM61" s="1028"/>
      <c r="MWN61" s="1028"/>
      <c r="MWO61" s="1028"/>
      <c r="MWP61" s="1028"/>
      <c r="MWQ61" s="1028"/>
      <c r="MWR61" s="1028"/>
      <c r="MWS61" s="1028"/>
      <c r="MWT61" s="1028"/>
      <c r="MWU61" s="1028"/>
      <c r="MWV61" s="1028"/>
      <c r="MWW61" s="1028"/>
      <c r="MWX61" s="1028"/>
      <c r="MWY61" s="1028"/>
      <c r="MWZ61" s="1028"/>
      <c r="MXA61" s="1028"/>
      <c r="MXB61" s="1028"/>
      <c r="MXC61" s="1028"/>
      <c r="MXD61" s="1028"/>
      <c r="MXE61" s="1028"/>
      <c r="MXF61" s="1028"/>
      <c r="MXG61" s="1028"/>
      <c r="MXH61" s="1028"/>
      <c r="MXI61" s="1028"/>
      <c r="MXJ61" s="1028"/>
      <c r="MXK61" s="1028"/>
      <c r="MXL61" s="1028"/>
      <c r="MXM61" s="1028"/>
      <c r="MXN61" s="1028"/>
      <c r="MXO61" s="1028"/>
      <c r="MXP61" s="1028"/>
      <c r="MXQ61" s="1028"/>
      <c r="MXR61" s="1028"/>
      <c r="MXS61" s="1028"/>
      <c r="MXT61" s="1028"/>
      <c r="MXU61" s="1028"/>
      <c r="MXV61" s="1028"/>
      <c r="MXW61" s="1028"/>
      <c r="MXX61" s="1028"/>
      <c r="MXY61" s="1028"/>
      <c r="MXZ61" s="1028"/>
      <c r="MYA61" s="1028"/>
      <c r="MYB61" s="1028"/>
      <c r="MYC61" s="1028"/>
      <c r="MYD61" s="1028"/>
      <c r="MYE61" s="1028"/>
      <c r="MYF61" s="1028"/>
      <c r="MYG61" s="1028"/>
      <c r="MYH61" s="1028"/>
      <c r="MYI61" s="1028"/>
      <c r="MYJ61" s="1028"/>
      <c r="MYK61" s="1028"/>
      <c r="MYL61" s="1028"/>
      <c r="MYM61" s="1028"/>
      <c r="MYN61" s="1028"/>
      <c r="MYO61" s="1028"/>
      <c r="MYP61" s="1028"/>
      <c r="MYQ61" s="1028"/>
      <c r="MYR61" s="1028"/>
      <c r="MYS61" s="1028"/>
      <c r="MYT61" s="1028"/>
      <c r="MYU61" s="1028"/>
      <c r="MYV61" s="1028"/>
      <c r="MYW61" s="1028"/>
      <c r="MYX61" s="1028"/>
      <c r="MYY61" s="1028"/>
      <c r="MYZ61" s="1028"/>
      <c r="MZA61" s="1028"/>
      <c r="MZB61" s="1028"/>
      <c r="MZC61" s="1028"/>
      <c r="MZD61" s="1028"/>
      <c r="MZE61" s="1028"/>
      <c r="MZF61" s="1028"/>
      <c r="MZG61" s="1028"/>
      <c r="MZH61" s="1028"/>
      <c r="MZI61" s="1028"/>
      <c r="MZJ61" s="1028"/>
      <c r="MZK61" s="1028"/>
      <c r="MZL61" s="1028"/>
      <c r="MZM61" s="1028"/>
      <c r="MZN61" s="1028"/>
      <c r="MZO61" s="1028"/>
      <c r="MZP61" s="1028"/>
      <c r="MZQ61" s="1028"/>
      <c r="MZR61" s="1028"/>
      <c r="MZS61" s="1028"/>
      <c r="MZT61" s="1028"/>
      <c r="MZU61" s="1028"/>
      <c r="MZV61" s="1028"/>
      <c r="MZW61" s="1028"/>
      <c r="MZX61" s="1028"/>
      <c r="MZY61" s="1028"/>
      <c r="MZZ61" s="1028"/>
      <c r="NAA61" s="1028"/>
      <c r="NAB61" s="1028"/>
      <c r="NAC61" s="1028"/>
      <c r="NAD61" s="1028"/>
      <c r="NAE61" s="1028"/>
      <c r="NAF61" s="1028"/>
      <c r="NAG61" s="1028"/>
      <c r="NAH61" s="1028"/>
      <c r="NAI61" s="1028"/>
      <c r="NAJ61" s="1028"/>
      <c r="NAK61" s="1028"/>
      <c r="NAL61" s="1028"/>
      <c r="NAM61" s="1028"/>
      <c r="NAN61" s="1028"/>
      <c r="NAO61" s="1028"/>
      <c r="NAP61" s="1028"/>
      <c r="NAQ61" s="1028"/>
      <c r="NAR61" s="1028"/>
      <c r="NAS61" s="1028"/>
      <c r="NAT61" s="1028"/>
      <c r="NAU61" s="1028"/>
      <c r="NAV61" s="1028"/>
      <c r="NAW61" s="1028"/>
      <c r="NAX61" s="1028"/>
      <c r="NAY61" s="1028"/>
      <c r="NAZ61" s="1028"/>
      <c r="NBA61" s="1028"/>
      <c r="NBB61" s="1028"/>
      <c r="NBC61" s="1028"/>
      <c r="NBD61" s="1028"/>
      <c r="NBE61" s="1028"/>
      <c r="NBF61" s="1028"/>
      <c r="NBG61" s="1028"/>
      <c r="NBH61" s="1028"/>
      <c r="NBI61" s="1028"/>
      <c r="NBJ61" s="1028"/>
      <c r="NBK61" s="1028"/>
      <c r="NBL61" s="1028"/>
      <c r="NBM61" s="1028"/>
      <c r="NBN61" s="1028"/>
      <c r="NBO61" s="1028"/>
      <c r="NBP61" s="1028"/>
      <c r="NBQ61" s="1028"/>
      <c r="NBR61" s="1028"/>
      <c r="NBS61" s="1028"/>
      <c r="NBT61" s="1028"/>
      <c r="NBU61" s="1028"/>
      <c r="NBV61" s="1028"/>
      <c r="NBW61" s="1028"/>
      <c r="NBX61" s="1028"/>
      <c r="NBY61" s="1028"/>
      <c r="NBZ61" s="1028"/>
      <c r="NCA61" s="1028"/>
      <c r="NCB61" s="1028"/>
      <c r="NCC61" s="1028"/>
      <c r="NCD61" s="1028"/>
      <c r="NCE61" s="1028"/>
      <c r="NCF61" s="1028"/>
      <c r="NCG61" s="1028"/>
      <c r="NCH61" s="1028"/>
      <c r="NCI61" s="1028"/>
      <c r="NCJ61" s="1028"/>
      <c r="NCK61" s="1028"/>
      <c r="NCL61" s="1028"/>
      <c r="NCM61" s="1028"/>
      <c r="NCN61" s="1028"/>
      <c r="NCO61" s="1028"/>
      <c r="NCP61" s="1028"/>
      <c r="NCQ61" s="1028"/>
      <c r="NCR61" s="1028"/>
      <c r="NCS61" s="1028"/>
      <c r="NCT61" s="1028"/>
      <c r="NCU61" s="1028"/>
      <c r="NCV61" s="1028"/>
      <c r="NCW61" s="1028"/>
      <c r="NCX61" s="1028"/>
      <c r="NCY61" s="1028"/>
      <c r="NCZ61" s="1028"/>
      <c r="NDA61" s="1028"/>
      <c r="NDB61" s="1028"/>
      <c r="NDC61" s="1028"/>
      <c r="NDD61" s="1028"/>
      <c r="NDE61" s="1028"/>
      <c r="NDF61" s="1028"/>
      <c r="NDG61" s="1028"/>
      <c r="NDH61" s="1028"/>
      <c r="NDI61" s="1028"/>
      <c r="NDJ61" s="1028"/>
      <c r="NDK61" s="1028"/>
      <c r="NDL61" s="1028"/>
      <c r="NDM61" s="1028"/>
      <c r="NDN61" s="1028"/>
      <c r="NDO61" s="1028"/>
      <c r="NDP61" s="1028"/>
      <c r="NDQ61" s="1028"/>
      <c r="NDR61" s="1028"/>
      <c r="NDS61" s="1028"/>
      <c r="NDT61" s="1028"/>
      <c r="NDU61" s="1028"/>
      <c r="NDV61" s="1028"/>
      <c r="NDW61" s="1028"/>
      <c r="NDX61" s="1028"/>
      <c r="NDY61" s="1028"/>
      <c r="NDZ61" s="1028"/>
      <c r="NEA61" s="1028"/>
      <c r="NEB61" s="1028"/>
      <c r="NEC61" s="1028"/>
      <c r="NED61" s="1028"/>
      <c r="NEE61" s="1028"/>
      <c r="NEF61" s="1028"/>
      <c r="NEG61" s="1028"/>
      <c r="NEH61" s="1028"/>
      <c r="NEI61" s="1028"/>
      <c r="NEJ61" s="1028"/>
      <c r="NEK61" s="1028"/>
      <c r="NEL61" s="1028"/>
      <c r="NEM61" s="1028"/>
      <c r="NEN61" s="1028"/>
      <c r="NEO61" s="1028"/>
      <c r="NEP61" s="1028"/>
      <c r="NEQ61" s="1028"/>
      <c r="NER61" s="1028"/>
      <c r="NES61" s="1028"/>
      <c r="NET61" s="1028"/>
      <c r="NEU61" s="1028"/>
      <c r="NEV61" s="1028"/>
      <c r="NEW61" s="1028"/>
      <c r="NEX61" s="1028"/>
      <c r="NEY61" s="1028"/>
      <c r="NEZ61" s="1028"/>
      <c r="NFA61" s="1028"/>
      <c r="NFB61" s="1028"/>
      <c r="NFC61" s="1028"/>
      <c r="NFD61" s="1028"/>
      <c r="NFE61" s="1028"/>
      <c r="NFF61" s="1028"/>
      <c r="NFG61" s="1028"/>
      <c r="NFH61" s="1028"/>
      <c r="NFI61" s="1028"/>
      <c r="NFJ61" s="1028"/>
      <c r="NFK61" s="1028"/>
      <c r="NFL61" s="1028"/>
      <c r="NFM61" s="1028"/>
      <c r="NFN61" s="1028"/>
      <c r="NFO61" s="1028"/>
      <c r="NFP61" s="1028"/>
      <c r="NFQ61" s="1028"/>
      <c r="NFR61" s="1028"/>
      <c r="NFS61" s="1028"/>
      <c r="NFT61" s="1028"/>
      <c r="NFU61" s="1028"/>
      <c r="NFV61" s="1028"/>
      <c r="NFW61" s="1028"/>
      <c r="NFX61" s="1028"/>
      <c r="NFY61" s="1028"/>
      <c r="NFZ61" s="1028"/>
      <c r="NGA61" s="1028"/>
      <c r="NGB61" s="1028"/>
      <c r="NGC61" s="1028"/>
      <c r="NGD61" s="1028"/>
      <c r="NGE61" s="1028"/>
      <c r="NGF61" s="1028"/>
      <c r="NGG61" s="1028"/>
      <c r="NGH61" s="1028"/>
      <c r="NGI61" s="1028"/>
      <c r="NGJ61" s="1028"/>
      <c r="NGK61" s="1028"/>
      <c r="NGL61" s="1028"/>
      <c r="NGM61" s="1028"/>
      <c r="NGN61" s="1028"/>
      <c r="NGO61" s="1028"/>
      <c r="NGP61" s="1028"/>
      <c r="NGQ61" s="1028"/>
      <c r="NGR61" s="1028"/>
      <c r="NGS61" s="1028"/>
      <c r="NGT61" s="1028"/>
      <c r="NGU61" s="1028"/>
      <c r="NGV61" s="1028"/>
      <c r="NGW61" s="1028"/>
      <c r="NGX61" s="1028"/>
      <c r="NGY61" s="1028"/>
      <c r="NGZ61" s="1028"/>
      <c r="NHA61" s="1028"/>
      <c r="NHB61" s="1028"/>
      <c r="NHC61" s="1028"/>
      <c r="NHD61" s="1028"/>
      <c r="NHE61" s="1028"/>
      <c r="NHF61" s="1028"/>
      <c r="NHG61" s="1028"/>
      <c r="NHH61" s="1028"/>
      <c r="NHI61" s="1028"/>
      <c r="NHJ61" s="1028"/>
      <c r="NHK61" s="1028"/>
      <c r="NHL61" s="1028"/>
      <c r="NHM61" s="1028"/>
      <c r="NHN61" s="1028"/>
      <c r="NHO61" s="1028"/>
      <c r="NHP61" s="1028"/>
      <c r="NHQ61" s="1028"/>
      <c r="NHR61" s="1028"/>
      <c r="NHS61" s="1028"/>
      <c r="NHT61" s="1028"/>
      <c r="NHU61" s="1028"/>
      <c r="NHV61" s="1028"/>
      <c r="NHW61" s="1028"/>
      <c r="NHX61" s="1028"/>
      <c r="NHY61" s="1028"/>
      <c r="NHZ61" s="1028"/>
      <c r="NIA61" s="1028"/>
      <c r="NIB61" s="1028"/>
      <c r="NIC61" s="1028"/>
      <c r="NID61" s="1028"/>
      <c r="NIE61" s="1028"/>
      <c r="NIF61" s="1028"/>
      <c r="NIG61" s="1028"/>
      <c r="NIH61" s="1028"/>
      <c r="NII61" s="1028"/>
      <c r="NIJ61" s="1028"/>
      <c r="NIK61" s="1028"/>
      <c r="NIL61" s="1028"/>
      <c r="NIM61" s="1028"/>
      <c r="NIN61" s="1028"/>
      <c r="NIO61" s="1028"/>
      <c r="NIP61" s="1028"/>
      <c r="NIQ61" s="1028"/>
      <c r="NIR61" s="1028"/>
      <c r="NIS61" s="1028"/>
      <c r="NIT61" s="1028"/>
      <c r="NIU61" s="1028"/>
      <c r="NIV61" s="1028"/>
      <c r="NIW61" s="1028"/>
      <c r="NIX61" s="1028"/>
      <c r="NIY61" s="1028"/>
      <c r="NIZ61" s="1028"/>
      <c r="NJA61" s="1028"/>
      <c r="NJB61" s="1028"/>
      <c r="NJC61" s="1028"/>
      <c r="NJD61" s="1028"/>
      <c r="NJE61" s="1028"/>
      <c r="NJF61" s="1028"/>
      <c r="NJG61" s="1028"/>
      <c r="NJH61" s="1028"/>
      <c r="NJI61" s="1028"/>
      <c r="NJJ61" s="1028"/>
      <c r="NJK61" s="1028"/>
      <c r="NJL61" s="1028"/>
      <c r="NJM61" s="1028"/>
      <c r="NJN61" s="1028"/>
      <c r="NJO61" s="1028"/>
      <c r="NJP61" s="1028"/>
      <c r="NJQ61" s="1028"/>
      <c r="NJR61" s="1028"/>
      <c r="NJS61" s="1028"/>
      <c r="NJT61" s="1028"/>
      <c r="NJU61" s="1028"/>
      <c r="NJV61" s="1028"/>
      <c r="NJW61" s="1028"/>
      <c r="NJX61" s="1028"/>
      <c r="NJY61" s="1028"/>
      <c r="NJZ61" s="1028"/>
      <c r="NKA61" s="1028"/>
      <c r="NKB61" s="1028"/>
      <c r="NKC61" s="1028"/>
      <c r="NKD61" s="1028"/>
      <c r="NKE61" s="1028"/>
      <c r="NKF61" s="1028"/>
      <c r="NKG61" s="1028"/>
      <c r="NKH61" s="1028"/>
      <c r="NKI61" s="1028"/>
      <c r="NKJ61" s="1028"/>
      <c r="NKK61" s="1028"/>
      <c r="NKL61" s="1028"/>
      <c r="NKM61" s="1028"/>
      <c r="NKN61" s="1028"/>
      <c r="NKO61" s="1028"/>
      <c r="NKP61" s="1028"/>
      <c r="NKQ61" s="1028"/>
      <c r="NKR61" s="1028"/>
      <c r="NKS61" s="1028"/>
      <c r="NKT61" s="1028"/>
      <c r="NKU61" s="1028"/>
      <c r="NKV61" s="1028"/>
      <c r="NKW61" s="1028"/>
      <c r="NKX61" s="1028"/>
      <c r="NKY61" s="1028"/>
      <c r="NKZ61" s="1028"/>
      <c r="NLA61" s="1028"/>
      <c r="NLB61" s="1028"/>
      <c r="NLC61" s="1028"/>
      <c r="NLD61" s="1028"/>
      <c r="NLE61" s="1028"/>
      <c r="NLF61" s="1028"/>
      <c r="NLG61" s="1028"/>
      <c r="NLH61" s="1028"/>
      <c r="NLI61" s="1028"/>
      <c r="NLJ61" s="1028"/>
      <c r="NLK61" s="1028"/>
      <c r="NLL61" s="1028"/>
      <c r="NLM61" s="1028"/>
      <c r="NLN61" s="1028"/>
      <c r="NLO61" s="1028"/>
      <c r="NLP61" s="1028"/>
      <c r="NLQ61" s="1028"/>
      <c r="NLR61" s="1028"/>
      <c r="NLS61" s="1028"/>
      <c r="NLT61" s="1028"/>
      <c r="NLU61" s="1028"/>
      <c r="NLV61" s="1028"/>
      <c r="NLW61" s="1028"/>
      <c r="NLX61" s="1028"/>
      <c r="NLY61" s="1028"/>
      <c r="NLZ61" s="1028"/>
      <c r="NMA61" s="1028"/>
      <c r="NMB61" s="1028"/>
      <c r="NMC61" s="1028"/>
      <c r="NMD61" s="1028"/>
      <c r="NME61" s="1028"/>
      <c r="NMF61" s="1028"/>
      <c r="NMG61" s="1028"/>
      <c r="NMH61" s="1028"/>
      <c r="NMI61" s="1028"/>
      <c r="NMJ61" s="1028"/>
      <c r="NMK61" s="1028"/>
      <c r="NML61" s="1028"/>
      <c r="NMM61" s="1028"/>
      <c r="NMN61" s="1028"/>
      <c r="NMO61" s="1028"/>
      <c r="NMP61" s="1028"/>
      <c r="NMQ61" s="1028"/>
      <c r="NMR61" s="1028"/>
      <c r="NMS61" s="1028"/>
      <c r="NMT61" s="1028"/>
      <c r="NMU61" s="1028"/>
      <c r="NMV61" s="1028"/>
      <c r="NMW61" s="1028"/>
      <c r="NMX61" s="1028"/>
      <c r="NMY61" s="1028"/>
      <c r="NMZ61" s="1028"/>
      <c r="NNA61" s="1028"/>
      <c r="NNB61" s="1028"/>
      <c r="NNC61" s="1028"/>
      <c r="NND61" s="1028"/>
      <c r="NNE61" s="1028"/>
      <c r="NNF61" s="1028"/>
      <c r="NNG61" s="1028"/>
      <c r="NNH61" s="1028"/>
      <c r="NNI61" s="1028"/>
      <c r="NNJ61" s="1028"/>
      <c r="NNK61" s="1028"/>
      <c r="NNL61" s="1028"/>
      <c r="NNM61" s="1028"/>
      <c r="NNN61" s="1028"/>
      <c r="NNO61" s="1028"/>
      <c r="NNP61" s="1028"/>
      <c r="NNQ61" s="1028"/>
      <c r="NNR61" s="1028"/>
      <c r="NNS61" s="1028"/>
      <c r="NNT61" s="1028"/>
      <c r="NNU61" s="1028"/>
      <c r="NNV61" s="1028"/>
      <c r="NNW61" s="1028"/>
      <c r="NNX61" s="1028"/>
      <c r="NNY61" s="1028"/>
      <c r="NNZ61" s="1028"/>
      <c r="NOA61" s="1028"/>
      <c r="NOB61" s="1028"/>
      <c r="NOC61" s="1028"/>
      <c r="NOD61" s="1028"/>
      <c r="NOE61" s="1028"/>
      <c r="NOF61" s="1028"/>
      <c r="NOG61" s="1028"/>
      <c r="NOH61" s="1028"/>
      <c r="NOI61" s="1028"/>
      <c r="NOJ61" s="1028"/>
      <c r="NOK61" s="1028"/>
      <c r="NOL61" s="1028"/>
      <c r="NOM61" s="1028"/>
      <c r="NON61" s="1028"/>
      <c r="NOO61" s="1028"/>
      <c r="NOP61" s="1028"/>
      <c r="NOQ61" s="1028"/>
      <c r="NOR61" s="1028"/>
      <c r="NOS61" s="1028"/>
      <c r="NOT61" s="1028"/>
      <c r="NOU61" s="1028"/>
      <c r="NOV61" s="1028"/>
      <c r="NOW61" s="1028"/>
      <c r="NOX61" s="1028"/>
      <c r="NOY61" s="1028"/>
      <c r="NOZ61" s="1028"/>
      <c r="NPA61" s="1028"/>
      <c r="NPB61" s="1028"/>
      <c r="NPC61" s="1028"/>
      <c r="NPD61" s="1028"/>
      <c r="NPE61" s="1028"/>
      <c r="NPF61" s="1028"/>
      <c r="NPG61" s="1028"/>
      <c r="NPH61" s="1028"/>
      <c r="NPI61" s="1028"/>
      <c r="NPJ61" s="1028"/>
      <c r="NPK61" s="1028"/>
      <c r="NPL61" s="1028"/>
      <c r="NPM61" s="1028"/>
      <c r="NPN61" s="1028"/>
      <c r="NPO61" s="1028"/>
      <c r="NPP61" s="1028"/>
      <c r="NPQ61" s="1028"/>
      <c r="NPR61" s="1028"/>
      <c r="NPS61" s="1028"/>
      <c r="NPT61" s="1028"/>
      <c r="NPU61" s="1028"/>
      <c r="NPV61" s="1028"/>
      <c r="NPW61" s="1028"/>
      <c r="NPX61" s="1028"/>
      <c r="NPY61" s="1028"/>
      <c r="NPZ61" s="1028"/>
      <c r="NQA61" s="1028"/>
      <c r="NQB61" s="1028"/>
      <c r="NQC61" s="1028"/>
      <c r="NQD61" s="1028"/>
      <c r="NQE61" s="1028"/>
      <c r="NQF61" s="1028"/>
      <c r="NQG61" s="1028"/>
      <c r="NQH61" s="1028"/>
      <c r="NQI61" s="1028"/>
      <c r="NQJ61" s="1028"/>
      <c r="NQK61" s="1028"/>
      <c r="NQL61" s="1028"/>
      <c r="NQM61" s="1028"/>
      <c r="NQN61" s="1028"/>
      <c r="NQO61" s="1028"/>
      <c r="NQP61" s="1028"/>
      <c r="NQQ61" s="1028"/>
      <c r="NQR61" s="1028"/>
      <c r="NQS61" s="1028"/>
      <c r="NQT61" s="1028"/>
      <c r="NQU61" s="1028"/>
      <c r="NQV61" s="1028"/>
      <c r="NQW61" s="1028"/>
      <c r="NQX61" s="1028"/>
      <c r="NQY61" s="1028"/>
      <c r="NQZ61" s="1028"/>
      <c r="NRA61" s="1028"/>
      <c r="NRB61" s="1028"/>
      <c r="NRC61" s="1028"/>
      <c r="NRD61" s="1028"/>
      <c r="NRE61" s="1028"/>
      <c r="NRF61" s="1028"/>
      <c r="NRG61" s="1028"/>
      <c r="NRH61" s="1028"/>
      <c r="NRI61" s="1028"/>
      <c r="NRJ61" s="1028"/>
      <c r="NRK61" s="1028"/>
      <c r="NRL61" s="1028"/>
      <c r="NRM61" s="1028"/>
      <c r="NRN61" s="1028"/>
      <c r="NRO61" s="1028"/>
      <c r="NRP61" s="1028"/>
      <c r="NRQ61" s="1028"/>
      <c r="NRR61" s="1028"/>
      <c r="NRS61" s="1028"/>
      <c r="NRT61" s="1028"/>
      <c r="NRU61" s="1028"/>
      <c r="NRV61" s="1028"/>
      <c r="NRW61" s="1028"/>
      <c r="NRX61" s="1028"/>
      <c r="NRY61" s="1028"/>
      <c r="NRZ61" s="1028"/>
      <c r="NSA61" s="1028"/>
      <c r="NSB61" s="1028"/>
      <c r="NSC61" s="1028"/>
      <c r="NSD61" s="1028"/>
      <c r="NSE61" s="1028"/>
      <c r="NSF61" s="1028"/>
      <c r="NSG61" s="1028"/>
      <c r="NSH61" s="1028"/>
      <c r="NSI61" s="1028"/>
      <c r="NSJ61" s="1028"/>
      <c r="NSK61" s="1028"/>
      <c r="NSL61" s="1028"/>
      <c r="NSM61" s="1028"/>
      <c r="NSN61" s="1028"/>
      <c r="NSO61" s="1028"/>
      <c r="NSP61" s="1028"/>
      <c r="NSQ61" s="1028"/>
      <c r="NSR61" s="1028"/>
      <c r="NSS61" s="1028"/>
      <c r="NST61" s="1028"/>
      <c r="NSU61" s="1028"/>
      <c r="NSV61" s="1028"/>
      <c r="NSW61" s="1028"/>
      <c r="NSX61" s="1028"/>
      <c r="NSY61" s="1028"/>
      <c r="NSZ61" s="1028"/>
      <c r="NTA61" s="1028"/>
      <c r="NTB61" s="1028"/>
      <c r="NTC61" s="1028"/>
      <c r="NTD61" s="1028"/>
      <c r="NTE61" s="1028"/>
      <c r="NTF61" s="1028"/>
      <c r="NTG61" s="1028"/>
      <c r="NTH61" s="1028"/>
      <c r="NTI61" s="1028"/>
      <c r="NTJ61" s="1028"/>
      <c r="NTK61" s="1028"/>
      <c r="NTL61" s="1028"/>
      <c r="NTM61" s="1028"/>
      <c r="NTN61" s="1028"/>
      <c r="NTO61" s="1028"/>
      <c r="NTP61" s="1028"/>
      <c r="NTQ61" s="1028"/>
      <c r="NTR61" s="1028"/>
      <c r="NTS61" s="1028"/>
      <c r="NTT61" s="1028"/>
      <c r="NTU61" s="1028"/>
      <c r="NTV61" s="1028"/>
      <c r="NTW61" s="1028"/>
      <c r="NTX61" s="1028"/>
      <c r="NTY61" s="1028"/>
      <c r="NTZ61" s="1028"/>
      <c r="NUA61" s="1028"/>
      <c r="NUB61" s="1028"/>
      <c r="NUC61" s="1028"/>
      <c r="NUD61" s="1028"/>
      <c r="NUE61" s="1028"/>
      <c r="NUF61" s="1028"/>
      <c r="NUG61" s="1028"/>
      <c r="NUH61" s="1028"/>
      <c r="NUI61" s="1028"/>
      <c r="NUJ61" s="1028"/>
      <c r="NUK61" s="1028"/>
      <c r="NUL61" s="1028"/>
      <c r="NUM61" s="1028"/>
      <c r="NUN61" s="1028"/>
      <c r="NUO61" s="1028"/>
      <c r="NUP61" s="1028"/>
      <c r="NUQ61" s="1028"/>
      <c r="NUR61" s="1028"/>
      <c r="NUS61" s="1028"/>
      <c r="NUT61" s="1028"/>
      <c r="NUU61" s="1028"/>
      <c r="NUV61" s="1028"/>
      <c r="NUW61" s="1028"/>
      <c r="NUX61" s="1028"/>
      <c r="NUY61" s="1028"/>
      <c r="NUZ61" s="1028"/>
      <c r="NVA61" s="1028"/>
      <c r="NVB61" s="1028"/>
      <c r="NVC61" s="1028"/>
      <c r="NVD61" s="1028"/>
      <c r="NVE61" s="1028"/>
      <c r="NVF61" s="1028"/>
      <c r="NVG61" s="1028"/>
      <c r="NVH61" s="1028"/>
      <c r="NVI61" s="1028"/>
      <c r="NVJ61" s="1028"/>
      <c r="NVK61" s="1028"/>
      <c r="NVL61" s="1028"/>
      <c r="NVM61" s="1028"/>
      <c r="NVN61" s="1028"/>
      <c r="NVO61" s="1028"/>
      <c r="NVP61" s="1028"/>
      <c r="NVQ61" s="1028"/>
      <c r="NVR61" s="1028"/>
      <c r="NVS61" s="1028"/>
      <c r="NVT61" s="1028"/>
      <c r="NVU61" s="1028"/>
      <c r="NVV61" s="1028"/>
      <c r="NVW61" s="1028"/>
      <c r="NVX61" s="1028"/>
      <c r="NVY61" s="1028"/>
      <c r="NVZ61" s="1028"/>
      <c r="NWA61" s="1028"/>
      <c r="NWB61" s="1028"/>
      <c r="NWC61" s="1028"/>
      <c r="NWD61" s="1028"/>
      <c r="NWE61" s="1028"/>
      <c r="NWF61" s="1028"/>
      <c r="NWG61" s="1028"/>
      <c r="NWH61" s="1028"/>
      <c r="NWI61" s="1028"/>
      <c r="NWJ61" s="1028"/>
      <c r="NWK61" s="1028"/>
      <c r="NWL61" s="1028"/>
      <c r="NWM61" s="1028"/>
      <c r="NWN61" s="1028"/>
      <c r="NWO61" s="1028"/>
      <c r="NWP61" s="1028"/>
      <c r="NWQ61" s="1028"/>
      <c r="NWR61" s="1028"/>
      <c r="NWS61" s="1028"/>
      <c r="NWT61" s="1028"/>
      <c r="NWU61" s="1028"/>
      <c r="NWV61" s="1028"/>
      <c r="NWW61" s="1028"/>
      <c r="NWX61" s="1028"/>
      <c r="NWY61" s="1028"/>
      <c r="NWZ61" s="1028"/>
      <c r="NXA61" s="1028"/>
      <c r="NXB61" s="1028"/>
      <c r="NXC61" s="1028"/>
      <c r="NXD61" s="1028"/>
      <c r="NXE61" s="1028"/>
      <c r="NXF61" s="1028"/>
      <c r="NXG61" s="1028"/>
      <c r="NXH61" s="1028"/>
      <c r="NXI61" s="1028"/>
      <c r="NXJ61" s="1028"/>
      <c r="NXK61" s="1028"/>
      <c r="NXL61" s="1028"/>
      <c r="NXM61" s="1028"/>
      <c r="NXN61" s="1028"/>
      <c r="NXO61" s="1028"/>
      <c r="NXP61" s="1028"/>
      <c r="NXQ61" s="1028"/>
      <c r="NXR61" s="1028"/>
      <c r="NXS61" s="1028"/>
      <c r="NXT61" s="1028"/>
      <c r="NXU61" s="1028"/>
      <c r="NXV61" s="1028"/>
      <c r="NXW61" s="1028"/>
      <c r="NXX61" s="1028"/>
      <c r="NXY61" s="1028"/>
      <c r="NXZ61" s="1028"/>
      <c r="NYA61" s="1028"/>
      <c r="NYB61" s="1028"/>
      <c r="NYC61" s="1028"/>
      <c r="NYD61" s="1028"/>
      <c r="NYE61" s="1028"/>
      <c r="NYF61" s="1028"/>
      <c r="NYG61" s="1028"/>
      <c r="NYH61" s="1028"/>
      <c r="NYI61" s="1028"/>
      <c r="NYJ61" s="1028"/>
      <c r="NYK61" s="1028"/>
      <c r="NYL61" s="1028"/>
      <c r="NYM61" s="1028"/>
      <c r="NYN61" s="1028"/>
      <c r="NYO61" s="1028"/>
      <c r="NYP61" s="1028"/>
      <c r="NYQ61" s="1028"/>
      <c r="NYR61" s="1028"/>
      <c r="NYS61" s="1028"/>
      <c r="NYT61" s="1028"/>
      <c r="NYU61" s="1028"/>
      <c r="NYV61" s="1028"/>
      <c r="NYW61" s="1028"/>
      <c r="NYX61" s="1028"/>
      <c r="NYY61" s="1028"/>
      <c r="NYZ61" s="1028"/>
      <c r="NZA61" s="1028"/>
      <c r="NZB61" s="1028"/>
      <c r="NZC61" s="1028"/>
      <c r="NZD61" s="1028"/>
      <c r="NZE61" s="1028"/>
      <c r="NZF61" s="1028"/>
      <c r="NZG61" s="1028"/>
      <c r="NZH61" s="1028"/>
      <c r="NZI61" s="1028"/>
      <c r="NZJ61" s="1028"/>
      <c r="NZK61" s="1028"/>
      <c r="NZL61" s="1028"/>
      <c r="NZM61" s="1028"/>
      <c r="NZN61" s="1028"/>
      <c r="NZO61" s="1028"/>
      <c r="NZP61" s="1028"/>
      <c r="NZQ61" s="1028"/>
      <c r="NZR61" s="1028"/>
      <c r="NZS61" s="1028"/>
      <c r="NZT61" s="1028"/>
      <c r="NZU61" s="1028"/>
      <c r="NZV61" s="1028"/>
      <c r="NZW61" s="1028"/>
      <c r="NZX61" s="1028"/>
      <c r="NZY61" s="1028"/>
      <c r="NZZ61" s="1028"/>
      <c r="OAA61" s="1028"/>
      <c r="OAB61" s="1028"/>
      <c r="OAC61" s="1028"/>
      <c r="OAD61" s="1028"/>
      <c r="OAE61" s="1028"/>
      <c r="OAF61" s="1028"/>
      <c r="OAG61" s="1028"/>
      <c r="OAH61" s="1028"/>
      <c r="OAI61" s="1028"/>
      <c r="OAJ61" s="1028"/>
      <c r="OAK61" s="1028"/>
      <c r="OAL61" s="1028"/>
      <c r="OAM61" s="1028"/>
      <c r="OAN61" s="1028"/>
      <c r="OAO61" s="1028"/>
      <c r="OAP61" s="1028"/>
      <c r="OAQ61" s="1028"/>
      <c r="OAR61" s="1028"/>
      <c r="OAS61" s="1028"/>
      <c r="OAT61" s="1028"/>
      <c r="OAU61" s="1028"/>
      <c r="OAV61" s="1028"/>
      <c r="OAW61" s="1028"/>
      <c r="OAX61" s="1028"/>
      <c r="OAY61" s="1028"/>
      <c r="OAZ61" s="1028"/>
      <c r="OBA61" s="1028"/>
      <c r="OBB61" s="1028"/>
      <c r="OBC61" s="1028"/>
      <c r="OBD61" s="1028"/>
      <c r="OBE61" s="1028"/>
      <c r="OBF61" s="1028"/>
      <c r="OBG61" s="1028"/>
      <c r="OBH61" s="1028"/>
      <c r="OBI61" s="1028"/>
      <c r="OBJ61" s="1028"/>
      <c r="OBK61" s="1028"/>
      <c r="OBL61" s="1028"/>
      <c r="OBM61" s="1028"/>
      <c r="OBN61" s="1028"/>
      <c r="OBO61" s="1028"/>
      <c r="OBP61" s="1028"/>
      <c r="OBQ61" s="1028"/>
      <c r="OBR61" s="1028"/>
      <c r="OBS61" s="1028"/>
      <c r="OBT61" s="1028"/>
      <c r="OBU61" s="1028"/>
      <c r="OBV61" s="1028"/>
      <c r="OBW61" s="1028"/>
      <c r="OBX61" s="1028"/>
      <c r="OBY61" s="1028"/>
      <c r="OBZ61" s="1028"/>
      <c r="OCA61" s="1028"/>
      <c r="OCB61" s="1028"/>
      <c r="OCC61" s="1028"/>
      <c r="OCD61" s="1028"/>
      <c r="OCE61" s="1028"/>
      <c r="OCF61" s="1028"/>
      <c r="OCG61" s="1028"/>
      <c r="OCH61" s="1028"/>
      <c r="OCI61" s="1028"/>
      <c r="OCJ61" s="1028"/>
      <c r="OCK61" s="1028"/>
      <c r="OCL61" s="1028"/>
      <c r="OCM61" s="1028"/>
      <c r="OCN61" s="1028"/>
      <c r="OCO61" s="1028"/>
      <c r="OCP61" s="1028"/>
      <c r="OCQ61" s="1028"/>
      <c r="OCR61" s="1028"/>
      <c r="OCS61" s="1028"/>
      <c r="OCT61" s="1028"/>
      <c r="OCU61" s="1028"/>
      <c r="OCV61" s="1028"/>
      <c r="OCW61" s="1028"/>
      <c r="OCX61" s="1028"/>
      <c r="OCY61" s="1028"/>
      <c r="OCZ61" s="1028"/>
      <c r="ODA61" s="1028"/>
      <c r="ODB61" s="1028"/>
      <c r="ODC61" s="1028"/>
      <c r="ODD61" s="1028"/>
      <c r="ODE61" s="1028"/>
      <c r="ODF61" s="1028"/>
      <c r="ODG61" s="1028"/>
      <c r="ODH61" s="1028"/>
      <c r="ODI61" s="1028"/>
      <c r="ODJ61" s="1028"/>
      <c r="ODK61" s="1028"/>
      <c r="ODL61" s="1028"/>
      <c r="ODM61" s="1028"/>
      <c r="ODN61" s="1028"/>
      <c r="ODO61" s="1028"/>
      <c r="ODP61" s="1028"/>
      <c r="ODQ61" s="1028"/>
      <c r="ODR61" s="1028"/>
      <c r="ODS61" s="1028"/>
      <c r="ODT61" s="1028"/>
      <c r="ODU61" s="1028"/>
      <c r="ODV61" s="1028"/>
      <c r="ODW61" s="1028"/>
      <c r="ODX61" s="1028"/>
      <c r="ODY61" s="1028"/>
      <c r="ODZ61" s="1028"/>
      <c r="OEA61" s="1028"/>
      <c r="OEB61" s="1028"/>
      <c r="OEC61" s="1028"/>
      <c r="OED61" s="1028"/>
      <c r="OEE61" s="1028"/>
      <c r="OEF61" s="1028"/>
      <c r="OEG61" s="1028"/>
      <c r="OEH61" s="1028"/>
      <c r="OEI61" s="1028"/>
      <c r="OEJ61" s="1028"/>
      <c r="OEK61" s="1028"/>
      <c r="OEL61" s="1028"/>
      <c r="OEM61" s="1028"/>
      <c r="OEN61" s="1028"/>
      <c r="OEO61" s="1028"/>
      <c r="OEP61" s="1028"/>
      <c r="OEQ61" s="1028"/>
      <c r="OER61" s="1028"/>
      <c r="OES61" s="1028"/>
      <c r="OET61" s="1028"/>
      <c r="OEU61" s="1028"/>
      <c r="OEV61" s="1028"/>
      <c r="OEW61" s="1028"/>
      <c r="OEX61" s="1028"/>
      <c r="OEY61" s="1028"/>
      <c r="OEZ61" s="1028"/>
      <c r="OFA61" s="1028"/>
      <c r="OFB61" s="1028"/>
      <c r="OFC61" s="1028"/>
      <c r="OFD61" s="1028"/>
      <c r="OFE61" s="1028"/>
      <c r="OFF61" s="1028"/>
      <c r="OFG61" s="1028"/>
      <c r="OFH61" s="1028"/>
      <c r="OFI61" s="1028"/>
      <c r="OFJ61" s="1028"/>
      <c r="OFK61" s="1028"/>
      <c r="OFL61" s="1028"/>
      <c r="OFM61" s="1028"/>
      <c r="OFN61" s="1028"/>
      <c r="OFO61" s="1028"/>
      <c r="OFP61" s="1028"/>
      <c r="OFQ61" s="1028"/>
      <c r="OFR61" s="1028"/>
      <c r="OFS61" s="1028"/>
      <c r="OFT61" s="1028"/>
      <c r="OFU61" s="1028"/>
      <c r="OFV61" s="1028"/>
      <c r="OFW61" s="1028"/>
      <c r="OFX61" s="1028"/>
      <c r="OFY61" s="1028"/>
      <c r="OFZ61" s="1028"/>
      <c r="OGA61" s="1028"/>
      <c r="OGB61" s="1028"/>
      <c r="OGC61" s="1028"/>
      <c r="OGD61" s="1028"/>
      <c r="OGE61" s="1028"/>
      <c r="OGF61" s="1028"/>
      <c r="OGG61" s="1028"/>
      <c r="OGH61" s="1028"/>
      <c r="OGI61" s="1028"/>
      <c r="OGJ61" s="1028"/>
      <c r="OGK61" s="1028"/>
      <c r="OGL61" s="1028"/>
      <c r="OGM61" s="1028"/>
      <c r="OGN61" s="1028"/>
      <c r="OGO61" s="1028"/>
      <c r="OGP61" s="1028"/>
      <c r="OGQ61" s="1028"/>
      <c r="OGR61" s="1028"/>
      <c r="OGS61" s="1028"/>
      <c r="OGT61" s="1028"/>
      <c r="OGU61" s="1028"/>
      <c r="OGV61" s="1028"/>
      <c r="OGW61" s="1028"/>
      <c r="OGX61" s="1028"/>
      <c r="OGY61" s="1028"/>
      <c r="OGZ61" s="1028"/>
      <c r="OHA61" s="1028"/>
      <c r="OHB61" s="1028"/>
      <c r="OHC61" s="1028"/>
      <c r="OHD61" s="1028"/>
      <c r="OHE61" s="1028"/>
      <c r="OHF61" s="1028"/>
      <c r="OHG61" s="1028"/>
      <c r="OHH61" s="1028"/>
      <c r="OHI61" s="1028"/>
      <c r="OHJ61" s="1028"/>
      <c r="OHK61" s="1028"/>
      <c r="OHL61" s="1028"/>
      <c r="OHM61" s="1028"/>
      <c r="OHN61" s="1028"/>
      <c r="OHO61" s="1028"/>
      <c r="OHP61" s="1028"/>
      <c r="OHQ61" s="1028"/>
      <c r="OHR61" s="1028"/>
      <c r="OHS61" s="1028"/>
      <c r="OHT61" s="1028"/>
      <c r="OHU61" s="1028"/>
      <c r="OHV61" s="1028"/>
      <c r="OHW61" s="1028"/>
      <c r="OHX61" s="1028"/>
      <c r="OHY61" s="1028"/>
      <c r="OHZ61" s="1028"/>
      <c r="OIA61" s="1028"/>
      <c r="OIB61" s="1028"/>
      <c r="OIC61" s="1028"/>
      <c r="OID61" s="1028"/>
      <c r="OIE61" s="1028"/>
      <c r="OIF61" s="1028"/>
      <c r="OIG61" s="1028"/>
      <c r="OIH61" s="1028"/>
      <c r="OII61" s="1028"/>
      <c r="OIJ61" s="1028"/>
      <c r="OIK61" s="1028"/>
      <c r="OIL61" s="1028"/>
      <c r="OIM61" s="1028"/>
      <c r="OIN61" s="1028"/>
      <c r="OIO61" s="1028"/>
      <c r="OIP61" s="1028"/>
      <c r="OIQ61" s="1028"/>
      <c r="OIR61" s="1028"/>
      <c r="OIS61" s="1028"/>
      <c r="OIT61" s="1028"/>
      <c r="OIU61" s="1028"/>
      <c r="OIV61" s="1028"/>
      <c r="OIW61" s="1028"/>
      <c r="OIX61" s="1028"/>
      <c r="OIY61" s="1028"/>
      <c r="OIZ61" s="1028"/>
      <c r="OJA61" s="1028"/>
      <c r="OJB61" s="1028"/>
      <c r="OJC61" s="1028"/>
      <c r="OJD61" s="1028"/>
      <c r="OJE61" s="1028"/>
      <c r="OJF61" s="1028"/>
      <c r="OJG61" s="1028"/>
      <c r="OJH61" s="1028"/>
      <c r="OJI61" s="1028"/>
      <c r="OJJ61" s="1028"/>
      <c r="OJK61" s="1028"/>
      <c r="OJL61" s="1028"/>
      <c r="OJM61" s="1028"/>
      <c r="OJN61" s="1028"/>
      <c r="OJO61" s="1028"/>
      <c r="OJP61" s="1028"/>
      <c r="OJQ61" s="1028"/>
      <c r="OJR61" s="1028"/>
      <c r="OJS61" s="1028"/>
      <c r="OJT61" s="1028"/>
      <c r="OJU61" s="1028"/>
      <c r="OJV61" s="1028"/>
      <c r="OJW61" s="1028"/>
      <c r="OJX61" s="1028"/>
      <c r="OJY61" s="1028"/>
      <c r="OJZ61" s="1028"/>
      <c r="OKA61" s="1028"/>
      <c r="OKB61" s="1028"/>
      <c r="OKC61" s="1028"/>
      <c r="OKD61" s="1028"/>
      <c r="OKE61" s="1028"/>
      <c r="OKF61" s="1028"/>
      <c r="OKG61" s="1028"/>
      <c r="OKH61" s="1028"/>
      <c r="OKI61" s="1028"/>
      <c r="OKJ61" s="1028"/>
      <c r="OKK61" s="1028"/>
      <c r="OKL61" s="1028"/>
      <c r="OKM61" s="1028"/>
      <c r="OKN61" s="1028"/>
      <c r="OKO61" s="1028"/>
      <c r="OKP61" s="1028"/>
      <c r="OKQ61" s="1028"/>
      <c r="OKR61" s="1028"/>
      <c r="OKS61" s="1028"/>
      <c r="OKT61" s="1028"/>
      <c r="OKU61" s="1028"/>
      <c r="OKV61" s="1028"/>
      <c r="OKW61" s="1028"/>
      <c r="OKX61" s="1028"/>
      <c r="OKY61" s="1028"/>
      <c r="OKZ61" s="1028"/>
      <c r="OLA61" s="1028"/>
      <c r="OLB61" s="1028"/>
      <c r="OLC61" s="1028"/>
      <c r="OLD61" s="1028"/>
      <c r="OLE61" s="1028"/>
      <c r="OLF61" s="1028"/>
      <c r="OLG61" s="1028"/>
      <c r="OLH61" s="1028"/>
      <c r="OLI61" s="1028"/>
      <c r="OLJ61" s="1028"/>
      <c r="OLK61" s="1028"/>
      <c r="OLL61" s="1028"/>
      <c r="OLM61" s="1028"/>
      <c r="OLN61" s="1028"/>
      <c r="OLO61" s="1028"/>
      <c r="OLP61" s="1028"/>
      <c r="OLQ61" s="1028"/>
      <c r="OLR61" s="1028"/>
      <c r="OLS61" s="1028"/>
      <c r="OLT61" s="1028"/>
      <c r="OLU61" s="1028"/>
      <c r="OLV61" s="1028"/>
      <c r="OLW61" s="1028"/>
      <c r="OLX61" s="1028"/>
      <c r="OLY61" s="1028"/>
      <c r="OLZ61" s="1028"/>
      <c r="OMA61" s="1028"/>
      <c r="OMB61" s="1028"/>
      <c r="OMC61" s="1028"/>
      <c r="OMD61" s="1028"/>
      <c r="OME61" s="1028"/>
      <c r="OMF61" s="1028"/>
      <c r="OMG61" s="1028"/>
      <c r="OMH61" s="1028"/>
      <c r="OMI61" s="1028"/>
      <c r="OMJ61" s="1028"/>
      <c r="OMK61" s="1028"/>
      <c r="OML61" s="1028"/>
      <c r="OMM61" s="1028"/>
      <c r="OMN61" s="1028"/>
      <c r="OMO61" s="1028"/>
      <c r="OMP61" s="1028"/>
      <c r="OMQ61" s="1028"/>
      <c r="OMR61" s="1028"/>
      <c r="OMS61" s="1028"/>
      <c r="OMT61" s="1028"/>
      <c r="OMU61" s="1028"/>
      <c r="OMV61" s="1028"/>
      <c r="OMW61" s="1028"/>
      <c r="OMX61" s="1028"/>
      <c r="OMY61" s="1028"/>
      <c r="OMZ61" s="1028"/>
      <c r="ONA61" s="1028"/>
      <c r="ONB61" s="1028"/>
      <c r="ONC61" s="1028"/>
      <c r="OND61" s="1028"/>
      <c r="ONE61" s="1028"/>
      <c r="ONF61" s="1028"/>
      <c r="ONG61" s="1028"/>
      <c r="ONH61" s="1028"/>
      <c r="ONI61" s="1028"/>
      <c r="ONJ61" s="1028"/>
      <c r="ONK61" s="1028"/>
      <c r="ONL61" s="1028"/>
      <c r="ONM61" s="1028"/>
      <c r="ONN61" s="1028"/>
      <c r="ONO61" s="1028"/>
      <c r="ONP61" s="1028"/>
      <c r="ONQ61" s="1028"/>
      <c r="ONR61" s="1028"/>
      <c r="ONS61" s="1028"/>
      <c r="ONT61" s="1028"/>
      <c r="ONU61" s="1028"/>
      <c r="ONV61" s="1028"/>
      <c r="ONW61" s="1028"/>
      <c r="ONX61" s="1028"/>
      <c r="ONY61" s="1028"/>
      <c r="ONZ61" s="1028"/>
      <c r="OOA61" s="1028"/>
      <c r="OOB61" s="1028"/>
      <c r="OOC61" s="1028"/>
      <c r="OOD61" s="1028"/>
      <c r="OOE61" s="1028"/>
      <c r="OOF61" s="1028"/>
      <c r="OOG61" s="1028"/>
      <c r="OOH61" s="1028"/>
      <c r="OOI61" s="1028"/>
      <c r="OOJ61" s="1028"/>
      <c r="OOK61" s="1028"/>
      <c r="OOL61" s="1028"/>
      <c r="OOM61" s="1028"/>
      <c r="OON61" s="1028"/>
      <c r="OOO61" s="1028"/>
      <c r="OOP61" s="1028"/>
      <c r="OOQ61" s="1028"/>
      <c r="OOR61" s="1028"/>
      <c r="OOS61" s="1028"/>
      <c r="OOT61" s="1028"/>
      <c r="OOU61" s="1028"/>
      <c r="OOV61" s="1028"/>
      <c r="OOW61" s="1028"/>
      <c r="OOX61" s="1028"/>
      <c r="OOY61" s="1028"/>
      <c r="OOZ61" s="1028"/>
      <c r="OPA61" s="1028"/>
      <c r="OPB61" s="1028"/>
      <c r="OPC61" s="1028"/>
      <c r="OPD61" s="1028"/>
      <c r="OPE61" s="1028"/>
      <c r="OPF61" s="1028"/>
      <c r="OPG61" s="1028"/>
      <c r="OPH61" s="1028"/>
      <c r="OPI61" s="1028"/>
      <c r="OPJ61" s="1028"/>
      <c r="OPK61" s="1028"/>
      <c r="OPL61" s="1028"/>
      <c r="OPM61" s="1028"/>
      <c r="OPN61" s="1028"/>
      <c r="OPO61" s="1028"/>
      <c r="OPP61" s="1028"/>
      <c r="OPQ61" s="1028"/>
      <c r="OPR61" s="1028"/>
      <c r="OPS61" s="1028"/>
      <c r="OPT61" s="1028"/>
      <c r="OPU61" s="1028"/>
      <c r="OPV61" s="1028"/>
      <c r="OPW61" s="1028"/>
      <c r="OPX61" s="1028"/>
      <c r="OPY61" s="1028"/>
      <c r="OPZ61" s="1028"/>
      <c r="OQA61" s="1028"/>
      <c r="OQB61" s="1028"/>
      <c r="OQC61" s="1028"/>
      <c r="OQD61" s="1028"/>
      <c r="OQE61" s="1028"/>
      <c r="OQF61" s="1028"/>
      <c r="OQG61" s="1028"/>
      <c r="OQH61" s="1028"/>
      <c r="OQI61" s="1028"/>
      <c r="OQJ61" s="1028"/>
      <c r="OQK61" s="1028"/>
      <c r="OQL61" s="1028"/>
      <c r="OQM61" s="1028"/>
      <c r="OQN61" s="1028"/>
      <c r="OQO61" s="1028"/>
      <c r="OQP61" s="1028"/>
      <c r="OQQ61" s="1028"/>
      <c r="OQR61" s="1028"/>
      <c r="OQS61" s="1028"/>
      <c r="OQT61" s="1028"/>
      <c r="OQU61" s="1028"/>
      <c r="OQV61" s="1028"/>
      <c r="OQW61" s="1028"/>
      <c r="OQX61" s="1028"/>
      <c r="OQY61" s="1028"/>
      <c r="OQZ61" s="1028"/>
      <c r="ORA61" s="1028"/>
      <c r="ORB61" s="1028"/>
      <c r="ORC61" s="1028"/>
      <c r="ORD61" s="1028"/>
      <c r="ORE61" s="1028"/>
      <c r="ORF61" s="1028"/>
      <c r="ORG61" s="1028"/>
      <c r="ORH61" s="1028"/>
      <c r="ORI61" s="1028"/>
      <c r="ORJ61" s="1028"/>
      <c r="ORK61" s="1028"/>
      <c r="ORL61" s="1028"/>
      <c r="ORM61" s="1028"/>
      <c r="ORN61" s="1028"/>
      <c r="ORO61" s="1028"/>
      <c r="ORP61" s="1028"/>
      <c r="ORQ61" s="1028"/>
      <c r="ORR61" s="1028"/>
      <c r="ORS61" s="1028"/>
      <c r="ORT61" s="1028"/>
      <c r="ORU61" s="1028"/>
      <c r="ORV61" s="1028"/>
      <c r="ORW61" s="1028"/>
      <c r="ORX61" s="1028"/>
      <c r="ORY61" s="1028"/>
      <c r="ORZ61" s="1028"/>
      <c r="OSA61" s="1028"/>
      <c r="OSB61" s="1028"/>
      <c r="OSC61" s="1028"/>
      <c r="OSD61" s="1028"/>
      <c r="OSE61" s="1028"/>
      <c r="OSF61" s="1028"/>
      <c r="OSG61" s="1028"/>
      <c r="OSH61" s="1028"/>
      <c r="OSI61" s="1028"/>
      <c r="OSJ61" s="1028"/>
      <c r="OSK61" s="1028"/>
      <c r="OSL61" s="1028"/>
      <c r="OSM61" s="1028"/>
      <c r="OSN61" s="1028"/>
      <c r="OSO61" s="1028"/>
      <c r="OSP61" s="1028"/>
      <c r="OSQ61" s="1028"/>
      <c r="OSR61" s="1028"/>
      <c r="OSS61" s="1028"/>
      <c r="OST61" s="1028"/>
      <c r="OSU61" s="1028"/>
      <c r="OSV61" s="1028"/>
      <c r="OSW61" s="1028"/>
      <c r="OSX61" s="1028"/>
      <c r="OSY61" s="1028"/>
      <c r="OSZ61" s="1028"/>
      <c r="OTA61" s="1028"/>
      <c r="OTB61" s="1028"/>
      <c r="OTC61" s="1028"/>
      <c r="OTD61" s="1028"/>
      <c r="OTE61" s="1028"/>
      <c r="OTF61" s="1028"/>
      <c r="OTG61" s="1028"/>
      <c r="OTH61" s="1028"/>
      <c r="OTI61" s="1028"/>
      <c r="OTJ61" s="1028"/>
      <c r="OTK61" s="1028"/>
      <c r="OTL61" s="1028"/>
      <c r="OTM61" s="1028"/>
      <c r="OTN61" s="1028"/>
      <c r="OTO61" s="1028"/>
      <c r="OTP61" s="1028"/>
      <c r="OTQ61" s="1028"/>
      <c r="OTR61" s="1028"/>
      <c r="OTS61" s="1028"/>
      <c r="OTT61" s="1028"/>
      <c r="OTU61" s="1028"/>
      <c r="OTV61" s="1028"/>
      <c r="OTW61" s="1028"/>
      <c r="OTX61" s="1028"/>
      <c r="OTY61" s="1028"/>
      <c r="OTZ61" s="1028"/>
      <c r="OUA61" s="1028"/>
      <c r="OUB61" s="1028"/>
      <c r="OUC61" s="1028"/>
      <c r="OUD61" s="1028"/>
      <c r="OUE61" s="1028"/>
      <c r="OUF61" s="1028"/>
      <c r="OUG61" s="1028"/>
      <c r="OUH61" s="1028"/>
      <c r="OUI61" s="1028"/>
      <c r="OUJ61" s="1028"/>
      <c r="OUK61" s="1028"/>
      <c r="OUL61" s="1028"/>
      <c r="OUM61" s="1028"/>
      <c r="OUN61" s="1028"/>
      <c r="OUO61" s="1028"/>
      <c r="OUP61" s="1028"/>
      <c r="OUQ61" s="1028"/>
      <c r="OUR61" s="1028"/>
      <c r="OUS61" s="1028"/>
      <c r="OUT61" s="1028"/>
      <c r="OUU61" s="1028"/>
      <c r="OUV61" s="1028"/>
      <c r="OUW61" s="1028"/>
      <c r="OUX61" s="1028"/>
      <c r="OUY61" s="1028"/>
      <c r="OUZ61" s="1028"/>
      <c r="OVA61" s="1028"/>
      <c r="OVB61" s="1028"/>
      <c r="OVC61" s="1028"/>
      <c r="OVD61" s="1028"/>
      <c r="OVE61" s="1028"/>
      <c r="OVF61" s="1028"/>
      <c r="OVG61" s="1028"/>
      <c r="OVH61" s="1028"/>
      <c r="OVI61" s="1028"/>
      <c r="OVJ61" s="1028"/>
      <c r="OVK61" s="1028"/>
      <c r="OVL61" s="1028"/>
      <c r="OVM61" s="1028"/>
      <c r="OVN61" s="1028"/>
      <c r="OVO61" s="1028"/>
      <c r="OVP61" s="1028"/>
      <c r="OVQ61" s="1028"/>
      <c r="OVR61" s="1028"/>
      <c r="OVS61" s="1028"/>
      <c r="OVT61" s="1028"/>
      <c r="OVU61" s="1028"/>
      <c r="OVV61" s="1028"/>
      <c r="OVW61" s="1028"/>
      <c r="OVX61" s="1028"/>
      <c r="OVY61" s="1028"/>
      <c r="OVZ61" s="1028"/>
      <c r="OWA61" s="1028"/>
      <c r="OWB61" s="1028"/>
      <c r="OWC61" s="1028"/>
      <c r="OWD61" s="1028"/>
      <c r="OWE61" s="1028"/>
      <c r="OWF61" s="1028"/>
      <c r="OWG61" s="1028"/>
      <c r="OWH61" s="1028"/>
      <c r="OWI61" s="1028"/>
      <c r="OWJ61" s="1028"/>
      <c r="OWK61" s="1028"/>
      <c r="OWL61" s="1028"/>
      <c r="OWM61" s="1028"/>
      <c r="OWN61" s="1028"/>
      <c r="OWO61" s="1028"/>
      <c r="OWP61" s="1028"/>
      <c r="OWQ61" s="1028"/>
      <c r="OWR61" s="1028"/>
      <c r="OWS61" s="1028"/>
      <c r="OWT61" s="1028"/>
      <c r="OWU61" s="1028"/>
      <c r="OWV61" s="1028"/>
      <c r="OWW61" s="1028"/>
      <c r="OWX61" s="1028"/>
      <c r="OWY61" s="1028"/>
      <c r="OWZ61" s="1028"/>
      <c r="OXA61" s="1028"/>
      <c r="OXB61" s="1028"/>
      <c r="OXC61" s="1028"/>
      <c r="OXD61" s="1028"/>
      <c r="OXE61" s="1028"/>
      <c r="OXF61" s="1028"/>
      <c r="OXG61" s="1028"/>
      <c r="OXH61" s="1028"/>
      <c r="OXI61" s="1028"/>
      <c r="OXJ61" s="1028"/>
      <c r="OXK61" s="1028"/>
      <c r="OXL61" s="1028"/>
      <c r="OXM61" s="1028"/>
      <c r="OXN61" s="1028"/>
      <c r="OXO61" s="1028"/>
      <c r="OXP61" s="1028"/>
      <c r="OXQ61" s="1028"/>
      <c r="OXR61" s="1028"/>
      <c r="OXS61" s="1028"/>
      <c r="OXT61" s="1028"/>
      <c r="OXU61" s="1028"/>
      <c r="OXV61" s="1028"/>
      <c r="OXW61" s="1028"/>
      <c r="OXX61" s="1028"/>
      <c r="OXY61" s="1028"/>
      <c r="OXZ61" s="1028"/>
      <c r="OYA61" s="1028"/>
      <c r="OYB61" s="1028"/>
      <c r="OYC61" s="1028"/>
      <c r="OYD61" s="1028"/>
      <c r="OYE61" s="1028"/>
      <c r="OYF61" s="1028"/>
      <c r="OYG61" s="1028"/>
      <c r="OYH61" s="1028"/>
      <c r="OYI61" s="1028"/>
      <c r="OYJ61" s="1028"/>
      <c r="OYK61" s="1028"/>
      <c r="OYL61" s="1028"/>
      <c r="OYM61" s="1028"/>
      <c r="OYN61" s="1028"/>
      <c r="OYO61" s="1028"/>
      <c r="OYP61" s="1028"/>
      <c r="OYQ61" s="1028"/>
      <c r="OYR61" s="1028"/>
      <c r="OYS61" s="1028"/>
      <c r="OYT61" s="1028"/>
      <c r="OYU61" s="1028"/>
      <c r="OYV61" s="1028"/>
      <c r="OYW61" s="1028"/>
      <c r="OYX61" s="1028"/>
      <c r="OYY61" s="1028"/>
      <c r="OYZ61" s="1028"/>
      <c r="OZA61" s="1028"/>
      <c r="OZB61" s="1028"/>
      <c r="OZC61" s="1028"/>
      <c r="OZD61" s="1028"/>
      <c r="OZE61" s="1028"/>
      <c r="OZF61" s="1028"/>
      <c r="OZG61" s="1028"/>
      <c r="OZH61" s="1028"/>
      <c r="OZI61" s="1028"/>
      <c r="OZJ61" s="1028"/>
      <c r="OZK61" s="1028"/>
      <c r="OZL61" s="1028"/>
      <c r="OZM61" s="1028"/>
      <c r="OZN61" s="1028"/>
      <c r="OZO61" s="1028"/>
      <c r="OZP61" s="1028"/>
      <c r="OZQ61" s="1028"/>
      <c r="OZR61" s="1028"/>
      <c r="OZS61" s="1028"/>
      <c r="OZT61" s="1028"/>
      <c r="OZU61" s="1028"/>
      <c r="OZV61" s="1028"/>
      <c r="OZW61" s="1028"/>
      <c r="OZX61" s="1028"/>
      <c r="OZY61" s="1028"/>
      <c r="OZZ61" s="1028"/>
      <c r="PAA61" s="1028"/>
      <c r="PAB61" s="1028"/>
      <c r="PAC61" s="1028"/>
      <c r="PAD61" s="1028"/>
      <c r="PAE61" s="1028"/>
      <c r="PAF61" s="1028"/>
      <c r="PAG61" s="1028"/>
      <c r="PAH61" s="1028"/>
      <c r="PAI61" s="1028"/>
      <c r="PAJ61" s="1028"/>
      <c r="PAK61" s="1028"/>
      <c r="PAL61" s="1028"/>
      <c r="PAM61" s="1028"/>
      <c r="PAN61" s="1028"/>
      <c r="PAO61" s="1028"/>
      <c r="PAP61" s="1028"/>
      <c r="PAQ61" s="1028"/>
      <c r="PAR61" s="1028"/>
      <c r="PAS61" s="1028"/>
      <c r="PAT61" s="1028"/>
      <c r="PAU61" s="1028"/>
      <c r="PAV61" s="1028"/>
      <c r="PAW61" s="1028"/>
      <c r="PAX61" s="1028"/>
      <c r="PAY61" s="1028"/>
      <c r="PAZ61" s="1028"/>
      <c r="PBA61" s="1028"/>
      <c r="PBB61" s="1028"/>
      <c r="PBC61" s="1028"/>
      <c r="PBD61" s="1028"/>
      <c r="PBE61" s="1028"/>
      <c r="PBF61" s="1028"/>
      <c r="PBG61" s="1028"/>
      <c r="PBH61" s="1028"/>
      <c r="PBI61" s="1028"/>
      <c r="PBJ61" s="1028"/>
      <c r="PBK61" s="1028"/>
      <c r="PBL61" s="1028"/>
      <c r="PBM61" s="1028"/>
      <c r="PBN61" s="1028"/>
      <c r="PBO61" s="1028"/>
      <c r="PBP61" s="1028"/>
      <c r="PBQ61" s="1028"/>
      <c r="PBR61" s="1028"/>
      <c r="PBS61" s="1028"/>
      <c r="PBT61" s="1028"/>
      <c r="PBU61" s="1028"/>
      <c r="PBV61" s="1028"/>
      <c r="PBW61" s="1028"/>
      <c r="PBX61" s="1028"/>
      <c r="PBY61" s="1028"/>
      <c r="PBZ61" s="1028"/>
      <c r="PCA61" s="1028"/>
      <c r="PCB61" s="1028"/>
      <c r="PCC61" s="1028"/>
      <c r="PCD61" s="1028"/>
      <c r="PCE61" s="1028"/>
      <c r="PCF61" s="1028"/>
      <c r="PCG61" s="1028"/>
      <c r="PCH61" s="1028"/>
      <c r="PCI61" s="1028"/>
      <c r="PCJ61" s="1028"/>
      <c r="PCK61" s="1028"/>
      <c r="PCL61" s="1028"/>
      <c r="PCM61" s="1028"/>
      <c r="PCN61" s="1028"/>
      <c r="PCO61" s="1028"/>
      <c r="PCP61" s="1028"/>
      <c r="PCQ61" s="1028"/>
      <c r="PCR61" s="1028"/>
      <c r="PCS61" s="1028"/>
      <c r="PCT61" s="1028"/>
      <c r="PCU61" s="1028"/>
      <c r="PCV61" s="1028"/>
      <c r="PCW61" s="1028"/>
      <c r="PCX61" s="1028"/>
      <c r="PCY61" s="1028"/>
      <c r="PCZ61" s="1028"/>
      <c r="PDA61" s="1028"/>
      <c r="PDB61" s="1028"/>
      <c r="PDC61" s="1028"/>
      <c r="PDD61" s="1028"/>
      <c r="PDE61" s="1028"/>
      <c r="PDF61" s="1028"/>
      <c r="PDG61" s="1028"/>
      <c r="PDH61" s="1028"/>
      <c r="PDI61" s="1028"/>
      <c r="PDJ61" s="1028"/>
      <c r="PDK61" s="1028"/>
      <c r="PDL61" s="1028"/>
      <c r="PDM61" s="1028"/>
      <c r="PDN61" s="1028"/>
      <c r="PDO61" s="1028"/>
      <c r="PDP61" s="1028"/>
      <c r="PDQ61" s="1028"/>
      <c r="PDR61" s="1028"/>
      <c r="PDS61" s="1028"/>
      <c r="PDT61" s="1028"/>
      <c r="PDU61" s="1028"/>
      <c r="PDV61" s="1028"/>
      <c r="PDW61" s="1028"/>
      <c r="PDX61" s="1028"/>
      <c r="PDY61" s="1028"/>
      <c r="PDZ61" s="1028"/>
      <c r="PEA61" s="1028"/>
      <c r="PEB61" s="1028"/>
      <c r="PEC61" s="1028"/>
      <c r="PED61" s="1028"/>
      <c r="PEE61" s="1028"/>
      <c r="PEF61" s="1028"/>
      <c r="PEG61" s="1028"/>
      <c r="PEH61" s="1028"/>
      <c r="PEI61" s="1028"/>
      <c r="PEJ61" s="1028"/>
      <c r="PEK61" s="1028"/>
      <c r="PEL61" s="1028"/>
      <c r="PEM61" s="1028"/>
      <c r="PEN61" s="1028"/>
      <c r="PEO61" s="1028"/>
      <c r="PEP61" s="1028"/>
      <c r="PEQ61" s="1028"/>
      <c r="PER61" s="1028"/>
      <c r="PES61" s="1028"/>
      <c r="PET61" s="1028"/>
      <c r="PEU61" s="1028"/>
      <c r="PEV61" s="1028"/>
      <c r="PEW61" s="1028"/>
      <c r="PEX61" s="1028"/>
      <c r="PEY61" s="1028"/>
      <c r="PEZ61" s="1028"/>
      <c r="PFA61" s="1028"/>
      <c r="PFB61" s="1028"/>
      <c r="PFC61" s="1028"/>
      <c r="PFD61" s="1028"/>
      <c r="PFE61" s="1028"/>
      <c r="PFF61" s="1028"/>
      <c r="PFG61" s="1028"/>
      <c r="PFH61" s="1028"/>
      <c r="PFI61" s="1028"/>
      <c r="PFJ61" s="1028"/>
      <c r="PFK61" s="1028"/>
      <c r="PFL61" s="1028"/>
      <c r="PFM61" s="1028"/>
      <c r="PFN61" s="1028"/>
      <c r="PFO61" s="1028"/>
      <c r="PFP61" s="1028"/>
      <c r="PFQ61" s="1028"/>
      <c r="PFR61" s="1028"/>
      <c r="PFS61" s="1028"/>
      <c r="PFT61" s="1028"/>
      <c r="PFU61" s="1028"/>
      <c r="PFV61" s="1028"/>
      <c r="PFW61" s="1028"/>
      <c r="PFX61" s="1028"/>
      <c r="PFY61" s="1028"/>
      <c r="PFZ61" s="1028"/>
      <c r="PGA61" s="1028"/>
      <c r="PGB61" s="1028"/>
      <c r="PGC61" s="1028"/>
      <c r="PGD61" s="1028"/>
      <c r="PGE61" s="1028"/>
      <c r="PGF61" s="1028"/>
      <c r="PGG61" s="1028"/>
      <c r="PGH61" s="1028"/>
      <c r="PGI61" s="1028"/>
      <c r="PGJ61" s="1028"/>
      <c r="PGK61" s="1028"/>
      <c r="PGL61" s="1028"/>
      <c r="PGM61" s="1028"/>
      <c r="PGN61" s="1028"/>
      <c r="PGO61" s="1028"/>
      <c r="PGP61" s="1028"/>
      <c r="PGQ61" s="1028"/>
      <c r="PGR61" s="1028"/>
      <c r="PGS61" s="1028"/>
      <c r="PGT61" s="1028"/>
      <c r="PGU61" s="1028"/>
      <c r="PGV61" s="1028"/>
      <c r="PGW61" s="1028"/>
      <c r="PGX61" s="1028"/>
      <c r="PGY61" s="1028"/>
      <c r="PGZ61" s="1028"/>
      <c r="PHA61" s="1028"/>
      <c r="PHB61" s="1028"/>
      <c r="PHC61" s="1028"/>
      <c r="PHD61" s="1028"/>
      <c r="PHE61" s="1028"/>
      <c r="PHF61" s="1028"/>
      <c r="PHG61" s="1028"/>
      <c r="PHH61" s="1028"/>
      <c r="PHI61" s="1028"/>
      <c r="PHJ61" s="1028"/>
      <c r="PHK61" s="1028"/>
      <c r="PHL61" s="1028"/>
      <c r="PHM61" s="1028"/>
      <c r="PHN61" s="1028"/>
      <c r="PHO61" s="1028"/>
      <c r="PHP61" s="1028"/>
      <c r="PHQ61" s="1028"/>
      <c r="PHR61" s="1028"/>
      <c r="PHS61" s="1028"/>
      <c r="PHT61" s="1028"/>
      <c r="PHU61" s="1028"/>
      <c r="PHV61" s="1028"/>
      <c r="PHW61" s="1028"/>
      <c r="PHX61" s="1028"/>
      <c r="PHY61" s="1028"/>
      <c r="PHZ61" s="1028"/>
      <c r="PIA61" s="1028"/>
      <c r="PIB61" s="1028"/>
      <c r="PIC61" s="1028"/>
      <c r="PID61" s="1028"/>
      <c r="PIE61" s="1028"/>
      <c r="PIF61" s="1028"/>
      <c r="PIG61" s="1028"/>
      <c r="PIH61" s="1028"/>
      <c r="PII61" s="1028"/>
      <c r="PIJ61" s="1028"/>
      <c r="PIK61" s="1028"/>
      <c r="PIL61" s="1028"/>
      <c r="PIM61" s="1028"/>
      <c r="PIN61" s="1028"/>
      <c r="PIO61" s="1028"/>
      <c r="PIP61" s="1028"/>
      <c r="PIQ61" s="1028"/>
      <c r="PIR61" s="1028"/>
      <c r="PIS61" s="1028"/>
      <c r="PIT61" s="1028"/>
      <c r="PIU61" s="1028"/>
      <c r="PIV61" s="1028"/>
      <c r="PIW61" s="1028"/>
      <c r="PIX61" s="1028"/>
      <c r="PIY61" s="1028"/>
      <c r="PIZ61" s="1028"/>
      <c r="PJA61" s="1028"/>
      <c r="PJB61" s="1028"/>
      <c r="PJC61" s="1028"/>
      <c r="PJD61" s="1028"/>
      <c r="PJE61" s="1028"/>
      <c r="PJF61" s="1028"/>
      <c r="PJG61" s="1028"/>
      <c r="PJH61" s="1028"/>
      <c r="PJI61" s="1028"/>
      <c r="PJJ61" s="1028"/>
      <c r="PJK61" s="1028"/>
      <c r="PJL61" s="1028"/>
      <c r="PJM61" s="1028"/>
      <c r="PJN61" s="1028"/>
      <c r="PJO61" s="1028"/>
      <c r="PJP61" s="1028"/>
      <c r="PJQ61" s="1028"/>
      <c r="PJR61" s="1028"/>
      <c r="PJS61" s="1028"/>
      <c r="PJT61" s="1028"/>
      <c r="PJU61" s="1028"/>
      <c r="PJV61" s="1028"/>
      <c r="PJW61" s="1028"/>
      <c r="PJX61" s="1028"/>
      <c r="PJY61" s="1028"/>
      <c r="PJZ61" s="1028"/>
      <c r="PKA61" s="1028"/>
      <c r="PKB61" s="1028"/>
      <c r="PKC61" s="1028"/>
      <c r="PKD61" s="1028"/>
      <c r="PKE61" s="1028"/>
      <c r="PKF61" s="1028"/>
      <c r="PKG61" s="1028"/>
      <c r="PKH61" s="1028"/>
      <c r="PKI61" s="1028"/>
      <c r="PKJ61" s="1028"/>
      <c r="PKK61" s="1028"/>
      <c r="PKL61" s="1028"/>
      <c r="PKM61" s="1028"/>
      <c r="PKN61" s="1028"/>
      <c r="PKO61" s="1028"/>
      <c r="PKP61" s="1028"/>
      <c r="PKQ61" s="1028"/>
      <c r="PKR61" s="1028"/>
      <c r="PKS61" s="1028"/>
      <c r="PKT61" s="1028"/>
      <c r="PKU61" s="1028"/>
      <c r="PKV61" s="1028"/>
      <c r="PKW61" s="1028"/>
      <c r="PKX61" s="1028"/>
      <c r="PKY61" s="1028"/>
      <c r="PKZ61" s="1028"/>
      <c r="PLA61" s="1028"/>
      <c r="PLB61" s="1028"/>
      <c r="PLC61" s="1028"/>
      <c r="PLD61" s="1028"/>
      <c r="PLE61" s="1028"/>
      <c r="PLF61" s="1028"/>
      <c r="PLG61" s="1028"/>
      <c r="PLH61" s="1028"/>
      <c r="PLI61" s="1028"/>
      <c r="PLJ61" s="1028"/>
      <c r="PLK61" s="1028"/>
      <c r="PLL61" s="1028"/>
      <c r="PLM61" s="1028"/>
      <c r="PLN61" s="1028"/>
      <c r="PLO61" s="1028"/>
      <c r="PLP61" s="1028"/>
      <c r="PLQ61" s="1028"/>
      <c r="PLR61" s="1028"/>
      <c r="PLS61" s="1028"/>
      <c r="PLT61" s="1028"/>
      <c r="PLU61" s="1028"/>
      <c r="PLV61" s="1028"/>
      <c r="PLW61" s="1028"/>
      <c r="PLX61" s="1028"/>
      <c r="PLY61" s="1028"/>
      <c r="PLZ61" s="1028"/>
      <c r="PMA61" s="1028"/>
      <c r="PMB61" s="1028"/>
      <c r="PMC61" s="1028"/>
      <c r="PMD61" s="1028"/>
      <c r="PME61" s="1028"/>
      <c r="PMF61" s="1028"/>
      <c r="PMG61" s="1028"/>
      <c r="PMH61" s="1028"/>
      <c r="PMI61" s="1028"/>
      <c r="PMJ61" s="1028"/>
      <c r="PMK61" s="1028"/>
      <c r="PML61" s="1028"/>
      <c r="PMM61" s="1028"/>
      <c r="PMN61" s="1028"/>
      <c r="PMO61" s="1028"/>
      <c r="PMP61" s="1028"/>
      <c r="PMQ61" s="1028"/>
      <c r="PMR61" s="1028"/>
      <c r="PMS61" s="1028"/>
      <c r="PMT61" s="1028"/>
      <c r="PMU61" s="1028"/>
      <c r="PMV61" s="1028"/>
      <c r="PMW61" s="1028"/>
      <c r="PMX61" s="1028"/>
      <c r="PMY61" s="1028"/>
      <c r="PMZ61" s="1028"/>
      <c r="PNA61" s="1028"/>
      <c r="PNB61" s="1028"/>
      <c r="PNC61" s="1028"/>
      <c r="PND61" s="1028"/>
      <c r="PNE61" s="1028"/>
      <c r="PNF61" s="1028"/>
      <c r="PNG61" s="1028"/>
      <c r="PNH61" s="1028"/>
      <c r="PNI61" s="1028"/>
      <c r="PNJ61" s="1028"/>
      <c r="PNK61" s="1028"/>
      <c r="PNL61" s="1028"/>
      <c r="PNM61" s="1028"/>
      <c r="PNN61" s="1028"/>
      <c r="PNO61" s="1028"/>
      <c r="PNP61" s="1028"/>
      <c r="PNQ61" s="1028"/>
      <c r="PNR61" s="1028"/>
      <c r="PNS61" s="1028"/>
      <c r="PNT61" s="1028"/>
      <c r="PNU61" s="1028"/>
      <c r="PNV61" s="1028"/>
      <c r="PNW61" s="1028"/>
      <c r="PNX61" s="1028"/>
      <c r="PNY61" s="1028"/>
      <c r="PNZ61" s="1028"/>
      <c r="POA61" s="1028"/>
      <c r="POB61" s="1028"/>
      <c r="POC61" s="1028"/>
      <c r="POD61" s="1028"/>
      <c r="POE61" s="1028"/>
      <c r="POF61" s="1028"/>
      <c r="POG61" s="1028"/>
      <c r="POH61" s="1028"/>
      <c r="POI61" s="1028"/>
      <c r="POJ61" s="1028"/>
      <c r="POK61" s="1028"/>
      <c r="POL61" s="1028"/>
      <c r="POM61" s="1028"/>
      <c r="PON61" s="1028"/>
      <c r="POO61" s="1028"/>
      <c r="POP61" s="1028"/>
      <c r="POQ61" s="1028"/>
      <c r="POR61" s="1028"/>
      <c r="POS61" s="1028"/>
      <c r="POT61" s="1028"/>
      <c r="POU61" s="1028"/>
      <c r="POV61" s="1028"/>
      <c r="POW61" s="1028"/>
      <c r="POX61" s="1028"/>
      <c r="POY61" s="1028"/>
      <c r="POZ61" s="1028"/>
      <c r="PPA61" s="1028"/>
      <c r="PPB61" s="1028"/>
      <c r="PPC61" s="1028"/>
      <c r="PPD61" s="1028"/>
      <c r="PPE61" s="1028"/>
      <c r="PPF61" s="1028"/>
      <c r="PPG61" s="1028"/>
      <c r="PPH61" s="1028"/>
      <c r="PPI61" s="1028"/>
      <c r="PPJ61" s="1028"/>
      <c r="PPK61" s="1028"/>
      <c r="PPL61" s="1028"/>
      <c r="PPM61" s="1028"/>
      <c r="PPN61" s="1028"/>
      <c r="PPO61" s="1028"/>
      <c r="PPP61" s="1028"/>
      <c r="PPQ61" s="1028"/>
      <c r="PPR61" s="1028"/>
      <c r="PPS61" s="1028"/>
      <c r="PPT61" s="1028"/>
      <c r="PPU61" s="1028"/>
      <c r="PPV61" s="1028"/>
      <c r="PPW61" s="1028"/>
      <c r="PPX61" s="1028"/>
      <c r="PPY61" s="1028"/>
      <c r="PPZ61" s="1028"/>
      <c r="PQA61" s="1028"/>
      <c r="PQB61" s="1028"/>
      <c r="PQC61" s="1028"/>
      <c r="PQD61" s="1028"/>
      <c r="PQE61" s="1028"/>
      <c r="PQF61" s="1028"/>
      <c r="PQG61" s="1028"/>
      <c r="PQH61" s="1028"/>
      <c r="PQI61" s="1028"/>
      <c r="PQJ61" s="1028"/>
      <c r="PQK61" s="1028"/>
      <c r="PQL61" s="1028"/>
      <c r="PQM61" s="1028"/>
      <c r="PQN61" s="1028"/>
      <c r="PQO61" s="1028"/>
      <c r="PQP61" s="1028"/>
      <c r="PQQ61" s="1028"/>
      <c r="PQR61" s="1028"/>
      <c r="PQS61" s="1028"/>
      <c r="PQT61" s="1028"/>
      <c r="PQU61" s="1028"/>
      <c r="PQV61" s="1028"/>
      <c r="PQW61" s="1028"/>
      <c r="PQX61" s="1028"/>
      <c r="PQY61" s="1028"/>
      <c r="PQZ61" s="1028"/>
      <c r="PRA61" s="1028"/>
      <c r="PRB61" s="1028"/>
      <c r="PRC61" s="1028"/>
      <c r="PRD61" s="1028"/>
      <c r="PRE61" s="1028"/>
      <c r="PRF61" s="1028"/>
      <c r="PRG61" s="1028"/>
      <c r="PRH61" s="1028"/>
      <c r="PRI61" s="1028"/>
      <c r="PRJ61" s="1028"/>
      <c r="PRK61" s="1028"/>
      <c r="PRL61" s="1028"/>
      <c r="PRM61" s="1028"/>
      <c r="PRN61" s="1028"/>
      <c r="PRO61" s="1028"/>
      <c r="PRP61" s="1028"/>
      <c r="PRQ61" s="1028"/>
      <c r="PRR61" s="1028"/>
      <c r="PRS61" s="1028"/>
      <c r="PRT61" s="1028"/>
      <c r="PRU61" s="1028"/>
      <c r="PRV61" s="1028"/>
      <c r="PRW61" s="1028"/>
      <c r="PRX61" s="1028"/>
      <c r="PRY61" s="1028"/>
      <c r="PRZ61" s="1028"/>
      <c r="PSA61" s="1028"/>
      <c r="PSB61" s="1028"/>
      <c r="PSC61" s="1028"/>
      <c r="PSD61" s="1028"/>
      <c r="PSE61" s="1028"/>
      <c r="PSF61" s="1028"/>
      <c r="PSG61" s="1028"/>
      <c r="PSH61" s="1028"/>
      <c r="PSI61" s="1028"/>
      <c r="PSJ61" s="1028"/>
      <c r="PSK61" s="1028"/>
      <c r="PSL61" s="1028"/>
      <c r="PSM61" s="1028"/>
      <c r="PSN61" s="1028"/>
      <c r="PSO61" s="1028"/>
      <c r="PSP61" s="1028"/>
      <c r="PSQ61" s="1028"/>
      <c r="PSR61" s="1028"/>
      <c r="PSS61" s="1028"/>
      <c r="PST61" s="1028"/>
      <c r="PSU61" s="1028"/>
      <c r="PSV61" s="1028"/>
      <c r="PSW61" s="1028"/>
      <c r="PSX61" s="1028"/>
      <c r="PSY61" s="1028"/>
      <c r="PSZ61" s="1028"/>
      <c r="PTA61" s="1028"/>
      <c r="PTB61" s="1028"/>
      <c r="PTC61" s="1028"/>
      <c r="PTD61" s="1028"/>
      <c r="PTE61" s="1028"/>
      <c r="PTF61" s="1028"/>
      <c r="PTG61" s="1028"/>
      <c r="PTH61" s="1028"/>
      <c r="PTI61" s="1028"/>
      <c r="PTJ61" s="1028"/>
      <c r="PTK61" s="1028"/>
      <c r="PTL61" s="1028"/>
      <c r="PTM61" s="1028"/>
      <c r="PTN61" s="1028"/>
      <c r="PTO61" s="1028"/>
      <c r="PTP61" s="1028"/>
      <c r="PTQ61" s="1028"/>
      <c r="PTR61" s="1028"/>
      <c r="PTS61" s="1028"/>
      <c r="PTT61" s="1028"/>
      <c r="PTU61" s="1028"/>
      <c r="PTV61" s="1028"/>
      <c r="PTW61" s="1028"/>
      <c r="PTX61" s="1028"/>
      <c r="PTY61" s="1028"/>
      <c r="PTZ61" s="1028"/>
      <c r="PUA61" s="1028"/>
      <c r="PUB61" s="1028"/>
      <c r="PUC61" s="1028"/>
      <c r="PUD61" s="1028"/>
      <c r="PUE61" s="1028"/>
      <c r="PUF61" s="1028"/>
      <c r="PUG61" s="1028"/>
      <c r="PUH61" s="1028"/>
      <c r="PUI61" s="1028"/>
      <c r="PUJ61" s="1028"/>
      <c r="PUK61" s="1028"/>
      <c r="PUL61" s="1028"/>
      <c r="PUM61" s="1028"/>
      <c r="PUN61" s="1028"/>
      <c r="PUO61" s="1028"/>
      <c r="PUP61" s="1028"/>
      <c r="PUQ61" s="1028"/>
      <c r="PUR61" s="1028"/>
      <c r="PUS61" s="1028"/>
      <c r="PUT61" s="1028"/>
      <c r="PUU61" s="1028"/>
      <c r="PUV61" s="1028"/>
      <c r="PUW61" s="1028"/>
      <c r="PUX61" s="1028"/>
      <c r="PUY61" s="1028"/>
      <c r="PUZ61" s="1028"/>
      <c r="PVA61" s="1028"/>
      <c r="PVB61" s="1028"/>
      <c r="PVC61" s="1028"/>
      <c r="PVD61" s="1028"/>
      <c r="PVE61" s="1028"/>
      <c r="PVF61" s="1028"/>
      <c r="PVG61" s="1028"/>
      <c r="PVH61" s="1028"/>
      <c r="PVI61" s="1028"/>
      <c r="PVJ61" s="1028"/>
      <c r="PVK61" s="1028"/>
      <c r="PVL61" s="1028"/>
      <c r="PVM61" s="1028"/>
      <c r="PVN61" s="1028"/>
      <c r="PVO61" s="1028"/>
      <c r="PVP61" s="1028"/>
      <c r="PVQ61" s="1028"/>
      <c r="PVR61" s="1028"/>
      <c r="PVS61" s="1028"/>
      <c r="PVT61" s="1028"/>
      <c r="PVU61" s="1028"/>
      <c r="PVV61" s="1028"/>
      <c r="PVW61" s="1028"/>
      <c r="PVX61" s="1028"/>
      <c r="PVY61" s="1028"/>
      <c r="PVZ61" s="1028"/>
      <c r="PWA61" s="1028"/>
      <c r="PWB61" s="1028"/>
      <c r="PWC61" s="1028"/>
      <c r="PWD61" s="1028"/>
      <c r="PWE61" s="1028"/>
      <c r="PWF61" s="1028"/>
      <c r="PWG61" s="1028"/>
      <c r="PWH61" s="1028"/>
      <c r="PWI61" s="1028"/>
      <c r="PWJ61" s="1028"/>
      <c r="PWK61" s="1028"/>
      <c r="PWL61" s="1028"/>
      <c r="PWM61" s="1028"/>
      <c r="PWN61" s="1028"/>
      <c r="PWO61" s="1028"/>
      <c r="PWP61" s="1028"/>
      <c r="PWQ61" s="1028"/>
      <c r="PWR61" s="1028"/>
      <c r="PWS61" s="1028"/>
      <c r="PWT61" s="1028"/>
      <c r="PWU61" s="1028"/>
      <c r="PWV61" s="1028"/>
      <c r="PWW61" s="1028"/>
      <c r="PWX61" s="1028"/>
      <c r="PWY61" s="1028"/>
      <c r="PWZ61" s="1028"/>
      <c r="PXA61" s="1028"/>
      <c r="PXB61" s="1028"/>
      <c r="PXC61" s="1028"/>
      <c r="PXD61" s="1028"/>
      <c r="PXE61" s="1028"/>
      <c r="PXF61" s="1028"/>
      <c r="PXG61" s="1028"/>
      <c r="PXH61" s="1028"/>
      <c r="PXI61" s="1028"/>
      <c r="PXJ61" s="1028"/>
      <c r="PXK61" s="1028"/>
      <c r="PXL61" s="1028"/>
      <c r="PXM61" s="1028"/>
      <c r="PXN61" s="1028"/>
      <c r="PXO61" s="1028"/>
      <c r="PXP61" s="1028"/>
      <c r="PXQ61" s="1028"/>
      <c r="PXR61" s="1028"/>
      <c r="PXS61" s="1028"/>
      <c r="PXT61" s="1028"/>
      <c r="PXU61" s="1028"/>
      <c r="PXV61" s="1028"/>
      <c r="PXW61" s="1028"/>
      <c r="PXX61" s="1028"/>
      <c r="PXY61" s="1028"/>
      <c r="PXZ61" s="1028"/>
      <c r="PYA61" s="1028"/>
      <c r="PYB61" s="1028"/>
      <c r="PYC61" s="1028"/>
      <c r="PYD61" s="1028"/>
      <c r="PYE61" s="1028"/>
      <c r="PYF61" s="1028"/>
      <c r="PYG61" s="1028"/>
      <c r="PYH61" s="1028"/>
      <c r="PYI61" s="1028"/>
      <c r="PYJ61" s="1028"/>
      <c r="PYK61" s="1028"/>
      <c r="PYL61" s="1028"/>
      <c r="PYM61" s="1028"/>
      <c r="PYN61" s="1028"/>
      <c r="PYO61" s="1028"/>
      <c r="PYP61" s="1028"/>
      <c r="PYQ61" s="1028"/>
      <c r="PYR61" s="1028"/>
      <c r="PYS61" s="1028"/>
      <c r="PYT61" s="1028"/>
      <c r="PYU61" s="1028"/>
      <c r="PYV61" s="1028"/>
      <c r="PYW61" s="1028"/>
      <c r="PYX61" s="1028"/>
      <c r="PYY61" s="1028"/>
      <c r="PYZ61" s="1028"/>
      <c r="PZA61" s="1028"/>
      <c r="PZB61" s="1028"/>
      <c r="PZC61" s="1028"/>
      <c r="PZD61" s="1028"/>
      <c r="PZE61" s="1028"/>
      <c r="PZF61" s="1028"/>
      <c r="PZG61" s="1028"/>
      <c r="PZH61" s="1028"/>
      <c r="PZI61" s="1028"/>
      <c r="PZJ61" s="1028"/>
      <c r="PZK61" s="1028"/>
      <c r="PZL61" s="1028"/>
      <c r="PZM61" s="1028"/>
      <c r="PZN61" s="1028"/>
      <c r="PZO61" s="1028"/>
      <c r="PZP61" s="1028"/>
      <c r="PZQ61" s="1028"/>
      <c r="PZR61" s="1028"/>
      <c r="PZS61" s="1028"/>
      <c r="PZT61" s="1028"/>
      <c r="PZU61" s="1028"/>
      <c r="PZV61" s="1028"/>
      <c r="PZW61" s="1028"/>
      <c r="PZX61" s="1028"/>
      <c r="PZY61" s="1028"/>
      <c r="PZZ61" s="1028"/>
      <c r="QAA61" s="1028"/>
      <c r="QAB61" s="1028"/>
      <c r="QAC61" s="1028"/>
      <c r="QAD61" s="1028"/>
      <c r="QAE61" s="1028"/>
      <c r="QAF61" s="1028"/>
      <c r="QAG61" s="1028"/>
      <c r="QAH61" s="1028"/>
      <c r="QAI61" s="1028"/>
      <c r="QAJ61" s="1028"/>
      <c r="QAK61" s="1028"/>
      <c r="QAL61" s="1028"/>
      <c r="QAM61" s="1028"/>
      <c r="QAN61" s="1028"/>
      <c r="QAO61" s="1028"/>
      <c r="QAP61" s="1028"/>
      <c r="QAQ61" s="1028"/>
      <c r="QAR61" s="1028"/>
      <c r="QAS61" s="1028"/>
      <c r="QAT61" s="1028"/>
      <c r="QAU61" s="1028"/>
      <c r="QAV61" s="1028"/>
      <c r="QAW61" s="1028"/>
      <c r="QAX61" s="1028"/>
      <c r="QAY61" s="1028"/>
      <c r="QAZ61" s="1028"/>
      <c r="QBA61" s="1028"/>
      <c r="QBB61" s="1028"/>
      <c r="QBC61" s="1028"/>
      <c r="QBD61" s="1028"/>
      <c r="QBE61" s="1028"/>
      <c r="QBF61" s="1028"/>
      <c r="QBG61" s="1028"/>
      <c r="QBH61" s="1028"/>
      <c r="QBI61" s="1028"/>
      <c r="QBJ61" s="1028"/>
      <c r="QBK61" s="1028"/>
      <c r="QBL61" s="1028"/>
      <c r="QBM61" s="1028"/>
      <c r="QBN61" s="1028"/>
      <c r="QBO61" s="1028"/>
      <c r="QBP61" s="1028"/>
      <c r="QBQ61" s="1028"/>
      <c r="QBR61" s="1028"/>
      <c r="QBS61" s="1028"/>
      <c r="QBT61" s="1028"/>
      <c r="QBU61" s="1028"/>
      <c r="QBV61" s="1028"/>
      <c r="QBW61" s="1028"/>
      <c r="QBX61" s="1028"/>
      <c r="QBY61" s="1028"/>
      <c r="QBZ61" s="1028"/>
      <c r="QCA61" s="1028"/>
      <c r="QCB61" s="1028"/>
      <c r="QCC61" s="1028"/>
      <c r="QCD61" s="1028"/>
      <c r="QCE61" s="1028"/>
      <c r="QCF61" s="1028"/>
      <c r="QCG61" s="1028"/>
      <c r="QCH61" s="1028"/>
      <c r="QCI61" s="1028"/>
      <c r="QCJ61" s="1028"/>
      <c r="QCK61" s="1028"/>
      <c r="QCL61" s="1028"/>
      <c r="QCM61" s="1028"/>
      <c r="QCN61" s="1028"/>
      <c r="QCO61" s="1028"/>
      <c r="QCP61" s="1028"/>
      <c r="QCQ61" s="1028"/>
      <c r="QCR61" s="1028"/>
      <c r="QCS61" s="1028"/>
      <c r="QCT61" s="1028"/>
      <c r="QCU61" s="1028"/>
      <c r="QCV61" s="1028"/>
      <c r="QCW61" s="1028"/>
      <c r="QCX61" s="1028"/>
      <c r="QCY61" s="1028"/>
      <c r="QCZ61" s="1028"/>
      <c r="QDA61" s="1028"/>
      <c r="QDB61" s="1028"/>
      <c r="QDC61" s="1028"/>
      <c r="QDD61" s="1028"/>
      <c r="QDE61" s="1028"/>
      <c r="QDF61" s="1028"/>
      <c r="QDG61" s="1028"/>
      <c r="QDH61" s="1028"/>
      <c r="QDI61" s="1028"/>
      <c r="QDJ61" s="1028"/>
      <c r="QDK61" s="1028"/>
      <c r="QDL61" s="1028"/>
      <c r="QDM61" s="1028"/>
      <c r="QDN61" s="1028"/>
      <c r="QDO61" s="1028"/>
      <c r="QDP61" s="1028"/>
      <c r="QDQ61" s="1028"/>
      <c r="QDR61" s="1028"/>
      <c r="QDS61" s="1028"/>
      <c r="QDT61" s="1028"/>
      <c r="QDU61" s="1028"/>
      <c r="QDV61" s="1028"/>
      <c r="QDW61" s="1028"/>
      <c r="QDX61" s="1028"/>
      <c r="QDY61" s="1028"/>
      <c r="QDZ61" s="1028"/>
      <c r="QEA61" s="1028"/>
      <c r="QEB61" s="1028"/>
      <c r="QEC61" s="1028"/>
      <c r="QED61" s="1028"/>
      <c r="QEE61" s="1028"/>
      <c r="QEF61" s="1028"/>
      <c r="QEG61" s="1028"/>
      <c r="QEH61" s="1028"/>
      <c r="QEI61" s="1028"/>
      <c r="QEJ61" s="1028"/>
      <c r="QEK61" s="1028"/>
      <c r="QEL61" s="1028"/>
      <c r="QEM61" s="1028"/>
      <c r="QEN61" s="1028"/>
      <c r="QEO61" s="1028"/>
      <c r="QEP61" s="1028"/>
      <c r="QEQ61" s="1028"/>
      <c r="QER61" s="1028"/>
      <c r="QES61" s="1028"/>
      <c r="QET61" s="1028"/>
      <c r="QEU61" s="1028"/>
      <c r="QEV61" s="1028"/>
      <c r="QEW61" s="1028"/>
      <c r="QEX61" s="1028"/>
      <c r="QEY61" s="1028"/>
      <c r="QEZ61" s="1028"/>
      <c r="QFA61" s="1028"/>
      <c r="QFB61" s="1028"/>
      <c r="QFC61" s="1028"/>
      <c r="QFD61" s="1028"/>
      <c r="QFE61" s="1028"/>
      <c r="QFF61" s="1028"/>
      <c r="QFG61" s="1028"/>
      <c r="QFH61" s="1028"/>
      <c r="QFI61" s="1028"/>
      <c r="QFJ61" s="1028"/>
      <c r="QFK61" s="1028"/>
      <c r="QFL61" s="1028"/>
      <c r="QFM61" s="1028"/>
      <c r="QFN61" s="1028"/>
      <c r="QFO61" s="1028"/>
      <c r="QFP61" s="1028"/>
      <c r="QFQ61" s="1028"/>
      <c r="QFR61" s="1028"/>
      <c r="QFS61" s="1028"/>
      <c r="QFT61" s="1028"/>
      <c r="QFU61" s="1028"/>
      <c r="QFV61" s="1028"/>
      <c r="QFW61" s="1028"/>
      <c r="QFX61" s="1028"/>
      <c r="QFY61" s="1028"/>
      <c r="QFZ61" s="1028"/>
      <c r="QGA61" s="1028"/>
      <c r="QGB61" s="1028"/>
      <c r="QGC61" s="1028"/>
      <c r="QGD61" s="1028"/>
      <c r="QGE61" s="1028"/>
      <c r="QGF61" s="1028"/>
      <c r="QGG61" s="1028"/>
      <c r="QGH61" s="1028"/>
      <c r="QGI61" s="1028"/>
      <c r="QGJ61" s="1028"/>
      <c r="QGK61" s="1028"/>
      <c r="QGL61" s="1028"/>
      <c r="QGM61" s="1028"/>
      <c r="QGN61" s="1028"/>
      <c r="QGO61" s="1028"/>
      <c r="QGP61" s="1028"/>
      <c r="QGQ61" s="1028"/>
      <c r="QGR61" s="1028"/>
      <c r="QGS61" s="1028"/>
      <c r="QGT61" s="1028"/>
      <c r="QGU61" s="1028"/>
      <c r="QGV61" s="1028"/>
      <c r="QGW61" s="1028"/>
      <c r="QGX61" s="1028"/>
      <c r="QGY61" s="1028"/>
      <c r="QGZ61" s="1028"/>
      <c r="QHA61" s="1028"/>
      <c r="QHB61" s="1028"/>
      <c r="QHC61" s="1028"/>
      <c r="QHD61" s="1028"/>
      <c r="QHE61" s="1028"/>
      <c r="QHF61" s="1028"/>
      <c r="QHG61" s="1028"/>
      <c r="QHH61" s="1028"/>
      <c r="QHI61" s="1028"/>
      <c r="QHJ61" s="1028"/>
      <c r="QHK61" s="1028"/>
      <c r="QHL61" s="1028"/>
      <c r="QHM61" s="1028"/>
      <c r="QHN61" s="1028"/>
      <c r="QHO61" s="1028"/>
      <c r="QHP61" s="1028"/>
      <c r="QHQ61" s="1028"/>
      <c r="QHR61" s="1028"/>
      <c r="QHS61" s="1028"/>
      <c r="QHT61" s="1028"/>
      <c r="QHU61" s="1028"/>
      <c r="QHV61" s="1028"/>
      <c r="QHW61" s="1028"/>
      <c r="QHX61" s="1028"/>
      <c r="QHY61" s="1028"/>
      <c r="QHZ61" s="1028"/>
      <c r="QIA61" s="1028"/>
      <c r="QIB61" s="1028"/>
      <c r="QIC61" s="1028"/>
      <c r="QID61" s="1028"/>
      <c r="QIE61" s="1028"/>
      <c r="QIF61" s="1028"/>
      <c r="QIG61" s="1028"/>
      <c r="QIH61" s="1028"/>
      <c r="QII61" s="1028"/>
      <c r="QIJ61" s="1028"/>
      <c r="QIK61" s="1028"/>
      <c r="QIL61" s="1028"/>
      <c r="QIM61" s="1028"/>
      <c r="QIN61" s="1028"/>
      <c r="QIO61" s="1028"/>
      <c r="QIP61" s="1028"/>
      <c r="QIQ61" s="1028"/>
      <c r="QIR61" s="1028"/>
      <c r="QIS61" s="1028"/>
      <c r="QIT61" s="1028"/>
      <c r="QIU61" s="1028"/>
      <c r="QIV61" s="1028"/>
      <c r="QIW61" s="1028"/>
      <c r="QIX61" s="1028"/>
      <c r="QIY61" s="1028"/>
      <c r="QIZ61" s="1028"/>
      <c r="QJA61" s="1028"/>
      <c r="QJB61" s="1028"/>
      <c r="QJC61" s="1028"/>
      <c r="QJD61" s="1028"/>
      <c r="QJE61" s="1028"/>
      <c r="QJF61" s="1028"/>
      <c r="QJG61" s="1028"/>
      <c r="QJH61" s="1028"/>
      <c r="QJI61" s="1028"/>
      <c r="QJJ61" s="1028"/>
      <c r="QJK61" s="1028"/>
      <c r="QJL61" s="1028"/>
      <c r="QJM61" s="1028"/>
      <c r="QJN61" s="1028"/>
      <c r="QJO61" s="1028"/>
      <c r="QJP61" s="1028"/>
      <c r="QJQ61" s="1028"/>
      <c r="QJR61" s="1028"/>
      <c r="QJS61" s="1028"/>
      <c r="QJT61" s="1028"/>
      <c r="QJU61" s="1028"/>
      <c r="QJV61" s="1028"/>
      <c r="QJW61" s="1028"/>
      <c r="QJX61" s="1028"/>
      <c r="QJY61" s="1028"/>
      <c r="QJZ61" s="1028"/>
      <c r="QKA61" s="1028"/>
      <c r="QKB61" s="1028"/>
      <c r="QKC61" s="1028"/>
      <c r="QKD61" s="1028"/>
      <c r="QKE61" s="1028"/>
      <c r="QKF61" s="1028"/>
      <c r="QKG61" s="1028"/>
      <c r="QKH61" s="1028"/>
      <c r="QKI61" s="1028"/>
      <c r="QKJ61" s="1028"/>
      <c r="QKK61" s="1028"/>
      <c r="QKL61" s="1028"/>
      <c r="QKM61" s="1028"/>
      <c r="QKN61" s="1028"/>
      <c r="QKO61" s="1028"/>
      <c r="QKP61" s="1028"/>
      <c r="QKQ61" s="1028"/>
      <c r="QKR61" s="1028"/>
      <c r="QKS61" s="1028"/>
      <c r="QKT61" s="1028"/>
      <c r="QKU61" s="1028"/>
      <c r="QKV61" s="1028"/>
      <c r="QKW61" s="1028"/>
      <c r="QKX61" s="1028"/>
      <c r="QKY61" s="1028"/>
      <c r="QKZ61" s="1028"/>
      <c r="QLA61" s="1028"/>
      <c r="QLB61" s="1028"/>
      <c r="QLC61" s="1028"/>
      <c r="QLD61" s="1028"/>
      <c r="QLE61" s="1028"/>
      <c r="QLF61" s="1028"/>
      <c r="QLG61" s="1028"/>
      <c r="QLH61" s="1028"/>
      <c r="QLI61" s="1028"/>
      <c r="QLJ61" s="1028"/>
      <c r="QLK61" s="1028"/>
      <c r="QLL61" s="1028"/>
      <c r="QLM61" s="1028"/>
      <c r="QLN61" s="1028"/>
      <c r="QLO61" s="1028"/>
      <c r="QLP61" s="1028"/>
      <c r="QLQ61" s="1028"/>
      <c r="QLR61" s="1028"/>
      <c r="QLS61" s="1028"/>
      <c r="QLT61" s="1028"/>
      <c r="QLU61" s="1028"/>
      <c r="QLV61" s="1028"/>
      <c r="QLW61" s="1028"/>
      <c r="QLX61" s="1028"/>
      <c r="QLY61" s="1028"/>
      <c r="QLZ61" s="1028"/>
      <c r="QMA61" s="1028"/>
      <c r="QMB61" s="1028"/>
      <c r="QMC61" s="1028"/>
      <c r="QMD61" s="1028"/>
      <c r="QME61" s="1028"/>
      <c r="QMF61" s="1028"/>
      <c r="QMG61" s="1028"/>
      <c r="QMH61" s="1028"/>
      <c r="QMI61" s="1028"/>
      <c r="QMJ61" s="1028"/>
      <c r="QMK61" s="1028"/>
      <c r="QML61" s="1028"/>
      <c r="QMM61" s="1028"/>
      <c r="QMN61" s="1028"/>
      <c r="QMO61" s="1028"/>
      <c r="QMP61" s="1028"/>
      <c r="QMQ61" s="1028"/>
      <c r="QMR61" s="1028"/>
      <c r="QMS61" s="1028"/>
      <c r="QMT61" s="1028"/>
      <c r="QMU61" s="1028"/>
      <c r="QMV61" s="1028"/>
      <c r="QMW61" s="1028"/>
      <c r="QMX61" s="1028"/>
      <c r="QMY61" s="1028"/>
      <c r="QMZ61" s="1028"/>
      <c r="QNA61" s="1028"/>
      <c r="QNB61" s="1028"/>
      <c r="QNC61" s="1028"/>
      <c r="QND61" s="1028"/>
      <c r="QNE61" s="1028"/>
      <c r="QNF61" s="1028"/>
      <c r="QNG61" s="1028"/>
      <c r="QNH61" s="1028"/>
      <c r="QNI61" s="1028"/>
      <c r="QNJ61" s="1028"/>
      <c r="QNK61" s="1028"/>
      <c r="QNL61" s="1028"/>
      <c r="QNM61" s="1028"/>
      <c r="QNN61" s="1028"/>
      <c r="QNO61" s="1028"/>
      <c r="QNP61" s="1028"/>
      <c r="QNQ61" s="1028"/>
      <c r="QNR61" s="1028"/>
      <c r="QNS61" s="1028"/>
      <c r="QNT61" s="1028"/>
      <c r="QNU61" s="1028"/>
      <c r="QNV61" s="1028"/>
      <c r="QNW61" s="1028"/>
      <c r="QNX61" s="1028"/>
      <c r="QNY61" s="1028"/>
      <c r="QNZ61" s="1028"/>
      <c r="QOA61" s="1028"/>
      <c r="QOB61" s="1028"/>
      <c r="QOC61" s="1028"/>
      <c r="QOD61" s="1028"/>
      <c r="QOE61" s="1028"/>
      <c r="QOF61" s="1028"/>
      <c r="QOG61" s="1028"/>
      <c r="QOH61" s="1028"/>
      <c r="QOI61" s="1028"/>
      <c r="QOJ61" s="1028"/>
      <c r="QOK61" s="1028"/>
      <c r="QOL61" s="1028"/>
      <c r="QOM61" s="1028"/>
      <c r="QON61" s="1028"/>
      <c r="QOO61" s="1028"/>
      <c r="QOP61" s="1028"/>
      <c r="QOQ61" s="1028"/>
      <c r="QOR61" s="1028"/>
      <c r="QOS61" s="1028"/>
      <c r="QOT61" s="1028"/>
      <c r="QOU61" s="1028"/>
      <c r="QOV61" s="1028"/>
      <c r="QOW61" s="1028"/>
      <c r="QOX61" s="1028"/>
      <c r="QOY61" s="1028"/>
      <c r="QOZ61" s="1028"/>
      <c r="QPA61" s="1028"/>
      <c r="QPB61" s="1028"/>
      <c r="QPC61" s="1028"/>
      <c r="QPD61" s="1028"/>
      <c r="QPE61" s="1028"/>
      <c r="QPF61" s="1028"/>
      <c r="QPG61" s="1028"/>
      <c r="QPH61" s="1028"/>
      <c r="QPI61" s="1028"/>
      <c r="QPJ61" s="1028"/>
      <c r="QPK61" s="1028"/>
      <c r="QPL61" s="1028"/>
      <c r="QPM61" s="1028"/>
      <c r="QPN61" s="1028"/>
      <c r="QPO61" s="1028"/>
      <c r="QPP61" s="1028"/>
      <c r="QPQ61" s="1028"/>
      <c r="QPR61" s="1028"/>
      <c r="QPS61" s="1028"/>
      <c r="QPT61" s="1028"/>
      <c r="QPU61" s="1028"/>
      <c r="QPV61" s="1028"/>
      <c r="QPW61" s="1028"/>
      <c r="QPX61" s="1028"/>
      <c r="QPY61" s="1028"/>
      <c r="QPZ61" s="1028"/>
      <c r="QQA61" s="1028"/>
      <c r="QQB61" s="1028"/>
      <c r="QQC61" s="1028"/>
      <c r="QQD61" s="1028"/>
      <c r="QQE61" s="1028"/>
      <c r="QQF61" s="1028"/>
      <c r="QQG61" s="1028"/>
      <c r="QQH61" s="1028"/>
      <c r="QQI61" s="1028"/>
      <c r="QQJ61" s="1028"/>
      <c r="QQK61" s="1028"/>
      <c r="QQL61" s="1028"/>
      <c r="QQM61" s="1028"/>
      <c r="QQN61" s="1028"/>
      <c r="QQO61" s="1028"/>
      <c r="QQP61" s="1028"/>
      <c r="QQQ61" s="1028"/>
      <c r="QQR61" s="1028"/>
      <c r="QQS61" s="1028"/>
      <c r="QQT61" s="1028"/>
      <c r="QQU61" s="1028"/>
      <c r="QQV61" s="1028"/>
      <c r="QQW61" s="1028"/>
      <c r="QQX61" s="1028"/>
      <c r="QQY61" s="1028"/>
      <c r="QQZ61" s="1028"/>
      <c r="QRA61" s="1028"/>
      <c r="QRB61" s="1028"/>
      <c r="QRC61" s="1028"/>
      <c r="QRD61" s="1028"/>
      <c r="QRE61" s="1028"/>
      <c r="QRF61" s="1028"/>
      <c r="QRG61" s="1028"/>
      <c r="QRH61" s="1028"/>
      <c r="QRI61" s="1028"/>
      <c r="QRJ61" s="1028"/>
      <c r="QRK61" s="1028"/>
      <c r="QRL61" s="1028"/>
      <c r="QRM61" s="1028"/>
      <c r="QRN61" s="1028"/>
      <c r="QRO61" s="1028"/>
      <c r="QRP61" s="1028"/>
      <c r="QRQ61" s="1028"/>
      <c r="QRR61" s="1028"/>
      <c r="QRS61" s="1028"/>
      <c r="QRT61" s="1028"/>
      <c r="QRU61" s="1028"/>
      <c r="QRV61" s="1028"/>
      <c r="QRW61" s="1028"/>
      <c r="QRX61" s="1028"/>
      <c r="QRY61" s="1028"/>
      <c r="QRZ61" s="1028"/>
      <c r="QSA61" s="1028"/>
      <c r="QSB61" s="1028"/>
      <c r="QSC61" s="1028"/>
      <c r="QSD61" s="1028"/>
      <c r="QSE61" s="1028"/>
      <c r="QSF61" s="1028"/>
      <c r="QSG61" s="1028"/>
      <c r="QSH61" s="1028"/>
      <c r="QSI61" s="1028"/>
      <c r="QSJ61" s="1028"/>
      <c r="QSK61" s="1028"/>
      <c r="QSL61" s="1028"/>
      <c r="QSM61" s="1028"/>
      <c r="QSN61" s="1028"/>
      <c r="QSO61" s="1028"/>
      <c r="QSP61" s="1028"/>
      <c r="QSQ61" s="1028"/>
      <c r="QSR61" s="1028"/>
      <c r="QSS61" s="1028"/>
      <c r="QST61" s="1028"/>
      <c r="QSU61" s="1028"/>
      <c r="QSV61" s="1028"/>
      <c r="QSW61" s="1028"/>
      <c r="QSX61" s="1028"/>
      <c r="QSY61" s="1028"/>
      <c r="QSZ61" s="1028"/>
      <c r="QTA61" s="1028"/>
      <c r="QTB61" s="1028"/>
      <c r="QTC61" s="1028"/>
      <c r="QTD61" s="1028"/>
      <c r="QTE61" s="1028"/>
      <c r="QTF61" s="1028"/>
      <c r="QTG61" s="1028"/>
      <c r="QTH61" s="1028"/>
      <c r="QTI61" s="1028"/>
      <c r="QTJ61" s="1028"/>
      <c r="QTK61" s="1028"/>
      <c r="QTL61" s="1028"/>
      <c r="QTM61" s="1028"/>
      <c r="QTN61" s="1028"/>
      <c r="QTO61" s="1028"/>
      <c r="QTP61" s="1028"/>
      <c r="QTQ61" s="1028"/>
      <c r="QTR61" s="1028"/>
      <c r="QTS61" s="1028"/>
      <c r="QTT61" s="1028"/>
      <c r="QTU61" s="1028"/>
      <c r="QTV61" s="1028"/>
      <c r="QTW61" s="1028"/>
      <c r="QTX61" s="1028"/>
      <c r="QTY61" s="1028"/>
      <c r="QTZ61" s="1028"/>
      <c r="QUA61" s="1028"/>
      <c r="QUB61" s="1028"/>
      <c r="QUC61" s="1028"/>
      <c r="QUD61" s="1028"/>
      <c r="QUE61" s="1028"/>
      <c r="QUF61" s="1028"/>
      <c r="QUG61" s="1028"/>
      <c r="QUH61" s="1028"/>
      <c r="QUI61" s="1028"/>
      <c r="QUJ61" s="1028"/>
      <c r="QUK61" s="1028"/>
      <c r="QUL61" s="1028"/>
      <c r="QUM61" s="1028"/>
      <c r="QUN61" s="1028"/>
      <c r="QUO61" s="1028"/>
      <c r="QUP61" s="1028"/>
      <c r="QUQ61" s="1028"/>
      <c r="QUR61" s="1028"/>
      <c r="QUS61" s="1028"/>
      <c r="QUT61" s="1028"/>
      <c r="QUU61" s="1028"/>
      <c r="QUV61" s="1028"/>
      <c r="QUW61" s="1028"/>
      <c r="QUX61" s="1028"/>
      <c r="QUY61" s="1028"/>
      <c r="QUZ61" s="1028"/>
      <c r="QVA61" s="1028"/>
      <c r="QVB61" s="1028"/>
      <c r="QVC61" s="1028"/>
      <c r="QVD61" s="1028"/>
      <c r="QVE61" s="1028"/>
      <c r="QVF61" s="1028"/>
      <c r="QVG61" s="1028"/>
      <c r="QVH61" s="1028"/>
      <c r="QVI61" s="1028"/>
      <c r="QVJ61" s="1028"/>
      <c r="QVK61" s="1028"/>
      <c r="QVL61" s="1028"/>
      <c r="QVM61" s="1028"/>
      <c r="QVN61" s="1028"/>
      <c r="QVO61" s="1028"/>
      <c r="QVP61" s="1028"/>
      <c r="QVQ61" s="1028"/>
      <c r="QVR61" s="1028"/>
      <c r="QVS61" s="1028"/>
      <c r="QVT61" s="1028"/>
      <c r="QVU61" s="1028"/>
      <c r="QVV61" s="1028"/>
      <c r="QVW61" s="1028"/>
      <c r="QVX61" s="1028"/>
      <c r="QVY61" s="1028"/>
      <c r="QVZ61" s="1028"/>
      <c r="QWA61" s="1028"/>
      <c r="QWB61" s="1028"/>
      <c r="QWC61" s="1028"/>
      <c r="QWD61" s="1028"/>
      <c r="QWE61" s="1028"/>
      <c r="QWF61" s="1028"/>
      <c r="QWG61" s="1028"/>
      <c r="QWH61" s="1028"/>
      <c r="QWI61" s="1028"/>
      <c r="QWJ61" s="1028"/>
      <c r="QWK61" s="1028"/>
      <c r="QWL61" s="1028"/>
      <c r="QWM61" s="1028"/>
      <c r="QWN61" s="1028"/>
      <c r="QWO61" s="1028"/>
      <c r="QWP61" s="1028"/>
      <c r="QWQ61" s="1028"/>
      <c r="QWR61" s="1028"/>
      <c r="QWS61" s="1028"/>
      <c r="QWT61" s="1028"/>
      <c r="QWU61" s="1028"/>
      <c r="QWV61" s="1028"/>
      <c r="QWW61" s="1028"/>
      <c r="QWX61" s="1028"/>
      <c r="QWY61" s="1028"/>
      <c r="QWZ61" s="1028"/>
      <c r="QXA61" s="1028"/>
      <c r="QXB61" s="1028"/>
      <c r="QXC61" s="1028"/>
      <c r="QXD61" s="1028"/>
      <c r="QXE61" s="1028"/>
      <c r="QXF61" s="1028"/>
      <c r="QXG61" s="1028"/>
      <c r="QXH61" s="1028"/>
      <c r="QXI61" s="1028"/>
      <c r="QXJ61" s="1028"/>
      <c r="QXK61" s="1028"/>
      <c r="QXL61" s="1028"/>
      <c r="QXM61" s="1028"/>
      <c r="QXN61" s="1028"/>
      <c r="QXO61" s="1028"/>
      <c r="QXP61" s="1028"/>
      <c r="QXQ61" s="1028"/>
      <c r="QXR61" s="1028"/>
      <c r="QXS61" s="1028"/>
      <c r="QXT61" s="1028"/>
      <c r="QXU61" s="1028"/>
      <c r="QXV61" s="1028"/>
      <c r="QXW61" s="1028"/>
      <c r="QXX61" s="1028"/>
      <c r="QXY61" s="1028"/>
      <c r="QXZ61" s="1028"/>
      <c r="QYA61" s="1028"/>
      <c r="QYB61" s="1028"/>
      <c r="QYC61" s="1028"/>
      <c r="QYD61" s="1028"/>
      <c r="QYE61" s="1028"/>
      <c r="QYF61" s="1028"/>
      <c r="QYG61" s="1028"/>
      <c r="QYH61" s="1028"/>
      <c r="QYI61" s="1028"/>
      <c r="QYJ61" s="1028"/>
      <c r="QYK61" s="1028"/>
      <c r="QYL61" s="1028"/>
      <c r="QYM61" s="1028"/>
      <c r="QYN61" s="1028"/>
      <c r="QYO61" s="1028"/>
      <c r="QYP61" s="1028"/>
      <c r="QYQ61" s="1028"/>
      <c r="QYR61" s="1028"/>
      <c r="QYS61" s="1028"/>
      <c r="QYT61" s="1028"/>
      <c r="QYU61" s="1028"/>
      <c r="QYV61" s="1028"/>
      <c r="QYW61" s="1028"/>
      <c r="QYX61" s="1028"/>
      <c r="QYY61" s="1028"/>
      <c r="QYZ61" s="1028"/>
      <c r="QZA61" s="1028"/>
      <c r="QZB61" s="1028"/>
      <c r="QZC61" s="1028"/>
      <c r="QZD61" s="1028"/>
      <c r="QZE61" s="1028"/>
      <c r="QZF61" s="1028"/>
      <c r="QZG61" s="1028"/>
      <c r="QZH61" s="1028"/>
      <c r="QZI61" s="1028"/>
      <c r="QZJ61" s="1028"/>
      <c r="QZK61" s="1028"/>
      <c r="QZL61" s="1028"/>
      <c r="QZM61" s="1028"/>
      <c r="QZN61" s="1028"/>
      <c r="QZO61" s="1028"/>
      <c r="QZP61" s="1028"/>
      <c r="QZQ61" s="1028"/>
      <c r="QZR61" s="1028"/>
      <c r="QZS61" s="1028"/>
      <c r="QZT61" s="1028"/>
      <c r="QZU61" s="1028"/>
      <c r="QZV61" s="1028"/>
      <c r="QZW61" s="1028"/>
      <c r="QZX61" s="1028"/>
      <c r="QZY61" s="1028"/>
      <c r="QZZ61" s="1028"/>
      <c r="RAA61" s="1028"/>
      <c r="RAB61" s="1028"/>
      <c r="RAC61" s="1028"/>
      <c r="RAD61" s="1028"/>
      <c r="RAE61" s="1028"/>
      <c r="RAF61" s="1028"/>
      <c r="RAG61" s="1028"/>
      <c r="RAH61" s="1028"/>
      <c r="RAI61" s="1028"/>
      <c r="RAJ61" s="1028"/>
      <c r="RAK61" s="1028"/>
      <c r="RAL61" s="1028"/>
      <c r="RAM61" s="1028"/>
      <c r="RAN61" s="1028"/>
      <c r="RAO61" s="1028"/>
      <c r="RAP61" s="1028"/>
      <c r="RAQ61" s="1028"/>
      <c r="RAR61" s="1028"/>
      <c r="RAS61" s="1028"/>
      <c r="RAT61" s="1028"/>
      <c r="RAU61" s="1028"/>
      <c r="RAV61" s="1028"/>
      <c r="RAW61" s="1028"/>
      <c r="RAX61" s="1028"/>
      <c r="RAY61" s="1028"/>
      <c r="RAZ61" s="1028"/>
      <c r="RBA61" s="1028"/>
      <c r="RBB61" s="1028"/>
      <c r="RBC61" s="1028"/>
      <c r="RBD61" s="1028"/>
      <c r="RBE61" s="1028"/>
      <c r="RBF61" s="1028"/>
      <c r="RBG61" s="1028"/>
      <c r="RBH61" s="1028"/>
      <c r="RBI61" s="1028"/>
      <c r="RBJ61" s="1028"/>
      <c r="RBK61" s="1028"/>
      <c r="RBL61" s="1028"/>
      <c r="RBM61" s="1028"/>
      <c r="RBN61" s="1028"/>
      <c r="RBO61" s="1028"/>
      <c r="RBP61" s="1028"/>
      <c r="RBQ61" s="1028"/>
      <c r="RBR61" s="1028"/>
      <c r="RBS61" s="1028"/>
      <c r="RBT61" s="1028"/>
      <c r="RBU61" s="1028"/>
      <c r="RBV61" s="1028"/>
      <c r="RBW61" s="1028"/>
      <c r="RBX61" s="1028"/>
      <c r="RBY61" s="1028"/>
      <c r="RBZ61" s="1028"/>
      <c r="RCA61" s="1028"/>
      <c r="RCB61" s="1028"/>
      <c r="RCC61" s="1028"/>
      <c r="RCD61" s="1028"/>
      <c r="RCE61" s="1028"/>
      <c r="RCF61" s="1028"/>
      <c r="RCG61" s="1028"/>
      <c r="RCH61" s="1028"/>
      <c r="RCI61" s="1028"/>
      <c r="RCJ61" s="1028"/>
      <c r="RCK61" s="1028"/>
      <c r="RCL61" s="1028"/>
      <c r="RCM61" s="1028"/>
      <c r="RCN61" s="1028"/>
      <c r="RCO61" s="1028"/>
      <c r="RCP61" s="1028"/>
      <c r="RCQ61" s="1028"/>
      <c r="RCR61" s="1028"/>
      <c r="RCS61" s="1028"/>
      <c r="RCT61" s="1028"/>
      <c r="RCU61" s="1028"/>
      <c r="RCV61" s="1028"/>
      <c r="RCW61" s="1028"/>
      <c r="RCX61" s="1028"/>
      <c r="RCY61" s="1028"/>
      <c r="RCZ61" s="1028"/>
      <c r="RDA61" s="1028"/>
      <c r="RDB61" s="1028"/>
      <c r="RDC61" s="1028"/>
      <c r="RDD61" s="1028"/>
      <c r="RDE61" s="1028"/>
      <c r="RDF61" s="1028"/>
      <c r="RDG61" s="1028"/>
      <c r="RDH61" s="1028"/>
      <c r="RDI61" s="1028"/>
      <c r="RDJ61" s="1028"/>
      <c r="RDK61" s="1028"/>
      <c r="RDL61" s="1028"/>
      <c r="RDM61" s="1028"/>
      <c r="RDN61" s="1028"/>
      <c r="RDO61" s="1028"/>
      <c r="RDP61" s="1028"/>
      <c r="RDQ61" s="1028"/>
      <c r="RDR61" s="1028"/>
      <c r="RDS61" s="1028"/>
      <c r="RDT61" s="1028"/>
      <c r="RDU61" s="1028"/>
      <c r="RDV61" s="1028"/>
      <c r="RDW61" s="1028"/>
      <c r="RDX61" s="1028"/>
      <c r="RDY61" s="1028"/>
      <c r="RDZ61" s="1028"/>
      <c r="REA61" s="1028"/>
      <c r="REB61" s="1028"/>
      <c r="REC61" s="1028"/>
      <c r="RED61" s="1028"/>
      <c r="REE61" s="1028"/>
      <c r="REF61" s="1028"/>
      <c r="REG61" s="1028"/>
      <c r="REH61" s="1028"/>
      <c r="REI61" s="1028"/>
      <c r="REJ61" s="1028"/>
      <c r="REK61" s="1028"/>
      <c r="REL61" s="1028"/>
      <c r="REM61" s="1028"/>
      <c r="REN61" s="1028"/>
      <c r="REO61" s="1028"/>
      <c r="REP61" s="1028"/>
      <c r="REQ61" s="1028"/>
      <c r="RER61" s="1028"/>
      <c r="RES61" s="1028"/>
      <c r="RET61" s="1028"/>
      <c r="REU61" s="1028"/>
      <c r="REV61" s="1028"/>
      <c r="REW61" s="1028"/>
      <c r="REX61" s="1028"/>
      <c r="REY61" s="1028"/>
      <c r="REZ61" s="1028"/>
      <c r="RFA61" s="1028"/>
      <c r="RFB61" s="1028"/>
      <c r="RFC61" s="1028"/>
      <c r="RFD61" s="1028"/>
      <c r="RFE61" s="1028"/>
      <c r="RFF61" s="1028"/>
      <c r="RFG61" s="1028"/>
      <c r="RFH61" s="1028"/>
      <c r="RFI61" s="1028"/>
      <c r="RFJ61" s="1028"/>
      <c r="RFK61" s="1028"/>
      <c r="RFL61" s="1028"/>
      <c r="RFM61" s="1028"/>
      <c r="RFN61" s="1028"/>
      <c r="RFO61" s="1028"/>
      <c r="RFP61" s="1028"/>
      <c r="RFQ61" s="1028"/>
      <c r="RFR61" s="1028"/>
      <c r="RFS61" s="1028"/>
      <c r="RFT61" s="1028"/>
      <c r="RFU61" s="1028"/>
      <c r="RFV61" s="1028"/>
      <c r="RFW61" s="1028"/>
      <c r="RFX61" s="1028"/>
      <c r="RFY61" s="1028"/>
      <c r="RFZ61" s="1028"/>
      <c r="RGA61" s="1028"/>
      <c r="RGB61" s="1028"/>
      <c r="RGC61" s="1028"/>
      <c r="RGD61" s="1028"/>
      <c r="RGE61" s="1028"/>
      <c r="RGF61" s="1028"/>
      <c r="RGG61" s="1028"/>
      <c r="RGH61" s="1028"/>
      <c r="RGI61" s="1028"/>
      <c r="RGJ61" s="1028"/>
      <c r="RGK61" s="1028"/>
      <c r="RGL61" s="1028"/>
      <c r="RGM61" s="1028"/>
      <c r="RGN61" s="1028"/>
      <c r="RGO61" s="1028"/>
      <c r="RGP61" s="1028"/>
      <c r="RGQ61" s="1028"/>
      <c r="RGR61" s="1028"/>
      <c r="RGS61" s="1028"/>
      <c r="RGT61" s="1028"/>
      <c r="RGU61" s="1028"/>
      <c r="RGV61" s="1028"/>
      <c r="RGW61" s="1028"/>
      <c r="RGX61" s="1028"/>
      <c r="RGY61" s="1028"/>
      <c r="RGZ61" s="1028"/>
      <c r="RHA61" s="1028"/>
      <c r="RHB61" s="1028"/>
      <c r="RHC61" s="1028"/>
      <c r="RHD61" s="1028"/>
      <c r="RHE61" s="1028"/>
      <c r="RHF61" s="1028"/>
      <c r="RHG61" s="1028"/>
      <c r="RHH61" s="1028"/>
      <c r="RHI61" s="1028"/>
      <c r="RHJ61" s="1028"/>
      <c r="RHK61" s="1028"/>
      <c r="RHL61" s="1028"/>
      <c r="RHM61" s="1028"/>
      <c r="RHN61" s="1028"/>
      <c r="RHO61" s="1028"/>
      <c r="RHP61" s="1028"/>
      <c r="RHQ61" s="1028"/>
      <c r="RHR61" s="1028"/>
      <c r="RHS61" s="1028"/>
      <c r="RHT61" s="1028"/>
      <c r="RHU61" s="1028"/>
      <c r="RHV61" s="1028"/>
      <c r="RHW61" s="1028"/>
      <c r="RHX61" s="1028"/>
      <c r="RHY61" s="1028"/>
      <c r="RHZ61" s="1028"/>
      <c r="RIA61" s="1028"/>
      <c r="RIB61" s="1028"/>
      <c r="RIC61" s="1028"/>
      <c r="RID61" s="1028"/>
      <c r="RIE61" s="1028"/>
      <c r="RIF61" s="1028"/>
      <c r="RIG61" s="1028"/>
      <c r="RIH61" s="1028"/>
      <c r="RII61" s="1028"/>
      <c r="RIJ61" s="1028"/>
      <c r="RIK61" s="1028"/>
      <c r="RIL61" s="1028"/>
      <c r="RIM61" s="1028"/>
      <c r="RIN61" s="1028"/>
      <c r="RIO61" s="1028"/>
      <c r="RIP61" s="1028"/>
      <c r="RIQ61" s="1028"/>
      <c r="RIR61" s="1028"/>
      <c r="RIS61" s="1028"/>
      <c r="RIT61" s="1028"/>
      <c r="RIU61" s="1028"/>
      <c r="RIV61" s="1028"/>
      <c r="RIW61" s="1028"/>
      <c r="RIX61" s="1028"/>
      <c r="RIY61" s="1028"/>
      <c r="RIZ61" s="1028"/>
      <c r="RJA61" s="1028"/>
      <c r="RJB61" s="1028"/>
      <c r="RJC61" s="1028"/>
      <c r="RJD61" s="1028"/>
      <c r="RJE61" s="1028"/>
      <c r="RJF61" s="1028"/>
      <c r="RJG61" s="1028"/>
      <c r="RJH61" s="1028"/>
      <c r="RJI61" s="1028"/>
      <c r="RJJ61" s="1028"/>
      <c r="RJK61" s="1028"/>
      <c r="RJL61" s="1028"/>
      <c r="RJM61" s="1028"/>
      <c r="RJN61" s="1028"/>
      <c r="RJO61" s="1028"/>
      <c r="RJP61" s="1028"/>
      <c r="RJQ61" s="1028"/>
      <c r="RJR61" s="1028"/>
      <c r="RJS61" s="1028"/>
      <c r="RJT61" s="1028"/>
      <c r="RJU61" s="1028"/>
      <c r="RJV61" s="1028"/>
      <c r="RJW61" s="1028"/>
      <c r="RJX61" s="1028"/>
      <c r="RJY61" s="1028"/>
      <c r="RJZ61" s="1028"/>
      <c r="RKA61" s="1028"/>
      <c r="RKB61" s="1028"/>
      <c r="RKC61" s="1028"/>
      <c r="RKD61" s="1028"/>
      <c r="RKE61" s="1028"/>
      <c r="RKF61" s="1028"/>
      <c r="RKG61" s="1028"/>
      <c r="RKH61" s="1028"/>
      <c r="RKI61" s="1028"/>
      <c r="RKJ61" s="1028"/>
      <c r="RKK61" s="1028"/>
      <c r="RKL61" s="1028"/>
      <c r="RKM61" s="1028"/>
      <c r="RKN61" s="1028"/>
      <c r="RKO61" s="1028"/>
      <c r="RKP61" s="1028"/>
      <c r="RKQ61" s="1028"/>
      <c r="RKR61" s="1028"/>
      <c r="RKS61" s="1028"/>
      <c r="RKT61" s="1028"/>
      <c r="RKU61" s="1028"/>
      <c r="RKV61" s="1028"/>
      <c r="RKW61" s="1028"/>
      <c r="RKX61" s="1028"/>
      <c r="RKY61" s="1028"/>
      <c r="RKZ61" s="1028"/>
      <c r="RLA61" s="1028"/>
      <c r="RLB61" s="1028"/>
      <c r="RLC61" s="1028"/>
      <c r="RLD61" s="1028"/>
      <c r="RLE61" s="1028"/>
      <c r="RLF61" s="1028"/>
      <c r="RLG61" s="1028"/>
      <c r="RLH61" s="1028"/>
      <c r="RLI61" s="1028"/>
      <c r="RLJ61" s="1028"/>
      <c r="RLK61" s="1028"/>
      <c r="RLL61" s="1028"/>
      <c r="RLM61" s="1028"/>
      <c r="RLN61" s="1028"/>
      <c r="RLO61" s="1028"/>
      <c r="RLP61" s="1028"/>
      <c r="RLQ61" s="1028"/>
      <c r="RLR61" s="1028"/>
      <c r="RLS61" s="1028"/>
      <c r="RLT61" s="1028"/>
      <c r="RLU61" s="1028"/>
      <c r="RLV61" s="1028"/>
      <c r="RLW61" s="1028"/>
      <c r="RLX61" s="1028"/>
      <c r="RLY61" s="1028"/>
      <c r="RLZ61" s="1028"/>
      <c r="RMA61" s="1028"/>
      <c r="RMB61" s="1028"/>
      <c r="RMC61" s="1028"/>
      <c r="RMD61" s="1028"/>
      <c r="RME61" s="1028"/>
      <c r="RMF61" s="1028"/>
      <c r="RMG61" s="1028"/>
      <c r="RMH61" s="1028"/>
      <c r="RMI61" s="1028"/>
      <c r="RMJ61" s="1028"/>
      <c r="RMK61" s="1028"/>
      <c r="RML61" s="1028"/>
      <c r="RMM61" s="1028"/>
      <c r="RMN61" s="1028"/>
      <c r="RMO61" s="1028"/>
      <c r="RMP61" s="1028"/>
      <c r="RMQ61" s="1028"/>
      <c r="RMR61" s="1028"/>
      <c r="RMS61" s="1028"/>
      <c r="RMT61" s="1028"/>
      <c r="RMU61" s="1028"/>
      <c r="RMV61" s="1028"/>
      <c r="RMW61" s="1028"/>
      <c r="RMX61" s="1028"/>
      <c r="RMY61" s="1028"/>
      <c r="RMZ61" s="1028"/>
      <c r="RNA61" s="1028"/>
      <c r="RNB61" s="1028"/>
      <c r="RNC61" s="1028"/>
      <c r="RND61" s="1028"/>
      <c r="RNE61" s="1028"/>
      <c r="RNF61" s="1028"/>
      <c r="RNG61" s="1028"/>
      <c r="RNH61" s="1028"/>
      <c r="RNI61" s="1028"/>
      <c r="RNJ61" s="1028"/>
      <c r="RNK61" s="1028"/>
      <c r="RNL61" s="1028"/>
      <c r="RNM61" s="1028"/>
      <c r="RNN61" s="1028"/>
      <c r="RNO61" s="1028"/>
      <c r="RNP61" s="1028"/>
      <c r="RNQ61" s="1028"/>
      <c r="RNR61" s="1028"/>
      <c r="RNS61" s="1028"/>
      <c r="RNT61" s="1028"/>
      <c r="RNU61" s="1028"/>
      <c r="RNV61" s="1028"/>
      <c r="RNW61" s="1028"/>
      <c r="RNX61" s="1028"/>
      <c r="RNY61" s="1028"/>
      <c r="RNZ61" s="1028"/>
      <c r="ROA61" s="1028"/>
      <c r="ROB61" s="1028"/>
      <c r="ROC61" s="1028"/>
      <c r="ROD61" s="1028"/>
      <c r="ROE61" s="1028"/>
      <c r="ROF61" s="1028"/>
      <c r="ROG61" s="1028"/>
      <c r="ROH61" s="1028"/>
      <c r="ROI61" s="1028"/>
      <c r="ROJ61" s="1028"/>
      <c r="ROK61" s="1028"/>
      <c r="ROL61" s="1028"/>
      <c r="ROM61" s="1028"/>
      <c r="RON61" s="1028"/>
      <c r="ROO61" s="1028"/>
      <c r="ROP61" s="1028"/>
      <c r="ROQ61" s="1028"/>
      <c r="ROR61" s="1028"/>
      <c r="ROS61" s="1028"/>
      <c r="ROT61" s="1028"/>
      <c r="ROU61" s="1028"/>
      <c r="ROV61" s="1028"/>
      <c r="ROW61" s="1028"/>
      <c r="ROX61" s="1028"/>
      <c r="ROY61" s="1028"/>
      <c r="ROZ61" s="1028"/>
      <c r="RPA61" s="1028"/>
      <c r="RPB61" s="1028"/>
      <c r="RPC61" s="1028"/>
      <c r="RPD61" s="1028"/>
      <c r="RPE61" s="1028"/>
      <c r="RPF61" s="1028"/>
      <c r="RPG61" s="1028"/>
      <c r="RPH61" s="1028"/>
      <c r="RPI61" s="1028"/>
      <c r="RPJ61" s="1028"/>
      <c r="RPK61" s="1028"/>
      <c r="RPL61" s="1028"/>
      <c r="RPM61" s="1028"/>
      <c r="RPN61" s="1028"/>
      <c r="RPO61" s="1028"/>
      <c r="RPP61" s="1028"/>
      <c r="RPQ61" s="1028"/>
      <c r="RPR61" s="1028"/>
      <c r="RPS61" s="1028"/>
      <c r="RPT61" s="1028"/>
      <c r="RPU61" s="1028"/>
      <c r="RPV61" s="1028"/>
      <c r="RPW61" s="1028"/>
      <c r="RPX61" s="1028"/>
      <c r="RPY61" s="1028"/>
      <c r="RPZ61" s="1028"/>
      <c r="RQA61" s="1028"/>
      <c r="RQB61" s="1028"/>
      <c r="RQC61" s="1028"/>
      <c r="RQD61" s="1028"/>
      <c r="RQE61" s="1028"/>
      <c r="RQF61" s="1028"/>
      <c r="RQG61" s="1028"/>
      <c r="RQH61" s="1028"/>
      <c r="RQI61" s="1028"/>
      <c r="RQJ61" s="1028"/>
      <c r="RQK61" s="1028"/>
      <c r="RQL61" s="1028"/>
      <c r="RQM61" s="1028"/>
      <c r="RQN61" s="1028"/>
      <c r="RQO61" s="1028"/>
      <c r="RQP61" s="1028"/>
      <c r="RQQ61" s="1028"/>
      <c r="RQR61" s="1028"/>
      <c r="RQS61" s="1028"/>
      <c r="RQT61" s="1028"/>
      <c r="RQU61" s="1028"/>
      <c r="RQV61" s="1028"/>
      <c r="RQW61" s="1028"/>
      <c r="RQX61" s="1028"/>
      <c r="RQY61" s="1028"/>
      <c r="RQZ61" s="1028"/>
      <c r="RRA61" s="1028"/>
      <c r="RRB61" s="1028"/>
      <c r="RRC61" s="1028"/>
      <c r="RRD61" s="1028"/>
      <c r="RRE61" s="1028"/>
      <c r="RRF61" s="1028"/>
      <c r="RRG61" s="1028"/>
      <c r="RRH61" s="1028"/>
      <c r="RRI61" s="1028"/>
      <c r="RRJ61" s="1028"/>
      <c r="RRK61" s="1028"/>
      <c r="RRL61" s="1028"/>
      <c r="RRM61" s="1028"/>
      <c r="RRN61" s="1028"/>
      <c r="RRO61" s="1028"/>
      <c r="RRP61" s="1028"/>
      <c r="RRQ61" s="1028"/>
      <c r="RRR61" s="1028"/>
      <c r="RRS61" s="1028"/>
      <c r="RRT61" s="1028"/>
      <c r="RRU61" s="1028"/>
      <c r="RRV61" s="1028"/>
      <c r="RRW61" s="1028"/>
      <c r="RRX61" s="1028"/>
      <c r="RRY61" s="1028"/>
      <c r="RRZ61" s="1028"/>
      <c r="RSA61" s="1028"/>
      <c r="RSB61" s="1028"/>
      <c r="RSC61" s="1028"/>
      <c r="RSD61" s="1028"/>
      <c r="RSE61" s="1028"/>
      <c r="RSF61" s="1028"/>
      <c r="RSG61" s="1028"/>
      <c r="RSH61" s="1028"/>
      <c r="RSI61" s="1028"/>
      <c r="RSJ61" s="1028"/>
      <c r="RSK61" s="1028"/>
      <c r="RSL61" s="1028"/>
      <c r="RSM61" s="1028"/>
      <c r="RSN61" s="1028"/>
      <c r="RSO61" s="1028"/>
      <c r="RSP61" s="1028"/>
      <c r="RSQ61" s="1028"/>
      <c r="RSR61" s="1028"/>
      <c r="RSS61" s="1028"/>
      <c r="RST61" s="1028"/>
      <c r="RSU61" s="1028"/>
      <c r="RSV61" s="1028"/>
      <c r="RSW61" s="1028"/>
      <c r="RSX61" s="1028"/>
      <c r="RSY61" s="1028"/>
      <c r="RSZ61" s="1028"/>
      <c r="RTA61" s="1028"/>
      <c r="RTB61" s="1028"/>
      <c r="RTC61" s="1028"/>
      <c r="RTD61" s="1028"/>
      <c r="RTE61" s="1028"/>
      <c r="RTF61" s="1028"/>
      <c r="RTG61" s="1028"/>
      <c r="RTH61" s="1028"/>
      <c r="RTI61" s="1028"/>
      <c r="RTJ61" s="1028"/>
      <c r="RTK61" s="1028"/>
      <c r="RTL61" s="1028"/>
      <c r="RTM61" s="1028"/>
      <c r="RTN61" s="1028"/>
      <c r="RTO61" s="1028"/>
      <c r="RTP61" s="1028"/>
      <c r="RTQ61" s="1028"/>
      <c r="RTR61" s="1028"/>
      <c r="RTS61" s="1028"/>
      <c r="RTT61" s="1028"/>
      <c r="RTU61" s="1028"/>
      <c r="RTV61" s="1028"/>
      <c r="RTW61" s="1028"/>
      <c r="RTX61" s="1028"/>
      <c r="RTY61" s="1028"/>
      <c r="RTZ61" s="1028"/>
      <c r="RUA61" s="1028"/>
      <c r="RUB61" s="1028"/>
      <c r="RUC61" s="1028"/>
      <c r="RUD61" s="1028"/>
      <c r="RUE61" s="1028"/>
      <c r="RUF61" s="1028"/>
      <c r="RUG61" s="1028"/>
      <c r="RUH61" s="1028"/>
      <c r="RUI61" s="1028"/>
      <c r="RUJ61" s="1028"/>
      <c r="RUK61" s="1028"/>
      <c r="RUL61" s="1028"/>
      <c r="RUM61" s="1028"/>
      <c r="RUN61" s="1028"/>
      <c r="RUO61" s="1028"/>
      <c r="RUP61" s="1028"/>
      <c r="RUQ61" s="1028"/>
      <c r="RUR61" s="1028"/>
      <c r="RUS61" s="1028"/>
      <c r="RUT61" s="1028"/>
      <c r="RUU61" s="1028"/>
      <c r="RUV61" s="1028"/>
      <c r="RUW61" s="1028"/>
      <c r="RUX61" s="1028"/>
      <c r="RUY61" s="1028"/>
      <c r="RUZ61" s="1028"/>
      <c r="RVA61" s="1028"/>
      <c r="RVB61" s="1028"/>
      <c r="RVC61" s="1028"/>
      <c r="RVD61" s="1028"/>
      <c r="RVE61" s="1028"/>
      <c r="RVF61" s="1028"/>
      <c r="RVG61" s="1028"/>
      <c r="RVH61" s="1028"/>
      <c r="RVI61" s="1028"/>
      <c r="RVJ61" s="1028"/>
      <c r="RVK61" s="1028"/>
      <c r="RVL61" s="1028"/>
      <c r="RVM61" s="1028"/>
      <c r="RVN61" s="1028"/>
      <c r="RVO61" s="1028"/>
      <c r="RVP61" s="1028"/>
      <c r="RVQ61" s="1028"/>
      <c r="RVR61" s="1028"/>
      <c r="RVS61" s="1028"/>
      <c r="RVT61" s="1028"/>
      <c r="RVU61" s="1028"/>
      <c r="RVV61" s="1028"/>
      <c r="RVW61" s="1028"/>
      <c r="RVX61" s="1028"/>
      <c r="RVY61" s="1028"/>
      <c r="RVZ61" s="1028"/>
      <c r="RWA61" s="1028"/>
      <c r="RWB61" s="1028"/>
      <c r="RWC61" s="1028"/>
      <c r="RWD61" s="1028"/>
      <c r="RWE61" s="1028"/>
      <c r="RWF61" s="1028"/>
      <c r="RWG61" s="1028"/>
      <c r="RWH61" s="1028"/>
      <c r="RWI61" s="1028"/>
      <c r="RWJ61" s="1028"/>
      <c r="RWK61" s="1028"/>
      <c r="RWL61" s="1028"/>
      <c r="RWM61" s="1028"/>
      <c r="RWN61" s="1028"/>
      <c r="RWO61" s="1028"/>
      <c r="RWP61" s="1028"/>
      <c r="RWQ61" s="1028"/>
      <c r="RWR61" s="1028"/>
      <c r="RWS61" s="1028"/>
      <c r="RWT61" s="1028"/>
      <c r="RWU61" s="1028"/>
      <c r="RWV61" s="1028"/>
      <c r="RWW61" s="1028"/>
      <c r="RWX61" s="1028"/>
      <c r="RWY61" s="1028"/>
      <c r="RWZ61" s="1028"/>
      <c r="RXA61" s="1028"/>
      <c r="RXB61" s="1028"/>
      <c r="RXC61" s="1028"/>
      <c r="RXD61" s="1028"/>
      <c r="RXE61" s="1028"/>
      <c r="RXF61" s="1028"/>
      <c r="RXG61" s="1028"/>
      <c r="RXH61" s="1028"/>
      <c r="RXI61" s="1028"/>
      <c r="RXJ61" s="1028"/>
      <c r="RXK61" s="1028"/>
      <c r="RXL61" s="1028"/>
      <c r="RXM61" s="1028"/>
      <c r="RXN61" s="1028"/>
      <c r="RXO61" s="1028"/>
      <c r="RXP61" s="1028"/>
      <c r="RXQ61" s="1028"/>
      <c r="RXR61" s="1028"/>
      <c r="RXS61" s="1028"/>
      <c r="RXT61" s="1028"/>
      <c r="RXU61" s="1028"/>
      <c r="RXV61" s="1028"/>
      <c r="RXW61" s="1028"/>
      <c r="RXX61" s="1028"/>
      <c r="RXY61" s="1028"/>
      <c r="RXZ61" s="1028"/>
      <c r="RYA61" s="1028"/>
      <c r="RYB61" s="1028"/>
      <c r="RYC61" s="1028"/>
      <c r="RYD61" s="1028"/>
      <c r="RYE61" s="1028"/>
      <c r="RYF61" s="1028"/>
      <c r="RYG61" s="1028"/>
      <c r="RYH61" s="1028"/>
      <c r="RYI61" s="1028"/>
      <c r="RYJ61" s="1028"/>
      <c r="RYK61" s="1028"/>
      <c r="RYL61" s="1028"/>
      <c r="RYM61" s="1028"/>
      <c r="RYN61" s="1028"/>
      <c r="RYO61" s="1028"/>
      <c r="RYP61" s="1028"/>
      <c r="RYQ61" s="1028"/>
      <c r="RYR61" s="1028"/>
      <c r="RYS61" s="1028"/>
      <c r="RYT61" s="1028"/>
      <c r="RYU61" s="1028"/>
      <c r="RYV61" s="1028"/>
      <c r="RYW61" s="1028"/>
      <c r="RYX61" s="1028"/>
      <c r="RYY61" s="1028"/>
      <c r="RYZ61" s="1028"/>
      <c r="RZA61" s="1028"/>
      <c r="RZB61" s="1028"/>
      <c r="RZC61" s="1028"/>
      <c r="RZD61" s="1028"/>
      <c r="RZE61" s="1028"/>
      <c r="RZF61" s="1028"/>
      <c r="RZG61" s="1028"/>
      <c r="RZH61" s="1028"/>
      <c r="RZI61" s="1028"/>
      <c r="RZJ61" s="1028"/>
      <c r="RZK61" s="1028"/>
      <c r="RZL61" s="1028"/>
      <c r="RZM61" s="1028"/>
      <c r="RZN61" s="1028"/>
      <c r="RZO61" s="1028"/>
      <c r="RZP61" s="1028"/>
      <c r="RZQ61" s="1028"/>
      <c r="RZR61" s="1028"/>
      <c r="RZS61" s="1028"/>
      <c r="RZT61" s="1028"/>
      <c r="RZU61" s="1028"/>
      <c r="RZV61" s="1028"/>
      <c r="RZW61" s="1028"/>
      <c r="RZX61" s="1028"/>
      <c r="RZY61" s="1028"/>
      <c r="RZZ61" s="1028"/>
      <c r="SAA61" s="1028"/>
      <c r="SAB61" s="1028"/>
      <c r="SAC61" s="1028"/>
      <c r="SAD61" s="1028"/>
      <c r="SAE61" s="1028"/>
      <c r="SAF61" s="1028"/>
      <c r="SAG61" s="1028"/>
      <c r="SAH61" s="1028"/>
      <c r="SAI61" s="1028"/>
      <c r="SAJ61" s="1028"/>
      <c r="SAK61" s="1028"/>
      <c r="SAL61" s="1028"/>
      <c r="SAM61" s="1028"/>
      <c r="SAN61" s="1028"/>
      <c r="SAO61" s="1028"/>
      <c r="SAP61" s="1028"/>
      <c r="SAQ61" s="1028"/>
      <c r="SAR61" s="1028"/>
      <c r="SAS61" s="1028"/>
      <c r="SAT61" s="1028"/>
      <c r="SAU61" s="1028"/>
      <c r="SAV61" s="1028"/>
      <c r="SAW61" s="1028"/>
      <c r="SAX61" s="1028"/>
      <c r="SAY61" s="1028"/>
      <c r="SAZ61" s="1028"/>
      <c r="SBA61" s="1028"/>
      <c r="SBB61" s="1028"/>
      <c r="SBC61" s="1028"/>
      <c r="SBD61" s="1028"/>
      <c r="SBE61" s="1028"/>
      <c r="SBF61" s="1028"/>
      <c r="SBG61" s="1028"/>
      <c r="SBH61" s="1028"/>
      <c r="SBI61" s="1028"/>
      <c r="SBJ61" s="1028"/>
      <c r="SBK61" s="1028"/>
      <c r="SBL61" s="1028"/>
      <c r="SBM61" s="1028"/>
      <c r="SBN61" s="1028"/>
      <c r="SBO61" s="1028"/>
      <c r="SBP61" s="1028"/>
      <c r="SBQ61" s="1028"/>
      <c r="SBR61" s="1028"/>
      <c r="SBS61" s="1028"/>
      <c r="SBT61" s="1028"/>
      <c r="SBU61" s="1028"/>
      <c r="SBV61" s="1028"/>
      <c r="SBW61" s="1028"/>
      <c r="SBX61" s="1028"/>
      <c r="SBY61" s="1028"/>
      <c r="SBZ61" s="1028"/>
      <c r="SCA61" s="1028"/>
      <c r="SCB61" s="1028"/>
      <c r="SCC61" s="1028"/>
      <c r="SCD61" s="1028"/>
      <c r="SCE61" s="1028"/>
      <c r="SCF61" s="1028"/>
      <c r="SCG61" s="1028"/>
      <c r="SCH61" s="1028"/>
      <c r="SCI61" s="1028"/>
      <c r="SCJ61" s="1028"/>
      <c r="SCK61" s="1028"/>
      <c r="SCL61" s="1028"/>
      <c r="SCM61" s="1028"/>
      <c r="SCN61" s="1028"/>
      <c r="SCO61" s="1028"/>
      <c r="SCP61" s="1028"/>
      <c r="SCQ61" s="1028"/>
      <c r="SCR61" s="1028"/>
      <c r="SCS61" s="1028"/>
      <c r="SCT61" s="1028"/>
      <c r="SCU61" s="1028"/>
      <c r="SCV61" s="1028"/>
      <c r="SCW61" s="1028"/>
      <c r="SCX61" s="1028"/>
      <c r="SCY61" s="1028"/>
      <c r="SCZ61" s="1028"/>
      <c r="SDA61" s="1028"/>
      <c r="SDB61" s="1028"/>
      <c r="SDC61" s="1028"/>
      <c r="SDD61" s="1028"/>
      <c r="SDE61" s="1028"/>
      <c r="SDF61" s="1028"/>
      <c r="SDG61" s="1028"/>
      <c r="SDH61" s="1028"/>
      <c r="SDI61" s="1028"/>
      <c r="SDJ61" s="1028"/>
      <c r="SDK61" s="1028"/>
      <c r="SDL61" s="1028"/>
      <c r="SDM61" s="1028"/>
      <c r="SDN61" s="1028"/>
      <c r="SDO61" s="1028"/>
      <c r="SDP61" s="1028"/>
      <c r="SDQ61" s="1028"/>
      <c r="SDR61" s="1028"/>
      <c r="SDS61" s="1028"/>
      <c r="SDT61" s="1028"/>
      <c r="SDU61" s="1028"/>
      <c r="SDV61" s="1028"/>
      <c r="SDW61" s="1028"/>
      <c r="SDX61" s="1028"/>
      <c r="SDY61" s="1028"/>
      <c r="SDZ61" s="1028"/>
      <c r="SEA61" s="1028"/>
      <c r="SEB61" s="1028"/>
      <c r="SEC61" s="1028"/>
      <c r="SED61" s="1028"/>
      <c r="SEE61" s="1028"/>
      <c r="SEF61" s="1028"/>
      <c r="SEG61" s="1028"/>
      <c r="SEH61" s="1028"/>
      <c r="SEI61" s="1028"/>
      <c r="SEJ61" s="1028"/>
      <c r="SEK61" s="1028"/>
      <c r="SEL61" s="1028"/>
      <c r="SEM61" s="1028"/>
      <c r="SEN61" s="1028"/>
      <c r="SEO61" s="1028"/>
      <c r="SEP61" s="1028"/>
      <c r="SEQ61" s="1028"/>
      <c r="SER61" s="1028"/>
      <c r="SES61" s="1028"/>
      <c r="SET61" s="1028"/>
      <c r="SEU61" s="1028"/>
      <c r="SEV61" s="1028"/>
      <c r="SEW61" s="1028"/>
      <c r="SEX61" s="1028"/>
      <c r="SEY61" s="1028"/>
      <c r="SEZ61" s="1028"/>
      <c r="SFA61" s="1028"/>
      <c r="SFB61" s="1028"/>
      <c r="SFC61" s="1028"/>
      <c r="SFD61" s="1028"/>
      <c r="SFE61" s="1028"/>
      <c r="SFF61" s="1028"/>
      <c r="SFG61" s="1028"/>
      <c r="SFH61" s="1028"/>
      <c r="SFI61" s="1028"/>
      <c r="SFJ61" s="1028"/>
      <c r="SFK61" s="1028"/>
      <c r="SFL61" s="1028"/>
      <c r="SFM61" s="1028"/>
      <c r="SFN61" s="1028"/>
      <c r="SFO61" s="1028"/>
      <c r="SFP61" s="1028"/>
      <c r="SFQ61" s="1028"/>
      <c r="SFR61" s="1028"/>
      <c r="SFS61" s="1028"/>
      <c r="SFT61" s="1028"/>
      <c r="SFU61" s="1028"/>
      <c r="SFV61" s="1028"/>
      <c r="SFW61" s="1028"/>
      <c r="SFX61" s="1028"/>
      <c r="SFY61" s="1028"/>
      <c r="SFZ61" s="1028"/>
      <c r="SGA61" s="1028"/>
      <c r="SGB61" s="1028"/>
      <c r="SGC61" s="1028"/>
      <c r="SGD61" s="1028"/>
      <c r="SGE61" s="1028"/>
      <c r="SGF61" s="1028"/>
      <c r="SGG61" s="1028"/>
      <c r="SGH61" s="1028"/>
      <c r="SGI61" s="1028"/>
      <c r="SGJ61" s="1028"/>
      <c r="SGK61" s="1028"/>
      <c r="SGL61" s="1028"/>
      <c r="SGM61" s="1028"/>
      <c r="SGN61" s="1028"/>
      <c r="SGO61" s="1028"/>
      <c r="SGP61" s="1028"/>
      <c r="SGQ61" s="1028"/>
      <c r="SGR61" s="1028"/>
      <c r="SGS61" s="1028"/>
      <c r="SGT61" s="1028"/>
      <c r="SGU61" s="1028"/>
      <c r="SGV61" s="1028"/>
      <c r="SGW61" s="1028"/>
      <c r="SGX61" s="1028"/>
      <c r="SGY61" s="1028"/>
      <c r="SGZ61" s="1028"/>
      <c r="SHA61" s="1028"/>
      <c r="SHB61" s="1028"/>
      <c r="SHC61" s="1028"/>
      <c r="SHD61" s="1028"/>
      <c r="SHE61" s="1028"/>
      <c r="SHF61" s="1028"/>
      <c r="SHG61" s="1028"/>
      <c r="SHH61" s="1028"/>
      <c r="SHI61" s="1028"/>
      <c r="SHJ61" s="1028"/>
      <c r="SHK61" s="1028"/>
      <c r="SHL61" s="1028"/>
      <c r="SHM61" s="1028"/>
      <c r="SHN61" s="1028"/>
      <c r="SHO61" s="1028"/>
      <c r="SHP61" s="1028"/>
      <c r="SHQ61" s="1028"/>
      <c r="SHR61" s="1028"/>
      <c r="SHS61" s="1028"/>
      <c r="SHT61" s="1028"/>
      <c r="SHU61" s="1028"/>
      <c r="SHV61" s="1028"/>
      <c r="SHW61" s="1028"/>
      <c r="SHX61" s="1028"/>
      <c r="SHY61" s="1028"/>
      <c r="SHZ61" s="1028"/>
      <c r="SIA61" s="1028"/>
      <c r="SIB61" s="1028"/>
      <c r="SIC61" s="1028"/>
      <c r="SID61" s="1028"/>
      <c r="SIE61" s="1028"/>
      <c r="SIF61" s="1028"/>
      <c r="SIG61" s="1028"/>
      <c r="SIH61" s="1028"/>
      <c r="SII61" s="1028"/>
      <c r="SIJ61" s="1028"/>
      <c r="SIK61" s="1028"/>
      <c r="SIL61" s="1028"/>
      <c r="SIM61" s="1028"/>
      <c r="SIN61" s="1028"/>
      <c r="SIO61" s="1028"/>
      <c r="SIP61" s="1028"/>
      <c r="SIQ61" s="1028"/>
      <c r="SIR61" s="1028"/>
      <c r="SIS61" s="1028"/>
      <c r="SIT61" s="1028"/>
      <c r="SIU61" s="1028"/>
      <c r="SIV61" s="1028"/>
      <c r="SIW61" s="1028"/>
      <c r="SIX61" s="1028"/>
      <c r="SIY61" s="1028"/>
      <c r="SIZ61" s="1028"/>
      <c r="SJA61" s="1028"/>
      <c r="SJB61" s="1028"/>
      <c r="SJC61" s="1028"/>
      <c r="SJD61" s="1028"/>
      <c r="SJE61" s="1028"/>
      <c r="SJF61" s="1028"/>
      <c r="SJG61" s="1028"/>
      <c r="SJH61" s="1028"/>
      <c r="SJI61" s="1028"/>
      <c r="SJJ61" s="1028"/>
      <c r="SJK61" s="1028"/>
      <c r="SJL61" s="1028"/>
      <c r="SJM61" s="1028"/>
      <c r="SJN61" s="1028"/>
      <c r="SJO61" s="1028"/>
      <c r="SJP61" s="1028"/>
      <c r="SJQ61" s="1028"/>
      <c r="SJR61" s="1028"/>
      <c r="SJS61" s="1028"/>
      <c r="SJT61" s="1028"/>
      <c r="SJU61" s="1028"/>
      <c r="SJV61" s="1028"/>
      <c r="SJW61" s="1028"/>
      <c r="SJX61" s="1028"/>
      <c r="SJY61" s="1028"/>
      <c r="SJZ61" s="1028"/>
      <c r="SKA61" s="1028"/>
      <c r="SKB61" s="1028"/>
      <c r="SKC61" s="1028"/>
      <c r="SKD61" s="1028"/>
      <c r="SKE61" s="1028"/>
      <c r="SKF61" s="1028"/>
      <c r="SKG61" s="1028"/>
      <c r="SKH61" s="1028"/>
      <c r="SKI61" s="1028"/>
      <c r="SKJ61" s="1028"/>
      <c r="SKK61" s="1028"/>
      <c r="SKL61" s="1028"/>
      <c r="SKM61" s="1028"/>
      <c r="SKN61" s="1028"/>
      <c r="SKO61" s="1028"/>
      <c r="SKP61" s="1028"/>
      <c r="SKQ61" s="1028"/>
      <c r="SKR61" s="1028"/>
      <c r="SKS61" s="1028"/>
      <c r="SKT61" s="1028"/>
      <c r="SKU61" s="1028"/>
      <c r="SKV61" s="1028"/>
      <c r="SKW61" s="1028"/>
      <c r="SKX61" s="1028"/>
      <c r="SKY61" s="1028"/>
      <c r="SKZ61" s="1028"/>
      <c r="SLA61" s="1028"/>
      <c r="SLB61" s="1028"/>
      <c r="SLC61" s="1028"/>
      <c r="SLD61" s="1028"/>
      <c r="SLE61" s="1028"/>
      <c r="SLF61" s="1028"/>
      <c r="SLG61" s="1028"/>
      <c r="SLH61" s="1028"/>
      <c r="SLI61" s="1028"/>
      <c r="SLJ61" s="1028"/>
      <c r="SLK61" s="1028"/>
      <c r="SLL61" s="1028"/>
      <c r="SLM61" s="1028"/>
      <c r="SLN61" s="1028"/>
      <c r="SLO61" s="1028"/>
      <c r="SLP61" s="1028"/>
      <c r="SLQ61" s="1028"/>
      <c r="SLR61" s="1028"/>
      <c r="SLS61" s="1028"/>
      <c r="SLT61" s="1028"/>
      <c r="SLU61" s="1028"/>
      <c r="SLV61" s="1028"/>
      <c r="SLW61" s="1028"/>
      <c r="SLX61" s="1028"/>
      <c r="SLY61" s="1028"/>
      <c r="SLZ61" s="1028"/>
      <c r="SMA61" s="1028"/>
      <c r="SMB61" s="1028"/>
      <c r="SMC61" s="1028"/>
      <c r="SMD61" s="1028"/>
      <c r="SME61" s="1028"/>
      <c r="SMF61" s="1028"/>
      <c r="SMG61" s="1028"/>
      <c r="SMH61" s="1028"/>
      <c r="SMI61" s="1028"/>
      <c r="SMJ61" s="1028"/>
      <c r="SMK61" s="1028"/>
      <c r="SML61" s="1028"/>
      <c r="SMM61" s="1028"/>
      <c r="SMN61" s="1028"/>
      <c r="SMO61" s="1028"/>
      <c r="SMP61" s="1028"/>
      <c r="SMQ61" s="1028"/>
      <c r="SMR61" s="1028"/>
      <c r="SMS61" s="1028"/>
      <c r="SMT61" s="1028"/>
      <c r="SMU61" s="1028"/>
      <c r="SMV61" s="1028"/>
      <c r="SMW61" s="1028"/>
      <c r="SMX61" s="1028"/>
      <c r="SMY61" s="1028"/>
      <c r="SMZ61" s="1028"/>
      <c r="SNA61" s="1028"/>
      <c r="SNB61" s="1028"/>
      <c r="SNC61" s="1028"/>
      <c r="SND61" s="1028"/>
      <c r="SNE61" s="1028"/>
      <c r="SNF61" s="1028"/>
      <c r="SNG61" s="1028"/>
      <c r="SNH61" s="1028"/>
      <c r="SNI61" s="1028"/>
      <c r="SNJ61" s="1028"/>
      <c r="SNK61" s="1028"/>
      <c r="SNL61" s="1028"/>
      <c r="SNM61" s="1028"/>
      <c r="SNN61" s="1028"/>
      <c r="SNO61" s="1028"/>
      <c r="SNP61" s="1028"/>
      <c r="SNQ61" s="1028"/>
      <c r="SNR61" s="1028"/>
      <c r="SNS61" s="1028"/>
      <c r="SNT61" s="1028"/>
      <c r="SNU61" s="1028"/>
      <c r="SNV61" s="1028"/>
      <c r="SNW61" s="1028"/>
      <c r="SNX61" s="1028"/>
      <c r="SNY61" s="1028"/>
      <c r="SNZ61" s="1028"/>
      <c r="SOA61" s="1028"/>
      <c r="SOB61" s="1028"/>
      <c r="SOC61" s="1028"/>
      <c r="SOD61" s="1028"/>
      <c r="SOE61" s="1028"/>
      <c r="SOF61" s="1028"/>
      <c r="SOG61" s="1028"/>
      <c r="SOH61" s="1028"/>
      <c r="SOI61" s="1028"/>
      <c r="SOJ61" s="1028"/>
      <c r="SOK61" s="1028"/>
      <c r="SOL61" s="1028"/>
      <c r="SOM61" s="1028"/>
      <c r="SON61" s="1028"/>
      <c r="SOO61" s="1028"/>
      <c r="SOP61" s="1028"/>
      <c r="SOQ61" s="1028"/>
      <c r="SOR61" s="1028"/>
      <c r="SOS61" s="1028"/>
      <c r="SOT61" s="1028"/>
      <c r="SOU61" s="1028"/>
      <c r="SOV61" s="1028"/>
      <c r="SOW61" s="1028"/>
      <c r="SOX61" s="1028"/>
      <c r="SOY61" s="1028"/>
      <c r="SOZ61" s="1028"/>
      <c r="SPA61" s="1028"/>
      <c r="SPB61" s="1028"/>
      <c r="SPC61" s="1028"/>
      <c r="SPD61" s="1028"/>
      <c r="SPE61" s="1028"/>
      <c r="SPF61" s="1028"/>
      <c r="SPG61" s="1028"/>
      <c r="SPH61" s="1028"/>
      <c r="SPI61" s="1028"/>
      <c r="SPJ61" s="1028"/>
      <c r="SPK61" s="1028"/>
      <c r="SPL61" s="1028"/>
      <c r="SPM61" s="1028"/>
      <c r="SPN61" s="1028"/>
      <c r="SPO61" s="1028"/>
      <c r="SPP61" s="1028"/>
      <c r="SPQ61" s="1028"/>
      <c r="SPR61" s="1028"/>
      <c r="SPS61" s="1028"/>
      <c r="SPT61" s="1028"/>
      <c r="SPU61" s="1028"/>
      <c r="SPV61" s="1028"/>
      <c r="SPW61" s="1028"/>
      <c r="SPX61" s="1028"/>
      <c r="SPY61" s="1028"/>
      <c r="SPZ61" s="1028"/>
      <c r="SQA61" s="1028"/>
      <c r="SQB61" s="1028"/>
      <c r="SQC61" s="1028"/>
      <c r="SQD61" s="1028"/>
      <c r="SQE61" s="1028"/>
      <c r="SQF61" s="1028"/>
      <c r="SQG61" s="1028"/>
      <c r="SQH61" s="1028"/>
      <c r="SQI61" s="1028"/>
      <c r="SQJ61" s="1028"/>
      <c r="SQK61" s="1028"/>
      <c r="SQL61" s="1028"/>
      <c r="SQM61" s="1028"/>
      <c r="SQN61" s="1028"/>
      <c r="SQO61" s="1028"/>
      <c r="SQP61" s="1028"/>
      <c r="SQQ61" s="1028"/>
      <c r="SQR61" s="1028"/>
      <c r="SQS61" s="1028"/>
      <c r="SQT61" s="1028"/>
      <c r="SQU61" s="1028"/>
      <c r="SQV61" s="1028"/>
      <c r="SQW61" s="1028"/>
      <c r="SQX61" s="1028"/>
      <c r="SQY61" s="1028"/>
      <c r="SQZ61" s="1028"/>
      <c r="SRA61" s="1028"/>
      <c r="SRB61" s="1028"/>
      <c r="SRC61" s="1028"/>
      <c r="SRD61" s="1028"/>
      <c r="SRE61" s="1028"/>
      <c r="SRF61" s="1028"/>
      <c r="SRG61" s="1028"/>
      <c r="SRH61" s="1028"/>
      <c r="SRI61" s="1028"/>
      <c r="SRJ61" s="1028"/>
      <c r="SRK61" s="1028"/>
      <c r="SRL61" s="1028"/>
      <c r="SRM61" s="1028"/>
      <c r="SRN61" s="1028"/>
      <c r="SRO61" s="1028"/>
      <c r="SRP61" s="1028"/>
      <c r="SRQ61" s="1028"/>
      <c r="SRR61" s="1028"/>
      <c r="SRS61" s="1028"/>
      <c r="SRT61" s="1028"/>
      <c r="SRU61" s="1028"/>
      <c r="SRV61" s="1028"/>
      <c r="SRW61" s="1028"/>
      <c r="SRX61" s="1028"/>
      <c r="SRY61" s="1028"/>
      <c r="SRZ61" s="1028"/>
      <c r="SSA61" s="1028"/>
      <c r="SSB61" s="1028"/>
      <c r="SSC61" s="1028"/>
      <c r="SSD61" s="1028"/>
      <c r="SSE61" s="1028"/>
      <c r="SSF61" s="1028"/>
      <c r="SSG61" s="1028"/>
      <c r="SSH61" s="1028"/>
      <c r="SSI61" s="1028"/>
      <c r="SSJ61" s="1028"/>
      <c r="SSK61" s="1028"/>
      <c r="SSL61" s="1028"/>
      <c r="SSM61" s="1028"/>
      <c r="SSN61" s="1028"/>
      <c r="SSO61" s="1028"/>
      <c r="SSP61" s="1028"/>
      <c r="SSQ61" s="1028"/>
      <c r="SSR61" s="1028"/>
      <c r="SSS61" s="1028"/>
      <c r="SST61" s="1028"/>
      <c r="SSU61" s="1028"/>
      <c r="SSV61" s="1028"/>
      <c r="SSW61" s="1028"/>
      <c r="SSX61" s="1028"/>
      <c r="SSY61" s="1028"/>
      <c r="SSZ61" s="1028"/>
      <c r="STA61" s="1028"/>
      <c r="STB61" s="1028"/>
      <c r="STC61" s="1028"/>
      <c r="STD61" s="1028"/>
      <c r="STE61" s="1028"/>
      <c r="STF61" s="1028"/>
      <c r="STG61" s="1028"/>
      <c r="STH61" s="1028"/>
      <c r="STI61" s="1028"/>
      <c r="STJ61" s="1028"/>
      <c r="STK61" s="1028"/>
      <c r="STL61" s="1028"/>
      <c r="STM61" s="1028"/>
      <c r="STN61" s="1028"/>
      <c r="STO61" s="1028"/>
      <c r="STP61" s="1028"/>
      <c r="STQ61" s="1028"/>
      <c r="STR61" s="1028"/>
      <c r="STS61" s="1028"/>
      <c r="STT61" s="1028"/>
      <c r="STU61" s="1028"/>
      <c r="STV61" s="1028"/>
      <c r="STW61" s="1028"/>
      <c r="STX61" s="1028"/>
      <c r="STY61" s="1028"/>
      <c r="STZ61" s="1028"/>
      <c r="SUA61" s="1028"/>
      <c r="SUB61" s="1028"/>
      <c r="SUC61" s="1028"/>
      <c r="SUD61" s="1028"/>
      <c r="SUE61" s="1028"/>
      <c r="SUF61" s="1028"/>
      <c r="SUG61" s="1028"/>
      <c r="SUH61" s="1028"/>
      <c r="SUI61" s="1028"/>
      <c r="SUJ61" s="1028"/>
      <c r="SUK61" s="1028"/>
      <c r="SUL61" s="1028"/>
      <c r="SUM61" s="1028"/>
      <c r="SUN61" s="1028"/>
      <c r="SUO61" s="1028"/>
      <c r="SUP61" s="1028"/>
      <c r="SUQ61" s="1028"/>
      <c r="SUR61" s="1028"/>
      <c r="SUS61" s="1028"/>
      <c r="SUT61" s="1028"/>
      <c r="SUU61" s="1028"/>
      <c r="SUV61" s="1028"/>
      <c r="SUW61" s="1028"/>
      <c r="SUX61" s="1028"/>
      <c r="SUY61" s="1028"/>
      <c r="SUZ61" s="1028"/>
      <c r="SVA61" s="1028"/>
      <c r="SVB61" s="1028"/>
      <c r="SVC61" s="1028"/>
      <c r="SVD61" s="1028"/>
      <c r="SVE61" s="1028"/>
      <c r="SVF61" s="1028"/>
      <c r="SVG61" s="1028"/>
      <c r="SVH61" s="1028"/>
      <c r="SVI61" s="1028"/>
      <c r="SVJ61" s="1028"/>
      <c r="SVK61" s="1028"/>
      <c r="SVL61" s="1028"/>
      <c r="SVM61" s="1028"/>
      <c r="SVN61" s="1028"/>
      <c r="SVO61" s="1028"/>
      <c r="SVP61" s="1028"/>
      <c r="SVQ61" s="1028"/>
      <c r="SVR61" s="1028"/>
      <c r="SVS61" s="1028"/>
      <c r="SVT61" s="1028"/>
      <c r="SVU61" s="1028"/>
      <c r="SVV61" s="1028"/>
      <c r="SVW61" s="1028"/>
      <c r="SVX61" s="1028"/>
      <c r="SVY61" s="1028"/>
      <c r="SVZ61" s="1028"/>
      <c r="SWA61" s="1028"/>
      <c r="SWB61" s="1028"/>
      <c r="SWC61" s="1028"/>
      <c r="SWD61" s="1028"/>
      <c r="SWE61" s="1028"/>
      <c r="SWF61" s="1028"/>
      <c r="SWG61" s="1028"/>
      <c r="SWH61" s="1028"/>
      <c r="SWI61" s="1028"/>
      <c r="SWJ61" s="1028"/>
      <c r="SWK61" s="1028"/>
      <c r="SWL61" s="1028"/>
      <c r="SWM61" s="1028"/>
      <c r="SWN61" s="1028"/>
      <c r="SWO61" s="1028"/>
      <c r="SWP61" s="1028"/>
      <c r="SWQ61" s="1028"/>
      <c r="SWR61" s="1028"/>
      <c r="SWS61" s="1028"/>
      <c r="SWT61" s="1028"/>
      <c r="SWU61" s="1028"/>
      <c r="SWV61" s="1028"/>
      <c r="SWW61" s="1028"/>
      <c r="SWX61" s="1028"/>
      <c r="SWY61" s="1028"/>
      <c r="SWZ61" s="1028"/>
      <c r="SXA61" s="1028"/>
      <c r="SXB61" s="1028"/>
      <c r="SXC61" s="1028"/>
      <c r="SXD61" s="1028"/>
      <c r="SXE61" s="1028"/>
      <c r="SXF61" s="1028"/>
      <c r="SXG61" s="1028"/>
      <c r="SXH61" s="1028"/>
      <c r="SXI61" s="1028"/>
      <c r="SXJ61" s="1028"/>
      <c r="SXK61" s="1028"/>
      <c r="SXL61" s="1028"/>
      <c r="SXM61" s="1028"/>
      <c r="SXN61" s="1028"/>
      <c r="SXO61" s="1028"/>
      <c r="SXP61" s="1028"/>
      <c r="SXQ61" s="1028"/>
      <c r="SXR61" s="1028"/>
      <c r="SXS61" s="1028"/>
      <c r="SXT61" s="1028"/>
      <c r="SXU61" s="1028"/>
      <c r="SXV61" s="1028"/>
      <c r="SXW61" s="1028"/>
      <c r="SXX61" s="1028"/>
      <c r="SXY61" s="1028"/>
      <c r="SXZ61" s="1028"/>
      <c r="SYA61" s="1028"/>
      <c r="SYB61" s="1028"/>
      <c r="SYC61" s="1028"/>
      <c r="SYD61" s="1028"/>
      <c r="SYE61" s="1028"/>
      <c r="SYF61" s="1028"/>
      <c r="SYG61" s="1028"/>
      <c r="SYH61" s="1028"/>
      <c r="SYI61" s="1028"/>
      <c r="SYJ61" s="1028"/>
      <c r="SYK61" s="1028"/>
      <c r="SYL61" s="1028"/>
      <c r="SYM61" s="1028"/>
      <c r="SYN61" s="1028"/>
      <c r="SYO61" s="1028"/>
      <c r="SYP61" s="1028"/>
      <c r="SYQ61" s="1028"/>
      <c r="SYR61" s="1028"/>
      <c r="SYS61" s="1028"/>
      <c r="SYT61" s="1028"/>
      <c r="SYU61" s="1028"/>
      <c r="SYV61" s="1028"/>
      <c r="SYW61" s="1028"/>
      <c r="SYX61" s="1028"/>
      <c r="SYY61" s="1028"/>
      <c r="SYZ61" s="1028"/>
      <c r="SZA61" s="1028"/>
      <c r="SZB61" s="1028"/>
      <c r="SZC61" s="1028"/>
      <c r="SZD61" s="1028"/>
      <c r="SZE61" s="1028"/>
      <c r="SZF61" s="1028"/>
      <c r="SZG61" s="1028"/>
      <c r="SZH61" s="1028"/>
      <c r="SZI61" s="1028"/>
      <c r="SZJ61" s="1028"/>
      <c r="SZK61" s="1028"/>
      <c r="SZL61" s="1028"/>
      <c r="SZM61" s="1028"/>
      <c r="SZN61" s="1028"/>
      <c r="SZO61" s="1028"/>
      <c r="SZP61" s="1028"/>
      <c r="SZQ61" s="1028"/>
      <c r="SZR61" s="1028"/>
      <c r="SZS61" s="1028"/>
      <c r="SZT61" s="1028"/>
      <c r="SZU61" s="1028"/>
      <c r="SZV61" s="1028"/>
      <c r="SZW61" s="1028"/>
      <c r="SZX61" s="1028"/>
      <c r="SZY61" s="1028"/>
      <c r="SZZ61" s="1028"/>
      <c r="TAA61" s="1028"/>
      <c r="TAB61" s="1028"/>
      <c r="TAC61" s="1028"/>
      <c r="TAD61" s="1028"/>
      <c r="TAE61" s="1028"/>
      <c r="TAF61" s="1028"/>
      <c r="TAG61" s="1028"/>
      <c r="TAH61" s="1028"/>
      <c r="TAI61" s="1028"/>
      <c r="TAJ61" s="1028"/>
      <c r="TAK61" s="1028"/>
      <c r="TAL61" s="1028"/>
      <c r="TAM61" s="1028"/>
      <c r="TAN61" s="1028"/>
      <c r="TAO61" s="1028"/>
      <c r="TAP61" s="1028"/>
      <c r="TAQ61" s="1028"/>
      <c r="TAR61" s="1028"/>
      <c r="TAS61" s="1028"/>
      <c r="TAT61" s="1028"/>
      <c r="TAU61" s="1028"/>
      <c r="TAV61" s="1028"/>
      <c r="TAW61" s="1028"/>
      <c r="TAX61" s="1028"/>
      <c r="TAY61" s="1028"/>
      <c r="TAZ61" s="1028"/>
      <c r="TBA61" s="1028"/>
      <c r="TBB61" s="1028"/>
      <c r="TBC61" s="1028"/>
      <c r="TBD61" s="1028"/>
      <c r="TBE61" s="1028"/>
      <c r="TBF61" s="1028"/>
      <c r="TBG61" s="1028"/>
      <c r="TBH61" s="1028"/>
      <c r="TBI61" s="1028"/>
      <c r="TBJ61" s="1028"/>
      <c r="TBK61" s="1028"/>
      <c r="TBL61" s="1028"/>
      <c r="TBM61" s="1028"/>
      <c r="TBN61" s="1028"/>
      <c r="TBO61" s="1028"/>
      <c r="TBP61" s="1028"/>
      <c r="TBQ61" s="1028"/>
      <c r="TBR61" s="1028"/>
      <c r="TBS61" s="1028"/>
      <c r="TBT61" s="1028"/>
      <c r="TBU61" s="1028"/>
      <c r="TBV61" s="1028"/>
      <c r="TBW61" s="1028"/>
      <c r="TBX61" s="1028"/>
      <c r="TBY61" s="1028"/>
      <c r="TBZ61" s="1028"/>
      <c r="TCA61" s="1028"/>
      <c r="TCB61" s="1028"/>
      <c r="TCC61" s="1028"/>
      <c r="TCD61" s="1028"/>
      <c r="TCE61" s="1028"/>
      <c r="TCF61" s="1028"/>
      <c r="TCG61" s="1028"/>
      <c r="TCH61" s="1028"/>
      <c r="TCI61" s="1028"/>
      <c r="TCJ61" s="1028"/>
      <c r="TCK61" s="1028"/>
      <c r="TCL61" s="1028"/>
      <c r="TCM61" s="1028"/>
      <c r="TCN61" s="1028"/>
      <c r="TCO61" s="1028"/>
      <c r="TCP61" s="1028"/>
      <c r="TCQ61" s="1028"/>
      <c r="TCR61" s="1028"/>
      <c r="TCS61" s="1028"/>
      <c r="TCT61" s="1028"/>
      <c r="TCU61" s="1028"/>
      <c r="TCV61" s="1028"/>
      <c r="TCW61" s="1028"/>
      <c r="TCX61" s="1028"/>
      <c r="TCY61" s="1028"/>
      <c r="TCZ61" s="1028"/>
      <c r="TDA61" s="1028"/>
      <c r="TDB61" s="1028"/>
      <c r="TDC61" s="1028"/>
      <c r="TDD61" s="1028"/>
      <c r="TDE61" s="1028"/>
      <c r="TDF61" s="1028"/>
      <c r="TDG61" s="1028"/>
      <c r="TDH61" s="1028"/>
      <c r="TDI61" s="1028"/>
      <c r="TDJ61" s="1028"/>
      <c r="TDK61" s="1028"/>
      <c r="TDL61" s="1028"/>
      <c r="TDM61" s="1028"/>
      <c r="TDN61" s="1028"/>
      <c r="TDO61" s="1028"/>
      <c r="TDP61" s="1028"/>
      <c r="TDQ61" s="1028"/>
      <c r="TDR61" s="1028"/>
      <c r="TDS61" s="1028"/>
      <c r="TDT61" s="1028"/>
      <c r="TDU61" s="1028"/>
      <c r="TDV61" s="1028"/>
      <c r="TDW61" s="1028"/>
      <c r="TDX61" s="1028"/>
      <c r="TDY61" s="1028"/>
      <c r="TDZ61" s="1028"/>
      <c r="TEA61" s="1028"/>
      <c r="TEB61" s="1028"/>
      <c r="TEC61" s="1028"/>
      <c r="TED61" s="1028"/>
      <c r="TEE61" s="1028"/>
      <c r="TEF61" s="1028"/>
      <c r="TEG61" s="1028"/>
      <c r="TEH61" s="1028"/>
      <c r="TEI61" s="1028"/>
      <c r="TEJ61" s="1028"/>
      <c r="TEK61" s="1028"/>
      <c r="TEL61" s="1028"/>
      <c r="TEM61" s="1028"/>
      <c r="TEN61" s="1028"/>
      <c r="TEO61" s="1028"/>
      <c r="TEP61" s="1028"/>
      <c r="TEQ61" s="1028"/>
      <c r="TER61" s="1028"/>
      <c r="TES61" s="1028"/>
      <c r="TET61" s="1028"/>
      <c r="TEU61" s="1028"/>
      <c r="TEV61" s="1028"/>
      <c r="TEW61" s="1028"/>
      <c r="TEX61" s="1028"/>
      <c r="TEY61" s="1028"/>
      <c r="TEZ61" s="1028"/>
      <c r="TFA61" s="1028"/>
      <c r="TFB61" s="1028"/>
      <c r="TFC61" s="1028"/>
      <c r="TFD61" s="1028"/>
      <c r="TFE61" s="1028"/>
      <c r="TFF61" s="1028"/>
      <c r="TFG61" s="1028"/>
      <c r="TFH61" s="1028"/>
      <c r="TFI61" s="1028"/>
      <c r="TFJ61" s="1028"/>
      <c r="TFK61" s="1028"/>
      <c r="TFL61" s="1028"/>
      <c r="TFM61" s="1028"/>
      <c r="TFN61" s="1028"/>
      <c r="TFO61" s="1028"/>
      <c r="TFP61" s="1028"/>
      <c r="TFQ61" s="1028"/>
      <c r="TFR61" s="1028"/>
      <c r="TFS61" s="1028"/>
      <c r="TFT61" s="1028"/>
      <c r="TFU61" s="1028"/>
      <c r="TFV61" s="1028"/>
      <c r="TFW61" s="1028"/>
      <c r="TFX61" s="1028"/>
      <c r="TFY61" s="1028"/>
      <c r="TFZ61" s="1028"/>
      <c r="TGA61" s="1028"/>
      <c r="TGB61" s="1028"/>
      <c r="TGC61" s="1028"/>
      <c r="TGD61" s="1028"/>
      <c r="TGE61" s="1028"/>
      <c r="TGF61" s="1028"/>
      <c r="TGG61" s="1028"/>
      <c r="TGH61" s="1028"/>
      <c r="TGI61" s="1028"/>
      <c r="TGJ61" s="1028"/>
      <c r="TGK61" s="1028"/>
      <c r="TGL61" s="1028"/>
      <c r="TGM61" s="1028"/>
      <c r="TGN61" s="1028"/>
      <c r="TGO61" s="1028"/>
      <c r="TGP61" s="1028"/>
      <c r="TGQ61" s="1028"/>
      <c r="TGR61" s="1028"/>
      <c r="TGS61" s="1028"/>
      <c r="TGT61" s="1028"/>
      <c r="TGU61" s="1028"/>
      <c r="TGV61" s="1028"/>
      <c r="TGW61" s="1028"/>
      <c r="TGX61" s="1028"/>
      <c r="TGY61" s="1028"/>
      <c r="TGZ61" s="1028"/>
      <c r="THA61" s="1028"/>
      <c r="THB61" s="1028"/>
      <c r="THC61" s="1028"/>
      <c r="THD61" s="1028"/>
      <c r="THE61" s="1028"/>
      <c r="THF61" s="1028"/>
      <c r="THG61" s="1028"/>
      <c r="THH61" s="1028"/>
      <c r="THI61" s="1028"/>
      <c r="THJ61" s="1028"/>
      <c r="THK61" s="1028"/>
      <c r="THL61" s="1028"/>
      <c r="THM61" s="1028"/>
      <c r="THN61" s="1028"/>
      <c r="THO61" s="1028"/>
      <c r="THP61" s="1028"/>
      <c r="THQ61" s="1028"/>
      <c r="THR61" s="1028"/>
      <c r="THS61" s="1028"/>
      <c r="THT61" s="1028"/>
      <c r="THU61" s="1028"/>
      <c r="THV61" s="1028"/>
      <c r="THW61" s="1028"/>
      <c r="THX61" s="1028"/>
      <c r="THY61" s="1028"/>
      <c r="THZ61" s="1028"/>
      <c r="TIA61" s="1028"/>
      <c r="TIB61" s="1028"/>
      <c r="TIC61" s="1028"/>
      <c r="TID61" s="1028"/>
      <c r="TIE61" s="1028"/>
      <c r="TIF61" s="1028"/>
      <c r="TIG61" s="1028"/>
      <c r="TIH61" s="1028"/>
      <c r="TII61" s="1028"/>
      <c r="TIJ61" s="1028"/>
      <c r="TIK61" s="1028"/>
      <c r="TIL61" s="1028"/>
      <c r="TIM61" s="1028"/>
      <c r="TIN61" s="1028"/>
      <c r="TIO61" s="1028"/>
      <c r="TIP61" s="1028"/>
      <c r="TIQ61" s="1028"/>
      <c r="TIR61" s="1028"/>
      <c r="TIS61" s="1028"/>
      <c r="TIT61" s="1028"/>
      <c r="TIU61" s="1028"/>
      <c r="TIV61" s="1028"/>
      <c r="TIW61" s="1028"/>
      <c r="TIX61" s="1028"/>
      <c r="TIY61" s="1028"/>
      <c r="TIZ61" s="1028"/>
      <c r="TJA61" s="1028"/>
      <c r="TJB61" s="1028"/>
      <c r="TJC61" s="1028"/>
      <c r="TJD61" s="1028"/>
      <c r="TJE61" s="1028"/>
      <c r="TJF61" s="1028"/>
      <c r="TJG61" s="1028"/>
      <c r="TJH61" s="1028"/>
      <c r="TJI61" s="1028"/>
      <c r="TJJ61" s="1028"/>
      <c r="TJK61" s="1028"/>
      <c r="TJL61" s="1028"/>
      <c r="TJM61" s="1028"/>
      <c r="TJN61" s="1028"/>
      <c r="TJO61" s="1028"/>
      <c r="TJP61" s="1028"/>
      <c r="TJQ61" s="1028"/>
      <c r="TJR61" s="1028"/>
      <c r="TJS61" s="1028"/>
      <c r="TJT61" s="1028"/>
      <c r="TJU61" s="1028"/>
      <c r="TJV61" s="1028"/>
      <c r="TJW61" s="1028"/>
      <c r="TJX61" s="1028"/>
      <c r="TJY61" s="1028"/>
      <c r="TJZ61" s="1028"/>
      <c r="TKA61" s="1028"/>
      <c r="TKB61" s="1028"/>
      <c r="TKC61" s="1028"/>
      <c r="TKD61" s="1028"/>
      <c r="TKE61" s="1028"/>
      <c r="TKF61" s="1028"/>
      <c r="TKG61" s="1028"/>
      <c r="TKH61" s="1028"/>
      <c r="TKI61" s="1028"/>
      <c r="TKJ61" s="1028"/>
      <c r="TKK61" s="1028"/>
      <c r="TKL61" s="1028"/>
      <c r="TKM61" s="1028"/>
      <c r="TKN61" s="1028"/>
      <c r="TKO61" s="1028"/>
      <c r="TKP61" s="1028"/>
      <c r="TKQ61" s="1028"/>
      <c r="TKR61" s="1028"/>
      <c r="TKS61" s="1028"/>
      <c r="TKT61" s="1028"/>
      <c r="TKU61" s="1028"/>
      <c r="TKV61" s="1028"/>
      <c r="TKW61" s="1028"/>
      <c r="TKX61" s="1028"/>
      <c r="TKY61" s="1028"/>
      <c r="TKZ61" s="1028"/>
      <c r="TLA61" s="1028"/>
      <c r="TLB61" s="1028"/>
      <c r="TLC61" s="1028"/>
      <c r="TLD61" s="1028"/>
      <c r="TLE61" s="1028"/>
      <c r="TLF61" s="1028"/>
      <c r="TLG61" s="1028"/>
      <c r="TLH61" s="1028"/>
      <c r="TLI61" s="1028"/>
      <c r="TLJ61" s="1028"/>
      <c r="TLK61" s="1028"/>
      <c r="TLL61" s="1028"/>
      <c r="TLM61" s="1028"/>
      <c r="TLN61" s="1028"/>
      <c r="TLO61" s="1028"/>
      <c r="TLP61" s="1028"/>
      <c r="TLQ61" s="1028"/>
      <c r="TLR61" s="1028"/>
      <c r="TLS61" s="1028"/>
      <c r="TLT61" s="1028"/>
      <c r="TLU61" s="1028"/>
      <c r="TLV61" s="1028"/>
      <c r="TLW61" s="1028"/>
      <c r="TLX61" s="1028"/>
      <c r="TLY61" s="1028"/>
      <c r="TLZ61" s="1028"/>
      <c r="TMA61" s="1028"/>
      <c r="TMB61" s="1028"/>
      <c r="TMC61" s="1028"/>
      <c r="TMD61" s="1028"/>
      <c r="TME61" s="1028"/>
      <c r="TMF61" s="1028"/>
      <c r="TMG61" s="1028"/>
      <c r="TMH61" s="1028"/>
      <c r="TMI61" s="1028"/>
      <c r="TMJ61" s="1028"/>
      <c r="TMK61" s="1028"/>
      <c r="TML61" s="1028"/>
      <c r="TMM61" s="1028"/>
      <c r="TMN61" s="1028"/>
      <c r="TMO61" s="1028"/>
      <c r="TMP61" s="1028"/>
      <c r="TMQ61" s="1028"/>
      <c r="TMR61" s="1028"/>
      <c r="TMS61" s="1028"/>
      <c r="TMT61" s="1028"/>
      <c r="TMU61" s="1028"/>
      <c r="TMV61" s="1028"/>
      <c r="TMW61" s="1028"/>
      <c r="TMX61" s="1028"/>
      <c r="TMY61" s="1028"/>
      <c r="TMZ61" s="1028"/>
      <c r="TNA61" s="1028"/>
      <c r="TNB61" s="1028"/>
      <c r="TNC61" s="1028"/>
      <c r="TND61" s="1028"/>
      <c r="TNE61" s="1028"/>
      <c r="TNF61" s="1028"/>
      <c r="TNG61" s="1028"/>
      <c r="TNH61" s="1028"/>
      <c r="TNI61" s="1028"/>
      <c r="TNJ61" s="1028"/>
      <c r="TNK61" s="1028"/>
      <c r="TNL61" s="1028"/>
      <c r="TNM61" s="1028"/>
      <c r="TNN61" s="1028"/>
      <c r="TNO61" s="1028"/>
      <c r="TNP61" s="1028"/>
      <c r="TNQ61" s="1028"/>
      <c r="TNR61" s="1028"/>
      <c r="TNS61" s="1028"/>
      <c r="TNT61" s="1028"/>
      <c r="TNU61" s="1028"/>
      <c r="TNV61" s="1028"/>
      <c r="TNW61" s="1028"/>
      <c r="TNX61" s="1028"/>
      <c r="TNY61" s="1028"/>
      <c r="TNZ61" s="1028"/>
      <c r="TOA61" s="1028"/>
      <c r="TOB61" s="1028"/>
      <c r="TOC61" s="1028"/>
      <c r="TOD61" s="1028"/>
      <c r="TOE61" s="1028"/>
      <c r="TOF61" s="1028"/>
      <c r="TOG61" s="1028"/>
      <c r="TOH61" s="1028"/>
      <c r="TOI61" s="1028"/>
      <c r="TOJ61" s="1028"/>
      <c r="TOK61" s="1028"/>
      <c r="TOL61" s="1028"/>
      <c r="TOM61" s="1028"/>
      <c r="TON61" s="1028"/>
      <c r="TOO61" s="1028"/>
      <c r="TOP61" s="1028"/>
      <c r="TOQ61" s="1028"/>
      <c r="TOR61" s="1028"/>
      <c r="TOS61" s="1028"/>
      <c r="TOT61" s="1028"/>
      <c r="TOU61" s="1028"/>
      <c r="TOV61" s="1028"/>
      <c r="TOW61" s="1028"/>
      <c r="TOX61" s="1028"/>
      <c r="TOY61" s="1028"/>
      <c r="TOZ61" s="1028"/>
      <c r="TPA61" s="1028"/>
      <c r="TPB61" s="1028"/>
      <c r="TPC61" s="1028"/>
      <c r="TPD61" s="1028"/>
      <c r="TPE61" s="1028"/>
      <c r="TPF61" s="1028"/>
      <c r="TPG61" s="1028"/>
      <c r="TPH61" s="1028"/>
      <c r="TPI61" s="1028"/>
      <c r="TPJ61" s="1028"/>
      <c r="TPK61" s="1028"/>
      <c r="TPL61" s="1028"/>
      <c r="TPM61" s="1028"/>
      <c r="TPN61" s="1028"/>
      <c r="TPO61" s="1028"/>
      <c r="TPP61" s="1028"/>
      <c r="TPQ61" s="1028"/>
      <c r="TPR61" s="1028"/>
      <c r="TPS61" s="1028"/>
      <c r="TPT61" s="1028"/>
      <c r="TPU61" s="1028"/>
      <c r="TPV61" s="1028"/>
      <c r="TPW61" s="1028"/>
      <c r="TPX61" s="1028"/>
      <c r="TPY61" s="1028"/>
      <c r="TPZ61" s="1028"/>
      <c r="TQA61" s="1028"/>
      <c r="TQB61" s="1028"/>
      <c r="TQC61" s="1028"/>
      <c r="TQD61" s="1028"/>
      <c r="TQE61" s="1028"/>
      <c r="TQF61" s="1028"/>
      <c r="TQG61" s="1028"/>
      <c r="TQH61" s="1028"/>
      <c r="TQI61" s="1028"/>
      <c r="TQJ61" s="1028"/>
      <c r="TQK61" s="1028"/>
      <c r="TQL61" s="1028"/>
      <c r="TQM61" s="1028"/>
      <c r="TQN61" s="1028"/>
      <c r="TQO61" s="1028"/>
      <c r="TQP61" s="1028"/>
      <c r="TQQ61" s="1028"/>
      <c r="TQR61" s="1028"/>
      <c r="TQS61" s="1028"/>
      <c r="TQT61" s="1028"/>
      <c r="TQU61" s="1028"/>
      <c r="TQV61" s="1028"/>
      <c r="TQW61" s="1028"/>
      <c r="TQX61" s="1028"/>
      <c r="TQY61" s="1028"/>
      <c r="TQZ61" s="1028"/>
      <c r="TRA61" s="1028"/>
      <c r="TRB61" s="1028"/>
      <c r="TRC61" s="1028"/>
      <c r="TRD61" s="1028"/>
      <c r="TRE61" s="1028"/>
      <c r="TRF61" s="1028"/>
      <c r="TRG61" s="1028"/>
      <c r="TRH61" s="1028"/>
      <c r="TRI61" s="1028"/>
      <c r="TRJ61" s="1028"/>
      <c r="TRK61" s="1028"/>
      <c r="TRL61" s="1028"/>
      <c r="TRM61" s="1028"/>
      <c r="TRN61" s="1028"/>
      <c r="TRO61" s="1028"/>
      <c r="TRP61" s="1028"/>
      <c r="TRQ61" s="1028"/>
      <c r="TRR61" s="1028"/>
      <c r="TRS61" s="1028"/>
      <c r="TRT61" s="1028"/>
      <c r="TRU61" s="1028"/>
      <c r="TRV61" s="1028"/>
      <c r="TRW61" s="1028"/>
      <c r="TRX61" s="1028"/>
      <c r="TRY61" s="1028"/>
      <c r="TRZ61" s="1028"/>
      <c r="TSA61" s="1028"/>
      <c r="TSB61" s="1028"/>
      <c r="TSC61" s="1028"/>
      <c r="TSD61" s="1028"/>
      <c r="TSE61" s="1028"/>
      <c r="TSF61" s="1028"/>
      <c r="TSG61" s="1028"/>
      <c r="TSH61" s="1028"/>
      <c r="TSI61" s="1028"/>
      <c r="TSJ61" s="1028"/>
      <c r="TSK61" s="1028"/>
      <c r="TSL61" s="1028"/>
      <c r="TSM61" s="1028"/>
      <c r="TSN61" s="1028"/>
      <c r="TSO61" s="1028"/>
      <c r="TSP61" s="1028"/>
      <c r="TSQ61" s="1028"/>
      <c r="TSR61" s="1028"/>
      <c r="TSS61" s="1028"/>
      <c r="TST61" s="1028"/>
      <c r="TSU61" s="1028"/>
      <c r="TSV61" s="1028"/>
      <c r="TSW61" s="1028"/>
      <c r="TSX61" s="1028"/>
      <c r="TSY61" s="1028"/>
      <c r="TSZ61" s="1028"/>
      <c r="TTA61" s="1028"/>
      <c r="TTB61" s="1028"/>
      <c r="TTC61" s="1028"/>
      <c r="TTD61" s="1028"/>
      <c r="TTE61" s="1028"/>
      <c r="TTF61" s="1028"/>
      <c r="TTG61" s="1028"/>
      <c r="TTH61" s="1028"/>
      <c r="TTI61" s="1028"/>
      <c r="TTJ61" s="1028"/>
      <c r="TTK61" s="1028"/>
      <c r="TTL61" s="1028"/>
      <c r="TTM61" s="1028"/>
      <c r="TTN61" s="1028"/>
      <c r="TTO61" s="1028"/>
      <c r="TTP61" s="1028"/>
      <c r="TTQ61" s="1028"/>
      <c r="TTR61" s="1028"/>
      <c r="TTS61" s="1028"/>
      <c r="TTT61" s="1028"/>
      <c r="TTU61" s="1028"/>
      <c r="TTV61" s="1028"/>
      <c r="TTW61" s="1028"/>
      <c r="TTX61" s="1028"/>
      <c r="TTY61" s="1028"/>
      <c r="TTZ61" s="1028"/>
      <c r="TUA61" s="1028"/>
      <c r="TUB61" s="1028"/>
      <c r="TUC61" s="1028"/>
      <c r="TUD61" s="1028"/>
      <c r="TUE61" s="1028"/>
      <c r="TUF61" s="1028"/>
      <c r="TUG61" s="1028"/>
      <c r="TUH61" s="1028"/>
      <c r="TUI61" s="1028"/>
      <c r="TUJ61" s="1028"/>
      <c r="TUK61" s="1028"/>
      <c r="TUL61" s="1028"/>
      <c r="TUM61" s="1028"/>
      <c r="TUN61" s="1028"/>
      <c r="TUO61" s="1028"/>
      <c r="TUP61" s="1028"/>
      <c r="TUQ61" s="1028"/>
      <c r="TUR61" s="1028"/>
      <c r="TUS61" s="1028"/>
      <c r="TUT61" s="1028"/>
      <c r="TUU61" s="1028"/>
      <c r="TUV61" s="1028"/>
      <c r="TUW61" s="1028"/>
      <c r="TUX61" s="1028"/>
      <c r="TUY61" s="1028"/>
      <c r="TUZ61" s="1028"/>
      <c r="TVA61" s="1028"/>
      <c r="TVB61" s="1028"/>
      <c r="TVC61" s="1028"/>
      <c r="TVD61" s="1028"/>
      <c r="TVE61" s="1028"/>
      <c r="TVF61" s="1028"/>
      <c r="TVG61" s="1028"/>
      <c r="TVH61" s="1028"/>
      <c r="TVI61" s="1028"/>
      <c r="TVJ61" s="1028"/>
      <c r="TVK61" s="1028"/>
      <c r="TVL61" s="1028"/>
      <c r="TVM61" s="1028"/>
      <c r="TVN61" s="1028"/>
      <c r="TVO61" s="1028"/>
      <c r="TVP61" s="1028"/>
      <c r="TVQ61" s="1028"/>
      <c r="TVR61" s="1028"/>
      <c r="TVS61" s="1028"/>
      <c r="TVT61" s="1028"/>
      <c r="TVU61" s="1028"/>
      <c r="TVV61" s="1028"/>
      <c r="TVW61" s="1028"/>
      <c r="TVX61" s="1028"/>
      <c r="TVY61" s="1028"/>
      <c r="TVZ61" s="1028"/>
      <c r="TWA61" s="1028"/>
      <c r="TWB61" s="1028"/>
      <c r="TWC61" s="1028"/>
      <c r="TWD61" s="1028"/>
      <c r="TWE61" s="1028"/>
      <c r="TWF61" s="1028"/>
      <c r="TWG61" s="1028"/>
      <c r="TWH61" s="1028"/>
      <c r="TWI61" s="1028"/>
      <c r="TWJ61" s="1028"/>
      <c r="TWK61" s="1028"/>
      <c r="TWL61" s="1028"/>
      <c r="TWM61" s="1028"/>
      <c r="TWN61" s="1028"/>
      <c r="TWO61" s="1028"/>
      <c r="TWP61" s="1028"/>
      <c r="TWQ61" s="1028"/>
      <c r="TWR61" s="1028"/>
      <c r="TWS61" s="1028"/>
      <c r="TWT61" s="1028"/>
      <c r="TWU61" s="1028"/>
      <c r="TWV61" s="1028"/>
      <c r="TWW61" s="1028"/>
      <c r="TWX61" s="1028"/>
      <c r="TWY61" s="1028"/>
      <c r="TWZ61" s="1028"/>
      <c r="TXA61" s="1028"/>
      <c r="TXB61" s="1028"/>
      <c r="TXC61" s="1028"/>
      <c r="TXD61" s="1028"/>
      <c r="TXE61" s="1028"/>
      <c r="TXF61" s="1028"/>
      <c r="TXG61" s="1028"/>
      <c r="TXH61" s="1028"/>
      <c r="TXI61" s="1028"/>
      <c r="TXJ61" s="1028"/>
      <c r="TXK61" s="1028"/>
      <c r="TXL61" s="1028"/>
      <c r="TXM61" s="1028"/>
      <c r="TXN61" s="1028"/>
      <c r="TXO61" s="1028"/>
      <c r="TXP61" s="1028"/>
      <c r="TXQ61" s="1028"/>
      <c r="TXR61" s="1028"/>
      <c r="TXS61" s="1028"/>
      <c r="TXT61" s="1028"/>
      <c r="TXU61" s="1028"/>
      <c r="TXV61" s="1028"/>
      <c r="TXW61" s="1028"/>
      <c r="TXX61" s="1028"/>
      <c r="TXY61" s="1028"/>
      <c r="TXZ61" s="1028"/>
      <c r="TYA61" s="1028"/>
      <c r="TYB61" s="1028"/>
      <c r="TYC61" s="1028"/>
      <c r="TYD61" s="1028"/>
      <c r="TYE61" s="1028"/>
      <c r="TYF61" s="1028"/>
      <c r="TYG61" s="1028"/>
      <c r="TYH61" s="1028"/>
      <c r="TYI61" s="1028"/>
      <c r="TYJ61" s="1028"/>
      <c r="TYK61" s="1028"/>
      <c r="TYL61" s="1028"/>
      <c r="TYM61" s="1028"/>
      <c r="TYN61" s="1028"/>
      <c r="TYO61" s="1028"/>
      <c r="TYP61" s="1028"/>
      <c r="TYQ61" s="1028"/>
      <c r="TYR61" s="1028"/>
      <c r="TYS61" s="1028"/>
      <c r="TYT61" s="1028"/>
      <c r="TYU61" s="1028"/>
      <c r="TYV61" s="1028"/>
      <c r="TYW61" s="1028"/>
      <c r="TYX61" s="1028"/>
      <c r="TYY61" s="1028"/>
      <c r="TYZ61" s="1028"/>
      <c r="TZA61" s="1028"/>
      <c r="TZB61" s="1028"/>
      <c r="TZC61" s="1028"/>
      <c r="TZD61" s="1028"/>
      <c r="TZE61" s="1028"/>
      <c r="TZF61" s="1028"/>
      <c r="TZG61" s="1028"/>
      <c r="TZH61" s="1028"/>
      <c r="TZI61" s="1028"/>
      <c r="TZJ61" s="1028"/>
      <c r="TZK61" s="1028"/>
      <c r="TZL61" s="1028"/>
      <c r="TZM61" s="1028"/>
      <c r="TZN61" s="1028"/>
      <c r="TZO61" s="1028"/>
      <c r="TZP61" s="1028"/>
      <c r="TZQ61" s="1028"/>
      <c r="TZR61" s="1028"/>
      <c r="TZS61" s="1028"/>
      <c r="TZT61" s="1028"/>
      <c r="TZU61" s="1028"/>
      <c r="TZV61" s="1028"/>
      <c r="TZW61" s="1028"/>
      <c r="TZX61" s="1028"/>
      <c r="TZY61" s="1028"/>
      <c r="TZZ61" s="1028"/>
      <c r="UAA61" s="1028"/>
      <c r="UAB61" s="1028"/>
      <c r="UAC61" s="1028"/>
      <c r="UAD61" s="1028"/>
      <c r="UAE61" s="1028"/>
      <c r="UAF61" s="1028"/>
      <c r="UAG61" s="1028"/>
      <c r="UAH61" s="1028"/>
      <c r="UAI61" s="1028"/>
      <c r="UAJ61" s="1028"/>
      <c r="UAK61" s="1028"/>
      <c r="UAL61" s="1028"/>
      <c r="UAM61" s="1028"/>
      <c r="UAN61" s="1028"/>
      <c r="UAO61" s="1028"/>
      <c r="UAP61" s="1028"/>
      <c r="UAQ61" s="1028"/>
      <c r="UAR61" s="1028"/>
      <c r="UAS61" s="1028"/>
      <c r="UAT61" s="1028"/>
      <c r="UAU61" s="1028"/>
      <c r="UAV61" s="1028"/>
      <c r="UAW61" s="1028"/>
      <c r="UAX61" s="1028"/>
      <c r="UAY61" s="1028"/>
      <c r="UAZ61" s="1028"/>
      <c r="UBA61" s="1028"/>
      <c r="UBB61" s="1028"/>
      <c r="UBC61" s="1028"/>
      <c r="UBD61" s="1028"/>
      <c r="UBE61" s="1028"/>
      <c r="UBF61" s="1028"/>
      <c r="UBG61" s="1028"/>
      <c r="UBH61" s="1028"/>
      <c r="UBI61" s="1028"/>
      <c r="UBJ61" s="1028"/>
      <c r="UBK61" s="1028"/>
      <c r="UBL61" s="1028"/>
      <c r="UBM61" s="1028"/>
      <c r="UBN61" s="1028"/>
      <c r="UBO61" s="1028"/>
      <c r="UBP61" s="1028"/>
      <c r="UBQ61" s="1028"/>
      <c r="UBR61" s="1028"/>
      <c r="UBS61" s="1028"/>
      <c r="UBT61" s="1028"/>
      <c r="UBU61" s="1028"/>
      <c r="UBV61" s="1028"/>
      <c r="UBW61" s="1028"/>
      <c r="UBX61" s="1028"/>
      <c r="UBY61" s="1028"/>
      <c r="UBZ61" s="1028"/>
      <c r="UCA61" s="1028"/>
      <c r="UCB61" s="1028"/>
      <c r="UCC61" s="1028"/>
      <c r="UCD61" s="1028"/>
      <c r="UCE61" s="1028"/>
      <c r="UCF61" s="1028"/>
      <c r="UCG61" s="1028"/>
      <c r="UCH61" s="1028"/>
      <c r="UCI61" s="1028"/>
      <c r="UCJ61" s="1028"/>
      <c r="UCK61" s="1028"/>
      <c r="UCL61" s="1028"/>
      <c r="UCM61" s="1028"/>
      <c r="UCN61" s="1028"/>
      <c r="UCO61" s="1028"/>
      <c r="UCP61" s="1028"/>
      <c r="UCQ61" s="1028"/>
      <c r="UCR61" s="1028"/>
      <c r="UCS61" s="1028"/>
      <c r="UCT61" s="1028"/>
      <c r="UCU61" s="1028"/>
      <c r="UCV61" s="1028"/>
      <c r="UCW61" s="1028"/>
      <c r="UCX61" s="1028"/>
      <c r="UCY61" s="1028"/>
      <c r="UCZ61" s="1028"/>
      <c r="UDA61" s="1028"/>
      <c r="UDB61" s="1028"/>
      <c r="UDC61" s="1028"/>
      <c r="UDD61" s="1028"/>
      <c r="UDE61" s="1028"/>
      <c r="UDF61" s="1028"/>
      <c r="UDG61" s="1028"/>
      <c r="UDH61" s="1028"/>
      <c r="UDI61" s="1028"/>
      <c r="UDJ61" s="1028"/>
      <c r="UDK61" s="1028"/>
      <c r="UDL61" s="1028"/>
      <c r="UDM61" s="1028"/>
      <c r="UDN61" s="1028"/>
      <c r="UDO61" s="1028"/>
      <c r="UDP61" s="1028"/>
      <c r="UDQ61" s="1028"/>
      <c r="UDR61" s="1028"/>
      <c r="UDS61" s="1028"/>
      <c r="UDT61" s="1028"/>
      <c r="UDU61" s="1028"/>
      <c r="UDV61" s="1028"/>
      <c r="UDW61" s="1028"/>
      <c r="UDX61" s="1028"/>
      <c r="UDY61" s="1028"/>
      <c r="UDZ61" s="1028"/>
      <c r="UEA61" s="1028"/>
      <c r="UEB61" s="1028"/>
      <c r="UEC61" s="1028"/>
      <c r="UED61" s="1028"/>
      <c r="UEE61" s="1028"/>
      <c r="UEF61" s="1028"/>
      <c r="UEG61" s="1028"/>
      <c r="UEH61" s="1028"/>
      <c r="UEI61" s="1028"/>
      <c r="UEJ61" s="1028"/>
      <c r="UEK61" s="1028"/>
      <c r="UEL61" s="1028"/>
      <c r="UEM61" s="1028"/>
      <c r="UEN61" s="1028"/>
      <c r="UEO61" s="1028"/>
      <c r="UEP61" s="1028"/>
      <c r="UEQ61" s="1028"/>
      <c r="UER61" s="1028"/>
      <c r="UES61" s="1028"/>
      <c r="UET61" s="1028"/>
      <c r="UEU61" s="1028"/>
      <c r="UEV61" s="1028"/>
      <c r="UEW61" s="1028"/>
      <c r="UEX61" s="1028"/>
      <c r="UEY61" s="1028"/>
      <c r="UEZ61" s="1028"/>
      <c r="UFA61" s="1028"/>
      <c r="UFB61" s="1028"/>
      <c r="UFC61" s="1028"/>
      <c r="UFD61" s="1028"/>
      <c r="UFE61" s="1028"/>
      <c r="UFF61" s="1028"/>
      <c r="UFG61" s="1028"/>
      <c r="UFH61" s="1028"/>
      <c r="UFI61" s="1028"/>
      <c r="UFJ61" s="1028"/>
      <c r="UFK61" s="1028"/>
      <c r="UFL61" s="1028"/>
      <c r="UFM61" s="1028"/>
      <c r="UFN61" s="1028"/>
      <c r="UFO61" s="1028"/>
      <c r="UFP61" s="1028"/>
      <c r="UFQ61" s="1028"/>
      <c r="UFR61" s="1028"/>
      <c r="UFS61" s="1028"/>
      <c r="UFT61" s="1028"/>
      <c r="UFU61" s="1028"/>
      <c r="UFV61" s="1028"/>
      <c r="UFW61" s="1028"/>
      <c r="UFX61" s="1028"/>
      <c r="UFY61" s="1028"/>
      <c r="UFZ61" s="1028"/>
      <c r="UGA61" s="1028"/>
      <c r="UGB61" s="1028"/>
      <c r="UGC61" s="1028"/>
      <c r="UGD61" s="1028"/>
      <c r="UGE61" s="1028"/>
      <c r="UGF61" s="1028"/>
      <c r="UGG61" s="1028"/>
      <c r="UGH61" s="1028"/>
      <c r="UGI61" s="1028"/>
      <c r="UGJ61" s="1028"/>
      <c r="UGK61" s="1028"/>
      <c r="UGL61" s="1028"/>
      <c r="UGM61" s="1028"/>
      <c r="UGN61" s="1028"/>
      <c r="UGO61" s="1028"/>
      <c r="UGP61" s="1028"/>
      <c r="UGQ61" s="1028"/>
      <c r="UGR61" s="1028"/>
      <c r="UGS61" s="1028"/>
      <c r="UGT61" s="1028"/>
      <c r="UGU61" s="1028"/>
      <c r="UGV61" s="1028"/>
      <c r="UGW61" s="1028"/>
      <c r="UGX61" s="1028"/>
      <c r="UGY61" s="1028"/>
      <c r="UGZ61" s="1028"/>
      <c r="UHA61" s="1028"/>
      <c r="UHB61" s="1028"/>
      <c r="UHC61" s="1028"/>
      <c r="UHD61" s="1028"/>
      <c r="UHE61" s="1028"/>
      <c r="UHF61" s="1028"/>
      <c r="UHG61" s="1028"/>
      <c r="UHH61" s="1028"/>
      <c r="UHI61" s="1028"/>
      <c r="UHJ61" s="1028"/>
      <c r="UHK61" s="1028"/>
      <c r="UHL61" s="1028"/>
      <c r="UHM61" s="1028"/>
      <c r="UHN61" s="1028"/>
      <c r="UHO61" s="1028"/>
      <c r="UHP61" s="1028"/>
      <c r="UHQ61" s="1028"/>
      <c r="UHR61" s="1028"/>
      <c r="UHS61" s="1028"/>
      <c r="UHT61" s="1028"/>
      <c r="UHU61" s="1028"/>
      <c r="UHV61" s="1028"/>
      <c r="UHW61" s="1028"/>
      <c r="UHX61" s="1028"/>
      <c r="UHY61" s="1028"/>
      <c r="UHZ61" s="1028"/>
      <c r="UIA61" s="1028"/>
      <c r="UIB61" s="1028"/>
      <c r="UIC61" s="1028"/>
      <c r="UID61" s="1028"/>
      <c r="UIE61" s="1028"/>
      <c r="UIF61" s="1028"/>
      <c r="UIG61" s="1028"/>
      <c r="UIH61" s="1028"/>
      <c r="UII61" s="1028"/>
      <c r="UIJ61" s="1028"/>
      <c r="UIK61" s="1028"/>
      <c r="UIL61" s="1028"/>
      <c r="UIM61" s="1028"/>
      <c r="UIN61" s="1028"/>
      <c r="UIO61" s="1028"/>
      <c r="UIP61" s="1028"/>
      <c r="UIQ61" s="1028"/>
      <c r="UIR61" s="1028"/>
      <c r="UIS61" s="1028"/>
      <c r="UIT61" s="1028"/>
      <c r="UIU61" s="1028"/>
      <c r="UIV61" s="1028"/>
      <c r="UIW61" s="1028"/>
      <c r="UIX61" s="1028"/>
      <c r="UIY61" s="1028"/>
      <c r="UIZ61" s="1028"/>
      <c r="UJA61" s="1028"/>
      <c r="UJB61" s="1028"/>
      <c r="UJC61" s="1028"/>
      <c r="UJD61" s="1028"/>
      <c r="UJE61" s="1028"/>
      <c r="UJF61" s="1028"/>
      <c r="UJG61" s="1028"/>
      <c r="UJH61" s="1028"/>
      <c r="UJI61" s="1028"/>
      <c r="UJJ61" s="1028"/>
      <c r="UJK61" s="1028"/>
      <c r="UJL61" s="1028"/>
      <c r="UJM61" s="1028"/>
      <c r="UJN61" s="1028"/>
      <c r="UJO61" s="1028"/>
      <c r="UJP61" s="1028"/>
      <c r="UJQ61" s="1028"/>
      <c r="UJR61" s="1028"/>
      <c r="UJS61" s="1028"/>
      <c r="UJT61" s="1028"/>
      <c r="UJU61" s="1028"/>
      <c r="UJV61" s="1028"/>
      <c r="UJW61" s="1028"/>
      <c r="UJX61" s="1028"/>
      <c r="UJY61" s="1028"/>
      <c r="UJZ61" s="1028"/>
      <c r="UKA61" s="1028"/>
      <c r="UKB61" s="1028"/>
      <c r="UKC61" s="1028"/>
      <c r="UKD61" s="1028"/>
      <c r="UKE61" s="1028"/>
      <c r="UKF61" s="1028"/>
      <c r="UKG61" s="1028"/>
      <c r="UKH61" s="1028"/>
      <c r="UKI61" s="1028"/>
      <c r="UKJ61" s="1028"/>
      <c r="UKK61" s="1028"/>
      <c r="UKL61" s="1028"/>
      <c r="UKM61" s="1028"/>
      <c r="UKN61" s="1028"/>
      <c r="UKO61" s="1028"/>
      <c r="UKP61" s="1028"/>
      <c r="UKQ61" s="1028"/>
      <c r="UKR61" s="1028"/>
      <c r="UKS61" s="1028"/>
      <c r="UKT61" s="1028"/>
      <c r="UKU61" s="1028"/>
      <c r="UKV61" s="1028"/>
      <c r="UKW61" s="1028"/>
      <c r="UKX61" s="1028"/>
      <c r="UKY61" s="1028"/>
      <c r="UKZ61" s="1028"/>
      <c r="ULA61" s="1028"/>
      <c r="ULB61" s="1028"/>
      <c r="ULC61" s="1028"/>
      <c r="ULD61" s="1028"/>
      <c r="ULE61" s="1028"/>
      <c r="ULF61" s="1028"/>
      <c r="ULG61" s="1028"/>
      <c r="ULH61" s="1028"/>
      <c r="ULI61" s="1028"/>
      <c r="ULJ61" s="1028"/>
      <c r="ULK61" s="1028"/>
      <c r="ULL61" s="1028"/>
      <c r="ULM61" s="1028"/>
      <c r="ULN61" s="1028"/>
      <c r="ULO61" s="1028"/>
      <c r="ULP61" s="1028"/>
      <c r="ULQ61" s="1028"/>
      <c r="ULR61" s="1028"/>
      <c r="ULS61" s="1028"/>
      <c r="ULT61" s="1028"/>
      <c r="ULU61" s="1028"/>
      <c r="ULV61" s="1028"/>
      <c r="ULW61" s="1028"/>
      <c r="ULX61" s="1028"/>
      <c r="ULY61" s="1028"/>
      <c r="ULZ61" s="1028"/>
      <c r="UMA61" s="1028"/>
      <c r="UMB61" s="1028"/>
      <c r="UMC61" s="1028"/>
      <c r="UMD61" s="1028"/>
      <c r="UME61" s="1028"/>
      <c r="UMF61" s="1028"/>
      <c r="UMG61" s="1028"/>
      <c r="UMH61" s="1028"/>
      <c r="UMI61" s="1028"/>
      <c r="UMJ61" s="1028"/>
      <c r="UMK61" s="1028"/>
      <c r="UML61" s="1028"/>
      <c r="UMM61" s="1028"/>
      <c r="UMN61" s="1028"/>
      <c r="UMO61" s="1028"/>
      <c r="UMP61" s="1028"/>
      <c r="UMQ61" s="1028"/>
      <c r="UMR61" s="1028"/>
      <c r="UMS61" s="1028"/>
      <c r="UMT61" s="1028"/>
      <c r="UMU61" s="1028"/>
      <c r="UMV61" s="1028"/>
      <c r="UMW61" s="1028"/>
      <c r="UMX61" s="1028"/>
      <c r="UMY61" s="1028"/>
      <c r="UMZ61" s="1028"/>
      <c r="UNA61" s="1028"/>
      <c r="UNB61" s="1028"/>
      <c r="UNC61" s="1028"/>
      <c r="UND61" s="1028"/>
      <c r="UNE61" s="1028"/>
      <c r="UNF61" s="1028"/>
      <c r="UNG61" s="1028"/>
      <c r="UNH61" s="1028"/>
      <c r="UNI61" s="1028"/>
      <c r="UNJ61" s="1028"/>
      <c r="UNK61" s="1028"/>
      <c r="UNL61" s="1028"/>
      <c r="UNM61" s="1028"/>
      <c r="UNN61" s="1028"/>
      <c r="UNO61" s="1028"/>
      <c r="UNP61" s="1028"/>
      <c r="UNQ61" s="1028"/>
      <c r="UNR61" s="1028"/>
      <c r="UNS61" s="1028"/>
      <c r="UNT61" s="1028"/>
      <c r="UNU61" s="1028"/>
      <c r="UNV61" s="1028"/>
      <c r="UNW61" s="1028"/>
      <c r="UNX61" s="1028"/>
      <c r="UNY61" s="1028"/>
      <c r="UNZ61" s="1028"/>
      <c r="UOA61" s="1028"/>
      <c r="UOB61" s="1028"/>
      <c r="UOC61" s="1028"/>
      <c r="UOD61" s="1028"/>
      <c r="UOE61" s="1028"/>
      <c r="UOF61" s="1028"/>
      <c r="UOG61" s="1028"/>
      <c r="UOH61" s="1028"/>
      <c r="UOI61" s="1028"/>
      <c r="UOJ61" s="1028"/>
      <c r="UOK61" s="1028"/>
      <c r="UOL61" s="1028"/>
      <c r="UOM61" s="1028"/>
      <c r="UON61" s="1028"/>
      <c r="UOO61" s="1028"/>
      <c r="UOP61" s="1028"/>
      <c r="UOQ61" s="1028"/>
      <c r="UOR61" s="1028"/>
      <c r="UOS61" s="1028"/>
      <c r="UOT61" s="1028"/>
      <c r="UOU61" s="1028"/>
      <c r="UOV61" s="1028"/>
      <c r="UOW61" s="1028"/>
      <c r="UOX61" s="1028"/>
      <c r="UOY61" s="1028"/>
      <c r="UOZ61" s="1028"/>
      <c r="UPA61" s="1028"/>
      <c r="UPB61" s="1028"/>
      <c r="UPC61" s="1028"/>
      <c r="UPD61" s="1028"/>
      <c r="UPE61" s="1028"/>
      <c r="UPF61" s="1028"/>
      <c r="UPG61" s="1028"/>
      <c r="UPH61" s="1028"/>
      <c r="UPI61" s="1028"/>
      <c r="UPJ61" s="1028"/>
      <c r="UPK61" s="1028"/>
      <c r="UPL61" s="1028"/>
      <c r="UPM61" s="1028"/>
      <c r="UPN61" s="1028"/>
      <c r="UPO61" s="1028"/>
      <c r="UPP61" s="1028"/>
      <c r="UPQ61" s="1028"/>
      <c r="UPR61" s="1028"/>
      <c r="UPS61" s="1028"/>
      <c r="UPT61" s="1028"/>
      <c r="UPU61" s="1028"/>
      <c r="UPV61" s="1028"/>
      <c r="UPW61" s="1028"/>
      <c r="UPX61" s="1028"/>
      <c r="UPY61" s="1028"/>
      <c r="UPZ61" s="1028"/>
      <c r="UQA61" s="1028"/>
      <c r="UQB61" s="1028"/>
      <c r="UQC61" s="1028"/>
      <c r="UQD61" s="1028"/>
      <c r="UQE61" s="1028"/>
      <c r="UQF61" s="1028"/>
      <c r="UQG61" s="1028"/>
      <c r="UQH61" s="1028"/>
      <c r="UQI61" s="1028"/>
      <c r="UQJ61" s="1028"/>
      <c r="UQK61" s="1028"/>
      <c r="UQL61" s="1028"/>
      <c r="UQM61" s="1028"/>
      <c r="UQN61" s="1028"/>
      <c r="UQO61" s="1028"/>
      <c r="UQP61" s="1028"/>
      <c r="UQQ61" s="1028"/>
      <c r="UQR61" s="1028"/>
      <c r="UQS61" s="1028"/>
      <c r="UQT61" s="1028"/>
      <c r="UQU61" s="1028"/>
      <c r="UQV61" s="1028"/>
      <c r="UQW61" s="1028"/>
      <c r="UQX61" s="1028"/>
      <c r="UQY61" s="1028"/>
      <c r="UQZ61" s="1028"/>
      <c r="URA61" s="1028"/>
      <c r="URB61" s="1028"/>
      <c r="URC61" s="1028"/>
      <c r="URD61" s="1028"/>
      <c r="URE61" s="1028"/>
      <c r="URF61" s="1028"/>
      <c r="URG61" s="1028"/>
      <c r="URH61" s="1028"/>
      <c r="URI61" s="1028"/>
      <c r="URJ61" s="1028"/>
      <c r="URK61" s="1028"/>
      <c r="URL61" s="1028"/>
      <c r="URM61" s="1028"/>
      <c r="URN61" s="1028"/>
      <c r="URO61" s="1028"/>
      <c r="URP61" s="1028"/>
      <c r="URQ61" s="1028"/>
      <c r="URR61" s="1028"/>
      <c r="URS61" s="1028"/>
      <c r="URT61" s="1028"/>
      <c r="URU61" s="1028"/>
      <c r="URV61" s="1028"/>
      <c r="URW61" s="1028"/>
      <c r="URX61" s="1028"/>
      <c r="URY61" s="1028"/>
      <c r="URZ61" s="1028"/>
      <c r="USA61" s="1028"/>
      <c r="USB61" s="1028"/>
      <c r="USC61" s="1028"/>
      <c r="USD61" s="1028"/>
      <c r="USE61" s="1028"/>
      <c r="USF61" s="1028"/>
      <c r="USG61" s="1028"/>
      <c r="USH61" s="1028"/>
      <c r="USI61" s="1028"/>
      <c r="USJ61" s="1028"/>
      <c r="USK61" s="1028"/>
      <c r="USL61" s="1028"/>
      <c r="USM61" s="1028"/>
      <c r="USN61" s="1028"/>
      <c r="USO61" s="1028"/>
      <c r="USP61" s="1028"/>
      <c r="USQ61" s="1028"/>
      <c r="USR61" s="1028"/>
      <c r="USS61" s="1028"/>
      <c r="UST61" s="1028"/>
      <c r="USU61" s="1028"/>
      <c r="USV61" s="1028"/>
      <c r="USW61" s="1028"/>
      <c r="USX61" s="1028"/>
      <c r="USY61" s="1028"/>
      <c r="USZ61" s="1028"/>
      <c r="UTA61" s="1028"/>
      <c r="UTB61" s="1028"/>
      <c r="UTC61" s="1028"/>
      <c r="UTD61" s="1028"/>
      <c r="UTE61" s="1028"/>
      <c r="UTF61" s="1028"/>
      <c r="UTG61" s="1028"/>
      <c r="UTH61" s="1028"/>
      <c r="UTI61" s="1028"/>
      <c r="UTJ61" s="1028"/>
      <c r="UTK61" s="1028"/>
      <c r="UTL61" s="1028"/>
      <c r="UTM61" s="1028"/>
      <c r="UTN61" s="1028"/>
      <c r="UTO61" s="1028"/>
      <c r="UTP61" s="1028"/>
      <c r="UTQ61" s="1028"/>
      <c r="UTR61" s="1028"/>
      <c r="UTS61" s="1028"/>
      <c r="UTT61" s="1028"/>
      <c r="UTU61" s="1028"/>
      <c r="UTV61" s="1028"/>
      <c r="UTW61" s="1028"/>
      <c r="UTX61" s="1028"/>
      <c r="UTY61" s="1028"/>
      <c r="UTZ61" s="1028"/>
      <c r="UUA61" s="1028"/>
      <c r="UUB61" s="1028"/>
      <c r="UUC61" s="1028"/>
      <c r="UUD61" s="1028"/>
      <c r="UUE61" s="1028"/>
      <c r="UUF61" s="1028"/>
      <c r="UUG61" s="1028"/>
      <c r="UUH61" s="1028"/>
      <c r="UUI61" s="1028"/>
      <c r="UUJ61" s="1028"/>
      <c r="UUK61" s="1028"/>
      <c r="UUL61" s="1028"/>
      <c r="UUM61" s="1028"/>
      <c r="UUN61" s="1028"/>
      <c r="UUO61" s="1028"/>
      <c r="UUP61" s="1028"/>
      <c r="UUQ61" s="1028"/>
      <c r="UUR61" s="1028"/>
      <c r="UUS61" s="1028"/>
      <c r="UUT61" s="1028"/>
      <c r="UUU61" s="1028"/>
      <c r="UUV61" s="1028"/>
      <c r="UUW61" s="1028"/>
      <c r="UUX61" s="1028"/>
      <c r="UUY61" s="1028"/>
      <c r="UUZ61" s="1028"/>
      <c r="UVA61" s="1028"/>
      <c r="UVB61" s="1028"/>
      <c r="UVC61" s="1028"/>
      <c r="UVD61" s="1028"/>
      <c r="UVE61" s="1028"/>
      <c r="UVF61" s="1028"/>
      <c r="UVG61" s="1028"/>
      <c r="UVH61" s="1028"/>
      <c r="UVI61" s="1028"/>
      <c r="UVJ61" s="1028"/>
      <c r="UVK61" s="1028"/>
      <c r="UVL61" s="1028"/>
      <c r="UVM61" s="1028"/>
      <c r="UVN61" s="1028"/>
      <c r="UVO61" s="1028"/>
      <c r="UVP61" s="1028"/>
      <c r="UVQ61" s="1028"/>
      <c r="UVR61" s="1028"/>
      <c r="UVS61" s="1028"/>
      <c r="UVT61" s="1028"/>
      <c r="UVU61" s="1028"/>
      <c r="UVV61" s="1028"/>
      <c r="UVW61" s="1028"/>
      <c r="UVX61" s="1028"/>
      <c r="UVY61" s="1028"/>
      <c r="UVZ61" s="1028"/>
      <c r="UWA61" s="1028"/>
      <c r="UWB61" s="1028"/>
      <c r="UWC61" s="1028"/>
      <c r="UWD61" s="1028"/>
      <c r="UWE61" s="1028"/>
      <c r="UWF61" s="1028"/>
      <c r="UWG61" s="1028"/>
      <c r="UWH61" s="1028"/>
      <c r="UWI61" s="1028"/>
      <c r="UWJ61" s="1028"/>
      <c r="UWK61" s="1028"/>
      <c r="UWL61" s="1028"/>
      <c r="UWM61" s="1028"/>
      <c r="UWN61" s="1028"/>
      <c r="UWO61" s="1028"/>
      <c r="UWP61" s="1028"/>
      <c r="UWQ61" s="1028"/>
      <c r="UWR61" s="1028"/>
      <c r="UWS61" s="1028"/>
      <c r="UWT61" s="1028"/>
      <c r="UWU61" s="1028"/>
      <c r="UWV61" s="1028"/>
      <c r="UWW61" s="1028"/>
      <c r="UWX61" s="1028"/>
      <c r="UWY61" s="1028"/>
      <c r="UWZ61" s="1028"/>
      <c r="UXA61" s="1028"/>
      <c r="UXB61" s="1028"/>
      <c r="UXC61" s="1028"/>
      <c r="UXD61" s="1028"/>
      <c r="UXE61" s="1028"/>
      <c r="UXF61" s="1028"/>
      <c r="UXG61" s="1028"/>
      <c r="UXH61" s="1028"/>
      <c r="UXI61" s="1028"/>
      <c r="UXJ61" s="1028"/>
      <c r="UXK61" s="1028"/>
      <c r="UXL61" s="1028"/>
      <c r="UXM61" s="1028"/>
      <c r="UXN61" s="1028"/>
      <c r="UXO61" s="1028"/>
      <c r="UXP61" s="1028"/>
      <c r="UXQ61" s="1028"/>
      <c r="UXR61" s="1028"/>
      <c r="UXS61" s="1028"/>
      <c r="UXT61" s="1028"/>
      <c r="UXU61" s="1028"/>
      <c r="UXV61" s="1028"/>
      <c r="UXW61" s="1028"/>
      <c r="UXX61" s="1028"/>
      <c r="UXY61" s="1028"/>
      <c r="UXZ61" s="1028"/>
      <c r="UYA61" s="1028"/>
      <c r="UYB61" s="1028"/>
      <c r="UYC61" s="1028"/>
      <c r="UYD61" s="1028"/>
      <c r="UYE61" s="1028"/>
      <c r="UYF61" s="1028"/>
      <c r="UYG61" s="1028"/>
      <c r="UYH61" s="1028"/>
      <c r="UYI61" s="1028"/>
      <c r="UYJ61" s="1028"/>
      <c r="UYK61" s="1028"/>
      <c r="UYL61" s="1028"/>
      <c r="UYM61" s="1028"/>
      <c r="UYN61" s="1028"/>
      <c r="UYO61" s="1028"/>
      <c r="UYP61" s="1028"/>
      <c r="UYQ61" s="1028"/>
      <c r="UYR61" s="1028"/>
      <c r="UYS61" s="1028"/>
      <c r="UYT61" s="1028"/>
      <c r="UYU61" s="1028"/>
      <c r="UYV61" s="1028"/>
      <c r="UYW61" s="1028"/>
      <c r="UYX61" s="1028"/>
      <c r="UYY61" s="1028"/>
      <c r="UYZ61" s="1028"/>
      <c r="UZA61" s="1028"/>
      <c r="UZB61" s="1028"/>
      <c r="UZC61" s="1028"/>
      <c r="UZD61" s="1028"/>
      <c r="UZE61" s="1028"/>
      <c r="UZF61" s="1028"/>
      <c r="UZG61" s="1028"/>
      <c r="UZH61" s="1028"/>
      <c r="UZI61" s="1028"/>
      <c r="UZJ61" s="1028"/>
      <c r="UZK61" s="1028"/>
      <c r="UZL61" s="1028"/>
      <c r="UZM61" s="1028"/>
      <c r="UZN61" s="1028"/>
      <c r="UZO61" s="1028"/>
      <c r="UZP61" s="1028"/>
      <c r="UZQ61" s="1028"/>
      <c r="UZR61" s="1028"/>
      <c r="UZS61" s="1028"/>
      <c r="UZT61" s="1028"/>
      <c r="UZU61" s="1028"/>
      <c r="UZV61" s="1028"/>
      <c r="UZW61" s="1028"/>
      <c r="UZX61" s="1028"/>
      <c r="UZY61" s="1028"/>
      <c r="UZZ61" s="1028"/>
      <c r="VAA61" s="1028"/>
      <c r="VAB61" s="1028"/>
      <c r="VAC61" s="1028"/>
      <c r="VAD61" s="1028"/>
      <c r="VAE61" s="1028"/>
      <c r="VAF61" s="1028"/>
      <c r="VAG61" s="1028"/>
      <c r="VAH61" s="1028"/>
      <c r="VAI61" s="1028"/>
      <c r="VAJ61" s="1028"/>
      <c r="VAK61" s="1028"/>
      <c r="VAL61" s="1028"/>
      <c r="VAM61" s="1028"/>
      <c r="VAN61" s="1028"/>
      <c r="VAO61" s="1028"/>
      <c r="VAP61" s="1028"/>
      <c r="VAQ61" s="1028"/>
      <c r="VAR61" s="1028"/>
      <c r="VAS61" s="1028"/>
      <c r="VAT61" s="1028"/>
      <c r="VAU61" s="1028"/>
      <c r="VAV61" s="1028"/>
      <c r="VAW61" s="1028"/>
      <c r="VAX61" s="1028"/>
      <c r="VAY61" s="1028"/>
      <c r="VAZ61" s="1028"/>
      <c r="VBA61" s="1028"/>
      <c r="VBB61" s="1028"/>
      <c r="VBC61" s="1028"/>
      <c r="VBD61" s="1028"/>
      <c r="VBE61" s="1028"/>
      <c r="VBF61" s="1028"/>
      <c r="VBG61" s="1028"/>
      <c r="VBH61" s="1028"/>
      <c r="VBI61" s="1028"/>
      <c r="VBJ61" s="1028"/>
      <c r="VBK61" s="1028"/>
      <c r="VBL61" s="1028"/>
      <c r="VBM61" s="1028"/>
      <c r="VBN61" s="1028"/>
      <c r="VBO61" s="1028"/>
      <c r="VBP61" s="1028"/>
      <c r="VBQ61" s="1028"/>
      <c r="VBR61" s="1028"/>
      <c r="VBS61" s="1028"/>
      <c r="VBT61" s="1028"/>
      <c r="VBU61" s="1028"/>
      <c r="VBV61" s="1028"/>
      <c r="VBW61" s="1028"/>
      <c r="VBX61" s="1028"/>
      <c r="VBY61" s="1028"/>
      <c r="VBZ61" s="1028"/>
      <c r="VCA61" s="1028"/>
      <c r="VCB61" s="1028"/>
      <c r="VCC61" s="1028"/>
      <c r="VCD61" s="1028"/>
      <c r="VCE61" s="1028"/>
      <c r="VCF61" s="1028"/>
      <c r="VCG61" s="1028"/>
      <c r="VCH61" s="1028"/>
      <c r="VCI61" s="1028"/>
      <c r="VCJ61" s="1028"/>
      <c r="VCK61" s="1028"/>
      <c r="VCL61" s="1028"/>
      <c r="VCM61" s="1028"/>
      <c r="VCN61" s="1028"/>
      <c r="VCO61" s="1028"/>
      <c r="VCP61" s="1028"/>
      <c r="VCQ61" s="1028"/>
      <c r="VCR61" s="1028"/>
      <c r="VCS61" s="1028"/>
      <c r="VCT61" s="1028"/>
      <c r="VCU61" s="1028"/>
      <c r="VCV61" s="1028"/>
      <c r="VCW61" s="1028"/>
      <c r="VCX61" s="1028"/>
      <c r="VCY61" s="1028"/>
      <c r="VCZ61" s="1028"/>
      <c r="VDA61" s="1028"/>
      <c r="VDB61" s="1028"/>
      <c r="VDC61" s="1028"/>
      <c r="VDD61" s="1028"/>
      <c r="VDE61" s="1028"/>
      <c r="VDF61" s="1028"/>
      <c r="VDG61" s="1028"/>
      <c r="VDH61" s="1028"/>
      <c r="VDI61" s="1028"/>
      <c r="VDJ61" s="1028"/>
      <c r="VDK61" s="1028"/>
      <c r="VDL61" s="1028"/>
      <c r="VDM61" s="1028"/>
      <c r="VDN61" s="1028"/>
      <c r="VDO61" s="1028"/>
      <c r="VDP61" s="1028"/>
      <c r="VDQ61" s="1028"/>
      <c r="VDR61" s="1028"/>
      <c r="VDS61" s="1028"/>
      <c r="VDT61" s="1028"/>
      <c r="VDU61" s="1028"/>
      <c r="VDV61" s="1028"/>
      <c r="VDW61" s="1028"/>
      <c r="VDX61" s="1028"/>
      <c r="VDY61" s="1028"/>
      <c r="VDZ61" s="1028"/>
      <c r="VEA61" s="1028"/>
      <c r="VEB61" s="1028"/>
      <c r="VEC61" s="1028"/>
      <c r="VED61" s="1028"/>
      <c r="VEE61" s="1028"/>
      <c r="VEF61" s="1028"/>
      <c r="VEG61" s="1028"/>
      <c r="VEH61" s="1028"/>
      <c r="VEI61" s="1028"/>
      <c r="VEJ61" s="1028"/>
      <c r="VEK61" s="1028"/>
      <c r="VEL61" s="1028"/>
      <c r="VEM61" s="1028"/>
      <c r="VEN61" s="1028"/>
      <c r="VEO61" s="1028"/>
      <c r="VEP61" s="1028"/>
      <c r="VEQ61" s="1028"/>
      <c r="VER61" s="1028"/>
      <c r="VES61" s="1028"/>
      <c r="VET61" s="1028"/>
      <c r="VEU61" s="1028"/>
      <c r="VEV61" s="1028"/>
      <c r="VEW61" s="1028"/>
      <c r="VEX61" s="1028"/>
      <c r="VEY61" s="1028"/>
      <c r="VEZ61" s="1028"/>
      <c r="VFA61" s="1028"/>
      <c r="VFB61" s="1028"/>
      <c r="VFC61" s="1028"/>
      <c r="VFD61" s="1028"/>
      <c r="VFE61" s="1028"/>
      <c r="VFF61" s="1028"/>
      <c r="VFG61" s="1028"/>
      <c r="VFH61" s="1028"/>
      <c r="VFI61" s="1028"/>
      <c r="VFJ61" s="1028"/>
      <c r="VFK61" s="1028"/>
      <c r="VFL61" s="1028"/>
      <c r="VFM61" s="1028"/>
      <c r="VFN61" s="1028"/>
      <c r="VFO61" s="1028"/>
      <c r="VFP61" s="1028"/>
      <c r="VFQ61" s="1028"/>
      <c r="VFR61" s="1028"/>
      <c r="VFS61" s="1028"/>
      <c r="VFT61" s="1028"/>
      <c r="VFU61" s="1028"/>
      <c r="VFV61" s="1028"/>
      <c r="VFW61" s="1028"/>
      <c r="VFX61" s="1028"/>
      <c r="VFY61" s="1028"/>
      <c r="VFZ61" s="1028"/>
      <c r="VGA61" s="1028"/>
      <c r="VGB61" s="1028"/>
      <c r="VGC61" s="1028"/>
      <c r="VGD61" s="1028"/>
      <c r="VGE61" s="1028"/>
      <c r="VGF61" s="1028"/>
      <c r="VGG61" s="1028"/>
      <c r="VGH61" s="1028"/>
      <c r="VGI61" s="1028"/>
      <c r="VGJ61" s="1028"/>
      <c r="VGK61" s="1028"/>
      <c r="VGL61" s="1028"/>
      <c r="VGM61" s="1028"/>
      <c r="VGN61" s="1028"/>
      <c r="VGO61" s="1028"/>
      <c r="VGP61" s="1028"/>
      <c r="VGQ61" s="1028"/>
      <c r="VGR61" s="1028"/>
      <c r="VGS61" s="1028"/>
      <c r="VGT61" s="1028"/>
      <c r="VGU61" s="1028"/>
      <c r="VGV61" s="1028"/>
      <c r="VGW61" s="1028"/>
      <c r="VGX61" s="1028"/>
      <c r="VGY61" s="1028"/>
      <c r="VGZ61" s="1028"/>
      <c r="VHA61" s="1028"/>
      <c r="VHB61" s="1028"/>
      <c r="VHC61" s="1028"/>
      <c r="VHD61" s="1028"/>
      <c r="VHE61" s="1028"/>
      <c r="VHF61" s="1028"/>
      <c r="VHG61" s="1028"/>
      <c r="VHH61" s="1028"/>
      <c r="VHI61" s="1028"/>
      <c r="VHJ61" s="1028"/>
      <c r="VHK61" s="1028"/>
      <c r="VHL61" s="1028"/>
      <c r="VHM61" s="1028"/>
      <c r="VHN61" s="1028"/>
      <c r="VHO61" s="1028"/>
      <c r="VHP61" s="1028"/>
      <c r="VHQ61" s="1028"/>
      <c r="VHR61" s="1028"/>
      <c r="VHS61" s="1028"/>
      <c r="VHT61" s="1028"/>
      <c r="VHU61" s="1028"/>
      <c r="VHV61" s="1028"/>
      <c r="VHW61" s="1028"/>
      <c r="VHX61" s="1028"/>
      <c r="VHY61" s="1028"/>
      <c r="VHZ61" s="1028"/>
      <c r="VIA61" s="1028"/>
      <c r="VIB61" s="1028"/>
      <c r="VIC61" s="1028"/>
      <c r="VID61" s="1028"/>
      <c r="VIE61" s="1028"/>
      <c r="VIF61" s="1028"/>
      <c r="VIG61" s="1028"/>
      <c r="VIH61" s="1028"/>
      <c r="VII61" s="1028"/>
      <c r="VIJ61" s="1028"/>
      <c r="VIK61" s="1028"/>
      <c r="VIL61" s="1028"/>
      <c r="VIM61" s="1028"/>
      <c r="VIN61" s="1028"/>
      <c r="VIO61" s="1028"/>
      <c r="VIP61" s="1028"/>
      <c r="VIQ61" s="1028"/>
      <c r="VIR61" s="1028"/>
      <c r="VIS61" s="1028"/>
      <c r="VIT61" s="1028"/>
      <c r="VIU61" s="1028"/>
      <c r="VIV61" s="1028"/>
      <c r="VIW61" s="1028"/>
      <c r="VIX61" s="1028"/>
      <c r="VIY61" s="1028"/>
      <c r="VIZ61" s="1028"/>
      <c r="VJA61" s="1028"/>
      <c r="VJB61" s="1028"/>
      <c r="VJC61" s="1028"/>
      <c r="VJD61" s="1028"/>
      <c r="VJE61" s="1028"/>
      <c r="VJF61" s="1028"/>
      <c r="VJG61" s="1028"/>
      <c r="VJH61" s="1028"/>
      <c r="VJI61" s="1028"/>
      <c r="VJJ61" s="1028"/>
      <c r="VJK61" s="1028"/>
      <c r="VJL61" s="1028"/>
      <c r="VJM61" s="1028"/>
      <c r="VJN61" s="1028"/>
      <c r="VJO61" s="1028"/>
      <c r="VJP61" s="1028"/>
      <c r="VJQ61" s="1028"/>
      <c r="VJR61" s="1028"/>
      <c r="VJS61" s="1028"/>
      <c r="VJT61" s="1028"/>
      <c r="VJU61" s="1028"/>
      <c r="VJV61" s="1028"/>
      <c r="VJW61" s="1028"/>
      <c r="VJX61" s="1028"/>
      <c r="VJY61" s="1028"/>
      <c r="VJZ61" s="1028"/>
      <c r="VKA61" s="1028"/>
      <c r="VKB61" s="1028"/>
      <c r="VKC61" s="1028"/>
      <c r="VKD61" s="1028"/>
      <c r="VKE61" s="1028"/>
      <c r="VKF61" s="1028"/>
      <c r="VKG61" s="1028"/>
      <c r="VKH61" s="1028"/>
      <c r="VKI61" s="1028"/>
      <c r="VKJ61" s="1028"/>
      <c r="VKK61" s="1028"/>
      <c r="VKL61" s="1028"/>
      <c r="VKM61" s="1028"/>
      <c r="VKN61" s="1028"/>
      <c r="VKO61" s="1028"/>
      <c r="VKP61" s="1028"/>
      <c r="VKQ61" s="1028"/>
      <c r="VKR61" s="1028"/>
      <c r="VKS61" s="1028"/>
      <c r="VKT61" s="1028"/>
      <c r="VKU61" s="1028"/>
      <c r="VKV61" s="1028"/>
      <c r="VKW61" s="1028"/>
      <c r="VKX61" s="1028"/>
      <c r="VKY61" s="1028"/>
      <c r="VKZ61" s="1028"/>
      <c r="VLA61" s="1028"/>
      <c r="VLB61" s="1028"/>
      <c r="VLC61" s="1028"/>
      <c r="VLD61" s="1028"/>
      <c r="VLE61" s="1028"/>
      <c r="VLF61" s="1028"/>
      <c r="VLG61" s="1028"/>
      <c r="VLH61" s="1028"/>
      <c r="VLI61" s="1028"/>
      <c r="VLJ61" s="1028"/>
      <c r="VLK61" s="1028"/>
      <c r="VLL61" s="1028"/>
      <c r="VLM61" s="1028"/>
      <c r="VLN61" s="1028"/>
      <c r="VLO61" s="1028"/>
      <c r="VLP61" s="1028"/>
      <c r="VLQ61" s="1028"/>
      <c r="VLR61" s="1028"/>
      <c r="VLS61" s="1028"/>
      <c r="VLT61" s="1028"/>
      <c r="VLU61" s="1028"/>
      <c r="VLV61" s="1028"/>
      <c r="VLW61" s="1028"/>
      <c r="VLX61" s="1028"/>
      <c r="VLY61" s="1028"/>
      <c r="VLZ61" s="1028"/>
      <c r="VMA61" s="1028"/>
      <c r="VMB61" s="1028"/>
      <c r="VMC61" s="1028"/>
      <c r="VMD61" s="1028"/>
      <c r="VME61" s="1028"/>
      <c r="VMF61" s="1028"/>
      <c r="VMG61" s="1028"/>
      <c r="VMH61" s="1028"/>
      <c r="VMI61" s="1028"/>
      <c r="VMJ61" s="1028"/>
      <c r="VMK61" s="1028"/>
      <c r="VML61" s="1028"/>
      <c r="VMM61" s="1028"/>
      <c r="VMN61" s="1028"/>
      <c r="VMO61" s="1028"/>
      <c r="VMP61" s="1028"/>
      <c r="VMQ61" s="1028"/>
      <c r="VMR61" s="1028"/>
      <c r="VMS61" s="1028"/>
      <c r="VMT61" s="1028"/>
      <c r="VMU61" s="1028"/>
      <c r="VMV61" s="1028"/>
      <c r="VMW61" s="1028"/>
      <c r="VMX61" s="1028"/>
      <c r="VMY61" s="1028"/>
      <c r="VMZ61" s="1028"/>
      <c r="VNA61" s="1028"/>
      <c r="VNB61" s="1028"/>
      <c r="VNC61" s="1028"/>
      <c r="VND61" s="1028"/>
      <c r="VNE61" s="1028"/>
      <c r="VNF61" s="1028"/>
      <c r="VNG61" s="1028"/>
      <c r="VNH61" s="1028"/>
      <c r="VNI61" s="1028"/>
      <c r="VNJ61" s="1028"/>
      <c r="VNK61" s="1028"/>
      <c r="VNL61" s="1028"/>
      <c r="VNM61" s="1028"/>
      <c r="VNN61" s="1028"/>
      <c r="VNO61" s="1028"/>
      <c r="VNP61" s="1028"/>
      <c r="VNQ61" s="1028"/>
      <c r="VNR61" s="1028"/>
      <c r="VNS61" s="1028"/>
      <c r="VNT61" s="1028"/>
      <c r="VNU61" s="1028"/>
      <c r="VNV61" s="1028"/>
      <c r="VNW61" s="1028"/>
      <c r="VNX61" s="1028"/>
      <c r="VNY61" s="1028"/>
      <c r="VNZ61" s="1028"/>
      <c r="VOA61" s="1028"/>
      <c r="VOB61" s="1028"/>
      <c r="VOC61" s="1028"/>
      <c r="VOD61" s="1028"/>
      <c r="VOE61" s="1028"/>
      <c r="VOF61" s="1028"/>
      <c r="VOG61" s="1028"/>
      <c r="VOH61" s="1028"/>
      <c r="VOI61" s="1028"/>
      <c r="VOJ61" s="1028"/>
      <c r="VOK61" s="1028"/>
      <c r="VOL61" s="1028"/>
      <c r="VOM61" s="1028"/>
      <c r="VON61" s="1028"/>
      <c r="VOO61" s="1028"/>
      <c r="VOP61" s="1028"/>
      <c r="VOQ61" s="1028"/>
      <c r="VOR61" s="1028"/>
      <c r="VOS61" s="1028"/>
      <c r="VOT61" s="1028"/>
      <c r="VOU61" s="1028"/>
      <c r="VOV61" s="1028"/>
      <c r="VOW61" s="1028"/>
      <c r="VOX61" s="1028"/>
      <c r="VOY61" s="1028"/>
      <c r="VOZ61" s="1028"/>
      <c r="VPA61" s="1028"/>
      <c r="VPB61" s="1028"/>
      <c r="VPC61" s="1028"/>
      <c r="VPD61" s="1028"/>
      <c r="VPE61" s="1028"/>
      <c r="VPF61" s="1028"/>
      <c r="VPG61" s="1028"/>
      <c r="VPH61" s="1028"/>
      <c r="VPI61" s="1028"/>
      <c r="VPJ61" s="1028"/>
      <c r="VPK61" s="1028"/>
      <c r="VPL61" s="1028"/>
      <c r="VPM61" s="1028"/>
      <c r="VPN61" s="1028"/>
      <c r="VPO61" s="1028"/>
      <c r="VPP61" s="1028"/>
      <c r="VPQ61" s="1028"/>
      <c r="VPR61" s="1028"/>
      <c r="VPS61" s="1028"/>
      <c r="VPT61" s="1028"/>
      <c r="VPU61" s="1028"/>
      <c r="VPV61" s="1028"/>
      <c r="VPW61" s="1028"/>
      <c r="VPX61" s="1028"/>
      <c r="VPY61" s="1028"/>
      <c r="VPZ61" s="1028"/>
      <c r="VQA61" s="1028"/>
      <c r="VQB61" s="1028"/>
      <c r="VQC61" s="1028"/>
      <c r="VQD61" s="1028"/>
      <c r="VQE61" s="1028"/>
      <c r="VQF61" s="1028"/>
      <c r="VQG61" s="1028"/>
      <c r="VQH61" s="1028"/>
      <c r="VQI61" s="1028"/>
      <c r="VQJ61" s="1028"/>
      <c r="VQK61" s="1028"/>
      <c r="VQL61" s="1028"/>
      <c r="VQM61" s="1028"/>
      <c r="VQN61" s="1028"/>
      <c r="VQO61" s="1028"/>
      <c r="VQP61" s="1028"/>
      <c r="VQQ61" s="1028"/>
      <c r="VQR61" s="1028"/>
      <c r="VQS61" s="1028"/>
      <c r="VQT61" s="1028"/>
      <c r="VQU61" s="1028"/>
      <c r="VQV61" s="1028"/>
      <c r="VQW61" s="1028"/>
      <c r="VQX61" s="1028"/>
      <c r="VQY61" s="1028"/>
      <c r="VQZ61" s="1028"/>
      <c r="VRA61" s="1028"/>
      <c r="VRB61" s="1028"/>
      <c r="VRC61" s="1028"/>
      <c r="VRD61" s="1028"/>
      <c r="VRE61" s="1028"/>
      <c r="VRF61" s="1028"/>
      <c r="VRG61" s="1028"/>
      <c r="VRH61" s="1028"/>
      <c r="VRI61" s="1028"/>
      <c r="VRJ61" s="1028"/>
      <c r="VRK61" s="1028"/>
      <c r="VRL61" s="1028"/>
      <c r="VRM61" s="1028"/>
      <c r="VRN61" s="1028"/>
      <c r="VRO61" s="1028"/>
      <c r="VRP61" s="1028"/>
      <c r="VRQ61" s="1028"/>
      <c r="VRR61" s="1028"/>
      <c r="VRS61" s="1028"/>
      <c r="VRT61" s="1028"/>
      <c r="VRU61" s="1028"/>
      <c r="VRV61" s="1028"/>
      <c r="VRW61" s="1028"/>
      <c r="VRX61" s="1028"/>
      <c r="VRY61" s="1028"/>
      <c r="VRZ61" s="1028"/>
      <c r="VSA61" s="1028"/>
      <c r="VSB61" s="1028"/>
      <c r="VSC61" s="1028"/>
      <c r="VSD61" s="1028"/>
      <c r="VSE61" s="1028"/>
      <c r="VSF61" s="1028"/>
      <c r="VSG61" s="1028"/>
      <c r="VSH61" s="1028"/>
      <c r="VSI61" s="1028"/>
      <c r="VSJ61" s="1028"/>
      <c r="VSK61" s="1028"/>
      <c r="VSL61" s="1028"/>
      <c r="VSM61" s="1028"/>
      <c r="VSN61" s="1028"/>
      <c r="VSO61" s="1028"/>
      <c r="VSP61" s="1028"/>
      <c r="VSQ61" s="1028"/>
      <c r="VSR61" s="1028"/>
      <c r="VSS61" s="1028"/>
      <c r="VST61" s="1028"/>
      <c r="VSU61" s="1028"/>
      <c r="VSV61" s="1028"/>
      <c r="VSW61" s="1028"/>
      <c r="VSX61" s="1028"/>
      <c r="VSY61" s="1028"/>
      <c r="VSZ61" s="1028"/>
      <c r="VTA61" s="1028"/>
      <c r="VTB61" s="1028"/>
      <c r="VTC61" s="1028"/>
      <c r="VTD61" s="1028"/>
      <c r="VTE61" s="1028"/>
      <c r="VTF61" s="1028"/>
      <c r="VTG61" s="1028"/>
      <c r="VTH61" s="1028"/>
      <c r="VTI61" s="1028"/>
      <c r="VTJ61" s="1028"/>
      <c r="VTK61" s="1028"/>
      <c r="VTL61" s="1028"/>
      <c r="VTM61" s="1028"/>
      <c r="VTN61" s="1028"/>
      <c r="VTO61" s="1028"/>
      <c r="VTP61" s="1028"/>
      <c r="VTQ61" s="1028"/>
      <c r="VTR61" s="1028"/>
      <c r="VTS61" s="1028"/>
      <c r="VTT61" s="1028"/>
      <c r="VTU61" s="1028"/>
      <c r="VTV61" s="1028"/>
      <c r="VTW61" s="1028"/>
      <c r="VTX61" s="1028"/>
      <c r="VTY61" s="1028"/>
      <c r="VTZ61" s="1028"/>
      <c r="VUA61" s="1028"/>
      <c r="VUB61" s="1028"/>
      <c r="VUC61" s="1028"/>
      <c r="VUD61" s="1028"/>
      <c r="VUE61" s="1028"/>
      <c r="VUF61" s="1028"/>
      <c r="VUG61" s="1028"/>
      <c r="VUH61" s="1028"/>
      <c r="VUI61" s="1028"/>
      <c r="VUJ61" s="1028"/>
      <c r="VUK61" s="1028"/>
      <c r="VUL61" s="1028"/>
      <c r="VUM61" s="1028"/>
      <c r="VUN61" s="1028"/>
      <c r="VUO61" s="1028"/>
      <c r="VUP61" s="1028"/>
      <c r="VUQ61" s="1028"/>
      <c r="VUR61" s="1028"/>
      <c r="VUS61" s="1028"/>
      <c r="VUT61" s="1028"/>
      <c r="VUU61" s="1028"/>
      <c r="VUV61" s="1028"/>
      <c r="VUW61" s="1028"/>
      <c r="VUX61" s="1028"/>
      <c r="VUY61" s="1028"/>
      <c r="VUZ61" s="1028"/>
      <c r="VVA61" s="1028"/>
      <c r="VVB61" s="1028"/>
      <c r="VVC61" s="1028"/>
      <c r="VVD61" s="1028"/>
      <c r="VVE61" s="1028"/>
      <c r="VVF61" s="1028"/>
      <c r="VVG61" s="1028"/>
      <c r="VVH61" s="1028"/>
      <c r="VVI61" s="1028"/>
      <c r="VVJ61" s="1028"/>
      <c r="VVK61" s="1028"/>
      <c r="VVL61" s="1028"/>
      <c r="VVM61" s="1028"/>
      <c r="VVN61" s="1028"/>
      <c r="VVO61" s="1028"/>
      <c r="VVP61" s="1028"/>
      <c r="VVQ61" s="1028"/>
      <c r="VVR61" s="1028"/>
      <c r="VVS61" s="1028"/>
      <c r="VVT61" s="1028"/>
      <c r="VVU61" s="1028"/>
      <c r="VVV61" s="1028"/>
      <c r="VVW61" s="1028"/>
      <c r="VVX61" s="1028"/>
      <c r="VVY61" s="1028"/>
      <c r="VVZ61" s="1028"/>
      <c r="VWA61" s="1028"/>
      <c r="VWB61" s="1028"/>
      <c r="VWC61" s="1028"/>
      <c r="VWD61" s="1028"/>
      <c r="VWE61" s="1028"/>
      <c r="VWF61" s="1028"/>
      <c r="VWG61" s="1028"/>
      <c r="VWH61" s="1028"/>
      <c r="VWI61" s="1028"/>
      <c r="VWJ61" s="1028"/>
      <c r="VWK61" s="1028"/>
      <c r="VWL61" s="1028"/>
      <c r="VWM61" s="1028"/>
      <c r="VWN61" s="1028"/>
      <c r="VWO61" s="1028"/>
      <c r="VWP61" s="1028"/>
      <c r="VWQ61" s="1028"/>
      <c r="VWR61" s="1028"/>
      <c r="VWS61" s="1028"/>
      <c r="VWT61" s="1028"/>
      <c r="VWU61" s="1028"/>
      <c r="VWV61" s="1028"/>
      <c r="VWW61" s="1028"/>
      <c r="VWX61" s="1028"/>
      <c r="VWY61" s="1028"/>
      <c r="VWZ61" s="1028"/>
      <c r="VXA61" s="1028"/>
      <c r="VXB61" s="1028"/>
      <c r="VXC61" s="1028"/>
      <c r="VXD61" s="1028"/>
      <c r="VXE61" s="1028"/>
      <c r="VXF61" s="1028"/>
      <c r="VXG61" s="1028"/>
      <c r="VXH61" s="1028"/>
      <c r="VXI61" s="1028"/>
      <c r="VXJ61" s="1028"/>
      <c r="VXK61" s="1028"/>
      <c r="VXL61" s="1028"/>
      <c r="VXM61" s="1028"/>
      <c r="VXN61" s="1028"/>
      <c r="VXO61" s="1028"/>
      <c r="VXP61" s="1028"/>
      <c r="VXQ61" s="1028"/>
      <c r="VXR61" s="1028"/>
      <c r="VXS61" s="1028"/>
      <c r="VXT61" s="1028"/>
      <c r="VXU61" s="1028"/>
      <c r="VXV61" s="1028"/>
      <c r="VXW61" s="1028"/>
      <c r="VXX61" s="1028"/>
      <c r="VXY61" s="1028"/>
      <c r="VXZ61" s="1028"/>
      <c r="VYA61" s="1028"/>
      <c r="VYB61" s="1028"/>
      <c r="VYC61" s="1028"/>
      <c r="VYD61" s="1028"/>
      <c r="VYE61" s="1028"/>
      <c r="VYF61" s="1028"/>
      <c r="VYG61" s="1028"/>
      <c r="VYH61" s="1028"/>
      <c r="VYI61" s="1028"/>
      <c r="VYJ61" s="1028"/>
      <c r="VYK61" s="1028"/>
      <c r="VYL61" s="1028"/>
      <c r="VYM61" s="1028"/>
      <c r="VYN61" s="1028"/>
      <c r="VYO61" s="1028"/>
      <c r="VYP61" s="1028"/>
      <c r="VYQ61" s="1028"/>
      <c r="VYR61" s="1028"/>
      <c r="VYS61" s="1028"/>
      <c r="VYT61" s="1028"/>
      <c r="VYU61" s="1028"/>
      <c r="VYV61" s="1028"/>
      <c r="VYW61" s="1028"/>
      <c r="VYX61" s="1028"/>
      <c r="VYY61" s="1028"/>
      <c r="VYZ61" s="1028"/>
      <c r="VZA61" s="1028"/>
      <c r="VZB61" s="1028"/>
      <c r="VZC61" s="1028"/>
      <c r="VZD61" s="1028"/>
      <c r="VZE61" s="1028"/>
      <c r="VZF61" s="1028"/>
      <c r="VZG61" s="1028"/>
      <c r="VZH61" s="1028"/>
      <c r="VZI61" s="1028"/>
      <c r="VZJ61" s="1028"/>
      <c r="VZK61" s="1028"/>
      <c r="VZL61" s="1028"/>
      <c r="VZM61" s="1028"/>
      <c r="VZN61" s="1028"/>
      <c r="VZO61" s="1028"/>
      <c r="VZP61" s="1028"/>
      <c r="VZQ61" s="1028"/>
      <c r="VZR61" s="1028"/>
      <c r="VZS61" s="1028"/>
      <c r="VZT61" s="1028"/>
      <c r="VZU61" s="1028"/>
      <c r="VZV61" s="1028"/>
      <c r="VZW61" s="1028"/>
      <c r="VZX61" s="1028"/>
      <c r="VZY61" s="1028"/>
      <c r="VZZ61" s="1028"/>
      <c r="WAA61" s="1028"/>
      <c r="WAB61" s="1028"/>
      <c r="WAC61" s="1028"/>
      <c r="WAD61" s="1028"/>
      <c r="WAE61" s="1028"/>
      <c r="WAF61" s="1028"/>
      <c r="WAG61" s="1028"/>
      <c r="WAH61" s="1028"/>
      <c r="WAI61" s="1028"/>
      <c r="WAJ61" s="1028"/>
      <c r="WAK61" s="1028"/>
      <c r="WAL61" s="1028"/>
      <c r="WAM61" s="1028"/>
      <c r="WAN61" s="1028"/>
      <c r="WAO61" s="1028"/>
      <c r="WAP61" s="1028"/>
      <c r="WAQ61" s="1028"/>
      <c r="WAR61" s="1028"/>
      <c r="WAS61" s="1028"/>
      <c r="WAT61" s="1028"/>
      <c r="WAU61" s="1028"/>
      <c r="WAV61" s="1028"/>
      <c r="WAW61" s="1028"/>
      <c r="WAX61" s="1028"/>
      <c r="WAY61" s="1028"/>
      <c r="WAZ61" s="1028"/>
      <c r="WBA61" s="1028"/>
      <c r="WBB61" s="1028"/>
      <c r="WBC61" s="1028"/>
      <c r="WBD61" s="1028"/>
      <c r="WBE61" s="1028"/>
      <c r="WBF61" s="1028"/>
      <c r="WBG61" s="1028"/>
      <c r="WBH61" s="1028"/>
      <c r="WBI61" s="1028"/>
      <c r="WBJ61" s="1028"/>
      <c r="WBK61" s="1028"/>
      <c r="WBL61" s="1028"/>
      <c r="WBM61" s="1028"/>
      <c r="WBN61" s="1028"/>
      <c r="WBO61" s="1028"/>
      <c r="WBP61" s="1028"/>
      <c r="WBQ61" s="1028"/>
      <c r="WBR61" s="1028"/>
      <c r="WBS61" s="1028"/>
      <c r="WBT61" s="1028"/>
      <c r="WBU61" s="1028"/>
      <c r="WBV61" s="1028"/>
      <c r="WBW61" s="1028"/>
      <c r="WBX61" s="1028"/>
      <c r="WBY61" s="1028"/>
      <c r="WBZ61" s="1028"/>
      <c r="WCA61" s="1028"/>
      <c r="WCB61" s="1028"/>
      <c r="WCC61" s="1028"/>
      <c r="WCD61" s="1028"/>
      <c r="WCE61" s="1028"/>
      <c r="WCF61" s="1028"/>
      <c r="WCG61" s="1028"/>
      <c r="WCH61" s="1028"/>
      <c r="WCI61" s="1028"/>
      <c r="WCJ61" s="1028"/>
      <c r="WCK61" s="1028"/>
      <c r="WCL61" s="1028"/>
      <c r="WCM61" s="1028"/>
      <c r="WCN61" s="1028"/>
      <c r="WCO61" s="1028"/>
      <c r="WCP61" s="1028"/>
      <c r="WCQ61" s="1028"/>
      <c r="WCR61" s="1028"/>
      <c r="WCS61" s="1028"/>
      <c r="WCT61" s="1028"/>
      <c r="WCU61" s="1028"/>
      <c r="WCV61" s="1028"/>
      <c r="WCW61" s="1028"/>
      <c r="WCX61" s="1028"/>
      <c r="WCY61" s="1028"/>
      <c r="WCZ61" s="1028"/>
      <c r="WDA61" s="1028"/>
      <c r="WDB61" s="1028"/>
      <c r="WDC61" s="1028"/>
      <c r="WDD61" s="1028"/>
      <c r="WDE61" s="1028"/>
      <c r="WDF61" s="1028"/>
      <c r="WDG61" s="1028"/>
      <c r="WDH61" s="1028"/>
      <c r="WDI61" s="1028"/>
      <c r="WDJ61" s="1028"/>
      <c r="WDK61" s="1028"/>
      <c r="WDL61" s="1028"/>
      <c r="WDM61" s="1028"/>
      <c r="WDN61" s="1028"/>
      <c r="WDO61" s="1028"/>
      <c r="WDP61" s="1028"/>
      <c r="WDQ61" s="1028"/>
      <c r="WDR61" s="1028"/>
      <c r="WDS61" s="1028"/>
      <c r="WDT61" s="1028"/>
      <c r="WDU61" s="1028"/>
      <c r="WDV61" s="1028"/>
      <c r="WDW61" s="1028"/>
      <c r="WDX61" s="1028"/>
      <c r="WDY61" s="1028"/>
      <c r="WDZ61" s="1028"/>
      <c r="WEA61" s="1028"/>
      <c r="WEB61" s="1028"/>
      <c r="WEC61" s="1028"/>
      <c r="WED61" s="1028"/>
      <c r="WEE61" s="1028"/>
      <c r="WEF61" s="1028"/>
      <c r="WEG61" s="1028"/>
      <c r="WEH61" s="1028"/>
      <c r="WEI61" s="1028"/>
      <c r="WEJ61" s="1028"/>
      <c r="WEK61" s="1028"/>
      <c r="WEL61" s="1028"/>
      <c r="WEM61" s="1028"/>
      <c r="WEN61" s="1028"/>
      <c r="WEO61" s="1028"/>
      <c r="WEP61" s="1028"/>
      <c r="WEQ61" s="1028"/>
      <c r="WER61" s="1028"/>
      <c r="WES61" s="1028"/>
      <c r="WET61" s="1028"/>
      <c r="WEU61" s="1028"/>
      <c r="WEV61" s="1028"/>
      <c r="WEW61" s="1028"/>
      <c r="WEX61" s="1028"/>
      <c r="WEY61" s="1028"/>
      <c r="WEZ61" s="1028"/>
      <c r="WFA61" s="1028"/>
      <c r="WFB61" s="1028"/>
      <c r="WFC61" s="1028"/>
      <c r="WFD61" s="1028"/>
      <c r="WFE61" s="1028"/>
      <c r="WFF61" s="1028"/>
      <c r="WFG61" s="1028"/>
      <c r="WFH61" s="1028"/>
      <c r="WFI61" s="1028"/>
      <c r="WFJ61" s="1028"/>
      <c r="WFK61" s="1028"/>
      <c r="WFL61" s="1028"/>
      <c r="WFM61" s="1028"/>
      <c r="WFN61" s="1028"/>
      <c r="WFO61" s="1028"/>
      <c r="WFP61" s="1028"/>
      <c r="WFQ61" s="1028"/>
      <c r="WFR61" s="1028"/>
      <c r="WFS61" s="1028"/>
      <c r="WFT61" s="1028"/>
      <c r="WFU61" s="1028"/>
      <c r="WFV61" s="1028"/>
      <c r="WFW61" s="1028"/>
      <c r="WFX61" s="1028"/>
      <c r="WFY61" s="1028"/>
      <c r="WFZ61" s="1028"/>
      <c r="WGA61" s="1028"/>
      <c r="WGB61" s="1028"/>
      <c r="WGC61" s="1028"/>
      <c r="WGD61" s="1028"/>
      <c r="WGE61" s="1028"/>
      <c r="WGF61" s="1028"/>
      <c r="WGG61" s="1028"/>
      <c r="WGH61" s="1028"/>
      <c r="WGI61" s="1028"/>
      <c r="WGJ61" s="1028"/>
      <c r="WGK61" s="1028"/>
      <c r="WGL61" s="1028"/>
      <c r="WGM61" s="1028"/>
      <c r="WGN61" s="1028"/>
      <c r="WGO61" s="1028"/>
      <c r="WGP61" s="1028"/>
      <c r="WGQ61" s="1028"/>
      <c r="WGR61" s="1028"/>
      <c r="WGS61" s="1028"/>
      <c r="WGT61" s="1028"/>
      <c r="WGU61" s="1028"/>
      <c r="WGV61" s="1028"/>
      <c r="WGW61" s="1028"/>
      <c r="WGX61" s="1028"/>
      <c r="WGY61" s="1028"/>
      <c r="WGZ61" s="1028"/>
      <c r="WHA61" s="1028"/>
      <c r="WHB61" s="1028"/>
      <c r="WHC61" s="1028"/>
      <c r="WHD61" s="1028"/>
      <c r="WHE61" s="1028"/>
      <c r="WHF61" s="1028"/>
      <c r="WHG61" s="1028"/>
      <c r="WHH61" s="1028"/>
      <c r="WHI61" s="1028"/>
      <c r="WHJ61" s="1028"/>
      <c r="WHK61" s="1028"/>
      <c r="WHL61" s="1028"/>
      <c r="WHM61" s="1028"/>
      <c r="WHN61" s="1028"/>
      <c r="WHO61" s="1028"/>
      <c r="WHP61" s="1028"/>
      <c r="WHQ61" s="1028"/>
      <c r="WHR61" s="1028"/>
      <c r="WHS61" s="1028"/>
      <c r="WHT61" s="1028"/>
      <c r="WHU61" s="1028"/>
      <c r="WHV61" s="1028"/>
      <c r="WHW61" s="1028"/>
      <c r="WHX61" s="1028"/>
      <c r="WHY61" s="1028"/>
      <c r="WHZ61" s="1028"/>
      <c r="WIA61" s="1028"/>
      <c r="WIB61" s="1028"/>
      <c r="WIC61" s="1028"/>
      <c r="WID61" s="1028"/>
      <c r="WIE61" s="1028"/>
      <c r="WIF61" s="1028"/>
      <c r="WIG61" s="1028"/>
      <c r="WIH61" s="1028"/>
      <c r="WII61" s="1028"/>
      <c r="WIJ61" s="1028"/>
      <c r="WIK61" s="1028"/>
      <c r="WIL61" s="1028"/>
      <c r="WIM61" s="1028"/>
      <c r="WIN61" s="1028"/>
      <c r="WIO61" s="1028"/>
      <c r="WIP61" s="1028"/>
      <c r="WIQ61" s="1028"/>
      <c r="WIR61" s="1028"/>
      <c r="WIS61" s="1028"/>
      <c r="WIT61" s="1028"/>
      <c r="WIU61" s="1028"/>
      <c r="WIV61" s="1028"/>
      <c r="WIW61" s="1028"/>
      <c r="WIX61" s="1028"/>
      <c r="WIY61" s="1028"/>
      <c r="WIZ61" s="1028"/>
      <c r="WJA61" s="1028"/>
      <c r="WJB61" s="1028"/>
      <c r="WJC61" s="1028"/>
      <c r="WJD61" s="1028"/>
      <c r="WJE61" s="1028"/>
      <c r="WJF61" s="1028"/>
      <c r="WJG61" s="1028"/>
      <c r="WJH61" s="1028"/>
      <c r="WJI61" s="1028"/>
      <c r="WJJ61" s="1028"/>
      <c r="WJK61" s="1028"/>
      <c r="WJL61" s="1028"/>
      <c r="WJM61" s="1028"/>
      <c r="WJN61" s="1028"/>
      <c r="WJO61" s="1028"/>
      <c r="WJP61" s="1028"/>
      <c r="WJQ61" s="1028"/>
      <c r="WJR61" s="1028"/>
      <c r="WJS61" s="1028"/>
      <c r="WJT61" s="1028"/>
      <c r="WJU61" s="1028"/>
      <c r="WJV61" s="1028"/>
      <c r="WJW61" s="1028"/>
      <c r="WJX61" s="1028"/>
      <c r="WJY61" s="1028"/>
      <c r="WJZ61" s="1028"/>
      <c r="WKA61" s="1028"/>
      <c r="WKB61" s="1028"/>
      <c r="WKC61" s="1028"/>
      <c r="WKD61" s="1028"/>
      <c r="WKE61" s="1028"/>
      <c r="WKF61" s="1028"/>
      <c r="WKG61" s="1028"/>
      <c r="WKH61" s="1028"/>
      <c r="WKI61" s="1028"/>
      <c r="WKJ61" s="1028"/>
      <c r="WKK61" s="1028"/>
      <c r="WKL61" s="1028"/>
      <c r="WKM61" s="1028"/>
      <c r="WKN61" s="1028"/>
      <c r="WKO61" s="1028"/>
      <c r="WKP61" s="1028"/>
      <c r="WKQ61" s="1028"/>
      <c r="WKR61" s="1028"/>
      <c r="WKS61" s="1028"/>
      <c r="WKT61" s="1028"/>
      <c r="WKU61" s="1028"/>
      <c r="WKV61" s="1028"/>
      <c r="WKW61" s="1028"/>
      <c r="WKX61" s="1028"/>
      <c r="WKY61" s="1028"/>
      <c r="WKZ61" s="1028"/>
      <c r="WLA61" s="1028"/>
      <c r="WLB61" s="1028"/>
      <c r="WLC61" s="1028"/>
      <c r="WLD61" s="1028"/>
      <c r="WLE61" s="1028"/>
      <c r="WLF61" s="1028"/>
      <c r="WLG61" s="1028"/>
      <c r="WLH61" s="1028"/>
      <c r="WLI61" s="1028"/>
      <c r="WLJ61" s="1028"/>
      <c r="WLK61" s="1028"/>
      <c r="WLL61" s="1028"/>
      <c r="WLM61" s="1028"/>
      <c r="WLN61" s="1028"/>
      <c r="WLO61" s="1028"/>
      <c r="WLP61" s="1028"/>
      <c r="WLQ61" s="1028"/>
      <c r="WLR61" s="1028"/>
      <c r="WLS61" s="1028"/>
      <c r="WLT61" s="1028"/>
      <c r="WLU61" s="1028"/>
      <c r="WLV61" s="1028"/>
      <c r="WLW61" s="1028"/>
      <c r="WLX61" s="1028"/>
      <c r="WLY61" s="1028"/>
      <c r="WLZ61" s="1028"/>
      <c r="WMA61" s="1028"/>
      <c r="WMB61" s="1028"/>
      <c r="WMC61" s="1028"/>
      <c r="WMD61" s="1028"/>
      <c r="WME61" s="1028"/>
      <c r="WMF61" s="1028"/>
      <c r="WMG61" s="1028"/>
      <c r="WMH61" s="1028"/>
      <c r="WMI61" s="1028"/>
      <c r="WMJ61" s="1028"/>
      <c r="WMK61" s="1028"/>
      <c r="WML61" s="1028"/>
      <c r="WMM61" s="1028"/>
      <c r="WMN61" s="1028"/>
      <c r="WMO61" s="1028"/>
      <c r="WMP61" s="1028"/>
      <c r="WMQ61" s="1028"/>
      <c r="WMR61" s="1028"/>
      <c r="WMS61" s="1028"/>
      <c r="WMT61" s="1028"/>
      <c r="WMU61" s="1028"/>
      <c r="WMV61" s="1028"/>
      <c r="WMW61" s="1028"/>
      <c r="WMX61" s="1028"/>
      <c r="WMY61" s="1028"/>
      <c r="WMZ61" s="1028"/>
      <c r="WNA61" s="1028"/>
      <c r="WNB61" s="1028"/>
      <c r="WNC61" s="1028"/>
      <c r="WND61" s="1028"/>
      <c r="WNE61" s="1028"/>
      <c r="WNF61" s="1028"/>
      <c r="WNG61" s="1028"/>
      <c r="WNH61" s="1028"/>
      <c r="WNI61" s="1028"/>
      <c r="WNJ61" s="1028"/>
      <c r="WNK61" s="1028"/>
      <c r="WNL61" s="1028"/>
      <c r="WNM61" s="1028"/>
      <c r="WNN61" s="1028"/>
      <c r="WNO61" s="1028"/>
      <c r="WNP61" s="1028"/>
      <c r="WNQ61" s="1028"/>
      <c r="WNR61" s="1028"/>
      <c r="WNS61" s="1028"/>
      <c r="WNT61" s="1028"/>
      <c r="WNU61" s="1028"/>
      <c r="WNV61" s="1028"/>
      <c r="WNW61" s="1028"/>
      <c r="WNX61" s="1028"/>
      <c r="WNY61" s="1028"/>
      <c r="WNZ61" s="1028"/>
      <c r="WOA61" s="1028"/>
      <c r="WOB61" s="1028"/>
      <c r="WOC61" s="1028"/>
      <c r="WOD61" s="1028"/>
      <c r="WOE61" s="1028"/>
      <c r="WOF61" s="1028"/>
      <c r="WOG61" s="1028"/>
      <c r="WOH61" s="1028"/>
      <c r="WOI61" s="1028"/>
      <c r="WOJ61" s="1028"/>
      <c r="WOK61" s="1028"/>
      <c r="WOL61" s="1028"/>
      <c r="WOM61" s="1028"/>
      <c r="WON61" s="1028"/>
      <c r="WOO61" s="1028"/>
      <c r="WOP61" s="1028"/>
      <c r="WOQ61" s="1028"/>
      <c r="WOR61" s="1028"/>
      <c r="WOS61" s="1028"/>
      <c r="WOT61" s="1028"/>
      <c r="WOU61" s="1028"/>
      <c r="WOV61" s="1028"/>
      <c r="WOW61" s="1028"/>
      <c r="WOX61" s="1028"/>
      <c r="WOY61" s="1028"/>
      <c r="WOZ61" s="1028"/>
      <c r="WPA61" s="1028"/>
      <c r="WPB61" s="1028"/>
      <c r="WPC61" s="1028"/>
      <c r="WPD61" s="1028"/>
      <c r="WPE61" s="1028"/>
      <c r="WPF61" s="1028"/>
      <c r="WPG61" s="1028"/>
      <c r="WPH61" s="1028"/>
      <c r="WPI61" s="1028"/>
      <c r="WPJ61" s="1028"/>
      <c r="WPK61" s="1028"/>
      <c r="WPL61" s="1028"/>
      <c r="WPM61" s="1028"/>
      <c r="WPN61" s="1028"/>
      <c r="WPO61" s="1028"/>
      <c r="WPP61" s="1028"/>
      <c r="WPQ61" s="1028"/>
      <c r="WPR61" s="1028"/>
      <c r="WPS61" s="1028"/>
      <c r="WPT61" s="1028"/>
      <c r="WPU61" s="1028"/>
      <c r="WPV61" s="1028"/>
      <c r="WPW61" s="1028"/>
      <c r="WPX61" s="1028"/>
      <c r="WPY61" s="1028"/>
      <c r="WPZ61" s="1028"/>
      <c r="WQA61" s="1028"/>
      <c r="WQB61" s="1028"/>
      <c r="WQC61" s="1028"/>
      <c r="WQD61" s="1028"/>
      <c r="WQE61" s="1028"/>
      <c r="WQF61" s="1028"/>
      <c r="WQG61" s="1028"/>
      <c r="WQH61" s="1028"/>
      <c r="WQI61" s="1028"/>
      <c r="WQJ61" s="1028"/>
      <c r="WQK61" s="1028"/>
      <c r="WQL61" s="1028"/>
      <c r="WQM61" s="1028"/>
      <c r="WQN61" s="1028"/>
      <c r="WQO61" s="1028"/>
      <c r="WQP61" s="1028"/>
      <c r="WQQ61" s="1028"/>
      <c r="WQR61" s="1028"/>
      <c r="WQS61" s="1028"/>
      <c r="WQT61" s="1028"/>
      <c r="WQU61" s="1028"/>
      <c r="WQV61" s="1028"/>
      <c r="WQW61" s="1028"/>
      <c r="WQX61" s="1028"/>
      <c r="WQY61" s="1028"/>
      <c r="WQZ61" s="1028"/>
      <c r="WRA61" s="1028"/>
      <c r="WRB61" s="1028"/>
      <c r="WRC61" s="1028"/>
      <c r="WRD61" s="1028"/>
      <c r="WRE61" s="1028"/>
      <c r="WRF61" s="1028"/>
      <c r="WRG61" s="1028"/>
      <c r="WRH61" s="1028"/>
      <c r="WRI61" s="1028"/>
      <c r="WRJ61" s="1028"/>
      <c r="WRK61" s="1028"/>
      <c r="WRL61" s="1028"/>
      <c r="WRM61" s="1028"/>
      <c r="WRN61" s="1028"/>
      <c r="WRO61" s="1028"/>
      <c r="WRP61" s="1028"/>
      <c r="WRQ61" s="1028"/>
      <c r="WRR61" s="1028"/>
      <c r="WRS61" s="1028"/>
      <c r="WRT61" s="1028"/>
      <c r="WRU61" s="1028"/>
      <c r="WRV61" s="1028"/>
      <c r="WRW61" s="1028"/>
      <c r="WRX61" s="1028"/>
      <c r="WRY61" s="1028"/>
      <c r="WRZ61" s="1028"/>
      <c r="WSA61" s="1028"/>
      <c r="WSB61" s="1028"/>
      <c r="WSC61" s="1028"/>
      <c r="WSD61" s="1028"/>
      <c r="WSE61" s="1028"/>
      <c r="WSF61" s="1028"/>
      <c r="WSG61" s="1028"/>
      <c r="WSH61" s="1028"/>
      <c r="WSI61" s="1028"/>
      <c r="WSJ61" s="1028"/>
      <c r="WSK61" s="1028"/>
      <c r="WSL61" s="1028"/>
      <c r="WSM61" s="1028"/>
      <c r="WSN61" s="1028"/>
      <c r="WSO61" s="1028"/>
      <c r="WSP61" s="1028"/>
      <c r="WSQ61" s="1028"/>
      <c r="WSR61" s="1028"/>
      <c r="WSS61" s="1028"/>
      <c r="WST61" s="1028"/>
      <c r="WSU61" s="1028"/>
      <c r="WSV61" s="1028"/>
      <c r="WSW61" s="1028"/>
      <c r="WSX61" s="1028"/>
      <c r="WSY61" s="1028"/>
      <c r="WSZ61" s="1028"/>
      <c r="WTA61" s="1028"/>
      <c r="WTB61" s="1028"/>
      <c r="WTC61" s="1028"/>
      <c r="WTD61" s="1028"/>
      <c r="WTE61" s="1028"/>
      <c r="WTF61" s="1028"/>
      <c r="WTG61" s="1028"/>
      <c r="WTH61" s="1028"/>
      <c r="WTI61" s="1028"/>
      <c r="WTJ61" s="1028"/>
      <c r="WTK61" s="1028"/>
      <c r="WTL61" s="1028"/>
      <c r="WTM61" s="1028"/>
      <c r="WTN61" s="1028"/>
      <c r="WTO61" s="1028"/>
      <c r="WTP61" s="1028"/>
      <c r="WTQ61" s="1028"/>
      <c r="WTR61" s="1028"/>
      <c r="WTS61" s="1028"/>
      <c r="WTT61" s="1028"/>
      <c r="WTU61" s="1028"/>
      <c r="WTV61" s="1028"/>
      <c r="WTW61" s="1028"/>
      <c r="WTX61" s="1028"/>
      <c r="WTY61" s="1028"/>
      <c r="WTZ61" s="1028"/>
      <c r="WUA61" s="1028"/>
      <c r="WUB61" s="1028"/>
      <c r="WUC61" s="1028"/>
      <c r="WUD61" s="1028"/>
      <c r="WUE61" s="1028"/>
      <c r="WUF61" s="1028"/>
      <c r="WUG61" s="1028"/>
      <c r="WUH61" s="1028"/>
      <c r="WUI61" s="1028"/>
      <c r="WUJ61" s="1028"/>
      <c r="WUK61" s="1028"/>
      <c r="WUL61" s="1028"/>
      <c r="WUM61" s="1028"/>
      <c r="WUN61" s="1028"/>
      <c r="WUO61" s="1028"/>
      <c r="WUP61" s="1028"/>
      <c r="WUQ61" s="1028"/>
      <c r="WUR61" s="1028"/>
      <c r="WUS61" s="1028"/>
      <c r="WUT61" s="1028"/>
      <c r="WUU61" s="1028"/>
      <c r="WUV61" s="1028"/>
      <c r="WUW61" s="1028"/>
      <c r="WUX61" s="1028"/>
      <c r="WUY61" s="1028"/>
      <c r="WUZ61" s="1028"/>
      <c r="WVA61" s="1028"/>
      <c r="WVB61" s="1028"/>
      <c r="WVC61" s="1028"/>
      <c r="WVD61" s="1028"/>
      <c r="WVE61" s="1028"/>
      <c r="WVF61" s="1028"/>
      <c r="WVG61" s="1028"/>
      <c r="WVH61" s="1028"/>
      <c r="WVI61" s="1028"/>
      <c r="WVJ61" s="1028"/>
      <c r="WVK61" s="1028"/>
      <c r="WVL61" s="1028"/>
      <c r="WVM61" s="1028"/>
      <c r="WVN61" s="1028"/>
      <c r="WVO61" s="1028"/>
      <c r="WVP61" s="1028"/>
      <c r="WVQ61" s="1028"/>
      <c r="WVR61" s="1028"/>
      <c r="WVS61" s="1028"/>
      <c r="WVT61" s="1028"/>
      <c r="WVU61" s="1028"/>
      <c r="WVV61" s="1028"/>
      <c r="WVW61" s="1028"/>
      <c r="WVX61" s="1028"/>
      <c r="WVY61" s="1028"/>
      <c r="WVZ61" s="1028"/>
      <c r="WWA61" s="1028"/>
      <c r="WWB61" s="1028"/>
      <c r="WWC61" s="1028"/>
      <c r="WWD61" s="1028"/>
      <c r="WWE61" s="1028"/>
      <c r="WWF61" s="1028"/>
      <c r="WWG61" s="1028"/>
      <c r="WWH61" s="1028"/>
      <c r="WWI61" s="1028"/>
      <c r="WWJ61" s="1028"/>
      <c r="WWK61" s="1028"/>
      <c r="WWL61" s="1028"/>
      <c r="WWM61" s="1028"/>
      <c r="WWN61" s="1028"/>
      <c r="WWO61" s="1028"/>
      <c r="WWP61" s="1028"/>
      <c r="WWQ61" s="1028"/>
      <c r="WWR61" s="1028"/>
      <c r="WWS61" s="1028"/>
      <c r="WWT61" s="1028"/>
      <c r="WWU61" s="1028"/>
      <c r="WWV61" s="1028"/>
      <c r="WWW61" s="1028"/>
      <c r="WWX61" s="1028"/>
      <c r="WWY61" s="1028"/>
      <c r="WWZ61" s="1028"/>
      <c r="WXA61" s="1028"/>
      <c r="WXB61" s="1028"/>
      <c r="WXC61" s="1028"/>
      <c r="WXD61" s="1028"/>
      <c r="WXE61" s="1028"/>
      <c r="WXF61" s="1028"/>
      <c r="WXG61" s="1028"/>
      <c r="WXH61" s="1028"/>
      <c r="WXI61" s="1028"/>
      <c r="WXJ61" s="1028"/>
      <c r="WXK61" s="1028"/>
      <c r="WXL61" s="1028"/>
      <c r="WXM61" s="1028"/>
      <c r="WXN61" s="1028"/>
      <c r="WXO61" s="1028"/>
      <c r="WXP61" s="1028"/>
      <c r="WXQ61" s="1028"/>
      <c r="WXR61" s="1028"/>
      <c r="WXS61" s="1028"/>
      <c r="WXT61" s="1028"/>
      <c r="WXU61" s="1028"/>
      <c r="WXV61" s="1028"/>
      <c r="WXW61" s="1028"/>
      <c r="WXX61" s="1028"/>
      <c r="WXY61" s="1028"/>
      <c r="WXZ61" s="1028"/>
      <c r="WYA61" s="1028"/>
      <c r="WYB61" s="1028"/>
      <c r="WYC61" s="1028"/>
      <c r="WYD61" s="1028"/>
      <c r="WYE61" s="1028"/>
      <c r="WYF61" s="1028"/>
      <c r="WYG61" s="1028"/>
      <c r="WYH61" s="1028"/>
      <c r="WYI61" s="1028"/>
      <c r="WYJ61" s="1028"/>
      <c r="WYK61" s="1028"/>
      <c r="WYL61" s="1028"/>
      <c r="WYM61" s="1028"/>
      <c r="WYN61" s="1028"/>
      <c r="WYO61" s="1028"/>
      <c r="WYP61" s="1028"/>
      <c r="WYQ61" s="1028"/>
      <c r="WYR61" s="1028"/>
      <c r="WYS61" s="1028"/>
      <c r="WYT61" s="1028"/>
      <c r="WYU61" s="1028"/>
      <c r="WYV61" s="1028"/>
      <c r="WYW61" s="1028"/>
      <c r="WYX61" s="1028"/>
      <c r="WYY61" s="1028"/>
      <c r="WYZ61" s="1028"/>
      <c r="WZA61" s="1028"/>
      <c r="WZB61" s="1028"/>
      <c r="WZC61" s="1028"/>
      <c r="WZD61" s="1028"/>
      <c r="WZE61" s="1028"/>
      <c r="WZF61" s="1028"/>
      <c r="WZG61" s="1028"/>
      <c r="WZH61" s="1028"/>
      <c r="WZI61" s="1028"/>
      <c r="WZJ61" s="1028"/>
      <c r="WZK61" s="1028"/>
      <c r="WZL61" s="1028"/>
      <c r="WZM61" s="1028"/>
      <c r="WZN61" s="1028"/>
      <c r="WZO61" s="1028"/>
      <c r="WZP61" s="1028"/>
      <c r="WZQ61" s="1028"/>
      <c r="WZR61" s="1028"/>
      <c r="WZS61" s="1028"/>
      <c r="WZT61" s="1028"/>
      <c r="WZU61" s="1028"/>
      <c r="WZV61" s="1028"/>
      <c r="WZW61" s="1028"/>
      <c r="WZX61" s="1028"/>
      <c r="WZY61" s="1028"/>
      <c r="WZZ61" s="1028"/>
      <c r="XAA61" s="1028"/>
      <c r="XAB61" s="1028"/>
      <c r="XAC61" s="1028"/>
      <c r="XAD61" s="1028"/>
      <c r="XAE61" s="1028"/>
      <c r="XAF61" s="1028"/>
      <c r="XAG61" s="1028"/>
      <c r="XAH61" s="1028"/>
      <c r="XAI61" s="1028"/>
      <c r="XAJ61" s="1028"/>
      <c r="XAK61" s="1028"/>
      <c r="XAL61" s="1028"/>
      <c r="XAM61" s="1028"/>
      <c r="XAN61" s="1028"/>
      <c r="XAO61" s="1028"/>
      <c r="XAP61" s="1028"/>
      <c r="XAQ61" s="1028"/>
      <c r="XAR61" s="1028"/>
      <c r="XAS61" s="1028"/>
      <c r="XAT61" s="1028"/>
      <c r="XAU61" s="1028"/>
      <c r="XAV61" s="1028"/>
      <c r="XAW61" s="1028"/>
      <c r="XAX61" s="1028"/>
      <c r="XAY61" s="1028"/>
      <c r="XAZ61" s="1028"/>
      <c r="XBA61" s="1028"/>
      <c r="XBB61" s="1028"/>
      <c r="XBC61" s="1028"/>
      <c r="XBD61" s="1028"/>
      <c r="XBE61" s="1028"/>
      <c r="XBF61" s="1028"/>
      <c r="XBG61" s="1028"/>
      <c r="XBH61" s="1028"/>
      <c r="XBI61" s="1028"/>
      <c r="XBJ61" s="1028"/>
      <c r="XBK61" s="1028"/>
      <c r="XBL61" s="1028"/>
      <c r="XBM61" s="1028"/>
      <c r="XBN61" s="1028"/>
      <c r="XBO61" s="1028"/>
      <c r="XBP61" s="1028"/>
      <c r="XBQ61" s="1028"/>
      <c r="XBR61" s="1028"/>
      <c r="XBS61" s="1028"/>
      <c r="XBT61" s="1028"/>
      <c r="XBU61" s="1028"/>
      <c r="XBV61" s="1028"/>
      <c r="XBW61" s="1028"/>
      <c r="XBX61" s="1028"/>
      <c r="XBY61" s="1028"/>
      <c r="XBZ61" s="1028"/>
      <c r="XCA61" s="1028"/>
      <c r="XCB61" s="1028"/>
      <c r="XCC61" s="1028"/>
      <c r="XCD61" s="1028"/>
      <c r="XCE61" s="1028"/>
      <c r="XCF61" s="1028"/>
      <c r="XCG61" s="1028"/>
      <c r="XCH61" s="1028"/>
      <c r="XCI61" s="1028"/>
      <c r="XCJ61" s="1028"/>
      <c r="XCK61" s="1028"/>
      <c r="XCL61" s="1028"/>
      <c r="XCM61" s="1028"/>
      <c r="XCN61" s="1028"/>
      <c r="XCO61" s="1028"/>
      <c r="XCP61" s="1028"/>
      <c r="XCQ61" s="1028"/>
      <c r="XCR61" s="1028"/>
      <c r="XCS61" s="1028"/>
      <c r="XCT61" s="1028"/>
      <c r="XCU61" s="1028"/>
      <c r="XCV61" s="1028"/>
      <c r="XCW61" s="1028"/>
      <c r="XCX61" s="1028"/>
      <c r="XCY61" s="1028"/>
      <c r="XCZ61" s="1028"/>
      <c r="XDA61" s="1028"/>
      <c r="XDB61" s="1028"/>
      <c r="XDC61" s="1028"/>
      <c r="XDD61" s="1028"/>
      <c r="XDE61" s="1028"/>
      <c r="XDF61" s="1028"/>
      <c r="XDG61" s="1028"/>
      <c r="XDH61" s="1028"/>
      <c r="XDI61" s="1028"/>
      <c r="XDJ61" s="1028"/>
      <c r="XDK61" s="1028"/>
      <c r="XDL61" s="1028"/>
      <c r="XDM61" s="1028"/>
      <c r="XDN61" s="1028"/>
      <c r="XDO61" s="1028"/>
      <c r="XDP61" s="1028"/>
      <c r="XDQ61" s="1028"/>
      <c r="XDR61" s="1028"/>
      <c r="XDS61" s="1028"/>
      <c r="XDT61" s="1028"/>
      <c r="XDU61" s="1028"/>
      <c r="XDV61" s="1028"/>
      <c r="XDW61" s="1028"/>
      <c r="XDX61" s="1028"/>
      <c r="XDY61" s="1028"/>
      <c r="XDZ61" s="1028"/>
      <c r="XEA61" s="1028"/>
      <c r="XEB61" s="1028"/>
      <c r="XEC61" s="1028"/>
      <c r="XED61" s="1028"/>
      <c r="XEE61" s="1028"/>
      <c r="XEF61" s="1028"/>
      <c r="XEG61" s="1028"/>
      <c r="XEH61" s="1028"/>
      <c r="XEI61" s="1028"/>
      <c r="XEJ61" s="1028"/>
      <c r="XEK61" s="1028"/>
      <c r="XEL61" s="1028"/>
      <c r="XEM61" s="1028"/>
      <c r="XEN61" s="1028"/>
      <c r="XEO61" s="1028"/>
      <c r="XEP61" s="1028"/>
      <c r="XEQ61" s="1028"/>
      <c r="XER61" s="1028"/>
      <c r="XES61" s="1028"/>
      <c r="XET61" s="1028"/>
      <c r="XEU61" s="1028"/>
      <c r="XEV61" s="1028"/>
      <c r="XEW61" s="1028"/>
      <c r="XEX61" s="1028"/>
      <c r="XEY61" s="1028"/>
      <c r="XEZ61" s="1028"/>
      <c r="XFA61" s="1028"/>
      <c r="XFB61" s="1028"/>
      <c r="XFC61" s="1028"/>
      <c r="XFD61" s="1028"/>
    </row>
    <row r="62" spans="1:16384" s="208" customFormat="1" ht="12.95" customHeight="1">
      <c r="A62" s="1028"/>
      <c r="B62" s="1028"/>
      <c r="C62" s="1028"/>
      <c r="D62" s="1028"/>
      <c r="E62" s="1028"/>
      <c r="F62" s="1028"/>
      <c r="G62" s="1028"/>
      <c r="H62" s="1028"/>
      <c r="I62" s="1028"/>
      <c r="J62" s="1028"/>
      <c r="K62" s="1028"/>
      <c r="L62" s="1028"/>
      <c r="M62" s="1028"/>
      <c r="N62" s="1028"/>
      <c r="O62" s="1028"/>
      <c r="P62" s="1028"/>
      <c r="Q62" s="1028"/>
      <c r="R62" s="1028"/>
      <c r="S62" s="1028"/>
      <c r="T62" s="1028"/>
      <c r="U62" s="1028"/>
      <c r="V62" s="1028"/>
      <c r="W62" s="1028"/>
      <c r="X62" s="1028"/>
      <c r="Y62" s="1028"/>
      <c r="Z62" s="1028"/>
      <c r="AA62" s="1028"/>
      <c r="AB62" s="1028"/>
      <c r="AC62" s="1028"/>
      <c r="AD62" s="1028"/>
      <c r="AE62" s="1028"/>
      <c r="AF62" s="1028"/>
      <c r="AG62" s="1028"/>
      <c r="AH62" s="1028"/>
      <c r="AI62" s="1028"/>
      <c r="AJ62" s="1028"/>
      <c r="AK62" s="1028"/>
      <c r="AL62" s="1028"/>
      <c r="AM62" s="1028"/>
      <c r="AN62" s="1028"/>
      <c r="AO62" s="1028"/>
      <c r="AP62" s="1028"/>
      <c r="AQ62" s="1028"/>
      <c r="AR62" s="1028"/>
      <c r="AS62" s="1028"/>
      <c r="AT62" s="1028"/>
      <c r="AU62" s="1028"/>
      <c r="AV62" s="1028"/>
      <c r="AW62" s="1028"/>
      <c r="AX62" s="1028"/>
      <c r="AY62" s="1028"/>
      <c r="AZ62" s="1028"/>
      <c r="BA62" s="1028"/>
      <c r="BB62" s="1028"/>
      <c r="BC62" s="1028"/>
      <c r="BD62" s="1028"/>
      <c r="BE62" s="1028"/>
      <c r="BF62" s="1028"/>
      <c r="BG62" s="1028"/>
      <c r="BH62" s="1028"/>
      <c r="BI62" s="1028"/>
      <c r="BJ62" s="1028"/>
      <c r="BK62" s="1028"/>
      <c r="BL62" s="1028"/>
      <c r="BM62" s="1028"/>
      <c r="BN62" s="1028"/>
      <c r="BO62" s="1028"/>
      <c r="BP62" s="1028"/>
      <c r="BQ62" s="1028"/>
      <c r="BR62" s="1028"/>
      <c r="BS62" s="1028"/>
      <c r="BT62" s="1028"/>
      <c r="BU62" s="1028"/>
      <c r="BV62" s="1028"/>
      <c r="BW62" s="1028"/>
      <c r="BX62" s="1028"/>
      <c r="BY62" s="1028"/>
      <c r="BZ62" s="1028"/>
      <c r="CA62" s="1028"/>
      <c r="CB62" s="1028"/>
      <c r="CC62" s="1028"/>
      <c r="CD62" s="1028"/>
      <c r="CE62" s="1028"/>
      <c r="CF62" s="1028"/>
      <c r="CG62" s="1028"/>
      <c r="CH62" s="1028"/>
      <c r="CI62" s="1028"/>
      <c r="CJ62" s="1028"/>
      <c r="CK62" s="1028"/>
      <c r="CL62" s="1028"/>
      <c r="CM62" s="1028"/>
      <c r="CN62" s="1028"/>
      <c r="CO62" s="1028"/>
      <c r="CP62" s="1028"/>
      <c r="CQ62" s="1028"/>
      <c r="CR62" s="1028"/>
      <c r="CS62" s="1028"/>
      <c r="CT62" s="1028"/>
      <c r="CU62" s="1028"/>
      <c r="CV62" s="1028"/>
      <c r="CW62" s="1028"/>
      <c r="CX62" s="1028"/>
      <c r="CY62" s="1028"/>
      <c r="CZ62" s="1028"/>
      <c r="DA62" s="1028"/>
      <c r="DB62" s="1028"/>
      <c r="DC62" s="1028"/>
      <c r="DD62" s="1028"/>
      <c r="DE62" s="1028"/>
      <c r="DF62" s="1028"/>
      <c r="DG62" s="1028"/>
      <c r="DH62" s="1028"/>
      <c r="DI62" s="1028"/>
      <c r="DJ62" s="1028"/>
      <c r="DK62" s="1028"/>
      <c r="DL62" s="1028"/>
      <c r="DM62" s="1028"/>
      <c r="DN62" s="1028"/>
      <c r="DO62" s="1028"/>
      <c r="DP62" s="1028"/>
      <c r="DQ62" s="1028"/>
      <c r="DR62" s="1028"/>
      <c r="DS62" s="1028"/>
      <c r="DT62" s="1028"/>
      <c r="DU62" s="1028"/>
      <c r="DV62" s="1028"/>
      <c r="DW62" s="1028"/>
      <c r="DX62" s="1028"/>
      <c r="DY62" s="1028"/>
      <c r="DZ62" s="1028"/>
      <c r="EA62" s="1028"/>
      <c r="EB62" s="1028"/>
      <c r="EC62" s="1028"/>
      <c r="ED62" s="1028"/>
      <c r="EE62" s="1028"/>
      <c r="EF62" s="1028"/>
      <c r="EG62" s="1028"/>
      <c r="EH62" s="1028"/>
      <c r="EI62" s="1028"/>
      <c r="EJ62" s="1028"/>
      <c r="EK62" s="1028"/>
      <c r="EL62" s="1028"/>
      <c r="EM62" s="1028"/>
      <c r="EN62" s="1028"/>
      <c r="EO62" s="1028"/>
      <c r="EP62" s="1028"/>
      <c r="EQ62" s="1028"/>
      <c r="ER62" s="1028"/>
      <c r="ES62" s="1028"/>
      <c r="ET62" s="1028"/>
      <c r="EU62" s="1028"/>
      <c r="EV62" s="1028"/>
      <c r="EW62" s="1028"/>
      <c r="EX62" s="1028"/>
      <c r="EY62" s="1028"/>
      <c r="EZ62" s="1028"/>
      <c r="FA62" s="1028"/>
      <c r="FB62" s="1028"/>
      <c r="FC62" s="1028"/>
      <c r="FD62" s="1028"/>
      <c r="FE62" s="1028"/>
      <c r="FF62" s="1028"/>
      <c r="FG62" s="1028"/>
      <c r="FH62" s="1028"/>
      <c r="FI62" s="1028"/>
      <c r="FJ62" s="1028"/>
      <c r="FK62" s="1028"/>
      <c r="FL62" s="1028"/>
      <c r="FM62" s="1028"/>
      <c r="FN62" s="1028"/>
      <c r="FO62" s="1028"/>
      <c r="FP62" s="1028"/>
      <c r="FQ62" s="1028"/>
      <c r="FR62" s="1028"/>
      <c r="FS62" s="1028"/>
      <c r="FT62" s="1028"/>
      <c r="FU62" s="1028"/>
      <c r="FV62" s="1028"/>
      <c r="FW62" s="1028"/>
      <c r="FX62" s="1028"/>
      <c r="FY62" s="1028"/>
      <c r="FZ62" s="1028"/>
      <c r="GA62" s="1028"/>
      <c r="GB62" s="1028"/>
      <c r="GC62" s="1028"/>
      <c r="GD62" s="1028"/>
      <c r="GE62" s="1028"/>
      <c r="GF62" s="1028"/>
      <c r="GG62" s="1028"/>
      <c r="GH62" s="1028"/>
      <c r="GI62" s="1028"/>
      <c r="GJ62" s="1028"/>
      <c r="GK62" s="1028"/>
      <c r="GL62" s="1028"/>
      <c r="GM62" s="1028"/>
      <c r="GN62" s="1028"/>
      <c r="GO62" s="1028"/>
      <c r="GP62" s="1028"/>
      <c r="GQ62" s="1028"/>
      <c r="GR62" s="1028"/>
      <c r="GS62" s="1028"/>
      <c r="GT62" s="1028"/>
      <c r="GU62" s="1028"/>
      <c r="GV62" s="1028"/>
      <c r="GW62" s="1028"/>
      <c r="GX62" s="1028"/>
      <c r="GY62" s="1028"/>
      <c r="GZ62" s="1028"/>
      <c r="HA62" s="1028"/>
      <c r="HB62" s="1028"/>
      <c r="HC62" s="1028"/>
      <c r="HD62" s="1028"/>
      <c r="HE62" s="1028"/>
      <c r="HF62" s="1028"/>
      <c r="HG62" s="1028"/>
      <c r="HH62" s="1028"/>
      <c r="HI62" s="1028"/>
      <c r="HJ62" s="1028"/>
      <c r="HK62" s="1028"/>
      <c r="HL62" s="1028"/>
      <c r="HM62" s="1028"/>
      <c r="HN62" s="1028"/>
      <c r="HO62" s="1028"/>
      <c r="HP62" s="1028"/>
      <c r="HQ62" s="1028"/>
      <c r="HR62" s="1028"/>
      <c r="HS62" s="1028"/>
      <c r="HT62" s="1028"/>
      <c r="HU62" s="1028"/>
      <c r="HV62" s="1028"/>
      <c r="HW62" s="1028"/>
      <c r="HX62" s="1028"/>
      <c r="HY62" s="1028"/>
      <c r="HZ62" s="1028"/>
      <c r="IA62" s="1028"/>
      <c r="IB62" s="1028"/>
      <c r="IC62" s="1028"/>
      <c r="ID62" s="1028"/>
      <c r="IE62" s="1028"/>
      <c r="IF62" s="1028"/>
      <c r="IG62" s="1028"/>
      <c r="IH62" s="1028"/>
      <c r="II62" s="1028"/>
      <c r="IJ62" s="1028"/>
      <c r="IK62" s="1028"/>
      <c r="IL62" s="1028"/>
      <c r="IM62" s="1028"/>
      <c r="IN62" s="1028"/>
      <c r="IO62" s="1028"/>
      <c r="IP62" s="1028"/>
      <c r="IQ62" s="1028"/>
      <c r="IR62" s="1028"/>
      <c r="IS62" s="1028"/>
      <c r="IT62" s="1028"/>
      <c r="IU62" s="1028"/>
      <c r="IV62" s="1028"/>
      <c r="IW62" s="1028"/>
      <c r="IX62" s="1028"/>
      <c r="IY62" s="1028"/>
      <c r="IZ62" s="1028"/>
      <c r="JA62" s="1028"/>
      <c r="JB62" s="1028"/>
      <c r="JC62" s="1028"/>
      <c r="JD62" s="1028"/>
      <c r="JE62" s="1028"/>
      <c r="JF62" s="1028"/>
      <c r="JG62" s="1028"/>
      <c r="JH62" s="1028"/>
      <c r="JI62" s="1028"/>
      <c r="JJ62" s="1028"/>
      <c r="JK62" s="1028"/>
      <c r="JL62" s="1028"/>
      <c r="JM62" s="1028"/>
      <c r="JN62" s="1028"/>
      <c r="JO62" s="1028"/>
      <c r="JP62" s="1028"/>
      <c r="JQ62" s="1028"/>
      <c r="JR62" s="1028"/>
      <c r="JS62" s="1028"/>
      <c r="JT62" s="1028"/>
      <c r="JU62" s="1028"/>
      <c r="JV62" s="1028"/>
      <c r="JW62" s="1028"/>
      <c r="JX62" s="1028"/>
      <c r="JY62" s="1028"/>
      <c r="JZ62" s="1028"/>
      <c r="KA62" s="1028"/>
      <c r="KB62" s="1028"/>
      <c r="KC62" s="1028"/>
      <c r="KD62" s="1028"/>
      <c r="KE62" s="1028"/>
      <c r="KF62" s="1028"/>
      <c r="KG62" s="1028"/>
      <c r="KH62" s="1028"/>
      <c r="KI62" s="1028"/>
      <c r="KJ62" s="1028"/>
      <c r="KK62" s="1028"/>
      <c r="KL62" s="1028"/>
      <c r="KM62" s="1028"/>
      <c r="KN62" s="1028"/>
      <c r="KO62" s="1028"/>
      <c r="KP62" s="1028"/>
      <c r="KQ62" s="1028"/>
      <c r="KR62" s="1028"/>
      <c r="KS62" s="1028"/>
      <c r="KT62" s="1028"/>
      <c r="KU62" s="1028"/>
      <c r="KV62" s="1028"/>
      <c r="KW62" s="1028"/>
      <c r="KX62" s="1028"/>
      <c r="KY62" s="1028"/>
      <c r="KZ62" s="1028"/>
      <c r="LA62" s="1028"/>
      <c r="LB62" s="1028"/>
      <c r="LC62" s="1028"/>
      <c r="LD62" s="1028"/>
      <c r="LE62" s="1028"/>
      <c r="LF62" s="1028"/>
      <c r="LG62" s="1028"/>
      <c r="LH62" s="1028"/>
      <c r="LI62" s="1028"/>
      <c r="LJ62" s="1028"/>
      <c r="LK62" s="1028"/>
      <c r="LL62" s="1028"/>
      <c r="LM62" s="1028"/>
      <c r="LN62" s="1028"/>
      <c r="LO62" s="1028"/>
      <c r="LP62" s="1028"/>
      <c r="LQ62" s="1028"/>
      <c r="LR62" s="1028"/>
      <c r="LS62" s="1028"/>
      <c r="LT62" s="1028"/>
      <c r="LU62" s="1028"/>
      <c r="LV62" s="1028"/>
      <c r="LW62" s="1028"/>
      <c r="LX62" s="1028"/>
      <c r="LY62" s="1028"/>
      <c r="LZ62" s="1028"/>
      <c r="MA62" s="1028"/>
      <c r="MB62" s="1028"/>
      <c r="MC62" s="1028"/>
      <c r="MD62" s="1028"/>
      <c r="ME62" s="1028"/>
      <c r="MF62" s="1028"/>
      <c r="MG62" s="1028"/>
      <c r="MH62" s="1028"/>
      <c r="MI62" s="1028"/>
      <c r="MJ62" s="1028"/>
      <c r="MK62" s="1028"/>
      <c r="ML62" s="1028"/>
      <c r="MM62" s="1028"/>
      <c r="MN62" s="1028"/>
      <c r="MO62" s="1028"/>
      <c r="MP62" s="1028"/>
      <c r="MQ62" s="1028"/>
      <c r="MR62" s="1028"/>
      <c r="MS62" s="1028"/>
      <c r="MT62" s="1028"/>
      <c r="MU62" s="1028"/>
      <c r="MV62" s="1028"/>
      <c r="MW62" s="1028"/>
      <c r="MX62" s="1028"/>
      <c r="MY62" s="1028"/>
      <c r="MZ62" s="1028"/>
      <c r="NA62" s="1028"/>
      <c r="NB62" s="1028"/>
      <c r="NC62" s="1028"/>
      <c r="ND62" s="1028"/>
      <c r="NE62" s="1028"/>
      <c r="NF62" s="1028"/>
      <c r="NG62" s="1028"/>
      <c r="NH62" s="1028"/>
      <c r="NI62" s="1028"/>
      <c r="NJ62" s="1028"/>
      <c r="NK62" s="1028"/>
      <c r="NL62" s="1028"/>
      <c r="NM62" s="1028"/>
      <c r="NN62" s="1028"/>
      <c r="NO62" s="1028"/>
      <c r="NP62" s="1028"/>
      <c r="NQ62" s="1028"/>
      <c r="NR62" s="1028"/>
      <c r="NS62" s="1028"/>
      <c r="NT62" s="1028"/>
      <c r="NU62" s="1028"/>
      <c r="NV62" s="1028"/>
      <c r="NW62" s="1028"/>
      <c r="NX62" s="1028"/>
      <c r="NY62" s="1028"/>
      <c r="NZ62" s="1028"/>
      <c r="OA62" s="1028"/>
      <c r="OB62" s="1028"/>
      <c r="OC62" s="1028"/>
      <c r="OD62" s="1028"/>
      <c r="OE62" s="1028"/>
      <c r="OF62" s="1028"/>
      <c r="OG62" s="1028"/>
      <c r="OH62" s="1028"/>
      <c r="OI62" s="1028"/>
      <c r="OJ62" s="1028"/>
      <c r="OK62" s="1028"/>
      <c r="OL62" s="1028"/>
      <c r="OM62" s="1028"/>
      <c r="ON62" s="1028"/>
      <c r="OO62" s="1028"/>
      <c r="OP62" s="1028"/>
      <c r="OQ62" s="1028"/>
      <c r="OR62" s="1028"/>
      <c r="OS62" s="1028"/>
      <c r="OT62" s="1028"/>
      <c r="OU62" s="1028"/>
      <c r="OV62" s="1028"/>
      <c r="OW62" s="1028"/>
      <c r="OX62" s="1028"/>
      <c r="OY62" s="1028"/>
      <c r="OZ62" s="1028"/>
      <c r="PA62" s="1028"/>
      <c r="PB62" s="1028"/>
      <c r="PC62" s="1028"/>
      <c r="PD62" s="1028"/>
      <c r="PE62" s="1028"/>
      <c r="PF62" s="1028"/>
      <c r="PG62" s="1028"/>
      <c r="PH62" s="1028"/>
      <c r="PI62" s="1028"/>
      <c r="PJ62" s="1028"/>
      <c r="PK62" s="1028"/>
      <c r="PL62" s="1028"/>
      <c r="PM62" s="1028"/>
      <c r="PN62" s="1028"/>
      <c r="PO62" s="1028"/>
      <c r="PP62" s="1028"/>
      <c r="PQ62" s="1028"/>
      <c r="PR62" s="1028"/>
      <c r="PS62" s="1028"/>
      <c r="PT62" s="1028"/>
      <c r="PU62" s="1028"/>
      <c r="PV62" s="1028"/>
      <c r="PW62" s="1028"/>
      <c r="PX62" s="1028"/>
      <c r="PY62" s="1028"/>
      <c r="PZ62" s="1028"/>
      <c r="QA62" s="1028"/>
      <c r="QB62" s="1028"/>
      <c r="QC62" s="1028"/>
      <c r="QD62" s="1028"/>
      <c r="QE62" s="1028"/>
      <c r="QF62" s="1028"/>
      <c r="QG62" s="1028"/>
      <c r="QH62" s="1028"/>
      <c r="QI62" s="1028"/>
      <c r="QJ62" s="1028"/>
      <c r="QK62" s="1028"/>
      <c r="QL62" s="1028"/>
      <c r="QM62" s="1028"/>
      <c r="QN62" s="1028"/>
      <c r="QO62" s="1028"/>
      <c r="QP62" s="1028"/>
      <c r="QQ62" s="1028"/>
      <c r="QR62" s="1028"/>
      <c r="QS62" s="1028"/>
      <c r="QT62" s="1028"/>
      <c r="QU62" s="1028"/>
      <c r="QV62" s="1028"/>
      <c r="QW62" s="1028"/>
      <c r="QX62" s="1028"/>
      <c r="QY62" s="1028"/>
      <c r="QZ62" s="1028"/>
      <c r="RA62" s="1028"/>
      <c r="RB62" s="1028"/>
      <c r="RC62" s="1028"/>
      <c r="RD62" s="1028"/>
      <c r="RE62" s="1028"/>
      <c r="RF62" s="1028"/>
      <c r="RG62" s="1028"/>
      <c r="RH62" s="1028"/>
      <c r="RI62" s="1028"/>
      <c r="RJ62" s="1028"/>
      <c r="RK62" s="1028"/>
      <c r="RL62" s="1028"/>
      <c r="RM62" s="1028"/>
      <c r="RN62" s="1028"/>
      <c r="RO62" s="1028"/>
      <c r="RP62" s="1028"/>
      <c r="RQ62" s="1028"/>
      <c r="RR62" s="1028"/>
      <c r="RS62" s="1028"/>
      <c r="RT62" s="1028"/>
      <c r="RU62" s="1028"/>
      <c r="RV62" s="1028"/>
      <c r="RW62" s="1028"/>
      <c r="RX62" s="1028"/>
      <c r="RY62" s="1028"/>
      <c r="RZ62" s="1028"/>
      <c r="SA62" s="1028"/>
      <c r="SB62" s="1028"/>
      <c r="SC62" s="1028"/>
      <c r="SD62" s="1028"/>
      <c r="SE62" s="1028"/>
      <c r="SF62" s="1028"/>
      <c r="SG62" s="1028"/>
      <c r="SH62" s="1028"/>
      <c r="SI62" s="1028"/>
      <c r="SJ62" s="1028"/>
      <c r="SK62" s="1028"/>
      <c r="SL62" s="1028"/>
      <c r="SM62" s="1028"/>
      <c r="SN62" s="1028"/>
      <c r="SO62" s="1028"/>
      <c r="SP62" s="1028"/>
      <c r="SQ62" s="1028"/>
      <c r="SR62" s="1028"/>
      <c r="SS62" s="1028"/>
      <c r="ST62" s="1028"/>
      <c r="SU62" s="1028"/>
      <c r="SV62" s="1028"/>
      <c r="SW62" s="1028"/>
      <c r="SX62" s="1028"/>
      <c r="SY62" s="1028"/>
      <c r="SZ62" s="1028"/>
      <c r="TA62" s="1028"/>
      <c r="TB62" s="1028"/>
      <c r="TC62" s="1028"/>
      <c r="TD62" s="1028"/>
      <c r="TE62" s="1028"/>
      <c r="TF62" s="1028"/>
      <c r="TG62" s="1028"/>
      <c r="TH62" s="1028"/>
      <c r="TI62" s="1028"/>
      <c r="TJ62" s="1028"/>
      <c r="TK62" s="1028"/>
      <c r="TL62" s="1028"/>
      <c r="TM62" s="1028"/>
      <c r="TN62" s="1028"/>
      <c r="TO62" s="1028"/>
      <c r="TP62" s="1028"/>
      <c r="TQ62" s="1028"/>
      <c r="TR62" s="1028"/>
      <c r="TS62" s="1028"/>
      <c r="TT62" s="1028"/>
      <c r="TU62" s="1028"/>
      <c r="TV62" s="1028"/>
      <c r="TW62" s="1028"/>
      <c r="TX62" s="1028"/>
      <c r="TY62" s="1028"/>
      <c r="TZ62" s="1028"/>
      <c r="UA62" s="1028"/>
      <c r="UB62" s="1028"/>
      <c r="UC62" s="1028"/>
      <c r="UD62" s="1028"/>
      <c r="UE62" s="1028"/>
      <c r="UF62" s="1028"/>
      <c r="UG62" s="1028"/>
      <c r="UH62" s="1028"/>
      <c r="UI62" s="1028"/>
      <c r="UJ62" s="1028"/>
      <c r="UK62" s="1028"/>
      <c r="UL62" s="1028"/>
      <c r="UM62" s="1028"/>
      <c r="UN62" s="1028"/>
      <c r="UO62" s="1028"/>
      <c r="UP62" s="1028"/>
      <c r="UQ62" s="1028"/>
      <c r="UR62" s="1028"/>
      <c r="US62" s="1028"/>
      <c r="UT62" s="1028"/>
      <c r="UU62" s="1028"/>
      <c r="UV62" s="1028"/>
      <c r="UW62" s="1028"/>
      <c r="UX62" s="1028"/>
      <c r="UY62" s="1028"/>
      <c r="UZ62" s="1028"/>
      <c r="VA62" s="1028"/>
      <c r="VB62" s="1028"/>
      <c r="VC62" s="1028"/>
      <c r="VD62" s="1028"/>
      <c r="VE62" s="1028"/>
      <c r="VF62" s="1028"/>
      <c r="VG62" s="1028"/>
      <c r="VH62" s="1028"/>
      <c r="VI62" s="1028"/>
      <c r="VJ62" s="1028"/>
      <c r="VK62" s="1028"/>
      <c r="VL62" s="1028"/>
      <c r="VM62" s="1028"/>
      <c r="VN62" s="1028"/>
      <c r="VO62" s="1028"/>
      <c r="VP62" s="1028"/>
      <c r="VQ62" s="1028"/>
      <c r="VR62" s="1028"/>
      <c r="VS62" s="1028"/>
      <c r="VT62" s="1028"/>
      <c r="VU62" s="1028"/>
      <c r="VV62" s="1028"/>
      <c r="VW62" s="1028"/>
      <c r="VX62" s="1028"/>
      <c r="VY62" s="1028"/>
      <c r="VZ62" s="1028"/>
      <c r="WA62" s="1028"/>
      <c r="WB62" s="1028"/>
      <c r="WC62" s="1028"/>
      <c r="WD62" s="1028"/>
      <c r="WE62" s="1028"/>
      <c r="WF62" s="1028"/>
      <c r="WG62" s="1028"/>
      <c r="WH62" s="1028"/>
      <c r="WI62" s="1028"/>
      <c r="WJ62" s="1028"/>
      <c r="WK62" s="1028"/>
      <c r="WL62" s="1028"/>
      <c r="WM62" s="1028"/>
      <c r="WN62" s="1028"/>
      <c r="WO62" s="1028"/>
      <c r="WP62" s="1028"/>
      <c r="WQ62" s="1028"/>
      <c r="WR62" s="1028"/>
      <c r="WS62" s="1028"/>
      <c r="WT62" s="1028"/>
      <c r="WU62" s="1028"/>
      <c r="WV62" s="1028"/>
      <c r="WW62" s="1028"/>
      <c r="WX62" s="1028"/>
      <c r="WY62" s="1028"/>
      <c r="WZ62" s="1028"/>
      <c r="XA62" s="1028"/>
      <c r="XB62" s="1028"/>
      <c r="XC62" s="1028"/>
      <c r="XD62" s="1028"/>
      <c r="XE62" s="1028"/>
      <c r="XF62" s="1028"/>
      <c r="XG62" s="1028"/>
      <c r="XH62" s="1028"/>
      <c r="XI62" s="1028"/>
      <c r="XJ62" s="1028"/>
      <c r="XK62" s="1028"/>
      <c r="XL62" s="1028"/>
      <c r="XM62" s="1028"/>
      <c r="XN62" s="1028"/>
      <c r="XO62" s="1028"/>
      <c r="XP62" s="1028"/>
      <c r="XQ62" s="1028"/>
      <c r="XR62" s="1028"/>
      <c r="XS62" s="1028"/>
      <c r="XT62" s="1028"/>
      <c r="XU62" s="1028"/>
      <c r="XV62" s="1028"/>
      <c r="XW62" s="1028"/>
      <c r="XX62" s="1028"/>
      <c r="XY62" s="1028"/>
      <c r="XZ62" s="1028"/>
      <c r="YA62" s="1028"/>
      <c r="YB62" s="1028"/>
      <c r="YC62" s="1028"/>
      <c r="YD62" s="1028"/>
      <c r="YE62" s="1028"/>
      <c r="YF62" s="1028"/>
      <c r="YG62" s="1028"/>
      <c r="YH62" s="1028"/>
      <c r="YI62" s="1028"/>
      <c r="YJ62" s="1028"/>
      <c r="YK62" s="1028"/>
      <c r="YL62" s="1028"/>
      <c r="YM62" s="1028"/>
      <c r="YN62" s="1028"/>
      <c r="YO62" s="1028"/>
      <c r="YP62" s="1028"/>
      <c r="YQ62" s="1028"/>
      <c r="YR62" s="1028"/>
      <c r="YS62" s="1028"/>
      <c r="YT62" s="1028"/>
      <c r="YU62" s="1028"/>
      <c r="YV62" s="1028"/>
      <c r="YW62" s="1028"/>
      <c r="YX62" s="1028"/>
      <c r="YY62" s="1028"/>
      <c r="YZ62" s="1028"/>
      <c r="ZA62" s="1028"/>
      <c r="ZB62" s="1028"/>
      <c r="ZC62" s="1028"/>
      <c r="ZD62" s="1028"/>
      <c r="ZE62" s="1028"/>
      <c r="ZF62" s="1028"/>
      <c r="ZG62" s="1028"/>
      <c r="ZH62" s="1028"/>
      <c r="ZI62" s="1028"/>
      <c r="ZJ62" s="1028"/>
      <c r="ZK62" s="1028"/>
      <c r="ZL62" s="1028"/>
      <c r="ZM62" s="1028"/>
      <c r="ZN62" s="1028"/>
      <c r="ZO62" s="1028"/>
      <c r="ZP62" s="1028"/>
      <c r="ZQ62" s="1028"/>
      <c r="ZR62" s="1028"/>
      <c r="ZS62" s="1028"/>
      <c r="ZT62" s="1028"/>
      <c r="ZU62" s="1028"/>
      <c r="ZV62" s="1028"/>
      <c r="ZW62" s="1028"/>
      <c r="ZX62" s="1028"/>
      <c r="ZY62" s="1028"/>
      <c r="ZZ62" s="1028"/>
      <c r="AAA62" s="1028"/>
      <c r="AAB62" s="1028"/>
      <c r="AAC62" s="1028"/>
      <c r="AAD62" s="1028"/>
      <c r="AAE62" s="1028"/>
      <c r="AAF62" s="1028"/>
      <c r="AAG62" s="1028"/>
      <c r="AAH62" s="1028"/>
      <c r="AAI62" s="1028"/>
      <c r="AAJ62" s="1028"/>
      <c r="AAK62" s="1028"/>
      <c r="AAL62" s="1028"/>
      <c r="AAM62" s="1028"/>
      <c r="AAN62" s="1028"/>
      <c r="AAO62" s="1028"/>
      <c r="AAP62" s="1028"/>
      <c r="AAQ62" s="1028"/>
      <c r="AAR62" s="1028"/>
      <c r="AAS62" s="1028"/>
      <c r="AAT62" s="1028"/>
      <c r="AAU62" s="1028"/>
      <c r="AAV62" s="1028"/>
      <c r="AAW62" s="1028"/>
      <c r="AAX62" s="1028"/>
      <c r="AAY62" s="1028"/>
      <c r="AAZ62" s="1028"/>
      <c r="ABA62" s="1028"/>
      <c r="ABB62" s="1028"/>
      <c r="ABC62" s="1028"/>
      <c r="ABD62" s="1028"/>
      <c r="ABE62" s="1028"/>
      <c r="ABF62" s="1028"/>
      <c r="ABG62" s="1028"/>
      <c r="ABH62" s="1028"/>
      <c r="ABI62" s="1028"/>
      <c r="ABJ62" s="1028"/>
      <c r="ABK62" s="1028"/>
      <c r="ABL62" s="1028"/>
      <c r="ABM62" s="1028"/>
      <c r="ABN62" s="1028"/>
      <c r="ABO62" s="1028"/>
      <c r="ABP62" s="1028"/>
      <c r="ABQ62" s="1028"/>
      <c r="ABR62" s="1028"/>
      <c r="ABS62" s="1028"/>
      <c r="ABT62" s="1028"/>
      <c r="ABU62" s="1028"/>
      <c r="ABV62" s="1028"/>
      <c r="ABW62" s="1028"/>
      <c r="ABX62" s="1028"/>
      <c r="ABY62" s="1028"/>
      <c r="ABZ62" s="1028"/>
      <c r="ACA62" s="1028"/>
      <c r="ACB62" s="1028"/>
      <c r="ACC62" s="1028"/>
      <c r="ACD62" s="1028"/>
      <c r="ACE62" s="1028"/>
      <c r="ACF62" s="1028"/>
      <c r="ACG62" s="1028"/>
      <c r="ACH62" s="1028"/>
      <c r="ACI62" s="1028"/>
      <c r="ACJ62" s="1028"/>
      <c r="ACK62" s="1028"/>
      <c r="ACL62" s="1028"/>
      <c r="ACM62" s="1028"/>
      <c r="ACN62" s="1028"/>
      <c r="ACO62" s="1028"/>
      <c r="ACP62" s="1028"/>
      <c r="ACQ62" s="1028"/>
      <c r="ACR62" s="1028"/>
      <c r="ACS62" s="1028"/>
      <c r="ACT62" s="1028"/>
      <c r="ACU62" s="1028"/>
      <c r="ACV62" s="1028"/>
      <c r="ACW62" s="1028"/>
      <c r="ACX62" s="1028"/>
      <c r="ACY62" s="1028"/>
      <c r="ACZ62" s="1028"/>
      <c r="ADA62" s="1028"/>
      <c r="ADB62" s="1028"/>
      <c r="ADC62" s="1028"/>
      <c r="ADD62" s="1028"/>
      <c r="ADE62" s="1028"/>
      <c r="ADF62" s="1028"/>
      <c r="ADG62" s="1028"/>
      <c r="ADH62" s="1028"/>
      <c r="ADI62" s="1028"/>
      <c r="ADJ62" s="1028"/>
      <c r="ADK62" s="1028"/>
      <c r="ADL62" s="1028"/>
      <c r="ADM62" s="1028"/>
      <c r="ADN62" s="1028"/>
      <c r="ADO62" s="1028"/>
      <c r="ADP62" s="1028"/>
      <c r="ADQ62" s="1028"/>
      <c r="ADR62" s="1028"/>
      <c r="ADS62" s="1028"/>
      <c r="ADT62" s="1028"/>
      <c r="ADU62" s="1028"/>
      <c r="ADV62" s="1028"/>
      <c r="ADW62" s="1028"/>
      <c r="ADX62" s="1028"/>
      <c r="ADY62" s="1028"/>
      <c r="ADZ62" s="1028"/>
      <c r="AEA62" s="1028"/>
      <c r="AEB62" s="1028"/>
      <c r="AEC62" s="1028"/>
      <c r="AED62" s="1028"/>
      <c r="AEE62" s="1028"/>
      <c r="AEF62" s="1028"/>
      <c r="AEG62" s="1028"/>
      <c r="AEH62" s="1028"/>
      <c r="AEI62" s="1028"/>
      <c r="AEJ62" s="1028"/>
      <c r="AEK62" s="1028"/>
      <c r="AEL62" s="1028"/>
      <c r="AEM62" s="1028"/>
      <c r="AEN62" s="1028"/>
      <c r="AEO62" s="1028"/>
      <c r="AEP62" s="1028"/>
      <c r="AEQ62" s="1028"/>
      <c r="AER62" s="1028"/>
      <c r="AES62" s="1028"/>
      <c r="AET62" s="1028"/>
      <c r="AEU62" s="1028"/>
      <c r="AEV62" s="1028"/>
      <c r="AEW62" s="1028"/>
      <c r="AEX62" s="1028"/>
      <c r="AEY62" s="1028"/>
      <c r="AEZ62" s="1028"/>
      <c r="AFA62" s="1028"/>
      <c r="AFB62" s="1028"/>
      <c r="AFC62" s="1028"/>
      <c r="AFD62" s="1028"/>
      <c r="AFE62" s="1028"/>
      <c r="AFF62" s="1028"/>
      <c r="AFG62" s="1028"/>
      <c r="AFH62" s="1028"/>
      <c r="AFI62" s="1028"/>
      <c r="AFJ62" s="1028"/>
      <c r="AFK62" s="1028"/>
      <c r="AFL62" s="1028"/>
      <c r="AFM62" s="1028"/>
      <c r="AFN62" s="1028"/>
      <c r="AFO62" s="1028"/>
      <c r="AFP62" s="1028"/>
      <c r="AFQ62" s="1028"/>
      <c r="AFR62" s="1028"/>
      <c r="AFS62" s="1028"/>
      <c r="AFT62" s="1028"/>
      <c r="AFU62" s="1028"/>
      <c r="AFV62" s="1028"/>
      <c r="AFW62" s="1028"/>
      <c r="AFX62" s="1028"/>
      <c r="AFY62" s="1028"/>
      <c r="AFZ62" s="1028"/>
      <c r="AGA62" s="1028"/>
      <c r="AGB62" s="1028"/>
      <c r="AGC62" s="1028"/>
      <c r="AGD62" s="1028"/>
      <c r="AGE62" s="1028"/>
      <c r="AGF62" s="1028"/>
      <c r="AGG62" s="1028"/>
      <c r="AGH62" s="1028"/>
      <c r="AGI62" s="1028"/>
      <c r="AGJ62" s="1028"/>
      <c r="AGK62" s="1028"/>
      <c r="AGL62" s="1028"/>
      <c r="AGM62" s="1028"/>
      <c r="AGN62" s="1028"/>
      <c r="AGO62" s="1028"/>
      <c r="AGP62" s="1028"/>
      <c r="AGQ62" s="1028"/>
      <c r="AGR62" s="1028"/>
      <c r="AGS62" s="1028"/>
      <c r="AGT62" s="1028"/>
      <c r="AGU62" s="1028"/>
      <c r="AGV62" s="1028"/>
      <c r="AGW62" s="1028"/>
      <c r="AGX62" s="1028"/>
      <c r="AGY62" s="1028"/>
      <c r="AGZ62" s="1028"/>
      <c r="AHA62" s="1028"/>
      <c r="AHB62" s="1028"/>
      <c r="AHC62" s="1028"/>
      <c r="AHD62" s="1028"/>
      <c r="AHE62" s="1028"/>
      <c r="AHF62" s="1028"/>
      <c r="AHG62" s="1028"/>
      <c r="AHH62" s="1028"/>
      <c r="AHI62" s="1028"/>
      <c r="AHJ62" s="1028"/>
      <c r="AHK62" s="1028"/>
      <c r="AHL62" s="1028"/>
      <c r="AHM62" s="1028"/>
      <c r="AHN62" s="1028"/>
      <c r="AHO62" s="1028"/>
      <c r="AHP62" s="1028"/>
      <c r="AHQ62" s="1028"/>
      <c r="AHR62" s="1028"/>
      <c r="AHS62" s="1028"/>
      <c r="AHT62" s="1028"/>
      <c r="AHU62" s="1028"/>
      <c r="AHV62" s="1028"/>
      <c r="AHW62" s="1028"/>
      <c r="AHX62" s="1028"/>
      <c r="AHY62" s="1028"/>
      <c r="AHZ62" s="1028"/>
      <c r="AIA62" s="1028"/>
      <c r="AIB62" s="1028"/>
      <c r="AIC62" s="1028"/>
      <c r="AID62" s="1028"/>
      <c r="AIE62" s="1028"/>
      <c r="AIF62" s="1028"/>
      <c r="AIG62" s="1028"/>
      <c r="AIH62" s="1028"/>
      <c r="AII62" s="1028"/>
      <c r="AIJ62" s="1028"/>
      <c r="AIK62" s="1028"/>
      <c r="AIL62" s="1028"/>
      <c r="AIM62" s="1028"/>
      <c r="AIN62" s="1028"/>
      <c r="AIO62" s="1028"/>
      <c r="AIP62" s="1028"/>
      <c r="AIQ62" s="1028"/>
      <c r="AIR62" s="1028"/>
      <c r="AIS62" s="1028"/>
      <c r="AIT62" s="1028"/>
      <c r="AIU62" s="1028"/>
      <c r="AIV62" s="1028"/>
      <c r="AIW62" s="1028"/>
      <c r="AIX62" s="1028"/>
      <c r="AIY62" s="1028"/>
      <c r="AIZ62" s="1028"/>
      <c r="AJA62" s="1028"/>
      <c r="AJB62" s="1028"/>
      <c r="AJC62" s="1028"/>
      <c r="AJD62" s="1028"/>
      <c r="AJE62" s="1028"/>
      <c r="AJF62" s="1028"/>
      <c r="AJG62" s="1028"/>
      <c r="AJH62" s="1028"/>
      <c r="AJI62" s="1028"/>
      <c r="AJJ62" s="1028"/>
      <c r="AJK62" s="1028"/>
      <c r="AJL62" s="1028"/>
      <c r="AJM62" s="1028"/>
      <c r="AJN62" s="1028"/>
      <c r="AJO62" s="1028"/>
      <c r="AJP62" s="1028"/>
      <c r="AJQ62" s="1028"/>
      <c r="AJR62" s="1028"/>
      <c r="AJS62" s="1028"/>
      <c r="AJT62" s="1028"/>
      <c r="AJU62" s="1028"/>
      <c r="AJV62" s="1028"/>
      <c r="AJW62" s="1028"/>
      <c r="AJX62" s="1028"/>
      <c r="AJY62" s="1028"/>
      <c r="AJZ62" s="1028"/>
      <c r="AKA62" s="1028"/>
      <c r="AKB62" s="1028"/>
      <c r="AKC62" s="1028"/>
      <c r="AKD62" s="1028"/>
      <c r="AKE62" s="1028"/>
      <c r="AKF62" s="1028"/>
      <c r="AKG62" s="1028"/>
      <c r="AKH62" s="1028"/>
      <c r="AKI62" s="1028"/>
      <c r="AKJ62" s="1028"/>
      <c r="AKK62" s="1028"/>
      <c r="AKL62" s="1028"/>
      <c r="AKM62" s="1028"/>
      <c r="AKN62" s="1028"/>
      <c r="AKO62" s="1028"/>
      <c r="AKP62" s="1028"/>
      <c r="AKQ62" s="1028"/>
      <c r="AKR62" s="1028"/>
      <c r="AKS62" s="1028"/>
      <c r="AKT62" s="1028"/>
      <c r="AKU62" s="1028"/>
      <c r="AKV62" s="1028"/>
      <c r="AKW62" s="1028"/>
      <c r="AKX62" s="1028"/>
      <c r="AKY62" s="1028"/>
      <c r="AKZ62" s="1028"/>
      <c r="ALA62" s="1028"/>
      <c r="ALB62" s="1028"/>
      <c r="ALC62" s="1028"/>
      <c r="ALD62" s="1028"/>
      <c r="ALE62" s="1028"/>
      <c r="ALF62" s="1028"/>
      <c r="ALG62" s="1028"/>
      <c r="ALH62" s="1028"/>
      <c r="ALI62" s="1028"/>
      <c r="ALJ62" s="1028"/>
      <c r="ALK62" s="1028"/>
      <c r="ALL62" s="1028"/>
      <c r="ALM62" s="1028"/>
      <c r="ALN62" s="1028"/>
      <c r="ALO62" s="1028"/>
      <c r="ALP62" s="1028"/>
      <c r="ALQ62" s="1028"/>
      <c r="ALR62" s="1028"/>
      <c r="ALS62" s="1028"/>
      <c r="ALT62" s="1028"/>
      <c r="ALU62" s="1028"/>
      <c r="ALV62" s="1028"/>
      <c r="ALW62" s="1028"/>
      <c r="ALX62" s="1028"/>
      <c r="ALY62" s="1028"/>
      <c r="ALZ62" s="1028"/>
      <c r="AMA62" s="1028"/>
      <c r="AMB62" s="1028"/>
      <c r="AMC62" s="1028"/>
      <c r="AMD62" s="1028"/>
      <c r="AME62" s="1028"/>
      <c r="AMF62" s="1028"/>
      <c r="AMG62" s="1028"/>
      <c r="AMH62" s="1028"/>
      <c r="AMI62" s="1028"/>
      <c r="AMJ62" s="1028"/>
      <c r="AMK62" s="1028"/>
      <c r="AML62" s="1028"/>
      <c r="AMM62" s="1028"/>
      <c r="AMN62" s="1028"/>
      <c r="AMO62" s="1028"/>
      <c r="AMP62" s="1028"/>
      <c r="AMQ62" s="1028"/>
      <c r="AMR62" s="1028"/>
      <c r="AMS62" s="1028"/>
      <c r="AMT62" s="1028"/>
      <c r="AMU62" s="1028"/>
      <c r="AMV62" s="1028"/>
      <c r="AMW62" s="1028"/>
      <c r="AMX62" s="1028"/>
      <c r="AMY62" s="1028"/>
      <c r="AMZ62" s="1028"/>
      <c r="ANA62" s="1028"/>
      <c r="ANB62" s="1028"/>
      <c r="ANC62" s="1028"/>
      <c r="AND62" s="1028"/>
      <c r="ANE62" s="1028"/>
      <c r="ANF62" s="1028"/>
      <c r="ANG62" s="1028"/>
      <c r="ANH62" s="1028"/>
      <c r="ANI62" s="1028"/>
      <c r="ANJ62" s="1028"/>
      <c r="ANK62" s="1028"/>
      <c r="ANL62" s="1028"/>
      <c r="ANM62" s="1028"/>
      <c r="ANN62" s="1028"/>
      <c r="ANO62" s="1028"/>
      <c r="ANP62" s="1028"/>
      <c r="ANQ62" s="1028"/>
      <c r="ANR62" s="1028"/>
      <c r="ANS62" s="1028"/>
      <c r="ANT62" s="1028"/>
      <c r="ANU62" s="1028"/>
      <c r="ANV62" s="1028"/>
      <c r="ANW62" s="1028"/>
      <c r="ANX62" s="1028"/>
      <c r="ANY62" s="1028"/>
      <c r="ANZ62" s="1028"/>
      <c r="AOA62" s="1028"/>
      <c r="AOB62" s="1028"/>
      <c r="AOC62" s="1028"/>
      <c r="AOD62" s="1028"/>
      <c r="AOE62" s="1028"/>
      <c r="AOF62" s="1028"/>
      <c r="AOG62" s="1028"/>
      <c r="AOH62" s="1028"/>
      <c r="AOI62" s="1028"/>
      <c r="AOJ62" s="1028"/>
      <c r="AOK62" s="1028"/>
      <c r="AOL62" s="1028"/>
      <c r="AOM62" s="1028"/>
      <c r="AON62" s="1028"/>
      <c r="AOO62" s="1028"/>
      <c r="AOP62" s="1028"/>
      <c r="AOQ62" s="1028"/>
      <c r="AOR62" s="1028"/>
      <c r="AOS62" s="1028"/>
      <c r="AOT62" s="1028"/>
      <c r="AOU62" s="1028"/>
      <c r="AOV62" s="1028"/>
      <c r="AOW62" s="1028"/>
      <c r="AOX62" s="1028"/>
      <c r="AOY62" s="1028"/>
      <c r="AOZ62" s="1028"/>
      <c r="APA62" s="1028"/>
      <c r="APB62" s="1028"/>
      <c r="APC62" s="1028"/>
      <c r="APD62" s="1028"/>
      <c r="APE62" s="1028"/>
      <c r="APF62" s="1028"/>
      <c r="APG62" s="1028"/>
      <c r="APH62" s="1028"/>
      <c r="API62" s="1028"/>
      <c r="APJ62" s="1028"/>
      <c r="APK62" s="1028"/>
      <c r="APL62" s="1028"/>
      <c r="APM62" s="1028"/>
      <c r="APN62" s="1028"/>
      <c r="APO62" s="1028"/>
      <c r="APP62" s="1028"/>
      <c r="APQ62" s="1028"/>
      <c r="APR62" s="1028"/>
      <c r="APS62" s="1028"/>
      <c r="APT62" s="1028"/>
      <c r="APU62" s="1028"/>
      <c r="APV62" s="1028"/>
      <c r="APW62" s="1028"/>
      <c r="APX62" s="1028"/>
      <c r="APY62" s="1028"/>
      <c r="APZ62" s="1028"/>
      <c r="AQA62" s="1028"/>
      <c r="AQB62" s="1028"/>
      <c r="AQC62" s="1028"/>
      <c r="AQD62" s="1028"/>
      <c r="AQE62" s="1028"/>
      <c r="AQF62" s="1028"/>
      <c r="AQG62" s="1028"/>
      <c r="AQH62" s="1028"/>
      <c r="AQI62" s="1028"/>
      <c r="AQJ62" s="1028"/>
      <c r="AQK62" s="1028"/>
      <c r="AQL62" s="1028"/>
      <c r="AQM62" s="1028"/>
      <c r="AQN62" s="1028"/>
      <c r="AQO62" s="1028"/>
      <c r="AQP62" s="1028"/>
      <c r="AQQ62" s="1028"/>
      <c r="AQR62" s="1028"/>
      <c r="AQS62" s="1028"/>
      <c r="AQT62" s="1028"/>
      <c r="AQU62" s="1028"/>
      <c r="AQV62" s="1028"/>
      <c r="AQW62" s="1028"/>
      <c r="AQX62" s="1028"/>
      <c r="AQY62" s="1028"/>
      <c r="AQZ62" s="1028"/>
      <c r="ARA62" s="1028"/>
      <c r="ARB62" s="1028"/>
      <c r="ARC62" s="1028"/>
      <c r="ARD62" s="1028"/>
      <c r="ARE62" s="1028"/>
      <c r="ARF62" s="1028"/>
      <c r="ARG62" s="1028"/>
      <c r="ARH62" s="1028"/>
      <c r="ARI62" s="1028"/>
      <c r="ARJ62" s="1028"/>
      <c r="ARK62" s="1028"/>
      <c r="ARL62" s="1028"/>
      <c r="ARM62" s="1028"/>
      <c r="ARN62" s="1028"/>
      <c r="ARO62" s="1028"/>
      <c r="ARP62" s="1028"/>
      <c r="ARQ62" s="1028"/>
      <c r="ARR62" s="1028"/>
      <c r="ARS62" s="1028"/>
      <c r="ART62" s="1028"/>
      <c r="ARU62" s="1028"/>
      <c r="ARV62" s="1028"/>
      <c r="ARW62" s="1028"/>
      <c r="ARX62" s="1028"/>
      <c r="ARY62" s="1028"/>
      <c r="ARZ62" s="1028"/>
      <c r="ASA62" s="1028"/>
      <c r="ASB62" s="1028"/>
      <c r="ASC62" s="1028"/>
      <c r="ASD62" s="1028"/>
      <c r="ASE62" s="1028"/>
      <c r="ASF62" s="1028"/>
      <c r="ASG62" s="1028"/>
      <c r="ASH62" s="1028"/>
      <c r="ASI62" s="1028"/>
      <c r="ASJ62" s="1028"/>
      <c r="ASK62" s="1028"/>
      <c r="ASL62" s="1028"/>
      <c r="ASM62" s="1028"/>
      <c r="ASN62" s="1028"/>
      <c r="ASO62" s="1028"/>
      <c r="ASP62" s="1028"/>
      <c r="ASQ62" s="1028"/>
      <c r="ASR62" s="1028"/>
      <c r="ASS62" s="1028"/>
      <c r="AST62" s="1028"/>
      <c r="ASU62" s="1028"/>
      <c r="ASV62" s="1028"/>
      <c r="ASW62" s="1028"/>
      <c r="ASX62" s="1028"/>
      <c r="ASY62" s="1028"/>
      <c r="ASZ62" s="1028"/>
      <c r="ATA62" s="1028"/>
      <c r="ATB62" s="1028"/>
      <c r="ATC62" s="1028"/>
      <c r="ATD62" s="1028"/>
      <c r="ATE62" s="1028"/>
      <c r="ATF62" s="1028"/>
      <c r="ATG62" s="1028"/>
      <c r="ATH62" s="1028"/>
      <c r="ATI62" s="1028"/>
      <c r="ATJ62" s="1028"/>
      <c r="ATK62" s="1028"/>
      <c r="ATL62" s="1028"/>
      <c r="ATM62" s="1028"/>
      <c r="ATN62" s="1028"/>
      <c r="ATO62" s="1028"/>
      <c r="ATP62" s="1028"/>
      <c r="ATQ62" s="1028"/>
      <c r="ATR62" s="1028"/>
      <c r="ATS62" s="1028"/>
      <c r="ATT62" s="1028"/>
      <c r="ATU62" s="1028"/>
      <c r="ATV62" s="1028"/>
      <c r="ATW62" s="1028"/>
      <c r="ATX62" s="1028"/>
      <c r="ATY62" s="1028"/>
      <c r="ATZ62" s="1028"/>
      <c r="AUA62" s="1028"/>
      <c r="AUB62" s="1028"/>
      <c r="AUC62" s="1028"/>
      <c r="AUD62" s="1028"/>
      <c r="AUE62" s="1028"/>
      <c r="AUF62" s="1028"/>
      <c r="AUG62" s="1028"/>
      <c r="AUH62" s="1028"/>
      <c r="AUI62" s="1028"/>
      <c r="AUJ62" s="1028"/>
      <c r="AUK62" s="1028"/>
      <c r="AUL62" s="1028"/>
      <c r="AUM62" s="1028"/>
      <c r="AUN62" s="1028"/>
      <c r="AUO62" s="1028"/>
      <c r="AUP62" s="1028"/>
      <c r="AUQ62" s="1028"/>
      <c r="AUR62" s="1028"/>
      <c r="AUS62" s="1028"/>
      <c r="AUT62" s="1028"/>
      <c r="AUU62" s="1028"/>
      <c r="AUV62" s="1028"/>
      <c r="AUW62" s="1028"/>
      <c r="AUX62" s="1028"/>
      <c r="AUY62" s="1028"/>
      <c r="AUZ62" s="1028"/>
      <c r="AVA62" s="1028"/>
      <c r="AVB62" s="1028"/>
      <c r="AVC62" s="1028"/>
      <c r="AVD62" s="1028"/>
      <c r="AVE62" s="1028"/>
      <c r="AVF62" s="1028"/>
      <c r="AVG62" s="1028"/>
      <c r="AVH62" s="1028"/>
      <c r="AVI62" s="1028"/>
      <c r="AVJ62" s="1028"/>
      <c r="AVK62" s="1028"/>
      <c r="AVL62" s="1028"/>
      <c r="AVM62" s="1028"/>
      <c r="AVN62" s="1028"/>
      <c r="AVO62" s="1028"/>
      <c r="AVP62" s="1028"/>
      <c r="AVQ62" s="1028"/>
      <c r="AVR62" s="1028"/>
      <c r="AVS62" s="1028"/>
      <c r="AVT62" s="1028"/>
      <c r="AVU62" s="1028"/>
      <c r="AVV62" s="1028"/>
      <c r="AVW62" s="1028"/>
      <c r="AVX62" s="1028"/>
      <c r="AVY62" s="1028"/>
      <c r="AVZ62" s="1028"/>
      <c r="AWA62" s="1028"/>
      <c r="AWB62" s="1028"/>
      <c r="AWC62" s="1028"/>
      <c r="AWD62" s="1028"/>
      <c r="AWE62" s="1028"/>
      <c r="AWF62" s="1028"/>
      <c r="AWG62" s="1028"/>
      <c r="AWH62" s="1028"/>
      <c r="AWI62" s="1028"/>
      <c r="AWJ62" s="1028"/>
      <c r="AWK62" s="1028"/>
      <c r="AWL62" s="1028"/>
      <c r="AWM62" s="1028"/>
      <c r="AWN62" s="1028"/>
      <c r="AWO62" s="1028"/>
      <c r="AWP62" s="1028"/>
      <c r="AWQ62" s="1028"/>
      <c r="AWR62" s="1028"/>
      <c r="AWS62" s="1028"/>
      <c r="AWT62" s="1028"/>
      <c r="AWU62" s="1028"/>
      <c r="AWV62" s="1028"/>
      <c r="AWW62" s="1028"/>
      <c r="AWX62" s="1028"/>
      <c r="AWY62" s="1028"/>
      <c r="AWZ62" s="1028"/>
      <c r="AXA62" s="1028"/>
      <c r="AXB62" s="1028"/>
      <c r="AXC62" s="1028"/>
      <c r="AXD62" s="1028"/>
      <c r="AXE62" s="1028"/>
      <c r="AXF62" s="1028"/>
      <c r="AXG62" s="1028"/>
      <c r="AXH62" s="1028"/>
      <c r="AXI62" s="1028"/>
      <c r="AXJ62" s="1028"/>
      <c r="AXK62" s="1028"/>
      <c r="AXL62" s="1028"/>
      <c r="AXM62" s="1028"/>
      <c r="AXN62" s="1028"/>
      <c r="AXO62" s="1028"/>
      <c r="AXP62" s="1028"/>
      <c r="AXQ62" s="1028"/>
      <c r="AXR62" s="1028"/>
      <c r="AXS62" s="1028"/>
      <c r="AXT62" s="1028"/>
      <c r="AXU62" s="1028"/>
      <c r="AXV62" s="1028"/>
      <c r="AXW62" s="1028"/>
      <c r="AXX62" s="1028"/>
      <c r="AXY62" s="1028"/>
      <c r="AXZ62" s="1028"/>
      <c r="AYA62" s="1028"/>
      <c r="AYB62" s="1028"/>
      <c r="AYC62" s="1028"/>
      <c r="AYD62" s="1028"/>
      <c r="AYE62" s="1028"/>
      <c r="AYF62" s="1028"/>
      <c r="AYG62" s="1028"/>
      <c r="AYH62" s="1028"/>
      <c r="AYI62" s="1028"/>
      <c r="AYJ62" s="1028"/>
      <c r="AYK62" s="1028"/>
      <c r="AYL62" s="1028"/>
      <c r="AYM62" s="1028"/>
      <c r="AYN62" s="1028"/>
      <c r="AYO62" s="1028"/>
      <c r="AYP62" s="1028"/>
      <c r="AYQ62" s="1028"/>
      <c r="AYR62" s="1028"/>
      <c r="AYS62" s="1028"/>
      <c r="AYT62" s="1028"/>
      <c r="AYU62" s="1028"/>
      <c r="AYV62" s="1028"/>
      <c r="AYW62" s="1028"/>
      <c r="AYX62" s="1028"/>
      <c r="AYY62" s="1028"/>
      <c r="AYZ62" s="1028"/>
      <c r="AZA62" s="1028"/>
      <c r="AZB62" s="1028"/>
      <c r="AZC62" s="1028"/>
      <c r="AZD62" s="1028"/>
      <c r="AZE62" s="1028"/>
      <c r="AZF62" s="1028"/>
      <c r="AZG62" s="1028"/>
      <c r="AZH62" s="1028"/>
      <c r="AZI62" s="1028"/>
      <c r="AZJ62" s="1028"/>
      <c r="AZK62" s="1028"/>
      <c r="AZL62" s="1028"/>
      <c r="AZM62" s="1028"/>
      <c r="AZN62" s="1028"/>
      <c r="AZO62" s="1028"/>
      <c r="AZP62" s="1028"/>
      <c r="AZQ62" s="1028"/>
      <c r="AZR62" s="1028"/>
      <c r="AZS62" s="1028"/>
      <c r="AZT62" s="1028"/>
      <c r="AZU62" s="1028"/>
      <c r="AZV62" s="1028"/>
      <c r="AZW62" s="1028"/>
      <c r="AZX62" s="1028"/>
      <c r="AZY62" s="1028"/>
      <c r="AZZ62" s="1028"/>
      <c r="BAA62" s="1028"/>
      <c r="BAB62" s="1028"/>
      <c r="BAC62" s="1028"/>
      <c r="BAD62" s="1028"/>
      <c r="BAE62" s="1028"/>
      <c r="BAF62" s="1028"/>
      <c r="BAG62" s="1028"/>
      <c r="BAH62" s="1028"/>
      <c r="BAI62" s="1028"/>
      <c r="BAJ62" s="1028"/>
      <c r="BAK62" s="1028"/>
      <c r="BAL62" s="1028"/>
      <c r="BAM62" s="1028"/>
      <c r="BAN62" s="1028"/>
      <c r="BAO62" s="1028"/>
      <c r="BAP62" s="1028"/>
      <c r="BAQ62" s="1028"/>
      <c r="BAR62" s="1028"/>
      <c r="BAS62" s="1028"/>
      <c r="BAT62" s="1028"/>
      <c r="BAU62" s="1028"/>
      <c r="BAV62" s="1028"/>
      <c r="BAW62" s="1028"/>
      <c r="BAX62" s="1028"/>
      <c r="BAY62" s="1028"/>
      <c r="BAZ62" s="1028"/>
      <c r="BBA62" s="1028"/>
      <c r="BBB62" s="1028"/>
      <c r="BBC62" s="1028"/>
      <c r="BBD62" s="1028"/>
      <c r="BBE62" s="1028"/>
      <c r="BBF62" s="1028"/>
      <c r="BBG62" s="1028"/>
      <c r="BBH62" s="1028"/>
      <c r="BBI62" s="1028"/>
      <c r="BBJ62" s="1028"/>
      <c r="BBK62" s="1028"/>
      <c r="BBL62" s="1028"/>
      <c r="BBM62" s="1028"/>
      <c r="BBN62" s="1028"/>
      <c r="BBO62" s="1028"/>
      <c r="BBP62" s="1028"/>
      <c r="BBQ62" s="1028"/>
      <c r="BBR62" s="1028"/>
      <c r="BBS62" s="1028"/>
      <c r="BBT62" s="1028"/>
      <c r="BBU62" s="1028"/>
      <c r="BBV62" s="1028"/>
      <c r="BBW62" s="1028"/>
      <c r="BBX62" s="1028"/>
      <c r="BBY62" s="1028"/>
      <c r="BBZ62" s="1028"/>
      <c r="BCA62" s="1028"/>
      <c r="BCB62" s="1028"/>
      <c r="BCC62" s="1028"/>
      <c r="BCD62" s="1028"/>
      <c r="BCE62" s="1028"/>
      <c r="BCF62" s="1028"/>
      <c r="BCG62" s="1028"/>
      <c r="BCH62" s="1028"/>
      <c r="BCI62" s="1028"/>
      <c r="BCJ62" s="1028"/>
      <c r="BCK62" s="1028"/>
      <c r="BCL62" s="1028"/>
      <c r="BCM62" s="1028"/>
      <c r="BCN62" s="1028"/>
      <c r="BCO62" s="1028"/>
      <c r="BCP62" s="1028"/>
      <c r="BCQ62" s="1028"/>
      <c r="BCR62" s="1028"/>
      <c r="BCS62" s="1028"/>
      <c r="BCT62" s="1028"/>
      <c r="BCU62" s="1028"/>
      <c r="BCV62" s="1028"/>
      <c r="BCW62" s="1028"/>
      <c r="BCX62" s="1028"/>
      <c r="BCY62" s="1028"/>
      <c r="BCZ62" s="1028"/>
      <c r="BDA62" s="1028"/>
      <c r="BDB62" s="1028"/>
      <c r="BDC62" s="1028"/>
      <c r="BDD62" s="1028"/>
      <c r="BDE62" s="1028"/>
      <c r="BDF62" s="1028"/>
      <c r="BDG62" s="1028"/>
      <c r="BDH62" s="1028"/>
      <c r="BDI62" s="1028"/>
      <c r="BDJ62" s="1028"/>
      <c r="BDK62" s="1028"/>
      <c r="BDL62" s="1028"/>
      <c r="BDM62" s="1028"/>
      <c r="BDN62" s="1028"/>
      <c r="BDO62" s="1028"/>
      <c r="BDP62" s="1028"/>
      <c r="BDQ62" s="1028"/>
      <c r="BDR62" s="1028"/>
      <c r="BDS62" s="1028"/>
      <c r="BDT62" s="1028"/>
      <c r="BDU62" s="1028"/>
      <c r="BDV62" s="1028"/>
      <c r="BDW62" s="1028"/>
      <c r="BDX62" s="1028"/>
      <c r="BDY62" s="1028"/>
      <c r="BDZ62" s="1028"/>
      <c r="BEA62" s="1028"/>
      <c r="BEB62" s="1028"/>
      <c r="BEC62" s="1028"/>
      <c r="BED62" s="1028"/>
      <c r="BEE62" s="1028"/>
      <c r="BEF62" s="1028"/>
      <c r="BEG62" s="1028"/>
      <c r="BEH62" s="1028"/>
      <c r="BEI62" s="1028"/>
      <c r="BEJ62" s="1028"/>
      <c r="BEK62" s="1028"/>
      <c r="BEL62" s="1028"/>
      <c r="BEM62" s="1028"/>
      <c r="BEN62" s="1028"/>
      <c r="BEO62" s="1028"/>
      <c r="BEP62" s="1028"/>
      <c r="BEQ62" s="1028"/>
      <c r="BER62" s="1028"/>
      <c r="BES62" s="1028"/>
      <c r="BET62" s="1028"/>
      <c r="BEU62" s="1028"/>
      <c r="BEV62" s="1028"/>
      <c r="BEW62" s="1028"/>
      <c r="BEX62" s="1028"/>
      <c r="BEY62" s="1028"/>
      <c r="BEZ62" s="1028"/>
      <c r="BFA62" s="1028"/>
      <c r="BFB62" s="1028"/>
      <c r="BFC62" s="1028"/>
      <c r="BFD62" s="1028"/>
      <c r="BFE62" s="1028"/>
      <c r="BFF62" s="1028"/>
      <c r="BFG62" s="1028"/>
      <c r="BFH62" s="1028"/>
      <c r="BFI62" s="1028"/>
      <c r="BFJ62" s="1028"/>
      <c r="BFK62" s="1028"/>
      <c r="BFL62" s="1028"/>
      <c r="BFM62" s="1028"/>
      <c r="BFN62" s="1028"/>
      <c r="BFO62" s="1028"/>
      <c r="BFP62" s="1028"/>
      <c r="BFQ62" s="1028"/>
      <c r="BFR62" s="1028"/>
      <c r="BFS62" s="1028"/>
      <c r="BFT62" s="1028"/>
      <c r="BFU62" s="1028"/>
      <c r="BFV62" s="1028"/>
      <c r="BFW62" s="1028"/>
      <c r="BFX62" s="1028"/>
      <c r="BFY62" s="1028"/>
      <c r="BFZ62" s="1028"/>
      <c r="BGA62" s="1028"/>
      <c r="BGB62" s="1028"/>
      <c r="BGC62" s="1028"/>
      <c r="BGD62" s="1028"/>
      <c r="BGE62" s="1028"/>
      <c r="BGF62" s="1028"/>
      <c r="BGG62" s="1028"/>
      <c r="BGH62" s="1028"/>
      <c r="BGI62" s="1028"/>
      <c r="BGJ62" s="1028"/>
      <c r="BGK62" s="1028"/>
      <c r="BGL62" s="1028"/>
      <c r="BGM62" s="1028"/>
      <c r="BGN62" s="1028"/>
      <c r="BGO62" s="1028"/>
      <c r="BGP62" s="1028"/>
      <c r="BGQ62" s="1028"/>
      <c r="BGR62" s="1028"/>
      <c r="BGS62" s="1028"/>
      <c r="BGT62" s="1028"/>
      <c r="BGU62" s="1028"/>
      <c r="BGV62" s="1028"/>
      <c r="BGW62" s="1028"/>
      <c r="BGX62" s="1028"/>
      <c r="BGY62" s="1028"/>
      <c r="BGZ62" s="1028"/>
      <c r="BHA62" s="1028"/>
      <c r="BHB62" s="1028"/>
      <c r="BHC62" s="1028"/>
      <c r="BHD62" s="1028"/>
      <c r="BHE62" s="1028"/>
      <c r="BHF62" s="1028"/>
      <c r="BHG62" s="1028"/>
      <c r="BHH62" s="1028"/>
      <c r="BHI62" s="1028"/>
      <c r="BHJ62" s="1028"/>
      <c r="BHK62" s="1028"/>
      <c r="BHL62" s="1028"/>
      <c r="BHM62" s="1028"/>
      <c r="BHN62" s="1028"/>
      <c r="BHO62" s="1028"/>
      <c r="BHP62" s="1028"/>
      <c r="BHQ62" s="1028"/>
      <c r="BHR62" s="1028"/>
      <c r="BHS62" s="1028"/>
      <c r="BHT62" s="1028"/>
      <c r="BHU62" s="1028"/>
      <c r="BHV62" s="1028"/>
      <c r="BHW62" s="1028"/>
      <c r="BHX62" s="1028"/>
      <c r="BHY62" s="1028"/>
      <c r="BHZ62" s="1028"/>
      <c r="BIA62" s="1028"/>
      <c r="BIB62" s="1028"/>
      <c r="BIC62" s="1028"/>
      <c r="BID62" s="1028"/>
      <c r="BIE62" s="1028"/>
      <c r="BIF62" s="1028"/>
      <c r="BIG62" s="1028"/>
      <c r="BIH62" s="1028"/>
      <c r="BII62" s="1028"/>
      <c r="BIJ62" s="1028"/>
      <c r="BIK62" s="1028"/>
      <c r="BIL62" s="1028"/>
      <c r="BIM62" s="1028"/>
      <c r="BIN62" s="1028"/>
      <c r="BIO62" s="1028"/>
      <c r="BIP62" s="1028"/>
      <c r="BIQ62" s="1028"/>
      <c r="BIR62" s="1028"/>
      <c r="BIS62" s="1028"/>
      <c r="BIT62" s="1028"/>
      <c r="BIU62" s="1028"/>
      <c r="BIV62" s="1028"/>
      <c r="BIW62" s="1028"/>
      <c r="BIX62" s="1028"/>
      <c r="BIY62" s="1028"/>
      <c r="BIZ62" s="1028"/>
      <c r="BJA62" s="1028"/>
      <c r="BJB62" s="1028"/>
      <c r="BJC62" s="1028"/>
      <c r="BJD62" s="1028"/>
      <c r="BJE62" s="1028"/>
      <c r="BJF62" s="1028"/>
      <c r="BJG62" s="1028"/>
      <c r="BJH62" s="1028"/>
      <c r="BJI62" s="1028"/>
      <c r="BJJ62" s="1028"/>
      <c r="BJK62" s="1028"/>
      <c r="BJL62" s="1028"/>
      <c r="BJM62" s="1028"/>
      <c r="BJN62" s="1028"/>
      <c r="BJO62" s="1028"/>
      <c r="BJP62" s="1028"/>
      <c r="BJQ62" s="1028"/>
      <c r="BJR62" s="1028"/>
      <c r="BJS62" s="1028"/>
      <c r="BJT62" s="1028"/>
      <c r="BJU62" s="1028"/>
      <c r="BJV62" s="1028"/>
      <c r="BJW62" s="1028"/>
      <c r="BJX62" s="1028"/>
      <c r="BJY62" s="1028"/>
      <c r="BJZ62" s="1028"/>
      <c r="BKA62" s="1028"/>
      <c r="BKB62" s="1028"/>
      <c r="BKC62" s="1028"/>
      <c r="BKD62" s="1028"/>
      <c r="BKE62" s="1028"/>
      <c r="BKF62" s="1028"/>
      <c r="BKG62" s="1028"/>
      <c r="BKH62" s="1028"/>
      <c r="BKI62" s="1028"/>
      <c r="BKJ62" s="1028"/>
      <c r="BKK62" s="1028"/>
      <c r="BKL62" s="1028"/>
      <c r="BKM62" s="1028"/>
      <c r="BKN62" s="1028"/>
      <c r="BKO62" s="1028"/>
      <c r="BKP62" s="1028"/>
      <c r="BKQ62" s="1028"/>
      <c r="BKR62" s="1028"/>
      <c r="BKS62" s="1028"/>
      <c r="BKT62" s="1028"/>
      <c r="BKU62" s="1028"/>
      <c r="BKV62" s="1028"/>
      <c r="BKW62" s="1028"/>
      <c r="BKX62" s="1028"/>
      <c r="BKY62" s="1028"/>
      <c r="BKZ62" s="1028"/>
      <c r="BLA62" s="1028"/>
      <c r="BLB62" s="1028"/>
      <c r="BLC62" s="1028"/>
      <c r="BLD62" s="1028"/>
      <c r="BLE62" s="1028"/>
      <c r="BLF62" s="1028"/>
      <c r="BLG62" s="1028"/>
      <c r="BLH62" s="1028"/>
      <c r="BLI62" s="1028"/>
      <c r="BLJ62" s="1028"/>
      <c r="BLK62" s="1028"/>
      <c r="BLL62" s="1028"/>
      <c r="BLM62" s="1028"/>
      <c r="BLN62" s="1028"/>
      <c r="BLO62" s="1028"/>
      <c r="BLP62" s="1028"/>
      <c r="BLQ62" s="1028"/>
      <c r="BLR62" s="1028"/>
      <c r="BLS62" s="1028"/>
      <c r="BLT62" s="1028"/>
      <c r="BLU62" s="1028"/>
      <c r="BLV62" s="1028"/>
      <c r="BLW62" s="1028"/>
      <c r="BLX62" s="1028"/>
      <c r="BLY62" s="1028"/>
      <c r="BLZ62" s="1028"/>
      <c r="BMA62" s="1028"/>
      <c r="BMB62" s="1028"/>
      <c r="BMC62" s="1028"/>
      <c r="BMD62" s="1028"/>
      <c r="BME62" s="1028"/>
      <c r="BMF62" s="1028"/>
      <c r="BMG62" s="1028"/>
      <c r="BMH62" s="1028"/>
      <c r="BMI62" s="1028"/>
      <c r="BMJ62" s="1028"/>
      <c r="BMK62" s="1028"/>
      <c r="BML62" s="1028"/>
      <c r="BMM62" s="1028"/>
      <c r="BMN62" s="1028"/>
      <c r="BMO62" s="1028"/>
      <c r="BMP62" s="1028"/>
      <c r="BMQ62" s="1028"/>
      <c r="BMR62" s="1028"/>
      <c r="BMS62" s="1028"/>
      <c r="BMT62" s="1028"/>
      <c r="BMU62" s="1028"/>
      <c r="BMV62" s="1028"/>
      <c r="BMW62" s="1028"/>
      <c r="BMX62" s="1028"/>
      <c r="BMY62" s="1028"/>
      <c r="BMZ62" s="1028"/>
      <c r="BNA62" s="1028"/>
      <c r="BNB62" s="1028"/>
      <c r="BNC62" s="1028"/>
      <c r="BND62" s="1028"/>
      <c r="BNE62" s="1028"/>
      <c r="BNF62" s="1028"/>
      <c r="BNG62" s="1028"/>
      <c r="BNH62" s="1028"/>
      <c r="BNI62" s="1028"/>
      <c r="BNJ62" s="1028"/>
      <c r="BNK62" s="1028"/>
      <c r="BNL62" s="1028"/>
      <c r="BNM62" s="1028"/>
      <c r="BNN62" s="1028"/>
      <c r="BNO62" s="1028"/>
      <c r="BNP62" s="1028"/>
      <c r="BNQ62" s="1028"/>
      <c r="BNR62" s="1028"/>
      <c r="BNS62" s="1028"/>
      <c r="BNT62" s="1028"/>
      <c r="BNU62" s="1028"/>
      <c r="BNV62" s="1028"/>
      <c r="BNW62" s="1028"/>
      <c r="BNX62" s="1028"/>
      <c r="BNY62" s="1028"/>
      <c r="BNZ62" s="1028"/>
      <c r="BOA62" s="1028"/>
      <c r="BOB62" s="1028"/>
      <c r="BOC62" s="1028"/>
      <c r="BOD62" s="1028"/>
      <c r="BOE62" s="1028"/>
      <c r="BOF62" s="1028"/>
      <c r="BOG62" s="1028"/>
      <c r="BOH62" s="1028"/>
      <c r="BOI62" s="1028"/>
      <c r="BOJ62" s="1028"/>
      <c r="BOK62" s="1028"/>
      <c r="BOL62" s="1028"/>
      <c r="BOM62" s="1028"/>
      <c r="BON62" s="1028"/>
      <c r="BOO62" s="1028"/>
      <c r="BOP62" s="1028"/>
      <c r="BOQ62" s="1028"/>
      <c r="BOR62" s="1028"/>
      <c r="BOS62" s="1028"/>
      <c r="BOT62" s="1028"/>
      <c r="BOU62" s="1028"/>
      <c r="BOV62" s="1028"/>
      <c r="BOW62" s="1028"/>
      <c r="BOX62" s="1028"/>
      <c r="BOY62" s="1028"/>
      <c r="BOZ62" s="1028"/>
      <c r="BPA62" s="1028"/>
      <c r="BPB62" s="1028"/>
      <c r="BPC62" s="1028"/>
      <c r="BPD62" s="1028"/>
      <c r="BPE62" s="1028"/>
      <c r="BPF62" s="1028"/>
      <c r="BPG62" s="1028"/>
      <c r="BPH62" s="1028"/>
      <c r="BPI62" s="1028"/>
      <c r="BPJ62" s="1028"/>
      <c r="BPK62" s="1028"/>
      <c r="BPL62" s="1028"/>
      <c r="BPM62" s="1028"/>
      <c r="BPN62" s="1028"/>
      <c r="BPO62" s="1028"/>
      <c r="BPP62" s="1028"/>
      <c r="BPQ62" s="1028"/>
      <c r="BPR62" s="1028"/>
      <c r="BPS62" s="1028"/>
      <c r="BPT62" s="1028"/>
      <c r="BPU62" s="1028"/>
      <c r="BPV62" s="1028"/>
      <c r="BPW62" s="1028"/>
      <c r="BPX62" s="1028"/>
      <c r="BPY62" s="1028"/>
      <c r="BPZ62" s="1028"/>
      <c r="BQA62" s="1028"/>
      <c r="BQB62" s="1028"/>
      <c r="BQC62" s="1028"/>
      <c r="BQD62" s="1028"/>
      <c r="BQE62" s="1028"/>
      <c r="BQF62" s="1028"/>
      <c r="BQG62" s="1028"/>
      <c r="BQH62" s="1028"/>
      <c r="BQI62" s="1028"/>
      <c r="BQJ62" s="1028"/>
      <c r="BQK62" s="1028"/>
      <c r="BQL62" s="1028"/>
      <c r="BQM62" s="1028"/>
      <c r="BQN62" s="1028"/>
      <c r="BQO62" s="1028"/>
      <c r="BQP62" s="1028"/>
      <c r="BQQ62" s="1028"/>
      <c r="BQR62" s="1028"/>
      <c r="BQS62" s="1028"/>
      <c r="BQT62" s="1028"/>
      <c r="BQU62" s="1028"/>
      <c r="BQV62" s="1028"/>
      <c r="BQW62" s="1028"/>
      <c r="BQX62" s="1028"/>
      <c r="BQY62" s="1028"/>
      <c r="BQZ62" s="1028"/>
      <c r="BRA62" s="1028"/>
      <c r="BRB62" s="1028"/>
      <c r="BRC62" s="1028"/>
      <c r="BRD62" s="1028"/>
      <c r="BRE62" s="1028"/>
      <c r="BRF62" s="1028"/>
      <c r="BRG62" s="1028"/>
      <c r="BRH62" s="1028"/>
      <c r="BRI62" s="1028"/>
      <c r="BRJ62" s="1028"/>
      <c r="BRK62" s="1028"/>
      <c r="BRL62" s="1028"/>
      <c r="BRM62" s="1028"/>
      <c r="BRN62" s="1028"/>
      <c r="BRO62" s="1028"/>
      <c r="BRP62" s="1028"/>
      <c r="BRQ62" s="1028"/>
      <c r="BRR62" s="1028"/>
      <c r="BRS62" s="1028"/>
      <c r="BRT62" s="1028"/>
      <c r="BRU62" s="1028"/>
      <c r="BRV62" s="1028"/>
      <c r="BRW62" s="1028"/>
      <c r="BRX62" s="1028"/>
      <c r="BRY62" s="1028"/>
      <c r="BRZ62" s="1028"/>
      <c r="BSA62" s="1028"/>
      <c r="BSB62" s="1028"/>
      <c r="BSC62" s="1028"/>
      <c r="BSD62" s="1028"/>
      <c r="BSE62" s="1028"/>
      <c r="BSF62" s="1028"/>
      <c r="BSG62" s="1028"/>
      <c r="BSH62" s="1028"/>
      <c r="BSI62" s="1028"/>
      <c r="BSJ62" s="1028"/>
      <c r="BSK62" s="1028"/>
      <c r="BSL62" s="1028"/>
      <c r="BSM62" s="1028"/>
      <c r="BSN62" s="1028"/>
      <c r="BSO62" s="1028"/>
      <c r="BSP62" s="1028"/>
      <c r="BSQ62" s="1028"/>
      <c r="BSR62" s="1028"/>
      <c r="BSS62" s="1028"/>
      <c r="BST62" s="1028"/>
      <c r="BSU62" s="1028"/>
      <c r="BSV62" s="1028"/>
      <c r="BSW62" s="1028"/>
      <c r="BSX62" s="1028"/>
      <c r="BSY62" s="1028"/>
      <c r="BSZ62" s="1028"/>
      <c r="BTA62" s="1028"/>
      <c r="BTB62" s="1028"/>
      <c r="BTC62" s="1028"/>
      <c r="BTD62" s="1028"/>
      <c r="BTE62" s="1028"/>
      <c r="BTF62" s="1028"/>
      <c r="BTG62" s="1028"/>
      <c r="BTH62" s="1028"/>
      <c r="BTI62" s="1028"/>
      <c r="BTJ62" s="1028"/>
      <c r="BTK62" s="1028"/>
      <c r="BTL62" s="1028"/>
      <c r="BTM62" s="1028"/>
      <c r="BTN62" s="1028"/>
      <c r="BTO62" s="1028"/>
      <c r="BTP62" s="1028"/>
      <c r="BTQ62" s="1028"/>
      <c r="BTR62" s="1028"/>
      <c r="BTS62" s="1028"/>
      <c r="BTT62" s="1028"/>
      <c r="BTU62" s="1028"/>
      <c r="BTV62" s="1028"/>
      <c r="BTW62" s="1028"/>
      <c r="BTX62" s="1028"/>
      <c r="BTY62" s="1028"/>
      <c r="BTZ62" s="1028"/>
      <c r="BUA62" s="1028"/>
      <c r="BUB62" s="1028"/>
      <c r="BUC62" s="1028"/>
      <c r="BUD62" s="1028"/>
      <c r="BUE62" s="1028"/>
      <c r="BUF62" s="1028"/>
      <c r="BUG62" s="1028"/>
      <c r="BUH62" s="1028"/>
      <c r="BUI62" s="1028"/>
      <c r="BUJ62" s="1028"/>
      <c r="BUK62" s="1028"/>
      <c r="BUL62" s="1028"/>
      <c r="BUM62" s="1028"/>
      <c r="BUN62" s="1028"/>
      <c r="BUO62" s="1028"/>
      <c r="BUP62" s="1028"/>
      <c r="BUQ62" s="1028"/>
      <c r="BUR62" s="1028"/>
      <c r="BUS62" s="1028"/>
      <c r="BUT62" s="1028"/>
      <c r="BUU62" s="1028"/>
      <c r="BUV62" s="1028"/>
      <c r="BUW62" s="1028"/>
      <c r="BUX62" s="1028"/>
      <c r="BUY62" s="1028"/>
      <c r="BUZ62" s="1028"/>
      <c r="BVA62" s="1028"/>
      <c r="BVB62" s="1028"/>
      <c r="BVC62" s="1028"/>
      <c r="BVD62" s="1028"/>
      <c r="BVE62" s="1028"/>
      <c r="BVF62" s="1028"/>
      <c r="BVG62" s="1028"/>
      <c r="BVH62" s="1028"/>
      <c r="BVI62" s="1028"/>
      <c r="BVJ62" s="1028"/>
      <c r="BVK62" s="1028"/>
      <c r="BVL62" s="1028"/>
      <c r="BVM62" s="1028"/>
      <c r="BVN62" s="1028"/>
      <c r="BVO62" s="1028"/>
      <c r="BVP62" s="1028"/>
      <c r="BVQ62" s="1028"/>
      <c r="BVR62" s="1028"/>
      <c r="BVS62" s="1028"/>
      <c r="BVT62" s="1028"/>
      <c r="BVU62" s="1028"/>
      <c r="BVV62" s="1028"/>
      <c r="BVW62" s="1028"/>
      <c r="BVX62" s="1028"/>
      <c r="BVY62" s="1028"/>
      <c r="BVZ62" s="1028"/>
      <c r="BWA62" s="1028"/>
      <c r="BWB62" s="1028"/>
      <c r="BWC62" s="1028"/>
      <c r="BWD62" s="1028"/>
      <c r="BWE62" s="1028"/>
      <c r="BWF62" s="1028"/>
      <c r="BWG62" s="1028"/>
      <c r="BWH62" s="1028"/>
      <c r="BWI62" s="1028"/>
      <c r="BWJ62" s="1028"/>
      <c r="BWK62" s="1028"/>
      <c r="BWL62" s="1028"/>
      <c r="BWM62" s="1028"/>
      <c r="BWN62" s="1028"/>
      <c r="BWO62" s="1028"/>
      <c r="BWP62" s="1028"/>
      <c r="BWQ62" s="1028"/>
      <c r="BWR62" s="1028"/>
      <c r="BWS62" s="1028"/>
      <c r="BWT62" s="1028"/>
      <c r="BWU62" s="1028"/>
      <c r="BWV62" s="1028"/>
      <c r="BWW62" s="1028"/>
      <c r="BWX62" s="1028"/>
      <c r="BWY62" s="1028"/>
      <c r="BWZ62" s="1028"/>
      <c r="BXA62" s="1028"/>
      <c r="BXB62" s="1028"/>
      <c r="BXC62" s="1028"/>
      <c r="BXD62" s="1028"/>
      <c r="BXE62" s="1028"/>
      <c r="BXF62" s="1028"/>
      <c r="BXG62" s="1028"/>
      <c r="BXH62" s="1028"/>
      <c r="BXI62" s="1028"/>
      <c r="BXJ62" s="1028"/>
      <c r="BXK62" s="1028"/>
      <c r="BXL62" s="1028"/>
      <c r="BXM62" s="1028"/>
      <c r="BXN62" s="1028"/>
      <c r="BXO62" s="1028"/>
      <c r="BXP62" s="1028"/>
      <c r="BXQ62" s="1028"/>
      <c r="BXR62" s="1028"/>
      <c r="BXS62" s="1028"/>
      <c r="BXT62" s="1028"/>
      <c r="BXU62" s="1028"/>
      <c r="BXV62" s="1028"/>
      <c r="BXW62" s="1028"/>
      <c r="BXX62" s="1028"/>
      <c r="BXY62" s="1028"/>
      <c r="BXZ62" s="1028"/>
      <c r="BYA62" s="1028"/>
      <c r="BYB62" s="1028"/>
      <c r="BYC62" s="1028"/>
      <c r="BYD62" s="1028"/>
      <c r="BYE62" s="1028"/>
      <c r="BYF62" s="1028"/>
      <c r="BYG62" s="1028"/>
      <c r="BYH62" s="1028"/>
      <c r="BYI62" s="1028"/>
      <c r="BYJ62" s="1028"/>
      <c r="BYK62" s="1028"/>
      <c r="BYL62" s="1028"/>
      <c r="BYM62" s="1028"/>
      <c r="BYN62" s="1028"/>
      <c r="BYO62" s="1028"/>
      <c r="BYP62" s="1028"/>
      <c r="BYQ62" s="1028"/>
      <c r="BYR62" s="1028"/>
      <c r="BYS62" s="1028"/>
      <c r="BYT62" s="1028"/>
      <c r="BYU62" s="1028"/>
      <c r="BYV62" s="1028"/>
      <c r="BYW62" s="1028"/>
      <c r="BYX62" s="1028"/>
      <c r="BYY62" s="1028"/>
      <c r="BYZ62" s="1028"/>
      <c r="BZA62" s="1028"/>
      <c r="BZB62" s="1028"/>
      <c r="BZC62" s="1028"/>
      <c r="BZD62" s="1028"/>
      <c r="BZE62" s="1028"/>
      <c r="BZF62" s="1028"/>
      <c r="BZG62" s="1028"/>
      <c r="BZH62" s="1028"/>
      <c r="BZI62" s="1028"/>
      <c r="BZJ62" s="1028"/>
      <c r="BZK62" s="1028"/>
      <c r="BZL62" s="1028"/>
      <c r="BZM62" s="1028"/>
      <c r="BZN62" s="1028"/>
      <c r="BZO62" s="1028"/>
      <c r="BZP62" s="1028"/>
      <c r="BZQ62" s="1028"/>
      <c r="BZR62" s="1028"/>
      <c r="BZS62" s="1028"/>
      <c r="BZT62" s="1028"/>
      <c r="BZU62" s="1028"/>
      <c r="BZV62" s="1028"/>
      <c r="BZW62" s="1028"/>
      <c r="BZX62" s="1028"/>
      <c r="BZY62" s="1028"/>
      <c r="BZZ62" s="1028"/>
      <c r="CAA62" s="1028"/>
      <c r="CAB62" s="1028"/>
      <c r="CAC62" s="1028"/>
      <c r="CAD62" s="1028"/>
      <c r="CAE62" s="1028"/>
      <c r="CAF62" s="1028"/>
      <c r="CAG62" s="1028"/>
      <c r="CAH62" s="1028"/>
      <c r="CAI62" s="1028"/>
      <c r="CAJ62" s="1028"/>
      <c r="CAK62" s="1028"/>
      <c r="CAL62" s="1028"/>
      <c r="CAM62" s="1028"/>
      <c r="CAN62" s="1028"/>
      <c r="CAO62" s="1028"/>
      <c r="CAP62" s="1028"/>
      <c r="CAQ62" s="1028"/>
      <c r="CAR62" s="1028"/>
      <c r="CAS62" s="1028"/>
      <c r="CAT62" s="1028"/>
      <c r="CAU62" s="1028"/>
      <c r="CAV62" s="1028"/>
      <c r="CAW62" s="1028"/>
      <c r="CAX62" s="1028"/>
      <c r="CAY62" s="1028"/>
      <c r="CAZ62" s="1028"/>
      <c r="CBA62" s="1028"/>
      <c r="CBB62" s="1028"/>
      <c r="CBC62" s="1028"/>
      <c r="CBD62" s="1028"/>
      <c r="CBE62" s="1028"/>
      <c r="CBF62" s="1028"/>
      <c r="CBG62" s="1028"/>
      <c r="CBH62" s="1028"/>
      <c r="CBI62" s="1028"/>
      <c r="CBJ62" s="1028"/>
      <c r="CBK62" s="1028"/>
      <c r="CBL62" s="1028"/>
      <c r="CBM62" s="1028"/>
      <c r="CBN62" s="1028"/>
      <c r="CBO62" s="1028"/>
      <c r="CBP62" s="1028"/>
      <c r="CBQ62" s="1028"/>
      <c r="CBR62" s="1028"/>
      <c r="CBS62" s="1028"/>
      <c r="CBT62" s="1028"/>
      <c r="CBU62" s="1028"/>
      <c r="CBV62" s="1028"/>
      <c r="CBW62" s="1028"/>
      <c r="CBX62" s="1028"/>
      <c r="CBY62" s="1028"/>
      <c r="CBZ62" s="1028"/>
      <c r="CCA62" s="1028"/>
      <c r="CCB62" s="1028"/>
      <c r="CCC62" s="1028"/>
      <c r="CCD62" s="1028"/>
      <c r="CCE62" s="1028"/>
      <c r="CCF62" s="1028"/>
      <c r="CCG62" s="1028"/>
      <c r="CCH62" s="1028"/>
      <c r="CCI62" s="1028"/>
      <c r="CCJ62" s="1028"/>
      <c r="CCK62" s="1028"/>
      <c r="CCL62" s="1028"/>
      <c r="CCM62" s="1028"/>
      <c r="CCN62" s="1028"/>
      <c r="CCO62" s="1028"/>
      <c r="CCP62" s="1028"/>
      <c r="CCQ62" s="1028"/>
      <c r="CCR62" s="1028"/>
      <c r="CCS62" s="1028"/>
      <c r="CCT62" s="1028"/>
      <c r="CCU62" s="1028"/>
      <c r="CCV62" s="1028"/>
      <c r="CCW62" s="1028"/>
      <c r="CCX62" s="1028"/>
      <c r="CCY62" s="1028"/>
      <c r="CCZ62" s="1028"/>
      <c r="CDA62" s="1028"/>
      <c r="CDB62" s="1028"/>
      <c r="CDC62" s="1028"/>
      <c r="CDD62" s="1028"/>
      <c r="CDE62" s="1028"/>
      <c r="CDF62" s="1028"/>
      <c r="CDG62" s="1028"/>
      <c r="CDH62" s="1028"/>
      <c r="CDI62" s="1028"/>
      <c r="CDJ62" s="1028"/>
      <c r="CDK62" s="1028"/>
      <c r="CDL62" s="1028"/>
      <c r="CDM62" s="1028"/>
      <c r="CDN62" s="1028"/>
      <c r="CDO62" s="1028"/>
      <c r="CDP62" s="1028"/>
      <c r="CDQ62" s="1028"/>
      <c r="CDR62" s="1028"/>
      <c r="CDS62" s="1028"/>
      <c r="CDT62" s="1028"/>
      <c r="CDU62" s="1028"/>
      <c r="CDV62" s="1028"/>
      <c r="CDW62" s="1028"/>
      <c r="CDX62" s="1028"/>
      <c r="CDY62" s="1028"/>
      <c r="CDZ62" s="1028"/>
      <c r="CEA62" s="1028"/>
      <c r="CEB62" s="1028"/>
      <c r="CEC62" s="1028"/>
      <c r="CED62" s="1028"/>
      <c r="CEE62" s="1028"/>
      <c r="CEF62" s="1028"/>
      <c r="CEG62" s="1028"/>
      <c r="CEH62" s="1028"/>
      <c r="CEI62" s="1028"/>
      <c r="CEJ62" s="1028"/>
      <c r="CEK62" s="1028"/>
      <c r="CEL62" s="1028"/>
      <c r="CEM62" s="1028"/>
      <c r="CEN62" s="1028"/>
      <c r="CEO62" s="1028"/>
      <c r="CEP62" s="1028"/>
      <c r="CEQ62" s="1028"/>
      <c r="CER62" s="1028"/>
      <c r="CES62" s="1028"/>
      <c r="CET62" s="1028"/>
      <c r="CEU62" s="1028"/>
      <c r="CEV62" s="1028"/>
      <c r="CEW62" s="1028"/>
      <c r="CEX62" s="1028"/>
      <c r="CEY62" s="1028"/>
      <c r="CEZ62" s="1028"/>
      <c r="CFA62" s="1028"/>
      <c r="CFB62" s="1028"/>
      <c r="CFC62" s="1028"/>
      <c r="CFD62" s="1028"/>
      <c r="CFE62" s="1028"/>
      <c r="CFF62" s="1028"/>
      <c r="CFG62" s="1028"/>
      <c r="CFH62" s="1028"/>
      <c r="CFI62" s="1028"/>
      <c r="CFJ62" s="1028"/>
      <c r="CFK62" s="1028"/>
      <c r="CFL62" s="1028"/>
      <c r="CFM62" s="1028"/>
      <c r="CFN62" s="1028"/>
      <c r="CFO62" s="1028"/>
      <c r="CFP62" s="1028"/>
      <c r="CFQ62" s="1028"/>
      <c r="CFR62" s="1028"/>
      <c r="CFS62" s="1028"/>
      <c r="CFT62" s="1028"/>
      <c r="CFU62" s="1028"/>
      <c r="CFV62" s="1028"/>
      <c r="CFW62" s="1028"/>
      <c r="CFX62" s="1028"/>
      <c r="CFY62" s="1028"/>
      <c r="CFZ62" s="1028"/>
      <c r="CGA62" s="1028"/>
      <c r="CGB62" s="1028"/>
      <c r="CGC62" s="1028"/>
      <c r="CGD62" s="1028"/>
      <c r="CGE62" s="1028"/>
      <c r="CGF62" s="1028"/>
      <c r="CGG62" s="1028"/>
      <c r="CGH62" s="1028"/>
      <c r="CGI62" s="1028"/>
      <c r="CGJ62" s="1028"/>
      <c r="CGK62" s="1028"/>
      <c r="CGL62" s="1028"/>
      <c r="CGM62" s="1028"/>
      <c r="CGN62" s="1028"/>
      <c r="CGO62" s="1028"/>
      <c r="CGP62" s="1028"/>
      <c r="CGQ62" s="1028"/>
      <c r="CGR62" s="1028"/>
      <c r="CGS62" s="1028"/>
      <c r="CGT62" s="1028"/>
      <c r="CGU62" s="1028"/>
      <c r="CGV62" s="1028"/>
      <c r="CGW62" s="1028"/>
      <c r="CGX62" s="1028"/>
      <c r="CGY62" s="1028"/>
      <c r="CGZ62" s="1028"/>
      <c r="CHA62" s="1028"/>
      <c r="CHB62" s="1028"/>
      <c r="CHC62" s="1028"/>
      <c r="CHD62" s="1028"/>
      <c r="CHE62" s="1028"/>
      <c r="CHF62" s="1028"/>
      <c r="CHG62" s="1028"/>
      <c r="CHH62" s="1028"/>
      <c r="CHI62" s="1028"/>
      <c r="CHJ62" s="1028"/>
      <c r="CHK62" s="1028"/>
      <c r="CHL62" s="1028"/>
      <c r="CHM62" s="1028"/>
      <c r="CHN62" s="1028"/>
      <c r="CHO62" s="1028"/>
      <c r="CHP62" s="1028"/>
      <c r="CHQ62" s="1028"/>
      <c r="CHR62" s="1028"/>
      <c r="CHS62" s="1028"/>
      <c r="CHT62" s="1028"/>
      <c r="CHU62" s="1028"/>
      <c r="CHV62" s="1028"/>
      <c r="CHW62" s="1028"/>
      <c r="CHX62" s="1028"/>
      <c r="CHY62" s="1028"/>
      <c r="CHZ62" s="1028"/>
      <c r="CIA62" s="1028"/>
      <c r="CIB62" s="1028"/>
      <c r="CIC62" s="1028"/>
      <c r="CID62" s="1028"/>
      <c r="CIE62" s="1028"/>
      <c r="CIF62" s="1028"/>
      <c r="CIG62" s="1028"/>
      <c r="CIH62" s="1028"/>
      <c r="CII62" s="1028"/>
      <c r="CIJ62" s="1028"/>
      <c r="CIK62" s="1028"/>
      <c r="CIL62" s="1028"/>
      <c r="CIM62" s="1028"/>
      <c r="CIN62" s="1028"/>
      <c r="CIO62" s="1028"/>
      <c r="CIP62" s="1028"/>
      <c r="CIQ62" s="1028"/>
      <c r="CIR62" s="1028"/>
      <c r="CIS62" s="1028"/>
      <c r="CIT62" s="1028"/>
      <c r="CIU62" s="1028"/>
      <c r="CIV62" s="1028"/>
      <c r="CIW62" s="1028"/>
      <c r="CIX62" s="1028"/>
      <c r="CIY62" s="1028"/>
      <c r="CIZ62" s="1028"/>
      <c r="CJA62" s="1028"/>
      <c r="CJB62" s="1028"/>
      <c r="CJC62" s="1028"/>
      <c r="CJD62" s="1028"/>
      <c r="CJE62" s="1028"/>
      <c r="CJF62" s="1028"/>
      <c r="CJG62" s="1028"/>
      <c r="CJH62" s="1028"/>
      <c r="CJI62" s="1028"/>
      <c r="CJJ62" s="1028"/>
      <c r="CJK62" s="1028"/>
      <c r="CJL62" s="1028"/>
      <c r="CJM62" s="1028"/>
      <c r="CJN62" s="1028"/>
      <c r="CJO62" s="1028"/>
      <c r="CJP62" s="1028"/>
      <c r="CJQ62" s="1028"/>
      <c r="CJR62" s="1028"/>
      <c r="CJS62" s="1028"/>
      <c r="CJT62" s="1028"/>
      <c r="CJU62" s="1028"/>
      <c r="CJV62" s="1028"/>
      <c r="CJW62" s="1028"/>
      <c r="CJX62" s="1028"/>
      <c r="CJY62" s="1028"/>
      <c r="CJZ62" s="1028"/>
      <c r="CKA62" s="1028"/>
      <c r="CKB62" s="1028"/>
      <c r="CKC62" s="1028"/>
      <c r="CKD62" s="1028"/>
      <c r="CKE62" s="1028"/>
      <c r="CKF62" s="1028"/>
      <c r="CKG62" s="1028"/>
      <c r="CKH62" s="1028"/>
      <c r="CKI62" s="1028"/>
      <c r="CKJ62" s="1028"/>
      <c r="CKK62" s="1028"/>
      <c r="CKL62" s="1028"/>
      <c r="CKM62" s="1028"/>
      <c r="CKN62" s="1028"/>
      <c r="CKO62" s="1028"/>
      <c r="CKP62" s="1028"/>
      <c r="CKQ62" s="1028"/>
      <c r="CKR62" s="1028"/>
      <c r="CKS62" s="1028"/>
      <c r="CKT62" s="1028"/>
      <c r="CKU62" s="1028"/>
      <c r="CKV62" s="1028"/>
      <c r="CKW62" s="1028"/>
      <c r="CKX62" s="1028"/>
      <c r="CKY62" s="1028"/>
      <c r="CKZ62" s="1028"/>
      <c r="CLA62" s="1028"/>
      <c r="CLB62" s="1028"/>
      <c r="CLC62" s="1028"/>
      <c r="CLD62" s="1028"/>
      <c r="CLE62" s="1028"/>
      <c r="CLF62" s="1028"/>
      <c r="CLG62" s="1028"/>
      <c r="CLH62" s="1028"/>
      <c r="CLI62" s="1028"/>
      <c r="CLJ62" s="1028"/>
      <c r="CLK62" s="1028"/>
      <c r="CLL62" s="1028"/>
      <c r="CLM62" s="1028"/>
      <c r="CLN62" s="1028"/>
      <c r="CLO62" s="1028"/>
      <c r="CLP62" s="1028"/>
      <c r="CLQ62" s="1028"/>
      <c r="CLR62" s="1028"/>
      <c r="CLS62" s="1028"/>
      <c r="CLT62" s="1028"/>
      <c r="CLU62" s="1028"/>
      <c r="CLV62" s="1028"/>
      <c r="CLW62" s="1028"/>
      <c r="CLX62" s="1028"/>
      <c r="CLY62" s="1028"/>
      <c r="CLZ62" s="1028"/>
      <c r="CMA62" s="1028"/>
      <c r="CMB62" s="1028"/>
      <c r="CMC62" s="1028"/>
      <c r="CMD62" s="1028"/>
      <c r="CME62" s="1028"/>
      <c r="CMF62" s="1028"/>
      <c r="CMG62" s="1028"/>
      <c r="CMH62" s="1028"/>
      <c r="CMI62" s="1028"/>
      <c r="CMJ62" s="1028"/>
      <c r="CMK62" s="1028"/>
      <c r="CML62" s="1028"/>
      <c r="CMM62" s="1028"/>
      <c r="CMN62" s="1028"/>
      <c r="CMO62" s="1028"/>
      <c r="CMP62" s="1028"/>
      <c r="CMQ62" s="1028"/>
      <c r="CMR62" s="1028"/>
      <c r="CMS62" s="1028"/>
      <c r="CMT62" s="1028"/>
      <c r="CMU62" s="1028"/>
      <c r="CMV62" s="1028"/>
      <c r="CMW62" s="1028"/>
      <c r="CMX62" s="1028"/>
      <c r="CMY62" s="1028"/>
      <c r="CMZ62" s="1028"/>
      <c r="CNA62" s="1028"/>
      <c r="CNB62" s="1028"/>
      <c r="CNC62" s="1028"/>
      <c r="CND62" s="1028"/>
      <c r="CNE62" s="1028"/>
      <c r="CNF62" s="1028"/>
      <c r="CNG62" s="1028"/>
      <c r="CNH62" s="1028"/>
      <c r="CNI62" s="1028"/>
      <c r="CNJ62" s="1028"/>
      <c r="CNK62" s="1028"/>
      <c r="CNL62" s="1028"/>
      <c r="CNM62" s="1028"/>
      <c r="CNN62" s="1028"/>
      <c r="CNO62" s="1028"/>
      <c r="CNP62" s="1028"/>
      <c r="CNQ62" s="1028"/>
      <c r="CNR62" s="1028"/>
      <c r="CNS62" s="1028"/>
      <c r="CNT62" s="1028"/>
      <c r="CNU62" s="1028"/>
      <c r="CNV62" s="1028"/>
      <c r="CNW62" s="1028"/>
      <c r="CNX62" s="1028"/>
      <c r="CNY62" s="1028"/>
      <c r="CNZ62" s="1028"/>
      <c r="COA62" s="1028"/>
      <c r="COB62" s="1028"/>
      <c r="COC62" s="1028"/>
      <c r="COD62" s="1028"/>
      <c r="COE62" s="1028"/>
      <c r="COF62" s="1028"/>
      <c r="COG62" s="1028"/>
      <c r="COH62" s="1028"/>
      <c r="COI62" s="1028"/>
      <c r="COJ62" s="1028"/>
      <c r="COK62" s="1028"/>
      <c r="COL62" s="1028"/>
      <c r="COM62" s="1028"/>
      <c r="CON62" s="1028"/>
      <c r="COO62" s="1028"/>
      <c r="COP62" s="1028"/>
      <c r="COQ62" s="1028"/>
      <c r="COR62" s="1028"/>
      <c r="COS62" s="1028"/>
      <c r="COT62" s="1028"/>
      <c r="COU62" s="1028"/>
      <c r="COV62" s="1028"/>
      <c r="COW62" s="1028"/>
      <c r="COX62" s="1028"/>
      <c r="COY62" s="1028"/>
      <c r="COZ62" s="1028"/>
      <c r="CPA62" s="1028"/>
      <c r="CPB62" s="1028"/>
      <c r="CPC62" s="1028"/>
      <c r="CPD62" s="1028"/>
      <c r="CPE62" s="1028"/>
      <c r="CPF62" s="1028"/>
      <c r="CPG62" s="1028"/>
      <c r="CPH62" s="1028"/>
      <c r="CPI62" s="1028"/>
      <c r="CPJ62" s="1028"/>
      <c r="CPK62" s="1028"/>
      <c r="CPL62" s="1028"/>
      <c r="CPM62" s="1028"/>
      <c r="CPN62" s="1028"/>
      <c r="CPO62" s="1028"/>
      <c r="CPP62" s="1028"/>
      <c r="CPQ62" s="1028"/>
      <c r="CPR62" s="1028"/>
      <c r="CPS62" s="1028"/>
      <c r="CPT62" s="1028"/>
      <c r="CPU62" s="1028"/>
      <c r="CPV62" s="1028"/>
      <c r="CPW62" s="1028"/>
      <c r="CPX62" s="1028"/>
      <c r="CPY62" s="1028"/>
      <c r="CPZ62" s="1028"/>
      <c r="CQA62" s="1028"/>
      <c r="CQB62" s="1028"/>
      <c r="CQC62" s="1028"/>
      <c r="CQD62" s="1028"/>
      <c r="CQE62" s="1028"/>
      <c r="CQF62" s="1028"/>
      <c r="CQG62" s="1028"/>
      <c r="CQH62" s="1028"/>
      <c r="CQI62" s="1028"/>
      <c r="CQJ62" s="1028"/>
      <c r="CQK62" s="1028"/>
      <c r="CQL62" s="1028"/>
      <c r="CQM62" s="1028"/>
      <c r="CQN62" s="1028"/>
      <c r="CQO62" s="1028"/>
      <c r="CQP62" s="1028"/>
      <c r="CQQ62" s="1028"/>
      <c r="CQR62" s="1028"/>
      <c r="CQS62" s="1028"/>
      <c r="CQT62" s="1028"/>
      <c r="CQU62" s="1028"/>
      <c r="CQV62" s="1028"/>
      <c r="CQW62" s="1028"/>
      <c r="CQX62" s="1028"/>
      <c r="CQY62" s="1028"/>
      <c r="CQZ62" s="1028"/>
      <c r="CRA62" s="1028"/>
      <c r="CRB62" s="1028"/>
      <c r="CRC62" s="1028"/>
      <c r="CRD62" s="1028"/>
      <c r="CRE62" s="1028"/>
      <c r="CRF62" s="1028"/>
      <c r="CRG62" s="1028"/>
      <c r="CRH62" s="1028"/>
      <c r="CRI62" s="1028"/>
      <c r="CRJ62" s="1028"/>
      <c r="CRK62" s="1028"/>
      <c r="CRL62" s="1028"/>
      <c r="CRM62" s="1028"/>
      <c r="CRN62" s="1028"/>
      <c r="CRO62" s="1028"/>
      <c r="CRP62" s="1028"/>
      <c r="CRQ62" s="1028"/>
      <c r="CRR62" s="1028"/>
      <c r="CRS62" s="1028"/>
      <c r="CRT62" s="1028"/>
      <c r="CRU62" s="1028"/>
      <c r="CRV62" s="1028"/>
      <c r="CRW62" s="1028"/>
      <c r="CRX62" s="1028"/>
      <c r="CRY62" s="1028"/>
      <c r="CRZ62" s="1028"/>
      <c r="CSA62" s="1028"/>
      <c r="CSB62" s="1028"/>
      <c r="CSC62" s="1028"/>
      <c r="CSD62" s="1028"/>
      <c r="CSE62" s="1028"/>
      <c r="CSF62" s="1028"/>
      <c r="CSG62" s="1028"/>
      <c r="CSH62" s="1028"/>
      <c r="CSI62" s="1028"/>
      <c r="CSJ62" s="1028"/>
      <c r="CSK62" s="1028"/>
      <c r="CSL62" s="1028"/>
      <c r="CSM62" s="1028"/>
      <c r="CSN62" s="1028"/>
      <c r="CSO62" s="1028"/>
      <c r="CSP62" s="1028"/>
      <c r="CSQ62" s="1028"/>
      <c r="CSR62" s="1028"/>
      <c r="CSS62" s="1028"/>
      <c r="CST62" s="1028"/>
      <c r="CSU62" s="1028"/>
      <c r="CSV62" s="1028"/>
      <c r="CSW62" s="1028"/>
      <c r="CSX62" s="1028"/>
      <c r="CSY62" s="1028"/>
      <c r="CSZ62" s="1028"/>
      <c r="CTA62" s="1028"/>
      <c r="CTB62" s="1028"/>
      <c r="CTC62" s="1028"/>
      <c r="CTD62" s="1028"/>
      <c r="CTE62" s="1028"/>
      <c r="CTF62" s="1028"/>
      <c r="CTG62" s="1028"/>
      <c r="CTH62" s="1028"/>
      <c r="CTI62" s="1028"/>
      <c r="CTJ62" s="1028"/>
      <c r="CTK62" s="1028"/>
      <c r="CTL62" s="1028"/>
      <c r="CTM62" s="1028"/>
      <c r="CTN62" s="1028"/>
      <c r="CTO62" s="1028"/>
      <c r="CTP62" s="1028"/>
      <c r="CTQ62" s="1028"/>
      <c r="CTR62" s="1028"/>
      <c r="CTS62" s="1028"/>
      <c r="CTT62" s="1028"/>
      <c r="CTU62" s="1028"/>
      <c r="CTV62" s="1028"/>
      <c r="CTW62" s="1028"/>
      <c r="CTX62" s="1028"/>
      <c r="CTY62" s="1028"/>
      <c r="CTZ62" s="1028"/>
      <c r="CUA62" s="1028"/>
      <c r="CUB62" s="1028"/>
      <c r="CUC62" s="1028"/>
      <c r="CUD62" s="1028"/>
      <c r="CUE62" s="1028"/>
      <c r="CUF62" s="1028"/>
      <c r="CUG62" s="1028"/>
      <c r="CUH62" s="1028"/>
      <c r="CUI62" s="1028"/>
      <c r="CUJ62" s="1028"/>
      <c r="CUK62" s="1028"/>
      <c r="CUL62" s="1028"/>
      <c r="CUM62" s="1028"/>
      <c r="CUN62" s="1028"/>
      <c r="CUO62" s="1028"/>
      <c r="CUP62" s="1028"/>
      <c r="CUQ62" s="1028"/>
      <c r="CUR62" s="1028"/>
      <c r="CUS62" s="1028"/>
      <c r="CUT62" s="1028"/>
      <c r="CUU62" s="1028"/>
      <c r="CUV62" s="1028"/>
      <c r="CUW62" s="1028"/>
      <c r="CUX62" s="1028"/>
      <c r="CUY62" s="1028"/>
      <c r="CUZ62" s="1028"/>
      <c r="CVA62" s="1028"/>
      <c r="CVB62" s="1028"/>
      <c r="CVC62" s="1028"/>
      <c r="CVD62" s="1028"/>
      <c r="CVE62" s="1028"/>
      <c r="CVF62" s="1028"/>
      <c r="CVG62" s="1028"/>
      <c r="CVH62" s="1028"/>
      <c r="CVI62" s="1028"/>
      <c r="CVJ62" s="1028"/>
      <c r="CVK62" s="1028"/>
      <c r="CVL62" s="1028"/>
      <c r="CVM62" s="1028"/>
      <c r="CVN62" s="1028"/>
      <c r="CVO62" s="1028"/>
      <c r="CVP62" s="1028"/>
      <c r="CVQ62" s="1028"/>
      <c r="CVR62" s="1028"/>
      <c r="CVS62" s="1028"/>
      <c r="CVT62" s="1028"/>
      <c r="CVU62" s="1028"/>
      <c r="CVV62" s="1028"/>
      <c r="CVW62" s="1028"/>
      <c r="CVX62" s="1028"/>
      <c r="CVY62" s="1028"/>
      <c r="CVZ62" s="1028"/>
      <c r="CWA62" s="1028"/>
      <c r="CWB62" s="1028"/>
      <c r="CWC62" s="1028"/>
      <c r="CWD62" s="1028"/>
      <c r="CWE62" s="1028"/>
      <c r="CWF62" s="1028"/>
      <c r="CWG62" s="1028"/>
      <c r="CWH62" s="1028"/>
      <c r="CWI62" s="1028"/>
      <c r="CWJ62" s="1028"/>
      <c r="CWK62" s="1028"/>
      <c r="CWL62" s="1028"/>
      <c r="CWM62" s="1028"/>
      <c r="CWN62" s="1028"/>
      <c r="CWO62" s="1028"/>
      <c r="CWP62" s="1028"/>
      <c r="CWQ62" s="1028"/>
      <c r="CWR62" s="1028"/>
      <c r="CWS62" s="1028"/>
      <c r="CWT62" s="1028"/>
      <c r="CWU62" s="1028"/>
      <c r="CWV62" s="1028"/>
      <c r="CWW62" s="1028"/>
      <c r="CWX62" s="1028"/>
      <c r="CWY62" s="1028"/>
      <c r="CWZ62" s="1028"/>
      <c r="CXA62" s="1028"/>
      <c r="CXB62" s="1028"/>
      <c r="CXC62" s="1028"/>
      <c r="CXD62" s="1028"/>
      <c r="CXE62" s="1028"/>
      <c r="CXF62" s="1028"/>
      <c r="CXG62" s="1028"/>
      <c r="CXH62" s="1028"/>
      <c r="CXI62" s="1028"/>
      <c r="CXJ62" s="1028"/>
      <c r="CXK62" s="1028"/>
      <c r="CXL62" s="1028"/>
      <c r="CXM62" s="1028"/>
      <c r="CXN62" s="1028"/>
      <c r="CXO62" s="1028"/>
      <c r="CXP62" s="1028"/>
      <c r="CXQ62" s="1028"/>
      <c r="CXR62" s="1028"/>
      <c r="CXS62" s="1028"/>
      <c r="CXT62" s="1028"/>
      <c r="CXU62" s="1028"/>
      <c r="CXV62" s="1028"/>
      <c r="CXW62" s="1028"/>
      <c r="CXX62" s="1028"/>
      <c r="CXY62" s="1028"/>
      <c r="CXZ62" s="1028"/>
      <c r="CYA62" s="1028"/>
      <c r="CYB62" s="1028"/>
      <c r="CYC62" s="1028"/>
      <c r="CYD62" s="1028"/>
      <c r="CYE62" s="1028"/>
      <c r="CYF62" s="1028"/>
      <c r="CYG62" s="1028"/>
      <c r="CYH62" s="1028"/>
      <c r="CYI62" s="1028"/>
      <c r="CYJ62" s="1028"/>
      <c r="CYK62" s="1028"/>
      <c r="CYL62" s="1028"/>
      <c r="CYM62" s="1028"/>
      <c r="CYN62" s="1028"/>
      <c r="CYO62" s="1028"/>
      <c r="CYP62" s="1028"/>
      <c r="CYQ62" s="1028"/>
      <c r="CYR62" s="1028"/>
      <c r="CYS62" s="1028"/>
      <c r="CYT62" s="1028"/>
      <c r="CYU62" s="1028"/>
      <c r="CYV62" s="1028"/>
      <c r="CYW62" s="1028"/>
      <c r="CYX62" s="1028"/>
      <c r="CYY62" s="1028"/>
      <c r="CYZ62" s="1028"/>
      <c r="CZA62" s="1028"/>
      <c r="CZB62" s="1028"/>
      <c r="CZC62" s="1028"/>
      <c r="CZD62" s="1028"/>
      <c r="CZE62" s="1028"/>
      <c r="CZF62" s="1028"/>
      <c r="CZG62" s="1028"/>
      <c r="CZH62" s="1028"/>
      <c r="CZI62" s="1028"/>
      <c r="CZJ62" s="1028"/>
      <c r="CZK62" s="1028"/>
      <c r="CZL62" s="1028"/>
      <c r="CZM62" s="1028"/>
      <c r="CZN62" s="1028"/>
      <c r="CZO62" s="1028"/>
      <c r="CZP62" s="1028"/>
      <c r="CZQ62" s="1028"/>
      <c r="CZR62" s="1028"/>
      <c r="CZS62" s="1028"/>
      <c r="CZT62" s="1028"/>
      <c r="CZU62" s="1028"/>
      <c r="CZV62" s="1028"/>
      <c r="CZW62" s="1028"/>
      <c r="CZX62" s="1028"/>
      <c r="CZY62" s="1028"/>
      <c r="CZZ62" s="1028"/>
      <c r="DAA62" s="1028"/>
      <c r="DAB62" s="1028"/>
      <c r="DAC62" s="1028"/>
      <c r="DAD62" s="1028"/>
      <c r="DAE62" s="1028"/>
      <c r="DAF62" s="1028"/>
      <c r="DAG62" s="1028"/>
      <c r="DAH62" s="1028"/>
      <c r="DAI62" s="1028"/>
      <c r="DAJ62" s="1028"/>
      <c r="DAK62" s="1028"/>
      <c r="DAL62" s="1028"/>
      <c r="DAM62" s="1028"/>
      <c r="DAN62" s="1028"/>
      <c r="DAO62" s="1028"/>
      <c r="DAP62" s="1028"/>
      <c r="DAQ62" s="1028"/>
      <c r="DAR62" s="1028"/>
      <c r="DAS62" s="1028"/>
      <c r="DAT62" s="1028"/>
      <c r="DAU62" s="1028"/>
      <c r="DAV62" s="1028"/>
      <c r="DAW62" s="1028"/>
      <c r="DAX62" s="1028"/>
      <c r="DAY62" s="1028"/>
      <c r="DAZ62" s="1028"/>
      <c r="DBA62" s="1028"/>
      <c r="DBB62" s="1028"/>
      <c r="DBC62" s="1028"/>
      <c r="DBD62" s="1028"/>
      <c r="DBE62" s="1028"/>
      <c r="DBF62" s="1028"/>
      <c r="DBG62" s="1028"/>
      <c r="DBH62" s="1028"/>
      <c r="DBI62" s="1028"/>
      <c r="DBJ62" s="1028"/>
      <c r="DBK62" s="1028"/>
      <c r="DBL62" s="1028"/>
      <c r="DBM62" s="1028"/>
      <c r="DBN62" s="1028"/>
      <c r="DBO62" s="1028"/>
      <c r="DBP62" s="1028"/>
      <c r="DBQ62" s="1028"/>
      <c r="DBR62" s="1028"/>
      <c r="DBS62" s="1028"/>
      <c r="DBT62" s="1028"/>
      <c r="DBU62" s="1028"/>
      <c r="DBV62" s="1028"/>
      <c r="DBW62" s="1028"/>
      <c r="DBX62" s="1028"/>
      <c r="DBY62" s="1028"/>
      <c r="DBZ62" s="1028"/>
      <c r="DCA62" s="1028"/>
      <c r="DCB62" s="1028"/>
      <c r="DCC62" s="1028"/>
      <c r="DCD62" s="1028"/>
      <c r="DCE62" s="1028"/>
      <c r="DCF62" s="1028"/>
      <c r="DCG62" s="1028"/>
      <c r="DCH62" s="1028"/>
      <c r="DCI62" s="1028"/>
      <c r="DCJ62" s="1028"/>
      <c r="DCK62" s="1028"/>
      <c r="DCL62" s="1028"/>
      <c r="DCM62" s="1028"/>
      <c r="DCN62" s="1028"/>
      <c r="DCO62" s="1028"/>
      <c r="DCP62" s="1028"/>
      <c r="DCQ62" s="1028"/>
      <c r="DCR62" s="1028"/>
      <c r="DCS62" s="1028"/>
      <c r="DCT62" s="1028"/>
      <c r="DCU62" s="1028"/>
      <c r="DCV62" s="1028"/>
      <c r="DCW62" s="1028"/>
      <c r="DCX62" s="1028"/>
      <c r="DCY62" s="1028"/>
      <c r="DCZ62" s="1028"/>
      <c r="DDA62" s="1028"/>
      <c r="DDB62" s="1028"/>
      <c r="DDC62" s="1028"/>
      <c r="DDD62" s="1028"/>
      <c r="DDE62" s="1028"/>
      <c r="DDF62" s="1028"/>
      <c r="DDG62" s="1028"/>
      <c r="DDH62" s="1028"/>
      <c r="DDI62" s="1028"/>
      <c r="DDJ62" s="1028"/>
      <c r="DDK62" s="1028"/>
      <c r="DDL62" s="1028"/>
      <c r="DDM62" s="1028"/>
      <c r="DDN62" s="1028"/>
      <c r="DDO62" s="1028"/>
      <c r="DDP62" s="1028"/>
      <c r="DDQ62" s="1028"/>
      <c r="DDR62" s="1028"/>
      <c r="DDS62" s="1028"/>
      <c r="DDT62" s="1028"/>
      <c r="DDU62" s="1028"/>
      <c r="DDV62" s="1028"/>
      <c r="DDW62" s="1028"/>
      <c r="DDX62" s="1028"/>
      <c r="DDY62" s="1028"/>
      <c r="DDZ62" s="1028"/>
      <c r="DEA62" s="1028"/>
      <c r="DEB62" s="1028"/>
      <c r="DEC62" s="1028"/>
      <c r="DED62" s="1028"/>
      <c r="DEE62" s="1028"/>
      <c r="DEF62" s="1028"/>
      <c r="DEG62" s="1028"/>
      <c r="DEH62" s="1028"/>
      <c r="DEI62" s="1028"/>
      <c r="DEJ62" s="1028"/>
      <c r="DEK62" s="1028"/>
      <c r="DEL62" s="1028"/>
      <c r="DEM62" s="1028"/>
      <c r="DEN62" s="1028"/>
      <c r="DEO62" s="1028"/>
      <c r="DEP62" s="1028"/>
      <c r="DEQ62" s="1028"/>
      <c r="DER62" s="1028"/>
      <c r="DES62" s="1028"/>
      <c r="DET62" s="1028"/>
      <c r="DEU62" s="1028"/>
      <c r="DEV62" s="1028"/>
      <c r="DEW62" s="1028"/>
      <c r="DEX62" s="1028"/>
      <c r="DEY62" s="1028"/>
      <c r="DEZ62" s="1028"/>
      <c r="DFA62" s="1028"/>
      <c r="DFB62" s="1028"/>
      <c r="DFC62" s="1028"/>
      <c r="DFD62" s="1028"/>
      <c r="DFE62" s="1028"/>
      <c r="DFF62" s="1028"/>
      <c r="DFG62" s="1028"/>
      <c r="DFH62" s="1028"/>
      <c r="DFI62" s="1028"/>
      <c r="DFJ62" s="1028"/>
      <c r="DFK62" s="1028"/>
      <c r="DFL62" s="1028"/>
      <c r="DFM62" s="1028"/>
      <c r="DFN62" s="1028"/>
      <c r="DFO62" s="1028"/>
      <c r="DFP62" s="1028"/>
      <c r="DFQ62" s="1028"/>
      <c r="DFR62" s="1028"/>
      <c r="DFS62" s="1028"/>
      <c r="DFT62" s="1028"/>
      <c r="DFU62" s="1028"/>
      <c r="DFV62" s="1028"/>
      <c r="DFW62" s="1028"/>
      <c r="DFX62" s="1028"/>
      <c r="DFY62" s="1028"/>
      <c r="DFZ62" s="1028"/>
      <c r="DGA62" s="1028"/>
      <c r="DGB62" s="1028"/>
      <c r="DGC62" s="1028"/>
      <c r="DGD62" s="1028"/>
      <c r="DGE62" s="1028"/>
      <c r="DGF62" s="1028"/>
      <c r="DGG62" s="1028"/>
      <c r="DGH62" s="1028"/>
      <c r="DGI62" s="1028"/>
      <c r="DGJ62" s="1028"/>
      <c r="DGK62" s="1028"/>
      <c r="DGL62" s="1028"/>
      <c r="DGM62" s="1028"/>
      <c r="DGN62" s="1028"/>
      <c r="DGO62" s="1028"/>
      <c r="DGP62" s="1028"/>
      <c r="DGQ62" s="1028"/>
      <c r="DGR62" s="1028"/>
      <c r="DGS62" s="1028"/>
      <c r="DGT62" s="1028"/>
      <c r="DGU62" s="1028"/>
      <c r="DGV62" s="1028"/>
      <c r="DGW62" s="1028"/>
      <c r="DGX62" s="1028"/>
      <c r="DGY62" s="1028"/>
      <c r="DGZ62" s="1028"/>
      <c r="DHA62" s="1028"/>
      <c r="DHB62" s="1028"/>
      <c r="DHC62" s="1028"/>
      <c r="DHD62" s="1028"/>
      <c r="DHE62" s="1028"/>
      <c r="DHF62" s="1028"/>
      <c r="DHG62" s="1028"/>
      <c r="DHH62" s="1028"/>
      <c r="DHI62" s="1028"/>
      <c r="DHJ62" s="1028"/>
      <c r="DHK62" s="1028"/>
      <c r="DHL62" s="1028"/>
      <c r="DHM62" s="1028"/>
      <c r="DHN62" s="1028"/>
      <c r="DHO62" s="1028"/>
      <c r="DHP62" s="1028"/>
      <c r="DHQ62" s="1028"/>
      <c r="DHR62" s="1028"/>
      <c r="DHS62" s="1028"/>
      <c r="DHT62" s="1028"/>
      <c r="DHU62" s="1028"/>
      <c r="DHV62" s="1028"/>
      <c r="DHW62" s="1028"/>
      <c r="DHX62" s="1028"/>
      <c r="DHY62" s="1028"/>
      <c r="DHZ62" s="1028"/>
      <c r="DIA62" s="1028"/>
      <c r="DIB62" s="1028"/>
      <c r="DIC62" s="1028"/>
      <c r="DID62" s="1028"/>
      <c r="DIE62" s="1028"/>
      <c r="DIF62" s="1028"/>
      <c r="DIG62" s="1028"/>
      <c r="DIH62" s="1028"/>
      <c r="DII62" s="1028"/>
      <c r="DIJ62" s="1028"/>
      <c r="DIK62" s="1028"/>
      <c r="DIL62" s="1028"/>
      <c r="DIM62" s="1028"/>
      <c r="DIN62" s="1028"/>
      <c r="DIO62" s="1028"/>
      <c r="DIP62" s="1028"/>
      <c r="DIQ62" s="1028"/>
      <c r="DIR62" s="1028"/>
      <c r="DIS62" s="1028"/>
      <c r="DIT62" s="1028"/>
      <c r="DIU62" s="1028"/>
      <c r="DIV62" s="1028"/>
      <c r="DIW62" s="1028"/>
      <c r="DIX62" s="1028"/>
      <c r="DIY62" s="1028"/>
      <c r="DIZ62" s="1028"/>
      <c r="DJA62" s="1028"/>
      <c r="DJB62" s="1028"/>
      <c r="DJC62" s="1028"/>
      <c r="DJD62" s="1028"/>
      <c r="DJE62" s="1028"/>
      <c r="DJF62" s="1028"/>
      <c r="DJG62" s="1028"/>
      <c r="DJH62" s="1028"/>
      <c r="DJI62" s="1028"/>
      <c r="DJJ62" s="1028"/>
      <c r="DJK62" s="1028"/>
      <c r="DJL62" s="1028"/>
      <c r="DJM62" s="1028"/>
      <c r="DJN62" s="1028"/>
      <c r="DJO62" s="1028"/>
      <c r="DJP62" s="1028"/>
      <c r="DJQ62" s="1028"/>
      <c r="DJR62" s="1028"/>
      <c r="DJS62" s="1028"/>
      <c r="DJT62" s="1028"/>
      <c r="DJU62" s="1028"/>
      <c r="DJV62" s="1028"/>
      <c r="DJW62" s="1028"/>
      <c r="DJX62" s="1028"/>
      <c r="DJY62" s="1028"/>
      <c r="DJZ62" s="1028"/>
      <c r="DKA62" s="1028"/>
      <c r="DKB62" s="1028"/>
      <c r="DKC62" s="1028"/>
      <c r="DKD62" s="1028"/>
      <c r="DKE62" s="1028"/>
      <c r="DKF62" s="1028"/>
      <c r="DKG62" s="1028"/>
      <c r="DKH62" s="1028"/>
      <c r="DKI62" s="1028"/>
      <c r="DKJ62" s="1028"/>
      <c r="DKK62" s="1028"/>
      <c r="DKL62" s="1028"/>
      <c r="DKM62" s="1028"/>
      <c r="DKN62" s="1028"/>
      <c r="DKO62" s="1028"/>
      <c r="DKP62" s="1028"/>
      <c r="DKQ62" s="1028"/>
      <c r="DKR62" s="1028"/>
      <c r="DKS62" s="1028"/>
      <c r="DKT62" s="1028"/>
      <c r="DKU62" s="1028"/>
      <c r="DKV62" s="1028"/>
      <c r="DKW62" s="1028"/>
      <c r="DKX62" s="1028"/>
      <c r="DKY62" s="1028"/>
      <c r="DKZ62" s="1028"/>
      <c r="DLA62" s="1028"/>
      <c r="DLB62" s="1028"/>
      <c r="DLC62" s="1028"/>
      <c r="DLD62" s="1028"/>
      <c r="DLE62" s="1028"/>
      <c r="DLF62" s="1028"/>
      <c r="DLG62" s="1028"/>
      <c r="DLH62" s="1028"/>
      <c r="DLI62" s="1028"/>
      <c r="DLJ62" s="1028"/>
      <c r="DLK62" s="1028"/>
      <c r="DLL62" s="1028"/>
      <c r="DLM62" s="1028"/>
      <c r="DLN62" s="1028"/>
      <c r="DLO62" s="1028"/>
      <c r="DLP62" s="1028"/>
      <c r="DLQ62" s="1028"/>
      <c r="DLR62" s="1028"/>
      <c r="DLS62" s="1028"/>
      <c r="DLT62" s="1028"/>
      <c r="DLU62" s="1028"/>
      <c r="DLV62" s="1028"/>
      <c r="DLW62" s="1028"/>
      <c r="DLX62" s="1028"/>
      <c r="DLY62" s="1028"/>
      <c r="DLZ62" s="1028"/>
      <c r="DMA62" s="1028"/>
      <c r="DMB62" s="1028"/>
      <c r="DMC62" s="1028"/>
      <c r="DMD62" s="1028"/>
      <c r="DME62" s="1028"/>
      <c r="DMF62" s="1028"/>
      <c r="DMG62" s="1028"/>
      <c r="DMH62" s="1028"/>
      <c r="DMI62" s="1028"/>
      <c r="DMJ62" s="1028"/>
      <c r="DMK62" s="1028"/>
      <c r="DML62" s="1028"/>
      <c r="DMM62" s="1028"/>
      <c r="DMN62" s="1028"/>
      <c r="DMO62" s="1028"/>
      <c r="DMP62" s="1028"/>
      <c r="DMQ62" s="1028"/>
      <c r="DMR62" s="1028"/>
      <c r="DMS62" s="1028"/>
      <c r="DMT62" s="1028"/>
      <c r="DMU62" s="1028"/>
      <c r="DMV62" s="1028"/>
      <c r="DMW62" s="1028"/>
      <c r="DMX62" s="1028"/>
      <c r="DMY62" s="1028"/>
      <c r="DMZ62" s="1028"/>
      <c r="DNA62" s="1028"/>
      <c r="DNB62" s="1028"/>
      <c r="DNC62" s="1028"/>
      <c r="DND62" s="1028"/>
      <c r="DNE62" s="1028"/>
      <c r="DNF62" s="1028"/>
      <c r="DNG62" s="1028"/>
      <c r="DNH62" s="1028"/>
      <c r="DNI62" s="1028"/>
      <c r="DNJ62" s="1028"/>
      <c r="DNK62" s="1028"/>
      <c r="DNL62" s="1028"/>
      <c r="DNM62" s="1028"/>
      <c r="DNN62" s="1028"/>
      <c r="DNO62" s="1028"/>
      <c r="DNP62" s="1028"/>
      <c r="DNQ62" s="1028"/>
      <c r="DNR62" s="1028"/>
      <c r="DNS62" s="1028"/>
      <c r="DNT62" s="1028"/>
      <c r="DNU62" s="1028"/>
      <c r="DNV62" s="1028"/>
      <c r="DNW62" s="1028"/>
      <c r="DNX62" s="1028"/>
      <c r="DNY62" s="1028"/>
      <c r="DNZ62" s="1028"/>
      <c r="DOA62" s="1028"/>
      <c r="DOB62" s="1028"/>
      <c r="DOC62" s="1028"/>
      <c r="DOD62" s="1028"/>
      <c r="DOE62" s="1028"/>
      <c r="DOF62" s="1028"/>
      <c r="DOG62" s="1028"/>
      <c r="DOH62" s="1028"/>
      <c r="DOI62" s="1028"/>
      <c r="DOJ62" s="1028"/>
      <c r="DOK62" s="1028"/>
      <c r="DOL62" s="1028"/>
      <c r="DOM62" s="1028"/>
      <c r="DON62" s="1028"/>
      <c r="DOO62" s="1028"/>
      <c r="DOP62" s="1028"/>
      <c r="DOQ62" s="1028"/>
      <c r="DOR62" s="1028"/>
      <c r="DOS62" s="1028"/>
      <c r="DOT62" s="1028"/>
      <c r="DOU62" s="1028"/>
      <c r="DOV62" s="1028"/>
      <c r="DOW62" s="1028"/>
      <c r="DOX62" s="1028"/>
      <c r="DOY62" s="1028"/>
      <c r="DOZ62" s="1028"/>
      <c r="DPA62" s="1028"/>
      <c r="DPB62" s="1028"/>
      <c r="DPC62" s="1028"/>
      <c r="DPD62" s="1028"/>
      <c r="DPE62" s="1028"/>
      <c r="DPF62" s="1028"/>
      <c r="DPG62" s="1028"/>
      <c r="DPH62" s="1028"/>
      <c r="DPI62" s="1028"/>
      <c r="DPJ62" s="1028"/>
      <c r="DPK62" s="1028"/>
      <c r="DPL62" s="1028"/>
      <c r="DPM62" s="1028"/>
      <c r="DPN62" s="1028"/>
      <c r="DPO62" s="1028"/>
      <c r="DPP62" s="1028"/>
      <c r="DPQ62" s="1028"/>
      <c r="DPR62" s="1028"/>
      <c r="DPS62" s="1028"/>
      <c r="DPT62" s="1028"/>
      <c r="DPU62" s="1028"/>
      <c r="DPV62" s="1028"/>
      <c r="DPW62" s="1028"/>
      <c r="DPX62" s="1028"/>
      <c r="DPY62" s="1028"/>
      <c r="DPZ62" s="1028"/>
      <c r="DQA62" s="1028"/>
      <c r="DQB62" s="1028"/>
      <c r="DQC62" s="1028"/>
      <c r="DQD62" s="1028"/>
      <c r="DQE62" s="1028"/>
      <c r="DQF62" s="1028"/>
      <c r="DQG62" s="1028"/>
      <c r="DQH62" s="1028"/>
      <c r="DQI62" s="1028"/>
      <c r="DQJ62" s="1028"/>
      <c r="DQK62" s="1028"/>
      <c r="DQL62" s="1028"/>
      <c r="DQM62" s="1028"/>
      <c r="DQN62" s="1028"/>
      <c r="DQO62" s="1028"/>
      <c r="DQP62" s="1028"/>
      <c r="DQQ62" s="1028"/>
      <c r="DQR62" s="1028"/>
      <c r="DQS62" s="1028"/>
      <c r="DQT62" s="1028"/>
      <c r="DQU62" s="1028"/>
      <c r="DQV62" s="1028"/>
      <c r="DQW62" s="1028"/>
      <c r="DQX62" s="1028"/>
      <c r="DQY62" s="1028"/>
      <c r="DQZ62" s="1028"/>
      <c r="DRA62" s="1028"/>
      <c r="DRB62" s="1028"/>
      <c r="DRC62" s="1028"/>
      <c r="DRD62" s="1028"/>
      <c r="DRE62" s="1028"/>
      <c r="DRF62" s="1028"/>
      <c r="DRG62" s="1028"/>
      <c r="DRH62" s="1028"/>
      <c r="DRI62" s="1028"/>
      <c r="DRJ62" s="1028"/>
      <c r="DRK62" s="1028"/>
      <c r="DRL62" s="1028"/>
      <c r="DRM62" s="1028"/>
      <c r="DRN62" s="1028"/>
      <c r="DRO62" s="1028"/>
      <c r="DRP62" s="1028"/>
      <c r="DRQ62" s="1028"/>
      <c r="DRR62" s="1028"/>
      <c r="DRS62" s="1028"/>
      <c r="DRT62" s="1028"/>
      <c r="DRU62" s="1028"/>
      <c r="DRV62" s="1028"/>
      <c r="DRW62" s="1028"/>
      <c r="DRX62" s="1028"/>
      <c r="DRY62" s="1028"/>
      <c r="DRZ62" s="1028"/>
      <c r="DSA62" s="1028"/>
      <c r="DSB62" s="1028"/>
      <c r="DSC62" s="1028"/>
      <c r="DSD62" s="1028"/>
      <c r="DSE62" s="1028"/>
      <c r="DSF62" s="1028"/>
      <c r="DSG62" s="1028"/>
      <c r="DSH62" s="1028"/>
      <c r="DSI62" s="1028"/>
      <c r="DSJ62" s="1028"/>
      <c r="DSK62" s="1028"/>
      <c r="DSL62" s="1028"/>
      <c r="DSM62" s="1028"/>
      <c r="DSN62" s="1028"/>
      <c r="DSO62" s="1028"/>
      <c r="DSP62" s="1028"/>
      <c r="DSQ62" s="1028"/>
      <c r="DSR62" s="1028"/>
      <c r="DSS62" s="1028"/>
      <c r="DST62" s="1028"/>
      <c r="DSU62" s="1028"/>
      <c r="DSV62" s="1028"/>
      <c r="DSW62" s="1028"/>
      <c r="DSX62" s="1028"/>
      <c r="DSY62" s="1028"/>
      <c r="DSZ62" s="1028"/>
      <c r="DTA62" s="1028"/>
      <c r="DTB62" s="1028"/>
      <c r="DTC62" s="1028"/>
      <c r="DTD62" s="1028"/>
      <c r="DTE62" s="1028"/>
      <c r="DTF62" s="1028"/>
      <c r="DTG62" s="1028"/>
      <c r="DTH62" s="1028"/>
      <c r="DTI62" s="1028"/>
      <c r="DTJ62" s="1028"/>
      <c r="DTK62" s="1028"/>
      <c r="DTL62" s="1028"/>
      <c r="DTM62" s="1028"/>
      <c r="DTN62" s="1028"/>
      <c r="DTO62" s="1028"/>
      <c r="DTP62" s="1028"/>
      <c r="DTQ62" s="1028"/>
      <c r="DTR62" s="1028"/>
      <c r="DTS62" s="1028"/>
      <c r="DTT62" s="1028"/>
      <c r="DTU62" s="1028"/>
      <c r="DTV62" s="1028"/>
      <c r="DTW62" s="1028"/>
      <c r="DTX62" s="1028"/>
      <c r="DTY62" s="1028"/>
      <c r="DTZ62" s="1028"/>
      <c r="DUA62" s="1028"/>
      <c r="DUB62" s="1028"/>
      <c r="DUC62" s="1028"/>
      <c r="DUD62" s="1028"/>
      <c r="DUE62" s="1028"/>
      <c r="DUF62" s="1028"/>
      <c r="DUG62" s="1028"/>
      <c r="DUH62" s="1028"/>
      <c r="DUI62" s="1028"/>
      <c r="DUJ62" s="1028"/>
      <c r="DUK62" s="1028"/>
      <c r="DUL62" s="1028"/>
      <c r="DUM62" s="1028"/>
      <c r="DUN62" s="1028"/>
      <c r="DUO62" s="1028"/>
      <c r="DUP62" s="1028"/>
      <c r="DUQ62" s="1028"/>
      <c r="DUR62" s="1028"/>
      <c r="DUS62" s="1028"/>
      <c r="DUT62" s="1028"/>
      <c r="DUU62" s="1028"/>
      <c r="DUV62" s="1028"/>
      <c r="DUW62" s="1028"/>
      <c r="DUX62" s="1028"/>
      <c r="DUY62" s="1028"/>
      <c r="DUZ62" s="1028"/>
      <c r="DVA62" s="1028"/>
      <c r="DVB62" s="1028"/>
      <c r="DVC62" s="1028"/>
      <c r="DVD62" s="1028"/>
      <c r="DVE62" s="1028"/>
      <c r="DVF62" s="1028"/>
      <c r="DVG62" s="1028"/>
      <c r="DVH62" s="1028"/>
      <c r="DVI62" s="1028"/>
      <c r="DVJ62" s="1028"/>
      <c r="DVK62" s="1028"/>
      <c r="DVL62" s="1028"/>
      <c r="DVM62" s="1028"/>
      <c r="DVN62" s="1028"/>
      <c r="DVO62" s="1028"/>
      <c r="DVP62" s="1028"/>
      <c r="DVQ62" s="1028"/>
      <c r="DVR62" s="1028"/>
      <c r="DVS62" s="1028"/>
      <c r="DVT62" s="1028"/>
      <c r="DVU62" s="1028"/>
      <c r="DVV62" s="1028"/>
      <c r="DVW62" s="1028"/>
      <c r="DVX62" s="1028"/>
      <c r="DVY62" s="1028"/>
      <c r="DVZ62" s="1028"/>
      <c r="DWA62" s="1028"/>
      <c r="DWB62" s="1028"/>
      <c r="DWC62" s="1028"/>
      <c r="DWD62" s="1028"/>
      <c r="DWE62" s="1028"/>
      <c r="DWF62" s="1028"/>
      <c r="DWG62" s="1028"/>
      <c r="DWH62" s="1028"/>
      <c r="DWI62" s="1028"/>
      <c r="DWJ62" s="1028"/>
      <c r="DWK62" s="1028"/>
      <c r="DWL62" s="1028"/>
      <c r="DWM62" s="1028"/>
      <c r="DWN62" s="1028"/>
      <c r="DWO62" s="1028"/>
      <c r="DWP62" s="1028"/>
      <c r="DWQ62" s="1028"/>
      <c r="DWR62" s="1028"/>
      <c r="DWS62" s="1028"/>
      <c r="DWT62" s="1028"/>
      <c r="DWU62" s="1028"/>
      <c r="DWV62" s="1028"/>
      <c r="DWW62" s="1028"/>
      <c r="DWX62" s="1028"/>
      <c r="DWY62" s="1028"/>
      <c r="DWZ62" s="1028"/>
      <c r="DXA62" s="1028"/>
      <c r="DXB62" s="1028"/>
      <c r="DXC62" s="1028"/>
      <c r="DXD62" s="1028"/>
      <c r="DXE62" s="1028"/>
      <c r="DXF62" s="1028"/>
      <c r="DXG62" s="1028"/>
      <c r="DXH62" s="1028"/>
      <c r="DXI62" s="1028"/>
      <c r="DXJ62" s="1028"/>
      <c r="DXK62" s="1028"/>
      <c r="DXL62" s="1028"/>
      <c r="DXM62" s="1028"/>
      <c r="DXN62" s="1028"/>
      <c r="DXO62" s="1028"/>
      <c r="DXP62" s="1028"/>
      <c r="DXQ62" s="1028"/>
      <c r="DXR62" s="1028"/>
      <c r="DXS62" s="1028"/>
      <c r="DXT62" s="1028"/>
      <c r="DXU62" s="1028"/>
      <c r="DXV62" s="1028"/>
      <c r="DXW62" s="1028"/>
      <c r="DXX62" s="1028"/>
      <c r="DXY62" s="1028"/>
      <c r="DXZ62" s="1028"/>
      <c r="DYA62" s="1028"/>
      <c r="DYB62" s="1028"/>
      <c r="DYC62" s="1028"/>
      <c r="DYD62" s="1028"/>
      <c r="DYE62" s="1028"/>
      <c r="DYF62" s="1028"/>
      <c r="DYG62" s="1028"/>
      <c r="DYH62" s="1028"/>
      <c r="DYI62" s="1028"/>
      <c r="DYJ62" s="1028"/>
      <c r="DYK62" s="1028"/>
      <c r="DYL62" s="1028"/>
      <c r="DYM62" s="1028"/>
      <c r="DYN62" s="1028"/>
      <c r="DYO62" s="1028"/>
      <c r="DYP62" s="1028"/>
      <c r="DYQ62" s="1028"/>
      <c r="DYR62" s="1028"/>
      <c r="DYS62" s="1028"/>
      <c r="DYT62" s="1028"/>
      <c r="DYU62" s="1028"/>
      <c r="DYV62" s="1028"/>
      <c r="DYW62" s="1028"/>
      <c r="DYX62" s="1028"/>
      <c r="DYY62" s="1028"/>
      <c r="DYZ62" s="1028"/>
      <c r="DZA62" s="1028"/>
      <c r="DZB62" s="1028"/>
      <c r="DZC62" s="1028"/>
      <c r="DZD62" s="1028"/>
      <c r="DZE62" s="1028"/>
      <c r="DZF62" s="1028"/>
      <c r="DZG62" s="1028"/>
      <c r="DZH62" s="1028"/>
      <c r="DZI62" s="1028"/>
      <c r="DZJ62" s="1028"/>
      <c r="DZK62" s="1028"/>
      <c r="DZL62" s="1028"/>
      <c r="DZM62" s="1028"/>
      <c r="DZN62" s="1028"/>
      <c r="DZO62" s="1028"/>
      <c r="DZP62" s="1028"/>
      <c r="DZQ62" s="1028"/>
      <c r="DZR62" s="1028"/>
      <c r="DZS62" s="1028"/>
      <c r="DZT62" s="1028"/>
      <c r="DZU62" s="1028"/>
      <c r="DZV62" s="1028"/>
      <c r="DZW62" s="1028"/>
      <c r="DZX62" s="1028"/>
      <c r="DZY62" s="1028"/>
      <c r="DZZ62" s="1028"/>
      <c r="EAA62" s="1028"/>
      <c r="EAB62" s="1028"/>
      <c r="EAC62" s="1028"/>
      <c r="EAD62" s="1028"/>
      <c r="EAE62" s="1028"/>
      <c r="EAF62" s="1028"/>
      <c r="EAG62" s="1028"/>
      <c r="EAH62" s="1028"/>
      <c r="EAI62" s="1028"/>
      <c r="EAJ62" s="1028"/>
      <c r="EAK62" s="1028"/>
      <c r="EAL62" s="1028"/>
      <c r="EAM62" s="1028"/>
      <c r="EAN62" s="1028"/>
      <c r="EAO62" s="1028"/>
      <c r="EAP62" s="1028"/>
      <c r="EAQ62" s="1028"/>
      <c r="EAR62" s="1028"/>
      <c r="EAS62" s="1028"/>
      <c r="EAT62" s="1028"/>
      <c r="EAU62" s="1028"/>
      <c r="EAV62" s="1028"/>
      <c r="EAW62" s="1028"/>
      <c r="EAX62" s="1028"/>
      <c r="EAY62" s="1028"/>
      <c r="EAZ62" s="1028"/>
      <c r="EBA62" s="1028"/>
      <c r="EBB62" s="1028"/>
      <c r="EBC62" s="1028"/>
      <c r="EBD62" s="1028"/>
      <c r="EBE62" s="1028"/>
      <c r="EBF62" s="1028"/>
      <c r="EBG62" s="1028"/>
      <c r="EBH62" s="1028"/>
      <c r="EBI62" s="1028"/>
      <c r="EBJ62" s="1028"/>
      <c r="EBK62" s="1028"/>
      <c r="EBL62" s="1028"/>
      <c r="EBM62" s="1028"/>
      <c r="EBN62" s="1028"/>
      <c r="EBO62" s="1028"/>
      <c r="EBP62" s="1028"/>
      <c r="EBQ62" s="1028"/>
      <c r="EBR62" s="1028"/>
      <c r="EBS62" s="1028"/>
      <c r="EBT62" s="1028"/>
      <c r="EBU62" s="1028"/>
      <c r="EBV62" s="1028"/>
      <c r="EBW62" s="1028"/>
      <c r="EBX62" s="1028"/>
      <c r="EBY62" s="1028"/>
      <c r="EBZ62" s="1028"/>
      <c r="ECA62" s="1028"/>
      <c r="ECB62" s="1028"/>
      <c r="ECC62" s="1028"/>
      <c r="ECD62" s="1028"/>
      <c r="ECE62" s="1028"/>
      <c r="ECF62" s="1028"/>
      <c r="ECG62" s="1028"/>
      <c r="ECH62" s="1028"/>
      <c r="ECI62" s="1028"/>
      <c r="ECJ62" s="1028"/>
      <c r="ECK62" s="1028"/>
      <c r="ECL62" s="1028"/>
      <c r="ECM62" s="1028"/>
      <c r="ECN62" s="1028"/>
      <c r="ECO62" s="1028"/>
      <c r="ECP62" s="1028"/>
      <c r="ECQ62" s="1028"/>
      <c r="ECR62" s="1028"/>
      <c r="ECS62" s="1028"/>
      <c r="ECT62" s="1028"/>
      <c r="ECU62" s="1028"/>
      <c r="ECV62" s="1028"/>
      <c r="ECW62" s="1028"/>
      <c r="ECX62" s="1028"/>
      <c r="ECY62" s="1028"/>
      <c r="ECZ62" s="1028"/>
      <c r="EDA62" s="1028"/>
      <c r="EDB62" s="1028"/>
      <c r="EDC62" s="1028"/>
      <c r="EDD62" s="1028"/>
      <c r="EDE62" s="1028"/>
      <c r="EDF62" s="1028"/>
      <c r="EDG62" s="1028"/>
      <c r="EDH62" s="1028"/>
      <c r="EDI62" s="1028"/>
      <c r="EDJ62" s="1028"/>
      <c r="EDK62" s="1028"/>
      <c r="EDL62" s="1028"/>
      <c r="EDM62" s="1028"/>
      <c r="EDN62" s="1028"/>
      <c r="EDO62" s="1028"/>
      <c r="EDP62" s="1028"/>
      <c r="EDQ62" s="1028"/>
      <c r="EDR62" s="1028"/>
      <c r="EDS62" s="1028"/>
      <c r="EDT62" s="1028"/>
      <c r="EDU62" s="1028"/>
      <c r="EDV62" s="1028"/>
      <c r="EDW62" s="1028"/>
      <c r="EDX62" s="1028"/>
      <c r="EDY62" s="1028"/>
      <c r="EDZ62" s="1028"/>
      <c r="EEA62" s="1028"/>
      <c r="EEB62" s="1028"/>
      <c r="EEC62" s="1028"/>
      <c r="EED62" s="1028"/>
      <c r="EEE62" s="1028"/>
      <c r="EEF62" s="1028"/>
      <c r="EEG62" s="1028"/>
      <c r="EEH62" s="1028"/>
      <c r="EEI62" s="1028"/>
      <c r="EEJ62" s="1028"/>
      <c r="EEK62" s="1028"/>
      <c r="EEL62" s="1028"/>
      <c r="EEM62" s="1028"/>
      <c r="EEN62" s="1028"/>
      <c r="EEO62" s="1028"/>
      <c r="EEP62" s="1028"/>
      <c r="EEQ62" s="1028"/>
      <c r="EER62" s="1028"/>
      <c r="EES62" s="1028"/>
      <c r="EET62" s="1028"/>
      <c r="EEU62" s="1028"/>
      <c r="EEV62" s="1028"/>
      <c r="EEW62" s="1028"/>
      <c r="EEX62" s="1028"/>
      <c r="EEY62" s="1028"/>
      <c r="EEZ62" s="1028"/>
      <c r="EFA62" s="1028"/>
      <c r="EFB62" s="1028"/>
      <c r="EFC62" s="1028"/>
      <c r="EFD62" s="1028"/>
      <c r="EFE62" s="1028"/>
      <c r="EFF62" s="1028"/>
      <c r="EFG62" s="1028"/>
      <c r="EFH62" s="1028"/>
      <c r="EFI62" s="1028"/>
      <c r="EFJ62" s="1028"/>
      <c r="EFK62" s="1028"/>
      <c r="EFL62" s="1028"/>
      <c r="EFM62" s="1028"/>
      <c r="EFN62" s="1028"/>
      <c r="EFO62" s="1028"/>
      <c r="EFP62" s="1028"/>
      <c r="EFQ62" s="1028"/>
      <c r="EFR62" s="1028"/>
      <c r="EFS62" s="1028"/>
      <c r="EFT62" s="1028"/>
      <c r="EFU62" s="1028"/>
      <c r="EFV62" s="1028"/>
      <c r="EFW62" s="1028"/>
      <c r="EFX62" s="1028"/>
      <c r="EFY62" s="1028"/>
      <c r="EFZ62" s="1028"/>
      <c r="EGA62" s="1028"/>
      <c r="EGB62" s="1028"/>
      <c r="EGC62" s="1028"/>
      <c r="EGD62" s="1028"/>
      <c r="EGE62" s="1028"/>
      <c r="EGF62" s="1028"/>
      <c r="EGG62" s="1028"/>
      <c r="EGH62" s="1028"/>
      <c r="EGI62" s="1028"/>
      <c r="EGJ62" s="1028"/>
      <c r="EGK62" s="1028"/>
      <c r="EGL62" s="1028"/>
      <c r="EGM62" s="1028"/>
      <c r="EGN62" s="1028"/>
      <c r="EGO62" s="1028"/>
      <c r="EGP62" s="1028"/>
      <c r="EGQ62" s="1028"/>
      <c r="EGR62" s="1028"/>
      <c r="EGS62" s="1028"/>
      <c r="EGT62" s="1028"/>
      <c r="EGU62" s="1028"/>
      <c r="EGV62" s="1028"/>
      <c r="EGW62" s="1028"/>
      <c r="EGX62" s="1028"/>
      <c r="EGY62" s="1028"/>
      <c r="EGZ62" s="1028"/>
      <c r="EHA62" s="1028"/>
      <c r="EHB62" s="1028"/>
      <c r="EHC62" s="1028"/>
      <c r="EHD62" s="1028"/>
      <c r="EHE62" s="1028"/>
      <c r="EHF62" s="1028"/>
      <c r="EHG62" s="1028"/>
      <c r="EHH62" s="1028"/>
      <c r="EHI62" s="1028"/>
      <c r="EHJ62" s="1028"/>
      <c r="EHK62" s="1028"/>
      <c r="EHL62" s="1028"/>
      <c r="EHM62" s="1028"/>
      <c r="EHN62" s="1028"/>
      <c r="EHO62" s="1028"/>
      <c r="EHP62" s="1028"/>
      <c r="EHQ62" s="1028"/>
      <c r="EHR62" s="1028"/>
      <c r="EHS62" s="1028"/>
      <c r="EHT62" s="1028"/>
      <c r="EHU62" s="1028"/>
      <c r="EHV62" s="1028"/>
      <c r="EHW62" s="1028"/>
      <c r="EHX62" s="1028"/>
      <c r="EHY62" s="1028"/>
      <c r="EHZ62" s="1028"/>
      <c r="EIA62" s="1028"/>
      <c r="EIB62" s="1028"/>
      <c r="EIC62" s="1028"/>
      <c r="EID62" s="1028"/>
      <c r="EIE62" s="1028"/>
      <c r="EIF62" s="1028"/>
      <c r="EIG62" s="1028"/>
      <c r="EIH62" s="1028"/>
      <c r="EII62" s="1028"/>
      <c r="EIJ62" s="1028"/>
      <c r="EIK62" s="1028"/>
      <c r="EIL62" s="1028"/>
      <c r="EIM62" s="1028"/>
      <c r="EIN62" s="1028"/>
      <c r="EIO62" s="1028"/>
      <c r="EIP62" s="1028"/>
      <c r="EIQ62" s="1028"/>
      <c r="EIR62" s="1028"/>
      <c r="EIS62" s="1028"/>
      <c r="EIT62" s="1028"/>
      <c r="EIU62" s="1028"/>
      <c r="EIV62" s="1028"/>
      <c r="EIW62" s="1028"/>
      <c r="EIX62" s="1028"/>
      <c r="EIY62" s="1028"/>
      <c r="EIZ62" s="1028"/>
      <c r="EJA62" s="1028"/>
      <c r="EJB62" s="1028"/>
      <c r="EJC62" s="1028"/>
      <c r="EJD62" s="1028"/>
      <c r="EJE62" s="1028"/>
      <c r="EJF62" s="1028"/>
      <c r="EJG62" s="1028"/>
      <c r="EJH62" s="1028"/>
      <c r="EJI62" s="1028"/>
      <c r="EJJ62" s="1028"/>
      <c r="EJK62" s="1028"/>
      <c r="EJL62" s="1028"/>
      <c r="EJM62" s="1028"/>
      <c r="EJN62" s="1028"/>
      <c r="EJO62" s="1028"/>
      <c r="EJP62" s="1028"/>
      <c r="EJQ62" s="1028"/>
      <c r="EJR62" s="1028"/>
      <c r="EJS62" s="1028"/>
      <c r="EJT62" s="1028"/>
      <c r="EJU62" s="1028"/>
      <c r="EJV62" s="1028"/>
      <c r="EJW62" s="1028"/>
      <c r="EJX62" s="1028"/>
      <c r="EJY62" s="1028"/>
      <c r="EJZ62" s="1028"/>
      <c r="EKA62" s="1028"/>
      <c r="EKB62" s="1028"/>
      <c r="EKC62" s="1028"/>
      <c r="EKD62" s="1028"/>
      <c r="EKE62" s="1028"/>
      <c r="EKF62" s="1028"/>
      <c r="EKG62" s="1028"/>
      <c r="EKH62" s="1028"/>
      <c r="EKI62" s="1028"/>
      <c r="EKJ62" s="1028"/>
      <c r="EKK62" s="1028"/>
      <c r="EKL62" s="1028"/>
      <c r="EKM62" s="1028"/>
      <c r="EKN62" s="1028"/>
      <c r="EKO62" s="1028"/>
      <c r="EKP62" s="1028"/>
      <c r="EKQ62" s="1028"/>
      <c r="EKR62" s="1028"/>
      <c r="EKS62" s="1028"/>
      <c r="EKT62" s="1028"/>
      <c r="EKU62" s="1028"/>
      <c r="EKV62" s="1028"/>
      <c r="EKW62" s="1028"/>
      <c r="EKX62" s="1028"/>
      <c r="EKY62" s="1028"/>
      <c r="EKZ62" s="1028"/>
      <c r="ELA62" s="1028"/>
      <c r="ELB62" s="1028"/>
      <c r="ELC62" s="1028"/>
      <c r="ELD62" s="1028"/>
      <c r="ELE62" s="1028"/>
      <c r="ELF62" s="1028"/>
      <c r="ELG62" s="1028"/>
      <c r="ELH62" s="1028"/>
      <c r="ELI62" s="1028"/>
      <c r="ELJ62" s="1028"/>
      <c r="ELK62" s="1028"/>
      <c r="ELL62" s="1028"/>
      <c r="ELM62" s="1028"/>
      <c r="ELN62" s="1028"/>
      <c r="ELO62" s="1028"/>
      <c r="ELP62" s="1028"/>
      <c r="ELQ62" s="1028"/>
      <c r="ELR62" s="1028"/>
      <c r="ELS62" s="1028"/>
      <c r="ELT62" s="1028"/>
      <c r="ELU62" s="1028"/>
      <c r="ELV62" s="1028"/>
      <c r="ELW62" s="1028"/>
      <c r="ELX62" s="1028"/>
      <c r="ELY62" s="1028"/>
      <c r="ELZ62" s="1028"/>
      <c r="EMA62" s="1028"/>
      <c r="EMB62" s="1028"/>
      <c r="EMC62" s="1028"/>
      <c r="EMD62" s="1028"/>
      <c r="EME62" s="1028"/>
      <c r="EMF62" s="1028"/>
      <c r="EMG62" s="1028"/>
      <c r="EMH62" s="1028"/>
      <c r="EMI62" s="1028"/>
      <c r="EMJ62" s="1028"/>
      <c r="EMK62" s="1028"/>
      <c r="EML62" s="1028"/>
      <c r="EMM62" s="1028"/>
      <c r="EMN62" s="1028"/>
      <c r="EMO62" s="1028"/>
      <c r="EMP62" s="1028"/>
      <c r="EMQ62" s="1028"/>
      <c r="EMR62" s="1028"/>
      <c r="EMS62" s="1028"/>
      <c r="EMT62" s="1028"/>
      <c r="EMU62" s="1028"/>
      <c r="EMV62" s="1028"/>
      <c r="EMW62" s="1028"/>
      <c r="EMX62" s="1028"/>
      <c r="EMY62" s="1028"/>
      <c r="EMZ62" s="1028"/>
      <c r="ENA62" s="1028"/>
      <c r="ENB62" s="1028"/>
      <c r="ENC62" s="1028"/>
      <c r="END62" s="1028"/>
      <c r="ENE62" s="1028"/>
      <c r="ENF62" s="1028"/>
      <c r="ENG62" s="1028"/>
      <c r="ENH62" s="1028"/>
      <c r="ENI62" s="1028"/>
      <c r="ENJ62" s="1028"/>
      <c r="ENK62" s="1028"/>
      <c r="ENL62" s="1028"/>
      <c r="ENM62" s="1028"/>
      <c r="ENN62" s="1028"/>
      <c r="ENO62" s="1028"/>
      <c r="ENP62" s="1028"/>
      <c r="ENQ62" s="1028"/>
      <c r="ENR62" s="1028"/>
      <c r="ENS62" s="1028"/>
      <c r="ENT62" s="1028"/>
      <c r="ENU62" s="1028"/>
      <c r="ENV62" s="1028"/>
      <c r="ENW62" s="1028"/>
      <c r="ENX62" s="1028"/>
      <c r="ENY62" s="1028"/>
      <c r="ENZ62" s="1028"/>
      <c r="EOA62" s="1028"/>
      <c r="EOB62" s="1028"/>
      <c r="EOC62" s="1028"/>
      <c r="EOD62" s="1028"/>
      <c r="EOE62" s="1028"/>
      <c r="EOF62" s="1028"/>
      <c r="EOG62" s="1028"/>
      <c r="EOH62" s="1028"/>
      <c r="EOI62" s="1028"/>
      <c r="EOJ62" s="1028"/>
      <c r="EOK62" s="1028"/>
      <c r="EOL62" s="1028"/>
      <c r="EOM62" s="1028"/>
      <c r="EON62" s="1028"/>
      <c r="EOO62" s="1028"/>
      <c r="EOP62" s="1028"/>
      <c r="EOQ62" s="1028"/>
      <c r="EOR62" s="1028"/>
      <c r="EOS62" s="1028"/>
      <c r="EOT62" s="1028"/>
      <c r="EOU62" s="1028"/>
      <c r="EOV62" s="1028"/>
      <c r="EOW62" s="1028"/>
      <c r="EOX62" s="1028"/>
      <c r="EOY62" s="1028"/>
      <c r="EOZ62" s="1028"/>
      <c r="EPA62" s="1028"/>
      <c r="EPB62" s="1028"/>
      <c r="EPC62" s="1028"/>
      <c r="EPD62" s="1028"/>
      <c r="EPE62" s="1028"/>
      <c r="EPF62" s="1028"/>
      <c r="EPG62" s="1028"/>
      <c r="EPH62" s="1028"/>
      <c r="EPI62" s="1028"/>
      <c r="EPJ62" s="1028"/>
      <c r="EPK62" s="1028"/>
      <c r="EPL62" s="1028"/>
      <c r="EPM62" s="1028"/>
      <c r="EPN62" s="1028"/>
      <c r="EPO62" s="1028"/>
      <c r="EPP62" s="1028"/>
      <c r="EPQ62" s="1028"/>
      <c r="EPR62" s="1028"/>
      <c r="EPS62" s="1028"/>
      <c r="EPT62" s="1028"/>
      <c r="EPU62" s="1028"/>
      <c r="EPV62" s="1028"/>
      <c r="EPW62" s="1028"/>
      <c r="EPX62" s="1028"/>
      <c r="EPY62" s="1028"/>
      <c r="EPZ62" s="1028"/>
      <c r="EQA62" s="1028"/>
      <c r="EQB62" s="1028"/>
      <c r="EQC62" s="1028"/>
      <c r="EQD62" s="1028"/>
      <c r="EQE62" s="1028"/>
      <c r="EQF62" s="1028"/>
      <c r="EQG62" s="1028"/>
      <c r="EQH62" s="1028"/>
      <c r="EQI62" s="1028"/>
      <c r="EQJ62" s="1028"/>
      <c r="EQK62" s="1028"/>
      <c r="EQL62" s="1028"/>
      <c r="EQM62" s="1028"/>
      <c r="EQN62" s="1028"/>
      <c r="EQO62" s="1028"/>
      <c r="EQP62" s="1028"/>
      <c r="EQQ62" s="1028"/>
      <c r="EQR62" s="1028"/>
      <c r="EQS62" s="1028"/>
      <c r="EQT62" s="1028"/>
      <c r="EQU62" s="1028"/>
      <c r="EQV62" s="1028"/>
      <c r="EQW62" s="1028"/>
      <c r="EQX62" s="1028"/>
      <c r="EQY62" s="1028"/>
      <c r="EQZ62" s="1028"/>
      <c r="ERA62" s="1028"/>
      <c r="ERB62" s="1028"/>
      <c r="ERC62" s="1028"/>
      <c r="ERD62" s="1028"/>
      <c r="ERE62" s="1028"/>
      <c r="ERF62" s="1028"/>
      <c r="ERG62" s="1028"/>
      <c r="ERH62" s="1028"/>
      <c r="ERI62" s="1028"/>
      <c r="ERJ62" s="1028"/>
      <c r="ERK62" s="1028"/>
      <c r="ERL62" s="1028"/>
      <c r="ERM62" s="1028"/>
      <c r="ERN62" s="1028"/>
      <c r="ERO62" s="1028"/>
      <c r="ERP62" s="1028"/>
      <c r="ERQ62" s="1028"/>
      <c r="ERR62" s="1028"/>
      <c r="ERS62" s="1028"/>
      <c r="ERT62" s="1028"/>
      <c r="ERU62" s="1028"/>
      <c r="ERV62" s="1028"/>
      <c r="ERW62" s="1028"/>
      <c r="ERX62" s="1028"/>
      <c r="ERY62" s="1028"/>
      <c r="ERZ62" s="1028"/>
      <c r="ESA62" s="1028"/>
      <c r="ESB62" s="1028"/>
      <c r="ESC62" s="1028"/>
      <c r="ESD62" s="1028"/>
      <c r="ESE62" s="1028"/>
      <c r="ESF62" s="1028"/>
      <c r="ESG62" s="1028"/>
      <c r="ESH62" s="1028"/>
      <c r="ESI62" s="1028"/>
      <c r="ESJ62" s="1028"/>
      <c r="ESK62" s="1028"/>
      <c r="ESL62" s="1028"/>
      <c r="ESM62" s="1028"/>
      <c r="ESN62" s="1028"/>
      <c r="ESO62" s="1028"/>
      <c r="ESP62" s="1028"/>
      <c r="ESQ62" s="1028"/>
      <c r="ESR62" s="1028"/>
      <c r="ESS62" s="1028"/>
      <c r="EST62" s="1028"/>
      <c r="ESU62" s="1028"/>
      <c r="ESV62" s="1028"/>
      <c r="ESW62" s="1028"/>
      <c r="ESX62" s="1028"/>
      <c r="ESY62" s="1028"/>
      <c r="ESZ62" s="1028"/>
      <c r="ETA62" s="1028"/>
      <c r="ETB62" s="1028"/>
      <c r="ETC62" s="1028"/>
      <c r="ETD62" s="1028"/>
      <c r="ETE62" s="1028"/>
      <c r="ETF62" s="1028"/>
      <c r="ETG62" s="1028"/>
      <c r="ETH62" s="1028"/>
      <c r="ETI62" s="1028"/>
      <c r="ETJ62" s="1028"/>
      <c r="ETK62" s="1028"/>
      <c r="ETL62" s="1028"/>
      <c r="ETM62" s="1028"/>
      <c r="ETN62" s="1028"/>
      <c r="ETO62" s="1028"/>
      <c r="ETP62" s="1028"/>
      <c r="ETQ62" s="1028"/>
      <c r="ETR62" s="1028"/>
      <c r="ETS62" s="1028"/>
      <c r="ETT62" s="1028"/>
      <c r="ETU62" s="1028"/>
      <c r="ETV62" s="1028"/>
      <c r="ETW62" s="1028"/>
      <c r="ETX62" s="1028"/>
      <c r="ETY62" s="1028"/>
      <c r="ETZ62" s="1028"/>
      <c r="EUA62" s="1028"/>
      <c r="EUB62" s="1028"/>
      <c r="EUC62" s="1028"/>
      <c r="EUD62" s="1028"/>
      <c r="EUE62" s="1028"/>
      <c r="EUF62" s="1028"/>
      <c r="EUG62" s="1028"/>
      <c r="EUH62" s="1028"/>
      <c r="EUI62" s="1028"/>
      <c r="EUJ62" s="1028"/>
      <c r="EUK62" s="1028"/>
      <c r="EUL62" s="1028"/>
      <c r="EUM62" s="1028"/>
      <c r="EUN62" s="1028"/>
      <c r="EUO62" s="1028"/>
      <c r="EUP62" s="1028"/>
      <c r="EUQ62" s="1028"/>
      <c r="EUR62" s="1028"/>
      <c r="EUS62" s="1028"/>
      <c r="EUT62" s="1028"/>
      <c r="EUU62" s="1028"/>
      <c r="EUV62" s="1028"/>
      <c r="EUW62" s="1028"/>
      <c r="EUX62" s="1028"/>
      <c r="EUY62" s="1028"/>
      <c r="EUZ62" s="1028"/>
      <c r="EVA62" s="1028"/>
      <c r="EVB62" s="1028"/>
      <c r="EVC62" s="1028"/>
      <c r="EVD62" s="1028"/>
      <c r="EVE62" s="1028"/>
      <c r="EVF62" s="1028"/>
      <c r="EVG62" s="1028"/>
      <c r="EVH62" s="1028"/>
      <c r="EVI62" s="1028"/>
      <c r="EVJ62" s="1028"/>
      <c r="EVK62" s="1028"/>
      <c r="EVL62" s="1028"/>
      <c r="EVM62" s="1028"/>
      <c r="EVN62" s="1028"/>
      <c r="EVO62" s="1028"/>
      <c r="EVP62" s="1028"/>
      <c r="EVQ62" s="1028"/>
      <c r="EVR62" s="1028"/>
      <c r="EVS62" s="1028"/>
      <c r="EVT62" s="1028"/>
      <c r="EVU62" s="1028"/>
      <c r="EVV62" s="1028"/>
      <c r="EVW62" s="1028"/>
      <c r="EVX62" s="1028"/>
      <c r="EVY62" s="1028"/>
      <c r="EVZ62" s="1028"/>
      <c r="EWA62" s="1028"/>
      <c r="EWB62" s="1028"/>
      <c r="EWC62" s="1028"/>
      <c r="EWD62" s="1028"/>
      <c r="EWE62" s="1028"/>
      <c r="EWF62" s="1028"/>
      <c r="EWG62" s="1028"/>
      <c r="EWH62" s="1028"/>
      <c r="EWI62" s="1028"/>
      <c r="EWJ62" s="1028"/>
      <c r="EWK62" s="1028"/>
      <c r="EWL62" s="1028"/>
      <c r="EWM62" s="1028"/>
      <c r="EWN62" s="1028"/>
      <c r="EWO62" s="1028"/>
      <c r="EWP62" s="1028"/>
      <c r="EWQ62" s="1028"/>
      <c r="EWR62" s="1028"/>
      <c r="EWS62" s="1028"/>
      <c r="EWT62" s="1028"/>
      <c r="EWU62" s="1028"/>
      <c r="EWV62" s="1028"/>
      <c r="EWW62" s="1028"/>
      <c r="EWX62" s="1028"/>
      <c r="EWY62" s="1028"/>
      <c r="EWZ62" s="1028"/>
      <c r="EXA62" s="1028"/>
      <c r="EXB62" s="1028"/>
      <c r="EXC62" s="1028"/>
      <c r="EXD62" s="1028"/>
      <c r="EXE62" s="1028"/>
      <c r="EXF62" s="1028"/>
      <c r="EXG62" s="1028"/>
      <c r="EXH62" s="1028"/>
      <c r="EXI62" s="1028"/>
      <c r="EXJ62" s="1028"/>
      <c r="EXK62" s="1028"/>
      <c r="EXL62" s="1028"/>
      <c r="EXM62" s="1028"/>
      <c r="EXN62" s="1028"/>
      <c r="EXO62" s="1028"/>
      <c r="EXP62" s="1028"/>
      <c r="EXQ62" s="1028"/>
      <c r="EXR62" s="1028"/>
      <c r="EXS62" s="1028"/>
      <c r="EXT62" s="1028"/>
      <c r="EXU62" s="1028"/>
      <c r="EXV62" s="1028"/>
      <c r="EXW62" s="1028"/>
      <c r="EXX62" s="1028"/>
      <c r="EXY62" s="1028"/>
      <c r="EXZ62" s="1028"/>
      <c r="EYA62" s="1028"/>
      <c r="EYB62" s="1028"/>
      <c r="EYC62" s="1028"/>
      <c r="EYD62" s="1028"/>
      <c r="EYE62" s="1028"/>
      <c r="EYF62" s="1028"/>
      <c r="EYG62" s="1028"/>
      <c r="EYH62" s="1028"/>
      <c r="EYI62" s="1028"/>
      <c r="EYJ62" s="1028"/>
      <c r="EYK62" s="1028"/>
      <c r="EYL62" s="1028"/>
      <c r="EYM62" s="1028"/>
      <c r="EYN62" s="1028"/>
      <c r="EYO62" s="1028"/>
      <c r="EYP62" s="1028"/>
      <c r="EYQ62" s="1028"/>
      <c r="EYR62" s="1028"/>
      <c r="EYS62" s="1028"/>
      <c r="EYT62" s="1028"/>
      <c r="EYU62" s="1028"/>
      <c r="EYV62" s="1028"/>
      <c r="EYW62" s="1028"/>
      <c r="EYX62" s="1028"/>
      <c r="EYY62" s="1028"/>
      <c r="EYZ62" s="1028"/>
      <c r="EZA62" s="1028"/>
      <c r="EZB62" s="1028"/>
      <c r="EZC62" s="1028"/>
      <c r="EZD62" s="1028"/>
      <c r="EZE62" s="1028"/>
      <c r="EZF62" s="1028"/>
      <c r="EZG62" s="1028"/>
      <c r="EZH62" s="1028"/>
      <c r="EZI62" s="1028"/>
      <c r="EZJ62" s="1028"/>
      <c r="EZK62" s="1028"/>
      <c r="EZL62" s="1028"/>
      <c r="EZM62" s="1028"/>
      <c r="EZN62" s="1028"/>
      <c r="EZO62" s="1028"/>
      <c r="EZP62" s="1028"/>
      <c r="EZQ62" s="1028"/>
      <c r="EZR62" s="1028"/>
      <c r="EZS62" s="1028"/>
      <c r="EZT62" s="1028"/>
      <c r="EZU62" s="1028"/>
      <c r="EZV62" s="1028"/>
      <c r="EZW62" s="1028"/>
      <c r="EZX62" s="1028"/>
      <c r="EZY62" s="1028"/>
      <c r="EZZ62" s="1028"/>
      <c r="FAA62" s="1028"/>
      <c r="FAB62" s="1028"/>
      <c r="FAC62" s="1028"/>
      <c r="FAD62" s="1028"/>
      <c r="FAE62" s="1028"/>
      <c r="FAF62" s="1028"/>
      <c r="FAG62" s="1028"/>
      <c r="FAH62" s="1028"/>
      <c r="FAI62" s="1028"/>
      <c r="FAJ62" s="1028"/>
      <c r="FAK62" s="1028"/>
      <c r="FAL62" s="1028"/>
      <c r="FAM62" s="1028"/>
      <c r="FAN62" s="1028"/>
      <c r="FAO62" s="1028"/>
      <c r="FAP62" s="1028"/>
      <c r="FAQ62" s="1028"/>
      <c r="FAR62" s="1028"/>
      <c r="FAS62" s="1028"/>
      <c r="FAT62" s="1028"/>
      <c r="FAU62" s="1028"/>
      <c r="FAV62" s="1028"/>
      <c r="FAW62" s="1028"/>
      <c r="FAX62" s="1028"/>
      <c r="FAY62" s="1028"/>
      <c r="FAZ62" s="1028"/>
      <c r="FBA62" s="1028"/>
      <c r="FBB62" s="1028"/>
      <c r="FBC62" s="1028"/>
      <c r="FBD62" s="1028"/>
      <c r="FBE62" s="1028"/>
      <c r="FBF62" s="1028"/>
      <c r="FBG62" s="1028"/>
      <c r="FBH62" s="1028"/>
      <c r="FBI62" s="1028"/>
      <c r="FBJ62" s="1028"/>
      <c r="FBK62" s="1028"/>
      <c r="FBL62" s="1028"/>
      <c r="FBM62" s="1028"/>
      <c r="FBN62" s="1028"/>
      <c r="FBO62" s="1028"/>
      <c r="FBP62" s="1028"/>
      <c r="FBQ62" s="1028"/>
      <c r="FBR62" s="1028"/>
      <c r="FBS62" s="1028"/>
      <c r="FBT62" s="1028"/>
      <c r="FBU62" s="1028"/>
      <c r="FBV62" s="1028"/>
      <c r="FBW62" s="1028"/>
      <c r="FBX62" s="1028"/>
      <c r="FBY62" s="1028"/>
      <c r="FBZ62" s="1028"/>
      <c r="FCA62" s="1028"/>
      <c r="FCB62" s="1028"/>
      <c r="FCC62" s="1028"/>
      <c r="FCD62" s="1028"/>
      <c r="FCE62" s="1028"/>
      <c r="FCF62" s="1028"/>
      <c r="FCG62" s="1028"/>
      <c r="FCH62" s="1028"/>
      <c r="FCI62" s="1028"/>
      <c r="FCJ62" s="1028"/>
      <c r="FCK62" s="1028"/>
      <c r="FCL62" s="1028"/>
      <c r="FCM62" s="1028"/>
      <c r="FCN62" s="1028"/>
      <c r="FCO62" s="1028"/>
      <c r="FCP62" s="1028"/>
      <c r="FCQ62" s="1028"/>
      <c r="FCR62" s="1028"/>
      <c r="FCS62" s="1028"/>
      <c r="FCT62" s="1028"/>
      <c r="FCU62" s="1028"/>
      <c r="FCV62" s="1028"/>
      <c r="FCW62" s="1028"/>
      <c r="FCX62" s="1028"/>
      <c r="FCY62" s="1028"/>
      <c r="FCZ62" s="1028"/>
      <c r="FDA62" s="1028"/>
      <c r="FDB62" s="1028"/>
      <c r="FDC62" s="1028"/>
      <c r="FDD62" s="1028"/>
      <c r="FDE62" s="1028"/>
      <c r="FDF62" s="1028"/>
      <c r="FDG62" s="1028"/>
      <c r="FDH62" s="1028"/>
      <c r="FDI62" s="1028"/>
      <c r="FDJ62" s="1028"/>
      <c r="FDK62" s="1028"/>
      <c r="FDL62" s="1028"/>
      <c r="FDM62" s="1028"/>
      <c r="FDN62" s="1028"/>
      <c r="FDO62" s="1028"/>
      <c r="FDP62" s="1028"/>
      <c r="FDQ62" s="1028"/>
      <c r="FDR62" s="1028"/>
      <c r="FDS62" s="1028"/>
      <c r="FDT62" s="1028"/>
      <c r="FDU62" s="1028"/>
      <c r="FDV62" s="1028"/>
      <c r="FDW62" s="1028"/>
      <c r="FDX62" s="1028"/>
      <c r="FDY62" s="1028"/>
      <c r="FDZ62" s="1028"/>
      <c r="FEA62" s="1028"/>
      <c r="FEB62" s="1028"/>
      <c r="FEC62" s="1028"/>
      <c r="FED62" s="1028"/>
      <c r="FEE62" s="1028"/>
      <c r="FEF62" s="1028"/>
      <c r="FEG62" s="1028"/>
      <c r="FEH62" s="1028"/>
      <c r="FEI62" s="1028"/>
      <c r="FEJ62" s="1028"/>
      <c r="FEK62" s="1028"/>
      <c r="FEL62" s="1028"/>
      <c r="FEM62" s="1028"/>
      <c r="FEN62" s="1028"/>
      <c r="FEO62" s="1028"/>
      <c r="FEP62" s="1028"/>
      <c r="FEQ62" s="1028"/>
      <c r="FER62" s="1028"/>
      <c r="FES62" s="1028"/>
      <c r="FET62" s="1028"/>
      <c r="FEU62" s="1028"/>
      <c r="FEV62" s="1028"/>
      <c r="FEW62" s="1028"/>
      <c r="FEX62" s="1028"/>
      <c r="FEY62" s="1028"/>
      <c r="FEZ62" s="1028"/>
      <c r="FFA62" s="1028"/>
      <c r="FFB62" s="1028"/>
      <c r="FFC62" s="1028"/>
      <c r="FFD62" s="1028"/>
      <c r="FFE62" s="1028"/>
      <c r="FFF62" s="1028"/>
      <c r="FFG62" s="1028"/>
      <c r="FFH62" s="1028"/>
      <c r="FFI62" s="1028"/>
      <c r="FFJ62" s="1028"/>
      <c r="FFK62" s="1028"/>
      <c r="FFL62" s="1028"/>
      <c r="FFM62" s="1028"/>
      <c r="FFN62" s="1028"/>
      <c r="FFO62" s="1028"/>
      <c r="FFP62" s="1028"/>
      <c r="FFQ62" s="1028"/>
      <c r="FFR62" s="1028"/>
      <c r="FFS62" s="1028"/>
      <c r="FFT62" s="1028"/>
      <c r="FFU62" s="1028"/>
      <c r="FFV62" s="1028"/>
      <c r="FFW62" s="1028"/>
      <c r="FFX62" s="1028"/>
      <c r="FFY62" s="1028"/>
      <c r="FFZ62" s="1028"/>
      <c r="FGA62" s="1028"/>
      <c r="FGB62" s="1028"/>
      <c r="FGC62" s="1028"/>
      <c r="FGD62" s="1028"/>
      <c r="FGE62" s="1028"/>
      <c r="FGF62" s="1028"/>
      <c r="FGG62" s="1028"/>
      <c r="FGH62" s="1028"/>
      <c r="FGI62" s="1028"/>
      <c r="FGJ62" s="1028"/>
      <c r="FGK62" s="1028"/>
      <c r="FGL62" s="1028"/>
      <c r="FGM62" s="1028"/>
      <c r="FGN62" s="1028"/>
      <c r="FGO62" s="1028"/>
      <c r="FGP62" s="1028"/>
      <c r="FGQ62" s="1028"/>
      <c r="FGR62" s="1028"/>
      <c r="FGS62" s="1028"/>
      <c r="FGT62" s="1028"/>
      <c r="FGU62" s="1028"/>
      <c r="FGV62" s="1028"/>
      <c r="FGW62" s="1028"/>
      <c r="FGX62" s="1028"/>
      <c r="FGY62" s="1028"/>
      <c r="FGZ62" s="1028"/>
      <c r="FHA62" s="1028"/>
      <c r="FHB62" s="1028"/>
      <c r="FHC62" s="1028"/>
      <c r="FHD62" s="1028"/>
      <c r="FHE62" s="1028"/>
      <c r="FHF62" s="1028"/>
      <c r="FHG62" s="1028"/>
      <c r="FHH62" s="1028"/>
      <c r="FHI62" s="1028"/>
      <c r="FHJ62" s="1028"/>
      <c r="FHK62" s="1028"/>
      <c r="FHL62" s="1028"/>
      <c r="FHM62" s="1028"/>
      <c r="FHN62" s="1028"/>
      <c r="FHO62" s="1028"/>
      <c r="FHP62" s="1028"/>
      <c r="FHQ62" s="1028"/>
      <c r="FHR62" s="1028"/>
      <c r="FHS62" s="1028"/>
      <c r="FHT62" s="1028"/>
      <c r="FHU62" s="1028"/>
      <c r="FHV62" s="1028"/>
      <c r="FHW62" s="1028"/>
      <c r="FHX62" s="1028"/>
      <c r="FHY62" s="1028"/>
      <c r="FHZ62" s="1028"/>
      <c r="FIA62" s="1028"/>
      <c r="FIB62" s="1028"/>
      <c r="FIC62" s="1028"/>
      <c r="FID62" s="1028"/>
      <c r="FIE62" s="1028"/>
      <c r="FIF62" s="1028"/>
      <c r="FIG62" s="1028"/>
      <c r="FIH62" s="1028"/>
      <c r="FII62" s="1028"/>
      <c r="FIJ62" s="1028"/>
      <c r="FIK62" s="1028"/>
      <c r="FIL62" s="1028"/>
      <c r="FIM62" s="1028"/>
      <c r="FIN62" s="1028"/>
      <c r="FIO62" s="1028"/>
      <c r="FIP62" s="1028"/>
      <c r="FIQ62" s="1028"/>
      <c r="FIR62" s="1028"/>
      <c r="FIS62" s="1028"/>
      <c r="FIT62" s="1028"/>
      <c r="FIU62" s="1028"/>
      <c r="FIV62" s="1028"/>
      <c r="FIW62" s="1028"/>
      <c r="FIX62" s="1028"/>
      <c r="FIY62" s="1028"/>
      <c r="FIZ62" s="1028"/>
      <c r="FJA62" s="1028"/>
      <c r="FJB62" s="1028"/>
      <c r="FJC62" s="1028"/>
      <c r="FJD62" s="1028"/>
      <c r="FJE62" s="1028"/>
      <c r="FJF62" s="1028"/>
      <c r="FJG62" s="1028"/>
      <c r="FJH62" s="1028"/>
      <c r="FJI62" s="1028"/>
      <c r="FJJ62" s="1028"/>
      <c r="FJK62" s="1028"/>
      <c r="FJL62" s="1028"/>
      <c r="FJM62" s="1028"/>
      <c r="FJN62" s="1028"/>
      <c r="FJO62" s="1028"/>
      <c r="FJP62" s="1028"/>
      <c r="FJQ62" s="1028"/>
      <c r="FJR62" s="1028"/>
      <c r="FJS62" s="1028"/>
      <c r="FJT62" s="1028"/>
      <c r="FJU62" s="1028"/>
      <c r="FJV62" s="1028"/>
      <c r="FJW62" s="1028"/>
      <c r="FJX62" s="1028"/>
      <c r="FJY62" s="1028"/>
      <c r="FJZ62" s="1028"/>
      <c r="FKA62" s="1028"/>
      <c r="FKB62" s="1028"/>
      <c r="FKC62" s="1028"/>
      <c r="FKD62" s="1028"/>
      <c r="FKE62" s="1028"/>
      <c r="FKF62" s="1028"/>
      <c r="FKG62" s="1028"/>
      <c r="FKH62" s="1028"/>
      <c r="FKI62" s="1028"/>
      <c r="FKJ62" s="1028"/>
      <c r="FKK62" s="1028"/>
      <c r="FKL62" s="1028"/>
      <c r="FKM62" s="1028"/>
      <c r="FKN62" s="1028"/>
      <c r="FKO62" s="1028"/>
      <c r="FKP62" s="1028"/>
      <c r="FKQ62" s="1028"/>
      <c r="FKR62" s="1028"/>
      <c r="FKS62" s="1028"/>
      <c r="FKT62" s="1028"/>
      <c r="FKU62" s="1028"/>
      <c r="FKV62" s="1028"/>
      <c r="FKW62" s="1028"/>
      <c r="FKX62" s="1028"/>
      <c r="FKY62" s="1028"/>
      <c r="FKZ62" s="1028"/>
      <c r="FLA62" s="1028"/>
      <c r="FLB62" s="1028"/>
      <c r="FLC62" s="1028"/>
      <c r="FLD62" s="1028"/>
      <c r="FLE62" s="1028"/>
      <c r="FLF62" s="1028"/>
      <c r="FLG62" s="1028"/>
      <c r="FLH62" s="1028"/>
      <c r="FLI62" s="1028"/>
      <c r="FLJ62" s="1028"/>
      <c r="FLK62" s="1028"/>
      <c r="FLL62" s="1028"/>
      <c r="FLM62" s="1028"/>
      <c r="FLN62" s="1028"/>
      <c r="FLO62" s="1028"/>
      <c r="FLP62" s="1028"/>
      <c r="FLQ62" s="1028"/>
      <c r="FLR62" s="1028"/>
      <c r="FLS62" s="1028"/>
      <c r="FLT62" s="1028"/>
      <c r="FLU62" s="1028"/>
      <c r="FLV62" s="1028"/>
      <c r="FLW62" s="1028"/>
      <c r="FLX62" s="1028"/>
      <c r="FLY62" s="1028"/>
      <c r="FLZ62" s="1028"/>
      <c r="FMA62" s="1028"/>
      <c r="FMB62" s="1028"/>
      <c r="FMC62" s="1028"/>
      <c r="FMD62" s="1028"/>
      <c r="FME62" s="1028"/>
      <c r="FMF62" s="1028"/>
      <c r="FMG62" s="1028"/>
      <c r="FMH62" s="1028"/>
      <c r="FMI62" s="1028"/>
      <c r="FMJ62" s="1028"/>
      <c r="FMK62" s="1028"/>
      <c r="FML62" s="1028"/>
      <c r="FMM62" s="1028"/>
      <c r="FMN62" s="1028"/>
      <c r="FMO62" s="1028"/>
      <c r="FMP62" s="1028"/>
      <c r="FMQ62" s="1028"/>
      <c r="FMR62" s="1028"/>
      <c r="FMS62" s="1028"/>
      <c r="FMT62" s="1028"/>
      <c r="FMU62" s="1028"/>
      <c r="FMV62" s="1028"/>
      <c r="FMW62" s="1028"/>
      <c r="FMX62" s="1028"/>
      <c r="FMY62" s="1028"/>
      <c r="FMZ62" s="1028"/>
      <c r="FNA62" s="1028"/>
      <c r="FNB62" s="1028"/>
      <c r="FNC62" s="1028"/>
      <c r="FND62" s="1028"/>
      <c r="FNE62" s="1028"/>
      <c r="FNF62" s="1028"/>
      <c r="FNG62" s="1028"/>
      <c r="FNH62" s="1028"/>
      <c r="FNI62" s="1028"/>
      <c r="FNJ62" s="1028"/>
      <c r="FNK62" s="1028"/>
      <c r="FNL62" s="1028"/>
      <c r="FNM62" s="1028"/>
      <c r="FNN62" s="1028"/>
      <c r="FNO62" s="1028"/>
      <c r="FNP62" s="1028"/>
      <c r="FNQ62" s="1028"/>
      <c r="FNR62" s="1028"/>
      <c r="FNS62" s="1028"/>
      <c r="FNT62" s="1028"/>
      <c r="FNU62" s="1028"/>
      <c r="FNV62" s="1028"/>
      <c r="FNW62" s="1028"/>
      <c r="FNX62" s="1028"/>
      <c r="FNY62" s="1028"/>
      <c r="FNZ62" s="1028"/>
      <c r="FOA62" s="1028"/>
      <c r="FOB62" s="1028"/>
      <c r="FOC62" s="1028"/>
      <c r="FOD62" s="1028"/>
      <c r="FOE62" s="1028"/>
      <c r="FOF62" s="1028"/>
      <c r="FOG62" s="1028"/>
      <c r="FOH62" s="1028"/>
      <c r="FOI62" s="1028"/>
      <c r="FOJ62" s="1028"/>
      <c r="FOK62" s="1028"/>
      <c r="FOL62" s="1028"/>
      <c r="FOM62" s="1028"/>
      <c r="FON62" s="1028"/>
      <c r="FOO62" s="1028"/>
      <c r="FOP62" s="1028"/>
      <c r="FOQ62" s="1028"/>
      <c r="FOR62" s="1028"/>
      <c r="FOS62" s="1028"/>
      <c r="FOT62" s="1028"/>
      <c r="FOU62" s="1028"/>
      <c r="FOV62" s="1028"/>
      <c r="FOW62" s="1028"/>
      <c r="FOX62" s="1028"/>
      <c r="FOY62" s="1028"/>
      <c r="FOZ62" s="1028"/>
      <c r="FPA62" s="1028"/>
      <c r="FPB62" s="1028"/>
      <c r="FPC62" s="1028"/>
      <c r="FPD62" s="1028"/>
      <c r="FPE62" s="1028"/>
      <c r="FPF62" s="1028"/>
      <c r="FPG62" s="1028"/>
      <c r="FPH62" s="1028"/>
      <c r="FPI62" s="1028"/>
      <c r="FPJ62" s="1028"/>
      <c r="FPK62" s="1028"/>
      <c r="FPL62" s="1028"/>
      <c r="FPM62" s="1028"/>
      <c r="FPN62" s="1028"/>
      <c r="FPO62" s="1028"/>
      <c r="FPP62" s="1028"/>
      <c r="FPQ62" s="1028"/>
      <c r="FPR62" s="1028"/>
      <c r="FPS62" s="1028"/>
      <c r="FPT62" s="1028"/>
      <c r="FPU62" s="1028"/>
      <c r="FPV62" s="1028"/>
      <c r="FPW62" s="1028"/>
      <c r="FPX62" s="1028"/>
      <c r="FPY62" s="1028"/>
      <c r="FPZ62" s="1028"/>
      <c r="FQA62" s="1028"/>
      <c r="FQB62" s="1028"/>
      <c r="FQC62" s="1028"/>
      <c r="FQD62" s="1028"/>
      <c r="FQE62" s="1028"/>
      <c r="FQF62" s="1028"/>
      <c r="FQG62" s="1028"/>
      <c r="FQH62" s="1028"/>
      <c r="FQI62" s="1028"/>
      <c r="FQJ62" s="1028"/>
      <c r="FQK62" s="1028"/>
      <c r="FQL62" s="1028"/>
      <c r="FQM62" s="1028"/>
      <c r="FQN62" s="1028"/>
      <c r="FQO62" s="1028"/>
      <c r="FQP62" s="1028"/>
      <c r="FQQ62" s="1028"/>
      <c r="FQR62" s="1028"/>
      <c r="FQS62" s="1028"/>
      <c r="FQT62" s="1028"/>
      <c r="FQU62" s="1028"/>
      <c r="FQV62" s="1028"/>
      <c r="FQW62" s="1028"/>
      <c r="FQX62" s="1028"/>
      <c r="FQY62" s="1028"/>
      <c r="FQZ62" s="1028"/>
      <c r="FRA62" s="1028"/>
      <c r="FRB62" s="1028"/>
      <c r="FRC62" s="1028"/>
      <c r="FRD62" s="1028"/>
      <c r="FRE62" s="1028"/>
      <c r="FRF62" s="1028"/>
      <c r="FRG62" s="1028"/>
      <c r="FRH62" s="1028"/>
      <c r="FRI62" s="1028"/>
      <c r="FRJ62" s="1028"/>
      <c r="FRK62" s="1028"/>
      <c r="FRL62" s="1028"/>
      <c r="FRM62" s="1028"/>
      <c r="FRN62" s="1028"/>
      <c r="FRO62" s="1028"/>
      <c r="FRP62" s="1028"/>
      <c r="FRQ62" s="1028"/>
      <c r="FRR62" s="1028"/>
      <c r="FRS62" s="1028"/>
      <c r="FRT62" s="1028"/>
      <c r="FRU62" s="1028"/>
      <c r="FRV62" s="1028"/>
      <c r="FRW62" s="1028"/>
      <c r="FRX62" s="1028"/>
      <c r="FRY62" s="1028"/>
      <c r="FRZ62" s="1028"/>
      <c r="FSA62" s="1028"/>
      <c r="FSB62" s="1028"/>
      <c r="FSC62" s="1028"/>
      <c r="FSD62" s="1028"/>
      <c r="FSE62" s="1028"/>
      <c r="FSF62" s="1028"/>
      <c r="FSG62" s="1028"/>
      <c r="FSH62" s="1028"/>
      <c r="FSI62" s="1028"/>
      <c r="FSJ62" s="1028"/>
      <c r="FSK62" s="1028"/>
      <c r="FSL62" s="1028"/>
      <c r="FSM62" s="1028"/>
      <c r="FSN62" s="1028"/>
      <c r="FSO62" s="1028"/>
      <c r="FSP62" s="1028"/>
      <c r="FSQ62" s="1028"/>
      <c r="FSR62" s="1028"/>
      <c r="FSS62" s="1028"/>
      <c r="FST62" s="1028"/>
      <c r="FSU62" s="1028"/>
      <c r="FSV62" s="1028"/>
      <c r="FSW62" s="1028"/>
      <c r="FSX62" s="1028"/>
      <c r="FSY62" s="1028"/>
      <c r="FSZ62" s="1028"/>
      <c r="FTA62" s="1028"/>
      <c r="FTB62" s="1028"/>
      <c r="FTC62" s="1028"/>
      <c r="FTD62" s="1028"/>
      <c r="FTE62" s="1028"/>
      <c r="FTF62" s="1028"/>
      <c r="FTG62" s="1028"/>
      <c r="FTH62" s="1028"/>
      <c r="FTI62" s="1028"/>
      <c r="FTJ62" s="1028"/>
      <c r="FTK62" s="1028"/>
      <c r="FTL62" s="1028"/>
      <c r="FTM62" s="1028"/>
      <c r="FTN62" s="1028"/>
      <c r="FTO62" s="1028"/>
      <c r="FTP62" s="1028"/>
      <c r="FTQ62" s="1028"/>
      <c r="FTR62" s="1028"/>
      <c r="FTS62" s="1028"/>
      <c r="FTT62" s="1028"/>
      <c r="FTU62" s="1028"/>
      <c r="FTV62" s="1028"/>
      <c r="FTW62" s="1028"/>
      <c r="FTX62" s="1028"/>
      <c r="FTY62" s="1028"/>
      <c r="FTZ62" s="1028"/>
      <c r="FUA62" s="1028"/>
      <c r="FUB62" s="1028"/>
      <c r="FUC62" s="1028"/>
      <c r="FUD62" s="1028"/>
      <c r="FUE62" s="1028"/>
      <c r="FUF62" s="1028"/>
      <c r="FUG62" s="1028"/>
      <c r="FUH62" s="1028"/>
      <c r="FUI62" s="1028"/>
      <c r="FUJ62" s="1028"/>
      <c r="FUK62" s="1028"/>
      <c r="FUL62" s="1028"/>
      <c r="FUM62" s="1028"/>
      <c r="FUN62" s="1028"/>
      <c r="FUO62" s="1028"/>
      <c r="FUP62" s="1028"/>
      <c r="FUQ62" s="1028"/>
      <c r="FUR62" s="1028"/>
      <c r="FUS62" s="1028"/>
      <c r="FUT62" s="1028"/>
      <c r="FUU62" s="1028"/>
      <c r="FUV62" s="1028"/>
      <c r="FUW62" s="1028"/>
      <c r="FUX62" s="1028"/>
      <c r="FUY62" s="1028"/>
      <c r="FUZ62" s="1028"/>
      <c r="FVA62" s="1028"/>
      <c r="FVB62" s="1028"/>
      <c r="FVC62" s="1028"/>
      <c r="FVD62" s="1028"/>
      <c r="FVE62" s="1028"/>
      <c r="FVF62" s="1028"/>
      <c r="FVG62" s="1028"/>
      <c r="FVH62" s="1028"/>
      <c r="FVI62" s="1028"/>
      <c r="FVJ62" s="1028"/>
      <c r="FVK62" s="1028"/>
      <c r="FVL62" s="1028"/>
      <c r="FVM62" s="1028"/>
      <c r="FVN62" s="1028"/>
      <c r="FVO62" s="1028"/>
      <c r="FVP62" s="1028"/>
      <c r="FVQ62" s="1028"/>
      <c r="FVR62" s="1028"/>
      <c r="FVS62" s="1028"/>
      <c r="FVT62" s="1028"/>
      <c r="FVU62" s="1028"/>
      <c r="FVV62" s="1028"/>
      <c r="FVW62" s="1028"/>
      <c r="FVX62" s="1028"/>
      <c r="FVY62" s="1028"/>
      <c r="FVZ62" s="1028"/>
      <c r="FWA62" s="1028"/>
      <c r="FWB62" s="1028"/>
      <c r="FWC62" s="1028"/>
      <c r="FWD62" s="1028"/>
      <c r="FWE62" s="1028"/>
      <c r="FWF62" s="1028"/>
      <c r="FWG62" s="1028"/>
      <c r="FWH62" s="1028"/>
      <c r="FWI62" s="1028"/>
      <c r="FWJ62" s="1028"/>
      <c r="FWK62" s="1028"/>
      <c r="FWL62" s="1028"/>
      <c r="FWM62" s="1028"/>
      <c r="FWN62" s="1028"/>
      <c r="FWO62" s="1028"/>
      <c r="FWP62" s="1028"/>
      <c r="FWQ62" s="1028"/>
      <c r="FWR62" s="1028"/>
      <c r="FWS62" s="1028"/>
      <c r="FWT62" s="1028"/>
      <c r="FWU62" s="1028"/>
      <c r="FWV62" s="1028"/>
      <c r="FWW62" s="1028"/>
      <c r="FWX62" s="1028"/>
      <c r="FWY62" s="1028"/>
      <c r="FWZ62" s="1028"/>
      <c r="FXA62" s="1028"/>
      <c r="FXB62" s="1028"/>
      <c r="FXC62" s="1028"/>
      <c r="FXD62" s="1028"/>
      <c r="FXE62" s="1028"/>
      <c r="FXF62" s="1028"/>
      <c r="FXG62" s="1028"/>
      <c r="FXH62" s="1028"/>
      <c r="FXI62" s="1028"/>
      <c r="FXJ62" s="1028"/>
      <c r="FXK62" s="1028"/>
      <c r="FXL62" s="1028"/>
      <c r="FXM62" s="1028"/>
      <c r="FXN62" s="1028"/>
      <c r="FXO62" s="1028"/>
      <c r="FXP62" s="1028"/>
      <c r="FXQ62" s="1028"/>
      <c r="FXR62" s="1028"/>
      <c r="FXS62" s="1028"/>
      <c r="FXT62" s="1028"/>
      <c r="FXU62" s="1028"/>
      <c r="FXV62" s="1028"/>
      <c r="FXW62" s="1028"/>
      <c r="FXX62" s="1028"/>
      <c r="FXY62" s="1028"/>
      <c r="FXZ62" s="1028"/>
      <c r="FYA62" s="1028"/>
      <c r="FYB62" s="1028"/>
      <c r="FYC62" s="1028"/>
      <c r="FYD62" s="1028"/>
      <c r="FYE62" s="1028"/>
      <c r="FYF62" s="1028"/>
      <c r="FYG62" s="1028"/>
      <c r="FYH62" s="1028"/>
      <c r="FYI62" s="1028"/>
      <c r="FYJ62" s="1028"/>
      <c r="FYK62" s="1028"/>
      <c r="FYL62" s="1028"/>
      <c r="FYM62" s="1028"/>
      <c r="FYN62" s="1028"/>
      <c r="FYO62" s="1028"/>
      <c r="FYP62" s="1028"/>
      <c r="FYQ62" s="1028"/>
      <c r="FYR62" s="1028"/>
      <c r="FYS62" s="1028"/>
      <c r="FYT62" s="1028"/>
      <c r="FYU62" s="1028"/>
      <c r="FYV62" s="1028"/>
      <c r="FYW62" s="1028"/>
      <c r="FYX62" s="1028"/>
      <c r="FYY62" s="1028"/>
      <c r="FYZ62" s="1028"/>
      <c r="FZA62" s="1028"/>
      <c r="FZB62" s="1028"/>
      <c r="FZC62" s="1028"/>
      <c r="FZD62" s="1028"/>
      <c r="FZE62" s="1028"/>
      <c r="FZF62" s="1028"/>
      <c r="FZG62" s="1028"/>
      <c r="FZH62" s="1028"/>
      <c r="FZI62" s="1028"/>
      <c r="FZJ62" s="1028"/>
      <c r="FZK62" s="1028"/>
      <c r="FZL62" s="1028"/>
      <c r="FZM62" s="1028"/>
      <c r="FZN62" s="1028"/>
      <c r="FZO62" s="1028"/>
      <c r="FZP62" s="1028"/>
      <c r="FZQ62" s="1028"/>
      <c r="FZR62" s="1028"/>
      <c r="FZS62" s="1028"/>
      <c r="FZT62" s="1028"/>
      <c r="FZU62" s="1028"/>
      <c r="FZV62" s="1028"/>
      <c r="FZW62" s="1028"/>
      <c r="FZX62" s="1028"/>
      <c r="FZY62" s="1028"/>
      <c r="FZZ62" s="1028"/>
      <c r="GAA62" s="1028"/>
      <c r="GAB62" s="1028"/>
      <c r="GAC62" s="1028"/>
      <c r="GAD62" s="1028"/>
      <c r="GAE62" s="1028"/>
      <c r="GAF62" s="1028"/>
      <c r="GAG62" s="1028"/>
      <c r="GAH62" s="1028"/>
      <c r="GAI62" s="1028"/>
      <c r="GAJ62" s="1028"/>
      <c r="GAK62" s="1028"/>
      <c r="GAL62" s="1028"/>
      <c r="GAM62" s="1028"/>
      <c r="GAN62" s="1028"/>
      <c r="GAO62" s="1028"/>
      <c r="GAP62" s="1028"/>
      <c r="GAQ62" s="1028"/>
      <c r="GAR62" s="1028"/>
      <c r="GAS62" s="1028"/>
      <c r="GAT62" s="1028"/>
      <c r="GAU62" s="1028"/>
      <c r="GAV62" s="1028"/>
      <c r="GAW62" s="1028"/>
      <c r="GAX62" s="1028"/>
      <c r="GAY62" s="1028"/>
      <c r="GAZ62" s="1028"/>
      <c r="GBA62" s="1028"/>
      <c r="GBB62" s="1028"/>
      <c r="GBC62" s="1028"/>
      <c r="GBD62" s="1028"/>
      <c r="GBE62" s="1028"/>
      <c r="GBF62" s="1028"/>
      <c r="GBG62" s="1028"/>
      <c r="GBH62" s="1028"/>
      <c r="GBI62" s="1028"/>
      <c r="GBJ62" s="1028"/>
      <c r="GBK62" s="1028"/>
      <c r="GBL62" s="1028"/>
      <c r="GBM62" s="1028"/>
      <c r="GBN62" s="1028"/>
      <c r="GBO62" s="1028"/>
      <c r="GBP62" s="1028"/>
      <c r="GBQ62" s="1028"/>
      <c r="GBR62" s="1028"/>
      <c r="GBS62" s="1028"/>
      <c r="GBT62" s="1028"/>
      <c r="GBU62" s="1028"/>
      <c r="GBV62" s="1028"/>
      <c r="GBW62" s="1028"/>
      <c r="GBX62" s="1028"/>
      <c r="GBY62" s="1028"/>
      <c r="GBZ62" s="1028"/>
      <c r="GCA62" s="1028"/>
      <c r="GCB62" s="1028"/>
      <c r="GCC62" s="1028"/>
      <c r="GCD62" s="1028"/>
      <c r="GCE62" s="1028"/>
      <c r="GCF62" s="1028"/>
      <c r="GCG62" s="1028"/>
      <c r="GCH62" s="1028"/>
      <c r="GCI62" s="1028"/>
      <c r="GCJ62" s="1028"/>
      <c r="GCK62" s="1028"/>
      <c r="GCL62" s="1028"/>
      <c r="GCM62" s="1028"/>
      <c r="GCN62" s="1028"/>
      <c r="GCO62" s="1028"/>
      <c r="GCP62" s="1028"/>
      <c r="GCQ62" s="1028"/>
      <c r="GCR62" s="1028"/>
      <c r="GCS62" s="1028"/>
      <c r="GCT62" s="1028"/>
      <c r="GCU62" s="1028"/>
      <c r="GCV62" s="1028"/>
      <c r="GCW62" s="1028"/>
      <c r="GCX62" s="1028"/>
      <c r="GCY62" s="1028"/>
      <c r="GCZ62" s="1028"/>
      <c r="GDA62" s="1028"/>
      <c r="GDB62" s="1028"/>
      <c r="GDC62" s="1028"/>
      <c r="GDD62" s="1028"/>
      <c r="GDE62" s="1028"/>
      <c r="GDF62" s="1028"/>
      <c r="GDG62" s="1028"/>
      <c r="GDH62" s="1028"/>
      <c r="GDI62" s="1028"/>
      <c r="GDJ62" s="1028"/>
      <c r="GDK62" s="1028"/>
      <c r="GDL62" s="1028"/>
      <c r="GDM62" s="1028"/>
      <c r="GDN62" s="1028"/>
      <c r="GDO62" s="1028"/>
      <c r="GDP62" s="1028"/>
      <c r="GDQ62" s="1028"/>
      <c r="GDR62" s="1028"/>
      <c r="GDS62" s="1028"/>
      <c r="GDT62" s="1028"/>
      <c r="GDU62" s="1028"/>
      <c r="GDV62" s="1028"/>
      <c r="GDW62" s="1028"/>
      <c r="GDX62" s="1028"/>
      <c r="GDY62" s="1028"/>
      <c r="GDZ62" s="1028"/>
      <c r="GEA62" s="1028"/>
      <c r="GEB62" s="1028"/>
      <c r="GEC62" s="1028"/>
      <c r="GED62" s="1028"/>
      <c r="GEE62" s="1028"/>
      <c r="GEF62" s="1028"/>
      <c r="GEG62" s="1028"/>
      <c r="GEH62" s="1028"/>
      <c r="GEI62" s="1028"/>
      <c r="GEJ62" s="1028"/>
      <c r="GEK62" s="1028"/>
      <c r="GEL62" s="1028"/>
      <c r="GEM62" s="1028"/>
      <c r="GEN62" s="1028"/>
      <c r="GEO62" s="1028"/>
      <c r="GEP62" s="1028"/>
      <c r="GEQ62" s="1028"/>
      <c r="GER62" s="1028"/>
      <c r="GES62" s="1028"/>
      <c r="GET62" s="1028"/>
      <c r="GEU62" s="1028"/>
      <c r="GEV62" s="1028"/>
      <c r="GEW62" s="1028"/>
      <c r="GEX62" s="1028"/>
      <c r="GEY62" s="1028"/>
      <c r="GEZ62" s="1028"/>
      <c r="GFA62" s="1028"/>
      <c r="GFB62" s="1028"/>
      <c r="GFC62" s="1028"/>
      <c r="GFD62" s="1028"/>
      <c r="GFE62" s="1028"/>
      <c r="GFF62" s="1028"/>
      <c r="GFG62" s="1028"/>
      <c r="GFH62" s="1028"/>
      <c r="GFI62" s="1028"/>
      <c r="GFJ62" s="1028"/>
      <c r="GFK62" s="1028"/>
      <c r="GFL62" s="1028"/>
      <c r="GFM62" s="1028"/>
      <c r="GFN62" s="1028"/>
      <c r="GFO62" s="1028"/>
      <c r="GFP62" s="1028"/>
      <c r="GFQ62" s="1028"/>
      <c r="GFR62" s="1028"/>
      <c r="GFS62" s="1028"/>
      <c r="GFT62" s="1028"/>
      <c r="GFU62" s="1028"/>
      <c r="GFV62" s="1028"/>
      <c r="GFW62" s="1028"/>
      <c r="GFX62" s="1028"/>
      <c r="GFY62" s="1028"/>
      <c r="GFZ62" s="1028"/>
      <c r="GGA62" s="1028"/>
      <c r="GGB62" s="1028"/>
      <c r="GGC62" s="1028"/>
      <c r="GGD62" s="1028"/>
      <c r="GGE62" s="1028"/>
      <c r="GGF62" s="1028"/>
      <c r="GGG62" s="1028"/>
      <c r="GGH62" s="1028"/>
      <c r="GGI62" s="1028"/>
      <c r="GGJ62" s="1028"/>
      <c r="GGK62" s="1028"/>
      <c r="GGL62" s="1028"/>
      <c r="GGM62" s="1028"/>
      <c r="GGN62" s="1028"/>
      <c r="GGO62" s="1028"/>
      <c r="GGP62" s="1028"/>
      <c r="GGQ62" s="1028"/>
      <c r="GGR62" s="1028"/>
      <c r="GGS62" s="1028"/>
      <c r="GGT62" s="1028"/>
      <c r="GGU62" s="1028"/>
      <c r="GGV62" s="1028"/>
      <c r="GGW62" s="1028"/>
      <c r="GGX62" s="1028"/>
      <c r="GGY62" s="1028"/>
      <c r="GGZ62" s="1028"/>
      <c r="GHA62" s="1028"/>
      <c r="GHB62" s="1028"/>
      <c r="GHC62" s="1028"/>
      <c r="GHD62" s="1028"/>
      <c r="GHE62" s="1028"/>
      <c r="GHF62" s="1028"/>
      <c r="GHG62" s="1028"/>
      <c r="GHH62" s="1028"/>
      <c r="GHI62" s="1028"/>
      <c r="GHJ62" s="1028"/>
      <c r="GHK62" s="1028"/>
      <c r="GHL62" s="1028"/>
      <c r="GHM62" s="1028"/>
      <c r="GHN62" s="1028"/>
      <c r="GHO62" s="1028"/>
      <c r="GHP62" s="1028"/>
      <c r="GHQ62" s="1028"/>
      <c r="GHR62" s="1028"/>
      <c r="GHS62" s="1028"/>
      <c r="GHT62" s="1028"/>
      <c r="GHU62" s="1028"/>
      <c r="GHV62" s="1028"/>
      <c r="GHW62" s="1028"/>
      <c r="GHX62" s="1028"/>
      <c r="GHY62" s="1028"/>
      <c r="GHZ62" s="1028"/>
      <c r="GIA62" s="1028"/>
      <c r="GIB62" s="1028"/>
      <c r="GIC62" s="1028"/>
      <c r="GID62" s="1028"/>
      <c r="GIE62" s="1028"/>
      <c r="GIF62" s="1028"/>
      <c r="GIG62" s="1028"/>
      <c r="GIH62" s="1028"/>
      <c r="GII62" s="1028"/>
      <c r="GIJ62" s="1028"/>
      <c r="GIK62" s="1028"/>
      <c r="GIL62" s="1028"/>
      <c r="GIM62" s="1028"/>
      <c r="GIN62" s="1028"/>
      <c r="GIO62" s="1028"/>
      <c r="GIP62" s="1028"/>
      <c r="GIQ62" s="1028"/>
      <c r="GIR62" s="1028"/>
      <c r="GIS62" s="1028"/>
      <c r="GIT62" s="1028"/>
      <c r="GIU62" s="1028"/>
      <c r="GIV62" s="1028"/>
      <c r="GIW62" s="1028"/>
      <c r="GIX62" s="1028"/>
      <c r="GIY62" s="1028"/>
      <c r="GIZ62" s="1028"/>
      <c r="GJA62" s="1028"/>
      <c r="GJB62" s="1028"/>
      <c r="GJC62" s="1028"/>
      <c r="GJD62" s="1028"/>
      <c r="GJE62" s="1028"/>
      <c r="GJF62" s="1028"/>
      <c r="GJG62" s="1028"/>
      <c r="GJH62" s="1028"/>
      <c r="GJI62" s="1028"/>
      <c r="GJJ62" s="1028"/>
      <c r="GJK62" s="1028"/>
      <c r="GJL62" s="1028"/>
      <c r="GJM62" s="1028"/>
      <c r="GJN62" s="1028"/>
      <c r="GJO62" s="1028"/>
      <c r="GJP62" s="1028"/>
      <c r="GJQ62" s="1028"/>
      <c r="GJR62" s="1028"/>
      <c r="GJS62" s="1028"/>
      <c r="GJT62" s="1028"/>
      <c r="GJU62" s="1028"/>
      <c r="GJV62" s="1028"/>
      <c r="GJW62" s="1028"/>
      <c r="GJX62" s="1028"/>
      <c r="GJY62" s="1028"/>
      <c r="GJZ62" s="1028"/>
      <c r="GKA62" s="1028"/>
      <c r="GKB62" s="1028"/>
      <c r="GKC62" s="1028"/>
      <c r="GKD62" s="1028"/>
      <c r="GKE62" s="1028"/>
      <c r="GKF62" s="1028"/>
      <c r="GKG62" s="1028"/>
      <c r="GKH62" s="1028"/>
      <c r="GKI62" s="1028"/>
      <c r="GKJ62" s="1028"/>
      <c r="GKK62" s="1028"/>
      <c r="GKL62" s="1028"/>
      <c r="GKM62" s="1028"/>
      <c r="GKN62" s="1028"/>
      <c r="GKO62" s="1028"/>
      <c r="GKP62" s="1028"/>
      <c r="GKQ62" s="1028"/>
      <c r="GKR62" s="1028"/>
      <c r="GKS62" s="1028"/>
      <c r="GKT62" s="1028"/>
      <c r="GKU62" s="1028"/>
      <c r="GKV62" s="1028"/>
      <c r="GKW62" s="1028"/>
      <c r="GKX62" s="1028"/>
      <c r="GKY62" s="1028"/>
      <c r="GKZ62" s="1028"/>
      <c r="GLA62" s="1028"/>
      <c r="GLB62" s="1028"/>
      <c r="GLC62" s="1028"/>
      <c r="GLD62" s="1028"/>
      <c r="GLE62" s="1028"/>
      <c r="GLF62" s="1028"/>
      <c r="GLG62" s="1028"/>
      <c r="GLH62" s="1028"/>
      <c r="GLI62" s="1028"/>
      <c r="GLJ62" s="1028"/>
      <c r="GLK62" s="1028"/>
      <c r="GLL62" s="1028"/>
      <c r="GLM62" s="1028"/>
      <c r="GLN62" s="1028"/>
      <c r="GLO62" s="1028"/>
      <c r="GLP62" s="1028"/>
      <c r="GLQ62" s="1028"/>
      <c r="GLR62" s="1028"/>
      <c r="GLS62" s="1028"/>
      <c r="GLT62" s="1028"/>
      <c r="GLU62" s="1028"/>
      <c r="GLV62" s="1028"/>
      <c r="GLW62" s="1028"/>
      <c r="GLX62" s="1028"/>
      <c r="GLY62" s="1028"/>
      <c r="GLZ62" s="1028"/>
      <c r="GMA62" s="1028"/>
      <c r="GMB62" s="1028"/>
      <c r="GMC62" s="1028"/>
      <c r="GMD62" s="1028"/>
      <c r="GME62" s="1028"/>
      <c r="GMF62" s="1028"/>
      <c r="GMG62" s="1028"/>
      <c r="GMH62" s="1028"/>
      <c r="GMI62" s="1028"/>
      <c r="GMJ62" s="1028"/>
      <c r="GMK62" s="1028"/>
      <c r="GML62" s="1028"/>
      <c r="GMM62" s="1028"/>
      <c r="GMN62" s="1028"/>
      <c r="GMO62" s="1028"/>
      <c r="GMP62" s="1028"/>
      <c r="GMQ62" s="1028"/>
      <c r="GMR62" s="1028"/>
      <c r="GMS62" s="1028"/>
      <c r="GMT62" s="1028"/>
      <c r="GMU62" s="1028"/>
      <c r="GMV62" s="1028"/>
      <c r="GMW62" s="1028"/>
      <c r="GMX62" s="1028"/>
      <c r="GMY62" s="1028"/>
      <c r="GMZ62" s="1028"/>
      <c r="GNA62" s="1028"/>
      <c r="GNB62" s="1028"/>
      <c r="GNC62" s="1028"/>
      <c r="GND62" s="1028"/>
      <c r="GNE62" s="1028"/>
      <c r="GNF62" s="1028"/>
      <c r="GNG62" s="1028"/>
      <c r="GNH62" s="1028"/>
      <c r="GNI62" s="1028"/>
      <c r="GNJ62" s="1028"/>
      <c r="GNK62" s="1028"/>
      <c r="GNL62" s="1028"/>
      <c r="GNM62" s="1028"/>
      <c r="GNN62" s="1028"/>
      <c r="GNO62" s="1028"/>
      <c r="GNP62" s="1028"/>
      <c r="GNQ62" s="1028"/>
      <c r="GNR62" s="1028"/>
      <c r="GNS62" s="1028"/>
      <c r="GNT62" s="1028"/>
      <c r="GNU62" s="1028"/>
      <c r="GNV62" s="1028"/>
      <c r="GNW62" s="1028"/>
      <c r="GNX62" s="1028"/>
      <c r="GNY62" s="1028"/>
      <c r="GNZ62" s="1028"/>
      <c r="GOA62" s="1028"/>
      <c r="GOB62" s="1028"/>
      <c r="GOC62" s="1028"/>
      <c r="GOD62" s="1028"/>
      <c r="GOE62" s="1028"/>
      <c r="GOF62" s="1028"/>
      <c r="GOG62" s="1028"/>
      <c r="GOH62" s="1028"/>
      <c r="GOI62" s="1028"/>
      <c r="GOJ62" s="1028"/>
      <c r="GOK62" s="1028"/>
      <c r="GOL62" s="1028"/>
      <c r="GOM62" s="1028"/>
      <c r="GON62" s="1028"/>
      <c r="GOO62" s="1028"/>
      <c r="GOP62" s="1028"/>
      <c r="GOQ62" s="1028"/>
      <c r="GOR62" s="1028"/>
      <c r="GOS62" s="1028"/>
      <c r="GOT62" s="1028"/>
      <c r="GOU62" s="1028"/>
      <c r="GOV62" s="1028"/>
      <c r="GOW62" s="1028"/>
      <c r="GOX62" s="1028"/>
      <c r="GOY62" s="1028"/>
      <c r="GOZ62" s="1028"/>
      <c r="GPA62" s="1028"/>
      <c r="GPB62" s="1028"/>
      <c r="GPC62" s="1028"/>
      <c r="GPD62" s="1028"/>
      <c r="GPE62" s="1028"/>
      <c r="GPF62" s="1028"/>
      <c r="GPG62" s="1028"/>
      <c r="GPH62" s="1028"/>
      <c r="GPI62" s="1028"/>
      <c r="GPJ62" s="1028"/>
      <c r="GPK62" s="1028"/>
      <c r="GPL62" s="1028"/>
      <c r="GPM62" s="1028"/>
      <c r="GPN62" s="1028"/>
      <c r="GPO62" s="1028"/>
      <c r="GPP62" s="1028"/>
      <c r="GPQ62" s="1028"/>
      <c r="GPR62" s="1028"/>
      <c r="GPS62" s="1028"/>
      <c r="GPT62" s="1028"/>
      <c r="GPU62" s="1028"/>
      <c r="GPV62" s="1028"/>
      <c r="GPW62" s="1028"/>
      <c r="GPX62" s="1028"/>
      <c r="GPY62" s="1028"/>
      <c r="GPZ62" s="1028"/>
      <c r="GQA62" s="1028"/>
      <c r="GQB62" s="1028"/>
      <c r="GQC62" s="1028"/>
      <c r="GQD62" s="1028"/>
      <c r="GQE62" s="1028"/>
      <c r="GQF62" s="1028"/>
      <c r="GQG62" s="1028"/>
      <c r="GQH62" s="1028"/>
      <c r="GQI62" s="1028"/>
      <c r="GQJ62" s="1028"/>
      <c r="GQK62" s="1028"/>
      <c r="GQL62" s="1028"/>
      <c r="GQM62" s="1028"/>
      <c r="GQN62" s="1028"/>
      <c r="GQO62" s="1028"/>
      <c r="GQP62" s="1028"/>
      <c r="GQQ62" s="1028"/>
      <c r="GQR62" s="1028"/>
      <c r="GQS62" s="1028"/>
      <c r="GQT62" s="1028"/>
      <c r="GQU62" s="1028"/>
      <c r="GQV62" s="1028"/>
      <c r="GQW62" s="1028"/>
      <c r="GQX62" s="1028"/>
      <c r="GQY62" s="1028"/>
      <c r="GQZ62" s="1028"/>
      <c r="GRA62" s="1028"/>
      <c r="GRB62" s="1028"/>
      <c r="GRC62" s="1028"/>
      <c r="GRD62" s="1028"/>
      <c r="GRE62" s="1028"/>
      <c r="GRF62" s="1028"/>
      <c r="GRG62" s="1028"/>
      <c r="GRH62" s="1028"/>
      <c r="GRI62" s="1028"/>
      <c r="GRJ62" s="1028"/>
      <c r="GRK62" s="1028"/>
      <c r="GRL62" s="1028"/>
      <c r="GRM62" s="1028"/>
      <c r="GRN62" s="1028"/>
      <c r="GRO62" s="1028"/>
      <c r="GRP62" s="1028"/>
      <c r="GRQ62" s="1028"/>
      <c r="GRR62" s="1028"/>
      <c r="GRS62" s="1028"/>
      <c r="GRT62" s="1028"/>
      <c r="GRU62" s="1028"/>
      <c r="GRV62" s="1028"/>
      <c r="GRW62" s="1028"/>
      <c r="GRX62" s="1028"/>
      <c r="GRY62" s="1028"/>
      <c r="GRZ62" s="1028"/>
      <c r="GSA62" s="1028"/>
      <c r="GSB62" s="1028"/>
      <c r="GSC62" s="1028"/>
      <c r="GSD62" s="1028"/>
      <c r="GSE62" s="1028"/>
      <c r="GSF62" s="1028"/>
      <c r="GSG62" s="1028"/>
      <c r="GSH62" s="1028"/>
      <c r="GSI62" s="1028"/>
      <c r="GSJ62" s="1028"/>
      <c r="GSK62" s="1028"/>
      <c r="GSL62" s="1028"/>
      <c r="GSM62" s="1028"/>
      <c r="GSN62" s="1028"/>
      <c r="GSO62" s="1028"/>
      <c r="GSP62" s="1028"/>
      <c r="GSQ62" s="1028"/>
      <c r="GSR62" s="1028"/>
      <c r="GSS62" s="1028"/>
      <c r="GST62" s="1028"/>
      <c r="GSU62" s="1028"/>
      <c r="GSV62" s="1028"/>
      <c r="GSW62" s="1028"/>
      <c r="GSX62" s="1028"/>
      <c r="GSY62" s="1028"/>
      <c r="GSZ62" s="1028"/>
      <c r="GTA62" s="1028"/>
      <c r="GTB62" s="1028"/>
      <c r="GTC62" s="1028"/>
      <c r="GTD62" s="1028"/>
      <c r="GTE62" s="1028"/>
      <c r="GTF62" s="1028"/>
      <c r="GTG62" s="1028"/>
      <c r="GTH62" s="1028"/>
      <c r="GTI62" s="1028"/>
      <c r="GTJ62" s="1028"/>
      <c r="GTK62" s="1028"/>
      <c r="GTL62" s="1028"/>
      <c r="GTM62" s="1028"/>
      <c r="GTN62" s="1028"/>
      <c r="GTO62" s="1028"/>
      <c r="GTP62" s="1028"/>
      <c r="GTQ62" s="1028"/>
      <c r="GTR62" s="1028"/>
      <c r="GTS62" s="1028"/>
      <c r="GTT62" s="1028"/>
      <c r="GTU62" s="1028"/>
      <c r="GTV62" s="1028"/>
      <c r="GTW62" s="1028"/>
      <c r="GTX62" s="1028"/>
      <c r="GTY62" s="1028"/>
      <c r="GTZ62" s="1028"/>
      <c r="GUA62" s="1028"/>
      <c r="GUB62" s="1028"/>
      <c r="GUC62" s="1028"/>
      <c r="GUD62" s="1028"/>
      <c r="GUE62" s="1028"/>
      <c r="GUF62" s="1028"/>
      <c r="GUG62" s="1028"/>
      <c r="GUH62" s="1028"/>
      <c r="GUI62" s="1028"/>
      <c r="GUJ62" s="1028"/>
      <c r="GUK62" s="1028"/>
      <c r="GUL62" s="1028"/>
      <c r="GUM62" s="1028"/>
      <c r="GUN62" s="1028"/>
      <c r="GUO62" s="1028"/>
      <c r="GUP62" s="1028"/>
      <c r="GUQ62" s="1028"/>
      <c r="GUR62" s="1028"/>
      <c r="GUS62" s="1028"/>
      <c r="GUT62" s="1028"/>
      <c r="GUU62" s="1028"/>
      <c r="GUV62" s="1028"/>
      <c r="GUW62" s="1028"/>
      <c r="GUX62" s="1028"/>
      <c r="GUY62" s="1028"/>
      <c r="GUZ62" s="1028"/>
      <c r="GVA62" s="1028"/>
      <c r="GVB62" s="1028"/>
      <c r="GVC62" s="1028"/>
      <c r="GVD62" s="1028"/>
      <c r="GVE62" s="1028"/>
      <c r="GVF62" s="1028"/>
      <c r="GVG62" s="1028"/>
      <c r="GVH62" s="1028"/>
      <c r="GVI62" s="1028"/>
      <c r="GVJ62" s="1028"/>
      <c r="GVK62" s="1028"/>
      <c r="GVL62" s="1028"/>
      <c r="GVM62" s="1028"/>
      <c r="GVN62" s="1028"/>
      <c r="GVO62" s="1028"/>
      <c r="GVP62" s="1028"/>
      <c r="GVQ62" s="1028"/>
      <c r="GVR62" s="1028"/>
      <c r="GVS62" s="1028"/>
      <c r="GVT62" s="1028"/>
      <c r="GVU62" s="1028"/>
      <c r="GVV62" s="1028"/>
      <c r="GVW62" s="1028"/>
      <c r="GVX62" s="1028"/>
      <c r="GVY62" s="1028"/>
      <c r="GVZ62" s="1028"/>
      <c r="GWA62" s="1028"/>
      <c r="GWB62" s="1028"/>
      <c r="GWC62" s="1028"/>
      <c r="GWD62" s="1028"/>
      <c r="GWE62" s="1028"/>
      <c r="GWF62" s="1028"/>
      <c r="GWG62" s="1028"/>
      <c r="GWH62" s="1028"/>
      <c r="GWI62" s="1028"/>
      <c r="GWJ62" s="1028"/>
      <c r="GWK62" s="1028"/>
      <c r="GWL62" s="1028"/>
      <c r="GWM62" s="1028"/>
      <c r="GWN62" s="1028"/>
      <c r="GWO62" s="1028"/>
      <c r="GWP62" s="1028"/>
      <c r="GWQ62" s="1028"/>
      <c r="GWR62" s="1028"/>
      <c r="GWS62" s="1028"/>
      <c r="GWT62" s="1028"/>
      <c r="GWU62" s="1028"/>
      <c r="GWV62" s="1028"/>
      <c r="GWW62" s="1028"/>
      <c r="GWX62" s="1028"/>
      <c r="GWY62" s="1028"/>
      <c r="GWZ62" s="1028"/>
      <c r="GXA62" s="1028"/>
      <c r="GXB62" s="1028"/>
      <c r="GXC62" s="1028"/>
      <c r="GXD62" s="1028"/>
      <c r="GXE62" s="1028"/>
      <c r="GXF62" s="1028"/>
      <c r="GXG62" s="1028"/>
      <c r="GXH62" s="1028"/>
      <c r="GXI62" s="1028"/>
      <c r="GXJ62" s="1028"/>
      <c r="GXK62" s="1028"/>
      <c r="GXL62" s="1028"/>
      <c r="GXM62" s="1028"/>
      <c r="GXN62" s="1028"/>
      <c r="GXO62" s="1028"/>
      <c r="GXP62" s="1028"/>
      <c r="GXQ62" s="1028"/>
      <c r="GXR62" s="1028"/>
      <c r="GXS62" s="1028"/>
      <c r="GXT62" s="1028"/>
      <c r="GXU62" s="1028"/>
      <c r="GXV62" s="1028"/>
      <c r="GXW62" s="1028"/>
      <c r="GXX62" s="1028"/>
      <c r="GXY62" s="1028"/>
      <c r="GXZ62" s="1028"/>
      <c r="GYA62" s="1028"/>
      <c r="GYB62" s="1028"/>
      <c r="GYC62" s="1028"/>
      <c r="GYD62" s="1028"/>
      <c r="GYE62" s="1028"/>
      <c r="GYF62" s="1028"/>
      <c r="GYG62" s="1028"/>
      <c r="GYH62" s="1028"/>
      <c r="GYI62" s="1028"/>
      <c r="GYJ62" s="1028"/>
      <c r="GYK62" s="1028"/>
      <c r="GYL62" s="1028"/>
      <c r="GYM62" s="1028"/>
      <c r="GYN62" s="1028"/>
      <c r="GYO62" s="1028"/>
      <c r="GYP62" s="1028"/>
      <c r="GYQ62" s="1028"/>
      <c r="GYR62" s="1028"/>
      <c r="GYS62" s="1028"/>
      <c r="GYT62" s="1028"/>
      <c r="GYU62" s="1028"/>
      <c r="GYV62" s="1028"/>
      <c r="GYW62" s="1028"/>
      <c r="GYX62" s="1028"/>
      <c r="GYY62" s="1028"/>
      <c r="GYZ62" s="1028"/>
      <c r="GZA62" s="1028"/>
      <c r="GZB62" s="1028"/>
      <c r="GZC62" s="1028"/>
      <c r="GZD62" s="1028"/>
      <c r="GZE62" s="1028"/>
      <c r="GZF62" s="1028"/>
      <c r="GZG62" s="1028"/>
      <c r="GZH62" s="1028"/>
      <c r="GZI62" s="1028"/>
      <c r="GZJ62" s="1028"/>
      <c r="GZK62" s="1028"/>
      <c r="GZL62" s="1028"/>
      <c r="GZM62" s="1028"/>
      <c r="GZN62" s="1028"/>
      <c r="GZO62" s="1028"/>
      <c r="GZP62" s="1028"/>
      <c r="GZQ62" s="1028"/>
      <c r="GZR62" s="1028"/>
      <c r="GZS62" s="1028"/>
      <c r="GZT62" s="1028"/>
      <c r="GZU62" s="1028"/>
      <c r="GZV62" s="1028"/>
      <c r="GZW62" s="1028"/>
      <c r="GZX62" s="1028"/>
      <c r="GZY62" s="1028"/>
      <c r="GZZ62" s="1028"/>
      <c r="HAA62" s="1028"/>
      <c r="HAB62" s="1028"/>
      <c r="HAC62" s="1028"/>
      <c r="HAD62" s="1028"/>
      <c r="HAE62" s="1028"/>
      <c r="HAF62" s="1028"/>
      <c r="HAG62" s="1028"/>
      <c r="HAH62" s="1028"/>
      <c r="HAI62" s="1028"/>
      <c r="HAJ62" s="1028"/>
      <c r="HAK62" s="1028"/>
      <c r="HAL62" s="1028"/>
      <c r="HAM62" s="1028"/>
      <c r="HAN62" s="1028"/>
      <c r="HAO62" s="1028"/>
      <c r="HAP62" s="1028"/>
      <c r="HAQ62" s="1028"/>
      <c r="HAR62" s="1028"/>
      <c r="HAS62" s="1028"/>
      <c r="HAT62" s="1028"/>
      <c r="HAU62" s="1028"/>
      <c r="HAV62" s="1028"/>
      <c r="HAW62" s="1028"/>
      <c r="HAX62" s="1028"/>
      <c r="HAY62" s="1028"/>
      <c r="HAZ62" s="1028"/>
      <c r="HBA62" s="1028"/>
      <c r="HBB62" s="1028"/>
      <c r="HBC62" s="1028"/>
      <c r="HBD62" s="1028"/>
      <c r="HBE62" s="1028"/>
      <c r="HBF62" s="1028"/>
      <c r="HBG62" s="1028"/>
      <c r="HBH62" s="1028"/>
      <c r="HBI62" s="1028"/>
      <c r="HBJ62" s="1028"/>
      <c r="HBK62" s="1028"/>
      <c r="HBL62" s="1028"/>
      <c r="HBM62" s="1028"/>
      <c r="HBN62" s="1028"/>
      <c r="HBO62" s="1028"/>
      <c r="HBP62" s="1028"/>
      <c r="HBQ62" s="1028"/>
      <c r="HBR62" s="1028"/>
      <c r="HBS62" s="1028"/>
      <c r="HBT62" s="1028"/>
      <c r="HBU62" s="1028"/>
      <c r="HBV62" s="1028"/>
      <c r="HBW62" s="1028"/>
      <c r="HBX62" s="1028"/>
      <c r="HBY62" s="1028"/>
      <c r="HBZ62" s="1028"/>
      <c r="HCA62" s="1028"/>
      <c r="HCB62" s="1028"/>
      <c r="HCC62" s="1028"/>
      <c r="HCD62" s="1028"/>
      <c r="HCE62" s="1028"/>
      <c r="HCF62" s="1028"/>
      <c r="HCG62" s="1028"/>
      <c r="HCH62" s="1028"/>
      <c r="HCI62" s="1028"/>
      <c r="HCJ62" s="1028"/>
      <c r="HCK62" s="1028"/>
      <c r="HCL62" s="1028"/>
      <c r="HCM62" s="1028"/>
      <c r="HCN62" s="1028"/>
      <c r="HCO62" s="1028"/>
      <c r="HCP62" s="1028"/>
      <c r="HCQ62" s="1028"/>
      <c r="HCR62" s="1028"/>
      <c r="HCS62" s="1028"/>
      <c r="HCT62" s="1028"/>
      <c r="HCU62" s="1028"/>
      <c r="HCV62" s="1028"/>
      <c r="HCW62" s="1028"/>
      <c r="HCX62" s="1028"/>
      <c r="HCY62" s="1028"/>
      <c r="HCZ62" s="1028"/>
      <c r="HDA62" s="1028"/>
      <c r="HDB62" s="1028"/>
      <c r="HDC62" s="1028"/>
      <c r="HDD62" s="1028"/>
      <c r="HDE62" s="1028"/>
      <c r="HDF62" s="1028"/>
      <c r="HDG62" s="1028"/>
      <c r="HDH62" s="1028"/>
      <c r="HDI62" s="1028"/>
      <c r="HDJ62" s="1028"/>
      <c r="HDK62" s="1028"/>
      <c r="HDL62" s="1028"/>
      <c r="HDM62" s="1028"/>
      <c r="HDN62" s="1028"/>
      <c r="HDO62" s="1028"/>
      <c r="HDP62" s="1028"/>
      <c r="HDQ62" s="1028"/>
      <c r="HDR62" s="1028"/>
      <c r="HDS62" s="1028"/>
      <c r="HDT62" s="1028"/>
      <c r="HDU62" s="1028"/>
      <c r="HDV62" s="1028"/>
      <c r="HDW62" s="1028"/>
      <c r="HDX62" s="1028"/>
      <c r="HDY62" s="1028"/>
      <c r="HDZ62" s="1028"/>
      <c r="HEA62" s="1028"/>
      <c r="HEB62" s="1028"/>
      <c r="HEC62" s="1028"/>
      <c r="HED62" s="1028"/>
      <c r="HEE62" s="1028"/>
      <c r="HEF62" s="1028"/>
      <c r="HEG62" s="1028"/>
      <c r="HEH62" s="1028"/>
      <c r="HEI62" s="1028"/>
      <c r="HEJ62" s="1028"/>
      <c r="HEK62" s="1028"/>
      <c r="HEL62" s="1028"/>
      <c r="HEM62" s="1028"/>
      <c r="HEN62" s="1028"/>
      <c r="HEO62" s="1028"/>
      <c r="HEP62" s="1028"/>
      <c r="HEQ62" s="1028"/>
      <c r="HER62" s="1028"/>
      <c r="HES62" s="1028"/>
      <c r="HET62" s="1028"/>
      <c r="HEU62" s="1028"/>
      <c r="HEV62" s="1028"/>
      <c r="HEW62" s="1028"/>
      <c r="HEX62" s="1028"/>
      <c r="HEY62" s="1028"/>
      <c r="HEZ62" s="1028"/>
      <c r="HFA62" s="1028"/>
      <c r="HFB62" s="1028"/>
      <c r="HFC62" s="1028"/>
      <c r="HFD62" s="1028"/>
      <c r="HFE62" s="1028"/>
      <c r="HFF62" s="1028"/>
      <c r="HFG62" s="1028"/>
      <c r="HFH62" s="1028"/>
      <c r="HFI62" s="1028"/>
      <c r="HFJ62" s="1028"/>
      <c r="HFK62" s="1028"/>
      <c r="HFL62" s="1028"/>
      <c r="HFM62" s="1028"/>
      <c r="HFN62" s="1028"/>
      <c r="HFO62" s="1028"/>
      <c r="HFP62" s="1028"/>
      <c r="HFQ62" s="1028"/>
      <c r="HFR62" s="1028"/>
      <c r="HFS62" s="1028"/>
      <c r="HFT62" s="1028"/>
      <c r="HFU62" s="1028"/>
      <c r="HFV62" s="1028"/>
      <c r="HFW62" s="1028"/>
      <c r="HFX62" s="1028"/>
      <c r="HFY62" s="1028"/>
      <c r="HFZ62" s="1028"/>
      <c r="HGA62" s="1028"/>
      <c r="HGB62" s="1028"/>
      <c r="HGC62" s="1028"/>
      <c r="HGD62" s="1028"/>
      <c r="HGE62" s="1028"/>
      <c r="HGF62" s="1028"/>
      <c r="HGG62" s="1028"/>
      <c r="HGH62" s="1028"/>
      <c r="HGI62" s="1028"/>
      <c r="HGJ62" s="1028"/>
      <c r="HGK62" s="1028"/>
      <c r="HGL62" s="1028"/>
      <c r="HGM62" s="1028"/>
      <c r="HGN62" s="1028"/>
      <c r="HGO62" s="1028"/>
      <c r="HGP62" s="1028"/>
      <c r="HGQ62" s="1028"/>
      <c r="HGR62" s="1028"/>
      <c r="HGS62" s="1028"/>
      <c r="HGT62" s="1028"/>
      <c r="HGU62" s="1028"/>
      <c r="HGV62" s="1028"/>
      <c r="HGW62" s="1028"/>
      <c r="HGX62" s="1028"/>
      <c r="HGY62" s="1028"/>
      <c r="HGZ62" s="1028"/>
      <c r="HHA62" s="1028"/>
      <c r="HHB62" s="1028"/>
      <c r="HHC62" s="1028"/>
      <c r="HHD62" s="1028"/>
      <c r="HHE62" s="1028"/>
      <c r="HHF62" s="1028"/>
      <c r="HHG62" s="1028"/>
      <c r="HHH62" s="1028"/>
      <c r="HHI62" s="1028"/>
      <c r="HHJ62" s="1028"/>
      <c r="HHK62" s="1028"/>
      <c r="HHL62" s="1028"/>
      <c r="HHM62" s="1028"/>
      <c r="HHN62" s="1028"/>
      <c r="HHO62" s="1028"/>
      <c r="HHP62" s="1028"/>
      <c r="HHQ62" s="1028"/>
      <c r="HHR62" s="1028"/>
      <c r="HHS62" s="1028"/>
      <c r="HHT62" s="1028"/>
      <c r="HHU62" s="1028"/>
      <c r="HHV62" s="1028"/>
      <c r="HHW62" s="1028"/>
      <c r="HHX62" s="1028"/>
      <c r="HHY62" s="1028"/>
      <c r="HHZ62" s="1028"/>
      <c r="HIA62" s="1028"/>
      <c r="HIB62" s="1028"/>
      <c r="HIC62" s="1028"/>
      <c r="HID62" s="1028"/>
      <c r="HIE62" s="1028"/>
      <c r="HIF62" s="1028"/>
      <c r="HIG62" s="1028"/>
      <c r="HIH62" s="1028"/>
      <c r="HII62" s="1028"/>
      <c r="HIJ62" s="1028"/>
      <c r="HIK62" s="1028"/>
      <c r="HIL62" s="1028"/>
      <c r="HIM62" s="1028"/>
      <c r="HIN62" s="1028"/>
      <c r="HIO62" s="1028"/>
      <c r="HIP62" s="1028"/>
      <c r="HIQ62" s="1028"/>
      <c r="HIR62" s="1028"/>
      <c r="HIS62" s="1028"/>
      <c r="HIT62" s="1028"/>
      <c r="HIU62" s="1028"/>
      <c r="HIV62" s="1028"/>
      <c r="HIW62" s="1028"/>
      <c r="HIX62" s="1028"/>
      <c r="HIY62" s="1028"/>
      <c r="HIZ62" s="1028"/>
      <c r="HJA62" s="1028"/>
      <c r="HJB62" s="1028"/>
      <c r="HJC62" s="1028"/>
      <c r="HJD62" s="1028"/>
      <c r="HJE62" s="1028"/>
      <c r="HJF62" s="1028"/>
      <c r="HJG62" s="1028"/>
      <c r="HJH62" s="1028"/>
      <c r="HJI62" s="1028"/>
      <c r="HJJ62" s="1028"/>
      <c r="HJK62" s="1028"/>
      <c r="HJL62" s="1028"/>
      <c r="HJM62" s="1028"/>
      <c r="HJN62" s="1028"/>
      <c r="HJO62" s="1028"/>
      <c r="HJP62" s="1028"/>
      <c r="HJQ62" s="1028"/>
      <c r="HJR62" s="1028"/>
      <c r="HJS62" s="1028"/>
      <c r="HJT62" s="1028"/>
      <c r="HJU62" s="1028"/>
      <c r="HJV62" s="1028"/>
      <c r="HJW62" s="1028"/>
      <c r="HJX62" s="1028"/>
      <c r="HJY62" s="1028"/>
      <c r="HJZ62" s="1028"/>
      <c r="HKA62" s="1028"/>
      <c r="HKB62" s="1028"/>
      <c r="HKC62" s="1028"/>
      <c r="HKD62" s="1028"/>
      <c r="HKE62" s="1028"/>
      <c r="HKF62" s="1028"/>
      <c r="HKG62" s="1028"/>
      <c r="HKH62" s="1028"/>
      <c r="HKI62" s="1028"/>
      <c r="HKJ62" s="1028"/>
      <c r="HKK62" s="1028"/>
      <c r="HKL62" s="1028"/>
      <c r="HKM62" s="1028"/>
      <c r="HKN62" s="1028"/>
      <c r="HKO62" s="1028"/>
      <c r="HKP62" s="1028"/>
      <c r="HKQ62" s="1028"/>
      <c r="HKR62" s="1028"/>
      <c r="HKS62" s="1028"/>
      <c r="HKT62" s="1028"/>
      <c r="HKU62" s="1028"/>
      <c r="HKV62" s="1028"/>
      <c r="HKW62" s="1028"/>
      <c r="HKX62" s="1028"/>
      <c r="HKY62" s="1028"/>
      <c r="HKZ62" s="1028"/>
      <c r="HLA62" s="1028"/>
      <c r="HLB62" s="1028"/>
      <c r="HLC62" s="1028"/>
      <c r="HLD62" s="1028"/>
      <c r="HLE62" s="1028"/>
      <c r="HLF62" s="1028"/>
      <c r="HLG62" s="1028"/>
      <c r="HLH62" s="1028"/>
      <c r="HLI62" s="1028"/>
      <c r="HLJ62" s="1028"/>
      <c r="HLK62" s="1028"/>
      <c r="HLL62" s="1028"/>
      <c r="HLM62" s="1028"/>
      <c r="HLN62" s="1028"/>
      <c r="HLO62" s="1028"/>
      <c r="HLP62" s="1028"/>
      <c r="HLQ62" s="1028"/>
      <c r="HLR62" s="1028"/>
      <c r="HLS62" s="1028"/>
      <c r="HLT62" s="1028"/>
      <c r="HLU62" s="1028"/>
      <c r="HLV62" s="1028"/>
      <c r="HLW62" s="1028"/>
      <c r="HLX62" s="1028"/>
      <c r="HLY62" s="1028"/>
      <c r="HLZ62" s="1028"/>
      <c r="HMA62" s="1028"/>
      <c r="HMB62" s="1028"/>
      <c r="HMC62" s="1028"/>
      <c r="HMD62" s="1028"/>
      <c r="HME62" s="1028"/>
      <c r="HMF62" s="1028"/>
      <c r="HMG62" s="1028"/>
      <c r="HMH62" s="1028"/>
      <c r="HMI62" s="1028"/>
      <c r="HMJ62" s="1028"/>
      <c r="HMK62" s="1028"/>
      <c r="HML62" s="1028"/>
      <c r="HMM62" s="1028"/>
      <c r="HMN62" s="1028"/>
      <c r="HMO62" s="1028"/>
      <c r="HMP62" s="1028"/>
      <c r="HMQ62" s="1028"/>
      <c r="HMR62" s="1028"/>
      <c r="HMS62" s="1028"/>
      <c r="HMT62" s="1028"/>
      <c r="HMU62" s="1028"/>
      <c r="HMV62" s="1028"/>
      <c r="HMW62" s="1028"/>
      <c r="HMX62" s="1028"/>
      <c r="HMY62" s="1028"/>
      <c r="HMZ62" s="1028"/>
      <c r="HNA62" s="1028"/>
      <c r="HNB62" s="1028"/>
      <c r="HNC62" s="1028"/>
      <c r="HND62" s="1028"/>
      <c r="HNE62" s="1028"/>
      <c r="HNF62" s="1028"/>
      <c r="HNG62" s="1028"/>
      <c r="HNH62" s="1028"/>
      <c r="HNI62" s="1028"/>
      <c r="HNJ62" s="1028"/>
      <c r="HNK62" s="1028"/>
      <c r="HNL62" s="1028"/>
      <c r="HNM62" s="1028"/>
      <c r="HNN62" s="1028"/>
      <c r="HNO62" s="1028"/>
      <c r="HNP62" s="1028"/>
      <c r="HNQ62" s="1028"/>
      <c r="HNR62" s="1028"/>
      <c r="HNS62" s="1028"/>
      <c r="HNT62" s="1028"/>
      <c r="HNU62" s="1028"/>
      <c r="HNV62" s="1028"/>
      <c r="HNW62" s="1028"/>
      <c r="HNX62" s="1028"/>
      <c r="HNY62" s="1028"/>
      <c r="HNZ62" s="1028"/>
      <c r="HOA62" s="1028"/>
      <c r="HOB62" s="1028"/>
      <c r="HOC62" s="1028"/>
      <c r="HOD62" s="1028"/>
      <c r="HOE62" s="1028"/>
      <c r="HOF62" s="1028"/>
      <c r="HOG62" s="1028"/>
      <c r="HOH62" s="1028"/>
      <c r="HOI62" s="1028"/>
      <c r="HOJ62" s="1028"/>
      <c r="HOK62" s="1028"/>
      <c r="HOL62" s="1028"/>
      <c r="HOM62" s="1028"/>
      <c r="HON62" s="1028"/>
      <c r="HOO62" s="1028"/>
      <c r="HOP62" s="1028"/>
      <c r="HOQ62" s="1028"/>
      <c r="HOR62" s="1028"/>
      <c r="HOS62" s="1028"/>
      <c r="HOT62" s="1028"/>
      <c r="HOU62" s="1028"/>
      <c r="HOV62" s="1028"/>
      <c r="HOW62" s="1028"/>
      <c r="HOX62" s="1028"/>
      <c r="HOY62" s="1028"/>
      <c r="HOZ62" s="1028"/>
      <c r="HPA62" s="1028"/>
      <c r="HPB62" s="1028"/>
      <c r="HPC62" s="1028"/>
      <c r="HPD62" s="1028"/>
      <c r="HPE62" s="1028"/>
      <c r="HPF62" s="1028"/>
      <c r="HPG62" s="1028"/>
      <c r="HPH62" s="1028"/>
      <c r="HPI62" s="1028"/>
      <c r="HPJ62" s="1028"/>
      <c r="HPK62" s="1028"/>
      <c r="HPL62" s="1028"/>
      <c r="HPM62" s="1028"/>
      <c r="HPN62" s="1028"/>
      <c r="HPO62" s="1028"/>
      <c r="HPP62" s="1028"/>
      <c r="HPQ62" s="1028"/>
      <c r="HPR62" s="1028"/>
      <c r="HPS62" s="1028"/>
      <c r="HPT62" s="1028"/>
      <c r="HPU62" s="1028"/>
      <c r="HPV62" s="1028"/>
      <c r="HPW62" s="1028"/>
      <c r="HPX62" s="1028"/>
      <c r="HPY62" s="1028"/>
      <c r="HPZ62" s="1028"/>
      <c r="HQA62" s="1028"/>
      <c r="HQB62" s="1028"/>
      <c r="HQC62" s="1028"/>
      <c r="HQD62" s="1028"/>
      <c r="HQE62" s="1028"/>
      <c r="HQF62" s="1028"/>
      <c r="HQG62" s="1028"/>
      <c r="HQH62" s="1028"/>
      <c r="HQI62" s="1028"/>
      <c r="HQJ62" s="1028"/>
      <c r="HQK62" s="1028"/>
      <c r="HQL62" s="1028"/>
      <c r="HQM62" s="1028"/>
      <c r="HQN62" s="1028"/>
      <c r="HQO62" s="1028"/>
      <c r="HQP62" s="1028"/>
      <c r="HQQ62" s="1028"/>
      <c r="HQR62" s="1028"/>
      <c r="HQS62" s="1028"/>
      <c r="HQT62" s="1028"/>
      <c r="HQU62" s="1028"/>
      <c r="HQV62" s="1028"/>
      <c r="HQW62" s="1028"/>
      <c r="HQX62" s="1028"/>
      <c r="HQY62" s="1028"/>
      <c r="HQZ62" s="1028"/>
      <c r="HRA62" s="1028"/>
      <c r="HRB62" s="1028"/>
      <c r="HRC62" s="1028"/>
      <c r="HRD62" s="1028"/>
      <c r="HRE62" s="1028"/>
      <c r="HRF62" s="1028"/>
      <c r="HRG62" s="1028"/>
      <c r="HRH62" s="1028"/>
      <c r="HRI62" s="1028"/>
      <c r="HRJ62" s="1028"/>
      <c r="HRK62" s="1028"/>
      <c r="HRL62" s="1028"/>
      <c r="HRM62" s="1028"/>
      <c r="HRN62" s="1028"/>
      <c r="HRO62" s="1028"/>
      <c r="HRP62" s="1028"/>
      <c r="HRQ62" s="1028"/>
      <c r="HRR62" s="1028"/>
      <c r="HRS62" s="1028"/>
      <c r="HRT62" s="1028"/>
      <c r="HRU62" s="1028"/>
      <c r="HRV62" s="1028"/>
      <c r="HRW62" s="1028"/>
      <c r="HRX62" s="1028"/>
      <c r="HRY62" s="1028"/>
      <c r="HRZ62" s="1028"/>
      <c r="HSA62" s="1028"/>
      <c r="HSB62" s="1028"/>
      <c r="HSC62" s="1028"/>
      <c r="HSD62" s="1028"/>
      <c r="HSE62" s="1028"/>
      <c r="HSF62" s="1028"/>
      <c r="HSG62" s="1028"/>
      <c r="HSH62" s="1028"/>
      <c r="HSI62" s="1028"/>
      <c r="HSJ62" s="1028"/>
      <c r="HSK62" s="1028"/>
      <c r="HSL62" s="1028"/>
      <c r="HSM62" s="1028"/>
      <c r="HSN62" s="1028"/>
      <c r="HSO62" s="1028"/>
      <c r="HSP62" s="1028"/>
      <c r="HSQ62" s="1028"/>
      <c r="HSR62" s="1028"/>
      <c r="HSS62" s="1028"/>
      <c r="HST62" s="1028"/>
      <c r="HSU62" s="1028"/>
      <c r="HSV62" s="1028"/>
      <c r="HSW62" s="1028"/>
      <c r="HSX62" s="1028"/>
      <c r="HSY62" s="1028"/>
      <c r="HSZ62" s="1028"/>
      <c r="HTA62" s="1028"/>
      <c r="HTB62" s="1028"/>
      <c r="HTC62" s="1028"/>
      <c r="HTD62" s="1028"/>
      <c r="HTE62" s="1028"/>
      <c r="HTF62" s="1028"/>
      <c r="HTG62" s="1028"/>
      <c r="HTH62" s="1028"/>
      <c r="HTI62" s="1028"/>
      <c r="HTJ62" s="1028"/>
      <c r="HTK62" s="1028"/>
      <c r="HTL62" s="1028"/>
      <c r="HTM62" s="1028"/>
      <c r="HTN62" s="1028"/>
      <c r="HTO62" s="1028"/>
      <c r="HTP62" s="1028"/>
      <c r="HTQ62" s="1028"/>
      <c r="HTR62" s="1028"/>
      <c r="HTS62" s="1028"/>
      <c r="HTT62" s="1028"/>
      <c r="HTU62" s="1028"/>
      <c r="HTV62" s="1028"/>
      <c r="HTW62" s="1028"/>
      <c r="HTX62" s="1028"/>
      <c r="HTY62" s="1028"/>
      <c r="HTZ62" s="1028"/>
      <c r="HUA62" s="1028"/>
      <c r="HUB62" s="1028"/>
      <c r="HUC62" s="1028"/>
      <c r="HUD62" s="1028"/>
      <c r="HUE62" s="1028"/>
      <c r="HUF62" s="1028"/>
      <c r="HUG62" s="1028"/>
      <c r="HUH62" s="1028"/>
      <c r="HUI62" s="1028"/>
      <c r="HUJ62" s="1028"/>
      <c r="HUK62" s="1028"/>
      <c r="HUL62" s="1028"/>
      <c r="HUM62" s="1028"/>
      <c r="HUN62" s="1028"/>
      <c r="HUO62" s="1028"/>
      <c r="HUP62" s="1028"/>
      <c r="HUQ62" s="1028"/>
      <c r="HUR62" s="1028"/>
      <c r="HUS62" s="1028"/>
      <c r="HUT62" s="1028"/>
      <c r="HUU62" s="1028"/>
      <c r="HUV62" s="1028"/>
      <c r="HUW62" s="1028"/>
      <c r="HUX62" s="1028"/>
      <c r="HUY62" s="1028"/>
      <c r="HUZ62" s="1028"/>
      <c r="HVA62" s="1028"/>
      <c r="HVB62" s="1028"/>
      <c r="HVC62" s="1028"/>
      <c r="HVD62" s="1028"/>
      <c r="HVE62" s="1028"/>
      <c r="HVF62" s="1028"/>
      <c r="HVG62" s="1028"/>
      <c r="HVH62" s="1028"/>
      <c r="HVI62" s="1028"/>
      <c r="HVJ62" s="1028"/>
      <c r="HVK62" s="1028"/>
      <c r="HVL62" s="1028"/>
      <c r="HVM62" s="1028"/>
      <c r="HVN62" s="1028"/>
      <c r="HVO62" s="1028"/>
      <c r="HVP62" s="1028"/>
      <c r="HVQ62" s="1028"/>
      <c r="HVR62" s="1028"/>
      <c r="HVS62" s="1028"/>
      <c r="HVT62" s="1028"/>
      <c r="HVU62" s="1028"/>
      <c r="HVV62" s="1028"/>
      <c r="HVW62" s="1028"/>
      <c r="HVX62" s="1028"/>
      <c r="HVY62" s="1028"/>
      <c r="HVZ62" s="1028"/>
      <c r="HWA62" s="1028"/>
      <c r="HWB62" s="1028"/>
      <c r="HWC62" s="1028"/>
      <c r="HWD62" s="1028"/>
      <c r="HWE62" s="1028"/>
      <c r="HWF62" s="1028"/>
      <c r="HWG62" s="1028"/>
      <c r="HWH62" s="1028"/>
      <c r="HWI62" s="1028"/>
      <c r="HWJ62" s="1028"/>
      <c r="HWK62" s="1028"/>
      <c r="HWL62" s="1028"/>
      <c r="HWM62" s="1028"/>
      <c r="HWN62" s="1028"/>
      <c r="HWO62" s="1028"/>
      <c r="HWP62" s="1028"/>
      <c r="HWQ62" s="1028"/>
      <c r="HWR62" s="1028"/>
      <c r="HWS62" s="1028"/>
      <c r="HWT62" s="1028"/>
      <c r="HWU62" s="1028"/>
      <c r="HWV62" s="1028"/>
      <c r="HWW62" s="1028"/>
      <c r="HWX62" s="1028"/>
      <c r="HWY62" s="1028"/>
      <c r="HWZ62" s="1028"/>
      <c r="HXA62" s="1028"/>
      <c r="HXB62" s="1028"/>
      <c r="HXC62" s="1028"/>
      <c r="HXD62" s="1028"/>
      <c r="HXE62" s="1028"/>
      <c r="HXF62" s="1028"/>
      <c r="HXG62" s="1028"/>
      <c r="HXH62" s="1028"/>
      <c r="HXI62" s="1028"/>
      <c r="HXJ62" s="1028"/>
      <c r="HXK62" s="1028"/>
      <c r="HXL62" s="1028"/>
      <c r="HXM62" s="1028"/>
      <c r="HXN62" s="1028"/>
      <c r="HXO62" s="1028"/>
      <c r="HXP62" s="1028"/>
      <c r="HXQ62" s="1028"/>
      <c r="HXR62" s="1028"/>
      <c r="HXS62" s="1028"/>
      <c r="HXT62" s="1028"/>
      <c r="HXU62" s="1028"/>
      <c r="HXV62" s="1028"/>
      <c r="HXW62" s="1028"/>
      <c r="HXX62" s="1028"/>
      <c r="HXY62" s="1028"/>
      <c r="HXZ62" s="1028"/>
      <c r="HYA62" s="1028"/>
      <c r="HYB62" s="1028"/>
      <c r="HYC62" s="1028"/>
      <c r="HYD62" s="1028"/>
      <c r="HYE62" s="1028"/>
      <c r="HYF62" s="1028"/>
      <c r="HYG62" s="1028"/>
      <c r="HYH62" s="1028"/>
      <c r="HYI62" s="1028"/>
      <c r="HYJ62" s="1028"/>
      <c r="HYK62" s="1028"/>
      <c r="HYL62" s="1028"/>
      <c r="HYM62" s="1028"/>
      <c r="HYN62" s="1028"/>
      <c r="HYO62" s="1028"/>
      <c r="HYP62" s="1028"/>
      <c r="HYQ62" s="1028"/>
      <c r="HYR62" s="1028"/>
      <c r="HYS62" s="1028"/>
      <c r="HYT62" s="1028"/>
      <c r="HYU62" s="1028"/>
      <c r="HYV62" s="1028"/>
      <c r="HYW62" s="1028"/>
      <c r="HYX62" s="1028"/>
      <c r="HYY62" s="1028"/>
      <c r="HYZ62" s="1028"/>
      <c r="HZA62" s="1028"/>
      <c r="HZB62" s="1028"/>
      <c r="HZC62" s="1028"/>
      <c r="HZD62" s="1028"/>
      <c r="HZE62" s="1028"/>
      <c r="HZF62" s="1028"/>
      <c r="HZG62" s="1028"/>
      <c r="HZH62" s="1028"/>
      <c r="HZI62" s="1028"/>
      <c r="HZJ62" s="1028"/>
      <c r="HZK62" s="1028"/>
      <c r="HZL62" s="1028"/>
      <c r="HZM62" s="1028"/>
      <c r="HZN62" s="1028"/>
      <c r="HZO62" s="1028"/>
      <c r="HZP62" s="1028"/>
      <c r="HZQ62" s="1028"/>
      <c r="HZR62" s="1028"/>
      <c r="HZS62" s="1028"/>
      <c r="HZT62" s="1028"/>
      <c r="HZU62" s="1028"/>
      <c r="HZV62" s="1028"/>
      <c r="HZW62" s="1028"/>
      <c r="HZX62" s="1028"/>
      <c r="HZY62" s="1028"/>
      <c r="HZZ62" s="1028"/>
      <c r="IAA62" s="1028"/>
      <c r="IAB62" s="1028"/>
      <c r="IAC62" s="1028"/>
      <c r="IAD62" s="1028"/>
      <c r="IAE62" s="1028"/>
      <c r="IAF62" s="1028"/>
      <c r="IAG62" s="1028"/>
      <c r="IAH62" s="1028"/>
      <c r="IAI62" s="1028"/>
      <c r="IAJ62" s="1028"/>
      <c r="IAK62" s="1028"/>
      <c r="IAL62" s="1028"/>
      <c r="IAM62" s="1028"/>
      <c r="IAN62" s="1028"/>
      <c r="IAO62" s="1028"/>
      <c r="IAP62" s="1028"/>
      <c r="IAQ62" s="1028"/>
      <c r="IAR62" s="1028"/>
      <c r="IAS62" s="1028"/>
      <c r="IAT62" s="1028"/>
      <c r="IAU62" s="1028"/>
      <c r="IAV62" s="1028"/>
      <c r="IAW62" s="1028"/>
      <c r="IAX62" s="1028"/>
      <c r="IAY62" s="1028"/>
      <c r="IAZ62" s="1028"/>
      <c r="IBA62" s="1028"/>
      <c r="IBB62" s="1028"/>
      <c r="IBC62" s="1028"/>
      <c r="IBD62" s="1028"/>
      <c r="IBE62" s="1028"/>
      <c r="IBF62" s="1028"/>
      <c r="IBG62" s="1028"/>
      <c r="IBH62" s="1028"/>
      <c r="IBI62" s="1028"/>
      <c r="IBJ62" s="1028"/>
      <c r="IBK62" s="1028"/>
      <c r="IBL62" s="1028"/>
      <c r="IBM62" s="1028"/>
      <c r="IBN62" s="1028"/>
      <c r="IBO62" s="1028"/>
      <c r="IBP62" s="1028"/>
      <c r="IBQ62" s="1028"/>
      <c r="IBR62" s="1028"/>
      <c r="IBS62" s="1028"/>
      <c r="IBT62" s="1028"/>
      <c r="IBU62" s="1028"/>
      <c r="IBV62" s="1028"/>
      <c r="IBW62" s="1028"/>
      <c r="IBX62" s="1028"/>
      <c r="IBY62" s="1028"/>
      <c r="IBZ62" s="1028"/>
      <c r="ICA62" s="1028"/>
      <c r="ICB62" s="1028"/>
      <c r="ICC62" s="1028"/>
      <c r="ICD62" s="1028"/>
      <c r="ICE62" s="1028"/>
      <c r="ICF62" s="1028"/>
      <c r="ICG62" s="1028"/>
      <c r="ICH62" s="1028"/>
      <c r="ICI62" s="1028"/>
      <c r="ICJ62" s="1028"/>
      <c r="ICK62" s="1028"/>
      <c r="ICL62" s="1028"/>
      <c r="ICM62" s="1028"/>
      <c r="ICN62" s="1028"/>
      <c r="ICO62" s="1028"/>
      <c r="ICP62" s="1028"/>
      <c r="ICQ62" s="1028"/>
      <c r="ICR62" s="1028"/>
      <c r="ICS62" s="1028"/>
      <c r="ICT62" s="1028"/>
      <c r="ICU62" s="1028"/>
      <c r="ICV62" s="1028"/>
      <c r="ICW62" s="1028"/>
      <c r="ICX62" s="1028"/>
      <c r="ICY62" s="1028"/>
      <c r="ICZ62" s="1028"/>
      <c r="IDA62" s="1028"/>
      <c r="IDB62" s="1028"/>
      <c r="IDC62" s="1028"/>
      <c r="IDD62" s="1028"/>
      <c r="IDE62" s="1028"/>
      <c r="IDF62" s="1028"/>
      <c r="IDG62" s="1028"/>
      <c r="IDH62" s="1028"/>
      <c r="IDI62" s="1028"/>
      <c r="IDJ62" s="1028"/>
      <c r="IDK62" s="1028"/>
      <c r="IDL62" s="1028"/>
      <c r="IDM62" s="1028"/>
      <c r="IDN62" s="1028"/>
      <c r="IDO62" s="1028"/>
      <c r="IDP62" s="1028"/>
      <c r="IDQ62" s="1028"/>
      <c r="IDR62" s="1028"/>
      <c r="IDS62" s="1028"/>
      <c r="IDT62" s="1028"/>
      <c r="IDU62" s="1028"/>
      <c r="IDV62" s="1028"/>
      <c r="IDW62" s="1028"/>
      <c r="IDX62" s="1028"/>
      <c r="IDY62" s="1028"/>
      <c r="IDZ62" s="1028"/>
      <c r="IEA62" s="1028"/>
      <c r="IEB62" s="1028"/>
      <c r="IEC62" s="1028"/>
      <c r="IED62" s="1028"/>
      <c r="IEE62" s="1028"/>
      <c r="IEF62" s="1028"/>
      <c r="IEG62" s="1028"/>
      <c r="IEH62" s="1028"/>
      <c r="IEI62" s="1028"/>
      <c r="IEJ62" s="1028"/>
      <c r="IEK62" s="1028"/>
      <c r="IEL62" s="1028"/>
      <c r="IEM62" s="1028"/>
      <c r="IEN62" s="1028"/>
      <c r="IEO62" s="1028"/>
      <c r="IEP62" s="1028"/>
      <c r="IEQ62" s="1028"/>
      <c r="IER62" s="1028"/>
      <c r="IES62" s="1028"/>
      <c r="IET62" s="1028"/>
      <c r="IEU62" s="1028"/>
      <c r="IEV62" s="1028"/>
      <c r="IEW62" s="1028"/>
      <c r="IEX62" s="1028"/>
      <c r="IEY62" s="1028"/>
      <c r="IEZ62" s="1028"/>
      <c r="IFA62" s="1028"/>
      <c r="IFB62" s="1028"/>
      <c r="IFC62" s="1028"/>
      <c r="IFD62" s="1028"/>
      <c r="IFE62" s="1028"/>
      <c r="IFF62" s="1028"/>
      <c r="IFG62" s="1028"/>
      <c r="IFH62" s="1028"/>
      <c r="IFI62" s="1028"/>
      <c r="IFJ62" s="1028"/>
      <c r="IFK62" s="1028"/>
      <c r="IFL62" s="1028"/>
      <c r="IFM62" s="1028"/>
      <c r="IFN62" s="1028"/>
      <c r="IFO62" s="1028"/>
      <c r="IFP62" s="1028"/>
      <c r="IFQ62" s="1028"/>
      <c r="IFR62" s="1028"/>
      <c r="IFS62" s="1028"/>
      <c r="IFT62" s="1028"/>
      <c r="IFU62" s="1028"/>
      <c r="IFV62" s="1028"/>
      <c r="IFW62" s="1028"/>
      <c r="IFX62" s="1028"/>
      <c r="IFY62" s="1028"/>
      <c r="IFZ62" s="1028"/>
      <c r="IGA62" s="1028"/>
      <c r="IGB62" s="1028"/>
      <c r="IGC62" s="1028"/>
      <c r="IGD62" s="1028"/>
      <c r="IGE62" s="1028"/>
      <c r="IGF62" s="1028"/>
      <c r="IGG62" s="1028"/>
      <c r="IGH62" s="1028"/>
      <c r="IGI62" s="1028"/>
      <c r="IGJ62" s="1028"/>
      <c r="IGK62" s="1028"/>
      <c r="IGL62" s="1028"/>
      <c r="IGM62" s="1028"/>
      <c r="IGN62" s="1028"/>
      <c r="IGO62" s="1028"/>
      <c r="IGP62" s="1028"/>
      <c r="IGQ62" s="1028"/>
      <c r="IGR62" s="1028"/>
      <c r="IGS62" s="1028"/>
      <c r="IGT62" s="1028"/>
      <c r="IGU62" s="1028"/>
      <c r="IGV62" s="1028"/>
      <c r="IGW62" s="1028"/>
      <c r="IGX62" s="1028"/>
      <c r="IGY62" s="1028"/>
      <c r="IGZ62" s="1028"/>
      <c r="IHA62" s="1028"/>
      <c r="IHB62" s="1028"/>
      <c r="IHC62" s="1028"/>
      <c r="IHD62" s="1028"/>
      <c r="IHE62" s="1028"/>
      <c r="IHF62" s="1028"/>
      <c r="IHG62" s="1028"/>
      <c r="IHH62" s="1028"/>
      <c r="IHI62" s="1028"/>
      <c r="IHJ62" s="1028"/>
      <c r="IHK62" s="1028"/>
      <c r="IHL62" s="1028"/>
      <c r="IHM62" s="1028"/>
      <c r="IHN62" s="1028"/>
      <c r="IHO62" s="1028"/>
      <c r="IHP62" s="1028"/>
      <c r="IHQ62" s="1028"/>
      <c r="IHR62" s="1028"/>
      <c r="IHS62" s="1028"/>
      <c r="IHT62" s="1028"/>
      <c r="IHU62" s="1028"/>
      <c r="IHV62" s="1028"/>
      <c r="IHW62" s="1028"/>
      <c r="IHX62" s="1028"/>
      <c r="IHY62" s="1028"/>
      <c r="IHZ62" s="1028"/>
      <c r="IIA62" s="1028"/>
      <c r="IIB62" s="1028"/>
      <c r="IIC62" s="1028"/>
      <c r="IID62" s="1028"/>
      <c r="IIE62" s="1028"/>
      <c r="IIF62" s="1028"/>
      <c r="IIG62" s="1028"/>
      <c r="IIH62" s="1028"/>
      <c r="III62" s="1028"/>
      <c r="IIJ62" s="1028"/>
      <c r="IIK62" s="1028"/>
      <c r="IIL62" s="1028"/>
      <c r="IIM62" s="1028"/>
      <c r="IIN62" s="1028"/>
      <c r="IIO62" s="1028"/>
      <c r="IIP62" s="1028"/>
      <c r="IIQ62" s="1028"/>
      <c r="IIR62" s="1028"/>
      <c r="IIS62" s="1028"/>
      <c r="IIT62" s="1028"/>
      <c r="IIU62" s="1028"/>
      <c r="IIV62" s="1028"/>
      <c r="IIW62" s="1028"/>
      <c r="IIX62" s="1028"/>
      <c r="IIY62" s="1028"/>
      <c r="IIZ62" s="1028"/>
      <c r="IJA62" s="1028"/>
      <c r="IJB62" s="1028"/>
      <c r="IJC62" s="1028"/>
      <c r="IJD62" s="1028"/>
      <c r="IJE62" s="1028"/>
      <c r="IJF62" s="1028"/>
      <c r="IJG62" s="1028"/>
      <c r="IJH62" s="1028"/>
      <c r="IJI62" s="1028"/>
      <c r="IJJ62" s="1028"/>
      <c r="IJK62" s="1028"/>
      <c r="IJL62" s="1028"/>
      <c r="IJM62" s="1028"/>
      <c r="IJN62" s="1028"/>
      <c r="IJO62" s="1028"/>
      <c r="IJP62" s="1028"/>
      <c r="IJQ62" s="1028"/>
      <c r="IJR62" s="1028"/>
      <c r="IJS62" s="1028"/>
      <c r="IJT62" s="1028"/>
      <c r="IJU62" s="1028"/>
      <c r="IJV62" s="1028"/>
      <c r="IJW62" s="1028"/>
      <c r="IJX62" s="1028"/>
      <c r="IJY62" s="1028"/>
      <c r="IJZ62" s="1028"/>
      <c r="IKA62" s="1028"/>
      <c r="IKB62" s="1028"/>
      <c r="IKC62" s="1028"/>
      <c r="IKD62" s="1028"/>
      <c r="IKE62" s="1028"/>
      <c r="IKF62" s="1028"/>
      <c r="IKG62" s="1028"/>
      <c r="IKH62" s="1028"/>
      <c r="IKI62" s="1028"/>
      <c r="IKJ62" s="1028"/>
      <c r="IKK62" s="1028"/>
      <c r="IKL62" s="1028"/>
      <c r="IKM62" s="1028"/>
      <c r="IKN62" s="1028"/>
      <c r="IKO62" s="1028"/>
      <c r="IKP62" s="1028"/>
      <c r="IKQ62" s="1028"/>
      <c r="IKR62" s="1028"/>
      <c r="IKS62" s="1028"/>
      <c r="IKT62" s="1028"/>
      <c r="IKU62" s="1028"/>
      <c r="IKV62" s="1028"/>
      <c r="IKW62" s="1028"/>
      <c r="IKX62" s="1028"/>
      <c r="IKY62" s="1028"/>
      <c r="IKZ62" s="1028"/>
      <c r="ILA62" s="1028"/>
      <c r="ILB62" s="1028"/>
      <c r="ILC62" s="1028"/>
      <c r="ILD62" s="1028"/>
      <c r="ILE62" s="1028"/>
      <c r="ILF62" s="1028"/>
      <c r="ILG62" s="1028"/>
      <c r="ILH62" s="1028"/>
      <c r="ILI62" s="1028"/>
      <c r="ILJ62" s="1028"/>
      <c r="ILK62" s="1028"/>
      <c r="ILL62" s="1028"/>
      <c r="ILM62" s="1028"/>
      <c r="ILN62" s="1028"/>
      <c r="ILO62" s="1028"/>
      <c r="ILP62" s="1028"/>
      <c r="ILQ62" s="1028"/>
      <c r="ILR62" s="1028"/>
      <c r="ILS62" s="1028"/>
      <c r="ILT62" s="1028"/>
      <c r="ILU62" s="1028"/>
      <c r="ILV62" s="1028"/>
      <c r="ILW62" s="1028"/>
      <c r="ILX62" s="1028"/>
      <c r="ILY62" s="1028"/>
      <c r="ILZ62" s="1028"/>
      <c r="IMA62" s="1028"/>
      <c r="IMB62" s="1028"/>
      <c r="IMC62" s="1028"/>
      <c r="IMD62" s="1028"/>
      <c r="IME62" s="1028"/>
      <c r="IMF62" s="1028"/>
      <c r="IMG62" s="1028"/>
      <c r="IMH62" s="1028"/>
      <c r="IMI62" s="1028"/>
      <c r="IMJ62" s="1028"/>
      <c r="IMK62" s="1028"/>
      <c r="IML62" s="1028"/>
      <c r="IMM62" s="1028"/>
      <c r="IMN62" s="1028"/>
      <c r="IMO62" s="1028"/>
      <c r="IMP62" s="1028"/>
      <c r="IMQ62" s="1028"/>
      <c r="IMR62" s="1028"/>
      <c r="IMS62" s="1028"/>
      <c r="IMT62" s="1028"/>
      <c r="IMU62" s="1028"/>
      <c r="IMV62" s="1028"/>
      <c r="IMW62" s="1028"/>
      <c r="IMX62" s="1028"/>
      <c r="IMY62" s="1028"/>
      <c r="IMZ62" s="1028"/>
      <c r="INA62" s="1028"/>
      <c r="INB62" s="1028"/>
      <c r="INC62" s="1028"/>
      <c r="IND62" s="1028"/>
      <c r="INE62" s="1028"/>
      <c r="INF62" s="1028"/>
      <c r="ING62" s="1028"/>
      <c r="INH62" s="1028"/>
      <c r="INI62" s="1028"/>
      <c r="INJ62" s="1028"/>
      <c r="INK62" s="1028"/>
      <c r="INL62" s="1028"/>
      <c r="INM62" s="1028"/>
      <c r="INN62" s="1028"/>
      <c r="INO62" s="1028"/>
      <c r="INP62" s="1028"/>
      <c r="INQ62" s="1028"/>
      <c r="INR62" s="1028"/>
      <c r="INS62" s="1028"/>
      <c r="INT62" s="1028"/>
      <c r="INU62" s="1028"/>
      <c r="INV62" s="1028"/>
      <c r="INW62" s="1028"/>
      <c r="INX62" s="1028"/>
      <c r="INY62" s="1028"/>
      <c r="INZ62" s="1028"/>
      <c r="IOA62" s="1028"/>
      <c r="IOB62" s="1028"/>
      <c r="IOC62" s="1028"/>
      <c r="IOD62" s="1028"/>
      <c r="IOE62" s="1028"/>
      <c r="IOF62" s="1028"/>
      <c r="IOG62" s="1028"/>
      <c r="IOH62" s="1028"/>
      <c r="IOI62" s="1028"/>
      <c r="IOJ62" s="1028"/>
      <c r="IOK62" s="1028"/>
      <c r="IOL62" s="1028"/>
      <c r="IOM62" s="1028"/>
      <c r="ION62" s="1028"/>
      <c r="IOO62" s="1028"/>
      <c r="IOP62" s="1028"/>
      <c r="IOQ62" s="1028"/>
      <c r="IOR62" s="1028"/>
      <c r="IOS62" s="1028"/>
      <c r="IOT62" s="1028"/>
      <c r="IOU62" s="1028"/>
      <c r="IOV62" s="1028"/>
      <c r="IOW62" s="1028"/>
      <c r="IOX62" s="1028"/>
      <c r="IOY62" s="1028"/>
      <c r="IOZ62" s="1028"/>
      <c r="IPA62" s="1028"/>
      <c r="IPB62" s="1028"/>
      <c r="IPC62" s="1028"/>
      <c r="IPD62" s="1028"/>
      <c r="IPE62" s="1028"/>
      <c r="IPF62" s="1028"/>
      <c r="IPG62" s="1028"/>
      <c r="IPH62" s="1028"/>
      <c r="IPI62" s="1028"/>
      <c r="IPJ62" s="1028"/>
      <c r="IPK62" s="1028"/>
      <c r="IPL62" s="1028"/>
      <c r="IPM62" s="1028"/>
      <c r="IPN62" s="1028"/>
      <c r="IPO62" s="1028"/>
      <c r="IPP62" s="1028"/>
      <c r="IPQ62" s="1028"/>
      <c r="IPR62" s="1028"/>
      <c r="IPS62" s="1028"/>
      <c r="IPT62" s="1028"/>
      <c r="IPU62" s="1028"/>
      <c r="IPV62" s="1028"/>
      <c r="IPW62" s="1028"/>
      <c r="IPX62" s="1028"/>
      <c r="IPY62" s="1028"/>
      <c r="IPZ62" s="1028"/>
      <c r="IQA62" s="1028"/>
      <c r="IQB62" s="1028"/>
      <c r="IQC62" s="1028"/>
      <c r="IQD62" s="1028"/>
      <c r="IQE62" s="1028"/>
      <c r="IQF62" s="1028"/>
      <c r="IQG62" s="1028"/>
      <c r="IQH62" s="1028"/>
      <c r="IQI62" s="1028"/>
      <c r="IQJ62" s="1028"/>
      <c r="IQK62" s="1028"/>
      <c r="IQL62" s="1028"/>
      <c r="IQM62" s="1028"/>
      <c r="IQN62" s="1028"/>
      <c r="IQO62" s="1028"/>
      <c r="IQP62" s="1028"/>
      <c r="IQQ62" s="1028"/>
      <c r="IQR62" s="1028"/>
      <c r="IQS62" s="1028"/>
      <c r="IQT62" s="1028"/>
      <c r="IQU62" s="1028"/>
      <c r="IQV62" s="1028"/>
      <c r="IQW62" s="1028"/>
      <c r="IQX62" s="1028"/>
      <c r="IQY62" s="1028"/>
      <c r="IQZ62" s="1028"/>
      <c r="IRA62" s="1028"/>
      <c r="IRB62" s="1028"/>
      <c r="IRC62" s="1028"/>
      <c r="IRD62" s="1028"/>
      <c r="IRE62" s="1028"/>
      <c r="IRF62" s="1028"/>
      <c r="IRG62" s="1028"/>
      <c r="IRH62" s="1028"/>
      <c r="IRI62" s="1028"/>
      <c r="IRJ62" s="1028"/>
      <c r="IRK62" s="1028"/>
      <c r="IRL62" s="1028"/>
      <c r="IRM62" s="1028"/>
      <c r="IRN62" s="1028"/>
      <c r="IRO62" s="1028"/>
      <c r="IRP62" s="1028"/>
      <c r="IRQ62" s="1028"/>
      <c r="IRR62" s="1028"/>
      <c r="IRS62" s="1028"/>
      <c r="IRT62" s="1028"/>
      <c r="IRU62" s="1028"/>
      <c r="IRV62" s="1028"/>
      <c r="IRW62" s="1028"/>
      <c r="IRX62" s="1028"/>
      <c r="IRY62" s="1028"/>
      <c r="IRZ62" s="1028"/>
      <c r="ISA62" s="1028"/>
      <c r="ISB62" s="1028"/>
      <c r="ISC62" s="1028"/>
      <c r="ISD62" s="1028"/>
      <c r="ISE62" s="1028"/>
      <c r="ISF62" s="1028"/>
      <c r="ISG62" s="1028"/>
      <c r="ISH62" s="1028"/>
      <c r="ISI62" s="1028"/>
      <c r="ISJ62" s="1028"/>
      <c r="ISK62" s="1028"/>
      <c r="ISL62" s="1028"/>
      <c r="ISM62" s="1028"/>
      <c r="ISN62" s="1028"/>
      <c r="ISO62" s="1028"/>
      <c r="ISP62" s="1028"/>
      <c r="ISQ62" s="1028"/>
      <c r="ISR62" s="1028"/>
      <c r="ISS62" s="1028"/>
      <c r="IST62" s="1028"/>
      <c r="ISU62" s="1028"/>
      <c r="ISV62" s="1028"/>
      <c r="ISW62" s="1028"/>
      <c r="ISX62" s="1028"/>
      <c r="ISY62" s="1028"/>
      <c r="ISZ62" s="1028"/>
      <c r="ITA62" s="1028"/>
      <c r="ITB62" s="1028"/>
      <c r="ITC62" s="1028"/>
      <c r="ITD62" s="1028"/>
      <c r="ITE62" s="1028"/>
      <c r="ITF62" s="1028"/>
      <c r="ITG62" s="1028"/>
      <c r="ITH62" s="1028"/>
      <c r="ITI62" s="1028"/>
      <c r="ITJ62" s="1028"/>
      <c r="ITK62" s="1028"/>
      <c r="ITL62" s="1028"/>
      <c r="ITM62" s="1028"/>
      <c r="ITN62" s="1028"/>
      <c r="ITO62" s="1028"/>
      <c r="ITP62" s="1028"/>
      <c r="ITQ62" s="1028"/>
      <c r="ITR62" s="1028"/>
      <c r="ITS62" s="1028"/>
      <c r="ITT62" s="1028"/>
      <c r="ITU62" s="1028"/>
      <c r="ITV62" s="1028"/>
      <c r="ITW62" s="1028"/>
      <c r="ITX62" s="1028"/>
      <c r="ITY62" s="1028"/>
      <c r="ITZ62" s="1028"/>
      <c r="IUA62" s="1028"/>
      <c r="IUB62" s="1028"/>
      <c r="IUC62" s="1028"/>
      <c r="IUD62" s="1028"/>
      <c r="IUE62" s="1028"/>
      <c r="IUF62" s="1028"/>
      <c r="IUG62" s="1028"/>
      <c r="IUH62" s="1028"/>
      <c r="IUI62" s="1028"/>
      <c r="IUJ62" s="1028"/>
      <c r="IUK62" s="1028"/>
      <c r="IUL62" s="1028"/>
      <c r="IUM62" s="1028"/>
      <c r="IUN62" s="1028"/>
      <c r="IUO62" s="1028"/>
      <c r="IUP62" s="1028"/>
      <c r="IUQ62" s="1028"/>
      <c r="IUR62" s="1028"/>
      <c r="IUS62" s="1028"/>
      <c r="IUT62" s="1028"/>
      <c r="IUU62" s="1028"/>
      <c r="IUV62" s="1028"/>
      <c r="IUW62" s="1028"/>
      <c r="IUX62" s="1028"/>
      <c r="IUY62" s="1028"/>
      <c r="IUZ62" s="1028"/>
      <c r="IVA62" s="1028"/>
      <c r="IVB62" s="1028"/>
      <c r="IVC62" s="1028"/>
      <c r="IVD62" s="1028"/>
      <c r="IVE62" s="1028"/>
      <c r="IVF62" s="1028"/>
      <c r="IVG62" s="1028"/>
      <c r="IVH62" s="1028"/>
      <c r="IVI62" s="1028"/>
      <c r="IVJ62" s="1028"/>
      <c r="IVK62" s="1028"/>
      <c r="IVL62" s="1028"/>
      <c r="IVM62" s="1028"/>
      <c r="IVN62" s="1028"/>
      <c r="IVO62" s="1028"/>
      <c r="IVP62" s="1028"/>
      <c r="IVQ62" s="1028"/>
      <c r="IVR62" s="1028"/>
      <c r="IVS62" s="1028"/>
      <c r="IVT62" s="1028"/>
      <c r="IVU62" s="1028"/>
      <c r="IVV62" s="1028"/>
      <c r="IVW62" s="1028"/>
      <c r="IVX62" s="1028"/>
      <c r="IVY62" s="1028"/>
      <c r="IVZ62" s="1028"/>
      <c r="IWA62" s="1028"/>
      <c r="IWB62" s="1028"/>
      <c r="IWC62" s="1028"/>
      <c r="IWD62" s="1028"/>
      <c r="IWE62" s="1028"/>
      <c r="IWF62" s="1028"/>
      <c r="IWG62" s="1028"/>
      <c r="IWH62" s="1028"/>
      <c r="IWI62" s="1028"/>
      <c r="IWJ62" s="1028"/>
      <c r="IWK62" s="1028"/>
      <c r="IWL62" s="1028"/>
      <c r="IWM62" s="1028"/>
      <c r="IWN62" s="1028"/>
      <c r="IWO62" s="1028"/>
      <c r="IWP62" s="1028"/>
      <c r="IWQ62" s="1028"/>
      <c r="IWR62" s="1028"/>
      <c r="IWS62" s="1028"/>
      <c r="IWT62" s="1028"/>
      <c r="IWU62" s="1028"/>
      <c r="IWV62" s="1028"/>
      <c r="IWW62" s="1028"/>
      <c r="IWX62" s="1028"/>
      <c r="IWY62" s="1028"/>
      <c r="IWZ62" s="1028"/>
      <c r="IXA62" s="1028"/>
      <c r="IXB62" s="1028"/>
      <c r="IXC62" s="1028"/>
      <c r="IXD62" s="1028"/>
      <c r="IXE62" s="1028"/>
      <c r="IXF62" s="1028"/>
      <c r="IXG62" s="1028"/>
      <c r="IXH62" s="1028"/>
      <c r="IXI62" s="1028"/>
      <c r="IXJ62" s="1028"/>
      <c r="IXK62" s="1028"/>
      <c r="IXL62" s="1028"/>
      <c r="IXM62" s="1028"/>
      <c r="IXN62" s="1028"/>
      <c r="IXO62" s="1028"/>
      <c r="IXP62" s="1028"/>
      <c r="IXQ62" s="1028"/>
      <c r="IXR62" s="1028"/>
      <c r="IXS62" s="1028"/>
      <c r="IXT62" s="1028"/>
      <c r="IXU62" s="1028"/>
      <c r="IXV62" s="1028"/>
      <c r="IXW62" s="1028"/>
      <c r="IXX62" s="1028"/>
      <c r="IXY62" s="1028"/>
      <c r="IXZ62" s="1028"/>
      <c r="IYA62" s="1028"/>
      <c r="IYB62" s="1028"/>
      <c r="IYC62" s="1028"/>
      <c r="IYD62" s="1028"/>
      <c r="IYE62" s="1028"/>
      <c r="IYF62" s="1028"/>
      <c r="IYG62" s="1028"/>
      <c r="IYH62" s="1028"/>
      <c r="IYI62" s="1028"/>
      <c r="IYJ62" s="1028"/>
      <c r="IYK62" s="1028"/>
      <c r="IYL62" s="1028"/>
      <c r="IYM62" s="1028"/>
      <c r="IYN62" s="1028"/>
      <c r="IYO62" s="1028"/>
      <c r="IYP62" s="1028"/>
      <c r="IYQ62" s="1028"/>
      <c r="IYR62" s="1028"/>
      <c r="IYS62" s="1028"/>
      <c r="IYT62" s="1028"/>
      <c r="IYU62" s="1028"/>
      <c r="IYV62" s="1028"/>
      <c r="IYW62" s="1028"/>
      <c r="IYX62" s="1028"/>
      <c r="IYY62" s="1028"/>
      <c r="IYZ62" s="1028"/>
      <c r="IZA62" s="1028"/>
      <c r="IZB62" s="1028"/>
      <c r="IZC62" s="1028"/>
      <c r="IZD62" s="1028"/>
      <c r="IZE62" s="1028"/>
      <c r="IZF62" s="1028"/>
      <c r="IZG62" s="1028"/>
      <c r="IZH62" s="1028"/>
      <c r="IZI62" s="1028"/>
      <c r="IZJ62" s="1028"/>
      <c r="IZK62" s="1028"/>
      <c r="IZL62" s="1028"/>
      <c r="IZM62" s="1028"/>
      <c r="IZN62" s="1028"/>
      <c r="IZO62" s="1028"/>
      <c r="IZP62" s="1028"/>
      <c r="IZQ62" s="1028"/>
      <c r="IZR62" s="1028"/>
      <c r="IZS62" s="1028"/>
      <c r="IZT62" s="1028"/>
      <c r="IZU62" s="1028"/>
      <c r="IZV62" s="1028"/>
      <c r="IZW62" s="1028"/>
      <c r="IZX62" s="1028"/>
      <c r="IZY62" s="1028"/>
      <c r="IZZ62" s="1028"/>
      <c r="JAA62" s="1028"/>
      <c r="JAB62" s="1028"/>
      <c r="JAC62" s="1028"/>
      <c r="JAD62" s="1028"/>
      <c r="JAE62" s="1028"/>
      <c r="JAF62" s="1028"/>
      <c r="JAG62" s="1028"/>
      <c r="JAH62" s="1028"/>
      <c r="JAI62" s="1028"/>
      <c r="JAJ62" s="1028"/>
      <c r="JAK62" s="1028"/>
      <c r="JAL62" s="1028"/>
      <c r="JAM62" s="1028"/>
      <c r="JAN62" s="1028"/>
      <c r="JAO62" s="1028"/>
      <c r="JAP62" s="1028"/>
      <c r="JAQ62" s="1028"/>
      <c r="JAR62" s="1028"/>
      <c r="JAS62" s="1028"/>
      <c r="JAT62" s="1028"/>
      <c r="JAU62" s="1028"/>
      <c r="JAV62" s="1028"/>
      <c r="JAW62" s="1028"/>
      <c r="JAX62" s="1028"/>
      <c r="JAY62" s="1028"/>
      <c r="JAZ62" s="1028"/>
      <c r="JBA62" s="1028"/>
      <c r="JBB62" s="1028"/>
      <c r="JBC62" s="1028"/>
      <c r="JBD62" s="1028"/>
      <c r="JBE62" s="1028"/>
      <c r="JBF62" s="1028"/>
      <c r="JBG62" s="1028"/>
      <c r="JBH62" s="1028"/>
      <c r="JBI62" s="1028"/>
      <c r="JBJ62" s="1028"/>
      <c r="JBK62" s="1028"/>
      <c r="JBL62" s="1028"/>
      <c r="JBM62" s="1028"/>
      <c r="JBN62" s="1028"/>
      <c r="JBO62" s="1028"/>
      <c r="JBP62" s="1028"/>
      <c r="JBQ62" s="1028"/>
      <c r="JBR62" s="1028"/>
      <c r="JBS62" s="1028"/>
      <c r="JBT62" s="1028"/>
      <c r="JBU62" s="1028"/>
      <c r="JBV62" s="1028"/>
      <c r="JBW62" s="1028"/>
      <c r="JBX62" s="1028"/>
      <c r="JBY62" s="1028"/>
      <c r="JBZ62" s="1028"/>
      <c r="JCA62" s="1028"/>
      <c r="JCB62" s="1028"/>
      <c r="JCC62" s="1028"/>
      <c r="JCD62" s="1028"/>
      <c r="JCE62" s="1028"/>
      <c r="JCF62" s="1028"/>
      <c r="JCG62" s="1028"/>
      <c r="JCH62" s="1028"/>
      <c r="JCI62" s="1028"/>
      <c r="JCJ62" s="1028"/>
      <c r="JCK62" s="1028"/>
      <c r="JCL62" s="1028"/>
      <c r="JCM62" s="1028"/>
      <c r="JCN62" s="1028"/>
      <c r="JCO62" s="1028"/>
      <c r="JCP62" s="1028"/>
      <c r="JCQ62" s="1028"/>
      <c r="JCR62" s="1028"/>
      <c r="JCS62" s="1028"/>
      <c r="JCT62" s="1028"/>
      <c r="JCU62" s="1028"/>
      <c r="JCV62" s="1028"/>
      <c r="JCW62" s="1028"/>
      <c r="JCX62" s="1028"/>
      <c r="JCY62" s="1028"/>
      <c r="JCZ62" s="1028"/>
      <c r="JDA62" s="1028"/>
      <c r="JDB62" s="1028"/>
      <c r="JDC62" s="1028"/>
      <c r="JDD62" s="1028"/>
      <c r="JDE62" s="1028"/>
      <c r="JDF62" s="1028"/>
      <c r="JDG62" s="1028"/>
      <c r="JDH62" s="1028"/>
      <c r="JDI62" s="1028"/>
      <c r="JDJ62" s="1028"/>
      <c r="JDK62" s="1028"/>
      <c r="JDL62" s="1028"/>
      <c r="JDM62" s="1028"/>
      <c r="JDN62" s="1028"/>
      <c r="JDO62" s="1028"/>
      <c r="JDP62" s="1028"/>
      <c r="JDQ62" s="1028"/>
      <c r="JDR62" s="1028"/>
      <c r="JDS62" s="1028"/>
      <c r="JDT62" s="1028"/>
      <c r="JDU62" s="1028"/>
      <c r="JDV62" s="1028"/>
      <c r="JDW62" s="1028"/>
      <c r="JDX62" s="1028"/>
      <c r="JDY62" s="1028"/>
      <c r="JDZ62" s="1028"/>
      <c r="JEA62" s="1028"/>
      <c r="JEB62" s="1028"/>
      <c r="JEC62" s="1028"/>
      <c r="JED62" s="1028"/>
      <c r="JEE62" s="1028"/>
      <c r="JEF62" s="1028"/>
      <c r="JEG62" s="1028"/>
      <c r="JEH62" s="1028"/>
      <c r="JEI62" s="1028"/>
      <c r="JEJ62" s="1028"/>
      <c r="JEK62" s="1028"/>
      <c r="JEL62" s="1028"/>
      <c r="JEM62" s="1028"/>
      <c r="JEN62" s="1028"/>
      <c r="JEO62" s="1028"/>
      <c r="JEP62" s="1028"/>
      <c r="JEQ62" s="1028"/>
      <c r="JER62" s="1028"/>
      <c r="JES62" s="1028"/>
      <c r="JET62" s="1028"/>
      <c r="JEU62" s="1028"/>
      <c r="JEV62" s="1028"/>
      <c r="JEW62" s="1028"/>
      <c r="JEX62" s="1028"/>
      <c r="JEY62" s="1028"/>
      <c r="JEZ62" s="1028"/>
      <c r="JFA62" s="1028"/>
      <c r="JFB62" s="1028"/>
      <c r="JFC62" s="1028"/>
      <c r="JFD62" s="1028"/>
      <c r="JFE62" s="1028"/>
      <c r="JFF62" s="1028"/>
      <c r="JFG62" s="1028"/>
      <c r="JFH62" s="1028"/>
      <c r="JFI62" s="1028"/>
      <c r="JFJ62" s="1028"/>
      <c r="JFK62" s="1028"/>
      <c r="JFL62" s="1028"/>
      <c r="JFM62" s="1028"/>
      <c r="JFN62" s="1028"/>
      <c r="JFO62" s="1028"/>
      <c r="JFP62" s="1028"/>
      <c r="JFQ62" s="1028"/>
      <c r="JFR62" s="1028"/>
      <c r="JFS62" s="1028"/>
      <c r="JFT62" s="1028"/>
      <c r="JFU62" s="1028"/>
      <c r="JFV62" s="1028"/>
      <c r="JFW62" s="1028"/>
      <c r="JFX62" s="1028"/>
      <c r="JFY62" s="1028"/>
      <c r="JFZ62" s="1028"/>
      <c r="JGA62" s="1028"/>
      <c r="JGB62" s="1028"/>
      <c r="JGC62" s="1028"/>
      <c r="JGD62" s="1028"/>
      <c r="JGE62" s="1028"/>
      <c r="JGF62" s="1028"/>
      <c r="JGG62" s="1028"/>
      <c r="JGH62" s="1028"/>
      <c r="JGI62" s="1028"/>
      <c r="JGJ62" s="1028"/>
      <c r="JGK62" s="1028"/>
      <c r="JGL62" s="1028"/>
      <c r="JGM62" s="1028"/>
      <c r="JGN62" s="1028"/>
      <c r="JGO62" s="1028"/>
      <c r="JGP62" s="1028"/>
      <c r="JGQ62" s="1028"/>
      <c r="JGR62" s="1028"/>
      <c r="JGS62" s="1028"/>
      <c r="JGT62" s="1028"/>
      <c r="JGU62" s="1028"/>
      <c r="JGV62" s="1028"/>
      <c r="JGW62" s="1028"/>
      <c r="JGX62" s="1028"/>
      <c r="JGY62" s="1028"/>
      <c r="JGZ62" s="1028"/>
      <c r="JHA62" s="1028"/>
      <c r="JHB62" s="1028"/>
      <c r="JHC62" s="1028"/>
      <c r="JHD62" s="1028"/>
      <c r="JHE62" s="1028"/>
      <c r="JHF62" s="1028"/>
      <c r="JHG62" s="1028"/>
      <c r="JHH62" s="1028"/>
      <c r="JHI62" s="1028"/>
      <c r="JHJ62" s="1028"/>
      <c r="JHK62" s="1028"/>
      <c r="JHL62" s="1028"/>
      <c r="JHM62" s="1028"/>
      <c r="JHN62" s="1028"/>
      <c r="JHO62" s="1028"/>
      <c r="JHP62" s="1028"/>
      <c r="JHQ62" s="1028"/>
      <c r="JHR62" s="1028"/>
      <c r="JHS62" s="1028"/>
      <c r="JHT62" s="1028"/>
      <c r="JHU62" s="1028"/>
      <c r="JHV62" s="1028"/>
      <c r="JHW62" s="1028"/>
      <c r="JHX62" s="1028"/>
      <c r="JHY62" s="1028"/>
      <c r="JHZ62" s="1028"/>
      <c r="JIA62" s="1028"/>
      <c r="JIB62" s="1028"/>
      <c r="JIC62" s="1028"/>
      <c r="JID62" s="1028"/>
      <c r="JIE62" s="1028"/>
      <c r="JIF62" s="1028"/>
      <c r="JIG62" s="1028"/>
      <c r="JIH62" s="1028"/>
      <c r="JII62" s="1028"/>
      <c r="JIJ62" s="1028"/>
      <c r="JIK62" s="1028"/>
      <c r="JIL62" s="1028"/>
      <c r="JIM62" s="1028"/>
      <c r="JIN62" s="1028"/>
      <c r="JIO62" s="1028"/>
      <c r="JIP62" s="1028"/>
      <c r="JIQ62" s="1028"/>
      <c r="JIR62" s="1028"/>
      <c r="JIS62" s="1028"/>
      <c r="JIT62" s="1028"/>
      <c r="JIU62" s="1028"/>
      <c r="JIV62" s="1028"/>
      <c r="JIW62" s="1028"/>
      <c r="JIX62" s="1028"/>
      <c r="JIY62" s="1028"/>
      <c r="JIZ62" s="1028"/>
      <c r="JJA62" s="1028"/>
      <c r="JJB62" s="1028"/>
      <c r="JJC62" s="1028"/>
      <c r="JJD62" s="1028"/>
      <c r="JJE62" s="1028"/>
      <c r="JJF62" s="1028"/>
      <c r="JJG62" s="1028"/>
      <c r="JJH62" s="1028"/>
      <c r="JJI62" s="1028"/>
      <c r="JJJ62" s="1028"/>
      <c r="JJK62" s="1028"/>
      <c r="JJL62" s="1028"/>
      <c r="JJM62" s="1028"/>
      <c r="JJN62" s="1028"/>
      <c r="JJO62" s="1028"/>
      <c r="JJP62" s="1028"/>
      <c r="JJQ62" s="1028"/>
      <c r="JJR62" s="1028"/>
      <c r="JJS62" s="1028"/>
      <c r="JJT62" s="1028"/>
      <c r="JJU62" s="1028"/>
      <c r="JJV62" s="1028"/>
      <c r="JJW62" s="1028"/>
      <c r="JJX62" s="1028"/>
      <c r="JJY62" s="1028"/>
      <c r="JJZ62" s="1028"/>
      <c r="JKA62" s="1028"/>
      <c r="JKB62" s="1028"/>
      <c r="JKC62" s="1028"/>
      <c r="JKD62" s="1028"/>
      <c r="JKE62" s="1028"/>
      <c r="JKF62" s="1028"/>
      <c r="JKG62" s="1028"/>
      <c r="JKH62" s="1028"/>
      <c r="JKI62" s="1028"/>
      <c r="JKJ62" s="1028"/>
      <c r="JKK62" s="1028"/>
      <c r="JKL62" s="1028"/>
      <c r="JKM62" s="1028"/>
      <c r="JKN62" s="1028"/>
      <c r="JKO62" s="1028"/>
      <c r="JKP62" s="1028"/>
      <c r="JKQ62" s="1028"/>
      <c r="JKR62" s="1028"/>
      <c r="JKS62" s="1028"/>
      <c r="JKT62" s="1028"/>
      <c r="JKU62" s="1028"/>
      <c r="JKV62" s="1028"/>
      <c r="JKW62" s="1028"/>
      <c r="JKX62" s="1028"/>
      <c r="JKY62" s="1028"/>
      <c r="JKZ62" s="1028"/>
      <c r="JLA62" s="1028"/>
      <c r="JLB62" s="1028"/>
      <c r="JLC62" s="1028"/>
      <c r="JLD62" s="1028"/>
      <c r="JLE62" s="1028"/>
      <c r="JLF62" s="1028"/>
      <c r="JLG62" s="1028"/>
      <c r="JLH62" s="1028"/>
      <c r="JLI62" s="1028"/>
      <c r="JLJ62" s="1028"/>
      <c r="JLK62" s="1028"/>
      <c r="JLL62" s="1028"/>
      <c r="JLM62" s="1028"/>
      <c r="JLN62" s="1028"/>
      <c r="JLO62" s="1028"/>
      <c r="JLP62" s="1028"/>
      <c r="JLQ62" s="1028"/>
      <c r="JLR62" s="1028"/>
      <c r="JLS62" s="1028"/>
      <c r="JLT62" s="1028"/>
      <c r="JLU62" s="1028"/>
      <c r="JLV62" s="1028"/>
      <c r="JLW62" s="1028"/>
      <c r="JLX62" s="1028"/>
      <c r="JLY62" s="1028"/>
      <c r="JLZ62" s="1028"/>
      <c r="JMA62" s="1028"/>
      <c r="JMB62" s="1028"/>
      <c r="JMC62" s="1028"/>
      <c r="JMD62" s="1028"/>
      <c r="JME62" s="1028"/>
      <c r="JMF62" s="1028"/>
      <c r="JMG62" s="1028"/>
      <c r="JMH62" s="1028"/>
      <c r="JMI62" s="1028"/>
      <c r="JMJ62" s="1028"/>
      <c r="JMK62" s="1028"/>
      <c r="JML62" s="1028"/>
      <c r="JMM62" s="1028"/>
      <c r="JMN62" s="1028"/>
      <c r="JMO62" s="1028"/>
      <c r="JMP62" s="1028"/>
      <c r="JMQ62" s="1028"/>
      <c r="JMR62" s="1028"/>
      <c r="JMS62" s="1028"/>
      <c r="JMT62" s="1028"/>
      <c r="JMU62" s="1028"/>
      <c r="JMV62" s="1028"/>
      <c r="JMW62" s="1028"/>
      <c r="JMX62" s="1028"/>
      <c r="JMY62" s="1028"/>
      <c r="JMZ62" s="1028"/>
      <c r="JNA62" s="1028"/>
      <c r="JNB62" s="1028"/>
      <c r="JNC62" s="1028"/>
      <c r="JND62" s="1028"/>
      <c r="JNE62" s="1028"/>
      <c r="JNF62" s="1028"/>
      <c r="JNG62" s="1028"/>
      <c r="JNH62" s="1028"/>
      <c r="JNI62" s="1028"/>
      <c r="JNJ62" s="1028"/>
      <c r="JNK62" s="1028"/>
      <c r="JNL62" s="1028"/>
      <c r="JNM62" s="1028"/>
      <c r="JNN62" s="1028"/>
      <c r="JNO62" s="1028"/>
      <c r="JNP62" s="1028"/>
      <c r="JNQ62" s="1028"/>
      <c r="JNR62" s="1028"/>
      <c r="JNS62" s="1028"/>
      <c r="JNT62" s="1028"/>
      <c r="JNU62" s="1028"/>
      <c r="JNV62" s="1028"/>
      <c r="JNW62" s="1028"/>
      <c r="JNX62" s="1028"/>
      <c r="JNY62" s="1028"/>
      <c r="JNZ62" s="1028"/>
      <c r="JOA62" s="1028"/>
      <c r="JOB62" s="1028"/>
      <c r="JOC62" s="1028"/>
      <c r="JOD62" s="1028"/>
      <c r="JOE62" s="1028"/>
      <c r="JOF62" s="1028"/>
      <c r="JOG62" s="1028"/>
      <c r="JOH62" s="1028"/>
      <c r="JOI62" s="1028"/>
      <c r="JOJ62" s="1028"/>
      <c r="JOK62" s="1028"/>
      <c r="JOL62" s="1028"/>
      <c r="JOM62" s="1028"/>
      <c r="JON62" s="1028"/>
      <c r="JOO62" s="1028"/>
      <c r="JOP62" s="1028"/>
      <c r="JOQ62" s="1028"/>
      <c r="JOR62" s="1028"/>
      <c r="JOS62" s="1028"/>
      <c r="JOT62" s="1028"/>
      <c r="JOU62" s="1028"/>
      <c r="JOV62" s="1028"/>
      <c r="JOW62" s="1028"/>
      <c r="JOX62" s="1028"/>
      <c r="JOY62" s="1028"/>
      <c r="JOZ62" s="1028"/>
      <c r="JPA62" s="1028"/>
      <c r="JPB62" s="1028"/>
      <c r="JPC62" s="1028"/>
      <c r="JPD62" s="1028"/>
      <c r="JPE62" s="1028"/>
      <c r="JPF62" s="1028"/>
      <c r="JPG62" s="1028"/>
      <c r="JPH62" s="1028"/>
      <c r="JPI62" s="1028"/>
      <c r="JPJ62" s="1028"/>
      <c r="JPK62" s="1028"/>
      <c r="JPL62" s="1028"/>
      <c r="JPM62" s="1028"/>
      <c r="JPN62" s="1028"/>
      <c r="JPO62" s="1028"/>
      <c r="JPP62" s="1028"/>
      <c r="JPQ62" s="1028"/>
      <c r="JPR62" s="1028"/>
      <c r="JPS62" s="1028"/>
      <c r="JPT62" s="1028"/>
      <c r="JPU62" s="1028"/>
      <c r="JPV62" s="1028"/>
      <c r="JPW62" s="1028"/>
      <c r="JPX62" s="1028"/>
      <c r="JPY62" s="1028"/>
      <c r="JPZ62" s="1028"/>
      <c r="JQA62" s="1028"/>
      <c r="JQB62" s="1028"/>
      <c r="JQC62" s="1028"/>
      <c r="JQD62" s="1028"/>
      <c r="JQE62" s="1028"/>
      <c r="JQF62" s="1028"/>
      <c r="JQG62" s="1028"/>
      <c r="JQH62" s="1028"/>
      <c r="JQI62" s="1028"/>
      <c r="JQJ62" s="1028"/>
      <c r="JQK62" s="1028"/>
      <c r="JQL62" s="1028"/>
      <c r="JQM62" s="1028"/>
      <c r="JQN62" s="1028"/>
      <c r="JQO62" s="1028"/>
      <c r="JQP62" s="1028"/>
      <c r="JQQ62" s="1028"/>
      <c r="JQR62" s="1028"/>
      <c r="JQS62" s="1028"/>
      <c r="JQT62" s="1028"/>
      <c r="JQU62" s="1028"/>
      <c r="JQV62" s="1028"/>
      <c r="JQW62" s="1028"/>
      <c r="JQX62" s="1028"/>
      <c r="JQY62" s="1028"/>
      <c r="JQZ62" s="1028"/>
      <c r="JRA62" s="1028"/>
      <c r="JRB62" s="1028"/>
      <c r="JRC62" s="1028"/>
      <c r="JRD62" s="1028"/>
      <c r="JRE62" s="1028"/>
      <c r="JRF62" s="1028"/>
      <c r="JRG62" s="1028"/>
      <c r="JRH62" s="1028"/>
      <c r="JRI62" s="1028"/>
      <c r="JRJ62" s="1028"/>
      <c r="JRK62" s="1028"/>
      <c r="JRL62" s="1028"/>
      <c r="JRM62" s="1028"/>
      <c r="JRN62" s="1028"/>
      <c r="JRO62" s="1028"/>
      <c r="JRP62" s="1028"/>
      <c r="JRQ62" s="1028"/>
      <c r="JRR62" s="1028"/>
      <c r="JRS62" s="1028"/>
      <c r="JRT62" s="1028"/>
      <c r="JRU62" s="1028"/>
      <c r="JRV62" s="1028"/>
      <c r="JRW62" s="1028"/>
      <c r="JRX62" s="1028"/>
      <c r="JRY62" s="1028"/>
      <c r="JRZ62" s="1028"/>
      <c r="JSA62" s="1028"/>
      <c r="JSB62" s="1028"/>
      <c r="JSC62" s="1028"/>
      <c r="JSD62" s="1028"/>
      <c r="JSE62" s="1028"/>
      <c r="JSF62" s="1028"/>
      <c r="JSG62" s="1028"/>
      <c r="JSH62" s="1028"/>
      <c r="JSI62" s="1028"/>
      <c r="JSJ62" s="1028"/>
      <c r="JSK62" s="1028"/>
      <c r="JSL62" s="1028"/>
      <c r="JSM62" s="1028"/>
      <c r="JSN62" s="1028"/>
      <c r="JSO62" s="1028"/>
      <c r="JSP62" s="1028"/>
      <c r="JSQ62" s="1028"/>
      <c r="JSR62" s="1028"/>
      <c r="JSS62" s="1028"/>
      <c r="JST62" s="1028"/>
      <c r="JSU62" s="1028"/>
      <c r="JSV62" s="1028"/>
      <c r="JSW62" s="1028"/>
      <c r="JSX62" s="1028"/>
      <c r="JSY62" s="1028"/>
      <c r="JSZ62" s="1028"/>
      <c r="JTA62" s="1028"/>
      <c r="JTB62" s="1028"/>
      <c r="JTC62" s="1028"/>
      <c r="JTD62" s="1028"/>
      <c r="JTE62" s="1028"/>
      <c r="JTF62" s="1028"/>
      <c r="JTG62" s="1028"/>
      <c r="JTH62" s="1028"/>
      <c r="JTI62" s="1028"/>
      <c r="JTJ62" s="1028"/>
      <c r="JTK62" s="1028"/>
      <c r="JTL62" s="1028"/>
      <c r="JTM62" s="1028"/>
      <c r="JTN62" s="1028"/>
      <c r="JTO62" s="1028"/>
      <c r="JTP62" s="1028"/>
      <c r="JTQ62" s="1028"/>
      <c r="JTR62" s="1028"/>
      <c r="JTS62" s="1028"/>
      <c r="JTT62" s="1028"/>
      <c r="JTU62" s="1028"/>
      <c r="JTV62" s="1028"/>
      <c r="JTW62" s="1028"/>
      <c r="JTX62" s="1028"/>
      <c r="JTY62" s="1028"/>
      <c r="JTZ62" s="1028"/>
      <c r="JUA62" s="1028"/>
      <c r="JUB62" s="1028"/>
      <c r="JUC62" s="1028"/>
      <c r="JUD62" s="1028"/>
      <c r="JUE62" s="1028"/>
      <c r="JUF62" s="1028"/>
      <c r="JUG62" s="1028"/>
      <c r="JUH62" s="1028"/>
      <c r="JUI62" s="1028"/>
      <c r="JUJ62" s="1028"/>
      <c r="JUK62" s="1028"/>
      <c r="JUL62" s="1028"/>
      <c r="JUM62" s="1028"/>
      <c r="JUN62" s="1028"/>
      <c r="JUO62" s="1028"/>
      <c r="JUP62" s="1028"/>
      <c r="JUQ62" s="1028"/>
      <c r="JUR62" s="1028"/>
      <c r="JUS62" s="1028"/>
      <c r="JUT62" s="1028"/>
      <c r="JUU62" s="1028"/>
      <c r="JUV62" s="1028"/>
      <c r="JUW62" s="1028"/>
      <c r="JUX62" s="1028"/>
      <c r="JUY62" s="1028"/>
      <c r="JUZ62" s="1028"/>
      <c r="JVA62" s="1028"/>
      <c r="JVB62" s="1028"/>
      <c r="JVC62" s="1028"/>
      <c r="JVD62" s="1028"/>
      <c r="JVE62" s="1028"/>
      <c r="JVF62" s="1028"/>
      <c r="JVG62" s="1028"/>
      <c r="JVH62" s="1028"/>
      <c r="JVI62" s="1028"/>
      <c r="JVJ62" s="1028"/>
      <c r="JVK62" s="1028"/>
      <c r="JVL62" s="1028"/>
      <c r="JVM62" s="1028"/>
      <c r="JVN62" s="1028"/>
      <c r="JVO62" s="1028"/>
      <c r="JVP62" s="1028"/>
      <c r="JVQ62" s="1028"/>
      <c r="JVR62" s="1028"/>
      <c r="JVS62" s="1028"/>
      <c r="JVT62" s="1028"/>
      <c r="JVU62" s="1028"/>
      <c r="JVV62" s="1028"/>
      <c r="JVW62" s="1028"/>
      <c r="JVX62" s="1028"/>
      <c r="JVY62" s="1028"/>
      <c r="JVZ62" s="1028"/>
      <c r="JWA62" s="1028"/>
      <c r="JWB62" s="1028"/>
      <c r="JWC62" s="1028"/>
      <c r="JWD62" s="1028"/>
      <c r="JWE62" s="1028"/>
      <c r="JWF62" s="1028"/>
      <c r="JWG62" s="1028"/>
      <c r="JWH62" s="1028"/>
      <c r="JWI62" s="1028"/>
      <c r="JWJ62" s="1028"/>
      <c r="JWK62" s="1028"/>
      <c r="JWL62" s="1028"/>
      <c r="JWM62" s="1028"/>
      <c r="JWN62" s="1028"/>
      <c r="JWO62" s="1028"/>
      <c r="JWP62" s="1028"/>
      <c r="JWQ62" s="1028"/>
      <c r="JWR62" s="1028"/>
      <c r="JWS62" s="1028"/>
      <c r="JWT62" s="1028"/>
      <c r="JWU62" s="1028"/>
      <c r="JWV62" s="1028"/>
      <c r="JWW62" s="1028"/>
      <c r="JWX62" s="1028"/>
      <c r="JWY62" s="1028"/>
      <c r="JWZ62" s="1028"/>
      <c r="JXA62" s="1028"/>
      <c r="JXB62" s="1028"/>
      <c r="JXC62" s="1028"/>
      <c r="JXD62" s="1028"/>
      <c r="JXE62" s="1028"/>
      <c r="JXF62" s="1028"/>
      <c r="JXG62" s="1028"/>
      <c r="JXH62" s="1028"/>
      <c r="JXI62" s="1028"/>
      <c r="JXJ62" s="1028"/>
      <c r="JXK62" s="1028"/>
      <c r="JXL62" s="1028"/>
      <c r="JXM62" s="1028"/>
      <c r="JXN62" s="1028"/>
      <c r="JXO62" s="1028"/>
      <c r="JXP62" s="1028"/>
      <c r="JXQ62" s="1028"/>
      <c r="JXR62" s="1028"/>
      <c r="JXS62" s="1028"/>
      <c r="JXT62" s="1028"/>
      <c r="JXU62" s="1028"/>
      <c r="JXV62" s="1028"/>
      <c r="JXW62" s="1028"/>
      <c r="JXX62" s="1028"/>
      <c r="JXY62" s="1028"/>
      <c r="JXZ62" s="1028"/>
      <c r="JYA62" s="1028"/>
      <c r="JYB62" s="1028"/>
      <c r="JYC62" s="1028"/>
      <c r="JYD62" s="1028"/>
      <c r="JYE62" s="1028"/>
      <c r="JYF62" s="1028"/>
      <c r="JYG62" s="1028"/>
      <c r="JYH62" s="1028"/>
      <c r="JYI62" s="1028"/>
      <c r="JYJ62" s="1028"/>
      <c r="JYK62" s="1028"/>
      <c r="JYL62" s="1028"/>
      <c r="JYM62" s="1028"/>
      <c r="JYN62" s="1028"/>
      <c r="JYO62" s="1028"/>
      <c r="JYP62" s="1028"/>
      <c r="JYQ62" s="1028"/>
      <c r="JYR62" s="1028"/>
      <c r="JYS62" s="1028"/>
      <c r="JYT62" s="1028"/>
      <c r="JYU62" s="1028"/>
      <c r="JYV62" s="1028"/>
      <c r="JYW62" s="1028"/>
      <c r="JYX62" s="1028"/>
      <c r="JYY62" s="1028"/>
      <c r="JYZ62" s="1028"/>
      <c r="JZA62" s="1028"/>
      <c r="JZB62" s="1028"/>
      <c r="JZC62" s="1028"/>
      <c r="JZD62" s="1028"/>
      <c r="JZE62" s="1028"/>
      <c r="JZF62" s="1028"/>
      <c r="JZG62" s="1028"/>
      <c r="JZH62" s="1028"/>
      <c r="JZI62" s="1028"/>
      <c r="JZJ62" s="1028"/>
      <c r="JZK62" s="1028"/>
      <c r="JZL62" s="1028"/>
      <c r="JZM62" s="1028"/>
      <c r="JZN62" s="1028"/>
      <c r="JZO62" s="1028"/>
      <c r="JZP62" s="1028"/>
      <c r="JZQ62" s="1028"/>
      <c r="JZR62" s="1028"/>
      <c r="JZS62" s="1028"/>
      <c r="JZT62" s="1028"/>
      <c r="JZU62" s="1028"/>
      <c r="JZV62" s="1028"/>
      <c r="JZW62" s="1028"/>
      <c r="JZX62" s="1028"/>
      <c r="JZY62" s="1028"/>
      <c r="JZZ62" s="1028"/>
      <c r="KAA62" s="1028"/>
      <c r="KAB62" s="1028"/>
      <c r="KAC62" s="1028"/>
      <c r="KAD62" s="1028"/>
      <c r="KAE62" s="1028"/>
      <c r="KAF62" s="1028"/>
      <c r="KAG62" s="1028"/>
      <c r="KAH62" s="1028"/>
      <c r="KAI62" s="1028"/>
      <c r="KAJ62" s="1028"/>
      <c r="KAK62" s="1028"/>
      <c r="KAL62" s="1028"/>
      <c r="KAM62" s="1028"/>
      <c r="KAN62" s="1028"/>
      <c r="KAO62" s="1028"/>
      <c r="KAP62" s="1028"/>
      <c r="KAQ62" s="1028"/>
      <c r="KAR62" s="1028"/>
      <c r="KAS62" s="1028"/>
      <c r="KAT62" s="1028"/>
      <c r="KAU62" s="1028"/>
      <c r="KAV62" s="1028"/>
      <c r="KAW62" s="1028"/>
      <c r="KAX62" s="1028"/>
      <c r="KAY62" s="1028"/>
      <c r="KAZ62" s="1028"/>
      <c r="KBA62" s="1028"/>
      <c r="KBB62" s="1028"/>
      <c r="KBC62" s="1028"/>
      <c r="KBD62" s="1028"/>
      <c r="KBE62" s="1028"/>
      <c r="KBF62" s="1028"/>
      <c r="KBG62" s="1028"/>
      <c r="KBH62" s="1028"/>
      <c r="KBI62" s="1028"/>
      <c r="KBJ62" s="1028"/>
      <c r="KBK62" s="1028"/>
      <c r="KBL62" s="1028"/>
      <c r="KBM62" s="1028"/>
      <c r="KBN62" s="1028"/>
      <c r="KBO62" s="1028"/>
      <c r="KBP62" s="1028"/>
      <c r="KBQ62" s="1028"/>
      <c r="KBR62" s="1028"/>
      <c r="KBS62" s="1028"/>
      <c r="KBT62" s="1028"/>
      <c r="KBU62" s="1028"/>
      <c r="KBV62" s="1028"/>
      <c r="KBW62" s="1028"/>
      <c r="KBX62" s="1028"/>
      <c r="KBY62" s="1028"/>
      <c r="KBZ62" s="1028"/>
      <c r="KCA62" s="1028"/>
      <c r="KCB62" s="1028"/>
      <c r="KCC62" s="1028"/>
      <c r="KCD62" s="1028"/>
      <c r="KCE62" s="1028"/>
      <c r="KCF62" s="1028"/>
      <c r="KCG62" s="1028"/>
      <c r="KCH62" s="1028"/>
      <c r="KCI62" s="1028"/>
      <c r="KCJ62" s="1028"/>
      <c r="KCK62" s="1028"/>
      <c r="KCL62" s="1028"/>
      <c r="KCM62" s="1028"/>
      <c r="KCN62" s="1028"/>
      <c r="KCO62" s="1028"/>
      <c r="KCP62" s="1028"/>
      <c r="KCQ62" s="1028"/>
      <c r="KCR62" s="1028"/>
      <c r="KCS62" s="1028"/>
      <c r="KCT62" s="1028"/>
      <c r="KCU62" s="1028"/>
      <c r="KCV62" s="1028"/>
      <c r="KCW62" s="1028"/>
      <c r="KCX62" s="1028"/>
      <c r="KCY62" s="1028"/>
      <c r="KCZ62" s="1028"/>
      <c r="KDA62" s="1028"/>
      <c r="KDB62" s="1028"/>
      <c r="KDC62" s="1028"/>
      <c r="KDD62" s="1028"/>
      <c r="KDE62" s="1028"/>
      <c r="KDF62" s="1028"/>
      <c r="KDG62" s="1028"/>
      <c r="KDH62" s="1028"/>
      <c r="KDI62" s="1028"/>
      <c r="KDJ62" s="1028"/>
      <c r="KDK62" s="1028"/>
      <c r="KDL62" s="1028"/>
      <c r="KDM62" s="1028"/>
      <c r="KDN62" s="1028"/>
      <c r="KDO62" s="1028"/>
      <c r="KDP62" s="1028"/>
      <c r="KDQ62" s="1028"/>
      <c r="KDR62" s="1028"/>
      <c r="KDS62" s="1028"/>
      <c r="KDT62" s="1028"/>
      <c r="KDU62" s="1028"/>
      <c r="KDV62" s="1028"/>
      <c r="KDW62" s="1028"/>
      <c r="KDX62" s="1028"/>
      <c r="KDY62" s="1028"/>
      <c r="KDZ62" s="1028"/>
      <c r="KEA62" s="1028"/>
      <c r="KEB62" s="1028"/>
      <c r="KEC62" s="1028"/>
      <c r="KED62" s="1028"/>
      <c r="KEE62" s="1028"/>
      <c r="KEF62" s="1028"/>
      <c r="KEG62" s="1028"/>
      <c r="KEH62" s="1028"/>
      <c r="KEI62" s="1028"/>
      <c r="KEJ62" s="1028"/>
      <c r="KEK62" s="1028"/>
      <c r="KEL62" s="1028"/>
      <c r="KEM62" s="1028"/>
      <c r="KEN62" s="1028"/>
      <c r="KEO62" s="1028"/>
      <c r="KEP62" s="1028"/>
      <c r="KEQ62" s="1028"/>
      <c r="KER62" s="1028"/>
      <c r="KES62" s="1028"/>
      <c r="KET62" s="1028"/>
      <c r="KEU62" s="1028"/>
      <c r="KEV62" s="1028"/>
      <c r="KEW62" s="1028"/>
      <c r="KEX62" s="1028"/>
      <c r="KEY62" s="1028"/>
      <c r="KEZ62" s="1028"/>
      <c r="KFA62" s="1028"/>
      <c r="KFB62" s="1028"/>
      <c r="KFC62" s="1028"/>
      <c r="KFD62" s="1028"/>
      <c r="KFE62" s="1028"/>
      <c r="KFF62" s="1028"/>
      <c r="KFG62" s="1028"/>
      <c r="KFH62" s="1028"/>
      <c r="KFI62" s="1028"/>
      <c r="KFJ62" s="1028"/>
      <c r="KFK62" s="1028"/>
      <c r="KFL62" s="1028"/>
      <c r="KFM62" s="1028"/>
      <c r="KFN62" s="1028"/>
      <c r="KFO62" s="1028"/>
      <c r="KFP62" s="1028"/>
      <c r="KFQ62" s="1028"/>
      <c r="KFR62" s="1028"/>
      <c r="KFS62" s="1028"/>
      <c r="KFT62" s="1028"/>
      <c r="KFU62" s="1028"/>
      <c r="KFV62" s="1028"/>
      <c r="KFW62" s="1028"/>
      <c r="KFX62" s="1028"/>
      <c r="KFY62" s="1028"/>
      <c r="KFZ62" s="1028"/>
      <c r="KGA62" s="1028"/>
      <c r="KGB62" s="1028"/>
      <c r="KGC62" s="1028"/>
      <c r="KGD62" s="1028"/>
      <c r="KGE62" s="1028"/>
      <c r="KGF62" s="1028"/>
      <c r="KGG62" s="1028"/>
      <c r="KGH62" s="1028"/>
      <c r="KGI62" s="1028"/>
      <c r="KGJ62" s="1028"/>
      <c r="KGK62" s="1028"/>
      <c r="KGL62" s="1028"/>
      <c r="KGM62" s="1028"/>
      <c r="KGN62" s="1028"/>
      <c r="KGO62" s="1028"/>
      <c r="KGP62" s="1028"/>
      <c r="KGQ62" s="1028"/>
      <c r="KGR62" s="1028"/>
      <c r="KGS62" s="1028"/>
      <c r="KGT62" s="1028"/>
      <c r="KGU62" s="1028"/>
      <c r="KGV62" s="1028"/>
      <c r="KGW62" s="1028"/>
      <c r="KGX62" s="1028"/>
      <c r="KGY62" s="1028"/>
      <c r="KGZ62" s="1028"/>
      <c r="KHA62" s="1028"/>
      <c r="KHB62" s="1028"/>
      <c r="KHC62" s="1028"/>
      <c r="KHD62" s="1028"/>
      <c r="KHE62" s="1028"/>
      <c r="KHF62" s="1028"/>
      <c r="KHG62" s="1028"/>
      <c r="KHH62" s="1028"/>
      <c r="KHI62" s="1028"/>
      <c r="KHJ62" s="1028"/>
      <c r="KHK62" s="1028"/>
      <c r="KHL62" s="1028"/>
      <c r="KHM62" s="1028"/>
      <c r="KHN62" s="1028"/>
      <c r="KHO62" s="1028"/>
      <c r="KHP62" s="1028"/>
      <c r="KHQ62" s="1028"/>
      <c r="KHR62" s="1028"/>
      <c r="KHS62" s="1028"/>
      <c r="KHT62" s="1028"/>
      <c r="KHU62" s="1028"/>
      <c r="KHV62" s="1028"/>
      <c r="KHW62" s="1028"/>
      <c r="KHX62" s="1028"/>
      <c r="KHY62" s="1028"/>
      <c r="KHZ62" s="1028"/>
      <c r="KIA62" s="1028"/>
      <c r="KIB62" s="1028"/>
      <c r="KIC62" s="1028"/>
      <c r="KID62" s="1028"/>
      <c r="KIE62" s="1028"/>
      <c r="KIF62" s="1028"/>
      <c r="KIG62" s="1028"/>
      <c r="KIH62" s="1028"/>
      <c r="KII62" s="1028"/>
      <c r="KIJ62" s="1028"/>
      <c r="KIK62" s="1028"/>
      <c r="KIL62" s="1028"/>
      <c r="KIM62" s="1028"/>
      <c r="KIN62" s="1028"/>
      <c r="KIO62" s="1028"/>
      <c r="KIP62" s="1028"/>
      <c r="KIQ62" s="1028"/>
      <c r="KIR62" s="1028"/>
      <c r="KIS62" s="1028"/>
      <c r="KIT62" s="1028"/>
      <c r="KIU62" s="1028"/>
      <c r="KIV62" s="1028"/>
      <c r="KIW62" s="1028"/>
      <c r="KIX62" s="1028"/>
      <c r="KIY62" s="1028"/>
      <c r="KIZ62" s="1028"/>
      <c r="KJA62" s="1028"/>
      <c r="KJB62" s="1028"/>
      <c r="KJC62" s="1028"/>
      <c r="KJD62" s="1028"/>
      <c r="KJE62" s="1028"/>
      <c r="KJF62" s="1028"/>
      <c r="KJG62" s="1028"/>
      <c r="KJH62" s="1028"/>
      <c r="KJI62" s="1028"/>
      <c r="KJJ62" s="1028"/>
      <c r="KJK62" s="1028"/>
      <c r="KJL62" s="1028"/>
      <c r="KJM62" s="1028"/>
      <c r="KJN62" s="1028"/>
      <c r="KJO62" s="1028"/>
      <c r="KJP62" s="1028"/>
      <c r="KJQ62" s="1028"/>
      <c r="KJR62" s="1028"/>
      <c r="KJS62" s="1028"/>
      <c r="KJT62" s="1028"/>
      <c r="KJU62" s="1028"/>
      <c r="KJV62" s="1028"/>
      <c r="KJW62" s="1028"/>
      <c r="KJX62" s="1028"/>
      <c r="KJY62" s="1028"/>
      <c r="KJZ62" s="1028"/>
      <c r="KKA62" s="1028"/>
      <c r="KKB62" s="1028"/>
      <c r="KKC62" s="1028"/>
      <c r="KKD62" s="1028"/>
      <c r="KKE62" s="1028"/>
      <c r="KKF62" s="1028"/>
      <c r="KKG62" s="1028"/>
      <c r="KKH62" s="1028"/>
      <c r="KKI62" s="1028"/>
      <c r="KKJ62" s="1028"/>
      <c r="KKK62" s="1028"/>
      <c r="KKL62" s="1028"/>
      <c r="KKM62" s="1028"/>
      <c r="KKN62" s="1028"/>
      <c r="KKO62" s="1028"/>
      <c r="KKP62" s="1028"/>
      <c r="KKQ62" s="1028"/>
      <c r="KKR62" s="1028"/>
      <c r="KKS62" s="1028"/>
      <c r="KKT62" s="1028"/>
      <c r="KKU62" s="1028"/>
      <c r="KKV62" s="1028"/>
      <c r="KKW62" s="1028"/>
      <c r="KKX62" s="1028"/>
      <c r="KKY62" s="1028"/>
      <c r="KKZ62" s="1028"/>
      <c r="KLA62" s="1028"/>
      <c r="KLB62" s="1028"/>
      <c r="KLC62" s="1028"/>
      <c r="KLD62" s="1028"/>
      <c r="KLE62" s="1028"/>
      <c r="KLF62" s="1028"/>
      <c r="KLG62" s="1028"/>
      <c r="KLH62" s="1028"/>
      <c r="KLI62" s="1028"/>
      <c r="KLJ62" s="1028"/>
      <c r="KLK62" s="1028"/>
      <c r="KLL62" s="1028"/>
      <c r="KLM62" s="1028"/>
      <c r="KLN62" s="1028"/>
      <c r="KLO62" s="1028"/>
      <c r="KLP62" s="1028"/>
      <c r="KLQ62" s="1028"/>
      <c r="KLR62" s="1028"/>
      <c r="KLS62" s="1028"/>
      <c r="KLT62" s="1028"/>
      <c r="KLU62" s="1028"/>
      <c r="KLV62" s="1028"/>
      <c r="KLW62" s="1028"/>
      <c r="KLX62" s="1028"/>
      <c r="KLY62" s="1028"/>
      <c r="KLZ62" s="1028"/>
      <c r="KMA62" s="1028"/>
      <c r="KMB62" s="1028"/>
      <c r="KMC62" s="1028"/>
      <c r="KMD62" s="1028"/>
      <c r="KME62" s="1028"/>
      <c r="KMF62" s="1028"/>
      <c r="KMG62" s="1028"/>
      <c r="KMH62" s="1028"/>
      <c r="KMI62" s="1028"/>
      <c r="KMJ62" s="1028"/>
      <c r="KMK62" s="1028"/>
      <c r="KML62" s="1028"/>
      <c r="KMM62" s="1028"/>
      <c r="KMN62" s="1028"/>
      <c r="KMO62" s="1028"/>
      <c r="KMP62" s="1028"/>
      <c r="KMQ62" s="1028"/>
      <c r="KMR62" s="1028"/>
      <c r="KMS62" s="1028"/>
      <c r="KMT62" s="1028"/>
      <c r="KMU62" s="1028"/>
      <c r="KMV62" s="1028"/>
      <c r="KMW62" s="1028"/>
      <c r="KMX62" s="1028"/>
      <c r="KMY62" s="1028"/>
      <c r="KMZ62" s="1028"/>
      <c r="KNA62" s="1028"/>
      <c r="KNB62" s="1028"/>
      <c r="KNC62" s="1028"/>
      <c r="KND62" s="1028"/>
      <c r="KNE62" s="1028"/>
      <c r="KNF62" s="1028"/>
      <c r="KNG62" s="1028"/>
      <c r="KNH62" s="1028"/>
      <c r="KNI62" s="1028"/>
      <c r="KNJ62" s="1028"/>
      <c r="KNK62" s="1028"/>
      <c r="KNL62" s="1028"/>
      <c r="KNM62" s="1028"/>
      <c r="KNN62" s="1028"/>
      <c r="KNO62" s="1028"/>
      <c r="KNP62" s="1028"/>
      <c r="KNQ62" s="1028"/>
      <c r="KNR62" s="1028"/>
      <c r="KNS62" s="1028"/>
      <c r="KNT62" s="1028"/>
      <c r="KNU62" s="1028"/>
      <c r="KNV62" s="1028"/>
      <c r="KNW62" s="1028"/>
      <c r="KNX62" s="1028"/>
      <c r="KNY62" s="1028"/>
      <c r="KNZ62" s="1028"/>
      <c r="KOA62" s="1028"/>
      <c r="KOB62" s="1028"/>
      <c r="KOC62" s="1028"/>
      <c r="KOD62" s="1028"/>
      <c r="KOE62" s="1028"/>
      <c r="KOF62" s="1028"/>
      <c r="KOG62" s="1028"/>
      <c r="KOH62" s="1028"/>
      <c r="KOI62" s="1028"/>
      <c r="KOJ62" s="1028"/>
      <c r="KOK62" s="1028"/>
      <c r="KOL62" s="1028"/>
      <c r="KOM62" s="1028"/>
      <c r="KON62" s="1028"/>
      <c r="KOO62" s="1028"/>
      <c r="KOP62" s="1028"/>
      <c r="KOQ62" s="1028"/>
      <c r="KOR62" s="1028"/>
      <c r="KOS62" s="1028"/>
      <c r="KOT62" s="1028"/>
      <c r="KOU62" s="1028"/>
      <c r="KOV62" s="1028"/>
      <c r="KOW62" s="1028"/>
      <c r="KOX62" s="1028"/>
      <c r="KOY62" s="1028"/>
      <c r="KOZ62" s="1028"/>
      <c r="KPA62" s="1028"/>
      <c r="KPB62" s="1028"/>
      <c r="KPC62" s="1028"/>
      <c r="KPD62" s="1028"/>
      <c r="KPE62" s="1028"/>
      <c r="KPF62" s="1028"/>
      <c r="KPG62" s="1028"/>
      <c r="KPH62" s="1028"/>
      <c r="KPI62" s="1028"/>
      <c r="KPJ62" s="1028"/>
      <c r="KPK62" s="1028"/>
      <c r="KPL62" s="1028"/>
      <c r="KPM62" s="1028"/>
      <c r="KPN62" s="1028"/>
      <c r="KPO62" s="1028"/>
      <c r="KPP62" s="1028"/>
      <c r="KPQ62" s="1028"/>
      <c r="KPR62" s="1028"/>
      <c r="KPS62" s="1028"/>
      <c r="KPT62" s="1028"/>
      <c r="KPU62" s="1028"/>
      <c r="KPV62" s="1028"/>
      <c r="KPW62" s="1028"/>
      <c r="KPX62" s="1028"/>
      <c r="KPY62" s="1028"/>
      <c r="KPZ62" s="1028"/>
      <c r="KQA62" s="1028"/>
      <c r="KQB62" s="1028"/>
      <c r="KQC62" s="1028"/>
      <c r="KQD62" s="1028"/>
      <c r="KQE62" s="1028"/>
      <c r="KQF62" s="1028"/>
      <c r="KQG62" s="1028"/>
      <c r="KQH62" s="1028"/>
      <c r="KQI62" s="1028"/>
      <c r="KQJ62" s="1028"/>
      <c r="KQK62" s="1028"/>
      <c r="KQL62" s="1028"/>
      <c r="KQM62" s="1028"/>
      <c r="KQN62" s="1028"/>
      <c r="KQO62" s="1028"/>
      <c r="KQP62" s="1028"/>
      <c r="KQQ62" s="1028"/>
      <c r="KQR62" s="1028"/>
      <c r="KQS62" s="1028"/>
      <c r="KQT62" s="1028"/>
      <c r="KQU62" s="1028"/>
      <c r="KQV62" s="1028"/>
      <c r="KQW62" s="1028"/>
      <c r="KQX62" s="1028"/>
      <c r="KQY62" s="1028"/>
      <c r="KQZ62" s="1028"/>
      <c r="KRA62" s="1028"/>
      <c r="KRB62" s="1028"/>
      <c r="KRC62" s="1028"/>
      <c r="KRD62" s="1028"/>
      <c r="KRE62" s="1028"/>
      <c r="KRF62" s="1028"/>
      <c r="KRG62" s="1028"/>
      <c r="KRH62" s="1028"/>
      <c r="KRI62" s="1028"/>
      <c r="KRJ62" s="1028"/>
      <c r="KRK62" s="1028"/>
      <c r="KRL62" s="1028"/>
      <c r="KRM62" s="1028"/>
      <c r="KRN62" s="1028"/>
      <c r="KRO62" s="1028"/>
      <c r="KRP62" s="1028"/>
      <c r="KRQ62" s="1028"/>
      <c r="KRR62" s="1028"/>
      <c r="KRS62" s="1028"/>
      <c r="KRT62" s="1028"/>
      <c r="KRU62" s="1028"/>
      <c r="KRV62" s="1028"/>
      <c r="KRW62" s="1028"/>
      <c r="KRX62" s="1028"/>
      <c r="KRY62" s="1028"/>
      <c r="KRZ62" s="1028"/>
      <c r="KSA62" s="1028"/>
      <c r="KSB62" s="1028"/>
      <c r="KSC62" s="1028"/>
      <c r="KSD62" s="1028"/>
      <c r="KSE62" s="1028"/>
      <c r="KSF62" s="1028"/>
      <c r="KSG62" s="1028"/>
      <c r="KSH62" s="1028"/>
      <c r="KSI62" s="1028"/>
      <c r="KSJ62" s="1028"/>
      <c r="KSK62" s="1028"/>
      <c r="KSL62" s="1028"/>
      <c r="KSM62" s="1028"/>
      <c r="KSN62" s="1028"/>
      <c r="KSO62" s="1028"/>
      <c r="KSP62" s="1028"/>
      <c r="KSQ62" s="1028"/>
      <c r="KSR62" s="1028"/>
      <c r="KSS62" s="1028"/>
      <c r="KST62" s="1028"/>
      <c r="KSU62" s="1028"/>
      <c r="KSV62" s="1028"/>
      <c r="KSW62" s="1028"/>
      <c r="KSX62" s="1028"/>
      <c r="KSY62" s="1028"/>
      <c r="KSZ62" s="1028"/>
      <c r="KTA62" s="1028"/>
      <c r="KTB62" s="1028"/>
      <c r="KTC62" s="1028"/>
      <c r="KTD62" s="1028"/>
      <c r="KTE62" s="1028"/>
      <c r="KTF62" s="1028"/>
      <c r="KTG62" s="1028"/>
      <c r="KTH62" s="1028"/>
      <c r="KTI62" s="1028"/>
      <c r="KTJ62" s="1028"/>
      <c r="KTK62" s="1028"/>
      <c r="KTL62" s="1028"/>
      <c r="KTM62" s="1028"/>
      <c r="KTN62" s="1028"/>
      <c r="KTO62" s="1028"/>
      <c r="KTP62" s="1028"/>
      <c r="KTQ62" s="1028"/>
      <c r="KTR62" s="1028"/>
      <c r="KTS62" s="1028"/>
      <c r="KTT62" s="1028"/>
      <c r="KTU62" s="1028"/>
      <c r="KTV62" s="1028"/>
      <c r="KTW62" s="1028"/>
      <c r="KTX62" s="1028"/>
      <c r="KTY62" s="1028"/>
      <c r="KTZ62" s="1028"/>
      <c r="KUA62" s="1028"/>
      <c r="KUB62" s="1028"/>
      <c r="KUC62" s="1028"/>
      <c r="KUD62" s="1028"/>
      <c r="KUE62" s="1028"/>
      <c r="KUF62" s="1028"/>
      <c r="KUG62" s="1028"/>
      <c r="KUH62" s="1028"/>
      <c r="KUI62" s="1028"/>
      <c r="KUJ62" s="1028"/>
      <c r="KUK62" s="1028"/>
      <c r="KUL62" s="1028"/>
      <c r="KUM62" s="1028"/>
      <c r="KUN62" s="1028"/>
      <c r="KUO62" s="1028"/>
      <c r="KUP62" s="1028"/>
      <c r="KUQ62" s="1028"/>
      <c r="KUR62" s="1028"/>
      <c r="KUS62" s="1028"/>
      <c r="KUT62" s="1028"/>
      <c r="KUU62" s="1028"/>
      <c r="KUV62" s="1028"/>
      <c r="KUW62" s="1028"/>
      <c r="KUX62" s="1028"/>
      <c r="KUY62" s="1028"/>
      <c r="KUZ62" s="1028"/>
      <c r="KVA62" s="1028"/>
      <c r="KVB62" s="1028"/>
      <c r="KVC62" s="1028"/>
      <c r="KVD62" s="1028"/>
      <c r="KVE62" s="1028"/>
      <c r="KVF62" s="1028"/>
      <c r="KVG62" s="1028"/>
      <c r="KVH62" s="1028"/>
      <c r="KVI62" s="1028"/>
      <c r="KVJ62" s="1028"/>
      <c r="KVK62" s="1028"/>
      <c r="KVL62" s="1028"/>
      <c r="KVM62" s="1028"/>
      <c r="KVN62" s="1028"/>
      <c r="KVO62" s="1028"/>
      <c r="KVP62" s="1028"/>
      <c r="KVQ62" s="1028"/>
      <c r="KVR62" s="1028"/>
      <c r="KVS62" s="1028"/>
      <c r="KVT62" s="1028"/>
      <c r="KVU62" s="1028"/>
      <c r="KVV62" s="1028"/>
      <c r="KVW62" s="1028"/>
      <c r="KVX62" s="1028"/>
      <c r="KVY62" s="1028"/>
      <c r="KVZ62" s="1028"/>
      <c r="KWA62" s="1028"/>
      <c r="KWB62" s="1028"/>
      <c r="KWC62" s="1028"/>
      <c r="KWD62" s="1028"/>
      <c r="KWE62" s="1028"/>
      <c r="KWF62" s="1028"/>
      <c r="KWG62" s="1028"/>
      <c r="KWH62" s="1028"/>
      <c r="KWI62" s="1028"/>
      <c r="KWJ62" s="1028"/>
      <c r="KWK62" s="1028"/>
      <c r="KWL62" s="1028"/>
      <c r="KWM62" s="1028"/>
      <c r="KWN62" s="1028"/>
      <c r="KWO62" s="1028"/>
      <c r="KWP62" s="1028"/>
      <c r="KWQ62" s="1028"/>
      <c r="KWR62" s="1028"/>
      <c r="KWS62" s="1028"/>
      <c r="KWT62" s="1028"/>
      <c r="KWU62" s="1028"/>
      <c r="KWV62" s="1028"/>
      <c r="KWW62" s="1028"/>
      <c r="KWX62" s="1028"/>
      <c r="KWY62" s="1028"/>
      <c r="KWZ62" s="1028"/>
      <c r="KXA62" s="1028"/>
      <c r="KXB62" s="1028"/>
      <c r="KXC62" s="1028"/>
      <c r="KXD62" s="1028"/>
      <c r="KXE62" s="1028"/>
      <c r="KXF62" s="1028"/>
      <c r="KXG62" s="1028"/>
      <c r="KXH62" s="1028"/>
      <c r="KXI62" s="1028"/>
      <c r="KXJ62" s="1028"/>
      <c r="KXK62" s="1028"/>
      <c r="KXL62" s="1028"/>
      <c r="KXM62" s="1028"/>
      <c r="KXN62" s="1028"/>
      <c r="KXO62" s="1028"/>
      <c r="KXP62" s="1028"/>
      <c r="KXQ62" s="1028"/>
      <c r="KXR62" s="1028"/>
      <c r="KXS62" s="1028"/>
      <c r="KXT62" s="1028"/>
      <c r="KXU62" s="1028"/>
      <c r="KXV62" s="1028"/>
      <c r="KXW62" s="1028"/>
      <c r="KXX62" s="1028"/>
      <c r="KXY62" s="1028"/>
      <c r="KXZ62" s="1028"/>
      <c r="KYA62" s="1028"/>
      <c r="KYB62" s="1028"/>
      <c r="KYC62" s="1028"/>
      <c r="KYD62" s="1028"/>
      <c r="KYE62" s="1028"/>
      <c r="KYF62" s="1028"/>
      <c r="KYG62" s="1028"/>
      <c r="KYH62" s="1028"/>
      <c r="KYI62" s="1028"/>
      <c r="KYJ62" s="1028"/>
      <c r="KYK62" s="1028"/>
      <c r="KYL62" s="1028"/>
      <c r="KYM62" s="1028"/>
      <c r="KYN62" s="1028"/>
      <c r="KYO62" s="1028"/>
      <c r="KYP62" s="1028"/>
      <c r="KYQ62" s="1028"/>
      <c r="KYR62" s="1028"/>
      <c r="KYS62" s="1028"/>
      <c r="KYT62" s="1028"/>
      <c r="KYU62" s="1028"/>
      <c r="KYV62" s="1028"/>
      <c r="KYW62" s="1028"/>
      <c r="KYX62" s="1028"/>
      <c r="KYY62" s="1028"/>
      <c r="KYZ62" s="1028"/>
      <c r="KZA62" s="1028"/>
      <c r="KZB62" s="1028"/>
      <c r="KZC62" s="1028"/>
      <c r="KZD62" s="1028"/>
      <c r="KZE62" s="1028"/>
      <c r="KZF62" s="1028"/>
      <c r="KZG62" s="1028"/>
      <c r="KZH62" s="1028"/>
      <c r="KZI62" s="1028"/>
      <c r="KZJ62" s="1028"/>
      <c r="KZK62" s="1028"/>
      <c r="KZL62" s="1028"/>
      <c r="KZM62" s="1028"/>
      <c r="KZN62" s="1028"/>
      <c r="KZO62" s="1028"/>
      <c r="KZP62" s="1028"/>
      <c r="KZQ62" s="1028"/>
      <c r="KZR62" s="1028"/>
      <c r="KZS62" s="1028"/>
      <c r="KZT62" s="1028"/>
      <c r="KZU62" s="1028"/>
      <c r="KZV62" s="1028"/>
      <c r="KZW62" s="1028"/>
      <c r="KZX62" s="1028"/>
      <c r="KZY62" s="1028"/>
      <c r="KZZ62" s="1028"/>
      <c r="LAA62" s="1028"/>
      <c r="LAB62" s="1028"/>
      <c r="LAC62" s="1028"/>
      <c r="LAD62" s="1028"/>
      <c r="LAE62" s="1028"/>
      <c r="LAF62" s="1028"/>
      <c r="LAG62" s="1028"/>
      <c r="LAH62" s="1028"/>
      <c r="LAI62" s="1028"/>
      <c r="LAJ62" s="1028"/>
      <c r="LAK62" s="1028"/>
      <c r="LAL62" s="1028"/>
      <c r="LAM62" s="1028"/>
      <c r="LAN62" s="1028"/>
      <c r="LAO62" s="1028"/>
      <c r="LAP62" s="1028"/>
      <c r="LAQ62" s="1028"/>
      <c r="LAR62" s="1028"/>
      <c r="LAS62" s="1028"/>
      <c r="LAT62" s="1028"/>
      <c r="LAU62" s="1028"/>
      <c r="LAV62" s="1028"/>
      <c r="LAW62" s="1028"/>
      <c r="LAX62" s="1028"/>
      <c r="LAY62" s="1028"/>
      <c r="LAZ62" s="1028"/>
      <c r="LBA62" s="1028"/>
      <c r="LBB62" s="1028"/>
      <c r="LBC62" s="1028"/>
      <c r="LBD62" s="1028"/>
      <c r="LBE62" s="1028"/>
      <c r="LBF62" s="1028"/>
      <c r="LBG62" s="1028"/>
      <c r="LBH62" s="1028"/>
      <c r="LBI62" s="1028"/>
      <c r="LBJ62" s="1028"/>
      <c r="LBK62" s="1028"/>
      <c r="LBL62" s="1028"/>
      <c r="LBM62" s="1028"/>
      <c r="LBN62" s="1028"/>
      <c r="LBO62" s="1028"/>
      <c r="LBP62" s="1028"/>
      <c r="LBQ62" s="1028"/>
      <c r="LBR62" s="1028"/>
      <c r="LBS62" s="1028"/>
      <c r="LBT62" s="1028"/>
      <c r="LBU62" s="1028"/>
      <c r="LBV62" s="1028"/>
      <c r="LBW62" s="1028"/>
      <c r="LBX62" s="1028"/>
      <c r="LBY62" s="1028"/>
      <c r="LBZ62" s="1028"/>
      <c r="LCA62" s="1028"/>
      <c r="LCB62" s="1028"/>
      <c r="LCC62" s="1028"/>
      <c r="LCD62" s="1028"/>
      <c r="LCE62" s="1028"/>
      <c r="LCF62" s="1028"/>
      <c r="LCG62" s="1028"/>
      <c r="LCH62" s="1028"/>
      <c r="LCI62" s="1028"/>
      <c r="LCJ62" s="1028"/>
      <c r="LCK62" s="1028"/>
      <c r="LCL62" s="1028"/>
      <c r="LCM62" s="1028"/>
      <c r="LCN62" s="1028"/>
      <c r="LCO62" s="1028"/>
      <c r="LCP62" s="1028"/>
      <c r="LCQ62" s="1028"/>
      <c r="LCR62" s="1028"/>
      <c r="LCS62" s="1028"/>
      <c r="LCT62" s="1028"/>
      <c r="LCU62" s="1028"/>
      <c r="LCV62" s="1028"/>
      <c r="LCW62" s="1028"/>
      <c r="LCX62" s="1028"/>
      <c r="LCY62" s="1028"/>
      <c r="LCZ62" s="1028"/>
      <c r="LDA62" s="1028"/>
      <c r="LDB62" s="1028"/>
      <c r="LDC62" s="1028"/>
      <c r="LDD62" s="1028"/>
      <c r="LDE62" s="1028"/>
      <c r="LDF62" s="1028"/>
      <c r="LDG62" s="1028"/>
      <c r="LDH62" s="1028"/>
      <c r="LDI62" s="1028"/>
      <c r="LDJ62" s="1028"/>
      <c r="LDK62" s="1028"/>
      <c r="LDL62" s="1028"/>
      <c r="LDM62" s="1028"/>
      <c r="LDN62" s="1028"/>
      <c r="LDO62" s="1028"/>
      <c r="LDP62" s="1028"/>
      <c r="LDQ62" s="1028"/>
      <c r="LDR62" s="1028"/>
      <c r="LDS62" s="1028"/>
      <c r="LDT62" s="1028"/>
      <c r="LDU62" s="1028"/>
      <c r="LDV62" s="1028"/>
      <c r="LDW62" s="1028"/>
      <c r="LDX62" s="1028"/>
      <c r="LDY62" s="1028"/>
      <c r="LDZ62" s="1028"/>
      <c r="LEA62" s="1028"/>
      <c r="LEB62" s="1028"/>
      <c r="LEC62" s="1028"/>
      <c r="LED62" s="1028"/>
      <c r="LEE62" s="1028"/>
      <c r="LEF62" s="1028"/>
      <c r="LEG62" s="1028"/>
      <c r="LEH62" s="1028"/>
      <c r="LEI62" s="1028"/>
      <c r="LEJ62" s="1028"/>
      <c r="LEK62" s="1028"/>
      <c r="LEL62" s="1028"/>
      <c r="LEM62" s="1028"/>
      <c r="LEN62" s="1028"/>
      <c r="LEO62" s="1028"/>
      <c r="LEP62" s="1028"/>
      <c r="LEQ62" s="1028"/>
      <c r="LER62" s="1028"/>
      <c r="LES62" s="1028"/>
      <c r="LET62" s="1028"/>
      <c r="LEU62" s="1028"/>
      <c r="LEV62" s="1028"/>
      <c r="LEW62" s="1028"/>
      <c r="LEX62" s="1028"/>
      <c r="LEY62" s="1028"/>
      <c r="LEZ62" s="1028"/>
      <c r="LFA62" s="1028"/>
      <c r="LFB62" s="1028"/>
      <c r="LFC62" s="1028"/>
      <c r="LFD62" s="1028"/>
      <c r="LFE62" s="1028"/>
      <c r="LFF62" s="1028"/>
      <c r="LFG62" s="1028"/>
      <c r="LFH62" s="1028"/>
      <c r="LFI62" s="1028"/>
      <c r="LFJ62" s="1028"/>
      <c r="LFK62" s="1028"/>
      <c r="LFL62" s="1028"/>
      <c r="LFM62" s="1028"/>
      <c r="LFN62" s="1028"/>
      <c r="LFO62" s="1028"/>
      <c r="LFP62" s="1028"/>
      <c r="LFQ62" s="1028"/>
      <c r="LFR62" s="1028"/>
      <c r="LFS62" s="1028"/>
      <c r="LFT62" s="1028"/>
      <c r="LFU62" s="1028"/>
      <c r="LFV62" s="1028"/>
      <c r="LFW62" s="1028"/>
      <c r="LFX62" s="1028"/>
      <c r="LFY62" s="1028"/>
      <c r="LFZ62" s="1028"/>
      <c r="LGA62" s="1028"/>
      <c r="LGB62" s="1028"/>
      <c r="LGC62" s="1028"/>
      <c r="LGD62" s="1028"/>
      <c r="LGE62" s="1028"/>
      <c r="LGF62" s="1028"/>
      <c r="LGG62" s="1028"/>
      <c r="LGH62" s="1028"/>
      <c r="LGI62" s="1028"/>
      <c r="LGJ62" s="1028"/>
      <c r="LGK62" s="1028"/>
      <c r="LGL62" s="1028"/>
      <c r="LGM62" s="1028"/>
      <c r="LGN62" s="1028"/>
      <c r="LGO62" s="1028"/>
      <c r="LGP62" s="1028"/>
      <c r="LGQ62" s="1028"/>
      <c r="LGR62" s="1028"/>
      <c r="LGS62" s="1028"/>
      <c r="LGT62" s="1028"/>
      <c r="LGU62" s="1028"/>
      <c r="LGV62" s="1028"/>
      <c r="LGW62" s="1028"/>
      <c r="LGX62" s="1028"/>
      <c r="LGY62" s="1028"/>
      <c r="LGZ62" s="1028"/>
      <c r="LHA62" s="1028"/>
      <c r="LHB62" s="1028"/>
      <c r="LHC62" s="1028"/>
      <c r="LHD62" s="1028"/>
      <c r="LHE62" s="1028"/>
      <c r="LHF62" s="1028"/>
      <c r="LHG62" s="1028"/>
      <c r="LHH62" s="1028"/>
      <c r="LHI62" s="1028"/>
      <c r="LHJ62" s="1028"/>
      <c r="LHK62" s="1028"/>
      <c r="LHL62" s="1028"/>
      <c r="LHM62" s="1028"/>
      <c r="LHN62" s="1028"/>
      <c r="LHO62" s="1028"/>
      <c r="LHP62" s="1028"/>
      <c r="LHQ62" s="1028"/>
      <c r="LHR62" s="1028"/>
      <c r="LHS62" s="1028"/>
      <c r="LHT62" s="1028"/>
      <c r="LHU62" s="1028"/>
      <c r="LHV62" s="1028"/>
      <c r="LHW62" s="1028"/>
      <c r="LHX62" s="1028"/>
      <c r="LHY62" s="1028"/>
      <c r="LHZ62" s="1028"/>
      <c r="LIA62" s="1028"/>
      <c r="LIB62" s="1028"/>
      <c r="LIC62" s="1028"/>
      <c r="LID62" s="1028"/>
      <c r="LIE62" s="1028"/>
      <c r="LIF62" s="1028"/>
      <c r="LIG62" s="1028"/>
      <c r="LIH62" s="1028"/>
      <c r="LII62" s="1028"/>
      <c r="LIJ62" s="1028"/>
      <c r="LIK62" s="1028"/>
      <c r="LIL62" s="1028"/>
      <c r="LIM62" s="1028"/>
      <c r="LIN62" s="1028"/>
      <c r="LIO62" s="1028"/>
      <c r="LIP62" s="1028"/>
      <c r="LIQ62" s="1028"/>
      <c r="LIR62" s="1028"/>
      <c r="LIS62" s="1028"/>
      <c r="LIT62" s="1028"/>
      <c r="LIU62" s="1028"/>
      <c r="LIV62" s="1028"/>
      <c r="LIW62" s="1028"/>
      <c r="LIX62" s="1028"/>
      <c r="LIY62" s="1028"/>
      <c r="LIZ62" s="1028"/>
      <c r="LJA62" s="1028"/>
      <c r="LJB62" s="1028"/>
      <c r="LJC62" s="1028"/>
      <c r="LJD62" s="1028"/>
      <c r="LJE62" s="1028"/>
      <c r="LJF62" s="1028"/>
      <c r="LJG62" s="1028"/>
      <c r="LJH62" s="1028"/>
      <c r="LJI62" s="1028"/>
      <c r="LJJ62" s="1028"/>
      <c r="LJK62" s="1028"/>
      <c r="LJL62" s="1028"/>
      <c r="LJM62" s="1028"/>
      <c r="LJN62" s="1028"/>
      <c r="LJO62" s="1028"/>
      <c r="LJP62" s="1028"/>
      <c r="LJQ62" s="1028"/>
      <c r="LJR62" s="1028"/>
      <c r="LJS62" s="1028"/>
      <c r="LJT62" s="1028"/>
      <c r="LJU62" s="1028"/>
      <c r="LJV62" s="1028"/>
      <c r="LJW62" s="1028"/>
      <c r="LJX62" s="1028"/>
      <c r="LJY62" s="1028"/>
      <c r="LJZ62" s="1028"/>
      <c r="LKA62" s="1028"/>
      <c r="LKB62" s="1028"/>
      <c r="LKC62" s="1028"/>
      <c r="LKD62" s="1028"/>
      <c r="LKE62" s="1028"/>
      <c r="LKF62" s="1028"/>
      <c r="LKG62" s="1028"/>
      <c r="LKH62" s="1028"/>
      <c r="LKI62" s="1028"/>
      <c r="LKJ62" s="1028"/>
      <c r="LKK62" s="1028"/>
      <c r="LKL62" s="1028"/>
      <c r="LKM62" s="1028"/>
      <c r="LKN62" s="1028"/>
      <c r="LKO62" s="1028"/>
      <c r="LKP62" s="1028"/>
      <c r="LKQ62" s="1028"/>
      <c r="LKR62" s="1028"/>
      <c r="LKS62" s="1028"/>
      <c r="LKT62" s="1028"/>
      <c r="LKU62" s="1028"/>
      <c r="LKV62" s="1028"/>
      <c r="LKW62" s="1028"/>
      <c r="LKX62" s="1028"/>
      <c r="LKY62" s="1028"/>
      <c r="LKZ62" s="1028"/>
      <c r="LLA62" s="1028"/>
      <c r="LLB62" s="1028"/>
      <c r="LLC62" s="1028"/>
      <c r="LLD62" s="1028"/>
      <c r="LLE62" s="1028"/>
      <c r="LLF62" s="1028"/>
      <c r="LLG62" s="1028"/>
      <c r="LLH62" s="1028"/>
      <c r="LLI62" s="1028"/>
      <c r="LLJ62" s="1028"/>
      <c r="LLK62" s="1028"/>
      <c r="LLL62" s="1028"/>
      <c r="LLM62" s="1028"/>
      <c r="LLN62" s="1028"/>
      <c r="LLO62" s="1028"/>
      <c r="LLP62" s="1028"/>
      <c r="LLQ62" s="1028"/>
      <c r="LLR62" s="1028"/>
      <c r="LLS62" s="1028"/>
      <c r="LLT62" s="1028"/>
      <c r="LLU62" s="1028"/>
      <c r="LLV62" s="1028"/>
      <c r="LLW62" s="1028"/>
      <c r="LLX62" s="1028"/>
      <c r="LLY62" s="1028"/>
      <c r="LLZ62" s="1028"/>
      <c r="LMA62" s="1028"/>
      <c r="LMB62" s="1028"/>
      <c r="LMC62" s="1028"/>
      <c r="LMD62" s="1028"/>
      <c r="LME62" s="1028"/>
      <c r="LMF62" s="1028"/>
      <c r="LMG62" s="1028"/>
      <c r="LMH62" s="1028"/>
      <c r="LMI62" s="1028"/>
      <c r="LMJ62" s="1028"/>
      <c r="LMK62" s="1028"/>
      <c r="LML62" s="1028"/>
      <c r="LMM62" s="1028"/>
      <c r="LMN62" s="1028"/>
      <c r="LMO62" s="1028"/>
      <c r="LMP62" s="1028"/>
      <c r="LMQ62" s="1028"/>
      <c r="LMR62" s="1028"/>
      <c r="LMS62" s="1028"/>
      <c r="LMT62" s="1028"/>
      <c r="LMU62" s="1028"/>
      <c r="LMV62" s="1028"/>
      <c r="LMW62" s="1028"/>
      <c r="LMX62" s="1028"/>
      <c r="LMY62" s="1028"/>
      <c r="LMZ62" s="1028"/>
      <c r="LNA62" s="1028"/>
      <c r="LNB62" s="1028"/>
      <c r="LNC62" s="1028"/>
      <c r="LND62" s="1028"/>
      <c r="LNE62" s="1028"/>
      <c r="LNF62" s="1028"/>
      <c r="LNG62" s="1028"/>
      <c r="LNH62" s="1028"/>
      <c r="LNI62" s="1028"/>
      <c r="LNJ62" s="1028"/>
      <c r="LNK62" s="1028"/>
      <c r="LNL62" s="1028"/>
      <c r="LNM62" s="1028"/>
      <c r="LNN62" s="1028"/>
      <c r="LNO62" s="1028"/>
      <c r="LNP62" s="1028"/>
      <c r="LNQ62" s="1028"/>
      <c r="LNR62" s="1028"/>
      <c r="LNS62" s="1028"/>
      <c r="LNT62" s="1028"/>
      <c r="LNU62" s="1028"/>
      <c r="LNV62" s="1028"/>
      <c r="LNW62" s="1028"/>
      <c r="LNX62" s="1028"/>
      <c r="LNY62" s="1028"/>
      <c r="LNZ62" s="1028"/>
      <c r="LOA62" s="1028"/>
      <c r="LOB62" s="1028"/>
      <c r="LOC62" s="1028"/>
      <c r="LOD62" s="1028"/>
      <c r="LOE62" s="1028"/>
      <c r="LOF62" s="1028"/>
      <c r="LOG62" s="1028"/>
      <c r="LOH62" s="1028"/>
      <c r="LOI62" s="1028"/>
      <c r="LOJ62" s="1028"/>
      <c r="LOK62" s="1028"/>
      <c r="LOL62" s="1028"/>
      <c r="LOM62" s="1028"/>
      <c r="LON62" s="1028"/>
      <c r="LOO62" s="1028"/>
      <c r="LOP62" s="1028"/>
      <c r="LOQ62" s="1028"/>
      <c r="LOR62" s="1028"/>
      <c r="LOS62" s="1028"/>
      <c r="LOT62" s="1028"/>
      <c r="LOU62" s="1028"/>
      <c r="LOV62" s="1028"/>
      <c r="LOW62" s="1028"/>
      <c r="LOX62" s="1028"/>
      <c r="LOY62" s="1028"/>
      <c r="LOZ62" s="1028"/>
      <c r="LPA62" s="1028"/>
      <c r="LPB62" s="1028"/>
      <c r="LPC62" s="1028"/>
      <c r="LPD62" s="1028"/>
      <c r="LPE62" s="1028"/>
      <c r="LPF62" s="1028"/>
      <c r="LPG62" s="1028"/>
      <c r="LPH62" s="1028"/>
      <c r="LPI62" s="1028"/>
      <c r="LPJ62" s="1028"/>
      <c r="LPK62" s="1028"/>
      <c r="LPL62" s="1028"/>
      <c r="LPM62" s="1028"/>
      <c r="LPN62" s="1028"/>
      <c r="LPO62" s="1028"/>
      <c r="LPP62" s="1028"/>
      <c r="LPQ62" s="1028"/>
      <c r="LPR62" s="1028"/>
      <c r="LPS62" s="1028"/>
      <c r="LPT62" s="1028"/>
      <c r="LPU62" s="1028"/>
      <c r="LPV62" s="1028"/>
      <c r="LPW62" s="1028"/>
      <c r="LPX62" s="1028"/>
      <c r="LPY62" s="1028"/>
      <c r="LPZ62" s="1028"/>
      <c r="LQA62" s="1028"/>
      <c r="LQB62" s="1028"/>
      <c r="LQC62" s="1028"/>
      <c r="LQD62" s="1028"/>
      <c r="LQE62" s="1028"/>
      <c r="LQF62" s="1028"/>
      <c r="LQG62" s="1028"/>
      <c r="LQH62" s="1028"/>
      <c r="LQI62" s="1028"/>
      <c r="LQJ62" s="1028"/>
      <c r="LQK62" s="1028"/>
      <c r="LQL62" s="1028"/>
      <c r="LQM62" s="1028"/>
      <c r="LQN62" s="1028"/>
      <c r="LQO62" s="1028"/>
      <c r="LQP62" s="1028"/>
      <c r="LQQ62" s="1028"/>
      <c r="LQR62" s="1028"/>
      <c r="LQS62" s="1028"/>
      <c r="LQT62" s="1028"/>
      <c r="LQU62" s="1028"/>
      <c r="LQV62" s="1028"/>
      <c r="LQW62" s="1028"/>
      <c r="LQX62" s="1028"/>
      <c r="LQY62" s="1028"/>
      <c r="LQZ62" s="1028"/>
      <c r="LRA62" s="1028"/>
      <c r="LRB62" s="1028"/>
      <c r="LRC62" s="1028"/>
      <c r="LRD62" s="1028"/>
      <c r="LRE62" s="1028"/>
      <c r="LRF62" s="1028"/>
      <c r="LRG62" s="1028"/>
      <c r="LRH62" s="1028"/>
      <c r="LRI62" s="1028"/>
      <c r="LRJ62" s="1028"/>
      <c r="LRK62" s="1028"/>
      <c r="LRL62" s="1028"/>
      <c r="LRM62" s="1028"/>
      <c r="LRN62" s="1028"/>
      <c r="LRO62" s="1028"/>
      <c r="LRP62" s="1028"/>
      <c r="LRQ62" s="1028"/>
      <c r="LRR62" s="1028"/>
      <c r="LRS62" s="1028"/>
      <c r="LRT62" s="1028"/>
      <c r="LRU62" s="1028"/>
      <c r="LRV62" s="1028"/>
      <c r="LRW62" s="1028"/>
      <c r="LRX62" s="1028"/>
      <c r="LRY62" s="1028"/>
      <c r="LRZ62" s="1028"/>
      <c r="LSA62" s="1028"/>
      <c r="LSB62" s="1028"/>
      <c r="LSC62" s="1028"/>
      <c r="LSD62" s="1028"/>
      <c r="LSE62" s="1028"/>
      <c r="LSF62" s="1028"/>
      <c r="LSG62" s="1028"/>
      <c r="LSH62" s="1028"/>
      <c r="LSI62" s="1028"/>
      <c r="LSJ62" s="1028"/>
      <c r="LSK62" s="1028"/>
      <c r="LSL62" s="1028"/>
      <c r="LSM62" s="1028"/>
      <c r="LSN62" s="1028"/>
      <c r="LSO62" s="1028"/>
      <c r="LSP62" s="1028"/>
      <c r="LSQ62" s="1028"/>
      <c r="LSR62" s="1028"/>
      <c r="LSS62" s="1028"/>
      <c r="LST62" s="1028"/>
      <c r="LSU62" s="1028"/>
      <c r="LSV62" s="1028"/>
      <c r="LSW62" s="1028"/>
      <c r="LSX62" s="1028"/>
      <c r="LSY62" s="1028"/>
      <c r="LSZ62" s="1028"/>
      <c r="LTA62" s="1028"/>
      <c r="LTB62" s="1028"/>
      <c r="LTC62" s="1028"/>
      <c r="LTD62" s="1028"/>
      <c r="LTE62" s="1028"/>
      <c r="LTF62" s="1028"/>
      <c r="LTG62" s="1028"/>
      <c r="LTH62" s="1028"/>
      <c r="LTI62" s="1028"/>
      <c r="LTJ62" s="1028"/>
      <c r="LTK62" s="1028"/>
      <c r="LTL62" s="1028"/>
      <c r="LTM62" s="1028"/>
      <c r="LTN62" s="1028"/>
      <c r="LTO62" s="1028"/>
      <c r="LTP62" s="1028"/>
      <c r="LTQ62" s="1028"/>
      <c r="LTR62" s="1028"/>
      <c r="LTS62" s="1028"/>
      <c r="LTT62" s="1028"/>
      <c r="LTU62" s="1028"/>
      <c r="LTV62" s="1028"/>
      <c r="LTW62" s="1028"/>
      <c r="LTX62" s="1028"/>
      <c r="LTY62" s="1028"/>
      <c r="LTZ62" s="1028"/>
      <c r="LUA62" s="1028"/>
      <c r="LUB62" s="1028"/>
      <c r="LUC62" s="1028"/>
      <c r="LUD62" s="1028"/>
      <c r="LUE62" s="1028"/>
      <c r="LUF62" s="1028"/>
      <c r="LUG62" s="1028"/>
      <c r="LUH62" s="1028"/>
      <c r="LUI62" s="1028"/>
      <c r="LUJ62" s="1028"/>
      <c r="LUK62" s="1028"/>
      <c r="LUL62" s="1028"/>
      <c r="LUM62" s="1028"/>
      <c r="LUN62" s="1028"/>
      <c r="LUO62" s="1028"/>
      <c r="LUP62" s="1028"/>
      <c r="LUQ62" s="1028"/>
      <c r="LUR62" s="1028"/>
      <c r="LUS62" s="1028"/>
      <c r="LUT62" s="1028"/>
      <c r="LUU62" s="1028"/>
      <c r="LUV62" s="1028"/>
      <c r="LUW62" s="1028"/>
      <c r="LUX62" s="1028"/>
      <c r="LUY62" s="1028"/>
      <c r="LUZ62" s="1028"/>
      <c r="LVA62" s="1028"/>
      <c r="LVB62" s="1028"/>
      <c r="LVC62" s="1028"/>
      <c r="LVD62" s="1028"/>
      <c r="LVE62" s="1028"/>
      <c r="LVF62" s="1028"/>
      <c r="LVG62" s="1028"/>
      <c r="LVH62" s="1028"/>
      <c r="LVI62" s="1028"/>
      <c r="LVJ62" s="1028"/>
      <c r="LVK62" s="1028"/>
      <c r="LVL62" s="1028"/>
      <c r="LVM62" s="1028"/>
      <c r="LVN62" s="1028"/>
      <c r="LVO62" s="1028"/>
      <c r="LVP62" s="1028"/>
      <c r="LVQ62" s="1028"/>
      <c r="LVR62" s="1028"/>
      <c r="LVS62" s="1028"/>
      <c r="LVT62" s="1028"/>
      <c r="LVU62" s="1028"/>
      <c r="LVV62" s="1028"/>
      <c r="LVW62" s="1028"/>
      <c r="LVX62" s="1028"/>
      <c r="LVY62" s="1028"/>
      <c r="LVZ62" s="1028"/>
      <c r="LWA62" s="1028"/>
      <c r="LWB62" s="1028"/>
      <c r="LWC62" s="1028"/>
      <c r="LWD62" s="1028"/>
      <c r="LWE62" s="1028"/>
      <c r="LWF62" s="1028"/>
      <c r="LWG62" s="1028"/>
      <c r="LWH62" s="1028"/>
      <c r="LWI62" s="1028"/>
      <c r="LWJ62" s="1028"/>
      <c r="LWK62" s="1028"/>
      <c r="LWL62" s="1028"/>
      <c r="LWM62" s="1028"/>
      <c r="LWN62" s="1028"/>
      <c r="LWO62" s="1028"/>
      <c r="LWP62" s="1028"/>
      <c r="LWQ62" s="1028"/>
      <c r="LWR62" s="1028"/>
      <c r="LWS62" s="1028"/>
      <c r="LWT62" s="1028"/>
      <c r="LWU62" s="1028"/>
      <c r="LWV62" s="1028"/>
      <c r="LWW62" s="1028"/>
      <c r="LWX62" s="1028"/>
      <c r="LWY62" s="1028"/>
      <c r="LWZ62" s="1028"/>
      <c r="LXA62" s="1028"/>
      <c r="LXB62" s="1028"/>
      <c r="LXC62" s="1028"/>
      <c r="LXD62" s="1028"/>
      <c r="LXE62" s="1028"/>
      <c r="LXF62" s="1028"/>
      <c r="LXG62" s="1028"/>
      <c r="LXH62" s="1028"/>
      <c r="LXI62" s="1028"/>
      <c r="LXJ62" s="1028"/>
      <c r="LXK62" s="1028"/>
      <c r="LXL62" s="1028"/>
      <c r="LXM62" s="1028"/>
      <c r="LXN62" s="1028"/>
      <c r="LXO62" s="1028"/>
      <c r="LXP62" s="1028"/>
      <c r="LXQ62" s="1028"/>
      <c r="LXR62" s="1028"/>
      <c r="LXS62" s="1028"/>
      <c r="LXT62" s="1028"/>
      <c r="LXU62" s="1028"/>
      <c r="LXV62" s="1028"/>
      <c r="LXW62" s="1028"/>
      <c r="LXX62" s="1028"/>
      <c r="LXY62" s="1028"/>
      <c r="LXZ62" s="1028"/>
      <c r="LYA62" s="1028"/>
      <c r="LYB62" s="1028"/>
      <c r="LYC62" s="1028"/>
      <c r="LYD62" s="1028"/>
      <c r="LYE62" s="1028"/>
      <c r="LYF62" s="1028"/>
      <c r="LYG62" s="1028"/>
      <c r="LYH62" s="1028"/>
      <c r="LYI62" s="1028"/>
      <c r="LYJ62" s="1028"/>
      <c r="LYK62" s="1028"/>
      <c r="LYL62" s="1028"/>
      <c r="LYM62" s="1028"/>
      <c r="LYN62" s="1028"/>
      <c r="LYO62" s="1028"/>
      <c r="LYP62" s="1028"/>
      <c r="LYQ62" s="1028"/>
      <c r="LYR62" s="1028"/>
      <c r="LYS62" s="1028"/>
      <c r="LYT62" s="1028"/>
      <c r="LYU62" s="1028"/>
      <c r="LYV62" s="1028"/>
      <c r="LYW62" s="1028"/>
      <c r="LYX62" s="1028"/>
      <c r="LYY62" s="1028"/>
      <c r="LYZ62" s="1028"/>
      <c r="LZA62" s="1028"/>
      <c r="LZB62" s="1028"/>
      <c r="LZC62" s="1028"/>
      <c r="LZD62" s="1028"/>
      <c r="LZE62" s="1028"/>
      <c r="LZF62" s="1028"/>
      <c r="LZG62" s="1028"/>
      <c r="LZH62" s="1028"/>
      <c r="LZI62" s="1028"/>
      <c r="LZJ62" s="1028"/>
      <c r="LZK62" s="1028"/>
      <c r="LZL62" s="1028"/>
      <c r="LZM62" s="1028"/>
      <c r="LZN62" s="1028"/>
      <c r="LZO62" s="1028"/>
      <c r="LZP62" s="1028"/>
      <c r="LZQ62" s="1028"/>
      <c r="LZR62" s="1028"/>
      <c r="LZS62" s="1028"/>
      <c r="LZT62" s="1028"/>
      <c r="LZU62" s="1028"/>
      <c r="LZV62" s="1028"/>
      <c r="LZW62" s="1028"/>
      <c r="LZX62" s="1028"/>
      <c r="LZY62" s="1028"/>
      <c r="LZZ62" s="1028"/>
      <c r="MAA62" s="1028"/>
      <c r="MAB62" s="1028"/>
      <c r="MAC62" s="1028"/>
      <c r="MAD62" s="1028"/>
      <c r="MAE62" s="1028"/>
      <c r="MAF62" s="1028"/>
      <c r="MAG62" s="1028"/>
      <c r="MAH62" s="1028"/>
      <c r="MAI62" s="1028"/>
      <c r="MAJ62" s="1028"/>
      <c r="MAK62" s="1028"/>
      <c r="MAL62" s="1028"/>
      <c r="MAM62" s="1028"/>
      <c r="MAN62" s="1028"/>
      <c r="MAO62" s="1028"/>
      <c r="MAP62" s="1028"/>
      <c r="MAQ62" s="1028"/>
      <c r="MAR62" s="1028"/>
      <c r="MAS62" s="1028"/>
      <c r="MAT62" s="1028"/>
      <c r="MAU62" s="1028"/>
      <c r="MAV62" s="1028"/>
      <c r="MAW62" s="1028"/>
      <c r="MAX62" s="1028"/>
      <c r="MAY62" s="1028"/>
      <c r="MAZ62" s="1028"/>
      <c r="MBA62" s="1028"/>
      <c r="MBB62" s="1028"/>
      <c r="MBC62" s="1028"/>
      <c r="MBD62" s="1028"/>
      <c r="MBE62" s="1028"/>
      <c r="MBF62" s="1028"/>
      <c r="MBG62" s="1028"/>
      <c r="MBH62" s="1028"/>
      <c r="MBI62" s="1028"/>
      <c r="MBJ62" s="1028"/>
      <c r="MBK62" s="1028"/>
      <c r="MBL62" s="1028"/>
      <c r="MBM62" s="1028"/>
      <c r="MBN62" s="1028"/>
      <c r="MBO62" s="1028"/>
      <c r="MBP62" s="1028"/>
      <c r="MBQ62" s="1028"/>
      <c r="MBR62" s="1028"/>
      <c r="MBS62" s="1028"/>
      <c r="MBT62" s="1028"/>
      <c r="MBU62" s="1028"/>
      <c r="MBV62" s="1028"/>
      <c r="MBW62" s="1028"/>
      <c r="MBX62" s="1028"/>
      <c r="MBY62" s="1028"/>
      <c r="MBZ62" s="1028"/>
      <c r="MCA62" s="1028"/>
      <c r="MCB62" s="1028"/>
      <c r="MCC62" s="1028"/>
      <c r="MCD62" s="1028"/>
      <c r="MCE62" s="1028"/>
      <c r="MCF62" s="1028"/>
      <c r="MCG62" s="1028"/>
      <c r="MCH62" s="1028"/>
      <c r="MCI62" s="1028"/>
      <c r="MCJ62" s="1028"/>
      <c r="MCK62" s="1028"/>
      <c r="MCL62" s="1028"/>
      <c r="MCM62" s="1028"/>
      <c r="MCN62" s="1028"/>
      <c r="MCO62" s="1028"/>
      <c r="MCP62" s="1028"/>
      <c r="MCQ62" s="1028"/>
      <c r="MCR62" s="1028"/>
      <c r="MCS62" s="1028"/>
      <c r="MCT62" s="1028"/>
      <c r="MCU62" s="1028"/>
      <c r="MCV62" s="1028"/>
      <c r="MCW62" s="1028"/>
      <c r="MCX62" s="1028"/>
      <c r="MCY62" s="1028"/>
      <c r="MCZ62" s="1028"/>
      <c r="MDA62" s="1028"/>
      <c r="MDB62" s="1028"/>
      <c r="MDC62" s="1028"/>
      <c r="MDD62" s="1028"/>
      <c r="MDE62" s="1028"/>
      <c r="MDF62" s="1028"/>
      <c r="MDG62" s="1028"/>
      <c r="MDH62" s="1028"/>
      <c r="MDI62" s="1028"/>
      <c r="MDJ62" s="1028"/>
      <c r="MDK62" s="1028"/>
      <c r="MDL62" s="1028"/>
      <c r="MDM62" s="1028"/>
      <c r="MDN62" s="1028"/>
      <c r="MDO62" s="1028"/>
      <c r="MDP62" s="1028"/>
      <c r="MDQ62" s="1028"/>
      <c r="MDR62" s="1028"/>
      <c r="MDS62" s="1028"/>
      <c r="MDT62" s="1028"/>
      <c r="MDU62" s="1028"/>
      <c r="MDV62" s="1028"/>
      <c r="MDW62" s="1028"/>
      <c r="MDX62" s="1028"/>
      <c r="MDY62" s="1028"/>
      <c r="MDZ62" s="1028"/>
      <c r="MEA62" s="1028"/>
      <c r="MEB62" s="1028"/>
      <c r="MEC62" s="1028"/>
      <c r="MED62" s="1028"/>
      <c r="MEE62" s="1028"/>
      <c r="MEF62" s="1028"/>
      <c r="MEG62" s="1028"/>
      <c r="MEH62" s="1028"/>
      <c r="MEI62" s="1028"/>
      <c r="MEJ62" s="1028"/>
      <c r="MEK62" s="1028"/>
      <c r="MEL62" s="1028"/>
      <c r="MEM62" s="1028"/>
      <c r="MEN62" s="1028"/>
      <c r="MEO62" s="1028"/>
      <c r="MEP62" s="1028"/>
      <c r="MEQ62" s="1028"/>
      <c r="MER62" s="1028"/>
      <c r="MES62" s="1028"/>
      <c r="MET62" s="1028"/>
      <c r="MEU62" s="1028"/>
      <c r="MEV62" s="1028"/>
      <c r="MEW62" s="1028"/>
      <c r="MEX62" s="1028"/>
      <c r="MEY62" s="1028"/>
      <c r="MEZ62" s="1028"/>
      <c r="MFA62" s="1028"/>
      <c r="MFB62" s="1028"/>
      <c r="MFC62" s="1028"/>
      <c r="MFD62" s="1028"/>
      <c r="MFE62" s="1028"/>
      <c r="MFF62" s="1028"/>
      <c r="MFG62" s="1028"/>
      <c r="MFH62" s="1028"/>
      <c r="MFI62" s="1028"/>
      <c r="MFJ62" s="1028"/>
      <c r="MFK62" s="1028"/>
      <c r="MFL62" s="1028"/>
      <c r="MFM62" s="1028"/>
      <c r="MFN62" s="1028"/>
      <c r="MFO62" s="1028"/>
      <c r="MFP62" s="1028"/>
      <c r="MFQ62" s="1028"/>
      <c r="MFR62" s="1028"/>
      <c r="MFS62" s="1028"/>
      <c r="MFT62" s="1028"/>
      <c r="MFU62" s="1028"/>
      <c r="MFV62" s="1028"/>
      <c r="MFW62" s="1028"/>
      <c r="MFX62" s="1028"/>
      <c r="MFY62" s="1028"/>
      <c r="MFZ62" s="1028"/>
      <c r="MGA62" s="1028"/>
      <c r="MGB62" s="1028"/>
      <c r="MGC62" s="1028"/>
      <c r="MGD62" s="1028"/>
      <c r="MGE62" s="1028"/>
      <c r="MGF62" s="1028"/>
      <c r="MGG62" s="1028"/>
      <c r="MGH62" s="1028"/>
      <c r="MGI62" s="1028"/>
      <c r="MGJ62" s="1028"/>
      <c r="MGK62" s="1028"/>
      <c r="MGL62" s="1028"/>
      <c r="MGM62" s="1028"/>
      <c r="MGN62" s="1028"/>
      <c r="MGO62" s="1028"/>
      <c r="MGP62" s="1028"/>
      <c r="MGQ62" s="1028"/>
      <c r="MGR62" s="1028"/>
      <c r="MGS62" s="1028"/>
      <c r="MGT62" s="1028"/>
      <c r="MGU62" s="1028"/>
      <c r="MGV62" s="1028"/>
      <c r="MGW62" s="1028"/>
      <c r="MGX62" s="1028"/>
      <c r="MGY62" s="1028"/>
      <c r="MGZ62" s="1028"/>
      <c r="MHA62" s="1028"/>
      <c r="MHB62" s="1028"/>
      <c r="MHC62" s="1028"/>
      <c r="MHD62" s="1028"/>
      <c r="MHE62" s="1028"/>
      <c r="MHF62" s="1028"/>
      <c r="MHG62" s="1028"/>
      <c r="MHH62" s="1028"/>
      <c r="MHI62" s="1028"/>
      <c r="MHJ62" s="1028"/>
      <c r="MHK62" s="1028"/>
      <c r="MHL62" s="1028"/>
      <c r="MHM62" s="1028"/>
      <c r="MHN62" s="1028"/>
      <c r="MHO62" s="1028"/>
      <c r="MHP62" s="1028"/>
      <c r="MHQ62" s="1028"/>
      <c r="MHR62" s="1028"/>
      <c r="MHS62" s="1028"/>
      <c r="MHT62" s="1028"/>
      <c r="MHU62" s="1028"/>
      <c r="MHV62" s="1028"/>
      <c r="MHW62" s="1028"/>
      <c r="MHX62" s="1028"/>
      <c r="MHY62" s="1028"/>
      <c r="MHZ62" s="1028"/>
      <c r="MIA62" s="1028"/>
      <c r="MIB62" s="1028"/>
      <c r="MIC62" s="1028"/>
      <c r="MID62" s="1028"/>
      <c r="MIE62" s="1028"/>
      <c r="MIF62" s="1028"/>
      <c r="MIG62" s="1028"/>
      <c r="MIH62" s="1028"/>
      <c r="MII62" s="1028"/>
      <c r="MIJ62" s="1028"/>
      <c r="MIK62" s="1028"/>
      <c r="MIL62" s="1028"/>
      <c r="MIM62" s="1028"/>
      <c r="MIN62" s="1028"/>
      <c r="MIO62" s="1028"/>
      <c r="MIP62" s="1028"/>
      <c r="MIQ62" s="1028"/>
      <c r="MIR62" s="1028"/>
      <c r="MIS62" s="1028"/>
      <c r="MIT62" s="1028"/>
      <c r="MIU62" s="1028"/>
      <c r="MIV62" s="1028"/>
      <c r="MIW62" s="1028"/>
      <c r="MIX62" s="1028"/>
      <c r="MIY62" s="1028"/>
      <c r="MIZ62" s="1028"/>
      <c r="MJA62" s="1028"/>
      <c r="MJB62" s="1028"/>
      <c r="MJC62" s="1028"/>
      <c r="MJD62" s="1028"/>
      <c r="MJE62" s="1028"/>
      <c r="MJF62" s="1028"/>
      <c r="MJG62" s="1028"/>
      <c r="MJH62" s="1028"/>
      <c r="MJI62" s="1028"/>
      <c r="MJJ62" s="1028"/>
      <c r="MJK62" s="1028"/>
      <c r="MJL62" s="1028"/>
      <c r="MJM62" s="1028"/>
      <c r="MJN62" s="1028"/>
      <c r="MJO62" s="1028"/>
      <c r="MJP62" s="1028"/>
      <c r="MJQ62" s="1028"/>
      <c r="MJR62" s="1028"/>
      <c r="MJS62" s="1028"/>
      <c r="MJT62" s="1028"/>
      <c r="MJU62" s="1028"/>
      <c r="MJV62" s="1028"/>
      <c r="MJW62" s="1028"/>
      <c r="MJX62" s="1028"/>
      <c r="MJY62" s="1028"/>
      <c r="MJZ62" s="1028"/>
      <c r="MKA62" s="1028"/>
      <c r="MKB62" s="1028"/>
      <c r="MKC62" s="1028"/>
      <c r="MKD62" s="1028"/>
      <c r="MKE62" s="1028"/>
      <c r="MKF62" s="1028"/>
      <c r="MKG62" s="1028"/>
      <c r="MKH62" s="1028"/>
      <c r="MKI62" s="1028"/>
      <c r="MKJ62" s="1028"/>
      <c r="MKK62" s="1028"/>
      <c r="MKL62" s="1028"/>
      <c r="MKM62" s="1028"/>
      <c r="MKN62" s="1028"/>
      <c r="MKO62" s="1028"/>
      <c r="MKP62" s="1028"/>
      <c r="MKQ62" s="1028"/>
      <c r="MKR62" s="1028"/>
      <c r="MKS62" s="1028"/>
      <c r="MKT62" s="1028"/>
      <c r="MKU62" s="1028"/>
      <c r="MKV62" s="1028"/>
      <c r="MKW62" s="1028"/>
      <c r="MKX62" s="1028"/>
      <c r="MKY62" s="1028"/>
      <c r="MKZ62" s="1028"/>
      <c r="MLA62" s="1028"/>
      <c r="MLB62" s="1028"/>
      <c r="MLC62" s="1028"/>
      <c r="MLD62" s="1028"/>
      <c r="MLE62" s="1028"/>
      <c r="MLF62" s="1028"/>
      <c r="MLG62" s="1028"/>
      <c r="MLH62" s="1028"/>
      <c r="MLI62" s="1028"/>
      <c r="MLJ62" s="1028"/>
      <c r="MLK62" s="1028"/>
      <c r="MLL62" s="1028"/>
      <c r="MLM62" s="1028"/>
      <c r="MLN62" s="1028"/>
      <c r="MLO62" s="1028"/>
      <c r="MLP62" s="1028"/>
      <c r="MLQ62" s="1028"/>
      <c r="MLR62" s="1028"/>
      <c r="MLS62" s="1028"/>
      <c r="MLT62" s="1028"/>
      <c r="MLU62" s="1028"/>
      <c r="MLV62" s="1028"/>
      <c r="MLW62" s="1028"/>
      <c r="MLX62" s="1028"/>
      <c r="MLY62" s="1028"/>
      <c r="MLZ62" s="1028"/>
      <c r="MMA62" s="1028"/>
      <c r="MMB62" s="1028"/>
      <c r="MMC62" s="1028"/>
      <c r="MMD62" s="1028"/>
      <c r="MME62" s="1028"/>
      <c r="MMF62" s="1028"/>
      <c r="MMG62" s="1028"/>
      <c r="MMH62" s="1028"/>
      <c r="MMI62" s="1028"/>
      <c r="MMJ62" s="1028"/>
      <c r="MMK62" s="1028"/>
      <c r="MML62" s="1028"/>
      <c r="MMM62" s="1028"/>
      <c r="MMN62" s="1028"/>
      <c r="MMO62" s="1028"/>
      <c r="MMP62" s="1028"/>
      <c r="MMQ62" s="1028"/>
      <c r="MMR62" s="1028"/>
      <c r="MMS62" s="1028"/>
      <c r="MMT62" s="1028"/>
      <c r="MMU62" s="1028"/>
      <c r="MMV62" s="1028"/>
      <c r="MMW62" s="1028"/>
      <c r="MMX62" s="1028"/>
      <c r="MMY62" s="1028"/>
      <c r="MMZ62" s="1028"/>
      <c r="MNA62" s="1028"/>
      <c r="MNB62" s="1028"/>
      <c r="MNC62" s="1028"/>
      <c r="MND62" s="1028"/>
      <c r="MNE62" s="1028"/>
      <c r="MNF62" s="1028"/>
      <c r="MNG62" s="1028"/>
      <c r="MNH62" s="1028"/>
      <c r="MNI62" s="1028"/>
      <c r="MNJ62" s="1028"/>
      <c r="MNK62" s="1028"/>
      <c r="MNL62" s="1028"/>
      <c r="MNM62" s="1028"/>
      <c r="MNN62" s="1028"/>
      <c r="MNO62" s="1028"/>
      <c r="MNP62" s="1028"/>
      <c r="MNQ62" s="1028"/>
      <c r="MNR62" s="1028"/>
      <c r="MNS62" s="1028"/>
      <c r="MNT62" s="1028"/>
      <c r="MNU62" s="1028"/>
      <c r="MNV62" s="1028"/>
      <c r="MNW62" s="1028"/>
      <c r="MNX62" s="1028"/>
      <c r="MNY62" s="1028"/>
      <c r="MNZ62" s="1028"/>
      <c r="MOA62" s="1028"/>
      <c r="MOB62" s="1028"/>
      <c r="MOC62" s="1028"/>
      <c r="MOD62" s="1028"/>
      <c r="MOE62" s="1028"/>
      <c r="MOF62" s="1028"/>
      <c r="MOG62" s="1028"/>
      <c r="MOH62" s="1028"/>
      <c r="MOI62" s="1028"/>
      <c r="MOJ62" s="1028"/>
      <c r="MOK62" s="1028"/>
      <c r="MOL62" s="1028"/>
      <c r="MOM62" s="1028"/>
      <c r="MON62" s="1028"/>
      <c r="MOO62" s="1028"/>
      <c r="MOP62" s="1028"/>
      <c r="MOQ62" s="1028"/>
      <c r="MOR62" s="1028"/>
      <c r="MOS62" s="1028"/>
      <c r="MOT62" s="1028"/>
      <c r="MOU62" s="1028"/>
      <c r="MOV62" s="1028"/>
      <c r="MOW62" s="1028"/>
      <c r="MOX62" s="1028"/>
      <c r="MOY62" s="1028"/>
      <c r="MOZ62" s="1028"/>
      <c r="MPA62" s="1028"/>
      <c r="MPB62" s="1028"/>
      <c r="MPC62" s="1028"/>
      <c r="MPD62" s="1028"/>
      <c r="MPE62" s="1028"/>
      <c r="MPF62" s="1028"/>
      <c r="MPG62" s="1028"/>
      <c r="MPH62" s="1028"/>
      <c r="MPI62" s="1028"/>
      <c r="MPJ62" s="1028"/>
      <c r="MPK62" s="1028"/>
      <c r="MPL62" s="1028"/>
      <c r="MPM62" s="1028"/>
      <c r="MPN62" s="1028"/>
      <c r="MPO62" s="1028"/>
      <c r="MPP62" s="1028"/>
      <c r="MPQ62" s="1028"/>
      <c r="MPR62" s="1028"/>
      <c r="MPS62" s="1028"/>
      <c r="MPT62" s="1028"/>
      <c r="MPU62" s="1028"/>
      <c r="MPV62" s="1028"/>
      <c r="MPW62" s="1028"/>
      <c r="MPX62" s="1028"/>
      <c r="MPY62" s="1028"/>
      <c r="MPZ62" s="1028"/>
      <c r="MQA62" s="1028"/>
      <c r="MQB62" s="1028"/>
      <c r="MQC62" s="1028"/>
      <c r="MQD62" s="1028"/>
      <c r="MQE62" s="1028"/>
      <c r="MQF62" s="1028"/>
      <c r="MQG62" s="1028"/>
      <c r="MQH62" s="1028"/>
      <c r="MQI62" s="1028"/>
      <c r="MQJ62" s="1028"/>
      <c r="MQK62" s="1028"/>
      <c r="MQL62" s="1028"/>
      <c r="MQM62" s="1028"/>
      <c r="MQN62" s="1028"/>
      <c r="MQO62" s="1028"/>
      <c r="MQP62" s="1028"/>
      <c r="MQQ62" s="1028"/>
      <c r="MQR62" s="1028"/>
      <c r="MQS62" s="1028"/>
      <c r="MQT62" s="1028"/>
      <c r="MQU62" s="1028"/>
      <c r="MQV62" s="1028"/>
      <c r="MQW62" s="1028"/>
      <c r="MQX62" s="1028"/>
      <c r="MQY62" s="1028"/>
      <c r="MQZ62" s="1028"/>
      <c r="MRA62" s="1028"/>
      <c r="MRB62" s="1028"/>
      <c r="MRC62" s="1028"/>
      <c r="MRD62" s="1028"/>
      <c r="MRE62" s="1028"/>
      <c r="MRF62" s="1028"/>
      <c r="MRG62" s="1028"/>
      <c r="MRH62" s="1028"/>
      <c r="MRI62" s="1028"/>
      <c r="MRJ62" s="1028"/>
      <c r="MRK62" s="1028"/>
      <c r="MRL62" s="1028"/>
      <c r="MRM62" s="1028"/>
      <c r="MRN62" s="1028"/>
      <c r="MRO62" s="1028"/>
      <c r="MRP62" s="1028"/>
      <c r="MRQ62" s="1028"/>
      <c r="MRR62" s="1028"/>
      <c r="MRS62" s="1028"/>
      <c r="MRT62" s="1028"/>
      <c r="MRU62" s="1028"/>
      <c r="MRV62" s="1028"/>
      <c r="MRW62" s="1028"/>
      <c r="MRX62" s="1028"/>
      <c r="MRY62" s="1028"/>
      <c r="MRZ62" s="1028"/>
      <c r="MSA62" s="1028"/>
      <c r="MSB62" s="1028"/>
      <c r="MSC62" s="1028"/>
      <c r="MSD62" s="1028"/>
      <c r="MSE62" s="1028"/>
      <c r="MSF62" s="1028"/>
      <c r="MSG62" s="1028"/>
      <c r="MSH62" s="1028"/>
      <c r="MSI62" s="1028"/>
      <c r="MSJ62" s="1028"/>
      <c r="MSK62" s="1028"/>
      <c r="MSL62" s="1028"/>
      <c r="MSM62" s="1028"/>
      <c r="MSN62" s="1028"/>
      <c r="MSO62" s="1028"/>
      <c r="MSP62" s="1028"/>
      <c r="MSQ62" s="1028"/>
      <c r="MSR62" s="1028"/>
      <c r="MSS62" s="1028"/>
      <c r="MST62" s="1028"/>
      <c r="MSU62" s="1028"/>
      <c r="MSV62" s="1028"/>
      <c r="MSW62" s="1028"/>
      <c r="MSX62" s="1028"/>
      <c r="MSY62" s="1028"/>
      <c r="MSZ62" s="1028"/>
      <c r="MTA62" s="1028"/>
      <c r="MTB62" s="1028"/>
      <c r="MTC62" s="1028"/>
      <c r="MTD62" s="1028"/>
      <c r="MTE62" s="1028"/>
      <c r="MTF62" s="1028"/>
      <c r="MTG62" s="1028"/>
      <c r="MTH62" s="1028"/>
      <c r="MTI62" s="1028"/>
      <c r="MTJ62" s="1028"/>
      <c r="MTK62" s="1028"/>
      <c r="MTL62" s="1028"/>
      <c r="MTM62" s="1028"/>
      <c r="MTN62" s="1028"/>
      <c r="MTO62" s="1028"/>
      <c r="MTP62" s="1028"/>
      <c r="MTQ62" s="1028"/>
      <c r="MTR62" s="1028"/>
      <c r="MTS62" s="1028"/>
      <c r="MTT62" s="1028"/>
      <c r="MTU62" s="1028"/>
      <c r="MTV62" s="1028"/>
      <c r="MTW62" s="1028"/>
      <c r="MTX62" s="1028"/>
      <c r="MTY62" s="1028"/>
      <c r="MTZ62" s="1028"/>
      <c r="MUA62" s="1028"/>
      <c r="MUB62" s="1028"/>
      <c r="MUC62" s="1028"/>
      <c r="MUD62" s="1028"/>
      <c r="MUE62" s="1028"/>
      <c r="MUF62" s="1028"/>
      <c r="MUG62" s="1028"/>
      <c r="MUH62" s="1028"/>
      <c r="MUI62" s="1028"/>
      <c r="MUJ62" s="1028"/>
      <c r="MUK62" s="1028"/>
      <c r="MUL62" s="1028"/>
      <c r="MUM62" s="1028"/>
      <c r="MUN62" s="1028"/>
      <c r="MUO62" s="1028"/>
      <c r="MUP62" s="1028"/>
      <c r="MUQ62" s="1028"/>
      <c r="MUR62" s="1028"/>
      <c r="MUS62" s="1028"/>
      <c r="MUT62" s="1028"/>
      <c r="MUU62" s="1028"/>
      <c r="MUV62" s="1028"/>
      <c r="MUW62" s="1028"/>
      <c r="MUX62" s="1028"/>
      <c r="MUY62" s="1028"/>
      <c r="MUZ62" s="1028"/>
      <c r="MVA62" s="1028"/>
      <c r="MVB62" s="1028"/>
      <c r="MVC62" s="1028"/>
      <c r="MVD62" s="1028"/>
      <c r="MVE62" s="1028"/>
      <c r="MVF62" s="1028"/>
      <c r="MVG62" s="1028"/>
      <c r="MVH62" s="1028"/>
      <c r="MVI62" s="1028"/>
      <c r="MVJ62" s="1028"/>
      <c r="MVK62" s="1028"/>
      <c r="MVL62" s="1028"/>
      <c r="MVM62" s="1028"/>
      <c r="MVN62" s="1028"/>
      <c r="MVO62" s="1028"/>
      <c r="MVP62" s="1028"/>
      <c r="MVQ62" s="1028"/>
      <c r="MVR62" s="1028"/>
      <c r="MVS62" s="1028"/>
      <c r="MVT62" s="1028"/>
      <c r="MVU62" s="1028"/>
      <c r="MVV62" s="1028"/>
      <c r="MVW62" s="1028"/>
      <c r="MVX62" s="1028"/>
      <c r="MVY62" s="1028"/>
      <c r="MVZ62" s="1028"/>
      <c r="MWA62" s="1028"/>
      <c r="MWB62" s="1028"/>
      <c r="MWC62" s="1028"/>
      <c r="MWD62" s="1028"/>
      <c r="MWE62" s="1028"/>
      <c r="MWF62" s="1028"/>
      <c r="MWG62" s="1028"/>
      <c r="MWH62" s="1028"/>
      <c r="MWI62" s="1028"/>
      <c r="MWJ62" s="1028"/>
      <c r="MWK62" s="1028"/>
      <c r="MWL62" s="1028"/>
      <c r="MWM62" s="1028"/>
      <c r="MWN62" s="1028"/>
      <c r="MWO62" s="1028"/>
      <c r="MWP62" s="1028"/>
      <c r="MWQ62" s="1028"/>
      <c r="MWR62" s="1028"/>
      <c r="MWS62" s="1028"/>
      <c r="MWT62" s="1028"/>
      <c r="MWU62" s="1028"/>
      <c r="MWV62" s="1028"/>
      <c r="MWW62" s="1028"/>
      <c r="MWX62" s="1028"/>
      <c r="MWY62" s="1028"/>
      <c r="MWZ62" s="1028"/>
      <c r="MXA62" s="1028"/>
      <c r="MXB62" s="1028"/>
      <c r="MXC62" s="1028"/>
      <c r="MXD62" s="1028"/>
      <c r="MXE62" s="1028"/>
      <c r="MXF62" s="1028"/>
      <c r="MXG62" s="1028"/>
      <c r="MXH62" s="1028"/>
      <c r="MXI62" s="1028"/>
      <c r="MXJ62" s="1028"/>
      <c r="MXK62" s="1028"/>
      <c r="MXL62" s="1028"/>
      <c r="MXM62" s="1028"/>
      <c r="MXN62" s="1028"/>
      <c r="MXO62" s="1028"/>
      <c r="MXP62" s="1028"/>
      <c r="MXQ62" s="1028"/>
      <c r="MXR62" s="1028"/>
      <c r="MXS62" s="1028"/>
      <c r="MXT62" s="1028"/>
      <c r="MXU62" s="1028"/>
      <c r="MXV62" s="1028"/>
      <c r="MXW62" s="1028"/>
      <c r="MXX62" s="1028"/>
      <c r="MXY62" s="1028"/>
      <c r="MXZ62" s="1028"/>
      <c r="MYA62" s="1028"/>
      <c r="MYB62" s="1028"/>
      <c r="MYC62" s="1028"/>
      <c r="MYD62" s="1028"/>
      <c r="MYE62" s="1028"/>
      <c r="MYF62" s="1028"/>
      <c r="MYG62" s="1028"/>
      <c r="MYH62" s="1028"/>
      <c r="MYI62" s="1028"/>
      <c r="MYJ62" s="1028"/>
      <c r="MYK62" s="1028"/>
      <c r="MYL62" s="1028"/>
      <c r="MYM62" s="1028"/>
      <c r="MYN62" s="1028"/>
      <c r="MYO62" s="1028"/>
      <c r="MYP62" s="1028"/>
      <c r="MYQ62" s="1028"/>
      <c r="MYR62" s="1028"/>
      <c r="MYS62" s="1028"/>
      <c r="MYT62" s="1028"/>
      <c r="MYU62" s="1028"/>
      <c r="MYV62" s="1028"/>
      <c r="MYW62" s="1028"/>
      <c r="MYX62" s="1028"/>
      <c r="MYY62" s="1028"/>
      <c r="MYZ62" s="1028"/>
      <c r="MZA62" s="1028"/>
      <c r="MZB62" s="1028"/>
      <c r="MZC62" s="1028"/>
      <c r="MZD62" s="1028"/>
      <c r="MZE62" s="1028"/>
      <c r="MZF62" s="1028"/>
      <c r="MZG62" s="1028"/>
      <c r="MZH62" s="1028"/>
      <c r="MZI62" s="1028"/>
      <c r="MZJ62" s="1028"/>
      <c r="MZK62" s="1028"/>
      <c r="MZL62" s="1028"/>
      <c r="MZM62" s="1028"/>
      <c r="MZN62" s="1028"/>
      <c r="MZO62" s="1028"/>
      <c r="MZP62" s="1028"/>
      <c r="MZQ62" s="1028"/>
      <c r="MZR62" s="1028"/>
      <c r="MZS62" s="1028"/>
      <c r="MZT62" s="1028"/>
      <c r="MZU62" s="1028"/>
      <c r="MZV62" s="1028"/>
      <c r="MZW62" s="1028"/>
      <c r="MZX62" s="1028"/>
      <c r="MZY62" s="1028"/>
      <c r="MZZ62" s="1028"/>
      <c r="NAA62" s="1028"/>
      <c r="NAB62" s="1028"/>
      <c r="NAC62" s="1028"/>
      <c r="NAD62" s="1028"/>
      <c r="NAE62" s="1028"/>
      <c r="NAF62" s="1028"/>
      <c r="NAG62" s="1028"/>
      <c r="NAH62" s="1028"/>
      <c r="NAI62" s="1028"/>
      <c r="NAJ62" s="1028"/>
      <c r="NAK62" s="1028"/>
      <c r="NAL62" s="1028"/>
      <c r="NAM62" s="1028"/>
      <c r="NAN62" s="1028"/>
      <c r="NAO62" s="1028"/>
      <c r="NAP62" s="1028"/>
      <c r="NAQ62" s="1028"/>
      <c r="NAR62" s="1028"/>
      <c r="NAS62" s="1028"/>
      <c r="NAT62" s="1028"/>
      <c r="NAU62" s="1028"/>
      <c r="NAV62" s="1028"/>
      <c r="NAW62" s="1028"/>
      <c r="NAX62" s="1028"/>
      <c r="NAY62" s="1028"/>
      <c r="NAZ62" s="1028"/>
      <c r="NBA62" s="1028"/>
      <c r="NBB62" s="1028"/>
      <c r="NBC62" s="1028"/>
      <c r="NBD62" s="1028"/>
      <c r="NBE62" s="1028"/>
      <c r="NBF62" s="1028"/>
      <c r="NBG62" s="1028"/>
      <c r="NBH62" s="1028"/>
      <c r="NBI62" s="1028"/>
      <c r="NBJ62" s="1028"/>
      <c r="NBK62" s="1028"/>
      <c r="NBL62" s="1028"/>
      <c r="NBM62" s="1028"/>
      <c r="NBN62" s="1028"/>
      <c r="NBO62" s="1028"/>
      <c r="NBP62" s="1028"/>
      <c r="NBQ62" s="1028"/>
      <c r="NBR62" s="1028"/>
      <c r="NBS62" s="1028"/>
      <c r="NBT62" s="1028"/>
      <c r="NBU62" s="1028"/>
      <c r="NBV62" s="1028"/>
      <c r="NBW62" s="1028"/>
      <c r="NBX62" s="1028"/>
      <c r="NBY62" s="1028"/>
      <c r="NBZ62" s="1028"/>
      <c r="NCA62" s="1028"/>
      <c r="NCB62" s="1028"/>
      <c r="NCC62" s="1028"/>
      <c r="NCD62" s="1028"/>
      <c r="NCE62" s="1028"/>
      <c r="NCF62" s="1028"/>
      <c r="NCG62" s="1028"/>
      <c r="NCH62" s="1028"/>
      <c r="NCI62" s="1028"/>
      <c r="NCJ62" s="1028"/>
      <c r="NCK62" s="1028"/>
      <c r="NCL62" s="1028"/>
      <c r="NCM62" s="1028"/>
      <c r="NCN62" s="1028"/>
      <c r="NCO62" s="1028"/>
      <c r="NCP62" s="1028"/>
      <c r="NCQ62" s="1028"/>
      <c r="NCR62" s="1028"/>
      <c r="NCS62" s="1028"/>
      <c r="NCT62" s="1028"/>
      <c r="NCU62" s="1028"/>
      <c r="NCV62" s="1028"/>
      <c r="NCW62" s="1028"/>
      <c r="NCX62" s="1028"/>
      <c r="NCY62" s="1028"/>
      <c r="NCZ62" s="1028"/>
      <c r="NDA62" s="1028"/>
      <c r="NDB62" s="1028"/>
      <c r="NDC62" s="1028"/>
      <c r="NDD62" s="1028"/>
      <c r="NDE62" s="1028"/>
      <c r="NDF62" s="1028"/>
      <c r="NDG62" s="1028"/>
      <c r="NDH62" s="1028"/>
      <c r="NDI62" s="1028"/>
      <c r="NDJ62" s="1028"/>
      <c r="NDK62" s="1028"/>
      <c r="NDL62" s="1028"/>
      <c r="NDM62" s="1028"/>
      <c r="NDN62" s="1028"/>
      <c r="NDO62" s="1028"/>
      <c r="NDP62" s="1028"/>
      <c r="NDQ62" s="1028"/>
      <c r="NDR62" s="1028"/>
      <c r="NDS62" s="1028"/>
      <c r="NDT62" s="1028"/>
      <c r="NDU62" s="1028"/>
      <c r="NDV62" s="1028"/>
      <c r="NDW62" s="1028"/>
      <c r="NDX62" s="1028"/>
      <c r="NDY62" s="1028"/>
      <c r="NDZ62" s="1028"/>
      <c r="NEA62" s="1028"/>
      <c r="NEB62" s="1028"/>
      <c r="NEC62" s="1028"/>
      <c r="NED62" s="1028"/>
      <c r="NEE62" s="1028"/>
      <c r="NEF62" s="1028"/>
      <c r="NEG62" s="1028"/>
      <c r="NEH62" s="1028"/>
      <c r="NEI62" s="1028"/>
      <c r="NEJ62" s="1028"/>
      <c r="NEK62" s="1028"/>
      <c r="NEL62" s="1028"/>
      <c r="NEM62" s="1028"/>
      <c r="NEN62" s="1028"/>
      <c r="NEO62" s="1028"/>
      <c r="NEP62" s="1028"/>
      <c r="NEQ62" s="1028"/>
      <c r="NER62" s="1028"/>
      <c r="NES62" s="1028"/>
      <c r="NET62" s="1028"/>
      <c r="NEU62" s="1028"/>
      <c r="NEV62" s="1028"/>
      <c r="NEW62" s="1028"/>
      <c r="NEX62" s="1028"/>
      <c r="NEY62" s="1028"/>
      <c r="NEZ62" s="1028"/>
      <c r="NFA62" s="1028"/>
      <c r="NFB62" s="1028"/>
      <c r="NFC62" s="1028"/>
      <c r="NFD62" s="1028"/>
      <c r="NFE62" s="1028"/>
      <c r="NFF62" s="1028"/>
      <c r="NFG62" s="1028"/>
      <c r="NFH62" s="1028"/>
      <c r="NFI62" s="1028"/>
      <c r="NFJ62" s="1028"/>
      <c r="NFK62" s="1028"/>
      <c r="NFL62" s="1028"/>
      <c r="NFM62" s="1028"/>
      <c r="NFN62" s="1028"/>
      <c r="NFO62" s="1028"/>
      <c r="NFP62" s="1028"/>
      <c r="NFQ62" s="1028"/>
      <c r="NFR62" s="1028"/>
      <c r="NFS62" s="1028"/>
      <c r="NFT62" s="1028"/>
      <c r="NFU62" s="1028"/>
      <c r="NFV62" s="1028"/>
      <c r="NFW62" s="1028"/>
      <c r="NFX62" s="1028"/>
      <c r="NFY62" s="1028"/>
      <c r="NFZ62" s="1028"/>
      <c r="NGA62" s="1028"/>
      <c r="NGB62" s="1028"/>
      <c r="NGC62" s="1028"/>
      <c r="NGD62" s="1028"/>
      <c r="NGE62" s="1028"/>
      <c r="NGF62" s="1028"/>
      <c r="NGG62" s="1028"/>
      <c r="NGH62" s="1028"/>
      <c r="NGI62" s="1028"/>
      <c r="NGJ62" s="1028"/>
      <c r="NGK62" s="1028"/>
      <c r="NGL62" s="1028"/>
      <c r="NGM62" s="1028"/>
      <c r="NGN62" s="1028"/>
      <c r="NGO62" s="1028"/>
      <c r="NGP62" s="1028"/>
      <c r="NGQ62" s="1028"/>
      <c r="NGR62" s="1028"/>
      <c r="NGS62" s="1028"/>
      <c r="NGT62" s="1028"/>
      <c r="NGU62" s="1028"/>
      <c r="NGV62" s="1028"/>
      <c r="NGW62" s="1028"/>
      <c r="NGX62" s="1028"/>
      <c r="NGY62" s="1028"/>
      <c r="NGZ62" s="1028"/>
      <c r="NHA62" s="1028"/>
      <c r="NHB62" s="1028"/>
      <c r="NHC62" s="1028"/>
      <c r="NHD62" s="1028"/>
      <c r="NHE62" s="1028"/>
      <c r="NHF62" s="1028"/>
      <c r="NHG62" s="1028"/>
      <c r="NHH62" s="1028"/>
      <c r="NHI62" s="1028"/>
      <c r="NHJ62" s="1028"/>
      <c r="NHK62" s="1028"/>
      <c r="NHL62" s="1028"/>
      <c r="NHM62" s="1028"/>
      <c r="NHN62" s="1028"/>
      <c r="NHO62" s="1028"/>
      <c r="NHP62" s="1028"/>
      <c r="NHQ62" s="1028"/>
      <c r="NHR62" s="1028"/>
      <c r="NHS62" s="1028"/>
      <c r="NHT62" s="1028"/>
      <c r="NHU62" s="1028"/>
      <c r="NHV62" s="1028"/>
      <c r="NHW62" s="1028"/>
      <c r="NHX62" s="1028"/>
      <c r="NHY62" s="1028"/>
      <c r="NHZ62" s="1028"/>
      <c r="NIA62" s="1028"/>
      <c r="NIB62" s="1028"/>
      <c r="NIC62" s="1028"/>
      <c r="NID62" s="1028"/>
      <c r="NIE62" s="1028"/>
      <c r="NIF62" s="1028"/>
      <c r="NIG62" s="1028"/>
      <c r="NIH62" s="1028"/>
      <c r="NII62" s="1028"/>
      <c r="NIJ62" s="1028"/>
      <c r="NIK62" s="1028"/>
      <c r="NIL62" s="1028"/>
      <c r="NIM62" s="1028"/>
      <c r="NIN62" s="1028"/>
      <c r="NIO62" s="1028"/>
      <c r="NIP62" s="1028"/>
      <c r="NIQ62" s="1028"/>
      <c r="NIR62" s="1028"/>
      <c r="NIS62" s="1028"/>
      <c r="NIT62" s="1028"/>
      <c r="NIU62" s="1028"/>
      <c r="NIV62" s="1028"/>
      <c r="NIW62" s="1028"/>
      <c r="NIX62" s="1028"/>
      <c r="NIY62" s="1028"/>
      <c r="NIZ62" s="1028"/>
      <c r="NJA62" s="1028"/>
      <c r="NJB62" s="1028"/>
      <c r="NJC62" s="1028"/>
      <c r="NJD62" s="1028"/>
      <c r="NJE62" s="1028"/>
      <c r="NJF62" s="1028"/>
      <c r="NJG62" s="1028"/>
      <c r="NJH62" s="1028"/>
      <c r="NJI62" s="1028"/>
      <c r="NJJ62" s="1028"/>
      <c r="NJK62" s="1028"/>
      <c r="NJL62" s="1028"/>
      <c r="NJM62" s="1028"/>
      <c r="NJN62" s="1028"/>
      <c r="NJO62" s="1028"/>
      <c r="NJP62" s="1028"/>
      <c r="NJQ62" s="1028"/>
      <c r="NJR62" s="1028"/>
      <c r="NJS62" s="1028"/>
      <c r="NJT62" s="1028"/>
      <c r="NJU62" s="1028"/>
      <c r="NJV62" s="1028"/>
      <c r="NJW62" s="1028"/>
      <c r="NJX62" s="1028"/>
      <c r="NJY62" s="1028"/>
      <c r="NJZ62" s="1028"/>
      <c r="NKA62" s="1028"/>
      <c r="NKB62" s="1028"/>
      <c r="NKC62" s="1028"/>
      <c r="NKD62" s="1028"/>
      <c r="NKE62" s="1028"/>
      <c r="NKF62" s="1028"/>
      <c r="NKG62" s="1028"/>
      <c r="NKH62" s="1028"/>
      <c r="NKI62" s="1028"/>
      <c r="NKJ62" s="1028"/>
      <c r="NKK62" s="1028"/>
      <c r="NKL62" s="1028"/>
      <c r="NKM62" s="1028"/>
      <c r="NKN62" s="1028"/>
      <c r="NKO62" s="1028"/>
      <c r="NKP62" s="1028"/>
      <c r="NKQ62" s="1028"/>
      <c r="NKR62" s="1028"/>
      <c r="NKS62" s="1028"/>
      <c r="NKT62" s="1028"/>
      <c r="NKU62" s="1028"/>
      <c r="NKV62" s="1028"/>
      <c r="NKW62" s="1028"/>
      <c r="NKX62" s="1028"/>
      <c r="NKY62" s="1028"/>
      <c r="NKZ62" s="1028"/>
      <c r="NLA62" s="1028"/>
      <c r="NLB62" s="1028"/>
      <c r="NLC62" s="1028"/>
      <c r="NLD62" s="1028"/>
      <c r="NLE62" s="1028"/>
      <c r="NLF62" s="1028"/>
      <c r="NLG62" s="1028"/>
      <c r="NLH62" s="1028"/>
      <c r="NLI62" s="1028"/>
      <c r="NLJ62" s="1028"/>
      <c r="NLK62" s="1028"/>
      <c r="NLL62" s="1028"/>
      <c r="NLM62" s="1028"/>
      <c r="NLN62" s="1028"/>
      <c r="NLO62" s="1028"/>
      <c r="NLP62" s="1028"/>
      <c r="NLQ62" s="1028"/>
      <c r="NLR62" s="1028"/>
      <c r="NLS62" s="1028"/>
      <c r="NLT62" s="1028"/>
      <c r="NLU62" s="1028"/>
      <c r="NLV62" s="1028"/>
      <c r="NLW62" s="1028"/>
      <c r="NLX62" s="1028"/>
      <c r="NLY62" s="1028"/>
      <c r="NLZ62" s="1028"/>
      <c r="NMA62" s="1028"/>
      <c r="NMB62" s="1028"/>
      <c r="NMC62" s="1028"/>
      <c r="NMD62" s="1028"/>
      <c r="NME62" s="1028"/>
      <c r="NMF62" s="1028"/>
      <c r="NMG62" s="1028"/>
      <c r="NMH62" s="1028"/>
      <c r="NMI62" s="1028"/>
      <c r="NMJ62" s="1028"/>
      <c r="NMK62" s="1028"/>
      <c r="NML62" s="1028"/>
      <c r="NMM62" s="1028"/>
      <c r="NMN62" s="1028"/>
      <c r="NMO62" s="1028"/>
      <c r="NMP62" s="1028"/>
      <c r="NMQ62" s="1028"/>
      <c r="NMR62" s="1028"/>
      <c r="NMS62" s="1028"/>
      <c r="NMT62" s="1028"/>
      <c r="NMU62" s="1028"/>
      <c r="NMV62" s="1028"/>
      <c r="NMW62" s="1028"/>
      <c r="NMX62" s="1028"/>
      <c r="NMY62" s="1028"/>
      <c r="NMZ62" s="1028"/>
      <c r="NNA62" s="1028"/>
      <c r="NNB62" s="1028"/>
      <c r="NNC62" s="1028"/>
      <c r="NND62" s="1028"/>
      <c r="NNE62" s="1028"/>
      <c r="NNF62" s="1028"/>
      <c r="NNG62" s="1028"/>
      <c r="NNH62" s="1028"/>
      <c r="NNI62" s="1028"/>
      <c r="NNJ62" s="1028"/>
      <c r="NNK62" s="1028"/>
      <c r="NNL62" s="1028"/>
      <c r="NNM62" s="1028"/>
      <c r="NNN62" s="1028"/>
      <c r="NNO62" s="1028"/>
      <c r="NNP62" s="1028"/>
      <c r="NNQ62" s="1028"/>
      <c r="NNR62" s="1028"/>
      <c r="NNS62" s="1028"/>
      <c r="NNT62" s="1028"/>
      <c r="NNU62" s="1028"/>
      <c r="NNV62" s="1028"/>
      <c r="NNW62" s="1028"/>
      <c r="NNX62" s="1028"/>
      <c r="NNY62" s="1028"/>
      <c r="NNZ62" s="1028"/>
      <c r="NOA62" s="1028"/>
      <c r="NOB62" s="1028"/>
      <c r="NOC62" s="1028"/>
      <c r="NOD62" s="1028"/>
      <c r="NOE62" s="1028"/>
      <c r="NOF62" s="1028"/>
      <c r="NOG62" s="1028"/>
      <c r="NOH62" s="1028"/>
      <c r="NOI62" s="1028"/>
      <c r="NOJ62" s="1028"/>
      <c r="NOK62" s="1028"/>
      <c r="NOL62" s="1028"/>
      <c r="NOM62" s="1028"/>
      <c r="NON62" s="1028"/>
      <c r="NOO62" s="1028"/>
      <c r="NOP62" s="1028"/>
      <c r="NOQ62" s="1028"/>
      <c r="NOR62" s="1028"/>
      <c r="NOS62" s="1028"/>
      <c r="NOT62" s="1028"/>
      <c r="NOU62" s="1028"/>
      <c r="NOV62" s="1028"/>
      <c r="NOW62" s="1028"/>
      <c r="NOX62" s="1028"/>
      <c r="NOY62" s="1028"/>
      <c r="NOZ62" s="1028"/>
      <c r="NPA62" s="1028"/>
      <c r="NPB62" s="1028"/>
      <c r="NPC62" s="1028"/>
      <c r="NPD62" s="1028"/>
      <c r="NPE62" s="1028"/>
      <c r="NPF62" s="1028"/>
      <c r="NPG62" s="1028"/>
      <c r="NPH62" s="1028"/>
      <c r="NPI62" s="1028"/>
      <c r="NPJ62" s="1028"/>
      <c r="NPK62" s="1028"/>
      <c r="NPL62" s="1028"/>
      <c r="NPM62" s="1028"/>
      <c r="NPN62" s="1028"/>
      <c r="NPO62" s="1028"/>
      <c r="NPP62" s="1028"/>
      <c r="NPQ62" s="1028"/>
      <c r="NPR62" s="1028"/>
      <c r="NPS62" s="1028"/>
      <c r="NPT62" s="1028"/>
      <c r="NPU62" s="1028"/>
      <c r="NPV62" s="1028"/>
      <c r="NPW62" s="1028"/>
      <c r="NPX62" s="1028"/>
      <c r="NPY62" s="1028"/>
      <c r="NPZ62" s="1028"/>
      <c r="NQA62" s="1028"/>
      <c r="NQB62" s="1028"/>
      <c r="NQC62" s="1028"/>
      <c r="NQD62" s="1028"/>
      <c r="NQE62" s="1028"/>
      <c r="NQF62" s="1028"/>
      <c r="NQG62" s="1028"/>
      <c r="NQH62" s="1028"/>
      <c r="NQI62" s="1028"/>
      <c r="NQJ62" s="1028"/>
      <c r="NQK62" s="1028"/>
      <c r="NQL62" s="1028"/>
      <c r="NQM62" s="1028"/>
      <c r="NQN62" s="1028"/>
      <c r="NQO62" s="1028"/>
      <c r="NQP62" s="1028"/>
      <c r="NQQ62" s="1028"/>
      <c r="NQR62" s="1028"/>
      <c r="NQS62" s="1028"/>
      <c r="NQT62" s="1028"/>
      <c r="NQU62" s="1028"/>
      <c r="NQV62" s="1028"/>
      <c r="NQW62" s="1028"/>
      <c r="NQX62" s="1028"/>
      <c r="NQY62" s="1028"/>
      <c r="NQZ62" s="1028"/>
      <c r="NRA62" s="1028"/>
      <c r="NRB62" s="1028"/>
      <c r="NRC62" s="1028"/>
      <c r="NRD62" s="1028"/>
      <c r="NRE62" s="1028"/>
      <c r="NRF62" s="1028"/>
      <c r="NRG62" s="1028"/>
      <c r="NRH62" s="1028"/>
      <c r="NRI62" s="1028"/>
      <c r="NRJ62" s="1028"/>
      <c r="NRK62" s="1028"/>
      <c r="NRL62" s="1028"/>
      <c r="NRM62" s="1028"/>
      <c r="NRN62" s="1028"/>
      <c r="NRO62" s="1028"/>
      <c r="NRP62" s="1028"/>
      <c r="NRQ62" s="1028"/>
      <c r="NRR62" s="1028"/>
      <c r="NRS62" s="1028"/>
      <c r="NRT62" s="1028"/>
      <c r="NRU62" s="1028"/>
      <c r="NRV62" s="1028"/>
      <c r="NRW62" s="1028"/>
      <c r="NRX62" s="1028"/>
      <c r="NRY62" s="1028"/>
      <c r="NRZ62" s="1028"/>
      <c r="NSA62" s="1028"/>
      <c r="NSB62" s="1028"/>
      <c r="NSC62" s="1028"/>
      <c r="NSD62" s="1028"/>
      <c r="NSE62" s="1028"/>
      <c r="NSF62" s="1028"/>
      <c r="NSG62" s="1028"/>
      <c r="NSH62" s="1028"/>
      <c r="NSI62" s="1028"/>
      <c r="NSJ62" s="1028"/>
      <c r="NSK62" s="1028"/>
      <c r="NSL62" s="1028"/>
      <c r="NSM62" s="1028"/>
      <c r="NSN62" s="1028"/>
      <c r="NSO62" s="1028"/>
      <c r="NSP62" s="1028"/>
      <c r="NSQ62" s="1028"/>
      <c r="NSR62" s="1028"/>
      <c r="NSS62" s="1028"/>
      <c r="NST62" s="1028"/>
      <c r="NSU62" s="1028"/>
      <c r="NSV62" s="1028"/>
      <c r="NSW62" s="1028"/>
      <c r="NSX62" s="1028"/>
      <c r="NSY62" s="1028"/>
      <c r="NSZ62" s="1028"/>
      <c r="NTA62" s="1028"/>
      <c r="NTB62" s="1028"/>
      <c r="NTC62" s="1028"/>
      <c r="NTD62" s="1028"/>
      <c r="NTE62" s="1028"/>
      <c r="NTF62" s="1028"/>
      <c r="NTG62" s="1028"/>
      <c r="NTH62" s="1028"/>
      <c r="NTI62" s="1028"/>
      <c r="NTJ62" s="1028"/>
      <c r="NTK62" s="1028"/>
      <c r="NTL62" s="1028"/>
      <c r="NTM62" s="1028"/>
      <c r="NTN62" s="1028"/>
      <c r="NTO62" s="1028"/>
      <c r="NTP62" s="1028"/>
      <c r="NTQ62" s="1028"/>
      <c r="NTR62" s="1028"/>
      <c r="NTS62" s="1028"/>
      <c r="NTT62" s="1028"/>
      <c r="NTU62" s="1028"/>
      <c r="NTV62" s="1028"/>
      <c r="NTW62" s="1028"/>
      <c r="NTX62" s="1028"/>
      <c r="NTY62" s="1028"/>
      <c r="NTZ62" s="1028"/>
      <c r="NUA62" s="1028"/>
      <c r="NUB62" s="1028"/>
      <c r="NUC62" s="1028"/>
      <c r="NUD62" s="1028"/>
      <c r="NUE62" s="1028"/>
      <c r="NUF62" s="1028"/>
      <c r="NUG62" s="1028"/>
      <c r="NUH62" s="1028"/>
      <c r="NUI62" s="1028"/>
      <c r="NUJ62" s="1028"/>
      <c r="NUK62" s="1028"/>
      <c r="NUL62" s="1028"/>
      <c r="NUM62" s="1028"/>
      <c r="NUN62" s="1028"/>
      <c r="NUO62" s="1028"/>
      <c r="NUP62" s="1028"/>
      <c r="NUQ62" s="1028"/>
      <c r="NUR62" s="1028"/>
      <c r="NUS62" s="1028"/>
      <c r="NUT62" s="1028"/>
      <c r="NUU62" s="1028"/>
      <c r="NUV62" s="1028"/>
      <c r="NUW62" s="1028"/>
      <c r="NUX62" s="1028"/>
      <c r="NUY62" s="1028"/>
      <c r="NUZ62" s="1028"/>
      <c r="NVA62" s="1028"/>
      <c r="NVB62" s="1028"/>
      <c r="NVC62" s="1028"/>
      <c r="NVD62" s="1028"/>
      <c r="NVE62" s="1028"/>
      <c r="NVF62" s="1028"/>
      <c r="NVG62" s="1028"/>
      <c r="NVH62" s="1028"/>
      <c r="NVI62" s="1028"/>
      <c r="NVJ62" s="1028"/>
      <c r="NVK62" s="1028"/>
      <c r="NVL62" s="1028"/>
      <c r="NVM62" s="1028"/>
      <c r="NVN62" s="1028"/>
      <c r="NVO62" s="1028"/>
      <c r="NVP62" s="1028"/>
      <c r="NVQ62" s="1028"/>
      <c r="NVR62" s="1028"/>
      <c r="NVS62" s="1028"/>
      <c r="NVT62" s="1028"/>
      <c r="NVU62" s="1028"/>
      <c r="NVV62" s="1028"/>
      <c r="NVW62" s="1028"/>
      <c r="NVX62" s="1028"/>
      <c r="NVY62" s="1028"/>
      <c r="NVZ62" s="1028"/>
      <c r="NWA62" s="1028"/>
      <c r="NWB62" s="1028"/>
      <c r="NWC62" s="1028"/>
      <c r="NWD62" s="1028"/>
      <c r="NWE62" s="1028"/>
      <c r="NWF62" s="1028"/>
      <c r="NWG62" s="1028"/>
      <c r="NWH62" s="1028"/>
      <c r="NWI62" s="1028"/>
      <c r="NWJ62" s="1028"/>
      <c r="NWK62" s="1028"/>
      <c r="NWL62" s="1028"/>
      <c r="NWM62" s="1028"/>
      <c r="NWN62" s="1028"/>
      <c r="NWO62" s="1028"/>
      <c r="NWP62" s="1028"/>
      <c r="NWQ62" s="1028"/>
      <c r="NWR62" s="1028"/>
      <c r="NWS62" s="1028"/>
      <c r="NWT62" s="1028"/>
      <c r="NWU62" s="1028"/>
      <c r="NWV62" s="1028"/>
      <c r="NWW62" s="1028"/>
      <c r="NWX62" s="1028"/>
      <c r="NWY62" s="1028"/>
      <c r="NWZ62" s="1028"/>
      <c r="NXA62" s="1028"/>
      <c r="NXB62" s="1028"/>
      <c r="NXC62" s="1028"/>
      <c r="NXD62" s="1028"/>
      <c r="NXE62" s="1028"/>
      <c r="NXF62" s="1028"/>
      <c r="NXG62" s="1028"/>
      <c r="NXH62" s="1028"/>
      <c r="NXI62" s="1028"/>
      <c r="NXJ62" s="1028"/>
      <c r="NXK62" s="1028"/>
      <c r="NXL62" s="1028"/>
      <c r="NXM62" s="1028"/>
      <c r="NXN62" s="1028"/>
      <c r="NXO62" s="1028"/>
      <c r="NXP62" s="1028"/>
      <c r="NXQ62" s="1028"/>
      <c r="NXR62" s="1028"/>
      <c r="NXS62" s="1028"/>
      <c r="NXT62" s="1028"/>
      <c r="NXU62" s="1028"/>
      <c r="NXV62" s="1028"/>
      <c r="NXW62" s="1028"/>
      <c r="NXX62" s="1028"/>
      <c r="NXY62" s="1028"/>
      <c r="NXZ62" s="1028"/>
      <c r="NYA62" s="1028"/>
      <c r="NYB62" s="1028"/>
      <c r="NYC62" s="1028"/>
      <c r="NYD62" s="1028"/>
      <c r="NYE62" s="1028"/>
      <c r="NYF62" s="1028"/>
      <c r="NYG62" s="1028"/>
      <c r="NYH62" s="1028"/>
      <c r="NYI62" s="1028"/>
      <c r="NYJ62" s="1028"/>
      <c r="NYK62" s="1028"/>
      <c r="NYL62" s="1028"/>
      <c r="NYM62" s="1028"/>
      <c r="NYN62" s="1028"/>
      <c r="NYO62" s="1028"/>
      <c r="NYP62" s="1028"/>
      <c r="NYQ62" s="1028"/>
      <c r="NYR62" s="1028"/>
      <c r="NYS62" s="1028"/>
      <c r="NYT62" s="1028"/>
      <c r="NYU62" s="1028"/>
      <c r="NYV62" s="1028"/>
      <c r="NYW62" s="1028"/>
      <c r="NYX62" s="1028"/>
      <c r="NYY62" s="1028"/>
      <c r="NYZ62" s="1028"/>
      <c r="NZA62" s="1028"/>
      <c r="NZB62" s="1028"/>
      <c r="NZC62" s="1028"/>
      <c r="NZD62" s="1028"/>
      <c r="NZE62" s="1028"/>
      <c r="NZF62" s="1028"/>
      <c r="NZG62" s="1028"/>
      <c r="NZH62" s="1028"/>
      <c r="NZI62" s="1028"/>
      <c r="NZJ62" s="1028"/>
      <c r="NZK62" s="1028"/>
      <c r="NZL62" s="1028"/>
      <c r="NZM62" s="1028"/>
      <c r="NZN62" s="1028"/>
      <c r="NZO62" s="1028"/>
      <c r="NZP62" s="1028"/>
      <c r="NZQ62" s="1028"/>
      <c r="NZR62" s="1028"/>
      <c r="NZS62" s="1028"/>
      <c r="NZT62" s="1028"/>
      <c r="NZU62" s="1028"/>
      <c r="NZV62" s="1028"/>
      <c r="NZW62" s="1028"/>
      <c r="NZX62" s="1028"/>
      <c r="NZY62" s="1028"/>
      <c r="NZZ62" s="1028"/>
      <c r="OAA62" s="1028"/>
      <c r="OAB62" s="1028"/>
      <c r="OAC62" s="1028"/>
      <c r="OAD62" s="1028"/>
      <c r="OAE62" s="1028"/>
      <c r="OAF62" s="1028"/>
      <c r="OAG62" s="1028"/>
      <c r="OAH62" s="1028"/>
      <c r="OAI62" s="1028"/>
      <c r="OAJ62" s="1028"/>
      <c r="OAK62" s="1028"/>
      <c r="OAL62" s="1028"/>
      <c r="OAM62" s="1028"/>
      <c r="OAN62" s="1028"/>
      <c r="OAO62" s="1028"/>
      <c r="OAP62" s="1028"/>
      <c r="OAQ62" s="1028"/>
      <c r="OAR62" s="1028"/>
      <c r="OAS62" s="1028"/>
      <c r="OAT62" s="1028"/>
      <c r="OAU62" s="1028"/>
      <c r="OAV62" s="1028"/>
      <c r="OAW62" s="1028"/>
      <c r="OAX62" s="1028"/>
      <c r="OAY62" s="1028"/>
      <c r="OAZ62" s="1028"/>
      <c r="OBA62" s="1028"/>
      <c r="OBB62" s="1028"/>
      <c r="OBC62" s="1028"/>
      <c r="OBD62" s="1028"/>
      <c r="OBE62" s="1028"/>
      <c r="OBF62" s="1028"/>
      <c r="OBG62" s="1028"/>
      <c r="OBH62" s="1028"/>
      <c r="OBI62" s="1028"/>
      <c r="OBJ62" s="1028"/>
      <c r="OBK62" s="1028"/>
      <c r="OBL62" s="1028"/>
      <c r="OBM62" s="1028"/>
      <c r="OBN62" s="1028"/>
      <c r="OBO62" s="1028"/>
      <c r="OBP62" s="1028"/>
      <c r="OBQ62" s="1028"/>
      <c r="OBR62" s="1028"/>
      <c r="OBS62" s="1028"/>
      <c r="OBT62" s="1028"/>
      <c r="OBU62" s="1028"/>
      <c r="OBV62" s="1028"/>
      <c r="OBW62" s="1028"/>
      <c r="OBX62" s="1028"/>
      <c r="OBY62" s="1028"/>
      <c r="OBZ62" s="1028"/>
      <c r="OCA62" s="1028"/>
      <c r="OCB62" s="1028"/>
      <c r="OCC62" s="1028"/>
      <c r="OCD62" s="1028"/>
      <c r="OCE62" s="1028"/>
      <c r="OCF62" s="1028"/>
      <c r="OCG62" s="1028"/>
      <c r="OCH62" s="1028"/>
      <c r="OCI62" s="1028"/>
      <c r="OCJ62" s="1028"/>
      <c r="OCK62" s="1028"/>
      <c r="OCL62" s="1028"/>
      <c r="OCM62" s="1028"/>
      <c r="OCN62" s="1028"/>
      <c r="OCO62" s="1028"/>
      <c r="OCP62" s="1028"/>
      <c r="OCQ62" s="1028"/>
      <c r="OCR62" s="1028"/>
      <c r="OCS62" s="1028"/>
      <c r="OCT62" s="1028"/>
      <c r="OCU62" s="1028"/>
      <c r="OCV62" s="1028"/>
      <c r="OCW62" s="1028"/>
      <c r="OCX62" s="1028"/>
      <c r="OCY62" s="1028"/>
      <c r="OCZ62" s="1028"/>
      <c r="ODA62" s="1028"/>
      <c r="ODB62" s="1028"/>
      <c r="ODC62" s="1028"/>
      <c r="ODD62" s="1028"/>
      <c r="ODE62" s="1028"/>
      <c r="ODF62" s="1028"/>
      <c r="ODG62" s="1028"/>
      <c r="ODH62" s="1028"/>
      <c r="ODI62" s="1028"/>
      <c r="ODJ62" s="1028"/>
      <c r="ODK62" s="1028"/>
      <c r="ODL62" s="1028"/>
      <c r="ODM62" s="1028"/>
      <c r="ODN62" s="1028"/>
      <c r="ODO62" s="1028"/>
      <c r="ODP62" s="1028"/>
      <c r="ODQ62" s="1028"/>
      <c r="ODR62" s="1028"/>
      <c r="ODS62" s="1028"/>
      <c r="ODT62" s="1028"/>
      <c r="ODU62" s="1028"/>
      <c r="ODV62" s="1028"/>
      <c r="ODW62" s="1028"/>
      <c r="ODX62" s="1028"/>
      <c r="ODY62" s="1028"/>
      <c r="ODZ62" s="1028"/>
      <c r="OEA62" s="1028"/>
      <c r="OEB62" s="1028"/>
      <c r="OEC62" s="1028"/>
      <c r="OED62" s="1028"/>
      <c r="OEE62" s="1028"/>
      <c r="OEF62" s="1028"/>
      <c r="OEG62" s="1028"/>
      <c r="OEH62" s="1028"/>
      <c r="OEI62" s="1028"/>
      <c r="OEJ62" s="1028"/>
      <c r="OEK62" s="1028"/>
      <c r="OEL62" s="1028"/>
      <c r="OEM62" s="1028"/>
      <c r="OEN62" s="1028"/>
      <c r="OEO62" s="1028"/>
      <c r="OEP62" s="1028"/>
      <c r="OEQ62" s="1028"/>
      <c r="OER62" s="1028"/>
      <c r="OES62" s="1028"/>
      <c r="OET62" s="1028"/>
      <c r="OEU62" s="1028"/>
      <c r="OEV62" s="1028"/>
      <c r="OEW62" s="1028"/>
      <c r="OEX62" s="1028"/>
      <c r="OEY62" s="1028"/>
      <c r="OEZ62" s="1028"/>
      <c r="OFA62" s="1028"/>
      <c r="OFB62" s="1028"/>
      <c r="OFC62" s="1028"/>
      <c r="OFD62" s="1028"/>
      <c r="OFE62" s="1028"/>
      <c r="OFF62" s="1028"/>
      <c r="OFG62" s="1028"/>
      <c r="OFH62" s="1028"/>
      <c r="OFI62" s="1028"/>
      <c r="OFJ62" s="1028"/>
      <c r="OFK62" s="1028"/>
      <c r="OFL62" s="1028"/>
      <c r="OFM62" s="1028"/>
      <c r="OFN62" s="1028"/>
      <c r="OFO62" s="1028"/>
      <c r="OFP62" s="1028"/>
      <c r="OFQ62" s="1028"/>
      <c r="OFR62" s="1028"/>
      <c r="OFS62" s="1028"/>
      <c r="OFT62" s="1028"/>
      <c r="OFU62" s="1028"/>
      <c r="OFV62" s="1028"/>
      <c r="OFW62" s="1028"/>
      <c r="OFX62" s="1028"/>
      <c r="OFY62" s="1028"/>
      <c r="OFZ62" s="1028"/>
      <c r="OGA62" s="1028"/>
      <c r="OGB62" s="1028"/>
      <c r="OGC62" s="1028"/>
      <c r="OGD62" s="1028"/>
      <c r="OGE62" s="1028"/>
      <c r="OGF62" s="1028"/>
      <c r="OGG62" s="1028"/>
      <c r="OGH62" s="1028"/>
      <c r="OGI62" s="1028"/>
      <c r="OGJ62" s="1028"/>
      <c r="OGK62" s="1028"/>
      <c r="OGL62" s="1028"/>
      <c r="OGM62" s="1028"/>
      <c r="OGN62" s="1028"/>
      <c r="OGO62" s="1028"/>
      <c r="OGP62" s="1028"/>
      <c r="OGQ62" s="1028"/>
      <c r="OGR62" s="1028"/>
      <c r="OGS62" s="1028"/>
      <c r="OGT62" s="1028"/>
      <c r="OGU62" s="1028"/>
      <c r="OGV62" s="1028"/>
      <c r="OGW62" s="1028"/>
      <c r="OGX62" s="1028"/>
      <c r="OGY62" s="1028"/>
      <c r="OGZ62" s="1028"/>
      <c r="OHA62" s="1028"/>
      <c r="OHB62" s="1028"/>
      <c r="OHC62" s="1028"/>
      <c r="OHD62" s="1028"/>
      <c r="OHE62" s="1028"/>
      <c r="OHF62" s="1028"/>
      <c r="OHG62" s="1028"/>
      <c r="OHH62" s="1028"/>
      <c r="OHI62" s="1028"/>
      <c r="OHJ62" s="1028"/>
      <c r="OHK62" s="1028"/>
      <c r="OHL62" s="1028"/>
      <c r="OHM62" s="1028"/>
      <c r="OHN62" s="1028"/>
      <c r="OHO62" s="1028"/>
      <c r="OHP62" s="1028"/>
      <c r="OHQ62" s="1028"/>
      <c r="OHR62" s="1028"/>
      <c r="OHS62" s="1028"/>
      <c r="OHT62" s="1028"/>
      <c r="OHU62" s="1028"/>
      <c r="OHV62" s="1028"/>
      <c r="OHW62" s="1028"/>
      <c r="OHX62" s="1028"/>
      <c r="OHY62" s="1028"/>
      <c r="OHZ62" s="1028"/>
      <c r="OIA62" s="1028"/>
      <c r="OIB62" s="1028"/>
      <c r="OIC62" s="1028"/>
      <c r="OID62" s="1028"/>
      <c r="OIE62" s="1028"/>
      <c r="OIF62" s="1028"/>
      <c r="OIG62" s="1028"/>
      <c r="OIH62" s="1028"/>
      <c r="OII62" s="1028"/>
      <c r="OIJ62" s="1028"/>
      <c r="OIK62" s="1028"/>
      <c r="OIL62" s="1028"/>
      <c r="OIM62" s="1028"/>
      <c r="OIN62" s="1028"/>
      <c r="OIO62" s="1028"/>
      <c r="OIP62" s="1028"/>
      <c r="OIQ62" s="1028"/>
      <c r="OIR62" s="1028"/>
      <c r="OIS62" s="1028"/>
      <c r="OIT62" s="1028"/>
      <c r="OIU62" s="1028"/>
      <c r="OIV62" s="1028"/>
      <c r="OIW62" s="1028"/>
      <c r="OIX62" s="1028"/>
      <c r="OIY62" s="1028"/>
      <c r="OIZ62" s="1028"/>
      <c r="OJA62" s="1028"/>
      <c r="OJB62" s="1028"/>
      <c r="OJC62" s="1028"/>
      <c r="OJD62" s="1028"/>
      <c r="OJE62" s="1028"/>
      <c r="OJF62" s="1028"/>
      <c r="OJG62" s="1028"/>
      <c r="OJH62" s="1028"/>
      <c r="OJI62" s="1028"/>
      <c r="OJJ62" s="1028"/>
      <c r="OJK62" s="1028"/>
      <c r="OJL62" s="1028"/>
      <c r="OJM62" s="1028"/>
      <c r="OJN62" s="1028"/>
      <c r="OJO62" s="1028"/>
      <c r="OJP62" s="1028"/>
      <c r="OJQ62" s="1028"/>
      <c r="OJR62" s="1028"/>
      <c r="OJS62" s="1028"/>
      <c r="OJT62" s="1028"/>
      <c r="OJU62" s="1028"/>
      <c r="OJV62" s="1028"/>
      <c r="OJW62" s="1028"/>
      <c r="OJX62" s="1028"/>
      <c r="OJY62" s="1028"/>
      <c r="OJZ62" s="1028"/>
      <c r="OKA62" s="1028"/>
      <c r="OKB62" s="1028"/>
      <c r="OKC62" s="1028"/>
      <c r="OKD62" s="1028"/>
      <c r="OKE62" s="1028"/>
      <c r="OKF62" s="1028"/>
      <c r="OKG62" s="1028"/>
      <c r="OKH62" s="1028"/>
      <c r="OKI62" s="1028"/>
      <c r="OKJ62" s="1028"/>
      <c r="OKK62" s="1028"/>
      <c r="OKL62" s="1028"/>
      <c r="OKM62" s="1028"/>
      <c r="OKN62" s="1028"/>
      <c r="OKO62" s="1028"/>
      <c r="OKP62" s="1028"/>
      <c r="OKQ62" s="1028"/>
      <c r="OKR62" s="1028"/>
      <c r="OKS62" s="1028"/>
      <c r="OKT62" s="1028"/>
      <c r="OKU62" s="1028"/>
      <c r="OKV62" s="1028"/>
      <c r="OKW62" s="1028"/>
      <c r="OKX62" s="1028"/>
      <c r="OKY62" s="1028"/>
      <c r="OKZ62" s="1028"/>
      <c r="OLA62" s="1028"/>
      <c r="OLB62" s="1028"/>
      <c r="OLC62" s="1028"/>
      <c r="OLD62" s="1028"/>
      <c r="OLE62" s="1028"/>
      <c r="OLF62" s="1028"/>
      <c r="OLG62" s="1028"/>
      <c r="OLH62" s="1028"/>
      <c r="OLI62" s="1028"/>
      <c r="OLJ62" s="1028"/>
      <c r="OLK62" s="1028"/>
      <c r="OLL62" s="1028"/>
      <c r="OLM62" s="1028"/>
      <c r="OLN62" s="1028"/>
      <c r="OLO62" s="1028"/>
      <c r="OLP62" s="1028"/>
      <c r="OLQ62" s="1028"/>
      <c r="OLR62" s="1028"/>
      <c r="OLS62" s="1028"/>
      <c r="OLT62" s="1028"/>
      <c r="OLU62" s="1028"/>
      <c r="OLV62" s="1028"/>
      <c r="OLW62" s="1028"/>
      <c r="OLX62" s="1028"/>
      <c r="OLY62" s="1028"/>
      <c r="OLZ62" s="1028"/>
      <c r="OMA62" s="1028"/>
      <c r="OMB62" s="1028"/>
      <c r="OMC62" s="1028"/>
      <c r="OMD62" s="1028"/>
      <c r="OME62" s="1028"/>
      <c r="OMF62" s="1028"/>
      <c r="OMG62" s="1028"/>
      <c r="OMH62" s="1028"/>
      <c r="OMI62" s="1028"/>
      <c r="OMJ62" s="1028"/>
      <c r="OMK62" s="1028"/>
      <c r="OML62" s="1028"/>
      <c r="OMM62" s="1028"/>
      <c r="OMN62" s="1028"/>
      <c r="OMO62" s="1028"/>
      <c r="OMP62" s="1028"/>
      <c r="OMQ62" s="1028"/>
      <c r="OMR62" s="1028"/>
      <c r="OMS62" s="1028"/>
      <c r="OMT62" s="1028"/>
      <c r="OMU62" s="1028"/>
      <c r="OMV62" s="1028"/>
      <c r="OMW62" s="1028"/>
      <c r="OMX62" s="1028"/>
      <c r="OMY62" s="1028"/>
      <c r="OMZ62" s="1028"/>
      <c r="ONA62" s="1028"/>
      <c r="ONB62" s="1028"/>
      <c r="ONC62" s="1028"/>
      <c r="OND62" s="1028"/>
      <c r="ONE62" s="1028"/>
      <c r="ONF62" s="1028"/>
      <c r="ONG62" s="1028"/>
      <c r="ONH62" s="1028"/>
      <c r="ONI62" s="1028"/>
      <c r="ONJ62" s="1028"/>
      <c r="ONK62" s="1028"/>
      <c r="ONL62" s="1028"/>
      <c r="ONM62" s="1028"/>
      <c r="ONN62" s="1028"/>
      <c r="ONO62" s="1028"/>
      <c r="ONP62" s="1028"/>
      <c r="ONQ62" s="1028"/>
      <c r="ONR62" s="1028"/>
      <c r="ONS62" s="1028"/>
      <c r="ONT62" s="1028"/>
      <c r="ONU62" s="1028"/>
      <c r="ONV62" s="1028"/>
      <c r="ONW62" s="1028"/>
      <c r="ONX62" s="1028"/>
      <c r="ONY62" s="1028"/>
      <c r="ONZ62" s="1028"/>
      <c r="OOA62" s="1028"/>
      <c r="OOB62" s="1028"/>
      <c r="OOC62" s="1028"/>
      <c r="OOD62" s="1028"/>
      <c r="OOE62" s="1028"/>
      <c r="OOF62" s="1028"/>
      <c r="OOG62" s="1028"/>
      <c r="OOH62" s="1028"/>
      <c r="OOI62" s="1028"/>
      <c r="OOJ62" s="1028"/>
      <c r="OOK62" s="1028"/>
      <c r="OOL62" s="1028"/>
      <c r="OOM62" s="1028"/>
      <c r="OON62" s="1028"/>
      <c r="OOO62" s="1028"/>
      <c r="OOP62" s="1028"/>
      <c r="OOQ62" s="1028"/>
      <c r="OOR62" s="1028"/>
      <c r="OOS62" s="1028"/>
      <c r="OOT62" s="1028"/>
      <c r="OOU62" s="1028"/>
      <c r="OOV62" s="1028"/>
      <c r="OOW62" s="1028"/>
      <c r="OOX62" s="1028"/>
      <c r="OOY62" s="1028"/>
      <c r="OOZ62" s="1028"/>
      <c r="OPA62" s="1028"/>
      <c r="OPB62" s="1028"/>
      <c r="OPC62" s="1028"/>
      <c r="OPD62" s="1028"/>
      <c r="OPE62" s="1028"/>
      <c r="OPF62" s="1028"/>
      <c r="OPG62" s="1028"/>
      <c r="OPH62" s="1028"/>
      <c r="OPI62" s="1028"/>
      <c r="OPJ62" s="1028"/>
      <c r="OPK62" s="1028"/>
      <c r="OPL62" s="1028"/>
      <c r="OPM62" s="1028"/>
      <c r="OPN62" s="1028"/>
      <c r="OPO62" s="1028"/>
      <c r="OPP62" s="1028"/>
      <c r="OPQ62" s="1028"/>
      <c r="OPR62" s="1028"/>
      <c r="OPS62" s="1028"/>
      <c r="OPT62" s="1028"/>
      <c r="OPU62" s="1028"/>
      <c r="OPV62" s="1028"/>
      <c r="OPW62" s="1028"/>
      <c r="OPX62" s="1028"/>
      <c r="OPY62" s="1028"/>
      <c r="OPZ62" s="1028"/>
      <c r="OQA62" s="1028"/>
      <c r="OQB62" s="1028"/>
      <c r="OQC62" s="1028"/>
      <c r="OQD62" s="1028"/>
      <c r="OQE62" s="1028"/>
      <c r="OQF62" s="1028"/>
      <c r="OQG62" s="1028"/>
      <c r="OQH62" s="1028"/>
      <c r="OQI62" s="1028"/>
      <c r="OQJ62" s="1028"/>
      <c r="OQK62" s="1028"/>
      <c r="OQL62" s="1028"/>
      <c r="OQM62" s="1028"/>
      <c r="OQN62" s="1028"/>
      <c r="OQO62" s="1028"/>
      <c r="OQP62" s="1028"/>
      <c r="OQQ62" s="1028"/>
      <c r="OQR62" s="1028"/>
      <c r="OQS62" s="1028"/>
      <c r="OQT62" s="1028"/>
      <c r="OQU62" s="1028"/>
      <c r="OQV62" s="1028"/>
      <c r="OQW62" s="1028"/>
      <c r="OQX62" s="1028"/>
      <c r="OQY62" s="1028"/>
      <c r="OQZ62" s="1028"/>
      <c r="ORA62" s="1028"/>
      <c r="ORB62" s="1028"/>
      <c r="ORC62" s="1028"/>
      <c r="ORD62" s="1028"/>
      <c r="ORE62" s="1028"/>
      <c r="ORF62" s="1028"/>
      <c r="ORG62" s="1028"/>
      <c r="ORH62" s="1028"/>
      <c r="ORI62" s="1028"/>
      <c r="ORJ62" s="1028"/>
      <c r="ORK62" s="1028"/>
      <c r="ORL62" s="1028"/>
      <c r="ORM62" s="1028"/>
      <c r="ORN62" s="1028"/>
      <c r="ORO62" s="1028"/>
      <c r="ORP62" s="1028"/>
      <c r="ORQ62" s="1028"/>
      <c r="ORR62" s="1028"/>
      <c r="ORS62" s="1028"/>
      <c r="ORT62" s="1028"/>
      <c r="ORU62" s="1028"/>
      <c r="ORV62" s="1028"/>
      <c r="ORW62" s="1028"/>
      <c r="ORX62" s="1028"/>
      <c r="ORY62" s="1028"/>
      <c r="ORZ62" s="1028"/>
      <c r="OSA62" s="1028"/>
      <c r="OSB62" s="1028"/>
      <c r="OSC62" s="1028"/>
      <c r="OSD62" s="1028"/>
      <c r="OSE62" s="1028"/>
      <c r="OSF62" s="1028"/>
      <c r="OSG62" s="1028"/>
      <c r="OSH62" s="1028"/>
      <c r="OSI62" s="1028"/>
      <c r="OSJ62" s="1028"/>
      <c r="OSK62" s="1028"/>
      <c r="OSL62" s="1028"/>
      <c r="OSM62" s="1028"/>
      <c r="OSN62" s="1028"/>
      <c r="OSO62" s="1028"/>
      <c r="OSP62" s="1028"/>
      <c r="OSQ62" s="1028"/>
      <c r="OSR62" s="1028"/>
      <c r="OSS62" s="1028"/>
      <c r="OST62" s="1028"/>
      <c r="OSU62" s="1028"/>
      <c r="OSV62" s="1028"/>
      <c r="OSW62" s="1028"/>
      <c r="OSX62" s="1028"/>
      <c r="OSY62" s="1028"/>
      <c r="OSZ62" s="1028"/>
      <c r="OTA62" s="1028"/>
      <c r="OTB62" s="1028"/>
      <c r="OTC62" s="1028"/>
      <c r="OTD62" s="1028"/>
      <c r="OTE62" s="1028"/>
      <c r="OTF62" s="1028"/>
      <c r="OTG62" s="1028"/>
      <c r="OTH62" s="1028"/>
      <c r="OTI62" s="1028"/>
      <c r="OTJ62" s="1028"/>
      <c r="OTK62" s="1028"/>
      <c r="OTL62" s="1028"/>
      <c r="OTM62" s="1028"/>
      <c r="OTN62" s="1028"/>
      <c r="OTO62" s="1028"/>
      <c r="OTP62" s="1028"/>
      <c r="OTQ62" s="1028"/>
      <c r="OTR62" s="1028"/>
      <c r="OTS62" s="1028"/>
      <c r="OTT62" s="1028"/>
      <c r="OTU62" s="1028"/>
      <c r="OTV62" s="1028"/>
      <c r="OTW62" s="1028"/>
      <c r="OTX62" s="1028"/>
      <c r="OTY62" s="1028"/>
      <c r="OTZ62" s="1028"/>
      <c r="OUA62" s="1028"/>
      <c r="OUB62" s="1028"/>
      <c r="OUC62" s="1028"/>
      <c r="OUD62" s="1028"/>
      <c r="OUE62" s="1028"/>
      <c r="OUF62" s="1028"/>
      <c r="OUG62" s="1028"/>
      <c r="OUH62" s="1028"/>
      <c r="OUI62" s="1028"/>
      <c r="OUJ62" s="1028"/>
      <c r="OUK62" s="1028"/>
      <c r="OUL62" s="1028"/>
      <c r="OUM62" s="1028"/>
      <c r="OUN62" s="1028"/>
      <c r="OUO62" s="1028"/>
      <c r="OUP62" s="1028"/>
      <c r="OUQ62" s="1028"/>
      <c r="OUR62" s="1028"/>
      <c r="OUS62" s="1028"/>
      <c r="OUT62" s="1028"/>
      <c r="OUU62" s="1028"/>
      <c r="OUV62" s="1028"/>
      <c r="OUW62" s="1028"/>
      <c r="OUX62" s="1028"/>
      <c r="OUY62" s="1028"/>
      <c r="OUZ62" s="1028"/>
      <c r="OVA62" s="1028"/>
      <c r="OVB62" s="1028"/>
      <c r="OVC62" s="1028"/>
      <c r="OVD62" s="1028"/>
      <c r="OVE62" s="1028"/>
      <c r="OVF62" s="1028"/>
      <c r="OVG62" s="1028"/>
      <c r="OVH62" s="1028"/>
      <c r="OVI62" s="1028"/>
      <c r="OVJ62" s="1028"/>
      <c r="OVK62" s="1028"/>
      <c r="OVL62" s="1028"/>
      <c r="OVM62" s="1028"/>
      <c r="OVN62" s="1028"/>
      <c r="OVO62" s="1028"/>
      <c r="OVP62" s="1028"/>
      <c r="OVQ62" s="1028"/>
      <c r="OVR62" s="1028"/>
      <c r="OVS62" s="1028"/>
      <c r="OVT62" s="1028"/>
      <c r="OVU62" s="1028"/>
      <c r="OVV62" s="1028"/>
      <c r="OVW62" s="1028"/>
      <c r="OVX62" s="1028"/>
      <c r="OVY62" s="1028"/>
      <c r="OVZ62" s="1028"/>
      <c r="OWA62" s="1028"/>
      <c r="OWB62" s="1028"/>
      <c r="OWC62" s="1028"/>
      <c r="OWD62" s="1028"/>
      <c r="OWE62" s="1028"/>
      <c r="OWF62" s="1028"/>
      <c r="OWG62" s="1028"/>
      <c r="OWH62" s="1028"/>
      <c r="OWI62" s="1028"/>
      <c r="OWJ62" s="1028"/>
      <c r="OWK62" s="1028"/>
      <c r="OWL62" s="1028"/>
      <c r="OWM62" s="1028"/>
      <c r="OWN62" s="1028"/>
      <c r="OWO62" s="1028"/>
      <c r="OWP62" s="1028"/>
      <c r="OWQ62" s="1028"/>
      <c r="OWR62" s="1028"/>
      <c r="OWS62" s="1028"/>
      <c r="OWT62" s="1028"/>
      <c r="OWU62" s="1028"/>
      <c r="OWV62" s="1028"/>
      <c r="OWW62" s="1028"/>
      <c r="OWX62" s="1028"/>
      <c r="OWY62" s="1028"/>
      <c r="OWZ62" s="1028"/>
      <c r="OXA62" s="1028"/>
      <c r="OXB62" s="1028"/>
      <c r="OXC62" s="1028"/>
      <c r="OXD62" s="1028"/>
      <c r="OXE62" s="1028"/>
      <c r="OXF62" s="1028"/>
      <c r="OXG62" s="1028"/>
      <c r="OXH62" s="1028"/>
      <c r="OXI62" s="1028"/>
      <c r="OXJ62" s="1028"/>
      <c r="OXK62" s="1028"/>
      <c r="OXL62" s="1028"/>
      <c r="OXM62" s="1028"/>
      <c r="OXN62" s="1028"/>
      <c r="OXO62" s="1028"/>
      <c r="OXP62" s="1028"/>
      <c r="OXQ62" s="1028"/>
      <c r="OXR62" s="1028"/>
      <c r="OXS62" s="1028"/>
      <c r="OXT62" s="1028"/>
      <c r="OXU62" s="1028"/>
      <c r="OXV62" s="1028"/>
      <c r="OXW62" s="1028"/>
      <c r="OXX62" s="1028"/>
      <c r="OXY62" s="1028"/>
      <c r="OXZ62" s="1028"/>
      <c r="OYA62" s="1028"/>
      <c r="OYB62" s="1028"/>
      <c r="OYC62" s="1028"/>
      <c r="OYD62" s="1028"/>
      <c r="OYE62" s="1028"/>
      <c r="OYF62" s="1028"/>
      <c r="OYG62" s="1028"/>
      <c r="OYH62" s="1028"/>
      <c r="OYI62" s="1028"/>
      <c r="OYJ62" s="1028"/>
      <c r="OYK62" s="1028"/>
      <c r="OYL62" s="1028"/>
      <c r="OYM62" s="1028"/>
      <c r="OYN62" s="1028"/>
      <c r="OYO62" s="1028"/>
      <c r="OYP62" s="1028"/>
      <c r="OYQ62" s="1028"/>
      <c r="OYR62" s="1028"/>
      <c r="OYS62" s="1028"/>
      <c r="OYT62" s="1028"/>
      <c r="OYU62" s="1028"/>
      <c r="OYV62" s="1028"/>
      <c r="OYW62" s="1028"/>
      <c r="OYX62" s="1028"/>
      <c r="OYY62" s="1028"/>
      <c r="OYZ62" s="1028"/>
      <c r="OZA62" s="1028"/>
      <c r="OZB62" s="1028"/>
      <c r="OZC62" s="1028"/>
      <c r="OZD62" s="1028"/>
      <c r="OZE62" s="1028"/>
      <c r="OZF62" s="1028"/>
      <c r="OZG62" s="1028"/>
      <c r="OZH62" s="1028"/>
      <c r="OZI62" s="1028"/>
      <c r="OZJ62" s="1028"/>
      <c r="OZK62" s="1028"/>
      <c r="OZL62" s="1028"/>
      <c r="OZM62" s="1028"/>
      <c r="OZN62" s="1028"/>
      <c r="OZO62" s="1028"/>
      <c r="OZP62" s="1028"/>
      <c r="OZQ62" s="1028"/>
      <c r="OZR62" s="1028"/>
      <c r="OZS62" s="1028"/>
      <c r="OZT62" s="1028"/>
      <c r="OZU62" s="1028"/>
      <c r="OZV62" s="1028"/>
      <c r="OZW62" s="1028"/>
      <c r="OZX62" s="1028"/>
      <c r="OZY62" s="1028"/>
      <c r="OZZ62" s="1028"/>
      <c r="PAA62" s="1028"/>
      <c r="PAB62" s="1028"/>
      <c r="PAC62" s="1028"/>
      <c r="PAD62" s="1028"/>
      <c r="PAE62" s="1028"/>
      <c r="PAF62" s="1028"/>
      <c r="PAG62" s="1028"/>
      <c r="PAH62" s="1028"/>
      <c r="PAI62" s="1028"/>
      <c r="PAJ62" s="1028"/>
      <c r="PAK62" s="1028"/>
      <c r="PAL62" s="1028"/>
      <c r="PAM62" s="1028"/>
      <c r="PAN62" s="1028"/>
      <c r="PAO62" s="1028"/>
      <c r="PAP62" s="1028"/>
      <c r="PAQ62" s="1028"/>
      <c r="PAR62" s="1028"/>
      <c r="PAS62" s="1028"/>
      <c r="PAT62" s="1028"/>
      <c r="PAU62" s="1028"/>
      <c r="PAV62" s="1028"/>
      <c r="PAW62" s="1028"/>
      <c r="PAX62" s="1028"/>
      <c r="PAY62" s="1028"/>
      <c r="PAZ62" s="1028"/>
      <c r="PBA62" s="1028"/>
      <c r="PBB62" s="1028"/>
      <c r="PBC62" s="1028"/>
      <c r="PBD62" s="1028"/>
      <c r="PBE62" s="1028"/>
      <c r="PBF62" s="1028"/>
      <c r="PBG62" s="1028"/>
      <c r="PBH62" s="1028"/>
      <c r="PBI62" s="1028"/>
      <c r="PBJ62" s="1028"/>
      <c r="PBK62" s="1028"/>
      <c r="PBL62" s="1028"/>
      <c r="PBM62" s="1028"/>
      <c r="PBN62" s="1028"/>
      <c r="PBO62" s="1028"/>
      <c r="PBP62" s="1028"/>
      <c r="PBQ62" s="1028"/>
      <c r="PBR62" s="1028"/>
      <c r="PBS62" s="1028"/>
      <c r="PBT62" s="1028"/>
      <c r="PBU62" s="1028"/>
      <c r="PBV62" s="1028"/>
      <c r="PBW62" s="1028"/>
      <c r="PBX62" s="1028"/>
      <c r="PBY62" s="1028"/>
      <c r="PBZ62" s="1028"/>
      <c r="PCA62" s="1028"/>
      <c r="PCB62" s="1028"/>
      <c r="PCC62" s="1028"/>
      <c r="PCD62" s="1028"/>
      <c r="PCE62" s="1028"/>
      <c r="PCF62" s="1028"/>
      <c r="PCG62" s="1028"/>
      <c r="PCH62" s="1028"/>
      <c r="PCI62" s="1028"/>
      <c r="PCJ62" s="1028"/>
      <c r="PCK62" s="1028"/>
      <c r="PCL62" s="1028"/>
      <c r="PCM62" s="1028"/>
      <c r="PCN62" s="1028"/>
      <c r="PCO62" s="1028"/>
      <c r="PCP62" s="1028"/>
      <c r="PCQ62" s="1028"/>
      <c r="PCR62" s="1028"/>
      <c r="PCS62" s="1028"/>
      <c r="PCT62" s="1028"/>
      <c r="PCU62" s="1028"/>
      <c r="PCV62" s="1028"/>
      <c r="PCW62" s="1028"/>
      <c r="PCX62" s="1028"/>
      <c r="PCY62" s="1028"/>
      <c r="PCZ62" s="1028"/>
      <c r="PDA62" s="1028"/>
      <c r="PDB62" s="1028"/>
      <c r="PDC62" s="1028"/>
      <c r="PDD62" s="1028"/>
      <c r="PDE62" s="1028"/>
      <c r="PDF62" s="1028"/>
      <c r="PDG62" s="1028"/>
      <c r="PDH62" s="1028"/>
      <c r="PDI62" s="1028"/>
      <c r="PDJ62" s="1028"/>
      <c r="PDK62" s="1028"/>
      <c r="PDL62" s="1028"/>
      <c r="PDM62" s="1028"/>
      <c r="PDN62" s="1028"/>
      <c r="PDO62" s="1028"/>
      <c r="PDP62" s="1028"/>
      <c r="PDQ62" s="1028"/>
      <c r="PDR62" s="1028"/>
      <c r="PDS62" s="1028"/>
      <c r="PDT62" s="1028"/>
      <c r="PDU62" s="1028"/>
      <c r="PDV62" s="1028"/>
      <c r="PDW62" s="1028"/>
      <c r="PDX62" s="1028"/>
      <c r="PDY62" s="1028"/>
      <c r="PDZ62" s="1028"/>
      <c r="PEA62" s="1028"/>
      <c r="PEB62" s="1028"/>
      <c r="PEC62" s="1028"/>
      <c r="PED62" s="1028"/>
      <c r="PEE62" s="1028"/>
      <c r="PEF62" s="1028"/>
      <c r="PEG62" s="1028"/>
      <c r="PEH62" s="1028"/>
      <c r="PEI62" s="1028"/>
      <c r="PEJ62" s="1028"/>
      <c r="PEK62" s="1028"/>
      <c r="PEL62" s="1028"/>
      <c r="PEM62" s="1028"/>
      <c r="PEN62" s="1028"/>
      <c r="PEO62" s="1028"/>
      <c r="PEP62" s="1028"/>
      <c r="PEQ62" s="1028"/>
      <c r="PER62" s="1028"/>
      <c r="PES62" s="1028"/>
      <c r="PET62" s="1028"/>
      <c r="PEU62" s="1028"/>
      <c r="PEV62" s="1028"/>
      <c r="PEW62" s="1028"/>
      <c r="PEX62" s="1028"/>
      <c r="PEY62" s="1028"/>
      <c r="PEZ62" s="1028"/>
      <c r="PFA62" s="1028"/>
      <c r="PFB62" s="1028"/>
      <c r="PFC62" s="1028"/>
      <c r="PFD62" s="1028"/>
      <c r="PFE62" s="1028"/>
      <c r="PFF62" s="1028"/>
      <c r="PFG62" s="1028"/>
      <c r="PFH62" s="1028"/>
      <c r="PFI62" s="1028"/>
      <c r="PFJ62" s="1028"/>
      <c r="PFK62" s="1028"/>
      <c r="PFL62" s="1028"/>
      <c r="PFM62" s="1028"/>
      <c r="PFN62" s="1028"/>
      <c r="PFO62" s="1028"/>
      <c r="PFP62" s="1028"/>
      <c r="PFQ62" s="1028"/>
      <c r="PFR62" s="1028"/>
      <c r="PFS62" s="1028"/>
      <c r="PFT62" s="1028"/>
      <c r="PFU62" s="1028"/>
      <c r="PFV62" s="1028"/>
      <c r="PFW62" s="1028"/>
      <c r="PFX62" s="1028"/>
      <c r="PFY62" s="1028"/>
      <c r="PFZ62" s="1028"/>
      <c r="PGA62" s="1028"/>
      <c r="PGB62" s="1028"/>
      <c r="PGC62" s="1028"/>
      <c r="PGD62" s="1028"/>
      <c r="PGE62" s="1028"/>
      <c r="PGF62" s="1028"/>
      <c r="PGG62" s="1028"/>
      <c r="PGH62" s="1028"/>
      <c r="PGI62" s="1028"/>
      <c r="PGJ62" s="1028"/>
      <c r="PGK62" s="1028"/>
      <c r="PGL62" s="1028"/>
      <c r="PGM62" s="1028"/>
      <c r="PGN62" s="1028"/>
      <c r="PGO62" s="1028"/>
      <c r="PGP62" s="1028"/>
      <c r="PGQ62" s="1028"/>
      <c r="PGR62" s="1028"/>
      <c r="PGS62" s="1028"/>
      <c r="PGT62" s="1028"/>
      <c r="PGU62" s="1028"/>
      <c r="PGV62" s="1028"/>
      <c r="PGW62" s="1028"/>
      <c r="PGX62" s="1028"/>
      <c r="PGY62" s="1028"/>
      <c r="PGZ62" s="1028"/>
      <c r="PHA62" s="1028"/>
      <c r="PHB62" s="1028"/>
      <c r="PHC62" s="1028"/>
      <c r="PHD62" s="1028"/>
      <c r="PHE62" s="1028"/>
      <c r="PHF62" s="1028"/>
      <c r="PHG62" s="1028"/>
      <c r="PHH62" s="1028"/>
      <c r="PHI62" s="1028"/>
      <c r="PHJ62" s="1028"/>
      <c r="PHK62" s="1028"/>
      <c r="PHL62" s="1028"/>
      <c r="PHM62" s="1028"/>
      <c r="PHN62" s="1028"/>
      <c r="PHO62" s="1028"/>
      <c r="PHP62" s="1028"/>
      <c r="PHQ62" s="1028"/>
      <c r="PHR62" s="1028"/>
      <c r="PHS62" s="1028"/>
      <c r="PHT62" s="1028"/>
      <c r="PHU62" s="1028"/>
      <c r="PHV62" s="1028"/>
      <c r="PHW62" s="1028"/>
      <c r="PHX62" s="1028"/>
      <c r="PHY62" s="1028"/>
      <c r="PHZ62" s="1028"/>
      <c r="PIA62" s="1028"/>
      <c r="PIB62" s="1028"/>
      <c r="PIC62" s="1028"/>
      <c r="PID62" s="1028"/>
      <c r="PIE62" s="1028"/>
      <c r="PIF62" s="1028"/>
      <c r="PIG62" s="1028"/>
      <c r="PIH62" s="1028"/>
      <c r="PII62" s="1028"/>
      <c r="PIJ62" s="1028"/>
      <c r="PIK62" s="1028"/>
      <c r="PIL62" s="1028"/>
      <c r="PIM62" s="1028"/>
      <c r="PIN62" s="1028"/>
      <c r="PIO62" s="1028"/>
      <c r="PIP62" s="1028"/>
      <c r="PIQ62" s="1028"/>
      <c r="PIR62" s="1028"/>
      <c r="PIS62" s="1028"/>
      <c r="PIT62" s="1028"/>
      <c r="PIU62" s="1028"/>
      <c r="PIV62" s="1028"/>
      <c r="PIW62" s="1028"/>
      <c r="PIX62" s="1028"/>
      <c r="PIY62" s="1028"/>
      <c r="PIZ62" s="1028"/>
      <c r="PJA62" s="1028"/>
      <c r="PJB62" s="1028"/>
      <c r="PJC62" s="1028"/>
      <c r="PJD62" s="1028"/>
      <c r="PJE62" s="1028"/>
      <c r="PJF62" s="1028"/>
      <c r="PJG62" s="1028"/>
      <c r="PJH62" s="1028"/>
      <c r="PJI62" s="1028"/>
      <c r="PJJ62" s="1028"/>
      <c r="PJK62" s="1028"/>
      <c r="PJL62" s="1028"/>
      <c r="PJM62" s="1028"/>
      <c r="PJN62" s="1028"/>
      <c r="PJO62" s="1028"/>
      <c r="PJP62" s="1028"/>
      <c r="PJQ62" s="1028"/>
      <c r="PJR62" s="1028"/>
      <c r="PJS62" s="1028"/>
      <c r="PJT62" s="1028"/>
      <c r="PJU62" s="1028"/>
      <c r="PJV62" s="1028"/>
      <c r="PJW62" s="1028"/>
      <c r="PJX62" s="1028"/>
      <c r="PJY62" s="1028"/>
      <c r="PJZ62" s="1028"/>
      <c r="PKA62" s="1028"/>
      <c r="PKB62" s="1028"/>
      <c r="PKC62" s="1028"/>
      <c r="PKD62" s="1028"/>
      <c r="PKE62" s="1028"/>
      <c r="PKF62" s="1028"/>
      <c r="PKG62" s="1028"/>
      <c r="PKH62" s="1028"/>
      <c r="PKI62" s="1028"/>
      <c r="PKJ62" s="1028"/>
      <c r="PKK62" s="1028"/>
      <c r="PKL62" s="1028"/>
      <c r="PKM62" s="1028"/>
      <c r="PKN62" s="1028"/>
      <c r="PKO62" s="1028"/>
      <c r="PKP62" s="1028"/>
      <c r="PKQ62" s="1028"/>
      <c r="PKR62" s="1028"/>
      <c r="PKS62" s="1028"/>
      <c r="PKT62" s="1028"/>
      <c r="PKU62" s="1028"/>
      <c r="PKV62" s="1028"/>
      <c r="PKW62" s="1028"/>
      <c r="PKX62" s="1028"/>
      <c r="PKY62" s="1028"/>
      <c r="PKZ62" s="1028"/>
      <c r="PLA62" s="1028"/>
      <c r="PLB62" s="1028"/>
      <c r="PLC62" s="1028"/>
      <c r="PLD62" s="1028"/>
      <c r="PLE62" s="1028"/>
      <c r="PLF62" s="1028"/>
      <c r="PLG62" s="1028"/>
      <c r="PLH62" s="1028"/>
      <c r="PLI62" s="1028"/>
      <c r="PLJ62" s="1028"/>
      <c r="PLK62" s="1028"/>
      <c r="PLL62" s="1028"/>
      <c r="PLM62" s="1028"/>
      <c r="PLN62" s="1028"/>
      <c r="PLO62" s="1028"/>
      <c r="PLP62" s="1028"/>
      <c r="PLQ62" s="1028"/>
      <c r="PLR62" s="1028"/>
      <c r="PLS62" s="1028"/>
      <c r="PLT62" s="1028"/>
      <c r="PLU62" s="1028"/>
      <c r="PLV62" s="1028"/>
      <c r="PLW62" s="1028"/>
      <c r="PLX62" s="1028"/>
      <c r="PLY62" s="1028"/>
      <c r="PLZ62" s="1028"/>
      <c r="PMA62" s="1028"/>
      <c r="PMB62" s="1028"/>
      <c r="PMC62" s="1028"/>
      <c r="PMD62" s="1028"/>
      <c r="PME62" s="1028"/>
      <c r="PMF62" s="1028"/>
      <c r="PMG62" s="1028"/>
      <c r="PMH62" s="1028"/>
      <c r="PMI62" s="1028"/>
      <c r="PMJ62" s="1028"/>
      <c r="PMK62" s="1028"/>
      <c r="PML62" s="1028"/>
      <c r="PMM62" s="1028"/>
      <c r="PMN62" s="1028"/>
      <c r="PMO62" s="1028"/>
      <c r="PMP62" s="1028"/>
      <c r="PMQ62" s="1028"/>
      <c r="PMR62" s="1028"/>
      <c r="PMS62" s="1028"/>
      <c r="PMT62" s="1028"/>
      <c r="PMU62" s="1028"/>
      <c r="PMV62" s="1028"/>
      <c r="PMW62" s="1028"/>
      <c r="PMX62" s="1028"/>
      <c r="PMY62" s="1028"/>
      <c r="PMZ62" s="1028"/>
      <c r="PNA62" s="1028"/>
      <c r="PNB62" s="1028"/>
      <c r="PNC62" s="1028"/>
      <c r="PND62" s="1028"/>
      <c r="PNE62" s="1028"/>
      <c r="PNF62" s="1028"/>
      <c r="PNG62" s="1028"/>
      <c r="PNH62" s="1028"/>
      <c r="PNI62" s="1028"/>
      <c r="PNJ62" s="1028"/>
      <c r="PNK62" s="1028"/>
      <c r="PNL62" s="1028"/>
      <c r="PNM62" s="1028"/>
      <c r="PNN62" s="1028"/>
      <c r="PNO62" s="1028"/>
      <c r="PNP62" s="1028"/>
      <c r="PNQ62" s="1028"/>
      <c r="PNR62" s="1028"/>
      <c r="PNS62" s="1028"/>
      <c r="PNT62" s="1028"/>
      <c r="PNU62" s="1028"/>
      <c r="PNV62" s="1028"/>
      <c r="PNW62" s="1028"/>
      <c r="PNX62" s="1028"/>
      <c r="PNY62" s="1028"/>
      <c r="PNZ62" s="1028"/>
      <c r="POA62" s="1028"/>
      <c r="POB62" s="1028"/>
      <c r="POC62" s="1028"/>
      <c r="POD62" s="1028"/>
      <c r="POE62" s="1028"/>
      <c r="POF62" s="1028"/>
      <c r="POG62" s="1028"/>
      <c r="POH62" s="1028"/>
      <c r="POI62" s="1028"/>
      <c r="POJ62" s="1028"/>
      <c r="POK62" s="1028"/>
      <c r="POL62" s="1028"/>
      <c r="POM62" s="1028"/>
      <c r="PON62" s="1028"/>
      <c r="POO62" s="1028"/>
      <c r="POP62" s="1028"/>
      <c r="POQ62" s="1028"/>
      <c r="POR62" s="1028"/>
      <c r="POS62" s="1028"/>
      <c r="POT62" s="1028"/>
      <c r="POU62" s="1028"/>
      <c r="POV62" s="1028"/>
      <c r="POW62" s="1028"/>
      <c r="POX62" s="1028"/>
      <c r="POY62" s="1028"/>
      <c r="POZ62" s="1028"/>
      <c r="PPA62" s="1028"/>
      <c r="PPB62" s="1028"/>
      <c r="PPC62" s="1028"/>
      <c r="PPD62" s="1028"/>
      <c r="PPE62" s="1028"/>
      <c r="PPF62" s="1028"/>
      <c r="PPG62" s="1028"/>
      <c r="PPH62" s="1028"/>
      <c r="PPI62" s="1028"/>
      <c r="PPJ62" s="1028"/>
      <c r="PPK62" s="1028"/>
      <c r="PPL62" s="1028"/>
      <c r="PPM62" s="1028"/>
      <c r="PPN62" s="1028"/>
      <c r="PPO62" s="1028"/>
      <c r="PPP62" s="1028"/>
      <c r="PPQ62" s="1028"/>
      <c r="PPR62" s="1028"/>
      <c r="PPS62" s="1028"/>
      <c r="PPT62" s="1028"/>
      <c r="PPU62" s="1028"/>
      <c r="PPV62" s="1028"/>
      <c r="PPW62" s="1028"/>
      <c r="PPX62" s="1028"/>
      <c r="PPY62" s="1028"/>
      <c r="PPZ62" s="1028"/>
      <c r="PQA62" s="1028"/>
      <c r="PQB62" s="1028"/>
      <c r="PQC62" s="1028"/>
      <c r="PQD62" s="1028"/>
      <c r="PQE62" s="1028"/>
      <c r="PQF62" s="1028"/>
      <c r="PQG62" s="1028"/>
      <c r="PQH62" s="1028"/>
      <c r="PQI62" s="1028"/>
      <c r="PQJ62" s="1028"/>
      <c r="PQK62" s="1028"/>
      <c r="PQL62" s="1028"/>
      <c r="PQM62" s="1028"/>
      <c r="PQN62" s="1028"/>
      <c r="PQO62" s="1028"/>
      <c r="PQP62" s="1028"/>
      <c r="PQQ62" s="1028"/>
      <c r="PQR62" s="1028"/>
      <c r="PQS62" s="1028"/>
      <c r="PQT62" s="1028"/>
      <c r="PQU62" s="1028"/>
      <c r="PQV62" s="1028"/>
      <c r="PQW62" s="1028"/>
      <c r="PQX62" s="1028"/>
      <c r="PQY62" s="1028"/>
      <c r="PQZ62" s="1028"/>
      <c r="PRA62" s="1028"/>
      <c r="PRB62" s="1028"/>
      <c r="PRC62" s="1028"/>
      <c r="PRD62" s="1028"/>
      <c r="PRE62" s="1028"/>
      <c r="PRF62" s="1028"/>
      <c r="PRG62" s="1028"/>
      <c r="PRH62" s="1028"/>
      <c r="PRI62" s="1028"/>
      <c r="PRJ62" s="1028"/>
      <c r="PRK62" s="1028"/>
      <c r="PRL62" s="1028"/>
      <c r="PRM62" s="1028"/>
      <c r="PRN62" s="1028"/>
      <c r="PRO62" s="1028"/>
      <c r="PRP62" s="1028"/>
      <c r="PRQ62" s="1028"/>
      <c r="PRR62" s="1028"/>
      <c r="PRS62" s="1028"/>
      <c r="PRT62" s="1028"/>
      <c r="PRU62" s="1028"/>
      <c r="PRV62" s="1028"/>
      <c r="PRW62" s="1028"/>
      <c r="PRX62" s="1028"/>
      <c r="PRY62" s="1028"/>
      <c r="PRZ62" s="1028"/>
      <c r="PSA62" s="1028"/>
      <c r="PSB62" s="1028"/>
      <c r="PSC62" s="1028"/>
      <c r="PSD62" s="1028"/>
      <c r="PSE62" s="1028"/>
      <c r="PSF62" s="1028"/>
      <c r="PSG62" s="1028"/>
      <c r="PSH62" s="1028"/>
      <c r="PSI62" s="1028"/>
      <c r="PSJ62" s="1028"/>
      <c r="PSK62" s="1028"/>
      <c r="PSL62" s="1028"/>
      <c r="PSM62" s="1028"/>
      <c r="PSN62" s="1028"/>
      <c r="PSO62" s="1028"/>
      <c r="PSP62" s="1028"/>
      <c r="PSQ62" s="1028"/>
      <c r="PSR62" s="1028"/>
      <c r="PSS62" s="1028"/>
      <c r="PST62" s="1028"/>
      <c r="PSU62" s="1028"/>
      <c r="PSV62" s="1028"/>
      <c r="PSW62" s="1028"/>
      <c r="PSX62" s="1028"/>
      <c r="PSY62" s="1028"/>
      <c r="PSZ62" s="1028"/>
      <c r="PTA62" s="1028"/>
      <c r="PTB62" s="1028"/>
      <c r="PTC62" s="1028"/>
      <c r="PTD62" s="1028"/>
      <c r="PTE62" s="1028"/>
      <c r="PTF62" s="1028"/>
      <c r="PTG62" s="1028"/>
      <c r="PTH62" s="1028"/>
      <c r="PTI62" s="1028"/>
      <c r="PTJ62" s="1028"/>
      <c r="PTK62" s="1028"/>
      <c r="PTL62" s="1028"/>
      <c r="PTM62" s="1028"/>
      <c r="PTN62" s="1028"/>
      <c r="PTO62" s="1028"/>
      <c r="PTP62" s="1028"/>
      <c r="PTQ62" s="1028"/>
      <c r="PTR62" s="1028"/>
      <c r="PTS62" s="1028"/>
      <c r="PTT62" s="1028"/>
      <c r="PTU62" s="1028"/>
      <c r="PTV62" s="1028"/>
      <c r="PTW62" s="1028"/>
      <c r="PTX62" s="1028"/>
      <c r="PTY62" s="1028"/>
      <c r="PTZ62" s="1028"/>
      <c r="PUA62" s="1028"/>
      <c r="PUB62" s="1028"/>
      <c r="PUC62" s="1028"/>
      <c r="PUD62" s="1028"/>
      <c r="PUE62" s="1028"/>
      <c r="PUF62" s="1028"/>
      <c r="PUG62" s="1028"/>
      <c r="PUH62" s="1028"/>
      <c r="PUI62" s="1028"/>
      <c r="PUJ62" s="1028"/>
      <c r="PUK62" s="1028"/>
      <c r="PUL62" s="1028"/>
      <c r="PUM62" s="1028"/>
      <c r="PUN62" s="1028"/>
      <c r="PUO62" s="1028"/>
      <c r="PUP62" s="1028"/>
      <c r="PUQ62" s="1028"/>
      <c r="PUR62" s="1028"/>
      <c r="PUS62" s="1028"/>
      <c r="PUT62" s="1028"/>
      <c r="PUU62" s="1028"/>
      <c r="PUV62" s="1028"/>
      <c r="PUW62" s="1028"/>
      <c r="PUX62" s="1028"/>
      <c r="PUY62" s="1028"/>
      <c r="PUZ62" s="1028"/>
      <c r="PVA62" s="1028"/>
      <c r="PVB62" s="1028"/>
      <c r="PVC62" s="1028"/>
      <c r="PVD62" s="1028"/>
      <c r="PVE62" s="1028"/>
      <c r="PVF62" s="1028"/>
      <c r="PVG62" s="1028"/>
      <c r="PVH62" s="1028"/>
      <c r="PVI62" s="1028"/>
      <c r="PVJ62" s="1028"/>
      <c r="PVK62" s="1028"/>
      <c r="PVL62" s="1028"/>
      <c r="PVM62" s="1028"/>
      <c r="PVN62" s="1028"/>
      <c r="PVO62" s="1028"/>
      <c r="PVP62" s="1028"/>
      <c r="PVQ62" s="1028"/>
      <c r="PVR62" s="1028"/>
      <c r="PVS62" s="1028"/>
      <c r="PVT62" s="1028"/>
      <c r="PVU62" s="1028"/>
      <c r="PVV62" s="1028"/>
      <c r="PVW62" s="1028"/>
      <c r="PVX62" s="1028"/>
      <c r="PVY62" s="1028"/>
      <c r="PVZ62" s="1028"/>
      <c r="PWA62" s="1028"/>
      <c r="PWB62" s="1028"/>
      <c r="PWC62" s="1028"/>
      <c r="PWD62" s="1028"/>
      <c r="PWE62" s="1028"/>
      <c r="PWF62" s="1028"/>
      <c r="PWG62" s="1028"/>
      <c r="PWH62" s="1028"/>
      <c r="PWI62" s="1028"/>
      <c r="PWJ62" s="1028"/>
      <c r="PWK62" s="1028"/>
      <c r="PWL62" s="1028"/>
      <c r="PWM62" s="1028"/>
      <c r="PWN62" s="1028"/>
      <c r="PWO62" s="1028"/>
      <c r="PWP62" s="1028"/>
      <c r="PWQ62" s="1028"/>
      <c r="PWR62" s="1028"/>
      <c r="PWS62" s="1028"/>
      <c r="PWT62" s="1028"/>
      <c r="PWU62" s="1028"/>
      <c r="PWV62" s="1028"/>
      <c r="PWW62" s="1028"/>
      <c r="PWX62" s="1028"/>
      <c r="PWY62" s="1028"/>
      <c r="PWZ62" s="1028"/>
      <c r="PXA62" s="1028"/>
      <c r="PXB62" s="1028"/>
      <c r="PXC62" s="1028"/>
      <c r="PXD62" s="1028"/>
      <c r="PXE62" s="1028"/>
      <c r="PXF62" s="1028"/>
      <c r="PXG62" s="1028"/>
      <c r="PXH62" s="1028"/>
      <c r="PXI62" s="1028"/>
      <c r="PXJ62" s="1028"/>
      <c r="PXK62" s="1028"/>
      <c r="PXL62" s="1028"/>
      <c r="PXM62" s="1028"/>
      <c r="PXN62" s="1028"/>
      <c r="PXO62" s="1028"/>
      <c r="PXP62" s="1028"/>
      <c r="PXQ62" s="1028"/>
      <c r="PXR62" s="1028"/>
      <c r="PXS62" s="1028"/>
      <c r="PXT62" s="1028"/>
      <c r="PXU62" s="1028"/>
      <c r="PXV62" s="1028"/>
      <c r="PXW62" s="1028"/>
      <c r="PXX62" s="1028"/>
      <c r="PXY62" s="1028"/>
      <c r="PXZ62" s="1028"/>
      <c r="PYA62" s="1028"/>
      <c r="PYB62" s="1028"/>
      <c r="PYC62" s="1028"/>
      <c r="PYD62" s="1028"/>
      <c r="PYE62" s="1028"/>
      <c r="PYF62" s="1028"/>
      <c r="PYG62" s="1028"/>
      <c r="PYH62" s="1028"/>
      <c r="PYI62" s="1028"/>
      <c r="PYJ62" s="1028"/>
      <c r="PYK62" s="1028"/>
      <c r="PYL62" s="1028"/>
      <c r="PYM62" s="1028"/>
      <c r="PYN62" s="1028"/>
      <c r="PYO62" s="1028"/>
      <c r="PYP62" s="1028"/>
      <c r="PYQ62" s="1028"/>
      <c r="PYR62" s="1028"/>
      <c r="PYS62" s="1028"/>
      <c r="PYT62" s="1028"/>
      <c r="PYU62" s="1028"/>
      <c r="PYV62" s="1028"/>
      <c r="PYW62" s="1028"/>
      <c r="PYX62" s="1028"/>
      <c r="PYY62" s="1028"/>
      <c r="PYZ62" s="1028"/>
      <c r="PZA62" s="1028"/>
      <c r="PZB62" s="1028"/>
      <c r="PZC62" s="1028"/>
      <c r="PZD62" s="1028"/>
      <c r="PZE62" s="1028"/>
      <c r="PZF62" s="1028"/>
      <c r="PZG62" s="1028"/>
      <c r="PZH62" s="1028"/>
      <c r="PZI62" s="1028"/>
      <c r="PZJ62" s="1028"/>
      <c r="PZK62" s="1028"/>
      <c r="PZL62" s="1028"/>
      <c r="PZM62" s="1028"/>
      <c r="PZN62" s="1028"/>
      <c r="PZO62" s="1028"/>
      <c r="PZP62" s="1028"/>
      <c r="PZQ62" s="1028"/>
      <c r="PZR62" s="1028"/>
      <c r="PZS62" s="1028"/>
      <c r="PZT62" s="1028"/>
      <c r="PZU62" s="1028"/>
      <c r="PZV62" s="1028"/>
      <c r="PZW62" s="1028"/>
      <c r="PZX62" s="1028"/>
      <c r="PZY62" s="1028"/>
      <c r="PZZ62" s="1028"/>
      <c r="QAA62" s="1028"/>
      <c r="QAB62" s="1028"/>
      <c r="QAC62" s="1028"/>
      <c r="QAD62" s="1028"/>
      <c r="QAE62" s="1028"/>
      <c r="QAF62" s="1028"/>
      <c r="QAG62" s="1028"/>
      <c r="QAH62" s="1028"/>
      <c r="QAI62" s="1028"/>
      <c r="QAJ62" s="1028"/>
      <c r="QAK62" s="1028"/>
      <c r="QAL62" s="1028"/>
      <c r="QAM62" s="1028"/>
      <c r="QAN62" s="1028"/>
      <c r="QAO62" s="1028"/>
      <c r="QAP62" s="1028"/>
      <c r="QAQ62" s="1028"/>
      <c r="QAR62" s="1028"/>
      <c r="QAS62" s="1028"/>
      <c r="QAT62" s="1028"/>
      <c r="QAU62" s="1028"/>
      <c r="QAV62" s="1028"/>
      <c r="QAW62" s="1028"/>
      <c r="QAX62" s="1028"/>
      <c r="QAY62" s="1028"/>
      <c r="QAZ62" s="1028"/>
      <c r="QBA62" s="1028"/>
      <c r="QBB62" s="1028"/>
      <c r="QBC62" s="1028"/>
      <c r="QBD62" s="1028"/>
      <c r="QBE62" s="1028"/>
      <c r="QBF62" s="1028"/>
      <c r="QBG62" s="1028"/>
      <c r="QBH62" s="1028"/>
      <c r="QBI62" s="1028"/>
      <c r="QBJ62" s="1028"/>
      <c r="QBK62" s="1028"/>
      <c r="QBL62" s="1028"/>
      <c r="QBM62" s="1028"/>
      <c r="QBN62" s="1028"/>
      <c r="QBO62" s="1028"/>
      <c r="QBP62" s="1028"/>
      <c r="QBQ62" s="1028"/>
      <c r="QBR62" s="1028"/>
      <c r="QBS62" s="1028"/>
      <c r="QBT62" s="1028"/>
      <c r="QBU62" s="1028"/>
      <c r="QBV62" s="1028"/>
      <c r="QBW62" s="1028"/>
      <c r="QBX62" s="1028"/>
      <c r="QBY62" s="1028"/>
      <c r="QBZ62" s="1028"/>
      <c r="QCA62" s="1028"/>
      <c r="QCB62" s="1028"/>
      <c r="QCC62" s="1028"/>
      <c r="QCD62" s="1028"/>
      <c r="QCE62" s="1028"/>
      <c r="QCF62" s="1028"/>
      <c r="QCG62" s="1028"/>
      <c r="QCH62" s="1028"/>
      <c r="QCI62" s="1028"/>
      <c r="QCJ62" s="1028"/>
      <c r="QCK62" s="1028"/>
      <c r="QCL62" s="1028"/>
      <c r="QCM62" s="1028"/>
      <c r="QCN62" s="1028"/>
      <c r="QCO62" s="1028"/>
      <c r="QCP62" s="1028"/>
      <c r="QCQ62" s="1028"/>
      <c r="QCR62" s="1028"/>
      <c r="QCS62" s="1028"/>
      <c r="QCT62" s="1028"/>
      <c r="QCU62" s="1028"/>
      <c r="QCV62" s="1028"/>
      <c r="QCW62" s="1028"/>
      <c r="QCX62" s="1028"/>
      <c r="QCY62" s="1028"/>
      <c r="QCZ62" s="1028"/>
      <c r="QDA62" s="1028"/>
      <c r="QDB62" s="1028"/>
      <c r="QDC62" s="1028"/>
      <c r="QDD62" s="1028"/>
      <c r="QDE62" s="1028"/>
      <c r="QDF62" s="1028"/>
      <c r="QDG62" s="1028"/>
      <c r="QDH62" s="1028"/>
      <c r="QDI62" s="1028"/>
      <c r="QDJ62" s="1028"/>
      <c r="QDK62" s="1028"/>
      <c r="QDL62" s="1028"/>
      <c r="QDM62" s="1028"/>
      <c r="QDN62" s="1028"/>
      <c r="QDO62" s="1028"/>
      <c r="QDP62" s="1028"/>
      <c r="QDQ62" s="1028"/>
      <c r="QDR62" s="1028"/>
      <c r="QDS62" s="1028"/>
      <c r="QDT62" s="1028"/>
      <c r="QDU62" s="1028"/>
      <c r="QDV62" s="1028"/>
      <c r="QDW62" s="1028"/>
      <c r="QDX62" s="1028"/>
      <c r="QDY62" s="1028"/>
      <c r="QDZ62" s="1028"/>
      <c r="QEA62" s="1028"/>
      <c r="QEB62" s="1028"/>
      <c r="QEC62" s="1028"/>
      <c r="QED62" s="1028"/>
      <c r="QEE62" s="1028"/>
      <c r="QEF62" s="1028"/>
      <c r="QEG62" s="1028"/>
      <c r="QEH62" s="1028"/>
      <c r="QEI62" s="1028"/>
      <c r="QEJ62" s="1028"/>
      <c r="QEK62" s="1028"/>
      <c r="QEL62" s="1028"/>
      <c r="QEM62" s="1028"/>
      <c r="QEN62" s="1028"/>
      <c r="QEO62" s="1028"/>
      <c r="QEP62" s="1028"/>
      <c r="QEQ62" s="1028"/>
      <c r="QER62" s="1028"/>
      <c r="QES62" s="1028"/>
      <c r="QET62" s="1028"/>
      <c r="QEU62" s="1028"/>
      <c r="QEV62" s="1028"/>
      <c r="QEW62" s="1028"/>
      <c r="QEX62" s="1028"/>
      <c r="QEY62" s="1028"/>
      <c r="QEZ62" s="1028"/>
      <c r="QFA62" s="1028"/>
      <c r="QFB62" s="1028"/>
      <c r="QFC62" s="1028"/>
      <c r="QFD62" s="1028"/>
      <c r="QFE62" s="1028"/>
      <c r="QFF62" s="1028"/>
      <c r="QFG62" s="1028"/>
      <c r="QFH62" s="1028"/>
      <c r="QFI62" s="1028"/>
      <c r="QFJ62" s="1028"/>
      <c r="QFK62" s="1028"/>
      <c r="QFL62" s="1028"/>
      <c r="QFM62" s="1028"/>
      <c r="QFN62" s="1028"/>
      <c r="QFO62" s="1028"/>
      <c r="QFP62" s="1028"/>
      <c r="QFQ62" s="1028"/>
      <c r="QFR62" s="1028"/>
      <c r="QFS62" s="1028"/>
      <c r="QFT62" s="1028"/>
      <c r="QFU62" s="1028"/>
      <c r="QFV62" s="1028"/>
      <c r="QFW62" s="1028"/>
      <c r="QFX62" s="1028"/>
      <c r="QFY62" s="1028"/>
      <c r="QFZ62" s="1028"/>
      <c r="QGA62" s="1028"/>
      <c r="QGB62" s="1028"/>
      <c r="QGC62" s="1028"/>
      <c r="QGD62" s="1028"/>
      <c r="QGE62" s="1028"/>
      <c r="QGF62" s="1028"/>
      <c r="QGG62" s="1028"/>
      <c r="QGH62" s="1028"/>
      <c r="QGI62" s="1028"/>
      <c r="QGJ62" s="1028"/>
      <c r="QGK62" s="1028"/>
      <c r="QGL62" s="1028"/>
      <c r="QGM62" s="1028"/>
      <c r="QGN62" s="1028"/>
      <c r="QGO62" s="1028"/>
      <c r="QGP62" s="1028"/>
      <c r="QGQ62" s="1028"/>
      <c r="QGR62" s="1028"/>
      <c r="QGS62" s="1028"/>
      <c r="QGT62" s="1028"/>
      <c r="QGU62" s="1028"/>
      <c r="QGV62" s="1028"/>
      <c r="QGW62" s="1028"/>
      <c r="QGX62" s="1028"/>
      <c r="QGY62" s="1028"/>
      <c r="QGZ62" s="1028"/>
      <c r="QHA62" s="1028"/>
      <c r="QHB62" s="1028"/>
      <c r="QHC62" s="1028"/>
      <c r="QHD62" s="1028"/>
      <c r="QHE62" s="1028"/>
      <c r="QHF62" s="1028"/>
      <c r="QHG62" s="1028"/>
      <c r="QHH62" s="1028"/>
      <c r="QHI62" s="1028"/>
      <c r="QHJ62" s="1028"/>
      <c r="QHK62" s="1028"/>
      <c r="QHL62" s="1028"/>
      <c r="QHM62" s="1028"/>
      <c r="QHN62" s="1028"/>
      <c r="QHO62" s="1028"/>
      <c r="QHP62" s="1028"/>
      <c r="QHQ62" s="1028"/>
      <c r="QHR62" s="1028"/>
      <c r="QHS62" s="1028"/>
      <c r="QHT62" s="1028"/>
      <c r="QHU62" s="1028"/>
      <c r="QHV62" s="1028"/>
      <c r="QHW62" s="1028"/>
      <c r="QHX62" s="1028"/>
      <c r="QHY62" s="1028"/>
      <c r="QHZ62" s="1028"/>
      <c r="QIA62" s="1028"/>
      <c r="QIB62" s="1028"/>
      <c r="QIC62" s="1028"/>
      <c r="QID62" s="1028"/>
      <c r="QIE62" s="1028"/>
      <c r="QIF62" s="1028"/>
      <c r="QIG62" s="1028"/>
      <c r="QIH62" s="1028"/>
      <c r="QII62" s="1028"/>
      <c r="QIJ62" s="1028"/>
      <c r="QIK62" s="1028"/>
      <c r="QIL62" s="1028"/>
      <c r="QIM62" s="1028"/>
      <c r="QIN62" s="1028"/>
      <c r="QIO62" s="1028"/>
      <c r="QIP62" s="1028"/>
      <c r="QIQ62" s="1028"/>
      <c r="QIR62" s="1028"/>
      <c r="QIS62" s="1028"/>
      <c r="QIT62" s="1028"/>
      <c r="QIU62" s="1028"/>
      <c r="QIV62" s="1028"/>
      <c r="QIW62" s="1028"/>
      <c r="QIX62" s="1028"/>
      <c r="QIY62" s="1028"/>
      <c r="QIZ62" s="1028"/>
      <c r="QJA62" s="1028"/>
      <c r="QJB62" s="1028"/>
      <c r="QJC62" s="1028"/>
      <c r="QJD62" s="1028"/>
      <c r="QJE62" s="1028"/>
      <c r="QJF62" s="1028"/>
      <c r="QJG62" s="1028"/>
      <c r="QJH62" s="1028"/>
      <c r="QJI62" s="1028"/>
      <c r="QJJ62" s="1028"/>
      <c r="QJK62" s="1028"/>
      <c r="QJL62" s="1028"/>
      <c r="QJM62" s="1028"/>
      <c r="QJN62" s="1028"/>
      <c r="QJO62" s="1028"/>
      <c r="QJP62" s="1028"/>
      <c r="QJQ62" s="1028"/>
      <c r="QJR62" s="1028"/>
      <c r="QJS62" s="1028"/>
      <c r="QJT62" s="1028"/>
      <c r="QJU62" s="1028"/>
      <c r="QJV62" s="1028"/>
      <c r="QJW62" s="1028"/>
      <c r="QJX62" s="1028"/>
      <c r="QJY62" s="1028"/>
      <c r="QJZ62" s="1028"/>
      <c r="QKA62" s="1028"/>
      <c r="QKB62" s="1028"/>
      <c r="QKC62" s="1028"/>
      <c r="QKD62" s="1028"/>
      <c r="QKE62" s="1028"/>
      <c r="QKF62" s="1028"/>
      <c r="QKG62" s="1028"/>
      <c r="QKH62" s="1028"/>
      <c r="QKI62" s="1028"/>
      <c r="QKJ62" s="1028"/>
      <c r="QKK62" s="1028"/>
      <c r="QKL62" s="1028"/>
      <c r="QKM62" s="1028"/>
      <c r="QKN62" s="1028"/>
      <c r="QKO62" s="1028"/>
      <c r="QKP62" s="1028"/>
      <c r="QKQ62" s="1028"/>
      <c r="QKR62" s="1028"/>
      <c r="QKS62" s="1028"/>
      <c r="QKT62" s="1028"/>
      <c r="QKU62" s="1028"/>
      <c r="QKV62" s="1028"/>
      <c r="QKW62" s="1028"/>
      <c r="QKX62" s="1028"/>
      <c r="QKY62" s="1028"/>
      <c r="QKZ62" s="1028"/>
      <c r="QLA62" s="1028"/>
      <c r="QLB62" s="1028"/>
      <c r="QLC62" s="1028"/>
      <c r="QLD62" s="1028"/>
      <c r="QLE62" s="1028"/>
      <c r="QLF62" s="1028"/>
      <c r="QLG62" s="1028"/>
      <c r="QLH62" s="1028"/>
      <c r="QLI62" s="1028"/>
      <c r="QLJ62" s="1028"/>
      <c r="QLK62" s="1028"/>
      <c r="QLL62" s="1028"/>
      <c r="QLM62" s="1028"/>
      <c r="QLN62" s="1028"/>
      <c r="QLO62" s="1028"/>
      <c r="QLP62" s="1028"/>
      <c r="QLQ62" s="1028"/>
      <c r="QLR62" s="1028"/>
      <c r="QLS62" s="1028"/>
      <c r="QLT62" s="1028"/>
      <c r="QLU62" s="1028"/>
      <c r="QLV62" s="1028"/>
      <c r="QLW62" s="1028"/>
      <c r="QLX62" s="1028"/>
      <c r="QLY62" s="1028"/>
      <c r="QLZ62" s="1028"/>
      <c r="QMA62" s="1028"/>
      <c r="QMB62" s="1028"/>
      <c r="QMC62" s="1028"/>
      <c r="QMD62" s="1028"/>
      <c r="QME62" s="1028"/>
      <c r="QMF62" s="1028"/>
      <c r="QMG62" s="1028"/>
      <c r="QMH62" s="1028"/>
      <c r="QMI62" s="1028"/>
      <c r="QMJ62" s="1028"/>
      <c r="QMK62" s="1028"/>
      <c r="QML62" s="1028"/>
      <c r="QMM62" s="1028"/>
      <c r="QMN62" s="1028"/>
      <c r="QMO62" s="1028"/>
      <c r="QMP62" s="1028"/>
      <c r="QMQ62" s="1028"/>
      <c r="QMR62" s="1028"/>
      <c r="QMS62" s="1028"/>
      <c r="QMT62" s="1028"/>
      <c r="QMU62" s="1028"/>
      <c r="QMV62" s="1028"/>
      <c r="QMW62" s="1028"/>
      <c r="QMX62" s="1028"/>
      <c r="QMY62" s="1028"/>
      <c r="QMZ62" s="1028"/>
      <c r="QNA62" s="1028"/>
      <c r="QNB62" s="1028"/>
      <c r="QNC62" s="1028"/>
      <c r="QND62" s="1028"/>
      <c r="QNE62" s="1028"/>
      <c r="QNF62" s="1028"/>
      <c r="QNG62" s="1028"/>
      <c r="QNH62" s="1028"/>
      <c r="QNI62" s="1028"/>
      <c r="QNJ62" s="1028"/>
      <c r="QNK62" s="1028"/>
      <c r="QNL62" s="1028"/>
      <c r="QNM62" s="1028"/>
      <c r="QNN62" s="1028"/>
      <c r="QNO62" s="1028"/>
      <c r="QNP62" s="1028"/>
      <c r="QNQ62" s="1028"/>
      <c r="QNR62" s="1028"/>
      <c r="QNS62" s="1028"/>
      <c r="QNT62" s="1028"/>
      <c r="QNU62" s="1028"/>
      <c r="QNV62" s="1028"/>
      <c r="QNW62" s="1028"/>
      <c r="QNX62" s="1028"/>
      <c r="QNY62" s="1028"/>
      <c r="QNZ62" s="1028"/>
      <c r="QOA62" s="1028"/>
      <c r="QOB62" s="1028"/>
      <c r="QOC62" s="1028"/>
      <c r="QOD62" s="1028"/>
      <c r="QOE62" s="1028"/>
      <c r="QOF62" s="1028"/>
      <c r="QOG62" s="1028"/>
      <c r="QOH62" s="1028"/>
      <c r="QOI62" s="1028"/>
      <c r="QOJ62" s="1028"/>
      <c r="QOK62" s="1028"/>
      <c r="QOL62" s="1028"/>
      <c r="QOM62" s="1028"/>
      <c r="QON62" s="1028"/>
      <c r="QOO62" s="1028"/>
      <c r="QOP62" s="1028"/>
      <c r="QOQ62" s="1028"/>
      <c r="QOR62" s="1028"/>
      <c r="QOS62" s="1028"/>
      <c r="QOT62" s="1028"/>
      <c r="QOU62" s="1028"/>
      <c r="QOV62" s="1028"/>
      <c r="QOW62" s="1028"/>
      <c r="QOX62" s="1028"/>
      <c r="QOY62" s="1028"/>
      <c r="QOZ62" s="1028"/>
      <c r="QPA62" s="1028"/>
      <c r="QPB62" s="1028"/>
      <c r="QPC62" s="1028"/>
      <c r="QPD62" s="1028"/>
      <c r="QPE62" s="1028"/>
      <c r="QPF62" s="1028"/>
      <c r="QPG62" s="1028"/>
      <c r="QPH62" s="1028"/>
      <c r="QPI62" s="1028"/>
      <c r="QPJ62" s="1028"/>
      <c r="QPK62" s="1028"/>
      <c r="QPL62" s="1028"/>
      <c r="QPM62" s="1028"/>
      <c r="QPN62" s="1028"/>
      <c r="QPO62" s="1028"/>
      <c r="QPP62" s="1028"/>
      <c r="QPQ62" s="1028"/>
      <c r="QPR62" s="1028"/>
      <c r="QPS62" s="1028"/>
      <c r="QPT62" s="1028"/>
      <c r="QPU62" s="1028"/>
      <c r="QPV62" s="1028"/>
      <c r="QPW62" s="1028"/>
      <c r="QPX62" s="1028"/>
      <c r="QPY62" s="1028"/>
      <c r="QPZ62" s="1028"/>
      <c r="QQA62" s="1028"/>
      <c r="QQB62" s="1028"/>
      <c r="QQC62" s="1028"/>
      <c r="QQD62" s="1028"/>
      <c r="QQE62" s="1028"/>
      <c r="QQF62" s="1028"/>
      <c r="QQG62" s="1028"/>
      <c r="QQH62" s="1028"/>
      <c r="QQI62" s="1028"/>
      <c r="QQJ62" s="1028"/>
      <c r="QQK62" s="1028"/>
      <c r="QQL62" s="1028"/>
      <c r="QQM62" s="1028"/>
      <c r="QQN62" s="1028"/>
      <c r="QQO62" s="1028"/>
      <c r="QQP62" s="1028"/>
      <c r="QQQ62" s="1028"/>
      <c r="QQR62" s="1028"/>
      <c r="QQS62" s="1028"/>
      <c r="QQT62" s="1028"/>
      <c r="QQU62" s="1028"/>
      <c r="QQV62" s="1028"/>
      <c r="QQW62" s="1028"/>
      <c r="QQX62" s="1028"/>
      <c r="QQY62" s="1028"/>
      <c r="QQZ62" s="1028"/>
      <c r="QRA62" s="1028"/>
      <c r="QRB62" s="1028"/>
      <c r="QRC62" s="1028"/>
      <c r="QRD62" s="1028"/>
      <c r="QRE62" s="1028"/>
      <c r="QRF62" s="1028"/>
      <c r="QRG62" s="1028"/>
      <c r="QRH62" s="1028"/>
      <c r="QRI62" s="1028"/>
      <c r="QRJ62" s="1028"/>
      <c r="QRK62" s="1028"/>
      <c r="QRL62" s="1028"/>
      <c r="QRM62" s="1028"/>
      <c r="QRN62" s="1028"/>
      <c r="QRO62" s="1028"/>
      <c r="QRP62" s="1028"/>
      <c r="QRQ62" s="1028"/>
      <c r="QRR62" s="1028"/>
      <c r="QRS62" s="1028"/>
      <c r="QRT62" s="1028"/>
      <c r="QRU62" s="1028"/>
      <c r="QRV62" s="1028"/>
      <c r="QRW62" s="1028"/>
      <c r="QRX62" s="1028"/>
      <c r="QRY62" s="1028"/>
      <c r="QRZ62" s="1028"/>
      <c r="QSA62" s="1028"/>
      <c r="QSB62" s="1028"/>
      <c r="QSC62" s="1028"/>
      <c r="QSD62" s="1028"/>
      <c r="QSE62" s="1028"/>
      <c r="QSF62" s="1028"/>
      <c r="QSG62" s="1028"/>
      <c r="QSH62" s="1028"/>
      <c r="QSI62" s="1028"/>
      <c r="QSJ62" s="1028"/>
      <c r="QSK62" s="1028"/>
      <c r="QSL62" s="1028"/>
      <c r="QSM62" s="1028"/>
      <c r="QSN62" s="1028"/>
      <c r="QSO62" s="1028"/>
      <c r="QSP62" s="1028"/>
      <c r="QSQ62" s="1028"/>
      <c r="QSR62" s="1028"/>
      <c r="QSS62" s="1028"/>
      <c r="QST62" s="1028"/>
      <c r="QSU62" s="1028"/>
      <c r="QSV62" s="1028"/>
      <c r="QSW62" s="1028"/>
      <c r="QSX62" s="1028"/>
      <c r="QSY62" s="1028"/>
      <c r="QSZ62" s="1028"/>
      <c r="QTA62" s="1028"/>
      <c r="QTB62" s="1028"/>
      <c r="QTC62" s="1028"/>
      <c r="QTD62" s="1028"/>
      <c r="QTE62" s="1028"/>
      <c r="QTF62" s="1028"/>
      <c r="QTG62" s="1028"/>
      <c r="QTH62" s="1028"/>
      <c r="QTI62" s="1028"/>
      <c r="QTJ62" s="1028"/>
      <c r="QTK62" s="1028"/>
      <c r="QTL62" s="1028"/>
      <c r="QTM62" s="1028"/>
      <c r="QTN62" s="1028"/>
      <c r="QTO62" s="1028"/>
      <c r="QTP62" s="1028"/>
      <c r="QTQ62" s="1028"/>
      <c r="QTR62" s="1028"/>
      <c r="QTS62" s="1028"/>
      <c r="QTT62" s="1028"/>
      <c r="QTU62" s="1028"/>
      <c r="QTV62" s="1028"/>
      <c r="QTW62" s="1028"/>
      <c r="QTX62" s="1028"/>
      <c r="QTY62" s="1028"/>
      <c r="QTZ62" s="1028"/>
      <c r="QUA62" s="1028"/>
      <c r="QUB62" s="1028"/>
      <c r="QUC62" s="1028"/>
      <c r="QUD62" s="1028"/>
      <c r="QUE62" s="1028"/>
      <c r="QUF62" s="1028"/>
      <c r="QUG62" s="1028"/>
      <c r="QUH62" s="1028"/>
      <c r="QUI62" s="1028"/>
      <c r="QUJ62" s="1028"/>
      <c r="QUK62" s="1028"/>
      <c r="QUL62" s="1028"/>
      <c r="QUM62" s="1028"/>
      <c r="QUN62" s="1028"/>
      <c r="QUO62" s="1028"/>
      <c r="QUP62" s="1028"/>
      <c r="QUQ62" s="1028"/>
      <c r="QUR62" s="1028"/>
      <c r="QUS62" s="1028"/>
      <c r="QUT62" s="1028"/>
      <c r="QUU62" s="1028"/>
      <c r="QUV62" s="1028"/>
      <c r="QUW62" s="1028"/>
      <c r="QUX62" s="1028"/>
      <c r="QUY62" s="1028"/>
      <c r="QUZ62" s="1028"/>
      <c r="QVA62" s="1028"/>
      <c r="QVB62" s="1028"/>
      <c r="QVC62" s="1028"/>
      <c r="QVD62" s="1028"/>
      <c r="QVE62" s="1028"/>
      <c r="QVF62" s="1028"/>
      <c r="QVG62" s="1028"/>
      <c r="QVH62" s="1028"/>
      <c r="QVI62" s="1028"/>
      <c r="QVJ62" s="1028"/>
      <c r="QVK62" s="1028"/>
      <c r="QVL62" s="1028"/>
      <c r="QVM62" s="1028"/>
      <c r="QVN62" s="1028"/>
      <c r="QVO62" s="1028"/>
      <c r="QVP62" s="1028"/>
      <c r="QVQ62" s="1028"/>
      <c r="QVR62" s="1028"/>
      <c r="QVS62" s="1028"/>
      <c r="QVT62" s="1028"/>
      <c r="QVU62" s="1028"/>
      <c r="QVV62" s="1028"/>
      <c r="QVW62" s="1028"/>
      <c r="QVX62" s="1028"/>
      <c r="QVY62" s="1028"/>
      <c r="QVZ62" s="1028"/>
      <c r="QWA62" s="1028"/>
      <c r="QWB62" s="1028"/>
      <c r="QWC62" s="1028"/>
      <c r="QWD62" s="1028"/>
      <c r="QWE62" s="1028"/>
      <c r="QWF62" s="1028"/>
      <c r="QWG62" s="1028"/>
      <c r="QWH62" s="1028"/>
      <c r="QWI62" s="1028"/>
      <c r="QWJ62" s="1028"/>
      <c r="QWK62" s="1028"/>
      <c r="QWL62" s="1028"/>
      <c r="QWM62" s="1028"/>
      <c r="QWN62" s="1028"/>
      <c r="QWO62" s="1028"/>
      <c r="QWP62" s="1028"/>
      <c r="QWQ62" s="1028"/>
      <c r="QWR62" s="1028"/>
      <c r="QWS62" s="1028"/>
      <c r="QWT62" s="1028"/>
      <c r="QWU62" s="1028"/>
      <c r="QWV62" s="1028"/>
      <c r="QWW62" s="1028"/>
      <c r="QWX62" s="1028"/>
      <c r="QWY62" s="1028"/>
      <c r="QWZ62" s="1028"/>
      <c r="QXA62" s="1028"/>
      <c r="QXB62" s="1028"/>
      <c r="QXC62" s="1028"/>
      <c r="QXD62" s="1028"/>
      <c r="QXE62" s="1028"/>
      <c r="QXF62" s="1028"/>
      <c r="QXG62" s="1028"/>
      <c r="QXH62" s="1028"/>
      <c r="QXI62" s="1028"/>
      <c r="QXJ62" s="1028"/>
      <c r="QXK62" s="1028"/>
      <c r="QXL62" s="1028"/>
      <c r="QXM62" s="1028"/>
      <c r="QXN62" s="1028"/>
      <c r="QXO62" s="1028"/>
      <c r="QXP62" s="1028"/>
      <c r="QXQ62" s="1028"/>
      <c r="QXR62" s="1028"/>
      <c r="QXS62" s="1028"/>
      <c r="QXT62" s="1028"/>
      <c r="QXU62" s="1028"/>
      <c r="QXV62" s="1028"/>
      <c r="QXW62" s="1028"/>
      <c r="QXX62" s="1028"/>
      <c r="QXY62" s="1028"/>
      <c r="QXZ62" s="1028"/>
      <c r="QYA62" s="1028"/>
      <c r="QYB62" s="1028"/>
      <c r="QYC62" s="1028"/>
      <c r="QYD62" s="1028"/>
      <c r="QYE62" s="1028"/>
      <c r="QYF62" s="1028"/>
      <c r="QYG62" s="1028"/>
      <c r="QYH62" s="1028"/>
      <c r="QYI62" s="1028"/>
      <c r="QYJ62" s="1028"/>
      <c r="QYK62" s="1028"/>
      <c r="QYL62" s="1028"/>
      <c r="QYM62" s="1028"/>
      <c r="QYN62" s="1028"/>
      <c r="QYO62" s="1028"/>
      <c r="QYP62" s="1028"/>
      <c r="QYQ62" s="1028"/>
      <c r="QYR62" s="1028"/>
      <c r="QYS62" s="1028"/>
      <c r="QYT62" s="1028"/>
      <c r="QYU62" s="1028"/>
      <c r="QYV62" s="1028"/>
      <c r="QYW62" s="1028"/>
      <c r="QYX62" s="1028"/>
      <c r="QYY62" s="1028"/>
      <c r="QYZ62" s="1028"/>
      <c r="QZA62" s="1028"/>
      <c r="QZB62" s="1028"/>
      <c r="QZC62" s="1028"/>
      <c r="QZD62" s="1028"/>
      <c r="QZE62" s="1028"/>
      <c r="QZF62" s="1028"/>
      <c r="QZG62" s="1028"/>
      <c r="QZH62" s="1028"/>
      <c r="QZI62" s="1028"/>
      <c r="QZJ62" s="1028"/>
      <c r="QZK62" s="1028"/>
      <c r="QZL62" s="1028"/>
      <c r="QZM62" s="1028"/>
      <c r="QZN62" s="1028"/>
      <c r="QZO62" s="1028"/>
      <c r="QZP62" s="1028"/>
      <c r="QZQ62" s="1028"/>
      <c r="QZR62" s="1028"/>
      <c r="QZS62" s="1028"/>
      <c r="QZT62" s="1028"/>
      <c r="QZU62" s="1028"/>
      <c r="QZV62" s="1028"/>
      <c r="QZW62" s="1028"/>
      <c r="QZX62" s="1028"/>
      <c r="QZY62" s="1028"/>
      <c r="QZZ62" s="1028"/>
      <c r="RAA62" s="1028"/>
      <c r="RAB62" s="1028"/>
      <c r="RAC62" s="1028"/>
      <c r="RAD62" s="1028"/>
      <c r="RAE62" s="1028"/>
      <c r="RAF62" s="1028"/>
      <c r="RAG62" s="1028"/>
      <c r="RAH62" s="1028"/>
      <c r="RAI62" s="1028"/>
      <c r="RAJ62" s="1028"/>
      <c r="RAK62" s="1028"/>
      <c r="RAL62" s="1028"/>
      <c r="RAM62" s="1028"/>
      <c r="RAN62" s="1028"/>
      <c r="RAO62" s="1028"/>
      <c r="RAP62" s="1028"/>
      <c r="RAQ62" s="1028"/>
      <c r="RAR62" s="1028"/>
      <c r="RAS62" s="1028"/>
      <c r="RAT62" s="1028"/>
      <c r="RAU62" s="1028"/>
      <c r="RAV62" s="1028"/>
      <c r="RAW62" s="1028"/>
      <c r="RAX62" s="1028"/>
      <c r="RAY62" s="1028"/>
      <c r="RAZ62" s="1028"/>
      <c r="RBA62" s="1028"/>
      <c r="RBB62" s="1028"/>
      <c r="RBC62" s="1028"/>
      <c r="RBD62" s="1028"/>
      <c r="RBE62" s="1028"/>
      <c r="RBF62" s="1028"/>
      <c r="RBG62" s="1028"/>
      <c r="RBH62" s="1028"/>
      <c r="RBI62" s="1028"/>
      <c r="RBJ62" s="1028"/>
      <c r="RBK62" s="1028"/>
      <c r="RBL62" s="1028"/>
      <c r="RBM62" s="1028"/>
      <c r="RBN62" s="1028"/>
      <c r="RBO62" s="1028"/>
      <c r="RBP62" s="1028"/>
      <c r="RBQ62" s="1028"/>
      <c r="RBR62" s="1028"/>
      <c r="RBS62" s="1028"/>
      <c r="RBT62" s="1028"/>
      <c r="RBU62" s="1028"/>
      <c r="RBV62" s="1028"/>
      <c r="RBW62" s="1028"/>
      <c r="RBX62" s="1028"/>
      <c r="RBY62" s="1028"/>
      <c r="RBZ62" s="1028"/>
      <c r="RCA62" s="1028"/>
      <c r="RCB62" s="1028"/>
      <c r="RCC62" s="1028"/>
      <c r="RCD62" s="1028"/>
      <c r="RCE62" s="1028"/>
      <c r="RCF62" s="1028"/>
      <c r="RCG62" s="1028"/>
      <c r="RCH62" s="1028"/>
      <c r="RCI62" s="1028"/>
      <c r="RCJ62" s="1028"/>
      <c r="RCK62" s="1028"/>
      <c r="RCL62" s="1028"/>
      <c r="RCM62" s="1028"/>
      <c r="RCN62" s="1028"/>
      <c r="RCO62" s="1028"/>
      <c r="RCP62" s="1028"/>
      <c r="RCQ62" s="1028"/>
      <c r="RCR62" s="1028"/>
      <c r="RCS62" s="1028"/>
      <c r="RCT62" s="1028"/>
      <c r="RCU62" s="1028"/>
      <c r="RCV62" s="1028"/>
      <c r="RCW62" s="1028"/>
      <c r="RCX62" s="1028"/>
      <c r="RCY62" s="1028"/>
      <c r="RCZ62" s="1028"/>
      <c r="RDA62" s="1028"/>
      <c r="RDB62" s="1028"/>
      <c r="RDC62" s="1028"/>
      <c r="RDD62" s="1028"/>
      <c r="RDE62" s="1028"/>
      <c r="RDF62" s="1028"/>
      <c r="RDG62" s="1028"/>
      <c r="RDH62" s="1028"/>
      <c r="RDI62" s="1028"/>
      <c r="RDJ62" s="1028"/>
      <c r="RDK62" s="1028"/>
      <c r="RDL62" s="1028"/>
      <c r="RDM62" s="1028"/>
      <c r="RDN62" s="1028"/>
      <c r="RDO62" s="1028"/>
      <c r="RDP62" s="1028"/>
      <c r="RDQ62" s="1028"/>
      <c r="RDR62" s="1028"/>
      <c r="RDS62" s="1028"/>
      <c r="RDT62" s="1028"/>
      <c r="RDU62" s="1028"/>
      <c r="RDV62" s="1028"/>
      <c r="RDW62" s="1028"/>
      <c r="RDX62" s="1028"/>
      <c r="RDY62" s="1028"/>
      <c r="RDZ62" s="1028"/>
      <c r="REA62" s="1028"/>
      <c r="REB62" s="1028"/>
      <c r="REC62" s="1028"/>
      <c r="RED62" s="1028"/>
      <c r="REE62" s="1028"/>
      <c r="REF62" s="1028"/>
      <c r="REG62" s="1028"/>
      <c r="REH62" s="1028"/>
      <c r="REI62" s="1028"/>
      <c r="REJ62" s="1028"/>
      <c r="REK62" s="1028"/>
      <c r="REL62" s="1028"/>
      <c r="REM62" s="1028"/>
      <c r="REN62" s="1028"/>
      <c r="REO62" s="1028"/>
      <c r="REP62" s="1028"/>
      <c r="REQ62" s="1028"/>
      <c r="RER62" s="1028"/>
      <c r="RES62" s="1028"/>
      <c r="RET62" s="1028"/>
      <c r="REU62" s="1028"/>
      <c r="REV62" s="1028"/>
      <c r="REW62" s="1028"/>
      <c r="REX62" s="1028"/>
      <c r="REY62" s="1028"/>
      <c r="REZ62" s="1028"/>
      <c r="RFA62" s="1028"/>
      <c r="RFB62" s="1028"/>
      <c r="RFC62" s="1028"/>
      <c r="RFD62" s="1028"/>
      <c r="RFE62" s="1028"/>
      <c r="RFF62" s="1028"/>
      <c r="RFG62" s="1028"/>
      <c r="RFH62" s="1028"/>
      <c r="RFI62" s="1028"/>
      <c r="RFJ62" s="1028"/>
      <c r="RFK62" s="1028"/>
      <c r="RFL62" s="1028"/>
      <c r="RFM62" s="1028"/>
      <c r="RFN62" s="1028"/>
      <c r="RFO62" s="1028"/>
      <c r="RFP62" s="1028"/>
      <c r="RFQ62" s="1028"/>
      <c r="RFR62" s="1028"/>
      <c r="RFS62" s="1028"/>
      <c r="RFT62" s="1028"/>
      <c r="RFU62" s="1028"/>
      <c r="RFV62" s="1028"/>
      <c r="RFW62" s="1028"/>
      <c r="RFX62" s="1028"/>
      <c r="RFY62" s="1028"/>
      <c r="RFZ62" s="1028"/>
      <c r="RGA62" s="1028"/>
      <c r="RGB62" s="1028"/>
      <c r="RGC62" s="1028"/>
      <c r="RGD62" s="1028"/>
      <c r="RGE62" s="1028"/>
      <c r="RGF62" s="1028"/>
      <c r="RGG62" s="1028"/>
      <c r="RGH62" s="1028"/>
      <c r="RGI62" s="1028"/>
      <c r="RGJ62" s="1028"/>
      <c r="RGK62" s="1028"/>
      <c r="RGL62" s="1028"/>
      <c r="RGM62" s="1028"/>
      <c r="RGN62" s="1028"/>
      <c r="RGO62" s="1028"/>
      <c r="RGP62" s="1028"/>
      <c r="RGQ62" s="1028"/>
      <c r="RGR62" s="1028"/>
      <c r="RGS62" s="1028"/>
      <c r="RGT62" s="1028"/>
      <c r="RGU62" s="1028"/>
      <c r="RGV62" s="1028"/>
      <c r="RGW62" s="1028"/>
      <c r="RGX62" s="1028"/>
      <c r="RGY62" s="1028"/>
      <c r="RGZ62" s="1028"/>
      <c r="RHA62" s="1028"/>
      <c r="RHB62" s="1028"/>
      <c r="RHC62" s="1028"/>
      <c r="RHD62" s="1028"/>
      <c r="RHE62" s="1028"/>
      <c r="RHF62" s="1028"/>
      <c r="RHG62" s="1028"/>
      <c r="RHH62" s="1028"/>
      <c r="RHI62" s="1028"/>
      <c r="RHJ62" s="1028"/>
      <c r="RHK62" s="1028"/>
      <c r="RHL62" s="1028"/>
      <c r="RHM62" s="1028"/>
      <c r="RHN62" s="1028"/>
      <c r="RHO62" s="1028"/>
      <c r="RHP62" s="1028"/>
      <c r="RHQ62" s="1028"/>
      <c r="RHR62" s="1028"/>
      <c r="RHS62" s="1028"/>
      <c r="RHT62" s="1028"/>
      <c r="RHU62" s="1028"/>
      <c r="RHV62" s="1028"/>
      <c r="RHW62" s="1028"/>
      <c r="RHX62" s="1028"/>
      <c r="RHY62" s="1028"/>
      <c r="RHZ62" s="1028"/>
      <c r="RIA62" s="1028"/>
      <c r="RIB62" s="1028"/>
      <c r="RIC62" s="1028"/>
      <c r="RID62" s="1028"/>
      <c r="RIE62" s="1028"/>
      <c r="RIF62" s="1028"/>
      <c r="RIG62" s="1028"/>
      <c r="RIH62" s="1028"/>
      <c r="RII62" s="1028"/>
      <c r="RIJ62" s="1028"/>
      <c r="RIK62" s="1028"/>
      <c r="RIL62" s="1028"/>
      <c r="RIM62" s="1028"/>
      <c r="RIN62" s="1028"/>
      <c r="RIO62" s="1028"/>
      <c r="RIP62" s="1028"/>
      <c r="RIQ62" s="1028"/>
      <c r="RIR62" s="1028"/>
      <c r="RIS62" s="1028"/>
      <c r="RIT62" s="1028"/>
      <c r="RIU62" s="1028"/>
      <c r="RIV62" s="1028"/>
      <c r="RIW62" s="1028"/>
      <c r="RIX62" s="1028"/>
      <c r="RIY62" s="1028"/>
      <c r="RIZ62" s="1028"/>
      <c r="RJA62" s="1028"/>
      <c r="RJB62" s="1028"/>
      <c r="RJC62" s="1028"/>
      <c r="RJD62" s="1028"/>
      <c r="RJE62" s="1028"/>
      <c r="RJF62" s="1028"/>
      <c r="RJG62" s="1028"/>
      <c r="RJH62" s="1028"/>
      <c r="RJI62" s="1028"/>
      <c r="RJJ62" s="1028"/>
      <c r="RJK62" s="1028"/>
      <c r="RJL62" s="1028"/>
      <c r="RJM62" s="1028"/>
      <c r="RJN62" s="1028"/>
      <c r="RJO62" s="1028"/>
      <c r="RJP62" s="1028"/>
      <c r="RJQ62" s="1028"/>
      <c r="RJR62" s="1028"/>
      <c r="RJS62" s="1028"/>
      <c r="RJT62" s="1028"/>
      <c r="RJU62" s="1028"/>
      <c r="RJV62" s="1028"/>
      <c r="RJW62" s="1028"/>
      <c r="RJX62" s="1028"/>
      <c r="RJY62" s="1028"/>
      <c r="RJZ62" s="1028"/>
      <c r="RKA62" s="1028"/>
      <c r="RKB62" s="1028"/>
      <c r="RKC62" s="1028"/>
      <c r="RKD62" s="1028"/>
      <c r="RKE62" s="1028"/>
      <c r="RKF62" s="1028"/>
      <c r="RKG62" s="1028"/>
      <c r="RKH62" s="1028"/>
      <c r="RKI62" s="1028"/>
      <c r="RKJ62" s="1028"/>
      <c r="RKK62" s="1028"/>
      <c r="RKL62" s="1028"/>
      <c r="RKM62" s="1028"/>
      <c r="RKN62" s="1028"/>
      <c r="RKO62" s="1028"/>
      <c r="RKP62" s="1028"/>
      <c r="RKQ62" s="1028"/>
      <c r="RKR62" s="1028"/>
      <c r="RKS62" s="1028"/>
      <c r="RKT62" s="1028"/>
      <c r="RKU62" s="1028"/>
      <c r="RKV62" s="1028"/>
      <c r="RKW62" s="1028"/>
      <c r="RKX62" s="1028"/>
      <c r="RKY62" s="1028"/>
      <c r="RKZ62" s="1028"/>
      <c r="RLA62" s="1028"/>
      <c r="RLB62" s="1028"/>
      <c r="RLC62" s="1028"/>
      <c r="RLD62" s="1028"/>
      <c r="RLE62" s="1028"/>
      <c r="RLF62" s="1028"/>
      <c r="RLG62" s="1028"/>
      <c r="RLH62" s="1028"/>
      <c r="RLI62" s="1028"/>
      <c r="RLJ62" s="1028"/>
      <c r="RLK62" s="1028"/>
      <c r="RLL62" s="1028"/>
      <c r="RLM62" s="1028"/>
      <c r="RLN62" s="1028"/>
      <c r="RLO62" s="1028"/>
      <c r="RLP62" s="1028"/>
      <c r="RLQ62" s="1028"/>
      <c r="RLR62" s="1028"/>
      <c r="RLS62" s="1028"/>
      <c r="RLT62" s="1028"/>
      <c r="RLU62" s="1028"/>
      <c r="RLV62" s="1028"/>
      <c r="RLW62" s="1028"/>
      <c r="RLX62" s="1028"/>
      <c r="RLY62" s="1028"/>
      <c r="RLZ62" s="1028"/>
      <c r="RMA62" s="1028"/>
      <c r="RMB62" s="1028"/>
      <c r="RMC62" s="1028"/>
      <c r="RMD62" s="1028"/>
      <c r="RME62" s="1028"/>
      <c r="RMF62" s="1028"/>
      <c r="RMG62" s="1028"/>
      <c r="RMH62" s="1028"/>
      <c r="RMI62" s="1028"/>
      <c r="RMJ62" s="1028"/>
      <c r="RMK62" s="1028"/>
      <c r="RML62" s="1028"/>
      <c r="RMM62" s="1028"/>
      <c r="RMN62" s="1028"/>
      <c r="RMO62" s="1028"/>
      <c r="RMP62" s="1028"/>
      <c r="RMQ62" s="1028"/>
      <c r="RMR62" s="1028"/>
      <c r="RMS62" s="1028"/>
      <c r="RMT62" s="1028"/>
      <c r="RMU62" s="1028"/>
      <c r="RMV62" s="1028"/>
      <c r="RMW62" s="1028"/>
      <c r="RMX62" s="1028"/>
      <c r="RMY62" s="1028"/>
      <c r="RMZ62" s="1028"/>
      <c r="RNA62" s="1028"/>
      <c r="RNB62" s="1028"/>
      <c r="RNC62" s="1028"/>
      <c r="RND62" s="1028"/>
      <c r="RNE62" s="1028"/>
      <c r="RNF62" s="1028"/>
      <c r="RNG62" s="1028"/>
      <c r="RNH62" s="1028"/>
      <c r="RNI62" s="1028"/>
      <c r="RNJ62" s="1028"/>
      <c r="RNK62" s="1028"/>
      <c r="RNL62" s="1028"/>
      <c r="RNM62" s="1028"/>
      <c r="RNN62" s="1028"/>
      <c r="RNO62" s="1028"/>
      <c r="RNP62" s="1028"/>
      <c r="RNQ62" s="1028"/>
      <c r="RNR62" s="1028"/>
      <c r="RNS62" s="1028"/>
      <c r="RNT62" s="1028"/>
      <c r="RNU62" s="1028"/>
      <c r="RNV62" s="1028"/>
      <c r="RNW62" s="1028"/>
      <c r="RNX62" s="1028"/>
      <c r="RNY62" s="1028"/>
      <c r="RNZ62" s="1028"/>
      <c r="ROA62" s="1028"/>
      <c r="ROB62" s="1028"/>
      <c r="ROC62" s="1028"/>
      <c r="ROD62" s="1028"/>
      <c r="ROE62" s="1028"/>
      <c r="ROF62" s="1028"/>
      <c r="ROG62" s="1028"/>
      <c r="ROH62" s="1028"/>
      <c r="ROI62" s="1028"/>
      <c r="ROJ62" s="1028"/>
      <c r="ROK62" s="1028"/>
      <c r="ROL62" s="1028"/>
      <c r="ROM62" s="1028"/>
      <c r="RON62" s="1028"/>
      <c r="ROO62" s="1028"/>
      <c r="ROP62" s="1028"/>
      <c r="ROQ62" s="1028"/>
      <c r="ROR62" s="1028"/>
      <c r="ROS62" s="1028"/>
      <c r="ROT62" s="1028"/>
      <c r="ROU62" s="1028"/>
      <c r="ROV62" s="1028"/>
      <c r="ROW62" s="1028"/>
      <c r="ROX62" s="1028"/>
      <c r="ROY62" s="1028"/>
      <c r="ROZ62" s="1028"/>
      <c r="RPA62" s="1028"/>
      <c r="RPB62" s="1028"/>
      <c r="RPC62" s="1028"/>
      <c r="RPD62" s="1028"/>
      <c r="RPE62" s="1028"/>
      <c r="RPF62" s="1028"/>
      <c r="RPG62" s="1028"/>
      <c r="RPH62" s="1028"/>
      <c r="RPI62" s="1028"/>
      <c r="RPJ62" s="1028"/>
      <c r="RPK62" s="1028"/>
      <c r="RPL62" s="1028"/>
      <c r="RPM62" s="1028"/>
      <c r="RPN62" s="1028"/>
      <c r="RPO62" s="1028"/>
      <c r="RPP62" s="1028"/>
      <c r="RPQ62" s="1028"/>
      <c r="RPR62" s="1028"/>
      <c r="RPS62" s="1028"/>
      <c r="RPT62" s="1028"/>
      <c r="RPU62" s="1028"/>
      <c r="RPV62" s="1028"/>
      <c r="RPW62" s="1028"/>
      <c r="RPX62" s="1028"/>
      <c r="RPY62" s="1028"/>
      <c r="RPZ62" s="1028"/>
      <c r="RQA62" s="1028"/>
      <c r="RQB62" s="1028"/>
      <c r="RQC62" s="1028"/>
      <c r="RQD62" s="1028"/>
      <c r="RQE62" s="1028"/>
      <c r="RQF62" s="1028"/>
      <c r="RQG62" s="1028"/>
      <c r="RQH62" s="1028"/>
      <c r="RQI62" s="1028"/>
      <c r="RQJ62" s="1028"/>
      <c r="RQK62" s="1028"/>
      <c r="RQL62" s="1028"/>
      <c r="RQM62" s="1028"/>
      <c r="RQN62" s="1028"/>
      <c r="RQO62" s="1028"/>
      <c r="RQP62" s="1028"/>
      <c r="RQQ62" s="1028"/>
      <c r="RQR62" s="1028"/>
      <c r="RQS62" s="1028"/>
      <c r="RQT62" s="1028"/>
      <c r="RQU62" s="1028"/>
      <c r="RQV62" s="1028"/>
      <c r="RQW62" s="1028"/>
      <c r="RQX62" s="1028"/>
      <c r="RQY62" s="1028"/>
      <c r="RQZ62" s="1028"/>
      <c r="RRA62" s="1028"/>
      <c r="RRB62" s="1028"/>
      <c r="RRC62" s="1028"/>
      <c r="RRD62" s="1028"/>
      <c r="RRE62" s="1028"/>
      <c r="RRF62" s="1028"/>
      <c r="RRG62" s="1028"/>
      <c r="RRH62" s="1028"/>
      <c r="RRI62" s="1028"/>
      <c r="RRJ62" s="1028"/>
      <c r="RRK62" s="1028"/>
      <c r="RRL62" s="1028"/>
      <c r="RRM62" s="1028"/>
      <c r="RRN62" s="1028"/>
      <c r="RRO62" s="1028"/>
      <c r="RRP62" s="1028"/>
      <c r="RRQ62" s="1028"/>
      <c r="RRR62" s="1028"/>
      <c r="RRS62" s="1028"/>
      <c r="RRT62" s="1028"/>
      <c r="RRU62" s="1028"/>
      <c r="RRV62" s="1028"/>
      <c r="RRW62" s="1028"/>
      <c r="RRX62" s="1028"/>
      <c r="RRY62" s="1028"/>
      <c r="RRZ62" s="1028"/>
      <c r="RSA62" s="1028"/>
      <c r="RSB62" s="1028"/>
      <c r="RSC62" s="1028"/>
      <c r="RSD62" s="1028"/>
      <c r="RSE62" s="1028"/>
      <c r="RSF62" s="1028"/>
      <c r="RSG62" s="1028"/>
      <c r="RSH62" s="1028"/>
      <c r="RSI62" s="1028"/>
      <c r="RSJ62" s="1028"/>
      <c r="RSK62" s="1028"/>
      <c r="RSL62" s="1028"/>
      <c r="RSM62" s="1028"/>
      <c r="RSN62" s="1028"/>
      <c r="RSO62" s="1028"/>
      <c r="RSP62" s="1028"/>
      <c r="RSQ62" s="1028"/>
      <c r="RSR62" s="1028"/>
      <c r="RSS62" s="1028"/>
      <c r="RST62" s="1028"/>
      <c r="RSU62" s="1028"/>
      <c r="RSV62" s="1028"/>
      <c r="RSW62" s="1028"/>
      <c r="RSX62" s="1028"/>
      <c r="RSY62" s="1028"/>
      <c r="RSZ62" s="1028"/>
      <c r="RTA62" s="1028"/>
      <c r="RTB62" s="1028"/>
      <c r="RTC62" s="1028"/>
      <c r="RTD62" s="1028"/>
      <c r="RTE62" s="1028"/>
      <c r="RTF62" s="1028"/>
      <c r="RTG62" s="1028"/>
      <c r="RTH62" s="1028"/>
      <c r="RTI62" s="1028"/>
      <c r="RTJ62" s="1028"/>
      <c r="RTK62" s="1028"/>
      <c r="RTL62" s="1028"/>
      <c r="RTM62" s="1028"/>
      <c r="RTN62" s="1028"/>
      <c r="RTO62" s="1028"/>
      <c r="RTP62" s="1028"/>
      <c r="RTQ62" s="1028"/>
      <c r="RTR62" s="1028"/>
      <c r="RTS62" s="1028"/>
      <c r="RTT62" s="1028"/>
      <c r="RTU62" s="1028"/>
      <c r="RTV62" s="1028"/>
      <c r="RTW62" s="1028"/>
      <c r="RTX62" s="1028"/>
      <c r="RTY62" s="1028"/>
      <c r="RTZ62" s="1028"/>
      <c r="RUA62" s="1028"/>
      <c r="RUB62" s="1028"/>
      <c r="RUC62" s="1028"/>
      <c r="RUD62" s="1028"/>
      <c r="RUE62" s="1028"/>
      <c r="RUF62" s="1028"/>
      <c r="RUG62" s="1028"/>
      <c r="RUH62" s="1028"/>
      <c r="RUI62" s="1028"/>
      <c r="RUJ62" s="1028"/>
      <c r="RUK62" s="1028"/>
      <c r="RUL62" s="1028"/>
      <c r="RUM62" s="1028"/>
      <c r="RUN62" s="1028"/>
      <c r="RUO62" s="1028"/>
      <c r="RUP62" s="1028"/>
      <c r="RUQ62" s="1028"/>
      <c r="RUR62" s="1028"/>
      <c r="RUS62" s="1028"/>
      <c r="RUT62" s="1028"/>
      <c r="RUU62" s="1028"/>
      <c r="RUV62" s="1028"/>
      <c r="RUW62" s="1028"/>
      <c r="RUX62" s="1028"/>
      <c r="RUY62" s="1028"/>
      <c r="RUZ62" s="1028"/>
      <c r="RVA62" s="1028"/>
      <c r="RVB62" s="1028"/>
      <c r="RVC62" s="1028"/>
      <c r="RVD62" s="1028"/>
      <c r="RVE62" s="1028"/>
      <c r="RVF62" s="1028"/>
      <c r="RVG62" s="1028"/>
      <c r="RVH62" s="1028"/>
      <c r="RVI62" s="1028"/>
      <c r="RVJ62" s="1028"/>
      <c r="RVK62" s="1028"/>
      <c r="RVL62" s="1028"/>
      <c r="RVM62" s="1028"/>
      <c r="RVN62" s="1028"/>
      <c r="RVO62" s="1028"/>
      <c r="RVP62" s="1028"/>
      <c r="RVQ62" s="1028"/>
      <c r="RVR62" s="1028"/>
      <c r="RVS62" s="1028"/>
      <c r="RVT62" s="1028"/>
      <c r="RVU62" s="1028"/>
      <c r="RVV62" s="1028"/>
      <c r="RVW62" s="1028"/>
      <c r="RVX62" s="1028"/>
      <c r="RVY62" s="1028"/>
      <c r="RVZ62" s="1028"/>
      <c r="RWA62" s="1028"/>
      <c r="RWB62" s="1028"/>
      <c r="RWC62" s="1028"/>
      <c r="RWD62" s="1028"/>
      <c r="RWE62" s="1028"/>
      <c r="RWF62" s="1028"/>
      <c r="RWG62" s="1028"/>
      <c r="RWH62" s="1028"/>
      <c r="RWI62" s="1028"/>
      <c r="RWJ62" s="1028"/>
      <c r="RWK62" s="1028"/>
      <c r="RWL62" s="1028"/>
      <c r="RWM62" s="1028"/>
      <c r="RWN62" s="1028"/>
      <c r="RWO62" s="1028"/>
      <c r="RWP62" s="1028"/>
      <c r="RWQ62" s="1028"/>
      <c r="RWR62" s="1028"/>
      <c r="RWS62" s="1028"/>
      <c r="RWT62" s="1028"/>
      <c r="RWU62" s="1028"/>
      <c r="RWV62" s="1028"/>
      <c r="RWW62" s="1028"/>
      <c r="RWX62" s="1028"/>
      <c r="RWY62" s="1028"/>
      <c r="RWZ62" s="1028"/>
      <c r="RXA62" s="1028"/>
      <c r="RXB62" s="1028"/>
      <c r="RXC62" s="1028"/>
      <c r="RXD62" s="1028"/>
      <c r="RXE62" s="1028"/>
      <c r="RXF62" s="1028"/>
      <c r="RXG62" s="1028"/>
      <c r="RXH62" s="1028"/>
      <c r="RXI62" s="1028"/>
      <c r="RXJ62" s="1028"/>
      <c r="RXK62" s="1028"/>
      <c r="RXL62" s="1028"/>
      <c r="RXM62" s="1028"/>
      <c r="RXN62" s="1028"/>
      <c r="RXO62" s="1028"/>
      <c r="RXP62" s="1028"/>
      <c r="RXQ62" s="1028"/>
      <c r="RXR62" s="1028"/>
      <c r="RXS62" s="1028"/>
      <c r="RXT62" s="1028"/>
      <c r="RXU62" s="1028"/>
      <c r="RXV62" s="1028"/>
      <c r="RXW62" s="1028"/>
      <c r="RXX62" s="1028"/>
      <c r="RXY62" s="1028"/>
      <c r="RXZ62" s="1028"/>
      <c r="RYA62" s="1028"/>
      <c r="RYB62" s="1028"/>
      <c r="RYC62" s="1028"/>
      <c r="RYD62" s="1028"/>
      <c r="RYE62" s="1028"/>
      <c r="RYF62" s="1028"/>
      <c r="RYG62" s="1028"/>
      <c r="RYH62" s="1028"/>
      <c r="RYI62" s="1028"/>
      <c r="RYJ62" s="1028"/>
      <c r="RYK62" s="1028"/>
      <c r="RYL62" s="1028"/>
      <c r="RYM62" s="1028"/>
      <c r="RYN62" s="1028"/>
      <c r="RYO62" s="1028"/>
      <c r="RYP62" s="1028"/>
      <c r="RYQ62" s="1028"/>
      <c r="RYR62" s="1028"/>
      <c r="RYS62" s="1028"/>
      <c r="RYT62" s="1028"/>
      <c r="RYU62" s="1028"/>
      <c r="RYV62" s="1028"/>
      <c r="RYW62" s="1028"/>
      <c r="RYX62" s="1028"/>
      <c r="RYY62" s="1028"/>
      <c r="RYZ62" s="1028"/>
      <c r="RZA62" s="1028"/>
      <c r="RZB62" s="1028"/>
      <c r="RZC62" s="1028"/>
      <c r="RZD62" s="1028"/>
      <c r="RZE62" s="1028"/>
      <c r="RZF62" s="1028"/>
      <c r="RZG62" s="1028"/>
      <c r="RZH62" s="1028"/>
      <c r="RZI62" s="1028"/>
      <c r="RZJ62" s="1028"/>
      <c r="RZK62" s="1028"/>
      <c r="RZL62" s="1028"/>
      <c r="RZM62" s="1028"/>
      <c r="RZN62" s="1028"/>
      <c r="RZO62" s="1028"/>
      <c r="RZP62" s="1028"/>
      <c r="RZQ62" s="1028"/>
      <c r="RZR62" s="1028"/>
      <c r="RZS62" s="1028"/>
      <c r="RZT62" s="1028"/>
      <c r="RZU62" s="1028"/>
      <c r="RZV62" s="1028"/>
      <c r="RZW62" s="1028"/>
      <c r="RZX62" s="1028"/>
      <c r="RZY62" s="1028"/>
      <c r="RZZ62" s="1028"/>
      <c r="SAA62" s="1028"/>
      <c r="SAB62" s="1028"/>
      <c r="SAC62" s="1028"/>
      <c r="SAD62" s="1028"/>
      <c r="SAE62" s="1028"/>
      <c r="SAF62" s="1028"/>
      <c r="SAG62" s="1028"/>
      <c r="SAH62" s="1028"/>
      <c r="SAI62" s="1028"/>
      <c r="SAJ62" s="1028"/>
      <c r="SAK62" s="1028"/>
      <c r="SAL62" s="1028"/>
      <c r="SAM62" s="1028"/>
      <c r="SAN62" s="1028"/>
      <c r="SAO62" s="1028"/>
      <c r="SAP62" s="1028"/>
      <c r="SAQ62" s="1028"/>
      <c r="SAR62" s="1028"/>
      <c r="SAS62" s="1028"/>
      <c r="SAT62" s="1028"/>
      <c r="SAU62" s="1028"/>
      <c r="SAV62" s="1028"/>
      <c r="SAW62" s="1028"/>
      <c r="SAX62" s="1028"/>
      <c r="SAY62" s="1028"/>
      <c r="SAZ62" s="1028"/>
      <c r="SBA62" s="1028"/>
      <c r="SBB62" s="1028"/>
      <c r="SBC62" s="1028"/>
      <c r="SBD62" s="1028"/>
      <c r="SBE62" s="1028"/>
      <c r="SBF62" s="1028"/>
      <c r="SBG62" s="1028"/>
      <c r="SBH62" s="1028"/>
      <c r="SBI62" s="1028"/>
      <c r="SBJ62" s="1028"/>
      <c r="SBK62" s="1028"/>
      <c r="SBL62" s="1028"/>
      <c r="SBM62" s="1028"/>
      <c r="SBN62" s="1028"/>
      <c r="SBO62" s="1028"/>
      <c r="SBP62" s="1028"/>
      <c r="SBQ62" s="1028"/>
      <c r="SBR62" s="1028"/>
      <c r="SBS62" s="1028"/>
      <c r="SBT62" s="1028"/>
      <c r="SBU62" s="1028"/>
      <c r="SBV62" s="1028"/>
      <c r="SBW62" s="1028"/>
      <c r="SBX62" s="1028"/>
      <c r="SBY62" s="1028"/>
      <c r="SBZ62" s="1028"/>
      <c r="SCA62" s="1028"/>
      <c r="SCB62" s="1028"/>
      <c r="SCC62" s="1028"/>
      <c r="SCD62" s="1028"/>
      <c r="SCE62" s="1028"/>
      <c r="SCF62" s="1028"/>
      <c r="SCG62" s="1028"/>
      <c r="SCH62" s="1028"/>
      <c r="SCI62" s="1028"/>
      <c r="SCJ62" s="1028"/>
      <c r="SCK62" s="1028"/>
      <c r="SCL62" s="1028"/>
      <c r="SCM62" s="1028"/>
      <c r="SCN62" s="1028"/>
      <c r="SCO62" s="1028"/>
      <c r="SCP62" s="1028"/>
      <c r="SCQ62" s="1028"/>
      <c r="SCR62" s="1028"/>
      <c r="SCS62" s="1028"/>
      <c r="SCT62" s="1028"/>
      <c r="SCU62" s="1028"/>
      <c r="SCV62" s="1028"/>
      <c r="SCW62" s="1028"/>
      <c r="SCX62" s="1028"/>
      <c r="SCY62" s="1028"/>
      <c r="SCZ62" s="1028"/>
      <c r="SDA62" s="1028"/>
      <c r="SDB62" s="1028"/>
      <c r="SDC62" s="1028"/>
      <c r="SDD62" s="1028"/>
      <c r="SDE62" s="1028"/>
      <c r="SDF62" s="1028"/>
      <c r="SDG62" s="1028"/>
      <c r="SDH62" s="1028"/>
      <c r="SDI62" s="1028"/>
      <c r="SDJ62" s="1028"/>
      <c r="SDK62" s="1028"/>
      <c r="SDL62" s="1028"/>
      <c r="SDM62" s="1028"/>
      <c r="SDN62" s="1028"/>
      <c r="SDO62" s="1028"/>
      <c r="SDP62" s="1028"/>
      <c r="SDQ62" s="1028"/>
      <c r="SDR62" s="1028"/>
      <c r="SDS62" s="1028"/>
      <c r="SDT62" s="1028"/>
      <c r="SDU62" s="1028"/>
      <c r="SDV62" s="1028"/>
      <c r="SDW62" s="1028"/>
      <c r="SDX62" s="1028"/>
      <c r="SDY62" s="1028"/>
      <c r="SDZ62" s="1028"/>
      <c r="SEA62" s="1028"/>
      <c r="SEB62" s="1028"/>
      <c r="SEC62" s="1028"/>
      <c r="SED62" s="1028"/>
      <c r="SEE62" s="1028"/>
      <c r="SEF62" s="1028"/>
      <c r="SEG62" s="1028"/>
      <c r="SEH62" s="1028"/>
      <c r="SEI62" s="1028"/>
      <c r="SEJ62" s="1028"/>
      <c r="SEK62" s="1028"/>
      <c r="SEL62" s="1028"/>
      <c r="SEM62" s="1028"/>
      <c r="SEN62" s="1028"/>
      <c r="SEO62" s="1028"/>
      <c r="SEP62" s="1028"/>
      <c r="SEQ62" s="1028"/>
      <c r="SER62" s="1028"/>
      <c r="SES62" s="1028"/>
      <c r="SET62" s="1028"/>
      <c r="SEU62" s="1028"/>
      <c r="SEV62" s="1028"/>
      <c r="SEW62" s="1028"/>
      <c r="SEX62" s="1028"/>
      <c r="SEY62" s="1028"/>
      <c r="SEZ62" s="1028"/>
      <c r="SFA62" s="1028"/>
      <c r="SFB62" s="1028"/>
      <c r="SFC62" s="1028"/>
      <c r="SFD62" s="1028"/>
      <c r="SFE62" s="1028"/>
      <c r="SFF62" s="1028"/>
      <c r="SFG62" s="1028"/>
      <c r="SFH62" s="1028"/>
      <c r="SFI62" s="1028"/>
      <c r="SFJ62" s="1028"/>
      <c r="SFK62" s="1028"/>
      <c r="SFL62" s="1028"/>
      <c r="SFM62" s="1028"/>
      <c r="SFN62" s="1028"/>
      <c r="SFO62" s="1028"/>
      <c r="SFP62" s="1028"/>
      <c r="SFQ62" s="1028"/>
      <c r="SFR62" s="1028"/>
      <c r="SFS62" s="1028"/>
      <c r="SFT62" s="1028"/>
      <c r="SFU62" s="1028"/>
      <c r="SFV62" s="1028"/>
      <c r="SFW62" s="1028"/>
      <c r="SFX62" s="1028"/>
      <c r="SFY62" s="1028"/>
      <c r="SFZ62" s="1028"/>
      <c r="SGA62" s="1028"/>
      <c r="SGB62" s="1028"/>
      <c r="SGC62" s="1028"/>
      <c r="SGD62" s="1028"/>
      <c r="SGE62" s="1028"/>
      <c r="SGF62" s="1028"/>
      <c r="SGG62" s="1028"/>
      <c r="SGH62" s="1028"/>
      <c r="SGI62" s="1028"/>
      <c r="SGJ62" s="1028"/>
      <c r="SGK62" s="1028"/>
      <c r="SGL62" s="1028"/>
      <c r="SGM62" s="1028"/>
      <c r="SGN62" s="1028"/>
      <c r="SGO62" s="1028"/>
      <c r="SGP62" s="1028"/>
      <c r="SGQ62" s="1028"/>
      <c r="SGR62" s="1028"/>
      <c r="SGS62" s="1028"/>
      <c r="SGT62" s="1028"/>
      <c r="SGU62" s="1028"/>
      <c r="SGV62" s="1028"/>
      <c r="SGW62" s="1028"/>
      <c r="SGX62" s="1028"/>
      <c r="SGY62" s="1028"/>
      <c r="SGZ62" s="1028"/>
      <c r="SHA62" s="1028"/>
      <c r="SHB62" s="1028"/>
      <c r="SHC62" s="1028"/>
      <c r="SHD62" s="1028"/>
      <c r="SHE62" s="1028"/>
      <c r="SHF62" s="1028"/>
      <c r="SHG62" s="1028"/>
      <c r="SHH62" s="1028"/>
      <c r="SHI62" s="1028"/>
      <c r="SHJ62" s="1028"/>
      <c r="SHK62" s="1028"/>
      <c r="SHL62" s="1028"/>
      <c r="SHM62" s="1028"/>
      <c r="SHN62" s="1028"/>
      <c r="SHO62" s="1028"/>
      <c r="SHP62" s="1028"/>
      <c r="SHQ62" s="1028"/>
      <c r="SHR62" s="1028"/>
      <c r="SHS62" s="1028"/>
      <c r="SHT62" s="1028"/>
      <c r="SHU62" s="1028"/>
      <c r="SHV62" s="1028"/>
      <c r="SHW62" s="1028"/>
      <c r="SHX62" s="1028"/>
      <c r="SHY62" s="1028"/>
      <c r="SHZ62" s="1028"/>
      <c r="SIA62" s="1028"/>
      <c r="SIB62" s="1028"/>
      <c r="SIC62" s="1028"/>
      <c r="SID62" s="1028"/>
      <c r="SIE62" s="1028"/>
      <c r="SIF62" s="1028"/>
      <c r="SIG62" s="1028"/>
      <c r="SIH62" s="1028"/>
      <c r="SII62" s="1028"/>
      <c r="SIJ62" s="1028"/>
      <c r="SIK62" s="1028"/>
      <c r="SIL62" s="1028"/>
      <c r="SIM62" s="1028"/>
      <c r="SIN62" s="1028"/>
      <c r="SIO62" s="1028"/>
      <c r="SIP62" s="1028"/>
      <c r="SIQ62" s="1028"/>
      <c r="SIR62" s="1028"/>
      <c r="SIS62" s="1028"/>
      <c r="SIT62" s="1028"/>
      <c r="SIU62" s="1028"/>
      <c r="SIV62" s="1028"/>
      <c r="SIW62" s="1028"/>
      <c r="SIX62" s="1028"/>
      <c r="SIY62" s="1028"/>
      <c r="SIZ62" s="1028"/>
      <c r="SJA62" s="1028"/>
      <c r="SJB62" s="1028"/>
      <c r="SJC62" s="1028"/>
      <c r="SJD62" s="1028"/>
      <c r="SJE62" s="1028"/>
      <c r="SJF62" s="1028"/>
      <c r="SJG62" s="1028"/>
      <c r="SJH62" s="1028"/>
      <c r="SJI62" s="1028"/>
      <c r="SJJ62" s="1028"/>
      <c r="SJK62" s="1028"/>
      <c r="SJL62" s="1028"/>
      <c r="SJM62" s="1028"/>
      <c r="SJN62" s="1028"/>
      <c r="SJO62" s="1028"/>
      <c r="SJP62" s="1028"/>
      <c r="SJQ62" s="1028"/>
      <c r="SJR62" s="1028"/>
      <c r="SJS62" s="1028"/>
      <c r="SJT62" s="1028"/>
      <c r="SJU62" s="1028"/>
      <c r="SJV62" s="1028"/>
      <c r="SJW62" s="1028"/>
      <c r="SJX62" s="1028"/>
      <c r="SJY62" s="1028"/>
      <c r="SJZ62" s="1028"/>
      <c r="SKA62" s="1028"/>
      <c r="SKB62" s="1028"/>
      <c r="SKC62" s="1028"/>
      <c r="SKD62" s="1028"/>
      <c r="SKE62" s="1028"/>
      <c r="SKF62" s="1028"/>
      <c r="SKG62" s="1028"/>
      <c r="SKH62" s="1028"/>
      <c r="SKI62" s="1028"/>
      <c r="SKJ62" s="1028"/>
      <c r="SKK62" s="1028"/>
      <c r="SKL62" s="1028"/>
      <c r="SKM62" s="1028"/>
      <c r="SKN62" s="1028"/>
      <c r="SKO62" s="1028"/>
      <c r="SKP62" s="1028"/>
      <c r="SKQ62" s="1028"/>
      <c r="SKR62" s="1028"/>
      <c r="SKS62" s="1028"/>
      <c r="SKT62" s="1028"/>
      <c r="SKU62" s="1028"/>
      <c r="SKV62" s="1028"/>
      <c r="SKW62" s="1028"/>
      <c r="SKX62" s="1028"/>
      <c r="SKY62" s="1028"/>
      <c r="SKZ62" s="1028"/>
      <c r="SLA62" s="1028"/>
      <c r="SLB62" s="1028"/>
      <c r="SLC62" s="1028"/>
      <c r="SLD62" s="1028"/>
      <c r="SLE62" s="1028"/>
      <c r="SLF62" s="1028"/>
      <c r="SLG62" s="1028"/>
      <c r="SLH62" s="1028"/>
      <c r="SLI62" s="1028"/>
      <c r="SLJ62" s="1028"/>
      <c r="SLK62" s="1028"/>
      <c r="SLL62" s="1028"/>
      <c r="SLM62" s="1028"/>
      <c r="SLN62" s="1028"/>
      <c r="SLO62" s="1028"/>
      <c r="SLP62" s="1028"/>
      <c r="SLQ62" s="1028"/>
      <c r="SLR62" s="1028"/>
      <c r="SLS62" s="1028"/>
      <c r="SLT62" s="1028"/>
      <c r="SLU62" s="1028"/>
      <c r="SLV62" s="1028"/>
      <c r="SLW62" s="1028"/>
      <c r="SLX62" s="1028"/>
      <c r="SLY62" s="1028"/>
      <c r="SLZ62" s="1028"/>
      <c r="SMA62" s="1028"/>
      <c r="SMB62" s="1028"/>
      <c r="SMC62" s="1028"/>
      <c r="SMD62" s="1028"/>
      <c r="SME62" s="1028"/>
      <c r="SMF62" s="1028"/>
      <c r="SMG62" s="1028"/>
      <c r="SMH62" s="1028"/>
      <c r="SMI62" s="1028"/>
      <c r="SMJ62" s="1028"/>
      <c r="SMK62" s="1028"/>
      <c r="SML62" s="1028"/>
      <c r="SMM62" s="1028"/>
      <c r="SMN62" s="1028"/>
      <c r="SMO62" s="1028"/>
      <c r="SMP62" s="1028"/>
      <c r="SMQ62" s="1028"/>
      <c r="SMR62" s="1028"/>
      <c r="SMS62" s="1028"/>
      <c r="SMT62" s="1028"/>
      <c r="SMU62" s="1028"/>
      <c r="SMV62" s="1028"/>
      <c r="SMW62" s="1028"/>
      <c r="SMX62" s="1028"/>
      <c r="SMY62" s="1028"/>
      <c r="SMZ62" s="1028"/>
      <c r="SNA62" s="1028"/>
      <c r="SNB62" s="1028"/>
      <c r="SNC62" s="1028"/>
      <c r="SND62" s="1028"/>
      <c r="SNE62" s="1028"/>
      <c r="SNF62" s="1028"/>
      <c r="SNG62" s="1028"/>
      <c r="SNH62" s="1028"/>
      <c r="SNI62" s="1028"/>
      <c r="SNJ62" s="1028"/>
      <c r="SNK62" s="1028"/>
      <c r="SNL62" s="1028"/>
      <c r="SNM62" s="1028"/>
      <c r="SNN62" s="1028"/>
      <c r="SNO62" s="1028"/>
      <c r="SNP62" s="1028"/>
      <c r="SNQ62" s="1028"/>
      <c r="SNR62" s="1028"/>
      <c r="SNS62" s="1028"/>
      <c r="SNT62" s="1028"/>
      <c r="SNU62" s="1028"/>
      <c r="SNV62" s="1028"/>
      <c r="SNW62" s="1028"/>
      <c r="SNX62" s="1028"/>
      <c r="SNY62" s="1028"/>
      <c r="SNZ62" s="1028"/>
      <c r="SOA62" s="1028"/>
      <c r="SOB62" s="1028"/>
      <c r="SOC62" s="1028"/>
      <c r="SOD62" s="1028"/>
      <c r="SOE62" s="1028"/>
      <c r="SOF62" s="1028"/>
      <c r="SOG62" s="1028"/>
      <c r="SOH62" s="1028"/>
      <c r="SOI62" s="1028"/>
      <c r="SOJ62" s="1028"/>
      <c r="SOK62" s="1028"/>
      <c r="SOL62" s="1028"/>
      <c r="SOM62" s="1028"/>
      <c r="SON62" s="1028"/>
      <c r="SOO62" s="1028"/>
      <c r="SOP62" s="1028"/>
      <c r="SOQ62" s="1028"/>
      <c r="SOR62" s="1028"/>
      <c r="SOS62" s="1028"/>
      <c r="SOT62" s="1028"/>
      <c r="SOU62" s="1028"/>
      <c r="SOV62" s="1028"/>
      <c r="SOW62" s="1028"/>
      <c r="SOX62" s="1028"/>
      <c r="SOY62" s="1028"/>
      <c r="SOZ62" s="1028"/>
      <c r="SPA62" s="1028"/>
      <c r="SPB62" s="1028"/>
      <c r="SPC62" s="1028"/>
      <c r="SPD62" s="1028"/>
      <c r="SPE62" s="1028"/>
      <c r="SPF62" s="1028"/>
      <c r="SPG62" s="1028"/>
      <c r="SPH62" s="1028"/>
      <c r="SPI62" s="1028"/>
      <c r="SPJ62" s="1028"/>
      <c r="SPK62" s="1028"/>
      <c r="SPL62" s="1028"/>
      <c r="SPM62" s="1028"/>
      <c r="SPN62" s="1028"/>
      <c r="SPO62" s="1028"/>
      <c r="SPP62" s="1028"/>
      <c r="SPQ62" s="1028"/>
      <c r="SPR62" s="1028"/>
      <c r="SPS62" s="1028"/>
      <c r="SPT62" s="1028"/>
      <c r="SPU62" s="1028"/>
      <c r="SPV62" s="1028"/>
      <c r="SPW62" s="1028"/>
      <c r="SPX62" s="1028"/>
      <c r="SPY62" s="1028"/>
      <c r="SPZ62" s="1028"/>
      <c r="SQA62" s="1028"/>
      <c r="SQB62" s="1028"/>
      <c r="SQC62" s="1028"/>
      <c r="SQD62" s="1028"/>
      <c r="SQE62" s="1028"/>
      <c r="SQF62" s="1028"/>
      <c r="SQG62" s="1028"/>
      <c r="SQH62" s="1028"/>
      <c r="SQI62" s="1028"/>
      <c r="SQJ62" s="1028"/>
      <c r="SQK62" s="1028"/>
      <c r="SQL62" s="1028"/>
      <c r="SQM62" s="1028"/>
      <c r="SQN62" s="1028"/>
      <c r="SQO62" s="1028"/>
      <c r="SQP62" s="1028"/>
      <c r="SQQ62" s="1028"/>
      <c r="SQR62" s="1028"/>
      <c r="SQS62" s="1028"/>
      <c r="SQT62" s="1028"/>
      <c r="SQU62" s="1028"/>
      <c r="SQV62" s="1028"/>
      <c r="SQW62" s="1028"/>
      <c r="SQX62" s="1028"/>
      <c r="SQY62" s="1028"/>
      <c r="SQZ62" s="1028"/>
      <c r="SRA62" s="1028"/>
      <c r="SRB62" s="1028"/>
      <c r="SRC62" s="1028"/>
      <c r="SRD62" s="1028"/>
      <c r="SRE62" s="1028"/>
      <c r="SRF62" s="1028"/>
      <c r="SRG62" s="1028"/>
      <c r="SRH62" s="1028"/>
      <c r="SRI62" s="1028"/>
      <c r="SRJ62" s="1028"/>
      <c r="SRK62" s="1028"/>
      <c r="SRL62" s="1028"/>
      <c r="SRM62" s="1028"/>
      <c r="SRN62" s="1028"/>
      <c r="SRO62" s="1028"/>
      <c r="SRP62" s="1028"/>
      <c r="SRQ62" s="1028"/>
      <c r="SRR62" s="1028"/>
      <c r="SRS62" s="1028"/>
      <c r="SRT62" s="1028"/>
      <c r="SRU62" s="1028"/>
      <c r="SRV62" s="1028"/>
      <c r="SRW62" s="1028"/>
      <c r="SRX62" s="1028"/>
      <c r="SRY62" s="1028"/>
      <c r="SRZ62" s="1028"/>
      <c r="SSA62" s="1028"/>
      <c r="SSB62" s="1028"/>
      <c r="SSC62" s="1028"/>
      <c r="SSD62" s="1028"/>
      <c r="SSE62" s="1028"/>
      <c r="SSF62" s="1028"/>
      <c r="SSG62" s="1028"/>
      <c r="SSH62" s="1028"/>
      <c r="SSI62" s="1028"/>
      <c r="SSJ62" s="1028"/>
      <c r="SSK62" s="1028"/>
      <c r="SSL62" s="1028"/>
      <c r="SSM62" s="1028"/>
      <c r="SSN62" s="1028"/>
      <c r="SSO62" s="1028"/>
      <c r="SSP62" s="1028"/>
      <c r="SSQ62" s="1028"/>
      <c r="SSR62" s="1028"/>
      <c r="SSS62" s="1028"/>
      <c r="SST62" s="1028"/>
      <c r="SSU62" s="1028"/>
      <c r="SSV62" s="1028"/>
      <c r="SSW62" s="1028"/>
      <c r="SSX62" s="1028"/>
      <c r="SSY62" s="1028"/>
      <c r="SSZ62" s="1028"/>
      <c r="STA62" s="1028"/>
      <c r="STB62" s="1028"/>
      <c r="STC62" s="1028"/>
      <c r="STD62" s="1028"/>
      <c r="STE62" s="1028"/>
      <c r="STF62" s="1028"/>
      <c r="STG62" s="1028"/>
      <c r="STH62" s="1028"/>
      <c r="STI62" s="1028"/>
      <c r="STJ62" s="1028"/>
      <c r="STK62" s="1028"/>
      <c r="STL62" s="1028"/>
      <c r="STM62" s="1028"/>
      <c r="STN62" s="1028"/>
      <c r="STO62" s="1028"/>
      <c r="STP62" s="1028"/>
      <c r="STQ62" s="1028"/>
      <c r="STR62" s="1028"/>
      <c r="STS62" s="1028"/>
      <c r="STT62" s="1028"/>
      <c r="STU62" s="1028"/>
      <c r="STV62" s="1028"/>
      <c r="STW62" s="1028"/>
      <c r="STX62" s="1028"/>
      <c r="STY62" s="1028"/>
      <c r="STZ62" s="1028"/>
      <c r="SUA62" s="1028"/>
      <c r="SUB62" s="1028"/>
      <c r="SUC62" s="1028"/>
      <c r="SUD62" s="1028"/>
      <c r="SUE62" s="1028"/>
      <c r="SUF62" s="1028"/>
      <c r="SUG62" s="1028"/>
      <c r="SUH62" s="1028"/>
      <c r="SUI62" s="1028"/>
      <c r="SUJ62" s="1028"/>
      <c r="SUK62" s="1028"/>
      <c r="SUL62" s="1028"/>
      <c r="SUM62" s="1028"/>
      <c r="SUN62" s="1028"/>
      <c r="SUO62" s="1028"/>
      <c r="SUP62" s="1028"/>
      <c r="SUQ62" s="1028"/>
      <c r="SUR62" s="1028"/>
      <c r="SUS62" s="1028"/>
      <c r="SUT62" s="1028"/>
      <c r="SUU62" s="1028"/>
      <c r="SUV62" s="1028"/>
      <c r="SUW62" s="1028"/>
      <c r="SUX62" s="1028"/>
      <c r="SUY62" s="1028"/>
      <c r="SUZ62" s="1028"/>
      <c r="SVA62" s="1028"/>
      <c r="SVB62" s="1028"/>
      <c r="SVC62" s="1028"/>
      <c r="SVD62" s="1028"/>
      <c r="SVE62" s="1028"/>
      <c r="SVF62" s="1028"/>
      <c r="SVG62" s="1028"/>
      <c r="SVH62" s="1028"/>
      <c r="SVI62" s="1028"/>
      <c r="SVJ62" s="1028"/>
      <c r="SVK62" s="1028"/>
      <c r="SVL62" s="1028"/>
      <c r="SVM62" s="1028"/>
      <c r="SVN62" s="1028"/>
      <c r="SVO62" s="1028"/>
      <c r="SVP62" s="1028"/>
      <c r="SVQ62" s="1028"/>
      <c r="SVR62" s="1028"/>
      <c r="SVS62" s="1028"/>
      <c r="SVT62" s="1028"/>
      <c r="SVU62" s="1028"/>
      <c r="SVV62" s="1028"/>
      <c r="SVW62" s="1028"/>
      <c r="SVX62" s="1028"/>
      <c r="SVY62" s="1028"/>
      <c r="SVZ62" s="1028"/>
      <c r="SWA62" s="1028"/>
      <c r="SWB62" s="1028"/>
      <c r="SWC62" s="1028"/>
      <c r="SWD62" s="1028"/>
      <c r="SWE62" s="1028"/>
      <c r="SWF62" s="1028"/>
      <c r="SWG62" s="1028"/>
      <c r="SWH62" s="1028"/>
      <c r="SWI62" s="1028"/>
      <c r="SWJ62" s="1028"/>
      <c r="SWK62" s="1028"/>
      <c r="SWL62" s="1028"/>
      <c r="SWM62" s="1028"/>
      <c r="SWN62" s="1028"/>
      <c r="SWO62" s="1028"/>
      <c r="SWP62" s="1028"/>
      <c r="SWQ62" s="1028"/>
      <c r="SWR62" s="1028"/>
      <c r="SWS62" s="1028"/>
      <c r="SWT62" s="1028"/>
      <c r="SWU62" s="1028"/>
      <c r="SWV62" s="1028"/>
      <c r="SWW62" s="1028"/>
      <c r="SWX62" s="1028"/>
      <c r="SWY62" s="1028"/>
      <c r="SWZ62" s="1028"/>
      <c r="SXA62" s="1028"/>
      <c r="SXB62" s="1028"/>
      <c r="SXC62" s="1028"/>
      <c r="SXD62" s="1028"/>
      <c r="SXE62" s="1028"/>
      <c r="SXF62" s="1028"/>
      <c r="SXG62" s="1028"/>
      <c r="SXH62" s="1028"/>
      <c r="SXI62" s="1028"/>
      <c r="SXJ62" s="1028"/>
      <c r="SXK62" s="1028"/>
      <c r="SXL62" s="1028"/>
      <c r="SXM62" s="1028"/>
      <c r="SXN62" s="1028"/>
      <c r="SXO62" s="1028"/>
      <c r="SXP62" s="1028"/>
      <c r="SXQ62" s="1028"/>
      <c r="SXR62" s="1028"/>
      <c r="SXS62" s="1028"/>
      <c r="SXT62" s="1028"/>
      <c r="SXU62" s="1028"/>
      <c r="SXV62" s="1028"/>
      <c r="SXW62" s="1028"/>
      <c r="SXX62" s="1028"/>
      <c r="SXY62" s="1028"/>
      <c r="SXZ62" s="1028"/>
      <c r="SYA62" s="1028"/>
      <c r="SYB62" s="1028"/>
      <c r="SYC62" s="1028"/>
      <c r="SYD62" s="1028"/>
      <c r="SYE62" s="1028"/>
      <c r="SYF62" s="1028"/>
      <c r="SYG62" s="1028"/>
      <c r="SYH62" s="1028"/>
      <c r="SYI62" s="1028"/>
      <c r="SYJ62" s="1028"/>
      <c r="SYK62" s="1028"/>
      <c r="SYL62" s="1028"/>
      <c r="SYM62" s="1028"/>
      <c r="SYN62" s="1028"/>
      <c r="SYO62" s="1028"/>
      <c r="SYP62" s="1028"/>
      <c r="SYQ62" s="1028"/>
      <c r="SYR62" s="1028"/>
      <c r="SYS62" s="1028"/>
      <c r="SYT62" s="1028"/>
      <c r="SYU62" s="1028"/>
      <c r="SYV62" s="1028"/>
      <c r="SYW62" s="1028"/>
      <c r="SYX62" s="1028"/>
      <c r="SYY62" s="1028"/>
      <c r="SYZ62" s="1028"/>
      <c r="SZA62" s="1028"/>
      <c r="SZB62" s="1028"/>
      <c r="SZC62" s="1028"/>
      <c r="SZD62" s="1028"/>
      <c r="SZE62" s="1028"/>
      <c r="SZF62" s="1028"/>
      <c r="SZG62" s="1028"/>
      <c r="SZH62" s="1028"/>
      <c r="SZI62" s="1028"/>
      <c r="SZJ62" s="1028"/>
      <c r="SZK62" s="1028"/>
      <c r="SZL62" s="1028"/>
      <c r="SZM62" s="1028"/>
      <c r="SZN62" s="1028"/>
      <c r="SZO62" s="1028"/>
      <c r="SZP62" s="1028"/>
      <c r="SZQ62" s="1028"/>
      <c r="SZR62" s="1028"/>
      <c r="SZS62" s="1028"/>
      <c r="SZT62" s="1028"/>
      <c r="SZU62" s="1028"/>
      <c r="SZV62" s="1028"/>
      <c r="SZW62" s="1028"/>
      <c r="SZX62" s="1028"/>
      <c r="SZY62" s="1028"/>
      <c r="SZZ62" s="1028"/>
      <c r="TAA62" s="1028"/>
      <c r="TAB62" s="1028"/>
      <c r="TAC62" s="1028"/>
      <c r="TAD62" s="1028"/>
      <c r="TAE62" s="1028"/>
      <c r="TAF62" s="1028"/>
      <c r="TAG62" s="1028"/>
      <c r="TAH62" s="1028"/>
      <c r="TAI62" s="1028"/>
      <c r="TAJ62" s="1028"/>
      <c r="TAK62" s="1028"/>
      <c r="TAL62" s="1028"/>
      <c r="TAM62" s="1028"/>
      <c r="TAN62" s="1028"/>
      <c r="TAO62" s="1028"/>
      <c r="TAP62" s="1028"/>
      <c r="TAQ62" s="1028"/>
      <c r="TAR62" s="1028"/>
      <c r="TAS62" s="1028"/>
      <c r="TAT62" s="1028"/>
      <c r="TAU62" s="1028"/>
      <c r="TAV62" s="1028"/>
      <c r="TAW62" s="1028"/>
      <c r="TAX62" s="1028"/>
      <c r="TAY62" s="1028"/>
      <c r="TAZ62" s="1028"/>
      <c r="TBA62" s="1028"/>
      <c r="TBB62" s="1028"/>
      <c r="TBC62" s="1028"/>
      <c r="TBD62" s="1028"/>
      <c r="TBE62" s="1028"/>
      <c r="TBF62" s="1028"/>
      <c r="TBG62" s="1028"/>
      <c r="TBH62" s="1028"/>
      <c r="TBI62" s="1028"/>
      <c r="TBJ62" s="1028"/>
      <c r="TBK62" s="1028"/>
      <c r="TBL62" s="1028"/>
      <c r="TBM62" s="1028"/>
      <c r="TBN62" s="1028"/>
      <c r="TBO62" s="1028"/>
      <c r="TBP62" s="1028"/>
      <c r="TBQ62" s="1028"/>
      <c r="TBR62" s="1028"/>
      <c r="TBS62" s="1028"/>
      <c r="TBT62" s="1028"/>
      <c r="TBU62" s="1028"/>
      <c r="TBV62" s="1028"/>
      <c r="TBW62" s="1028"/>
      <c r="TBX62" s="1028"/>
      <c r="TBY62" s="1028"/>
      <c r="TBZ62" s="1028"/>
      <c r="TCA62" s="1028"/>
      <c r="TCB62" s="1028"/>
      <c r="TCC62" s="1028"/>
      <c r="TCD62" s="1028"/>
      <c r="TCE62" s="1028"/>
      <c r="TCF62" s="1028"/>
      <c r="TCG62" s="1028"/>
      <c r="TCH62" s="1028"/>
      <c r="TCI62" s="1028"/>
      <c r="TCJ62" s="1028"/>
      <c r="TCK62" s="1028"/>
      <c r="TCL62" s="1028"/>
      <c r="TCM62" s="1028"/>
      <c r="TCN62" s="1028"/>
      <c r="TCO62" s="1028"/>
      <c r="TCP62" s="1028"/>
      <c r="TCQ62" s="1028"/>
      <c r="TCR62" s="1028"/>
      <c r="TCS62" s="1028"/>
      <c r="TCT62" s="1028"/>
      <c r="TCU62" s="1028"/>
      <c r="TCV62" s="1028"/>
      <c r="TCW62" s="1028"/>
      <c r="TCX62" s="1028"/>
      <c r="TCY62" s="1028"/>
      <c r="TCZ62" s="1028"/>
      <c r="TDA62" s="1028"/>
      <c r="TDB62" s="1028"/>
      <c r="TDC62" s="1028"/>
      <c r="TDD62" s="1028"/>
      <c r="TDE62" s="1028"/>
      <c r="TDF62" s="1028"/>
      <c r="TDG62" s="1028"/>
      <c r="TDH62" s="1028"/>
      <c r="TDI62" s="1028"/>
      <c r="TDJ62" s="1028"/>
      <c r="TDK62" s="1028"/>
      <c r="TDL62" s="1028"/>
      <c r="TDM62" s="1028"/>
      <c r="TDN62" s="1028"/>
      <c r="TDO62" s="1028"/>
      <c r="TDP62" s="1028"/>
      <c r="TDQ62" s="1028"/>
      <c r="TDR62" s="1028"/>
      <c r="TDS62" s="1028"/>
      <c r="TDT62" s="1028"/>
      <c r="TDU62" s="1028"/>
      <c r="TDV62" s="1028"/>
      <c r="TDW62" s="1028"/>
      <c r="TDX62" s="1028"/>
      <c r="TDY62" s="1028"/>
      <c r="TDZ62" s="1028"/>
      <c r="TEA62" s="1028"/>
      <c r="TEB62" s="1028"/>
      <c r="TEC62" s="1028"/>
      <c r="TED62" s="1028"/>
      <c r="TEE62" s="1028"/>
      <c r="TEF62" s="1028"/>
      <c r="TEG62" s="1028"/>
      <c r="TEH62" s="1028"/>
      <c r="TEI62" s="1028"/>
      <c r="TEJ62" s="1028"/>
      <c r="TEK62" s="1028"/>
      <c r="TEL62" s="1028"/>
      <c r="TEM62" s="1028"/>
      <c r="TEN62" s="1028"/>
      <c r="TEO62" s="1028"/>
      <c r="TEP62" s="1028"/>
      <c r="TEQ62" s="1028"/>
      <c r="TER62" s="1028"/>
      <c r="TES62" s="1028"/>
      <c r="TET62" s="1028"/>
      <c r="TEU62" s="1028"/>
      <c r="TEV62" s="1028"/>
      <c r="TEW62" s="1028"/>
      <c r="TEX62" s="1028"/>
      <c r="TEY62" s="1028"/>
      <c r="TEZ62" s="1028"/>
      <c r="TFA62" s="1028"/>
      <c r="TFB62" s="1028"/>
      <c r="TFC62" s="1028"/>
      <c r="TFD62" s="1028"/>
      <c r="TFE62" s="1028"/>
      <c r="TFF62" s="1028"/>
      <c r="TFG62" s="1028"/>
      <c r="TFH62" s="1028"/>
      <c r="TFI62" s="1028"/>
      <c r="TFJ62" s="1028"/>
      <c r="TFK62" s="1028"/>
      <c r="TFL62" s="1028"/>
      <c r="TFM62" s="1028"/>
      <c r="TFN62" s="1028"/>
      <c r="TFO62" s="1028"/>
      <c r="TFP62" s="1028"/>
      <c r="TFQ62" s="1028"/>
      <c r="TFR62" s="1028"/>
      <c r="TFS62" s="1028"/>
      <c r="TFT62" s="1028"/>
      <c r="TFU62" s="1028"/>
      <c r="TFV62" s="1028"/>
      <c r="TFW62" s="1028"/>
      <c r="TFX62" s="1028"/>
      <c r="TFY62" s="1028"/>
      <c r="TFZ62" s="1028"/>
      <c r="TGA62" s="1028"/>
      <c r="TGB62" s="1028"/>
      <c r="TGC62" s="1028"/>
      <c r="TGD62" s="1028"/>
      <c r="TGE62" s="1028"/>
      <c r="TGF62" s="1028"/>
      <c r="TGG62" s="1028"/>
      <c r="TGH62" s="1028"/>
      <c r="TGI62" s="1028"/>
      <c r="TGJ62" s="1028"/>
      <c r="TGK62" s="1028"/>
      <c r="TGL62" s="1028"/>
      <c r="TGM62" s="1028"/>
      <c r="TGN62" s="1028"/>
      <c r="TGO62" s="1028"/>
      <c r="TGP62" s="1028"/>
      <c r="TGQ62" s="1028"/>
      <c r="TGR62" s="1028"/>
      <c r="TGS62" s="1028"/>
      <c r="TGT62" s="1028"/>
      <c r="TGU62" s="1028"/>
      <c r="TGV62" s="1028"/>
      <c r="TGW62" s="1028"/>
      <c r="TGX62" s="1028"/>
      <c r="TGY62" s="1028"/>
      <c r="TGZ62" s="1028"/>
      <c r="THA62" s="1028"/>
      <c r="THB62" s="1028"/>
      <c r="THC62" s="1028"/>
      <c r="THD62" s="1028"/>
      <c r="THE62" s="1028"/>
      <c r="THF62" s="1028"/>
      <c r="THG62" s="1028"/>
      <c r="THH62" s="1028"/>
      <c r="THI62" s="1028"/>
      <c r="THJ62" s="1028"/>
      <c r="THK62" s="1028"/>
      <c r="THL62" s="1028"/>
      <c r="THM62" s="1028"/>
      <c r="THN62" s="1028"/>
      <c r="THO62" s="1028"/>
      <c r="THP62" s="1028"/>
      <c r="THQ62" s="1028"/>
      <c r="THR62" s="1028"/>
      <c r="THS62" s="1028"/>
      <c r="THT62" s="1028"/>
      <c r="THU62" s="1028"/>
      <c r="THV62" s="1028"/>
      <c r="THW62" s="1028"/>
      <c r="THX62" s="1028"/>
      <c r="THY62" s="1028"/>
      <c r="THZ62" s="1028"/>
      <c r="TIA62" s="1028"/>
      <c r="TIB62" s="1028"/>
      <c r="TIC62" s="1028"/>
      <c r="TID62" s="1028"/>
      <c r="TIE62" s="1028"/>
      <c r="TIF62" s="1028"/>
      <c r="TIG62" s="1028"/>
      <c r="TIH62" s="1028"/>
      <c r="TII62" s="1028"/>
      <c r="TIJ62" s="1028"/>
      <c r="TIK62" s="1028"/>
      <c r="TIL62" s="1028"/>
      <c r="TIM62" s="1028"/>
      <c r="TIN62" s="1028"/>
      <c r="TIO62" s="1028"/>
      <c r="TIP62" s="1028"/>
      <c r="TIQ62" s="1028"/>
      <c r="TIR62" s="1028"/>
      <c r="TIS62" s="1028"/>
      <c r="TIT62" s="1028"/>
      <c r="TIU62" s="1028"/>
      <c r="TIV62" s="1028"/>
      <c r="TIW62" s="1028"/>
      <c r="TIX62" s="1028"/>
      <c r="TIY62" s="1028"/>
      <c r="TIZ62" s="1028"/>
      <c r="TJA62" s="1028"/>
      <c r="TJB62" s="1028"/>
      <c r="TJC62" s="1028"/>
      <c r="TJD62" s="1028"/>
      <c r="TJE62" s="1028"/>
      <c r="TJF62" s="1028"/>
      <c r="TJG62" s="1028"/>
      <c r="TJH62" s="1028"/>
      <c r="TJI62" s="1028"/>
      <c r="TJJ62" s="1028"/>
      <c r="TJK62" s="1028"/>
      <c r="TJL62" s="1028"/>
      <c r="TJM62" s="1028"/>
      <c r="TJN62" s="1028"/>
      <c r="TJO62" s="1028"/>
      <c r="TJP62" s="1028"/>
      <c r="TJQ62" s="1028"/>
      <c r="TJR62" s="1028"/>
      <c r="TJS62" s="1028"/>
      <c r="TJT62" s="1028"/>
      <c r="TJU62" s="1028"/>
      <c r="TJV62" s="1028"/>
      <c r="TJW62" s="1028"/>
      <c r="TJX62" s="1028"/>
      <c r="TJY62" s="1028"/>
      <c r="TJZ62" s="1028"/>
      <c r="TKA62" s="1028"/>
      <c r="TKB62" s="1028"/>
      <c r="TKC62" s="1028"/>
      <c r="TKD62" s="1028"/>
      <c r="TKE62" s="1028"/>
      <c r="TKF62" s="1028"/>
      <c r="TKG62" s="1028"/>
      <c r="TKH62" s="1028"/>
      <c r="TKI62" s="1028"/>
      <c r="TKJ62" s="1028"/>
      <c r="TKK62" s="1028"/>
      <c r="TKL62" s="1028"/>
      <c r="TKM62" s="1028"/>
      <c r="TKN62" s="1028"/>
      <c r="TKO62" s="1028"/>
      <c r="TKP62" s="1028"/>
      <c r="TKQ62" s="1028"/>
      <c r="TKR62" s="1028"/>
      <c r="TKS62" s="1028"/>
      <c r="TKT62" s="1028"/>
      <c r="TKU62" s="1028"/>
      <c r="TKV62" s="1028"/>
      <c r="TKW62" s="1028"/>
      <c r="TKX62" s="1028"/>
      <c r="TKY62" s="1028"/>
      <c r="TKZ62" s="1028"/>
      <c r="TLA62" s="1028"/>
      <c r="TLB62" s="1028"/>
      <c r="TLC62" s="1028"/>
      <c r="TLD62" s="1028"/>
      <c r="TLE62" s="1028"/>
      <c r="TLF62" s="1028"/>
      <c r="TLG62" s="1028"/>
      <c r="TLH62" s="1028"/>
      <c r="TLI62" s="1028"/>
      <c r="TLJ62" s="1028"/>
      <c r="TLK62" s="1028"/>
      <c r="TLL62" s="1028"/>
      <c r="TLM62" s="1028"/>
      <c r="TLN62" s="1028"/>
      <c r="TLO62" s="1028"/>
      <c r="TLP62" s="1028"/>
      <c r="TLQ62" s="1028"/>
      <c r="TLR62" s="1028"/>
      <c r="TLS62" s="1028"/>
      <c r="TLT62" s="1028"/>
      <c r="TLU62" s="1028"/>
      <c r="TLV62" s="1028"/>
      <c r="TLW62" s="1028"/>
      <c r="TLX62" s="1028"/>
      <c r="TLY62" s="1028"/>
      <c r="TLZ62" s="1028"/>
      <c r="TMA62" s="1028"/>
      <c r="TMB62" s="1028"/>
      <c r="TMC62" s="1028"/>
      <c r="TMD62" s="1028"/>
      <c r="TME62" s="1028"/>
      <c r="TMF62" s="1028"/>
      <c r="TMG62" s="1028"/>
      <c r="TMH62" s="1028"/>
      <c r="TMI62" s="1028"/>
      <c r="TMJ62" s="1028"/>
      <c r="TMK62" s="1028"/>
      <c r="TML62" s="1028"/>
      <c r="TMM62" s="1028"/>
      <c r="TMN62" s="1028"/>
      <c r="TMO62" s="1028"/>
      <c r="TMP62" s="1028"/>
      <c r="TMQ62" s="1028"/>
      <c r="TMR62" s="1028"/>
      <c r="TMS62" s="1028"/>
      <c r="TMT62" s="1028"/>
      <c r="TMU62" s="1028"/>
      <c r="TMV62" s="1028"/>
      <c r="TMW62" s="1028"/>
      <c r="TMX62" s="1028"/>
      <c r="TMY62" s="1028"/>
      <c r="TMZ62" s="1028"/>
      <c r="TNA62" s="1028"/>
      <c r="TNB62" s="1028"/>
      <c r="TNC62" s="1028"/>
      <c r="TND62" s="1028"/>
      <c r="TNE62" s="1028"/>
      <c r="TNF62" s="1028"/>
      <c r="TNG62" s="1028"/>
      <c r="TNH62" s="1028"/>
      <c r="TNI62" s="1028"/>
      <c r="TNJ62" s="1028"/>
      <c r="TNK62" s="1028"/>
      <c r="TNL62" s="1028"/>
      <c r="TNM62" s="1028"/>
      <c r="TNN62" s="1028"/>
      <c r="TNO62" s="1028"/>
      <c r="TNP62" s="1028"/>
      <c r="TNQ62" s="1028"/>
      <c r="TNR62" s="1028"/>
      <c r="TNS62" s="1028"/>
      <c r="TNT62" s="1028"/>
      <c r="TNU62" s="1028"/>
      <c r="TNV62" s="1028"/>
      <c r="TNW62" s="1028"/>
      <c r="TNX62" s="1028"/>
      <c r="TNY62" s="1028"/>
      <c r="TNZ62" s="1028"/>
      <c r="TOA62" s="1028"/>
      <c r="TOB62" s="1028"/>
      <c r="TOC62" s="1028"/>
      <c r="TOD62" s="1028"/>
      <c r="TOE62" s="1028"/>
      <c r="TOF62" s="1028"/>
      <c r="TOG62" s="1028"/>
      <c r="TOH62" s="1028"/>
      <c r="TOI62" s="1028"/>
      <c r="TOJ62" s="1028"/>
      <c r="TOK62" s="1028"/>
      <c r="TOL62" s="1028"/>
      <c r="TOM62" s="1028"/>
      <c r="TON62" s="1028"/>
      <c r="TOO62" s="1028"/>
      <c r="TOP62" s="1028"/>
      <c r="TOQ62" s="1028"/>
      <c r="TOR62" s="1028"/>
      <c r="TOS62" s="1028"/>
      <c r="TOT62" s="1028"/>
      <c r="TOU62" s="1028"/>
      <c r="TOV62" s="1028"/>
      <c r="TOW62" s="1028"/>
      <c r="TOX62" s="1028"/>
      <c r="TOY62" s="1028"/>
      <c r="TOZ62" s="1028"/>
      <c r="TPA62" s="1028"/>
      <c r="TPB62" s="1028"/>
      <c r="TPC62" s="1028"/>
      <c r="TPD62" s="1028"/>
      <c r="TPE62" s="1028"/>
      <c r="TPF62" s="1028"/>
      <c r="TPG62" s="1028"/>
      <c r="TPH62" s="1028"/>
      <c r="TPI62" s="1028"/>
      <c r="TPJ62" s="1028"/>
      <c r="TPK62" s="1028"/>
      <c r="TPL62" s="1028"/>
      <c r="TPM62" s="1028"/>
      <c r="TPN62" s="1028"/>
      <c r="TPO62" s="1028"/>
      <c r="TPP62" s="1028"/>
      <c r="TPQ62" s="1028"/>
      <c r="TPR62" s="1028"/>
      <c r="TPS62" s="1028"/>
      <c r="TPT62" s="1028"/>
      <c r="TPU62" s="1028"/>
      <c r="TPV62" s="1028"/>
      <c r="TPW62" s="1028"/>
      <c r="TPX62" s="1028"/>
      <c r="TPY62" s="1028"/>
      <c r="TPZ62" s="1028"/>
      <c r="TQA62" s="1028"/>
      <c r="TQB62" s="1028"/>
      <c r="TQC62" s="1028"/>
      <c r="TQD62" s="1028"/>
      <c r="TQE62" s="1028"/>
      <c r="TQF62" s="1028"/>
      <c r="TQG62" s="1028"/>
      <c r="TQH62" s="1028"/>
      <c r="TQI62" s="1028"/>
      <c r="TQJ62" s="1028"/>
      <c r="TQK62" s="1028"/>
      <c r="TQL62" s="1028"/>
      <c r="TQM62" s="1028"/>
      <c r="TQN62" s="1028"/>
      <c r="TQO62" s="1028"/>
      <c r="TQP62" s="1028"/>
      <c r="TQQ62" s="1028"/>
      <c r="TQR62" s="1028"/>
      <c r="TQS62" s="1028"/>
      <c r="TQT62" s="1028"/>
      <c r="TQU62" s="1028"/>
      <c r="TQV62" s="1028"/>
      <c r="TQW62" s="1028"/>
      <c r="TQX62" s="1028"/>
      <c r="TQY62" s="1028"/>
      <c r="TQZ62" s="1028"/>
      <c r="TRA62" s="1028"/>
      <c r="TRB62" s="1028"/>
      <c r="TRC62" s="1028"/>
      <c r="TRD62" s="1028"/>
      <c r="TRE62" s="1028"/>
      <c r="TRF62" s="1028"/>
      <c r="TRG62" s="1028"/>
      <c r="TRH62" s="1028"/>
      <c r="TRI62" s="1028"/>
      <c r="TRJ62" s="1028"/>
      <c r="TRK62" s="1028"/>
      <c r="TRL62" s="1028"/>
      <c r="TRM62" s="1028"/>
      <c r="TRN62" s="1028"/>
      <c r="TRO62" s="1028"/>
      <c r="TRP62" s="1028"/>
      <c r="TRQ62" s="1028"/>
      <c r="TRR62" s="1028"/>
      <c r="TRS62" s="1028"/>
      <c r="TRT62" s="1028"/>
      <c r="TRU62" s="1028"/>
      <c r="TRV62" s="1028"/>
      <c r="TRW62" s="1028"/>
      <c r="TRX62" s="1028"/>
      <c r="TRY62" s="1028"/>
      <c r="TRZ62" s="1028"/>
      <c r="TSA62" s="1028"/>
      <c r="TSB62" s="1028"/>
      <c r="TSC62" s="1028"/>
      <c r="TSD62" s="1028"/>
      <c r="TSE62" s="1028"/>
      <c r="TSF62" s="1028"/>
      <c r="TSG62" s="1028"/>
      <c r="TSH62" s="1028"/>
      <c r="TSI62" s="1028"/>
      <c r="TSJ62" s="1028"/>
      <c r="TSK62" s="1028"/>
      <c r="TSL62" s="1028"/>
      <c r="TSM62" s="1028"/>
      <c r="TSN62" s="1028"/>
      <c r="TSO62" s="1028"/>
      <c r="TSP62" s="1028"/>
      <c r="TSQ62" s="1028"/>
      <c r="TSR62" s="1028"/>
      <c r="TSS62" s="1028"/>
      <c r="TST62" s="1028"/>
      <c r="TSU62" s="1028"/>
      <c r="TSV62" s="1028"/>
      <c r="TSW62" s="1028"/>
      <c r="TSX62" s="1028"/>
      <c r="TSY62" s="1028"/>
      <c r="TSZ62" s="1028"/>
      <c r="TTA62" s="1028"/>
      <c r="TTB62" s="1028"/>
      <c r="TTC62" s="1028"/>
      <c r="TTD62" s="1028"/>
      <c r="TTE62" s="1028"/>
      <c r="TTF62" s="1028"/>
      <c r="TTG62" s="1028"/>
      <c r="TTH62" s="1028"/>
      <c r="TTI62" s="1028"/>
      <c r="TTJ62" s="1028"/>
      <c r="TTK62" s="1028"/>
      <c r="TTL62" s="1028"/>
      <c r="TTM62" s="1028"/>
      <c r="TTN62" s="1028"/>
      <c r="TTO62" s="1028"/>
      <c r="TTP62" s="1028"/>
      <c r="TTQ62" s="1028"/>
      <c r="TTR62" s="1028"/>
      <c r="TTS62" s="1028"/>
      <c r="TTT62" s="1028"/>
      <c r="TTU62" s="1028"/>
      <c r="TTV62" s="1028"/>
      <c r="TTW62" s="1028"/>
      <c r="TTX62" s="1028"/>
      <c r="TTY62" s="1028"/>
      <c r="TTZ62" s="1028"/>
      <c r="TUA62" s="1028"/>
      <c r="TUB62" s="1028"/>
      <c r="TUC62" s="1028"/>
      <c r="TUD62" s="1028"/>
      <c r="TUE62" s="1028"/>
      <c r="TUF62" s="1028"/>
      <c r="TUG62" s="1028"/>
      <c r="TUH62" s="1028"/>
      <c r="TUI62" s="1028"/>
      <c r="TUJ62" s="1028"/>
      <c r="TUK62" s="1028"/>
      <c r="TUL62" s="1028"/>
      <c r="TUM62" s="1028"/>
      <c r="TUN62" s="1028"/>
      <c r="TUO62" s="1028"/>
      <c r="TUP62" s="1028"/>
      <c r="TUQ62" s="1028"/>
      <c r="TUR62" s="1028"/>
      <c r="TUS62" s="1028"/>
      <c r="TUT62" s="1028"/>
      <c r="TUU62" s="1028"/>
      <c r="TUV62" s="1028"/>
      <c r="TUW62" s="1028"/>
      <c r="TUX62" s="1028"/>
      <c r="TUY62" s="1028"/>
      <c r="TUZ62" s="1028"/>
      <c r="TVA62" s="1028"/>
      <c r="TVB62" s="1028"/>
      <c r="TVC62" s="1028"/>
      <c r="TVD62" s="1028"/>
      <c r="TVE62" s="1028"/>
      <c r="TVF62" s="1028"/>
      <c r="TVG62" s="1028"/>
      <c r="TVH62" s="1028"/>
      <c r="TVI62" s="1028"/>
      <c r="TVJ62" s="1028"/>
      <c r="TVK62" s="1028"/>
      <c r="TVL62" s="1028"/>
      <c r="TVM62" s="1028"/>
      <c r="TVN62" s="1028"/>
      <c r="TVO62" s="1028"/>
      <c r="TVP62" s="1028"/>
      <c r="TVQ62" s="1028"/>
      <c r="TVR62" s="1028"/>
      <c r="TVS62" s="1028"/>
      <c r="TVT62" s="1028"/>
      <c r="TVU62" s="1028"/>
      <c r="TVV62" s="1028"/>
      <c r="TVW62" s="1028"/>
      <c r="TVX62" s="1028"/>
      <c r="TVY62" s="1028"/>
      <c r="TVZ62" s="1028"/>
      <c r="TWA62" s="1028"/>
      <c r="TWB62" s="1028"/>
      <c r="TWC62" s="1028"/>
      <c r="TWD62" s="1028"/>
      <c r="TWE62" s="1028"/>
      <c r="TWF62" s="1028"/>
      <c r="TWG62" s="1028"/>
      <c r="TWH62" s="1028"/>
      <c r="TWI62" s="1028"/>
      <c r="TWJ62" s="1028"/>
      <c r="TWK62" s="1028"/>
      <c r="TWL62" s="1028"/>
      <c r="TWM62" s="1028"/>
      <c r="TWN62" s="1028"/>
      <c r="TWO62" s="1028"/>
      <c r="TWP62" s="1028"/>
      <c r="TWQ62" s="1028"/>
      <c r="TWR62" s="1028"/>
      <c r="TWS62" s="1028"/>
      <c r="TWT62" s="1028"/>
      <c r="TWU62" s="1028"/>
      <c r="TWV62" s="1028"/>
      <c r="TWW62" s="1028"/>
      <c r="TWX62" s="1028"/>
      <c r="TWY62" s="1028"/>
      <c r="TWZ62" s="1028"/>
      <c r="TXA62" s="1028"/>
      <c r="TXB62" s="1028"/>
      <c r="TXC62" s="1028"/>
      <c r="TXD62" s="1028"/>
      <c r="TXE62" s="1028"/>
      <c r="TXF62" s="1028"/>
      <c r="TXG62" s="1028"/>
      <c r="TXH62" s="1028"/>
      <c r="TXI62" s="1028"/>
      <c r="TXJ62" s="1028"/>
      <c r="TXK62" s="1028"/>
      <c r="TXL62" s="1028"/>
      <c r="TXM62" s="1028"/>
      <c r="TXN62" s="1028"/>
      <c r="TXO62" s="1028"/>
      <c r="TXP62" s="1028"/>
      <c r="TXQ62" s="1028"/>
      <c r="TXR62" s="1028"/>
      <c r="TXS62" s="1028"/>
      <c r="TXT62" s="1028"/>
      <c r="TXU62" s="1028"/>
      <c r="TXV62" s="1028"/>
      <c r="TXW62" s="1028"/>
      <c r="TXX62" s="1028"/>
      <c r="TXY62" s="1028"/>
      <c r="TXZ62" s="1028"/>
      <c r="TYA62" s="1028"/>
      <c r="TYB62" s="1028"/>
      <c r="TYC62" s="1028"/>
      <c r="TYD62" s="1028"/>
      <c r="TYE62" s="1028"/>
      <c r="TYF62" s="1028"/>
      <c r="TYG62" s="1028"/>
      <c r="TYH62" s="1028"/>
      <c r="TYI62" s="1028"/>
      <c r="TYJ62" s="1028"/>
      <c r="TYK62" s="1028"/>
      <c r="TYL62" s="1028"/>
      <c r="TYM62" s="1028"/>
      <c r="TYN62" s="1028"/>
      <c r="TYO62" s="1028"/>
      <c r="TYP62" s="1028"/>
      <c r="TYQ62" s="1028"/>
      <c r="TYR62" s="1028"/>
      <c r="TYS62" s="1028"/>
      <c r="TYT62" s="1028"/>
      <c r="TYU62" s="1028"/>
      <c r="TYV62" s="1028"/>
      <c r="TYW62" s="1028"/>
      <c r="TYX62" s="1028"/>
      <c r="TYY62" s="1028"/>
      <c r="TYZ62" s="1028"/>
      <c r="TZA62" s="1028"/>
      <c r="TZB62" s="1028"/>
      <c r="TZC62" s="1028"/>
      <c r="TZD62" s="1028"/>
      <c r="TZE62" s="1028"/>
      <c r="TZF62" s="1028"/>
      <c r="TZG62" s="1028"/>
      <c r="TZH62" s="1028"/>
      <c r="TZI62" s="1028"/>
      <c r="TZJ62" s="1028"/>
      <c r="TZK62" s="1028"/>
      <c r="TZL62" s="1028"/>
      <c r="TZM62" s="1028"/>
      <c r="TZN62" s="1028"/>
      <c r="TZO62" s="1028"/>
      <c r="TZP62" s="1028"/>
      <c r="TZQ62" s="1028"/>
      <c r="TZR62" s="1028"/>
      <c r="TZS62" s="1028"/>
      <c r="TZT62" s="1028"/>
      <c r="TZU62" s="1028"/>
      <c r="TZV62" s="1028"/>
      <c r="TZW62" s="1028"/>
      <c r="TZX62" s="1028"/>
      <c r="TZY62" s="1028"/>
      <c r="TZZ62" s="1028"/>
      <c r="UAA62" s="1028"/>
      <c r="UAB62" s="1028"/>
      <c r="UAC62" s="1028"/>
      <c r="UAD62" s="1028"/>
      <c r="UAE62" s="1028"/>
      <c r="UAF62" s="1028"/>
      <c r="UAG62" s="1028"/>
      <c r="UAH62" s="1028"/>
      <c r="UAI62" s="1028"/>
      <c r="UAJ62" s="1028"/>
      <c r="UAK62" s="1028"/>
      <c r="UAL62" s="1028"/>
      <c r="UAM62" s="1028"/>
      <c r="UAN62" s="1028"/>
      <c r="UAO62" s="1028"/>
      <c r="UAP62" s="1028"/>
      <c r="UAQ62" s="1028"/>
      <c r="UAR62" s="1028"/>
      <c r="UAS62" s="1028"/>
      <c r="UAT62" s="1028"/>
      <c r="UAU62" s="1028"/>
      <c r="UAV62" s="1028"/>
      <c r="UAW62" s="1028"/>
      <c r="UAX62" s="1028"/>
      <c r="UAY62" s="1028"/>
      <c r="UAZ62" s="1028"/>
      <c r="UBA62" s="1028"/>
      <c r="UBB62" s="1028"/>
      <c r="UBC62" s="1028"/>
      <c r="UBD62" s="1028"/>
      <c r="UBE62" s="1028"/>
      <c r="UBF62" s="1028"/>
      <c r="UBG62" s="1028"/>
      <c r="UBH62" s="1028"/>
      <c r="UBI62" s="1028"/>
      <c r="UBJ62" s="1028"/>
      <c r="UBK62" s="1028"/>
      <c r="UBL62" s="1028"/>
      <c r="UBM62" s="1028"/>
      <c r="UBN62" s="1028"/>
      <c r="UBO62" s="1028"/>
      <c r="UBP62" s="1028"/>
      <c r="UBQ62" s="1028"/>
      <c r="UBR62" s="1028"/>
      <c r="UBS62" s="1028"/>
      <c r="UBT62" s="1028"/>
      <c r="UBU62" s="1028"/>
      <c r="UBV62" s="1028"/>
      <c r="UBW62" s="1028"/>
      <c r="UBX62" s="1028"/>
      <c r="UBY62" s="1028"/>
      <c r="UBZ62" s="1028"/>
      <c r="UCA62" s="1028"/>
      <c r="UCB62" s="1028"/>
      <c r="UCC62" s="1028"/>
      <c r="UCD62" s="1028"/>
      <c r="UCE62" s="1028"/>
      <c r="UCF62" s="1028"/>
      <c r="UCG62" s="1028"/>
      <c r="UCH62" s="1028"/>
      <c r="UCI62" s="1028"/>
      <c r="UCJ62" s="1028"/>
      <c r="UCK62" s="1028"/>
      <c r="UCL62" s="1028"/>
      <c r="UCM62" s="1028"/>
      <c r="UCN62" s="1028"/>
      <c r="UCO62" s="1028"/>
      <c r="UCP62" s="1028"/>
      <c r="UCQ62" s="1028"/>
      <c r="UCR62" s="1028"/>
      <c r="UCS62" s="1028"/>
      <c r="UCT62" s="1028"/>
      <c r="UCU62" s="1028"/>
      <c r="UCV62" s="1028"/>
      <c r="UCW62" s="1028"/>
      <c r="UCX62" s="1028"/>
      <c r="UCY62" s="1028"/>
      <c r="UCZ62" s="1028"/>
      <c r="UDA62" s="1028"/>
      <c r="UDB62" s="1028"/>
      <c r="UDC62" s="1028"/>
      <c r="UDD62" s="1028"/>
      <c r="UDE62" s="1028"/>
      <c r="UDF62" s="1028"/>
      <c r="UDG62" s="1028"/>
      <c r="UDH62" s="1028"/>
      <c r="UDI62" s="1028"/>
      <c r="UDJ62" s="1028"/>
      <c r="UDK62" s="1028"/>
      <c r="UDL62" s="1028"/>
      <c r="UDM62" s="1028"/>
      <c r="UDN62" s="1028"/>
      <c r="UDO62" s="1028"/>
      <c r="UDP62" s="1028"/>
      <c r="UDQ62" s="1028"/>
      <c r="UDR62" s="1028"/>
      <c r="UDS62" s="1028"/>
      <c r="UDT62" s="1028"/>
      <c r="UDU62" s="1028"/>
      <c r="UDV62" s="1028"/>
      <c r="UDW62" s="1028"/>
      <c r="UDX62" s="1028"/>
      <c r="UDY62" s="1028"/>
      <c r="UDZ62" s="1028"/>
      <c r="UEA62" s="1028"/>
      <c r="UEB62" s="1028"/>
      <c r="UEC62" s="1028"/>
      <c r="UED62" s="1028"/>
      <c r="UEE62" s="1028"/>
      <c r="UEF62" s="1028"/>
      <c r="UEG62" s="1028"/>
      <c r="UEH62" s="1028"/>
      <c r="UEI62" s="1028"/>
      <c r="UEJ62" s="1028"/>
      <c r="UEK62" s="1028"/>
      <c r="UEL62" s="1028"/>
      <c r="UEM62" s="1028"/>
      <c r="UEN62" s="1028"/>
      <c r="UEO62" s="1028"/>
      <c r="UEP62" s="1028"/>
      <c r="UEQ62" s="1028"/>
      <c r="UER62" s="1028"/>
      <c r="UES62" s="1028"/>
      <c r="UET62" s="1028"/>
      <c r="UEU62" s="1028"/>
      <c r="UEV62" s="1028"/>
      <c r="UEW62" s="1028"/>
      <c r="UEX62" s="1028"/>
      <c r="UEY62" s="1028"/>
      <c r="UEZ62" s="1028"/>
      <c r="UFA62" s="1028"/>
      <c r="UFB62" s="1028"/>
      <c r="UFC62" s="1028"/>
      <c r="UFD62" s="1028"/>
      <c r="UFE62" s="1028"/>
      <c r="UFF62" s="1028"/>
      <c r="UFG62" s="1028"/>
      <c r="UFH62" s="1028"/>
      <c r="UFI62" s="1028"/>
      <c r="UFJ62" s="1028"/>
      <c r="UFK62" s="1028"/>
      <c r="UFL62" s="1028"/>
      <c r="UFM62" s="1028"/>
      <c r="UFN62" s="1028"/>
      <c r="UFO62" s="1028"/>
      <c r="UFP62" s="1028"/>
      <c r="UFQ62" s="1028"/>
      <c r="UFR62" s="1028"/>
      <c r="UFS62" s="1028"/>
      <c r="UFT62" s="1028"/>
      <c r="UFU62" s="1028"/>
      <c r="UFV62" s="1028"/>
      <c r="UFW62" s="1028"/>
      <c r="UFX62" s="1028"/>
      <c r="UFY62" s="1028"/>
      <c r="UFZ62" s="1028"/>
      <c r="UGA62" s="1028"/>
      <c r="UGB62" s="1028"/>
      <c r="UGC62" s="1028"/>
      <c r="UGD62" s="1028"/>
      <c r="UGE62" s="1028"/>
      <c r="UGF62" s="1028"/>
      <c r="UGG62" s="1028"/>
      <c r="UGH62" s="1028"/>
      <c r="UGI62" s="1028"/>
      <c r="UGJ62" s="1028"/>
      <c r="UGK62" s="1028"/>
      <c r="UGL62" s="1028"/>
      <c r="UGM62" s="1028"/>
      <c r="UGN62" s="1028"/>
      <c r="UGO62" s="1028"/>
      <c r="UGP62" s="1028"/>
      <c r="UGQ62" s="1028"/>
      <c r="UGR62" s="1028"/>
      <c r="UGS62" s="1028"/>
      <c r="UGT62" s="1028"/>
      <c r="UGU62" s="1028"/>
      <c r="UGV62" s="1028"/>
      <c r="UGW62" s="1028"/>
      <c r="UGX62" s="1028"/>
      <c r="UGY62" s="1028"/>
      <c r="UGZ62" s="1028"/>
      <c r="UHA62" s="1028"/>
      <c r="UHB62" s="1028"/>
      <c r="UHC62" s="1028"/>
      <c r="UHD62" s="1028"/>
      <c r="UHE62" s="1028"/>
      <c r="UHF62" s="1028"/>
      <c r="UHG62" s="1028"/>
      <c r="UHH62" s="1028"/>
      <c r="UHI62" s="1028"/>
      <c r="UHJ62" s="1028"/>
      <c r="UHK62" s="1028"/>
      <c r="UHL62" s="1028"/>
      <c r="UHM62" s="1028"/>
      <c r="UHN62" s="1028"/>
      <c r="UHO62" s="1028"/>
      <c r="UHP62" s="1028"/>
      <c r="UHQ62" s="1028"/>
      <c r="UHR62" s="1028"/>
      <c r="UHS62" s="1028"/>
      <c r="UHT62" s="1028"/>
      <c r="UHU62" s="1028"/>
      <c r="UHV62" s="1028"/>
      <c r="UHW62" s="1028"/>
      <c r="UHX62" s="1028"/>
      <c r="UHY62" s="1028"/>
      <c r="UHZ62" s="1028"/>
      <c r="UIA62" s="1028"/>
      <c r="UIB62" s="1028"/>
      <c r="UIC62" s="1028"/>
      <c r="UID62" s="1028"/>
      <c r="UIE62" s="1028"/>
      <c r="UIF62" s="1028"/>
      <c r="UIG62" s="1028"/>
      <c r="UIH62" s="1028"/>
      <c r="UII62" s="1028"/>
      <c r="UIJ62" s="1028"/>
      <c r="UIK62" s="1028"/>
      <c r="UIL62" s="1028"/>
      <c r="UIM62" s="1028"/>
      <c r="UIN62" s="1028"/>
      <c r="UIO62" s="1028"/>
      <c r="UIP62" s="1028"/>
      <c r="UIQ62" s="1028"/>
      <c r="UIR62" s="1028"/>
      <c r="UIS62" s="1028"/>
      <c r="UIT62" s="1028"/>
      <c r="UIU62" s="1028"/>
      <c r="UIV62" s="1028"/>
      <c r="UIW62" s="1028"/>
      <c r="UIX62" s="1028"/>
      <c r="UIY62" s="1028"/>
      <c r="UIZ62" s="1028"/>
      <c r="UJA62" s="1028"/>
      <c r="UJB62" s="1028"/>
      <c r="UJC62" s="1028"/>
      <c r="UJD62" s="1028"/>
      <c r="UJE62" s="1028"/>
      <c r="UJF62" s="1028"/>
      <c r="UJG62" s="1028"/>
      <c r="UJH62" s="1028"/>
      <c r="UJI62" s="1028"/>
      <c r="UJJ62" s="1028"/>
      <c r="UJK62" s="1028"/>
      <c r="UJL62" s="1028"/>
      <c r="UJM62" s="1028"/>
      <c r="UJN62" s="1028"/>
      <c r="UJO62" s="1028"/>
      <c r="UJP62" s="1028"/>
      <c r="UJQ62" s="1028"/>
      <c r="UJR62" s="1028"/>
      <c r="UJS62" s="1028"/>
      <c r="UJT62" s="1028"/>
      <c r="UJU62" s="1028"/>
      <c r="UJV62" s="1028"/>
      <c r="UJW62" s="1028"/>
      <c r="UJX62" s="1028"/>
      <c r="UJY62" s="1028"/>
      <c r="UJZ62" s="1028"/>
      <c r="UKA62" s="1028"/>
      <c r="UKB62" s="1028"/>
      <c r="UKC62" s="1028"/>
      <c r="UKD62" s="1028"/>
      <c r="UKE62" s="1028"/>
      <c r="UKF62" s="1028"/>
      <c r="UKG62" s="1028"/>
      <c r="UKH62" s="1028"/>
      <c r="UKI62" s="1028"/>
      <c r="UKJ62" s="1028"/>
      <c r="UKK62" s="1028"/>
      <c r="UKL62" s="1028"/>
      <c r="UKM62" s="1028"/>
      <c r="UKN62" s="1028"/>
      <c r="UKO62" s="1028"/>
      <c r="UKP62" s="1028"/>
      <c r="UKQ62" s="1028"/>
      <c r="UKR62" s="1028"/>
      <c r="UKS62" s="1028"/>
      <c r="UKT62" s="1028"/>
      <c r="UKU62" s="1028"/>
      <c r="UKV62" s="1028"/>
      <c r="UKW62" s="1028"/>
      <c r="UKX62" s="1028"/>
      <c r="UKY62" s="1028"/>
      <c r="UKZ62" s="1028"/>
      <c r="ULA62" s="1028"/>
      <c r="ULB62" s="1028"/>
      <c r="ULC62" s="1028"/>
      <c r="ULD62" s="1028"/>
      <c r="ULE62" s="1028"/>
      <c r="ULF62" s="1028"/>
      <c r="ULG62" s="1028"/>
      <c r="ULH62" s="1028"/>
      <c r="ULI62" s="1028"/>
      <c r="ULJ62" s="1028"/>
      <c r="ULK62" s="1028"/>
      <c r="ULL62" s="1028"/>
      <c r="ULM62" s="1028"/>
      <c r="ULN62" s="1028"/>
      <c r="ULO62" s="1028"/>
      <c r="ULP62" s="1028"/>
      <c r="ULQ62" s="1028"/>
      <c r="ULR62" s="1028"/>
      <c r="ULS62" s="1028"/>
      <c r="ULT62" s="1028"/>
      <c r="ULU62" s="1028"/>
      <c r="ULV62" s="1028"/>
      <c r="ULW62" s="1028"/>
      <c r="ULX62" s="1028"/>
      <c r="ULY62" s="1028"/>
      <c r="ULZ62" s="1028"/>
      <c r="UMA62" s="1028"/>
      <c r="UMB62" s="1028"/>
      <c r="UMC62" s="1028"/>
      <c r="UMD62" s="1028"/>
      <c r="UME62" s="1028"/>
      <c r="UMF62" s="1028"/>
      <c r="UMG62" s="1028"/>
      <c r="UMH62" s="1028"/>
      <c r="UMI62" s="1028"/>
      <c r="UMJ62" s="1028"/>
      <c r="UMK62" s="1028"/>
      <c r="UML62" s="1028"/>
      <c r="UMM62" s="1028"/>
      <c r="UMN62" s="1028"/>
      <c r="UMO62" s="1028"/>
      <c r="UMP62" s="1028"/>
      <c r="UMQ62" s="1028"/>
      <c r="UMR62" s="1028"/>
      <c r="UMS62" s="1028"/>
      <c r="UMT62" s="1028"/>
      <c r="UMU62" s="1028"/>
      <c r="UMV62" s="1028"/>
      <c r="UMW62" s="1028"/>
      <c r="UMX62" s="1028"/>
      <c r="UMY62" s="1028"/>
      <c r="UMZ62" s="1028"/>
      <c r="UNA62" s="1028"/>
      <c r="UNB62" s="1028"/>
      <c r="UNC62" s="1028"/>
      <c r="UND62" s="1028"/>
      <c r="UNE62" s="1028"/>
      <c r="UNF62" s="1028"/>
      <c r="UNG62" s="1028"/>
      <c r="UNH62" s="1028"/>
      <c r="UNI62" s="1028"/>
      <c r="UNJ62" s="1028"/>
      <c r="UNK62" s="1028"/>
      <c r="UNL62" s="1028"/>
      <c r="UNM62" s="1028"/>
      <c r="UNN62" s="1028"/>
      <c r="UNO62" s="1028"/>
      <c r="UNP62" s="1028"/>
      <c r="UNQ62" s="1028"/>
      <c r="UNR62" s="1028"/>
      <c r="UNS62" s="1028"/>
      <c r="UNT62" s="1028"/>
      <c r="UNU62" s="1028"/>
      <c r="UNV62" s="1028"/>
      <c r="UNW62" s="1028"/>
      <c r="UNX62" s="1028"/>
      <c r="UNY62" s="1028"/>
      <c r="UNZ62" s="1028"/>
      <c r="UOA62" s="1028"/>
      <c r="UOB62" s="1028"/>
      <c r="UOC62" s="1028"/>
      <c r="UOD62" s="1028"/>
      <c r="UOE62" s="1028"/>
      <c r="UOF62" s="1028"/>
      <c r="UOG62" s="1028"/>
      <c r="UOH62" s="1028"/>
      <c r="UOI62" s="1028"/>
      <c r="UOJ62" s="1028"/>
      <c r="UOK62" s="1028"/>
      <c r="UOL62" s="1028"/>
      <c r="UOM62" s="1028"/>
      <c r="UON62" s="1028"/>
      <c r="UOO62" s="1028"/>
      <c r="UOP62" s="1028"/>
      <c r="UOQ62" s="1028"/>
      <c r="UOR62" s="1028"/>
      <c r="UOS62" s="1028"/>
      <c r="UOT62" s="1028"/>
      <c r="UOU62" s="1028"/>
      <c r="UOV62" s="1028"/>
      <c r="UOW62" s="1028"/>
      <c r="UOX62" s="1028"/>
      <c r="UOY62" s="1028"/>
      <c r="UOZ62" s="1028"/>
      <c r="UPA62" s="1028"/>
      <c r="UPB62" s="1028"/>
      <c r="UPC62" s="1028"/>
      <c r="UPD62" s="1028"/>
      <c r="UPE62" s="1028"/>
      <c r="UPF62" s="1028"/>
      <c r="UPG62" s="1028"/>
      <c r="UPH62" s="1028"/>
      <c r="UPI62" s="1028"/>
      <c r="UPJ62" s="1028"/>
      <c r="UPK62" s="1028"/>
      <c r="UPL62" s="1028"/>
      <c r="UPM62" s="1028"/>
      <c r="UPN62" s="1028"/>
      <c r="UPO62" s="1028"/>
      <c r="UPP62" s="1028"/>
      <c r="UPQ62" s="1028"/>
      <c r="UPR62" s="1028"/>
      <c r="UPS62" s="1028"/>
      <c r="UPT62" s="1028"/>
      <c r="UPU62" s="1028"/>
      <c r="UPV62" s="1028"/>
      <c r="UPW62" s="1028"/>
      <c r="UPX62" s="1028"/>
      <c r="UPY62" s="1028"/>
      <c r="UPZ62" s="1028"/>
      <c r="UQA62" s="1028"/>
      <c r="UQB62" s="1028"/>
      <c r="UQC62" s="1028"/>
      <c r="UQD62" s="1028"/>
      <c r="UQE62" s="1028"/>
      <c r="UQF62" s="1028"/>
      <c r="UQG62" s="1028"/>
      <c r="UQH62" s="1028"/>
      <c r="UQI62" s="1028"/>
      <c r="UQJ62" s="1028"/>
      <c r="UQK62" s="1028"/>
      <c r="UQL62" s="1028"/>
      <c r="UQM62" s="1028"/>
      <c r="UQN62" s="1028"/>
      <c r="UQO62" s="1028"/>
      <c r="UQP62" s="1028"/>
      <c r="UQQ62" s="1028"/>
      <c r="UQR62" s="1028"/>
      <c r="UQS62" s="1028"/>
      <c r="UQT62" s="1028"/>
      <c r="UQU62" s="1028"/>
      <c r="UQV62" s="1028"/>
      <c r="UQW62" s="1028"/>
      <c r="UQX62" s="1028"/>
      <c r="UQY62" s="1028"/>
      <c r="UQZ62" s="1028"/>
      <c r="URA62" s="1028"/>
      <c r="URB62" s="1028"/>
      <c r="URC62" s="1028"/>
      <c r="URD62" s="1028"/>
      <c r="URE62" s="1028"/>
      <c r="URF62" s="1028"/>
      <c r="URG62" s="1028"/>
      <c r="URH62" s="1028"/>
      <c r="URI62" s="1028"/>
      <c r="URJ62" s="1028"/>
      <c r="URK62" s="1028"/>
      <c r="URL62" s="1028"/>
      <c r="URM62" s="1028"/>
      <c r="URN62" s="1028"/>
      <c r="URO62" s="1028"/>
      <c r="URP62" s="1028"/>
      <c r="URQ62" s="1028"/>
      <c r="URR62" s="1028"/>
      <c r="URS62" s="1028"/>
      <c r="URT62" s="1028"/>
      <c r="URU62" s="1028"/>
      <c r="URV62" s="1028"/>
      <c r="URW62" s="1028"/>
      <c r="URX62" s="1028"/>
      <c r="URY62" s="1028"/>
      <c r="URZ62" s="1028"/>
      <c r="USA62" s="1028"/>
      <c r="USB62" s="1028"/>
      <c r="USC62" s="1028"/>
      <c r="USD62" s="1028"/>
      <c r="USE62" s="1028"/>
      <c r="USF62" s="1028"/>
      <c r="USG62" s="1028"/>
      <c r="USH62" s="1028"/>
      <c r="USI62" s="1028"/>
      <c r="USJ62" s="1028"/>
      <c r="USK62" s="1028"/>
      <c r="USL62" s="1028"/>
      <c r="USM62" s="1028"/>
      <c r="USN62" s="1028"/>
      <c r="USO62" s="1028"/>
      <c r="USP62" s="1028"/>
      <c r="USQ62" s="1028"/>
      <c r="USR62" s="1028"/>
      <c r="USS62" s="1028"/>
      <c r="UST62" s="1028"/>
      <c r="USU62" s="1028"/>
      <c r="USV62" s="1028"/>
      <c r="USW62" s="1028"/>
      <c r="USX62" s="1028"/>
      <c r="USY62" s="1028"/>
      <c r="USZ62" s="1028"/>
      <c r="UTA62" s="1028"/>
      <c r="UTB62" s="1028"/>
      <c r="UTC62" s="1028"/>
      <c r="UTD62" s="1028"/>
      <c r="UTE62" s="1028"/>
      <c r="UTF62" s="1028"/>
      <c r="UTG62" s="1028"/>
      <c r="UTH62" s="1028"/>
      <c r="UTI62" s="1028"/>
      <c r="UTJ62" s="1028"/>
      <c r="UTK62" s="1028"/>
      <c r="UTL62" s="1028"/>
      <c r="UTM62" s="1028"/>
      <c r="UTN62" s="1028"/>
      <c r="UTO62" s="1028"/>
      <c r="UTP62" s="1028"/>
      <c r="UTQ62" s="1028"/>
      <c r="UTR62" s="1028"/>
      <c r="UTS62" s="1028"/>
      <c r="UTT62" s="1028"/>
      <c r="UTU62" s="1028"/>
      <c r="UTV62" s="1028"/>
      <c r="UTW62" s="1028"/>
      <c r="UTX62" s="1028"/>
      <c r="UTY62" s="1028"/>
      <c r="UTZ62" s="1028"/>
      <c r="UUA62" s="1028"/>
      <c r="UUB62" s="1028"/>
      <c r="UUC62" s="1028"/>
      <c r="UUD62" s="1028"/>
      <c r="UUE62" s="1028"/>
      <c r="UUF62" s="1028"/>
      <c r="UUG62" s="1028"/>
      <c r="UUH62" s="1028"/>
      <c r="UUI62" s="1028"/>
      <c r="UUJ62" s="1028"/>
      <c r="UUK62" s="1028"/>
      <c r="UUL62" s="1028"/>
      <c r="UUM62" s="1028"/>
      <c r="UUN62" s="1028"/>
      <c r="UUO62" s="1028"/>
      <c r="UUP62" s="1028"/>
      <c r="UUQ62" s="1028"/>
      <c r="UUR62" s="1028"/>
      <c r="UUS62" s="1028"/>
      <c r="UUT62" s="1028"/>
      <c r="UUU62" s="1028"/>
      <c r="UUV62" s="1028"/>
      <c r="UUW62" s="1028"/>
      <c r="UUX62" s="1028"/>
      <c r="UUY62" s="1028"/>
      <c r="UUZ62" s="1028"/>
      <c r="UVA62" s="1028"/>
      <c r="UVB62" s="1028"/>
      <c r="UVC62" s="1028"/>
      <c r="UVD62" s="1028"/>
      <c r="UVE62" s="1028"/>
      <c r="UVF62" s="1028"/>
      <c r="UVG62" s="1028"/>
      <c r="UVH62" s="1028"/>
      <c r="UVI62" s="1028"/>
      <c r="UVJ62" s="1028"/>
      <c r="UVK62" s="1028"/>
      <c r="UVL62" s="1028"/>
      <c r="UVM62" s="1028"/>
      <c r="UVN62" s="1028"/>
      <c r="UVO62" s="1028"/>
      <c r="UVP62" s="1028"/>
      <c r="UVQ62" s="1028"/>
      <c r="UVR62" s="1028"/>
      <c r="UVS62" s="1028"/>
      <c r="UVT62" s="1028"/>
      <c r="UVU62" s="1028"/>
      <c r="UVV62" s="1028"/>
      <c r="UVW62" s="1028"/>
      <c r="UVX62" s="1028"/>
      <c r="UVY62" s="1028"/>
      <c r="UVZ62" s="1028"/>
      <c r="UWA62" s="1028"/>
      <c r="UWB62" s="1028"/>
      <c r="UWC62" s="1028"/>
      <c r="UWD62" s="1028"/>
      <c r="UWE62" s="1028"/>
      <c r="UWF62" s="1028"/>
      <c r="UWG62" s="1028"/>
      <c r="UWH62" s="1028"/>
      <c r="UWI62" s="1028"/>
      <c r="UWJ62" s="1028"/>
      <c r="UWK62" s="1028"/>
      <c r="UWL62" s="1028"/>
      <c r="UWM62" s="1028"/>
      <c r="UWN62" s="1028"/>
      <c r="UWO62" s="1028"/>
      <c r="UWP62" s="1028"/>
      <c r="UWQ62" s="1028"/>
      <c r="UWR62" s="1028"/>
      <c r="UWS62" s="1028"/>
      <c r="UWT62" s="1028"/>
      <c r="UWU62" s="1028"/>
      <c r="UWV62" s="1028"/>
      <c r="UWW62" s="1028"/>
      <c r="UWX62" s="1028"/>
      <c r="UWY62" s="1028"/>
      <c r="UWZ62" s="1028"/>
      <c r="UXA62" s="1028"/>
      <c r="UXB62" s="1028"/>
      <c r="UXC62" s="1028"/>
      <c r="UXD62" s="1028"/>
      <c r="UXE62" s="1028"/>
      <c r="UXF62" s="1028"/>
      <c r="UXG62" s="1028"/>
      <c r="UXH62" s="1028"/>
      <c r="UXI62" s="1028"/>
      <c r="UXJ62" s="1028"/>
      <c r="UXK62" s="1028"/>
      <c r="UXL62" s="1028"/>
      <c r="UXM62" s="1028"/>
      <c r="UXN62" s="1028"/>
      <c r="UXO62" s="1028"/>
      <c r="UXP62" s="1028"/>
      <c r="UXQ62" s="1028"/>
      <c r="UXR62" s="1028"/>
      <c r="UXS62" s="1028"/>
      <c r="UXT62" s="1028"/>
      <c r="UXU62" s="1028"/>
      <c r="UXV62" s="1028"/>
      <c r="UXW62" s="1028"/>
      <c r="UXX62" s="1028"/>
      <c r="UXY62" s="1028"/>
      <c r="UXZ62" s="1028"/>
      <c r="UYA62" s="1028"/>
      <c r="UYB62" s="1028"/>
      <c r="UYC62" s="1028"/>
      <c r="UYD62" s="1028"/>
      <c r="UYE62" s="1028"/>
      <c r="UYF62" s="1028"/>
      <c r="UYG62" s="1028"/>
      <c r="UYH62" s="1028"/>
      <c r="UYI62" s="1028"/>
      <c r="UYJ62" s="1028"/>
      <c r="UYK62" s="1028"/>
      <c r="UYL62" s="1028"/>
      <c r="UYM62" s="1028"/>
      <c r="UYN62" s="1028"/>
      <c r="UYO62" s="1028"/>
      <c r="UYP62" s="1028"/>
      <c r="UYQ62" s="1028"/>
      <c r="UYR62" s="1028"/>
      <c r="UYS62" s="1028"/>
      <c r="UYT62" s="1028"/>
      <c r="UYU62" s="1028"/>
      <c r="UYV62" s="1028"/>
      <c r="UYW62" s="1028"/>
      <c r="UYX62" s="1028"/>
      <c r="UYY62" s="1028"/>
      <c r="UYZ62" s="1028"/>
      <c r="UZA62" s="1028"/>
      <c r="UZB62" s="1028"/>
      <c r="UZC62" s="1028"/>
      <c r="UZD62" s="1028"/>
      <c r="UZE62" s="1028"/>
      <c r="UZF62" s="1028"/>
      <c r="UZG62" s="1028"/>
      <c r="UZH62" s="1028"/>
      <c r="UZI62" s="1028"/>
      <c r="UZJ62" s="1028"/>
      <c r="UZK62" s="1028"/>
      <c r="UZL62" s="1028"/>
      <c r="UZM62" s="1028"/>
      <c r="UZN62" s="1028"/>
      <c r="UZO62" s="1028"/>
      <c r="UZP62" s="1028"/>
      <c r="UZQ62" s="1028"/>
      <c r="UZR62" s="1028"/>
      <c r="UZS62" s="1028"/>
      <c r="UZT62" s="1028"/>
      <c r="UZU62" s="1028"/>
      <c r="UZV62" s="1028"/>
      <c r="UZW62" s="1028"/>
      <c r="UZX62" s="1028"/>
      <c r="UZY62" s="1028"/>
      <c r="UZZ62" s="1028"/>
      <c r="VAA62" s="1028"/>
      <c r="VAB62" s="1028"/>
      <c r="VAC62" s="1028"/>
      <c r="VAD62" s="1028"/>
      <c r="VAE62" s="1028"/>
      <c r="VAF62" s="1028"/>
      <c r="VAG62" s="1028"/>
      <c r="VAH62" s="1028"/>
      <c r="VAI62" s="1028"/>
      <c r="VAJ62" s="1028"/>
      <c r="VAK62" s="1028"/>
      <c r="VAL62" s="1028"/>
      <c r="VAM62" s="1028"/>
      <c r="VAN62" s="1028"/>
      <c r="VAO62" s="1028"/>
      <c r="VAP62" s="1028"/>
      <c r="VAQ62" s="1028"/>
      <c r="VAR62" s="1028"/>
      <c r="VAS62" s="1028"/>
      <c r="VAT62" s="1028"/>
      <c r="VAU62" s="1028"/>
      <c r="VAV62" s="1028"/>
      <c r="VAW62" s="1028"/>
      <c r="VAX62" s="1028"/>
      <c r="VAY62" s="1028"/>
      <c r="VAZ62" s="1028"/>
      <c r="VBA62" s="1028"/>
      <c r="VBB62" s="1028"/>
      <c r="VBC62" s="1028"/>
      <c r="VBD62" s="1028"/>
      <c r="VBE62" s="1028"/>
      <c r="VBF62" s="1028"/>
      <c r="VBG62" s="1028"/>
      <c r="VBH62" s="1028"/>
      <c r="VBI62" s="1028"/>
      <c r="VBJ62" s="1028"/>
      <c r="VBK62" s="1028"/>
      <c r="VBL62" s="1028"/>
      <c r="VBM62" s="1028"/>
      <c r="VBN62" s="1028"/>
      <c r="VBO62" s="1028"/>
      <c r="VBP62" s="1028"/>
      <c r="VBQ62" s="1028"/>
      <c r="VBR62" s="1028"/>
      <c r="VBS62" s="1028"/>
      <c r="VBT62" s="1028"/>
      <c r="VBU62" s="1028"/>
      <c r="VBV62" s="1028"/>
      <c r="VBW62" s="1028"/>
      <c r="VBX62" s="1028"/>
      <c r="VBY62" s="1028"/>
      <c r="VBZ62" s="1028"/>
      <c r="VCA62" s="1028"/>
      <c r="VCB62" s="1028"/>
      <c r="VCC62" s="1028"/>
      <c r="VCD62" s="1028"/>
      <c r="VCE62" s="1028"/>
      <c r="VCF62" s="1028"/>
      <c r="VCG62" s="1028"/>
      <c r="VCH62" s="1028"/>
      <c r="VCI62" s="1028"/>
      <c r="VCJ62" s="1028"/>
      <c r="VCK62" s="1028"/>
      <c r="VCL62" s="1028"/>
      <c r="VCM62" s="1028"/>
      <c r="VCN62" s="1028"/>
      <c r="VCO62" s="1028"/>
      <c r="VCP62" s="1028"/>
      <c r="VCQ62" s="1028"/>
      <c r="VCR62" s="1028"/>
      <c r="VCS62" s="1028"/>
      <c r="VCT62" s="1028"/>
      <c r="VCU62" s="1028"/>
      <c r="VCV62" s="1028"/>
      <c r="VCW62" s="1028"/>
      <c r="VCX62" s="1028"/>
      <c r="VCY62" s="1028"/>
      <c r="VCZ62" s="1028"/>
      <c r="VDA62" s="1028"/>
      <c r="VDB62" s="1028"/>
      <c r="VDC62" s="1028"/>
      <c r="VDD62" s="1028"/>
      <c r="VDE62" s="1028"/>
      <c r="VDF62" s="1028"/>
      <c r="VDG62" s="1028"/>
      <c r="VDH62" s="1028"/>
      <c r="VDI62" s="1028"/>
      <c r="VDJ62" s="1028"/>
      <c r="VDK62" s="1028"/>
      <c r="VDL62" s="1028"/>
      <c r="VDM62" s="1028"/>
      <c r="VDN62" s="1028"/>
      <c r="VDO62" s="1028"/>
      <c r="VDP62" s="1028"/>
      <c r="VDQ62" s="1028"/>
      <c r="VDR62" s="1028"/>
      <c r="VDS62" s="1028"/>
      <c r="VDT62" s="1028"/>
      <c r="VDU62" s="1028"/>
      <c r="VDV62" s="1028"/>
      <c r="VDW62" s="1028"/>
      <c r="VDX62" s="1028"/>
      <c r="VDY62" s="1028"/>
      <c r="VDZ62" s="1028"/>
      <c r="VEA62" s="1028"/>
      <c r="VEB62" s="1028"/>
      <c r="VEC62" s="1028"/>
      <c r="VED62" s="1028"/>
      <c r="VEE62" s="1028"/>
      <c r="VEF62" s="1028"/>
      <c r="VEG62" s="1028"/>
      <c r="VEH62" s="1028"/>
      <c r="VEI62" s="1028"/>
      <c r="VEJ62" s="1028"/>
      <c r="VEK62" s="1028"/>
      <c r="VEL62" s="1028"/>
      <c r="VEM62" s="1028"/>
      <c r="VEN62" s="1028"/>
      <c r="VEO62" s="1028"/>
      <c r="VEP62" s="1028"/>
      <c r="VEQ62" s="1028"/>
      <c r="VER62" s="1028"/>
      <c r="VES62" s="1028"/>
      <c r="VET62" s="1028"/>
      <c r="VEU62" s="1028"/>
      <c r="VEV62" s="1028"/>
      <c r="VEW62" s="1028"/>
      <c r="VEX62" s="1028"/>
      <c r="VEY62" s="1028"/>
      <c r="VEZ62" s="1028"/>
      <c r="VFA62" s="1028"/>
      <c r="VFB62" s="1028"/>
      <c r="VFC62" s="1028"/>
      <c r="VFD62" s="1028"/>
      <c r="VFE62" s="1028"/>
      <c r="VFF62" s="1028"/>
      <c r="VFG62" s="1028"/>
      <c r="VFH62" s="1028"/>
      <c r="VFI62" s="1028"/>
      <c r="VFJ62" s="1028"/>
      <c r="VFK62" s="1028"/>
      <c r="VFL62" s="1028"/>
      <c r="VFM62" s="1028"/>
      <c r="VFN62" s="1028"/>
      <c r="VFO62" s="1028"/>
      <c r="VFP62" s="1028"/>
      <c r="VFQ62" s="1028"/>
      <c r="VFR62" s="1028"/>
      <c r="VFS62" s="1028"/>
      <c r="VFT62" s="1028"/>
      <c r="VFU62" s="1028"/>
      <c r="VFV62" s="1028"/>
      <c r="VFW62" s="1028"/>
      <c r="VFX62" s="1028"/>
      <c r="VFY62" s="1028"/>
      <c r="VFZ62" s="1028"/>
      <c r="VGA62" s="1028"/>
      <c r="VGB62" s="1028"/>
      <c r="VGC62" s="1028"/>
      <c r="VGD62" s="1028"/>
      <c r="VGE62" s="1028"/>
      <c r="VGF62" s="1028"/>
      <c r="VGG62" s="1028"/>
      <c r="VGH62" s="1028"/>
      <c r="VGI62" s="1028"/>
      <c r="VGJ62" s="1028"/>
      <c r="VGK62" s="1028"/>
      <c r="VGL62" s="1028"/>
      <c r="VGM62" s="1028"/>
      <c r="VGN62" s="1028"/>
      <c r="VGO62" s="1028"/>
      <c r="VGP62" s="1028"/>
      <c r="VGQ62" s="1028"/>
      <c r="VGR62" s="1028"/>
      <c r="VGS62" s="1028"/>
      <c r="VGT62" s="1028"/>
      <c r="VGU62" s="1028"/>
      <c r="VGV62" s="1028"/>
      <c r="VGW62" s="1028"/>
      <c r="VGX62" s="1028"/>
      <c r="VGY62" s="1028"/>
      <c r="VGZ62" s="1028"/>
      <c r="VHA62" s="1028"/>
      <c r="VHB62" s="1028"/>
      <c r="VHC62" s="1028"/>
      <c r="VHD62" s="1028"/>
      <c r="VHE62" s="1028"/>
      <c r="VHF62" s="1028"/>
      <c r="VHG62" s="1028"/>
      <c r="VHH62" s="1028"/>
      <c r="VHI62" s="1028"/>
      <c r="VHJ62" s="1028"/>
      <c r="VHK62" s="1028"/>
      <c r="VHL62" s="1028"/>
      <c r="VHM62" s="1028"/>
      <c r="VHN62" s="1028"/>
      <c r="VHO62" s="1028"/>
      <c r="VHP62" s="1028"/>
      <c r="VHQ62" s="1028"/>
      <c r="VHR62" s="1028"/>
      <c r="VHS62" s="1028"/>
      <c r="VHT62" s="1028"/>
      <c r="VHU62" s="1028"/>
      <c r="VHV62" s="1028"/>
      <c r="VHW62" s="1028"/>
      <c r="VHX62" s="1028"/>
      <c r="VHY62" s="1028"/>
      <c r="VHZ62" s="1028"/>
      <c r="VIA62" s="1028"/>
      <c r="VIB62" s="1028"/>
      <c r="VIC62" s="1028"/>
      <c r="VID62" s="1028"/>
      <c r="VIE62" s="1028"/>
      <c r="VIF62" s="1028"/>
      <c r="VIG62" s="1028"/>
      <c r="VIH62" s="1028"/>
      <c r="VII62" s="1028"/>
      <c r="VIJ62" s="1028"/>
      <c r="VIK62" s="1028"/>
      <c r="VIL62" s="1028"/>
      <c r="VIM62" s="1028"/>
      <c r="VIN62" s="1028"/>
      <c r="VIO62" s="1028"/>
      <c r="VIP62" s="1028"/>
      <c r="VIQ62" s="1028"/>
      <c r="VIR62" s="1028"/>
      <c r="VIS62" s="1028"/>
      <c r="VIT62" s="1028"/>
      <c r="VIU62" s="1028"/>
      <c r="VIV62" s="1028"/>
      <c r="VIW62" s="1028"/>
      <c r="VIX62" s="1028"/>
      <c r="VIY62" s="1028"/>
      <c r="VIZ62" s="1028"/>
      <c r="VJA62" s="1028"/>
      <c r="VJB62" s="1028"/>
      <c r="VJC62" s="1028"/>
      <c r="VJD62" s="1028"/>
      <c r="VJE62" s="1028"/>
      <c r="VJF62" s="1028"/>
      <c r="VJG62" s="1028"/>
      <c r="VJH62" s="1028"/>
      <c r="VJI62" s="1028"/>
      <c r="VJJ62" s="1028"/>
      <c r="VJK62" s="1028"/>
      <c r="VJL62" s="1028"/>
      <c r="VJM62" s="1028"/>
      <c r="VJN62" s="1028"/>
      <c r="VJO62" s="1028"/>
      <c r="VJP62" s="1028"/>
      <c r="VJQ62" s="1028"/>
      <c r="VJR62" s="1028"/>
      <c r="VJS62" s="1028"/>
      <c r="VJT62" s="1028"/>
      <c r="VJU62" s="1028"/>
      <c r="VJV62" s="1028"/>
      <c r="VJW62" s="1028"/>
      <c r="VJX62" s="1028"/>
      <c r="VJY62" s="1028"/>
      <c r="VJZ62" s="1028"/>
      <c r="VKA62" s="1028"/>
      <c r="VKB62" s="1028"/>
      <c r="VKC62" s="1028"/>
      <c r="VKD62" s="1028"/>
      <c r="VKE62" s="1028"/>
      <c r="VKF62" s="1028"/>
      <c r="VKG62" s="1028"/>
      <c r="VKH62" s="1028"/>
      <c r="VKI62" s="1028"/>
      <c r="VKJ62" s="1028"/>
      <c r="VKK62" s="1028"/>
      <c r="VKL62" s="1028"/>
      <c r="VKM62" s="1028"/>
      <c r="VKN62" s="1028"/>
      <c r="VKO62" s="1028"/>
      <c r="VKP62" s="1028"/>
      <c r="VKQ62" s="1028"/>
      <c r="VKR62" s="1028"/>
      <c r="VKS62" s="1028"/>
      <c r="VKT62" s="1028"/>
      <c r="VKU62" s="1028"/>
      <c r="VKV62" s="1028"/>
      <c r="VKW62" s="1028"/>
      <c r="VKX62" s="1028"/>
      <c r="VKY62" s="1028"/>
      <c r="VKZ62" s="1028"/>
      <c r="VLA62" s="1028"/>
      <c r="VLB62" s="1028"/>
      <c r="VLC62" s="1028"/>
      <c r="VLD62" s="1028"/>
      <c r="VLE62" s="1028"/>
      <c r="VLF62" s="1028"/>
      <c r="VLG62" s="1028"/>
      <c r="VLH62" s="1028"/>
      <c r="VLI62" s="1028"/>
      <c r="VLJ62" s="1028"/>
      <c r="VLK62" s="1028"/>
      <c r="VLL62" s="1028"/>
      <c r="VLM62" s="1028"/>
      <c r="VLN62" s="1028"/>
      <c r="VLO62" s="1028"/>
      <c r="VLP62" s="1028"/>
      <c r="VLQ62" s="1028"/>
      <c r="VLR62" s="1028"/>
      <c r="VLS62" s="1028"/>
      <c r="VLT62" s="1028"/>
      <c r="VLU62" s="1028"/>
      <c r="VLV62" s="1028"/>
      <c r="VLW62" s="1028"/>
      <c r="VLX62" s="1028"/>
      <c r="VLY62" s="1028"/>
      <c r="VLZ62" s="1028"/>
      <c r="VMA62" s="1028"/>
      <c r="VMB62" s="1028"/>
      <c r="VMC62" s="1028"/>
      <c r="VMD62" s="1028"/>
      <c r="VME62" s="1028"/>
      <c r="VMF62" s="1028"/>
      <c r="VMG62" s="1028"/>
      <c r="VMH62" s="1028"/>
      <c r="VMI62" s="1028"/>
      <c r="VMJ62" s="1028"/>
      <c r="VMK62" s="1028"/>
      <c r="VML62" s="1028"/>
      <c r="VMM62" s="1028"/>
      <c r="VMN62" s="1028"/>
      <c r="VMO62" s="1028"/>
      <c r="VMP62" s="1028"/>
      <c r="VMQ62" s="1028"/>
      <c r="VMR62" s="1028"/>
      <c r="VMS62" s="1028"/>
      <c r="VMT62" s="1028"/>
      <c r="VMU62" s="1028"/>
      <c r="VMV62" s="1028"/>
      <c r="VMW62" s="1028"/>
      <c r="VMX62" s="1028"/>
      <c r="VMY62" s="1028"/>
      <c r="VMZ62" s="1028"/>
      <c r="VNA62" s="1028"/>
      <c r="VNB62" s="1028"/>
      <c r="VNC62" s="1028"/>
      <c r="VND62" s="1028"/>
      <c r="VNE62" s="1028"/>
      <c r="VNF62" s="1028"/>
      <c r="VNG62" s="1028"/>
      <c r="VNH62" s="1028"/>
      <c r="VNI62" s="1028"/>
      <c r="VNJ62" s="1028"/>
      <c r="VNK62" s="1028"/>
      <c r="VNL62" s="1028"/>
      <c r="VNM62" s="1028"/>
      <c r="VNN62" s="1028"/>
      <c r="VNO62" s="1028"/>
      <c r="VNP62" s="1028"/>
      <c r="VNQ62" s="1028"/>
      <c r="VNR62" s="1028"/>
      <c r="VNS62" s="1028"/>
      <c r="VNT62" s="1028"/>
      <c r="VNU62" s="1028"/>
      <c r="VNV62" s="1028"/>
      <c r="VNW62" s="1028"/>
      <c r="VNX62" s="1028"/>
      <c r="VNY62" s="1028"/>
      <c r="VNZ62" s="1028"/>
      <c r="VOA62" s="1028"/>
      <c r="VOB62" s="1028"/>
      <c r="VOC62" s="1028"/>
      <c r="VOD62" s="1028"/>
      <c r="VOE62" s="1028"/>
      <c r="VOF62" s="1028"/>
      <c r="VOG62" s="1028"/>
      <c r="VOH62" s="1028"/>
      <c r="VOI62" s="1028"/>
      <c r="VOJ62" s="1028"/>
      <c r="VOK62" s="1028"/>
      <c r="VOL62" s="1028"/>
      <c r="VOM62" s="1028"/>
      <c r="VON62" s="1028"/>
      <c r="VOO62" s="1028"/>
      <c r="VOP62" s="1028"/>
      <c r="VOQ62" s="1028"/>
      <c r="VOR62" s="1028"/>
      <c r="VOS62" s="1028"/>
      <c r="VOT62" s="1028"/>
      <c r="VOU62" s="1028"/>
      <c r="VOV62" s="1028"/>
      <c r="VOW62" s="1028"/>
      <c r="VOX62" s="1028"/>
      <c r="VOY62" s="1028"/>
      <c r="VOZ62" s="1028"/>
      <c r="VPA62" s="1028"/>
      <c r="VPB62" s="1028"/>
      <c r="VPC62" s="1028"/>
      <c r="VPD62" s="1028"/>
      <c r="VPE62" s="1028"/>
      <c r="VPF62" s="1028"/>
      <c r="VPG62" s="1028"/>
      <c r="VPH62" s="1028"/>
      <c r="VPI62" s="1028"/>
      <c r="VPJ62" s="1028"/>
      <c r="VPK62" s="1028"/>
      <c r="VPL62" s="1028"/>
      <c r="VPM62" s="1028"/>
      <c r="VPN62" s="1028"/>
      <c r="VPO62" s="1028"/>
      <c r="VPP62" s="1028"/>
      <c r="VPQ62" s="1028"/>
      <c r="VPR62" s="1028"/>
      <c r="VPS62" s="1028"/>
      <c r="VPT62" s="1028"/>
      <c r="VPU62" s="1028"/>
      <c r="VPV62" s="1028"/>
      <c r="VPW62" s="1028"/>
      <c r="VPX62" s="1028"/>
      <c r="VPY62" s="1028"/>
      <c r="VPZ62" s="1028"/>
      <c r="VQA62" s="1028"/>
      <c r="VQB62" s="1028"/>
      <c r="VQC62" s="1028"/>
      <c r="VQD62" s="1028"/>
      <c r="VQE62" s="1028"/>
      <c r="VQF62" s="1028"/>
      <c r="VQG62" s="1028"/>
      <c r="VQH62" s="1028"/>
      <c r="VQI62" s="1028"/>
      <c r="VQJ62" s="1028"/>
      <c r="VQK62" s="1028"/>
      <c r="VQL62" s="1028"/>
      <c r="VQM62" s="1028"/>
      <c r="VQN62" s="1028"/>
      <c r="VQO62" s="1028"/>
      <c r="VQP62" s="1028"/>
      <c r="VQQ62" s="1028"/>
      <c r="VQR62" s="1028"/>
      <c r="VQS62" s="1028"/>
      <c r="VQT62" s="1028"/>
      <c r="VQU62" s="1028"/>
      <c r="VQV62" s="1028"/>
      <c r="VQW62" s="1028"/>
      <c r="VQX62" s="1028"/>
      <c r="VQY62" s="1028"/>
      <c r="VQZ62" s="1028"/>
      <c r="VRA62" s="1028"/>
      <c r="VRB62" s="1028"/>
      <c r="VRC62" s="1028"/>
      <c r="VRD62" s="1028"/>
      <c r="VRE62" s="1028"/>
      <c r="VRF62" s="1028"/>
      <c r="VRG62" s="1028"/>
      <c r="VRH62" s="1028"/>
      <c r="VRI62" s="1028"/>
      <c r="VRJ62" s="1028"/>
      <c r="VRK62" s="1028"/>
      <c r="VRL62" s="1028"/>
      <c r="VRM62" s="1028"/>
      <c r="VRN62" s="1028"/>
      <c r="VRO62" s="1028"/>
      <c r="VRP62" s="1028"/>
      <c r="VRQ62" s="1028"/>
      <c r="VRR62" s="1028"/>
      <c r="VRS62" s="1028"/>
      <c r="VRT62" s="1028"/>
      <c r="VRU62" s="1028"/>
      <c r="VRV62" s="1028"/>
      <c r="VRW62" s="1028"/>
      <c r="VRX62" s="1028"/>
      <c r="VRY62" s="1028"/>
      <c r="VRZ62" s="1028"/>
      <c r="VSA62" s="1028"/>
      <c r="VSB62" s="1028"/>
      <c r="VSC62" s="1028"/>
      <c r="VSD62" s="1028"/>
      <c r="VSE62" s="1028"/>
      <c r="VSF62" s="1028"/>
      <c r="VSG62" s="1028"/>
      <c r="VSH62" s="1028"/>
      <c r="VSI62" s="1028"/>
      <c r="VSJ62" s="1028"/>
      <c r="VSK62" s="1028"/>
      <c r="VSL62" s="1028"/>
      <c r="VSM62" s="1028"/>
      <c r="VSN62" s="1028"/>
      <c r="VSO62" s="1028"/>
      <c r="VSP62" s="1028"/>
      <c r="VSQ62" s="1028"/>
      <c r="VSR62" s="1028"/>
      <c r="VSS62" s="1028"/>
      <c r="VST62" s="1028"/>
      <c r="VSU62" s="1028"/>
      <c r="VSV62" s="1028"/>
      <c r="VSW62" s="1028"/>
      <c r="VSX62" s="1028"/>
      <c r="VSY62" s="1028"/>
      <c r="VSZ62" s="1028"/>
      <c r="VTA62" s="1028"/>
      <c r="VTB62" s="1028"/>
      <c r="VTC62" s="1028"/>
      <c r="VTD62" s="1028"/>
      <c r="VTE62" s="1028"/>
      <c r="VTF62" s="1028"/>
      <c r="VTG62" s="1028"/>
      <c r="VTH62" s="1028"/>
      <c r="VTI62" s="1028"/>
      <c r="VTJ62" s="1028"/>
      <c r="VTK62" s="1028"/>
      <c r="VTL62" s="1028"/>
      <c r="VTM62" s="1028"/>
      <c r="VTN62" s="1028"/>
      <c r="VTO62" s="1028"/>
      <c r="VTP62" s="1028"/>
      <c r="VTQ62" s="1028"/>
      <c r="VTR62" s="1028"/>
      <c r="VTS62" s="1028"/>
      <c r="VTT62" s="1028"/>
      <c r="VTU62" s="1028"/>
      <c r="VTV62" s="1028"/>
      <c r="VTW62" s="1028"/>
      <c r="VTX62" s="1028"/>
      <c r="VTY62" s="1028"/>
      <c r="VTZ62" s="1028"/>
      <c r="VUA62" s="1028"/>
      <c r="VUB62" s="1028"/>
      <c r="VUC62" s="1028"/>
      <c r="VUD62" s="1028"/>
      <c r="VUE62" s="1028"/>
      <c r="VUF62" s="1028"/>
      <c r="VUG62" s="1028"/>
      <c r="VUH62" s="1028"/>
      <c r="VUI62" s="1028"/>
      <c r="VUJ62" s="1028"/>
      <c r="VUK62" s="1028"/>
      <c r="VUL62" s="1028"/>
      <c r="VUM62" s="1028"/>
      <c r="VUN62" s="1028"/>
      <c r="VUO62" s="1028"/>
      <c r="VUP62" s="1028"/>
      <c r="VUQ62" s="1028"/>
      <c r="VUR62" s="1028"/>
      <c r="VUS62" s="1028"/>
      <c r="VUT62" s="1028"/>
      <c r="VUU62" s="1028"/>
      <c r="VUV62" s="1028"/>
      <c r="VUW62" s="1028"/>
      <c r="VUX62" s="1028"/>
      <c r="VUY62" s="1028"/>
      <c r="VUZ62" s="1028"/>
      <c r="VVA62" s="1028"/>
      <c r="VVB62" s="1028"/>
      <c r="VVC62" s="1028"/>
      <c r="VVD62" s="1028"/>
      <c r="VVE62" s="1028"/>
      <c r="VVF62" s="1028"/>
      <c r="VVG62" s="1028"/>
      <c r="VVH62" s="1028"/>
      <c r="VVI62" s="1028"/>
      <c r="VVJ62" s="1028"/>
      <c r="VVK62" s="1028"/>
      <c r="VVL62" s="1028"/>
      <c r="VVM62" s="1028"/>
      <c r="VVN62" s="1028"/>
      <c r="VVO62" s="1028"/>
      <c r="VVP62" s="1028"/>
      <c r="VVQ62" s="1028"/>
      <c r="VVR62" s="1028"/>
      <c r="VVS62" s="1028"/>
      <c r="VVT62" s="1028"/>
      <c r="VVU62" s="1028"/>
      <c r="VVV62" s="1028"/>
      <c r="VVW62" s="1028"/>
      <c r="VVX62" s="1028"/>
      <c r="VVY62" s="1028"/>
      <c r="VVZ62" s="1028"/>
      <c r="VWA62" s="1028"/>
      <c r="VWB62" s="1028"/>
      <c r="VWC62" s="1028"/>
      <c r="VWD62" s="1028"/>
      <c r="VWE62" s="1028"/>
      <c r="VWF62" s="1028"/>
      <c r="VWG62" s="1028"/>
      <c r="VWH62" s="1028"/>
      <c r="VWI62" s="1028"/>
      <c r="VWJ62" s="1028"/>
      <c r="VWK62" s="1028"/>
      <c r="VWL62" s="1028"/>
      <c r="VWM62" s="1028"/>
      <c r="VWN62" s="1028"/>
      <c r="VWO62" s="1028"/>
      <c r="VWP62" s="1028"/>
      <c r="VWQ62" s="1028"/>
      <c r="VWR62" s="1028"/>
      <c r="VWS62" s="1028"/>
      <c r="VWT62" s="1028"/>
      <c r="VWU62" s="1028"/>
      <c r="VWV62" s="1028"/>
      <c r="VWW62" s="1028"/>
      <c r="VWX62" s="1028"/>
      <c r="VWY62" s="1028"/>
      <c r="VWZ62" s="1028"/>
      <c r="VXA62" s="1028"/>
      <c r="VXB62" s="1028"/>
      <c r="VXC62" s="1028"/>
      <c r="VXD62" s="1028"/>
      <c r="VXE62" s="1028"/>
      <c r="VXF62" s="1028"/>
      <c r="VXG62" s="1028"/>
      <c r="VXH62" s="1028"/>
      <c r="VXI62" s="1028"/>
      <c r="VXJ62" s="1028"/>
      <c r="VXK62" s="1028"/>
      <c r="VXL62" s="1028"/>
      <c r="VXM62" s="1028"/>
      <c r="VXN62" s="1028"/>
      <c r="VXO62" s="1028"/>
      <c r="VXP62" s="1028"/>
      <c r="VXQ62" s="1028"/>
      <c r="VXR62" s="1028"/>
      <c r="VXS62" s="1028"/>
      <c r="VXT62" s="1028"/>
      <c r="VXU62" s="1028"/>
      <c r="VXV62" s="1028"/>
      <c r="VXW62" s="1028"/>
      <c r="VXX62" s="1028"/>
      <c r="VXY62" s="1028"/>
      <c r="VXZ62" s="1028"/>
      <c r="VYA62" s="1028"/>
      <c r="VYB62" s="1028"/>
      <c r="VYC62" s="1028"/>
      <c r="VYD62" s="1028"/>
      <c r="VYE62" s="1028"/>
      <c r="VYF62" s="1028"/>
      <c r="VYG62" s="1028"/>
      <c r="VYH62" s="1028"/>
      <c r="VYI62" s="1028"/>
      <c r="VYJ62" s="1028"/>
      <c r="VYK62" s="1028"/>
      <c r="VYL62" s="1028"/>
      <c r="VYM62" s="1028"/>
      <c r="VYN62" s="1028"/>
      <c r="VYO62" s="1028"/>
      <c r="VYP62" s="1028"/>
      <c r="VYQ62" s="1028"/>
      <c r="VYR62" s="1028"/>
      <c r="VYS62" s="1028"/>
      <c r="VYT62" s="1028"/>
      <c r="VYU62" s="1028"/>
      <c r="VYV62" s="1028"/>
      <c r="VYW62" s="1028"/>
      <c r="VYX62" s="1028"/>
      <c r="VYY62" s="1028"/>
      <c r="VYZ62" s="1028"/>
      <c r="VZA62" s="1028"/>
      <c r="VZB62" s="1028"/>
      <c r="VZC62" s="1028"/>
      <c r="VZD62" s="1028"/>
      <c r="VZE62" s="1028"/>
      <c r="VZF62" s="1028"/>
      <c r="VZG62" s="1028"/>
      <c r="VZH62" s="1028"/>
      <c r="VZI62" s="1028"/>
      <c r="VZJ62" s="1028"/>
      <c r="VZK62" s="1028"/>
      <c r="VZL62" s="1028"/>
      <c r="VZM62" s="1028"/>
      <c r="VZN62" s="1028"/>
      <c r="VZO62" s="1028"/>
      <c r="VZP62" s="1028"/>
      <c r="VZQ62" s="1028"/>
      <c r="VZR62" s="1028"/>
      <c r="VZS62" s="1028"/>
      <c r="VZT62" s="1028"/>
      <c r="VZU62" s="1028"/>
      <c r="VZV62" s="1028"/>
      <c r="VZW62" s="1028"/>
      <c r="VZX62" s="1028"/>
      <c r="VZY62" s="1028"/>
      <c r="VZZ62" s="1028"/>
      <c r="WAA62" s="1028"/>
      <c r="WAB62" s="1028"/>
      <c r="WAC62" s="1028"/>
      <c r="WAD62" s="1028"/>
      <c r="WAE62" s="1028"/>
      <c r="WAF62" s="1028"/>
      <c r="WAG62" s="1028"/>
      <c r="WAH62" s="1028"/>
      <c r="WAI62" s="1028"/>
      <c r="WAJ62" s="1028"/>
      <c r="WAK62" s="1028"/>
      <c r="WAL62" s="1028"/>
      <c r="WAM62" s="1028"/>
      <c r="WAN62" s="1028"/>
      <c r="WAO62" s="1028"/>
      <c r="WAP62" s="1028"/>
      <c r="WAQ62" s="1028"/>
      <c r="WAR62" s="1028"/>
      <c r="WAS62" s="1028"/>
      <c r="WAT62" s="1028"/>
      <c r="WAU62" s="1028"/>
      <c r="WAV62" s="1028"/>
      <c r="WAW62" s="1028"/>
      <c r="WAX62" s="1028"/>
      <c r="WAY62" s="1028"/>
      <c r="WAZ62" s="1028"/>
      <c r="WBA62" s="1028"/>
      <c r="WBB62" s="1028"/>
      <c r="WBC62" s="1028"/>
      <c r="WBD62" s="1028"/>
      <c r="WBE62" s="1028"/>
      <c r="WBF62" s="1028"/>
      <c r="WBG62" s="1028"/>
      <c r="WBH62" s="1028"/>
      <c r="WBI62" s="1028"/>
      <c r="WBJ62" s="1028"/>
      <c r="WBK62" s="1028"/>
      <c r="WBL62" s="1028"/>
      <c r="WBM62" s="1028"/>
      <c r="WBN62" s="1028"/>
      <c r="WBO62" s="1028"/>
      <c r="WBP62" s="1028"/>
      <c r="WBQ62" s="1028"/>
      <c r="WBR62" s="1028"/>
      <c r="WBS62" s="1028"/>
      <c r="WBT62" s="1028"/>
      <c r="WBU62" s="1028"/>
      <c r="WBV62" s="1028"/>
      <c r="WBW62" s="1028"/>
      <c r="WBX62" s="1028"/>
      <c r="WBY62" s="1028"/>
      <c r="WBZ62" s="1028"/>
      <c r="WCA62" s="1028"/>
      <c r="WCB62" s="1028"/>
      <c r="WCC62" s="1028"/>
      <c r="WCD62" s="1028"/>
      <c r="WCE62" s="1028"/>
      <c r="WCF62" s="1028"/>
      <c r="WCG62" s="1028"/>
      <c r="WCH62" s="1028"/>
      <c r="WCI62" s="1028"/>
      <c r="WCJ62" s="1028"/>
      <c r="WCK62" s="1028"/>
      <c r="WCL62" s="1028"/>
      <c r="WCM62" s="1028"/>
      <c r="WCN62" s="1028"/>
      <c r="WCO62" s="1028"/>
      <c r="WCP62" s="1028"/>
      <c r="WCQ62" s="1028"/>
      <c r="WCR62" s="1028"/>
      <c r="WCS62" s="1028"/>
      <c r="WCT62" s="1028"/>
      <c r="WCU62" s="1028"/>
      <c r="WCV62" s="1028"/>
      <c r="WCW62" s="1028"/>
      <c r="WCX62" s="1028"/>
      <c r="WCY62" s="1028"/>
      <c r="WCZ62" s="1028"/>
      <c r="WDA62" s="1028"/>
      <c r="WDB62" s="1028"/>
      <c r="WDC62" s="1028"/>
      <c r="WDD62" s="1028"/>
      <c r="WDE62" s="1028"/>
      <c r="WDF62" s="1028"/>
      <c r="WDG62" s="1028"/>
      <c r="WDH62" s="1028"/>
      <c r="WDI62" s="1028"/>
      <c r="WDJ62" s="1028"/>
      <c r="WDK62" s="1028"/>
      <c r="WDL62" s="1028"/>
      <c r="WDM62" s="1028"/>
      <c r="WDN62" s="1028"/>
      <c r="WDO62" s="1028"/>
      <c r="WDP62" s="1028"/>
      <c r="WDQ62" s="1028"/>
      <c r="WDR62" s="1028"/>
      <c r="WDS62" s="1028"/>
      <c r="WDT62" s="1028"/>
      <c r="WDU62" s="1028"/>
      <c r="WDV62" s="1028"/>
      <c r="WDW62" s="1028"/>
      <c r="WDX62" s="1028"/>
      <c r="WDY62" s="1028"/>
      <c r="WDZ62" s="1028"/>
      <c r="WEA62" s="1028"/>
      <c r="WEB62" s="1028"/>
      <c r="WEC62" s="1028"/>
      <c r="WED62" s="1028"/>
      <c r="WEE62" s="1028"/>
      <c r="WEF62" s="1028"/>
      <c r="WEG62" s="1028"/>
      <c r="WEH62" s="1028"/>
      <c r="WEI62" s="1028"/>
      <c r="WEJ62" s="1028"/>
      <c r="WEK62" s="1028"/>
      <c r="WEL62" s="1028"/>
      <c r="WEM62" s="1028"/>
      <c r="WEN62" s="1028"/>
      <c r="WEO62" s="1028"/>
      <c r="WEP62" s="1028"/>
      <c r="WEQ62" s="1028"/>
      <c r="WER62" s="1028"/>
      <c r="WES62" s="1028"/>
      <c r="WET62" s="1028"/>
      <c r="WEU62" s="1028"/>
      <c r="WEV62" s="1028"/>
      <c r="WEW62" s="1028"/>
      <c r="WEX62" s="1028"/>
      <c r="WEY62" s="1028"/>
      <c r="WEZ62" s="1028"/>
      <c r="WFA62" s="1028"/>
      <c r="WFB62" s="1028"/>
      <c r="WFC62" s="1028"/>
      <c r="WFD62" s="1028"/>
      <c r="WFE62" s="1028"/>
      <c r="WFF62" s="1028"/>
      <c r="WFG62" s="1028"/>
      <c r="WFH62" s="1028"/>
      <c r="WFI62" s="1028"/>
      <c r="WFJ62" s="1028"/>
      <c r="WFK62" s="1028"/>
      <c r="WFL62" s="1028"/>
      <c r="WFM62" s="1028"/>
      <c r="WFN62" s="1028"/>
      <c r="WFO62" s="1028"/>
      <c r="WFP62" s="1028"/>
      <c r="WFQ62" s="1028"/>
      <c r="WFR62" s="1028"/>
      <c r="WFS62" s="1028"/>
      <c r="WFT62" s="1028"/>
      <c r="WFU62" s="1028"/>
      <c r="WFV62" s="1028"/>
      <c r="WFW62" s="1028"/>
      <c r="WFX62" s="1028"/>
      <c r="WFY62" s="1028"/>
      <c r="WFZ62" s="1028"/>
      <c r="WGA62" s="1028"/>
      <c r="WGB62" s="1028"/>
      <c r="WGC62" s="1028"/>
      <c r="WGD62" s="1028"/>
      <c r="WGE62" s="1028"/>
      <c r="WGF62" s="1028"/>
      <c r="WGG62" s="1028"/>
      <c r="WGH62" s="1028"/>
      <c r="WGI62" s="1028"/>
      <c r="WGJ62" s="1028"/>
      <c r="WGK62" s="1028"/>
      <c r="WGL62" s="1028"/>
      <c r="WGM62" s="1028"/>
      <c r="WGN62" s="1028"/>
      <c r="WGO62" s="1028"/>
      <c r="WGP62" s="1028"/>
      <c r="WGQ62" s="1028"/>
      <c r="WGR62" s="1028"/>
      <c r="WGS62" s="1028"/>
      <c r="WGT62" s="1028"/>
      <c r="WGU62" s="1028"/>
      <c r="WGV62" s="1028"/>
      <c r="WGW62" s="1028"/>
      <c r="WGX62" s="1028"/>
      <c r="WGY62" s="1028"/>
      <c r="WGZ62" s="1028"/>
      <c r="WHA62" s="1028"/>
      <c r="WHB62" s="1028"/>
      <c r="WHC62" s="1028"/>
      <c r="WHD62" s="1028"/>
      <c r="WHE62" s="1028"/>
      <c r="WHF62" s="1028"/>
      <c r="WHG62" s="1028"/>
      <c r="WHH62" s="1028"/>
      <c r="WHI62" s="1028"/>
      <c r="WHJ62" s="1028"/>
      <c r="WHK62" s="1028"/>
      <c r="WHL62" s="1028"/>
      <c r="WHM62" s="1028"/>
      <c r="WHN62" s="1028"/>
      <c r="WHO62" s="1028"/>
      <c r="WHP62" s="1028"/>
      <c r="WHQ62" s="1028"/>
      <c r="WHR62" s="1028"/>
      <c r="WHS62" s="1028"/>
      <c r="WHT62" s="1028"/>
      <c r="WHU62" s="1028"/>
      <c r="WHV62" s="1028"/>
      <c r="WHW62" s="1028"/>
      <c r="WHX62" s="1028"/>
      <c r="WHY62" s="1028"/>
      <c r="WHZ62" s="1028"/>
      <c r="WIA62" s="1028"/>
      <c r="WIB62" s="1028"/>
      <c r="WIC62" s="1028"/>
      <c r="WID62" s="1028"/>
      <c r="WIE62" s="1028"/>
      <c r="WIF62" s="1028"/>
      <c r="WIG62" s="1028"/>
      <c r="WIH62" s="1028"/>
      <c r="WII62" s="1028"/>
      <c r="WIJ62" s="1028"/>
      <c r="WIK62" s="1028"/>
      <c r="WIL62" s="1028"/>
      <c r="WIM62" s="1028"/>
      <c r="WIN62" s="1028"/>
      <c r="WIO62" s="1028"/>
      <c r="WIP62" s="1028"/>
      <c r="WIQ62" s="1028"/>
      <c r="WIR62" s="1028"/>
      <c r="WIS62" s="1028"/>
      <c r="WIT62" s="1028"/>
      <c r="WIU62" s="1028"/>
      <c r="WIV62" s="1028"/>
      <c r="WIW62" s="1028"/>
      <c r="WIX62" s="1028"/>
      <c r="WIY62" s="1028"/>
      <c r="WIZ62" s="1028"/>
      <c r="WJA62" s="1028"/>
      <c r="WJB62" s="1028"/>
      <c r="WJC62" s="1028"/>
      <c r="WJD62" s="1028"/>
      <c r="WJE62" s="1028"/>
      <c r="WJF62" s="1028"/>
      <c r="WJG62" s="1028"/>
      <c r="WJH62" s="1028"/>
      <c r="WJI62" s="1028"/>
      <c r="WJJ62" s="1028"/>
      <c r="WJK62" s="1028"/>
      <c r="WJL62" s="1028"/>
      <c r="WJM62" s="1028"/>
      <c r="WJN62" s="1028"/>
      <c r="WJO62" s="1028"/>
      <c r="WJP62" s="1028"/>
      <c r="WJQ62" s="1028"/>
      <c r="WJR62" s="1028"/>
      <c r="WJS62" s="1028"/>
      <c r="WJT62" s="1028"/>
      <c r="WJU62" s="1028"/>
      <c r="WJV62" s="1028"/>
      <c r="WJW62" s="1028"/>
      <c r="WJX62" s="1028"/>
      <c r="WJY62" s="1028"/>
      <c r="WJZ62" s="1028"/>
      <c r="WKA62" s="1028"/>
      <c r="WKB62" s="1028"/>
      <c r="WKC62" s="1028"/>
      <c r="WKD62" s="1028"/>
      <c r="WKE62" s="1028"/>
      <c r="WKF62" s="1028"/>
      <c r="WKG62" s="1028"/>
      <c r="WKH62" s="1028"/>
      <c r="WKI62" s="1028"/>
      <c r="WKJ62" s="1028"/>
      <c r="WKK62" s="1028"/>
      <c r="WKL62" s="1028"/>
      <c r="WKM62" s="1028"/>
      <c r="WKN62" s="1028"/>
      <c r="WKO62" s="1028"/>
      <c r="WKP62" s="1028"/>
      <c r="WKQ62" s="1028"/>
      <c r="WKR62" s="1028"/>
      <c r="WKS62" s="1028"/>
      <c r="WKT62" s="1028"/>
      <c r="WKU62" s="1028"/>
      <c r="WKV62" s="1028"/>
      <c r="WKW62" s="1028"/>
      <c r="WKX62" s="1028"/>
      <c r="WKY62" s="1028"/>
      <c r="WKZ62" s="1028"/>
      <c r="WLA62" s="1028"/>
      <c r="WLB62" s="1028"/>
      <c r="WLC62" s="1028"/>
      <c r="WLD62" s="1028"/>
      <c r="WLE62" s="1028"/>
      <c r="WLF62" s="1028"/>
      <c r="WLG62" s="1028"/>
      <c r="WLH62" s="1028"/>
      <c r="WLI62" s="1028"/>
      <c r="WLJ62" s="1028"/>
      <c r="WLK62" s="1028"/>
      <c r="WLL62" s="1028"/>
      <c r="WLM62" s="1028"/>
      <c r="WLN62" s="1028"/>
      <c r="WLO62" s="1028"/>
      <c r="WLP62" s="1028"/>
      <c r="WLQ62" s="1028"/>
      <c r="WLR62" s="1028"/>
      <c r="WLS62" s="1028"/>
      <c r="WLT62" s="1028"/>
      <c r="WLU62" s="1028"/>
      <c r="WLV62" s="1028"/>
      <c r="WLW62" s="1028"/>
      <c r="WLX62" s="1028"/>
      <c r="WLY62" s="1028"/>
      <c r="WLZ62" s="1028"/>
      <c r="WMA62" s="1028"/>
      <c r="WMB62" s="1028"/>
      <c r="WMC62" s="1028"/>
      <c r="WMD62" s="1028"/>
      <c r="WME62" s="1028"/>
      <c r="WMF62" s="1028"/>
      <c r="WMG62" s="1028"/>
      <c r="WMH62" s="1028"/>
      <c r="WMI62" s="1028"/>
      <c r="WMJ62" s="1028"/>
      <c r="WMK62" s="1028"/>
      <c r="WML62" s="1028"/>
      <c r="WMM62" s="1028"/>
      <c r="WMN62" s="1028"/>
      <c r="WMO62" s="1028"/>
      <c r="WMP62" s="1028"/>
      <c r="WMQ62" s="1028"/>
      <c r="WMR62" s="1028"/>
      <c r="WMS62" s="1028"/>
      <c r="WMT62" s="1028"/>
      <c r="WMU62" s="1028"/>
      <c r="WMV62" s="1028"/>
      <c r="WMW62" s="1028"/>
      <c r="WMX62" s="1028"/>
      <c r="WMY62" s="1028"/>
      <c r="WMZ62" s="1028"/>
      <c r="WNA62" s="1028"/>
      <c r="WNB62" s="1028"/>
      <c r="WNC62" s="1028"/>
      <c r="WND62" s="1028"/>
      <c r="WNE62" s="1028"/>
      <c r="WNF62" s="1028"/>
      <c r="WNG62" s="1028"/>
      <c r="WNH62" s="1028"/>
      <c r="WNI62" s="1028"/>
      <c r="WNJ62" s="1028"/>
      <c r="WNK62" s="1028"/>
      <c r="WNL62" s="1028"/>
      <c r="WNM62" s="1028"/>
      <c r="WNN62" s="1028"/>
      <c r="WNO62" s="1028"/>
      <c r="WNP62" s="1028"/>
      <c r="WNQ62" s="1028"/>
      <c r="WNR62" s="1028"/>
      <c r="WNS62" s="1028"/>
      <c r="WNT62" s="1028"/>
      <c r="WNU62" s="1028"/>
      <c r="WNV62" s="1028"/>
      <c r="WNW62" s="1028"/>
      <c r="WNX62" s="1028"/>
      <c r="WNY62" s="1028"/>
      <c r="WNZ62" s="1028"/>
      <c r="WOA62" s="1028"/>
      <c r="WOB62" s="1028"/>
      <c r="WOC62" s="1028"/>
      <c r="WOD62" s="1028"/>
      <c r="WOE62" s="1028"/>
      <c r="WOF62" s="1028"/>
      <c r="WOG62" s="1028"/>
      <c r="WOH62" s="1028"/>
      <c r="WOI62" s="1028"/>
      <c r="WOJ62" s="1028"/>
      <c r="WOK62" s="1028"/>
      <c r="WOL62" s="1028"/>
      <c r="WOM62" s="1028"/>
      <c r="WON62" s="1028"/>
      <c r="WOO62" s="1028"/>
      <c r="WOP62" s="1028"/>
      <c r="WOQ62" s="1028"/>
      <c r="WOR62" s="1028"/>
      <c r="WOS62" s="1028"/>
      <c r="WOT62" s="1028"/>
      <c r="WOU62" s="1028"/>
      <c r="WOV62" s="1028"/>
      <c r="WOW62" s="1028"/>
      <c r="WOX62" s="1028"/>
      <c r="WOY62" s="1028"/>
      <c r="WOZ62" s="1028"/>
      <c r="WPA62" s="1028"/>
      <c r="WPB62" s="1028"/>
      <c r="WPC62" s="1028"/>
      <c r="WPD62" s="1028"/>
      <c r="WPE62" s="1028"/>
      <c r="WPF62" s="1028"/>
      <c r="WPG62" s="1028"/>
      <c r="WPH62" s="1028"/>
      <c r="WPI62" s="1028"/>
      <c r="WPJ62" s="1028"/>
      <c r="WPK62" s="1028"/>
      <c r="WPL62" s="1028"/>
      <c r="WPM62" s="1028"/>
      <c r="WPN62" s="1028"/>
      <c r="WPO62" s="1028"/>
      <c r="WPP62" s="1028"/>
      <c r="WPQ62" s="1028"/>
      <c r="WPR62" s="1028"/>
      <c r="WPS62" s="1028"/>
      <c r="WPT62" s="1028"/>
      <c r="WPU62" s="1028"/>
      <c r="WPV62" s="1028"/>
      <c r="WPW62" s="1028"/>
      <c r="WPX62" s="1028"/>
      <c r="WPY62" s="1028"/>
      <c r="WPZ62" s="1028"/>
      <c r="WQA62" s="1028"/>
      <c r="WQB62" s="1028"/>
      <c r="WQC62" s="1028"/>
      <c r="WQD62" s="1028"/>
      <c r="WQE62" s="1028"/>
      <c r="WQF62" s="1028"/>
      <c r="WQG62" s="1028"/>
      <c r="WQH62" s="1028"/>
      <c r="WQI62" s="1028"/>
      <c r="WQJ62" s="1028"/>
      <c r="WQK62" s="1028"/>
      <c r="WQL62" s="1028"/>
      <c r="WQM62" s="1028"/>
      <c r="WQN62" s="1028"/>
      <c r="WQO62" s="1028"/>
      <c r="WQP62" s="1028"/>
      <c r="WQQ62" s="1028"/>
      <c r="WQR62" s="1028"/>
      <c r="WQS62" s="1028"/>
      <c r="WQT62" s="1028"/>
      <c r="WQU62" s="1028"/>
      <c r="WQV62" s="1028"/>
      <c r="WQW62" s="1028"/>
      <c r="WQX62" s="1028"/>
      <c r="WQY62" s="1028"/>
      <c r="WQZ62" s="1028"/>
      <c r="WRA62" s="1028"/>
      <c r="WRB62" s="1028"/>
      <c r="WRC62" s="1028"/>
      <c r="WRD62" s="1028"/>
      <c r="WRE62" s="1028"/>
      <c r="WRF62" s="1028"/>
      <c r="WRG62" s="1028"/>
      <c r="WRH62" s="1028"/>
      <c r="WRI62" s="1028"/>
      <c r="WRJ62" s="1028"/>
      <c r="WRK62" s="1028"/>
      <c r="WRL62" s="1028"/>
      <c r="WRM62" s="1028"/>
      <c r="WRN62" s="1028"/>
      <c r="WRO62" s="1028"/>
      <c r="WRP62" s="1028"/>
      <c r="WRQ62" s="1028"/>
      <c r="WRR62" s="1028"/>
      <c r="WRS62" s="1028"/>
      <c r="WRT62" s="1028"/>
      <c r="WRU62" s="1028"/>
      <c r="WRV62" s="1028"/>
      <c r="WRW62" s="1028"/>
      <c r="WRX62" s="1028"/>
      <c r="WRY62" s="1028"/>
      <c r="WRZ62" s="1028"/>
      <c r="WSA62" s="1028"/>
      <c r="WSB62" s="1028"/>
      <c r="WSC62" s="1028"/>
      <c r="WSD62" s="1028"/>
      <c r="WSE62" s="1028"/>
      <c r="WSF62" s="1028"/>
      <c r="WSG62" s="1028"/>
      <c r="WSH62" s="1028"/>
      <c r="WSI62" s="1028"/>
      <c r="WSJ62" s="1028"/>
      <c r="WSK62" s="1028"/>
      <c r="WSL62" s="1028"/>
      <c r="WSM62" s="1028"/>
      <c r="WSN62" s="1028"/>
      <c r="WSO62" s="1028"/>
      <c r="WSP62" s="1028"/>
      <c r="WSQ62" s="1028"/>
      <c r="WSR62" s="1028"/>
      <c r="WSS62" s="1028"/>
      <c r="WST62" s="1028"/>
      <c r="WSU62" s="1028"/>
      <c r="WSV62" s="1028"/>
      <c r="WSW62" s="1028"/>
      <c r="WSX62" s="1028"/>
      <c r="WSY62" s="1028"/>
      <c r="WSZ62" s="1028"/>
      <c r="WTA62" s="1028"/>
      <c r="WTB62" s="1028"/>
      <c r="WTC62" s="1028"/>
      <c r="WTD62" s="1028"/>
      <c r="WTE62" s="1028"/>
      <c r="WTF62" s="1028"/>
      <c r="WTG62" s="1028"/>
      <c r="WTH62" s="1028"/>
      <c r="WTI62" s="1028"/>
      <c r="WTJ62" s="1028"/>
      <c r="WTK62" s="1028"/>
      <c r="WTL62" s="1028"/>
      <c r="WTM62" s="1028"/>
      <c r="WTN62" s="1028"/>
      <c r="WTO62" s="1028"/>
      <c r="WTP62" s="1028"/>
      <c r="WTQ62" s="1028"/>
      <c r="WTR62" s="1028"/>
      <c r="WTS62" s="1028"/>
      <c r="WTT62" s="1028"/>
      <c r="WTU62" s="1028"/>
      <c r="WTV62" s="1028"/>
      <c r="WTW62" s="1028"/>
      <c r="WTX62" s="1028"/>
      <c r="WTY62" s="1028"/>
      <c r="WTZ62" s="1028"/>
      <c r="WUA62" s="1028"/>
      <c r="WUB62" s="1028"/>
      <c r="WUC62" s="1028"/>
      <c r="WUD62" s="1028"/>
      <c r="WUE62" s="1028"/>
      <c r="WUF62" s="1028"/>
      <c r="WUG62" s="1028"/>
      <c r="WUH62" s="1028"/>
      <c r="WUI62" s="1028"/>
      <c r="WUJ62" s="1028"/>
      <c r="WUK62" s="1028"/>
      <c r="WUL62" s="1028"/>
      <c r="WUM62" s="1028"/>
      <c r="WUN62" s="1028"/>
      <c r="WUO62" s="1028"/>
      <c r="WUP62" s="1028"/>
      <c r="WUQ62" s="1028"/>
      <c r="WUR62" s="1028"/>
      <c r="WUS62" s="1028"/>
      <c r="WUT62" s="1028"/>
      <c r="WUU62" s="1028"/>
      <c r="WUV62" s="1028"/>
      <c r="WUW62" s="1028"/>
      <c r="WUX62" s="1028"/>
      <c r="WUY62" s="1028"/>
      <c r="WUZ62" s="1028"/>
      <c r="WVA62" s="1028"/>
      <c r="WVB62" s="1028"/>
      <c r="WVC62" s="1028"/>
      <c r="WVD62" s="1028"/>
      <c r="WVE62" s="1028"/>
      <c r="WVF62" s="1028"/>
      <c r="WVG62" s="1028"/>
      <c r="WVH62" s="1028"/>
      <c r="WVI62" s="1028"/>
      <c r="WVJ62" s="1028"/>
      <c r="WVK62" s="1028"/>
      <c r="WVL62" s="1028"/>
      <c r="WVM62" s="1028"/>
      <c r="WVN62" s="1028"/>
      <c r="WVO62" s="1028"/>
      <c r="WVP62" s="1028"/>
      <c r="WVQ62" s="1028"/>
      <c r="WVR62" s="1028"/>
      <c r="WVS62" s="1028"/>
      <c r="WVT62" s="1028"/>
      <c r="WVU62" s="1028"/>
      <c r="WVV62" s="1028"/>
      <c r="WVW62" s="1028"/>
      <c r="WVX62" s="1028"/>
      <c r="WVY62" s="1028"/>
      <c r="WVZ62" s="1028"/>
      <c r="WWA62" s="1028"/>
      <c r="WWB62" s="1028"/>
      <c r="WWC62" s="1028"/>
      <c r="WWD62" s="1028"/>
      <c r="WWE62" s="1028"/>
      <c r="WWF62" s="1028"/>
      <c r="WWG62" s="1028"/>
      <c r="WWH62" s="1028"/>
      <c r="WWI62" s="1028"/>
      <c r="WWJ62" s="1028"/>
      <c r="WWK62" s="1028"/>
      <c r="WWL62" s="1028"/>
      <c r="WWM62" s="1028"/>
      <c r="WWN62" s="1028"/>
      <c r="WWO62" s="1028"/>
      <c r="WWP62" s="1028"/>
      <c r="WWQ62" s="1028"/>
      <c r="WWR62" s="1028"/>
      <c r="WWS62" s="1028"/>
      <c r="WWT62" s="1028"/>
      <c r="WWU62" s="1028"/>
      <c r="WWV62" s="1028"/>
      <c r="WWW62" s="1028"/>
      <c r="WWX62" s="1028"/>
      <c r="WWY62" s="1028"/>
      <c r="WWZ62" s="1028"/>
      <c r="WXA62" s="1028"/>
      <c r="WXB62" s="1028"/>
      <c r="WXC62" s="1028"/>
      <c r="WXD62" s="1028"/>
      <c r="WXE62" s="1028"/>
      <c r="WXF62" s="1028"/>
      <c r="WXG62" s="1028"/>
      <c r="WXH62" s="1028"/>
      <c r="WXI62" s="1028"/>
      <c r="WXJ62" s="1028"/>
      <c r="WXK62" s="1028"/>
      <c r="WXL62" s="1028"/>
      <c r="WXM62" s="1028"/>
      <c r="WXN62" s="1028"/>
      <c r="WXO62" s="1028"/>
      <c r="WXP62" s="1028"/>
      <c r="WXQ62" s="1028"/>
      <c r="WXR62" s="1028"/>
      <c r="WXS62" s="1028"/>
      <c r="WXT62" s="1028"/>
      <c r="WXU62" s="1028"/>
      <c r="WXV62" s="1028"/>
      <c r="WXW62" s="1028"/>
      <c r="WXX62" s="1028"/>
      <c r="WXY62" s="1028"/>
      <c r="WXZ62" s="1028"/>
      <c r="WYA62" s="1028"/>
      <c r="WYB62" s="1028"/>
      <c r="WYC62" s="1028"/>
      <c r="WYD62" s="1028"/>
      <c r="WYE62" s="1028"/>
      <c r="WYF62" s="1028"/>
      <c r="WYG62" s="1028"/>
      <c r="WYH62" s="1028"/>
      <c r="WYI62" s="1028"/>
      <c r="WYJ62" s="1028"/>
      <c r="WYK62" s="1028"/>
      <c r="WYL62" s="1028"/>
      <c r="WYM62" s="1028"/>
      <c r="WYN62" s="1028"/>
      <c r="WYO62" s="1028"/>
      <c r="WYP62" s="1028"/>
      <c r="WYQ62" s="1028"/>
      <c r="WYR62" s="1028"/>
      <c r="WYS62" s="1028"/>
      <c r="WYT62" s="1028"/>
      <c r="WYU62" s="1028"/>
      <c r="WYV62" s="1028"/>
      <c r="WYW62" s="1028"/>
      <c r="WYX62" s="1028"/>
      <c r="WYY62" s="1028"/>
      <c r="WYZ62" s="1028"/>
      <c r="WZA62" s="1028"/>
      <c r="WZB62" s="1028"/>
      <c r="WZC62" s="1028"/>
      <c r="WZD62" s="1028"/>
      <c r="WZE62" s="1028"/>
      <c r="WZF62" s="1028"/>
      <c r="WZG62" s="1028"/>
      <c r="WZH62" s="1028"/>
      <c r="WZI62" s="1028"/>
      <c r="WZJ62" s="1028"/>
      <c r="WZK62" s="1028"/>
      <c r="WZL62" s="1028"/>
      <c r="WZM62" s="1028"/>
      <c r="WZN62" s="1028"/>
      <c r="WZO62" s="1028"/>
      <c r="WZP62" s="1028"/>
      <c r="WZQ62" s="1028"/>
      <c r="WZR62" s="1028"/>
      <c r="WZS62" s="1028"/>
      <c r="WZT62" s="1028"/>
      <c r="WZU62" s="1028"/>
      <c r="WZV62" s="1028"/>
      <c r="WZW62" s="1028"/>
      <c r="WZX62" s="1028"/>
      <c r="WZY62" s="1028"/>
      <c r="WZZ62" s="1028"/>
      <c r="XAA62" s="1028"/>
      <c r="XAB62" s="1028"/>
      <c r="XAC62" s="1028"/>
      <c r="XAD62" s="1028"/>
      <c r="XAE62" s="1028"/>
      <c r="XAF62" s="1028"/>
      <c r="XAG62" s="1028"/>
      <c r="XAH62" s="1028"/>
      <c r="XAI62" s="1028"/>
      <c r="XAJ62" s="1028"/>
      <c r="XAK62" s="1028"/>
      <c r="XAL62" s="1028"/>
      <c r="XAM62" s="1028"/>
      <c r="XAN62" s="1028"/>
      <c r="XAO62" s="1028"/>
      <c r="XAP62" s="1028"/>
      <c r="XAQ62" s="1028"/>
      <c r="XAR62" s="1028"/>
      <c r="XAS62" s="1028"/>
      <c r="XAT62" s="1028"/>
      <c r="XAU62" s="1028"/>
      <c r="XAV62" s="1028"/>
      <c r="XAW62" s="1028"/>
      <c r="XAX62" s="1028"/>
      <c r="XAY62" s="1028"/>
      <c r="XAZ62" s="1028"/>
      <c r="XBA62" s="1028"/>
      <c r="XBB62" s="1028"/>
      <c r="XBC62" s="1028"/>
      <c r="XBD62" s="1028"/>
      <c r="XBE62" s="1028"/>
      <c r="XBF62" s="1028"/>
      <c r="XBG62" s="1028"/>
      <c r="XBH62" s="1028"/>
      <c r="XBI62" s="1028"/>
      <c r="XBJ62" s="1028"/>
      <c r="XBK62" s="1028"/>
      <c r="XBL62" s="1028"/>
      <c r="XBM62" s="1028"/>
      <c r="XBN62" s="1028"/>
      <c r="XBO62" s="1028"/>
      <c r="XBP62" s="1028"/>
      <c r="XBQ62" s="1028"/>
      <c r="XBR62" s="1028"/>
      <c r="XBS62" s="1028"/>
      <c r="XBT62" s="1028"/>
      <c r="XBU62" s="1028"/>
      <c r="XBV62" s="1028"/>
      <c r="XBW62" s="1028"/>
      <c r="XBX62" s="1028"/>
      <c r="XBY62" s="1028"/>
      <c r="XBZ62" s="1028"/>
      <c r="XCA62" s="1028"/>
      <c r="XCB62" s="1028"/>
      <c r="XCC62" s="1028"/>
      <c r="XCD62" s="1028"/>
      <c r="XCE62" s="1028"/>
      <c r="XCF62" s="1028"/>
      <c r="XCG62" s="1028"/>
      <c r="XCH62" s="1028"/>
      <c r="XCI62" s="1028"/>
      <c r="XCJ62" s="1028"/>
      <c r="XCK62" s="1028"/>
      <c r="XCL62" s="1028"/>
      <c r="XCM62" s="1028"/>
      <c r="XCN62" s="1028"/>
      <c r="XCO62" s="1028"/>
      <c r="XCP62" s="1028"/>
      <c r="XCQ62" s="1028"/>
      <c r="XCR62" s="1028"/>
      <c r="XCS62" s="1028"/>
      <c r="XCT62" s="1028"/>
      <c r="XCU62" s="1028"/>
      <c r="XCV62" s="1028"/>
      <c r="XCW62" s="1028"/>
      <c r="XCX62" s="1028"/>
      <c r="XCY62" s="1028"/>
      <c r="XCZ62" s="1028"/>
      <c r="XDA62" s="1028"/>
      <c r="XDB62" s="1028"/>
      <c r="XDC62" s="1028"/>
      <c r="XDD62" s="1028"/>
      <c r="XDE62" s="1028"/>
      <c r="XDF62" s="1028"/>
      <c r="XDG62" s="1028"/>
      <c r="XDH62" s="1028"/>
      <c r="XDI62" s="1028"/>
      <c r="XDJ62" s="1028"/>
      <c r="XDK62" s="1028"/>
      <c r="XDL62" s="1028"/>
      <c r="XDM62" s="1028"/>
      <c r="XDN62" s="1028"/>
      <c r="XDO62" s="1028"/>
      <c r="XDP62" s="1028"/>
      <c r="XDQ62" s="1028"/>
      <c r="XDR62" s="1028"/>
      <c r="XDS62" s="1028"/>
      <c r="XDT62" s="1028"/>
      <c r="XDU62" s="1028"/>
      <c r="XDV62" s="1028"/>
      <c r="XDW62" s="1028"/>
      <c r="XDX62" s="1028"/>
      <c r="XDY62" s="1028"/>
      <c r="XDZ62" s="1028"/>
      <c r="XEA62" s="1028"/>
      <c r="XEB62" s="1028"/>
      <c r="XEC62" s="1028"/>
      <c r="XED62" s="1028"/>
      <c r="XEE62" s="1028"/>
      <c r="XEF62" s="1028"/>
      <c r="XEG62" s="1028"/>
      <c r="XEH62" s="1028"/>
      <c r="XEI62" s="1028"/>
      <c r="XEJ62" s="1028"/>
      <c r="XEK62" s="1028"/>
      <c r="XEL62" s="1028"/>
      <c r="XEM62" s="1028"/>
      <c r="XEN62" s="1028"/>
      <c r="XEO62" s="1028"/>
      <c r="XEP62" s="1028"/>
      <c r="XEQ62" s="1028"/>
      <c r="XER62" s="1028"/>
      <c r="XES62" s="1028"/>
      <c r="XET62" s="1028"/>
      <c r="XEU62" s="1028"/>
      <c r="XEV62" s="1028"/>
      <c r="XEW62" s="1028"/>
      <c r="XEX62" s="1028"/>
      <c r="XEY62" s="1028"/>
      <c r="XEZ62" s="1028"/>
      <c r="XFA62" s="1028"/>
      <c r="XFB62" s="1028"/>
      <c r="XFC62" s="1028"/>
      <c r="XFD62" s="1028"/>
    </row>
    <row r="63" spans="1:16384" s="208" customFormat="1" ht="12.95" customHeight="1">
      <c r="A63" s="1028"/>
      <c r="B63" s="1028"/>
      <c r="C63" s="1028"/>
      <c r="D63" s="1028"/>
      <c r="E63" s="1028"/>
      <c r="F63" s="1028"/>
      <c r="G63" s="1028"/>
      <c r="H63" s="1028"/>
      <c r="I63" s="1028"/>
      <c r="J63" s="1028"/>
      <c r="K63" s="1028"/>
      <c r="L63" s="1028"/>
      <c r="M63" s="1028"/>
      <c r="N63" s="1028"/>
      <c r="O63" s="1028"/>
      <c r="P63" s="1028"/>
      <c r="Q63" s="1028"/>
      <c r="R63" s="1028"/>
      <c r="S63" s="1028"/>
      <c r="T63" s="1028"/>
      <c r="U63" s="1028"/>
      <c r="V63" s="1028"/>
      <c r="W63" s="1028"/>
      <c r="X63" s="1028"/>
      <c r="Y63" s="1028"/>
      <c r="Z63" s="1028"/>
      <c r="AA63" s="1028"/>
      <c r="AB63" s="1028"/>
      <c r="AC63" s="1028"/>
      <c r="AD63" s="1028"/>
      <c r="AE63" s="1028"/>
      <c r="AF63" s="1028"/>
      <c r="AG63" s="1028"/>
      <c r="AH63" s="1028"/>
      <c r="AI63" s="1028"/>
      <c r="AJ63" s="1028"/>
      <c r="AK63" s="1028"/>
      <c r="AL63" s="1028"/>
      <c r="AM63" s="1028"/>
      <c r="AN63" s="1028"/>
      <c r="AO63" s="1028"/>
      <c r="AP63" s="1028"/>
      <c r="AQ63" s="1028"/>
      <c r="AR63" s="1028"/>
      <c r="AS63" s="1028"/>
      <c r="AT63" s="1028"/>
      <c r="AU63" s="1028"/>
      <c r="AV63" s="1028"/>
      <c r="AW63" s="1028"/>
      <c r="AX63" s="1028"/>
      <c r="AY63" s="1028"/>
      <c r="AZ63" s="1028"/>
      <c r="BA63" s="1028"/>
      <c r="BB63" s="1028"/>
      <c r="BC63" s="1028"/>
      <c r="BD63" s="1028"/>
      <c r="BE63" s="1028"/>
      <c r="BF63" s="1028"/>
      <c r="BG63" s="1028"/>
      <c r="BH63" s="1028"/>
      <c r="BI63" s="1028"/>
      <c r="BJ63" s="1028"/>
      <c r="BK63" s="1028"/>
      <c r="BL63" s="1028"/>
      <c r="BM63" s="1028"/>
      <c r="BN63" s="1028"/>
      <c r="BO63" s="1028"/>
      <c r="BP63" s="1028"/>
      <c r="BQ63" s="1028"/>
      <c r="BR63" s="1028"/>
      <c r="BS63" s="1028"/>
      <c r="BT63" s="1028"/>
      <c r="BU63" s="1028"/>
      <c r="BV63" s="1028"/>
      <c r="BW63" s="1028"/>
      <c r="BX63" s="1028"/>
      <c r="BY63" s="1028"/>
      <c r="BZ63" s="1028"/>
      <c r="CA63" s="1028"/>
      <c r="CB63" s="1028"/>
      <c r="CC63" s="1028"/>
      <c r="CD63" s="1028"/>
      <c r="CE63" s="1028"/>
      <c r="CF63" s="1028"/>
      <c r="CG63" s="1028"/>
      <c r="CH63" s="1028"/>
      <c r="CI63" s="1028"/>
      <c r="CJ63" s="1028"/>
      <c r="CK63" s="1028"/>
      <c r="CL63" s="1028"/>
      <c r="CM63" s="1028"/>
      <c r="CN63" s="1028"/>
      <c r="CO63" s="1028"/>
      <c r="CP63" s="1028"/>
      <c r="CQ63" s="1028"/>
      <c r="CR63" s="1028"/>
      <c r="CS63" s="1028"/>
      <c r="CT63" s="1028"/>
      <c r="CU63" s="1028"/>
      <c r="CV63" s="1028"/>
      <c r="CW63" s="1028"/>
      <c r="CX63" s="1028"/>
      <c r="CY63" s="1028"/>
      <c r="CZ63" s="1028"/>
      <c r="DA63" s="1028"/>
      <c r="DB63" s="1028"/>
      <c r="DC63" s="1028"/>
      <c r="DD63" s="1028"/>
      <c r="DE63" s="1028"/>
      <c r="DF63" s="1028"/>
      <c r="DG63" s="1028"/>
      <c r="DH63" s="1028"/>
      <c r="DI63" s="1028"/>
      <c r="DJ63" s="1028"/>
      <c r="DK63" s="1028"/>
      <c r="DL63" s="1028"/>
      <c r="DM63" s="1028"/>
      <c r="DN63" s="1028"/>
      <c r="DO63" s="1028"/>
      <c r="DP63" s="1028"/>
      <c r="DQ63" s="1028"/>
      <c r="DR63" s="1028"/>
      <c r="DS63" s="1028"/>
      <c r="DT63" s="1028"/>
      <c r="DU63" s="1028"/>
      <c r="DV63" s="1028"/>
      <c r="DW63" s="1028"/>
      <c r="DX63" s="1028"/>
      <c r="DY63" s="1028"/>
      <c r="DZ63" s="1028"/>
      <c r="EA63" s="1028"/>
      <c r="EB63" s="1028"/>
      <c r="EC63" s="1028"/>
      <c r="ED63" s="1028"/>
      <c r="EE63" s="1028"/>
      <c r="EF63" s="1028"/>
      <c r="EG63" s="1028"/>
      <c r="EH63" s="1028"/>
      <c r="EI63" s="1028"/>
      <c r="EJ63" s="1028"/>
      <c r="EK63" s="1028"/>
      <c r="EL63" s="1028"/>
      <c r="EM63" s="1028"/>
      <c r="EN63" s="1028"/>
      <c r="EO63" s="1028"/>
      <c r="EP63" s="1028"/>
      <c r="EQ63" s="1028"/>
      <c r="ER63" s="1028"/>
      <c r="ES63" s="1028"/>
      <c r="ET63" s="1028"/>
      <c r="EU63" s="1028"/>
      <c r="EV63" s="1028"/>
      <c r="EW63" s="1028"/>
      <c r="EX63" s="1028"/>
      <c r="EY63" s="1028"/>
      <c r="EZ63" s="1028"/>
      <c r="FA63" s="1028"/>
      <c r="FB63" s="1028"/>
      <c r="FC63" s="1028"/>
      <c r="FD63" s="1028"/>
      <c r="FE63" s="1028"/>
      <c r="FF63" s="1028"/>
      <c r="FG63" s="1028"/>
      <c r="FH63" s="1028"/>
      <c r="FI63" s="1028"/>
      <c r="FJ63" s="1028"/>
      <c r="FK63" s="1028"/>
      <c r="FL63" s="1028"/>
      <c r="FM63" s="1028"/>
      <c r="FN63" s="1028"/>
      <c r="FO63" s="1028"/>
      <c r="FP63" s="1028"/>
      <c r="FQ63" s="1028"/>
      <c r="FR63" s="1028"/>
      <c r="FS63" s="1028"/>
      <c r="FT63" s="1028"/>
      <c r="FU63" s="1028"/>
      <c r="FV63" s="1028"/>
      <c r="FW63" s="1028"/>
      <c r="FX63" s="1028"/>
      <c r="FY63" s="1028"/>
      <c r="FZ63" s="1028"/>
      <c r="GA63" s="1028"/>
      <c r="GB63" s="1028"/>
      <c r="GC63" s="1028"/>
      <c r="GD63" s="1028"/>
      <c r="GE63" s="1028"/>
      <c r="GF63" s="1028"/>
      <c r="GG63" s="1028"/>
      <c r="GH63" s="1028"/>
      <c r="GI63" s="1028"/>
      <c r="GJ63" s="1028"/>
      <c r="GK63" s="1028"/>
      <c r="GL63" s="1028"/>
      <c r="GM63" s="1028"/>
      <c r="GN63" s="1028"/>
      <c r="GO63" s="1028"/>
      <c r="GP63" s="1028"/>
      <c r="GQ63" s="1028"/>
      <c r="GR63" s="1028"/>
      <c r="GS63" s="1028"/>
      <c r="GT63" s="1028"/>
      <c r="GU63" s="1028"/>
      <c r="GV63" s="1028"/>
      <c r="GW63" s="1028"/>
      <c r="GX63" s="1028"/>
      <c r="GY63" s="1028"/>
      <c r="GZ63" s="1028"/>
      <c r="HA63" s="1028"/>
      <c r="HB63" s="1028"/>
      <c r="HC63" s="1028"/>
      <c r="HD63" s="1028"/>
      <c r="HE63" s="1028"/>
      <c r="HF63" s="1028"/>
      <c r="HG63" s="1028"/>
      <c r="HH63" s="1028"/>
      <c r="HI63" s="1028"/>
      <c r="HJ63" s="1028"/>
      <c r="HK63" s="1028"/>
      <c r="HL63" s="1028"/>
      <c r="HM63" s="1028"/>
      <c r="HN63" s="1028"/>
      <c r="HO63" s="1028"/>
      <c r="HP63" s="1028"/>
      <c r="HQ63" s="1028"/>
      <c r="HR63" s="1028"/>
      <c r="HS63" s="1028"/>
      <c r="HT63" s="1028"/>
      <c r="HU63" s="1028"/>
      <c r="HV63" s="1028"/>
      <c r="HW63" s="1028"/>
      <c r="HX63" s="1028"/>
      <c r="HY63" s="1028"/>
      <c r="HZ63" s="1028"/>
      <c r="IA63" s="1028"/>
      <c r="IB63" s="1028"/>
      <c r="IC63" s="1028"/>
      <c r="ID63" s="1028"/>
      <c r="IE63" s="1028"/>
      <c r="IF63" s="1028"/>
      <c r="IG63" s="1028"/>
      <c r="IH63" s="1028"/>
      <c r="II63" s="1028"/>
      <c r="IJ63" s="1028"/>
      <c r="IK63" s="1028"/>
      <c r="IL63" s="1028"/>
      <c r="IM63" s="1028"/>
      <c r="IN63" s="1028"/>
      <c r="IO63" s="1028"/>
      <c r="IP63" s="1028"/>
      <c r="IQ63" s="1028"/>
      <c r="IR63" s="1028"/>
      <c r="IS63" s="1028"/>
      <c r="IT63" s="1028"/>
      <c r="IU63" s="1028"/>
      <c r="IV63" s="1028"/>
      <c r="IW63" s="1028"/>
      <c r="IX63" s="1028"/>
      <c r="IY63" s="1028"/>
      <c r="IZ63" s="1028"/>
      <c r="JA63" s="1028"/>
      <c r="JB63" s="1028"/>
      <c r="JC63" s="1028"/>
      <c r="JD63" s="1028"/>
      <c r="JE63" s="1028"/>
      <c r="JF63" s="1028"/>
      <c r="JG63" s="1028"/>
      <c r="JH63" s="1028"/>
      <c r="JI63" s="1028"/>
      <c r="JJ63" s="1028"/>
      <c r="JK63" s="1028"/>
      <c r="JL63" s="1028"/>
      <c r="JM63" s="1028"/>
      <c r="JN63" s="1028"/>
      <c r="JO63" s="1028"/>
      <c r="JP63" s="1028"/>
      <c r="JQ63" s="1028"/>
      <c r="JR63" s="1028"/>
      <c r="JS63" s="1028"/>
      <c r="JT63" s="1028"/>
      <c r="JU63" s="1028"/>
      <c r="JV63" s="1028"/>
      <c r="JW63" s="1028"/>
      <c r="JX63" s="1028"/>
      <c r="JY63" s="1028"/>
      <c r="JZ63" s="1028"/>
      <c r="KA63" s="1028"/>
      <c r="KB63" s="1028"/>
      <c r="KC63" s="1028"/>
      <c r="KD63" s="1028"/>
      <c r="KE63" s="1028"/>
      <c r="KF63" s="1028"/>
      <c r="KG63" s="1028"/>
      <c r="KH63" s="1028"/>
      <c r="KI63" s="1028"/>
      <c r="KJ63" s="1028"/>
      <c r="KK63" s="1028"/>
      <c r="KL63" s="1028"/>
      <c r="KM63" s="1028"/>
      <c r="KN63" s="1028"/>
      <c r="KO63" s="1028"/>
      <c r="KP63" s="1028"/>
      <c r="KQ63" s="1028"/>
      <c r="KR63" s="1028"/>
      <c r="KS63" s="1028"/>
      <c r="KT63" s="1028"/>
      <c r="KU63" s="1028"/>
      <c r="KV63" s="1028"/>
      <c r="KW63" s="1028"/>
      <c r="KX63" s="1028"/>
      <c r="KY63" s="1028"/>
      <c r="KZ63" s="1028"/>
      <c r="LA63" s="1028"/>
      <c r="LB63" s="1028"/>
      <c r="LC63" s="1028"/>
      <c r="LD63" s="1028"/>
      <c r="LE63" s="1028"/>
      <c r="LF63" s="1028"/>
      <c r="LG63" s="1028"/>
      <c r="LH63" s="1028"/>
      <c r="LI63" s="1028"/>
      <c r="LJ63" s="1028"/>
      <c r="LK63" s="1028"/>
      <c r="LL63" s="1028"/>
      <c r="LM63" s="1028"/>
      <c r="LN63" s="1028"/>
      <c r="LO63" s="1028"/>
      <c r="LP63" s="1028"/>
      <c r="LQ63" s="1028"/>
      <c r="LR63" s="1028"/>
      <c r="LS63" s="1028"/>
      <c r="LT63" s="1028"/>
      <c r="LU63" s="1028"/>
      <c r="LV63" s="1028"/>
      <c r="LW63" s="1028"/>
      <c r="LX63" s="1028"/>
      <c r="LY63" s="1028"/>
      <c r="LZ63" s="1028"/>
      <c r="MA63" s="1028"/>
      <c r="MB63" s="1028"/>
      <c r="MC63" s="1028"/>
      <c r="MD63" s="1028"/>
      <c r="ME63" s="1028"/>
      <c r="MF63" s="1028"/>
      <c r="MG63" s="1028"/>
      <c r="MH63" s="1028"/>
      <c r="MI63" s="1028"/>
      <c r="MJ63" s="1028"/>
      <c r="MK63" s="1028"/>
      <c r="ML63" s="1028"/>
      <c r="MM63" s="1028"/>
      <c r="MN63" s="1028"/>
      <c r="MO63" s="1028"/>
      <c r="MP63" s="1028"/>
      <c r="MQ63" s="1028"/>
      <c r="MR63" s="1028"/>
      <c r="MS63" s="1028"/>
      <c r="MT63" s="1028"/>
      <c r="MU63" s="1028"/>
      <c r="MV63" s="1028"/>
      <c r="MW63" s="1028"/>
      <c r="MX63" s="1028"/>
      <c r="MY63" s="1028"/>
      <c r="MZ63" s="1028"/>
      <c r="NA63" s="1028"/>
      <c r="NB63" s="1028"/>
      <c r="NC63" s="1028"/>
      <c r="ND63" s="1028"/>
      <c r="NE63" s="1028"/>
      <c r="NF63" s="1028"/>
      <c r="NG63" s="1028"/>
      <c r="NH63" s="1028"/>
      <c r="NI63" s="1028"/>
      <c r="NJ63" s="1028"/>
      <c r="NK63" s="1028"/>
      <c r="NL63" s="1028"/>
      <c r="NM63" s="1028"/>
      <c r="NN63" s="1028"/>
      <c r="NO63" s="1028"/>
      <c r="NP63" s="1028"/>
      <c r="NQ63" s="1028"/>
      <c r="NR63" s="1028"/>
      <c r="NS63" s="1028"/>
      <c r="NT63" s="1028"/>
      <c r="NU63" s="1028"/>
      <c r="NV63" s="1028"/>
      <c r="NW63" s="1028"/>
      <c r="NX63" s="1028"/>
      <c r="NY63" s="1028"/>
      <c r="NZ63" s="1028"/>
      <c r="OA63" s="1028"/>
      <c r="OB63" s="1028"/>
      <c r="OC63" s="1028"/>
      <c r="OD63" s="1028"/>
      <c r="OE63" s="1028"/>
      <c r="OF63" s="1028"/>
      <c r="OG63" s="1028"/>
      <c r="OH63" s="1028"/>
      <c r="OI63" s="1028"/>
      <c r="OJ63" s="1028"/>
      <c r="OK63" s="1028"/>
      <c r="OL63" s="1028"/>
      <c r="OM63" s="1028"/>
      <c r="ON63" s="1028"/>
      <c r="OO63" s="1028"/>
      <c r="OP63" s="1028"/>
      <c r="OQ63" s="1028"/>
      <c r="OR63" s="1028"/>
      <c r="OS63" s="1028"/>
      <c r="OT63" s="1028"/>
      <c r="OU63" s="1028"/>
      <c r="OV63" s="1028"/>
      <c r="OW63" s="1028"/>
      <c r="OX63" s="1028"/>
      <c r="OY63" s="1028"/>
      <c r="OZ63" s="1028"/>
      <c r="PA63" s="1028"/>
      <c r="PB63" s="1028"/>
      <c r="PC63" s="1028"/>
      <c r="PD63" s="1028"/>
      <c r="PE63" s="1028"/>
      <c r="PF63" s="1028"/>
      <c r="PG63" s="1028"/>
      <c r="PH63" s="1028"/>
      <c r="PI63" s="1028"/>
      <c r="PJ63" s="1028"/>
      <c r="PK63" s="1028"/>
      <c r="PL63" s="1028"/>
      <c r="PM63" s="1028"/>
      <c r="PN63" s="1028"/>
      <c r="PO63" s="1028"/>
      <c r="PP63" s="1028"/>
      <c r="PQ63" s="1028"/>
      <c r="PR63" s="1028"/>
      <c r="PS63" s="1028"/>
      <c r="PT63" s="1028"/>
      <c r="PU63" s="1028"/>
      <c r="PV63" s="1028"/>
      <c r="PW63" s="1028"/>
      <c r="PX63" s="1028"/>
      <c r="PY63" s="1028"/>
      <c r="PZ63" s="1028"/>
      <c r="QA63" s="1028"/>
      <c r="QB63" s="1028"/>
      <c r="QC63" s="1028"/>
      <c r="QD63" s="1028"/>
      <c r="QE63" s="1028"/>
      <c r="QF63" s="1028"/>
      <c r="QG63" s="1028"/>
      <c r="QH63" s="1028"/>
      <c r="QI63" s="1028"/>
      <c r="QJ63" s="1028"/>
      <c r="QK63" s="1028"/>
      <c r="QL63" s="1028"/>
      <c r="QM63" s="1028"/>
      <c r="QN63" s="1028"/>
      <c r="QO63" s="1028"/>
      <c r="QP63" s="1028"/>
      <c r="QQ63" s="1028"/>
      <c r="QR63" s="1028"/>
      <c r="QS63" s="1028"/>
      <c r="QT63" s="1028"/>
      <c r="QU63" s="1028"/>
      <c r="QV63" s="1028"/>
      <c r="QW63" s="1028"/>
      <c r="QX63" s="1028"/>
      <c r="QY63" s="1028"/>
      <c r="QZ63" s="1028"/>
      <c r="RA63" s="1028"/>
      <c r="RB63" s="1028"/>
      <c r="RC63" s="1028"/>
      <c r="RD63" s="1028"/>
      <c r="RE63" s="1028"/>
      <c r="RF63" s="1028"/>
      <c r="RG63" s="1028"/>
      <c r="RH63" s="1028"/>
      <c r="RI63" s="1028"/>
      <c r="RJ63" s="1028"/>
      <c r="RK63" s="1028"/>
      <c r="RL63" s="1028"/>
      <c r="RM63" s="1028"/>
      <c r="RN63" s="1028"/>
      <c r="RO63" s="1028"/>
      <c r="RP63" s="1028"/>
      <c r="RQ63" s="1028"/>
      <c r="RR63" s="1028"/>
      <c r="RS63" s="1028"/>
      <c r="RT63" s="1028"/>
      <c r="RU63" s="1028"/>
      <c r="RV63" s="1028"/>
      <c r="RW63" s="1028"/>
      <c r="RX63" s="1028"/>
      <c r="RY63" s="1028"/>
      <c r="RZ63" s="1028"/>
      <c r="SA63" s="1028"/>
      <c r="SB63" s="1028"/>
      <c r="SC63" s="1028"/>
      <c r="SD63" s="1028"/>
      <c r="SE63" s="1028"/>
      <c r="SF63" s="1028"/>
      <c r="SG63" s="1028"/>
      <c r="SH63" s="1028"/>
      <c r="SI63" s="1028"/>
      <c r="SJ63" s="1028"/>
      <c r="SK63" s="1028"/>
      <c r="SL63" s="1028"/>
      <c r="SM63" s="1028"/>
      <c r="SN63" s="1028"/>
      <c r="SO63" s="1028"/>
      <c r="SP63" s="1028"/>
      <c r="SQ63" s="1028"/>
      <c r="SR63" s="1028"/>
      <c r="SS63" s="1028"/>
      <c r="ST63" s="1028"/>
      <c r="SU63" s="1028"/>
      <c r="SV63" s="1028"/>
      <c r="SW63" s="1028"/>
      <c r="SX63" s="1028"/>
      <c r="SY63" s="1028"/>
      <c r="SZ63" s="1028"/>
      <c r="TA63" s="1028"/>
      <c r="TB63" s="1028"/>
      <c r="TC63" s="1028"/>
      <c r="TD63" s="1028"/>
      <c r="TE63" s="1028"/>
      <c r="TF63" s="1028"/>
      <c r="TG63" s="1028"/>
      <c r="TH63" s="1028"/>
      <c r="TI63" s="1028"/>
      <c r="TJ63" s="1028"/>
      <c r="TK63" s="1028"/>
      <c r="TL63" s="1028"/>
      <c r="TM63" s="1028"/>
      <c r="TN63" s="1028"/>
      <c r="TO63" s="1028"/>
      <c r="TP63" s="1028"/>
      <c r="TQ63" s="1028"/>
      <c r="TR63" s="1028"/>
      <c r="TS63" s="1028"/>
      <c r="TT63" s="1028"/>
      <c r="TU63" s="1028"/>
      <c r="TV63" s="1028"/>
      <c r="TW63" s="1028"/>
      <c r="TX63" s="1028"/>
      <c r="TY63" s="1028"/>
      <c r="TZ63" s="1028"/>
      <c r="UA63" s="1028"/>
      <c r="UB63" s="1028"/>
      <c r="UC63" s="1028"/>
      <c r="UD63" s="1028"/>
      <c r="UE63" s="1028"/>
      <c r="UF63" s="1028"/>
      <c r="UG63" s="1028"/>
      <c r="UH63" s="1028"/>
      <c r="UI63" s="1028"/>
      <c r="UJ63" s="1028"/>
      <c r="UK63" s="1028"/>
      <c r="UL63" s="1028"/>
      <c r="UM63" s="1028"/>
      <c r="UN63" s="1028"/>
      <c r="UO63" s="1028"/>
      <c r="UP63" s="1028"/>
      <c r="UQ63" s="1028"/>
      <c r="UR63" s="1028"/>
      <c r="US63" s="1028"/>
      <c r="UT63" s="1028"/>
      <c r="UU63" s="1028"/>
      <c r="UV63" s="1028"/>
      <c r="UW63" s="1028"/>
      <c r="UX63" s="1028"/>
      <c r="UY63" s="1028"/>
      <c r="UZ63" s="1028"/>
      <c r="VA63" s="1028"/>
      <c r="VB63" s="1028"/>
      <c r="VC63" s="1028"/>
      <c r="VD63" s="1028"/>
      <c r="VE63" s="1028"/>
      <c r="VF63" s="1028"/>
      <c r="VG63" s="1028"/>
      <c r="VH63" s="1028"/>
      <c r="VI63" s="1028"/>
      <c r="VJ63" s="1028"/>
      <c r="VK63" s="1028"/>
      <c r="VL63" s="1028"/>
      <c r="VM63" s="1028"/>
      <c r="VN63" s="1028"/>
      <c r="VO63" s="1028"/>
      <c r="VP63" s="1028"/>
      <c r="VQ63" s="1028"/>
      <c r="VR63" s="1028"/>
      <c r="VS63" s="1028"/>
      <c r="VT63" s="1028"/>
      <c r="VU63" s="1028"/>
      <c r="VV63" s="1028"/>
      <c r="VW63" s="1028"/>
      <c r="VX63" s="1028"/>
      <c r="VY63" s="1028"/>
      <c r="VZ63" s="1028"/>
      <c r="WA63" s="1028"/>
      <c r="WB63" s="1028"/>
      <c r="WC63" s="1028"/>
      <c r="WD63" s="1028"/>
      <c r="WE63" s="1028"/>
      <c r="WF63" s="1028"/>
      <c r="WG63" s="1028"/>
      <c r="WH63" s="1028"/>
      <c r="WI63" s="1028"/>
      <c r="WJ63" s="1028"/>
      <c r="WK63" s="1028"/>
      <c r="WL63" s="1028"/>
      <c r="WM63" s="1028"/>
      <c r="WN63" s="1028"/>
      <c r="WO63" s="1028"/>
      <c r="WP63" s="1028"/>
      <c r="WQ63" s="1028"/>
      <c r="WR63" s="1028"/>
      <c r="WS63" s="1028"/>
      <c r="WT63" s="1028"/>
      <c r="WU63" s="1028"/>
      <c r="WV63" s="1028"/>
      <c r="WW63" s="1028"/>
      <c r="WX63" s="1028"/>
      <c r="WY63" s="1028"/>
      <c r="WZ63" s="1028"/>
      <c r="XA63" s="1028"/>
      <c r="XB63" s="1028"/>
      <c r="XC63" s="1028"/>
      <c r="XD63" s="1028"/>
      <c r="XE63" s="1028"/>
      <c r="XF63" s="1028"/>
      <c r="XG63" s="1028"/>
      <c r="XH63" s="1028"/>
      <c r="XI63" s="1028"/>
      <c r="XJ63" s="1028"/>
      <c r="XK63" s="1028"/>
      <c r="XL63" s="1028"/>
      <c r="XM63" s="1028"/>
      <c r="XN63" s="1028"/>
      <c r="XO63" s="1028"/>
      <c r="XP63" s="1028"/>
      <c r="XQ63" s="1028"/>
      <c r="XR63" s="1028"/>
      <c r="XS63" s="1028"/>
      <c r="XT63" s="1028"/>
      <c r="XU63" s="1028"/>
      <c r="XV63" s="1028"/>
      <c r="XW63" s="1028"/>
      <c r="XX63" s="1028"/>
      <c r="XY63" s="1028"/>
      <c r="XZ63" s="1028"/>
      <c r="YA63" s="1028"/>
      <c r="YB63" s="1028"/>
      <c r="YC63" s="1028"/>
      <c r="YD63" s="1028"/>
      <c r="YE63" s="1028"/>
      <c r="YF63" s="1028"/>
      <c r="YG63" s="1028"/>
      <c r="YH63" s="1028"/>
      <c r="YI63" s="1028"/>
      <c r="YJ63" s="1028"/>
      <c r="YK63" s="1028"/>
      <c r="YL63" s="1028"/>
      <c r="YM63" s="1028"/>
      <c r="YN63" s="1028"/>
      <c r="YO63" s="1028"/>
      <c r="YP63" s="1028"/>
      <c r="YQ63" s="1028"/>
      <c r="YR63" s="1028"/>
      <c r="YS63" s="1028"/>
      <c r="YT63" s="1028"/>
      <c r="YU63" s="1028"/>
      <c r="YV63" s="1028"/>
      <c r="YW63" s="1028"/>
      <c r="YX63" s="1028"/>
      <c r="YY63" s="1028"/>
      <c r="YZ63" s="1028"/>
      <c r="ZA63" s="1028"/>
      <c r="ZB63" s="1028"/>
      <c r="ZC63" s="1028"/>
      <c r="ZD63" s="1028"/>
      <c r="ZE63" s="1028"/>
      <c r="ZF63" s="1028"/>
      <c r="ZG63" s="1028"/>
      <c r="ZH63" s="1028"/>
      <c r="ZI63" s="1028"/>
      <c r="ZJ63" s="1028"/>
      <c r="ZK63" s="1028"/>
      <c r="ZL63" s="1028"/>
      <c r="ZM63" s="1028"/>
      <c r="ZN63" s="1028"/>
      <c r="ZO63" s="1028"/>
      <c r="ZP63" s="1028"/>
      <c r="ZQ63" s="1028"/>
      <c r="ZR63" s="1028"/>
      <c r="ZS63" s="1028"/>
      <c r="ZT63" s="1028"/>
      <c r="ZU63" s="1028"/>
      <c r="ZV63" s="1028"/>
      <c r="ZW63" s="1028"/>
      <c r="ZX63" s="1028"/>
      <c r="ZY63" s="1028"/>
      <c r="ZZ63" s="1028"/>
      <c r="AAA63" s="1028"/>
      <c r="AAB63" s="1028"/>
      <c r="AAC63" s="1028"/>
      <c r="AAD63" s="1028"/>
      <c r="AAE63" s="1028"/>
      <c r="AAF63" s="1028"/>
      <c r="AAG63" s="1028"/>
      <c r="AAH63" s="1028"/>
      <c r="AAI63" s="1028"/>
      <c r="AAJ63" s="1028"/>
      <c r="AAK63" s="1028"/>
      <c r="AAL63" s="1028"/>
      <c r="AAM63" s="1028"/>
      <c r="AAN63" s="1028"/>
      <c r="AAO63" s="1028"/>
      <c r="AAP63" s="1028"/>
      <c r="AAQ63" s="1028"/>
      <c r="AAR63" s="1028"/>
      <c r="AAS63" s="1028"/>
      <c r="AAT63" s="1028"/>
      <c r="AAU63" s="1028"/>
      <c r="AAV63" s="1028"/>
      <c r="AAW63" s="1028"/>
      <c r="AAX63" s="1028"/>
      <c r="AAY63" s="1028"/>
      <c r="AAZ63" s="1028"/>
      <c r="ABA63" s="1028"/>
      <c r="ABB63" s="1028"/>
      <c r="ABC63" s="1028"/>
      <c r="ABD63" s="1028"/>
      <c r="ABE63" s="1028"/>
      <c r="ABF63" s="1028"/>
      <c r="ABG63" s="1028"/>
      <c r="ABH63" s="1028"/>
      <c r="ABI63" s="1028"/>
      <c r="ABJ63" s="1028"/>
      <c r="ABK63" s="1028"/>
      <c r="ABL63" s="1028"/>
      <c r="ABM63" s="1028"/>
      <c r="ABN63" s="1028"/>
      <c r="ABO63" s="1028"/>
      <c r="ABP63" s="1028"/>
      <c r="ABQ63" s="1028"/>
      <c r="ABR63" s="1028"/>
      <c r="ABS63" s="1028"/>
      <c r="ABT63" s="1028"/>
      <c r="ABU63" s="1028"/>
      <c r="ABV63" s="1028"/>
      <c r="ABW63" s="1028"/>
      <c r="ABX63" s="1028"/>
      <c r="ABY63" s="1028"/>
      <c r="ABZ63" s="1028"/>
      <c r="ACA63" s="1028"/>
      <c r="ACB63" s="1028"/>
      <c r="ACC63" s="1028"/>
      <c r="ACD63" s="1028"/>
      <c r="ACE63" s="1028"/>
      <c r="ACF63" s="1028"/>
      <c r="ACG63" s="1028"/>
      <c r="ACH63" s="1028"/>
      <c r="ACI63" s="1028"/>
      <c r="ACJ63" s="1028"/>
      <c r="ACK63" s="1028"/>
      <c r="ACL63" s="1028"/>
      <c r="ACM63" s="1028"/>
      <c r="ACN63" s="1028"/>
      <c r="ACO63" s="1028"/>
      <c r="ACP63" s="1028"/>
      <c r="ACQ63" s="1028"/>
      <c r="ACR63" s="1028"/>
      <c r="ACS63" s="1028"/>
      <c r="ACT63" s="1028"/>
      <c r="ACU63" s="1028"/>
      <c r="ACV63" s="1028"/>
      <c r="ACW63" s="1028"/>
      <c r="ACX63" s="1028"/>
      <c r="ACY63" s="1028"/>
      <c r="ACZ63" s="1028"/>
      <c r="ADA63" s="1028"/>
      <c r="ADB63" s="1028"/>
      <c r="ADC63" s="1028"/>
      <c r="ADD63" s="1028"/>
      <c r="ADE63" s="1028"/>
      <c r="ADF63" s="1028"/>
      <c r="ADG63" s="1028"/>
      <c r="ADH63" s="1028"/>
      <c r="ADI63" s="1028"/>
      <c r="ADJ63" s="1028"/>
      <c r="ADK63" s="1028"/>
      <c r="ADL63" s="1028"/>
      <c r="ADM63" s="1028"/>
      <c r="ADN63" s="1028"/>
      <c r="ADO63" s="1028"/>
      <c r="ADP63" s="1028"/>
      <c r="ADQ63" s="1028"/>
      <c r="ADR63" s="1028"/>
      <c r="ADS63" s="1028"/>
      <c r="ADT63" s="1028"/>
      <c r="ADU63" s="1028"/>
      <c r="ADV63" s="1028"/>
      <c r="ADW63" s="1028"/>
      <c r="ADX63" s="1028"/>
      <c r="ADY63" s="1028"/>
      <c r="ADZ63" s="1028"/>
      <c r="AEA63" s="1028"/>
      <c r="AEB63" s="1028"/>
      <c r="AEC63" s="1028"/>
      <c r="AED63" s="1028"/>
      <c r="AEE63" s="1028"/>
      <c r="AEF63" s="1028"/>
      <c r="AEG63" s="1028"/>
      <c r="AEH63" s="1028"/>
      <c r="AEI63" s="1028"/>
      <c r="AEJ63" s="1028"/>
      <c r="AEK63" s="1028"/>
      <c r="AEL63" s="1028"/>
      <c r="AEM63" s="1028"/>
      <c r="AEN63" s="1028"/>
      <c r="AEO63" s="1028"/>
      <c r="AEP63" s="1028"/>
      <c r="AEQ63" s="1028"/>
      <c r="AER63" s="1028"/>
      <c r="AES63" s="1028"/>
      <c r="AET63" s="1028"/>
      <c r="AEU63" s="1028"/>
      <c r="AEV63" s="1028"/>
      <c r="AEW63" s="1028"/>
      <c r="AEX63" s="1028"/>
      <c r="AEY63" s="1028"/>
      <c r="AEZ63" s="1028"/>
      <c r="AFA63" s="1028"/>
      <c r="AFB63" s="1028"/>
      <c r="AFC63" s="1028"/>
      <c r="AFD63" s="1028"/>
      <c r="AFE63" s="1028"/>
      <c r="AFF63" s="1028"/>
      <c r="AFG63" s="1028"/>
      <c r="AFH63" s="1028"/>
      <c r="AFI63" s="1028"/>
      <c r="AFJ63" s="1028"/>
      <c r="AFK63" s="1028"/>
      <c r="AFL63" s="1028"/>
      <c r="AFM63" s="1028"/>
      <c r="AFN63" s="1028"/>
      <c r="AFO63" s="1028"/>
      <c r="AFP63" s="1028"/>
      <c r="AFQ63" s="1028"/>
      <c r="AFR63" s="1028"/>
      <c r="AFS63" s="1028"/>
      <c r="AFT63" s="1028"/>
      <c r="AFU63" s="1028"/>
      <c r="AFV63" s="1028"/>
      <c r="AFW63" s="1028"/>
      <c r="AFX63" s="1028"/>
      <c r="AFY63" s="1028"/>
      <c r="AFZ63" s="1028"/>
      <c r="AGA63" s="1028"/>
      <c r="AGB63" s="1028"/>
      <c r="AGC63" s="1028"/>
      <c r="AGD63" s="1028"/>
      <c r="AGE63" s="1028"/>
      <c r="AGF63" s="1028"/>
      <c r="AGG63" s="1028"/>
      <c r="AGH63" s="1028"/>
      <c r="AGI63" s="1028"/>
      <c r="AGJ63" s="1028"/>
      <c r="AGK63" s="1028"/>
      <c r="AGL63" s="1028"/>
      <c r="AGM63" s="1028"/>
      <c r="AGN63" s="1028"/>
      <c r="AGO63" s="1028"/>
      <c r="AGP63" s="1028"/>
      <c r="AGQ63" s="1028"/>
      <c r="AGR63" s="1028"/>
      <c r="AGS63" s="1028"/>
      <c r="AGT63" s="1028"/>
      <c r="AGU63" s="1028"/>
      <c r="AGV63" s="1028"/>
      <c r="AGW63" s="1028"/>
      <c r="AGX63" s="1028"/>
      <c r="AGY63" s="1028"/>
      <c r="AGZ63" s="1028"/>
      <c r="AHA63" s="1028"/>
      <c r="AHB63" s="1028"/>
      <c r="AHC63" s="1028"/>
      <c r="AHD63" s="1028"/>
      <c r="AHE63" s="1028"/>
      <c r="AHF63" s="1028"/>
      <c r="AHG63" s="1028"/>
      <c r="AHH63" s="1028"/>
      <c r="AHI63" s="1028"/>
      <c r="AHJ63" s="1028"/>
      <c r="AHK63" s="1028"/>
      <c r="AHL63" s="1028"/>
      <c r="AHM63" s="1028"/>
      <c r="AHN63" s="1028"/>
      <c r="AHO63" s="1028"/>
      <c r="AHP63" s="1028"/>
      <c r="AHQ63" s="1028"/>
      <c r="AHR63" s="1028"/>
      <c r="AHS63" s="1028"/>
      <c r="AHT63" s="1028"/>
      <c r="AHU63" s="1028"/>
      <c r="AHV63" s="1028"/>
      <c r="AHW63" s="1028"/>
      <c r="AHX63" s="1028"/>
      <c r="AHY63" s="1028"/>
      <c r="AHZ63" s="1028"/>
      <c r="AIA63" s="1028"/>
      <c r="AIB63" s="1028"/>
      <c r="AIC63" s="1028"/>
      <c r="AID63" s="1028"/>
      <c r="AIE63" s="1028"/>
      <c r="AIF63" s="1028"/>
      <c r="AIG63" s="1028"/>
      <c r="AIH63" s="1028"/>
      <c r="AII63" s="1028"/>
      <c r="AIJ63" s="1028"/>
      <c r="AIK63" s="1028"/>
      <c r="AIL63" s="1028"/>
      <c r="AIM63" s="1028"/>
      <c r="AIN63" s="1028"/>
      <c r="AIO63" s="1028"/>
      <c r="AIP63" s="1028"/>
      <c r="AIQ63" s="1028"/>
      <c r="AIR63" s="1028"/>
      <c r="AIS63" s="1028"/>
      <c r="AIT63" s="1028"/>
      <c r="AIU63" s="1028"/>
      <c r="AIV63" s="1028"/>
      <c r="AIW63" s="1028"/>
      <c r="AIX63" s="1028"/>
      <c r="AIY63" s="1028"/>
      <c r="AIZ63" s="1028"/>
      <c r="AJA63" s="1028"/>
      <c r="AJB63" s="1028"/>
      <c r="AJC63" s="1028"/>
      <c r="AJD63" s="1028"/>
      <c r="AJE63" s="1028"/>
      <c r="AJF63" s="1028"/>
      <c r="AJG63" s="1028"/>
      <c r="AJH63" s="1028"/>
      <c r="AJI63" s="1028"/>
      <c r="AJJ63" s="1028"/>
      <c r="AJK63" s="1028"/>
      <c r="AJL63" s="1028"/>
      <c r="AJM63" s="1028"/>
      <c r="AJN63" s="1028"/>
      <c r="AJO63" s="1028"/>
      <c r="AJP63" s="1028"/>
      <c r="AJQ63" s="1028"/>
      <c r="AJR63" s="1028"/>
      <c r="AJS63" s="1028"/>
      <c r="AJT63" s="1028"/>
      <c r="AJU63" s="1028"/>
      <c r="AJV63" s="1028"/>
      <c r="AJW63" s="1028"/>
      <c r="AJX63" s="1028"/>
      <c r="AJY63" s="1028"/>
      <c r="AJZ63" s="1028"/>
      <c r="AKA63" s="1028"/>
      <c r="AKB63" s="1028"/>
      <c r="AKC63" s="1028"/>
      <c r="AKD63" s="1028"/>
      <c r="AKE63" s="1028"/>
      <c r="AKF63" s="1028"/>
      <c r="AKG63" s="1028"/>
      <c r="AKH63" s="1028"/>
      <c r="AKI63" s="1028"/>
      <c r="AKJ63" s="1028"/>
      <c r="AKK63" s="1028"/>
      <c r="AKL63" s="1028"/>
      <c r="AKM63" s="1028"/>
      <c r="AKN63" s="1028"/>
      <c r="AKO63" s="1028"/>
      <c r="AKP63" s="1028"/>
      <c r="AKQ63" s="1028"/>
      <c r="AKR63" s="1028"/>
      <c r="AKS63" s="1028"/>
      <c r="AKT63" s="1028"/>
      <c r="AKU63" s="1028"/>
      <c r="AKV63" s="1028"/>
      <c r="AKW63" s="1028"/>
      <c r="AKX63" s="1028"/>
      <c r="AKY63" s="1028"/>
      <c r="AKZ63" s="1028"/>
      <c r="ALA63" s="1028"/>
      <c r="ALB63" s="1028"/>
      <c r="ALC63" s="1028"/>
      <c r="ALD63" s="1028"/>
      <c r="ALE63" s="1028"/>
      <c r="ALF63" s="1028"/>
      <c r="ALG63" s="1028"/>
      <c r="ALH63" s="1028"/>
      <c r="ALI63" s="1028"/>
      <c r="ALJ63" s="1028"/>
      <c r="ALK63" s="1028"/>
      <c r="ALL63" s="1028"/>
      <c r="ALM63" s="1028"/>
      <c r="ALN63" s="1028"/>
      <c r="ALO63" s="1028"/>
      <c r="ALP63" s="1028"/>
      <c r="ALQ63" s="1028"/>
      <c r="ALR63" s="1028"/>
      <c r="ALS63" s="1028"/>
      <c r="ALT63" s="1028"/>
      <c r="ALU63" s="1028"/>
      <c r="ALV63" s="1028"/>
      <c r="ALW63" s="1028"/>
      <c r="ALX63" s="1028"/>
      <c r="ALY63" s="1028"/>
      <c r="ALZ63" s="1028"/>
      <c r="AMA63" s="1028"/>
      <c r="AMB63" s="1028"/>
      <c r="AMC63" s="1028"/>
      <c r="AMD63" s="1028"/>
      <c r="AME63" s="1028"/>
      <c r="AMF63" s="1028"/>
      <c r="AMG63" s="1028"/>
      <c r="AMH63" s="1028"/>
      <c r="AMI63" s="1028"/>
      <c r="AMJ63" s="1028"/>
      <c r="AMK63" s="1028"/>
      <c r="AML63" s="1028"/>
      <c r="AMM63" s="1028"/>
      <c r="AMN63" s="1028"/>
      <c r="AMO63" s="1028"/>
      <c r="AMP63" s="1028"/>
      <c r="AMQ63" s="1028"/>
      <c r="AMR63" s="1028"/>
      <c r="AMS63" s="1028"/>
      <c r="AMT63" s="1028"/>
      <c r="AMU63" s="1028"/>
      <c r="AMV63" s="1028"/>
      <c r="AMW63" s="1028"/>
      <c r="AMX63" s="1028"/>
      <c r="AMY63" s="1028"/>
      <c r="AMZ63" s="1028"/>
      <c r="ANA63" s="1028"/>
      <c r="ANB63" s="1028"/>
      <c r="ANC63" s="1028"/>
      <c r="AND63" s="1028"/>
      <c r="ANE63" s="1028"/>
      <c r="ANF63" s="1028"/>
      <c r="ANG63" s="1028"/>
      <c r="ANH63" s="1028"/>
      <c r="ANI63" s="1028"/>
      <c r="ANJ63" s="1028"/>
      <c r="ANK63" s="1028"/>
      <c r="ANL63" s="1028"/>
      <c r="ANM63" s="1028"/>
      <c r="ANN63" s="1028"/>
      <c r="ANO63" s="1028"/>
      <c r="ANP63" s="1028"/>
      <c r="ANQ63" s="1028"/>
      <c r="ANR63" s="1028"/>
      <c r="ANS63" s="1028"/>
      <c r="ANT63" s="1028"/>
      <c r="ANU63" s="1028"/>
      <c r="ANV63" s="1028"/>
      <c r="ANW63" s="1028"/>
      <c r="ANX63" s="1028"/>
      <c r="ANY63" s="1028"/>
      <c r="ANZ63" s="1028"/>
      <c r="AOA63" s="1028"/>
      <c r="AOB63" s="1028"/>
      <c r="AOC63" s="1028"/>
      <c r="AOD63" s="1028"/>
      <c r="AOE63" s="1028"/>
      <c r="AOF63" s="1028"/>
      <c r="AOG63" s="1028"/>
      <c r="AOH63" s="1028"/>
      <c r="AOI63" s="1028"/>
      <c r="AOJ63" s="1028"/>
      <c r="AOK63" s="1028"/>
      <c r="AOL63" s="1028"/>
      <c r="AOM63" s="1028"/>
      <c r="AON63" s="1028"/>
      <c r="AOO63" s="1028"/>
      <c r="AOP63" s="1028"/>
      <c r="AOQ63" s="1028"/>
      <c r="AOR63" s="1028"/>
      <c r="AOS63" s="1028"/>
      <c r="AOT63" s="1028"/>
      <c r="AOU63" s="1028"/>
      <c r="AOV63" s="1028"/>
      <c r="AOW63" s="1028"/>
      <c r="AOX63" s="1028"/>
      <c r="AOY63" s="1028"/>
      <c r="AOZ63" s="1028"/>
      <c r="APA63" s="1028"/>
      <c r="APB63" s="1028"/>
      <c r="APC63" s="1028"/>
      <c r="APD63" s="1028"/>
      <c r="APE63" s="1028"/>
      <c r="APF63" s="1028"/>
      <c r="APG63" s="1028"/>
      <c r="APH63" s="1028"/>
      <c r="API63" s="1028"/>
      <c r="APJ63" s="1028"/>
      <c r="APK63" s="1028"/>
      <c r="APL63" s="1028"/>
      <c r="APM63" s="1028"/>
      <c r="APN63" s="1028"/>
      <c r="APO63" s="1028"/>
      <c r="APP63" s="1028"/>
      <c r="APQ63" s="1028"/>
      <c r="APR63" s="1028"/>
      <c r="APS63" s="1028"/>
      <c r="APT63" s="1028"/>
      <c r="APU63" s="1028"/>
      <c r="APV63" s="1028"/>
      <c r="APW63" s="1028"/>
      <c r="APX63" s="1028"/>
      <c r="APY63" s="1028"/>
      <c r="APZ63" s="1028"/>
      <c r="AQA63" s="1028"/>
      <c r="AQB63" s="1028"/>
      <c r="AQC63" s="1028"/>
      <c r="AQD63" s="1028"/>
      <c r="AQE63" s="1028"/>
      <c r="AQF63" s="1028"/>
      <c r="AQG63" s="1028"/>
      <c r="AQH63" s="1028"/>
      <c r="AQI63" s="1028"/>
      <c r="AQJ63" s="1028"/>
      <c r="AQK63" s="1028"/>
      <c r="AQL63" s="1028"/>
      <c r="AQM63" s="1028"/>
      <c r="AQN63" s="1028"/>
      <c r="AQO63" s="1028"/>
      <c r="AQP63" s="1028"/>
      <c r="AQQ63" s="1028"/>
      <c r="AQR63" s="1028"/>
      <c r="AQS63" s="1028"/>
      <c r="AQT63" s="1028"/>
      <c r="AQU63" s="1028"/>
      <c r="AQV63" s="1028"/>
      <c r="AQW63" s="1028"/>
      <c r="AQX63" s="1028"/>
      <c r="AQY63" s="1028"/>
      <c r="AQZ63" s="1028"/>
      <c r="ARA63" s="1028"/>
      <c r="ARB63" s="1028"/>
      <c r="ARC63" s="1028"/>
      <c r="ARD63" s="1028"/>
      <c r="ARE63" s="1028"/>
      <c r="ARF63" s="1028"/>
      <c r="ARG63" s="1028"/>
      <c r="ARH63" s="1028"/>
      <c r="ARI63" s="1028"/>
      <c r="ARJ63" s="1028"/>
      <c r="ARK63" s="1028"/>
      <c r="ARL63" s="1028"/>
      <c r="ARM63" s="1028"/>
      <c r="ARN63" s="1028"/>
      <c r="ARO63" s="1028"/>
      <c r="ARP63" s="1028"/>
      <c r="ARQ63" s="1028"/>
      <c r="ARR63" s="1028"/>
      <c r="ARS63" s="1028"/>
      <c r="ART63" s="1028"/>
      <c r="ARU63" s="1028"/>
      <c r="ARV63" s="1028"/>
      <c r="ARW63" s="1028"/>
      <c r="ARX63" s="1028"/>
      <c r="ARY63" s="1028"/>
      <c r="ARZ63" s="1028"/>
      <c r="ASA63" s="1028"/>
      <c r="ASB63" s="1028"/>
      <c r="ASC63" s="1028"/>
      <c r="ASD63" s="1028"/>
      <c r="ASE63" s="1028"/>
      <c r="ASF63" s="1028"/>
      <c r="ASG63" s="1028"/>
      <c r="ASH63" s="1028"/>
      <c r="ASI63" s="1028"/>
      <c r="ASJ63" s="1028"/>
      <c r="ASK63" s="1028"/>
      <c r="ASL63" s="1028"/>
      <c r="ASM63" s="1028"/>
      <c r="ASN63" s="1028"/>
      <c r="ASO63" s="1028"/>
      <c r="ASP63" s="1028"/>
      <c r="ASQ63" s="1028"/>
      <c r="ASR63" s="1028"/>
      <c r="ASS63" s="1028"/>
      <c r="AST63" s="1028"/>
      <c r="ASU63" s="1028"/>
      <c r="ASV63" s="1028"/>
      <c r="ASW63" s="1028"/>
      <c r="ASX63" s="1028"/>
      <c r="ASY63" s="1028"/>
      <c r="ASZ63" s="1028"/>
      <c r="ATA63" s="1028"/>
      <c r="ATB63" s="1028"/>
      <c r="ATC63" s="1028"/>
      <c r="ATD63" s="1028"/>
      <c r="ATE63" s="1028"/>
      <c r="ATF63" s="1028"/>
      <c r="ATG63" s="1028"/>
      <c r="ATH63" s="1028"/>
      <c r="ATI63" s="1028"/>
      <c r="ATJ63" s="1028"/>
      <c r="ATK63" s="1028"/>
      <c r="ATL63" s="1028"/>
      <c r="ATM63" s="1028"/>
      <c r="ATN63" s="1028"/>
      <c r="ATO63" s="1028"/>
      <c r="ATP63" s="1028"/>
      <c r="ATQ63" s="1028"/>
      <c r="ATR63" s="1028"/>
      <c r="ATS63" s="1028"/>
      <c r="ATT63" s="1028"/>
      <c r="ATU63" s="1028"/>
      <c r="ATV63" s="1028"/>
      <c r="ATW63" s="1028"/>
      <c r="ATX63" s="1028"/>
      <c r="ATY63" s="1028"/>
      <c r="ATZ63" s="1028"/>
      <c r="AUA63" s="1028"/>
      <c r="AUB63" s="1028"/>
      <c r="AUC63" s="1028"/>
      <c r="AUD63" s="1028"/>
      <c r="AUE63" s="1028"/>
      <c r="AUF63" s="1028"/>
      <c r="AUG63" s="1028"/>
      <c r="AUH63" s="1028"/>
      <c r="AUI63" s="1028"/>
      <c r="AUJ63" s="1028"/>
      <c r="AUK63" s="1028"/>
      <c r="AUL63" s="1028"/>
      <c r="AUM63" s="1028"/>
      <c r="AUN63" s="1028"/>
      <c r="AUO63" s="1028"/>
      <c r="AUP63" s="1028"/>
      <c r="AUQ63" s="1028"/>
      <c r="AUR63" s="1028"/>
      <c r="AUS63" s="1028"/>
      <c r="AUT63" s="1028"/>
      <c r="AUU63" s="1028"/>
      <c r="AUV63" s="1028"/>
      <c r="AUW63" s="1028"/>
      <c r="AUX63" s="1028"/>
      <c r="AUY63" s="1028"/>
      <c r="AUZ63" s="1028"/>
      <c r="AVA63" s="1028"/>
      <c r="AVB63" s="1028"/>
      <c r="AVC63" s="1028"/>
      <c r="AVD63" s="1028"/>
      <c r="AVE63" s="1028"/>
      <c r="AVF63" s="1028"/>
      <c r="AVG63" s="1028"/>
      <c r="AVH63" s="1028"/>
      <c r="AVI63" s="1028"/>
      <c r="AVJ63" s="1028"/>
      <c r="AVK63" s="1028"/>
      <c r="AVL63" s="1028"/>
      <c r="AVM63" s="1028"/>
      <c r="AVN63" s="1028"/>
      <c r="AVO63" s="1028"/>
      <c r="AVP63" s="1028"/>
      <c r="AVQ63" s="1028"/>
      <c r="AVR63" s="1028"/>
      <c r="AVS63" s="1028"/>
      <c r="AVT63" s="1028"/>
      <c r="AVU63" s="1028"/>
      <c r="AVV63" s="1028"/>
      <c r="AVW63" s="1028"/>
      <c r="AVX63" s="1028"/>
      <c r="AVY63" s="1028"/>
      <c r="AVZ63" s="1028"/>
      <c r="AWA63" s="1028"/>
      <c r="AWB63" s="1028"/>
      <c r="AWC63" s="1028"/>
      <c r="AWD63" s="1028"/>
      <c r="AWE63" s="1028"/>
      <c r="AWF63" s="1028"/>
      <c r="AWG63" s="1028"/>
      <c r="AWH63" s="1028"/>
      <c r="AWI63" s="1028"/>
      <c r="AWJ63" s="1028"/>
      <c r="AWK63" s="1028"/>
      <c r="AWL63" s="1028"/>
      <c r="AWM63" s="1028"/>
      <c r="AWN63" s="1028"/>
      <c r="AWO63" s="1028"/>
      <c r="AWP63" s="1028"/>
      <c r="AWQ63" s="1028"/>
      <c r="AWR63" s="1028"/>
      <c r="AWS63" s="1028"/>
      <c r="AWT63" s="1028"/>
      <c r="AWU63" s="1028"/>
      <c r="AWV63" s="1028"/>
      <c r="AWW63" s="1028"/>
      <c r="AWX63" s="1028"/>
      <c r="AWY63" s="1028"/>
      <c r="AWZ63" s="1028"/>
      <c r="AXA63" s="1028"/>
      <c r="AXB63" s="1028"/>
      <c r="AXC63" s="1028"/>
      <c r="AXD63" s="1028"/>
      <c r="AXE63" s="1028"/>
      <c r="AXF63" s="1028"/>
      <c r="AXG63" s="1028"/>
      <c r="AXH63" s="1028"/>
      <c r="AXI63" s="1028"/>
      <c r="AXJ63" s="1028"/>
      <c r="AXK63" s="1028"/>
      <c r="AXL63" s="1028"/>
      <c r="AXM63" s="1028"/>
      <c r="AXN63" s="1028"/>
      <c r="AXO63" s="1028"/>
      <c r="AXP63" s="1028"/>
      <c r="AXQ63" s="1028"/>
      <c r="AXR63" s="1028"/>
      <c r="AXS63" s="1028"/>
      <c r="AXT63" s="1028"/>
      <c r="AXU63" s="1028"/>
      <c r="AXV63" s="1028"/>
      <c r="AXW63" s="1028"/>
      <c r="AXX63" s="1028"/>
      <c r="AXY63" s="1028"/>
      <c r="AXZ63" s="1028"/>
      <c r="AYA63" s="1028"/>
      <c r="AYB63" s="1028"/>
      <c r="AYC63" s="1028"/>
      <c r="AYD63" s="1028"/>
      <c r="AYE63" s="1028"/>
      <c r="AYF63" s="1028"/>
      <c r="AYG63" s="1028"/>
      <c r="AYH63" s="1028"/>
      <c r="AYI63" s="1028"/>
      <c r="AYJ63" s="1028"/>
      <c r="AYK63" s="1028"/>
      <c r="AYL63" s="1028"/>
      <c r="AYM63" s="1028"/>
      <c r="AYN63" s="1028"/>
      <c r="AYO63" s="1028"/>
      <c r="AYP63" s="1028"/>
      <c r="AYQ63" s="1028"/>
      <c r="AYR63" s="1028"/>
      <c r="AYS63" s="1028"/>
      <c r="AYT63" s="1028"/>
      <c r="AYU63" s="1028"/>
      <c r="AYV63" s="1028"/>
      <c r="AYW63" s="1028"/>
      <c r="AYX63" s="1028"/>
      <c r="AYY63" s="1028"/>
      <c r="AYZ63" s="1028"/>
      <c r="AZA63" s="1028"/>
      <c r="AZB63" s="1028"/>
      <c r="AZC63" s="1028"/>
      <c r="AZD63" s="1028"/>
      <c r="AZE63" s="1028"/>
      <c r="AZF63" s="1028"/>
      <c r="AZG63" s="1028"/>
      <c r="AZH63" s="1028"/>
      <c r="AZI63" s="1028"/>
      <c r="AZJ63" s="1028"/>
      <c r="AZK63" s="1028"/>
      <c r="AZL63" s="1028"/>
      <c r="AZM63" s="1028"/>
      <c r="AZN63" s="1028"/>
      <c r="AZO63" s="1028"/>
      <c r="AZP63" s="1028"/>
      <c r="AZQ63" s="1028"/>
      <c r="AZR63" s="1028"/>
      <c r="AZS63" s="1028"/>
      <c r="AZT63" s="1028"/>
      <c r="AZU63" s="1028"/>
      <c r="AZV63" s="1028"/>
      <c r="AZW63" s="1028"/>
      <c r="AZX63" s="1028"/>
      <c r="AZY63" s="1028"/>
      <c r="AZZ63" s="1028"/>
      <c r="BAA63" s="1028"/>
      <c r="BAB63" s="1028"/>
      <c r="BAC63" s="1028"/>
      <c r="BAD63" s="1028"/>
      <c r="BAE63" s="1028"/>
      <c r="BAF63" s="1028"/>
      <c r="BAG63" s="1028"/>
      <c r="BAH63" s="1028"/>
      <c r="BAI63" s="1028"/>
      <c r="BAJ63" s="1028"/>
      <c r="BAK63" s="1028"/>
      <c r="BAL63" s="1028"/>
      <c r="BAM63" s="1028"/>
      <c r="BAN63" s="1028"/>
      <c r="BAO63" s="1028"/>
      <c r="BAP63" s="1028"/>
      <c r="BAQ63" s="1028"/>
      <c r="BAR63" s="1028"/>
      <c r="BAS63" s="1028"/>
      <c r="BAT63" s="1028"/>
      <c r="BAU63" s="1028"/>
      <c r="BAV63" s="1028"/>
      <c r="BAW63" s="1028"/>
      <c r="BAX63" s="1028"/>
      <c r="BAY63" s="1028"/>
      <c r="BAZ63" s="1028"/>
      <c r="BBA63" s="1028"/>
      <c r="BBB63" s="1028"/>
      <c r="BBC63" s="1028"/>
      <c r="BBD63" s="1028"/>
      <c r="BBE63" s="1028"/>
      <c r="BBF63" s="1028"/>
      <c r="BBG63" s="1028"/>
      <c r="BBH63" s="1028"/>
      <c r="BBI63" s="1028"/>
      <c r="BBJ63" s="1028"/>
      <c r="BBK63" s="1028"/>
      <c r="BBL63" s="1028"/>
      <c r="BBM63" s="1028"/>
      <c r="BBN63" s="1028"/>
      <c r="BBO63" s="1028"/>
      <c r="BBP63" s="1028"/>
      <c r="BBQ63" s="1028"/>
      <c r="BBR63" s="1028"/>
      <c r="BBS63" s="1028"/>
      <c r="BBT63" s="1028"/>
      <c r="BBU63" s="1028"/>
      <c r="BBV63" s="1028"/>
      <c r="BBW63" s="1028"/>
      <c r="BBX63" s="1028"/>
      <c r="BBY63" s="1028"/>
      <c r="BBZ63" s="1028"/>
      <c r="BCA63" s="1028"/>
      <c r="BCB63" s="1028"/>
      <c r="BCC63" s="1028"/>
      <c r="BCD63" s="1028"/>
      <c r="BCE63" s="1028"/>
      <c r="BCF63" s="1028"/>
      <c r="BCG63" s="1028"/>
      <c r="BCH63" s="1028"/>
      <c r="BCI63" s="1028"/>
      <c r="BCJ63" s="1028"/>
      <c r="BCK63" s="1028"/>
      <c r="BCL63" s="1028"/>
      <c r="BCM63" s="1028"/>
      <c r="BCN63" s="1028"/>
      <c r="BCO63" s="1028"/>
      <c r="BCP63" s="1028"/>
      <c r="BCQ63" s="1028"/>
      <c r="BCR63" s="1028"/>
      <c r="BCS63" s="1028"/>
      <c r="BCT63" s="1028"/>
      <c r="BCU63" s="1028"/>
      <c r="BCV63" s="1028"/>
      <c r="BCW63" s="1028"/>
      <c r="BCX63" s="1028"/>
      <c r="BCY63" s="1028"/>
      <c r="BCZ63" s="1028"/>
      <c r="BDA63" s="1028"/>
      <c r="BDB63" s="1028"/>
      <c r="BDC63" s="1028"/>
      <c r="BDD63" s="1028"/>
      <c r="BDE63" s="1028"/>
      <c r="BDF63" s="1028"/>
      <c r="BDG63" s="1028"/>
      <c r="BDH63" s="1028"/>
      <c r="BDI63" s="1028"/>
      <c r="BDJ63" s="1028"/>
      <c r="BDK63" s="1028"/>
      <c r="BDL63" s="1028"/>
      <c r="BDM63" s="1028"/>
      <c r="BDN63" s="1028"/>
      <c r="BDO63" s="1028"/>
      <c r="BDP63" s="1028"/>
      <c r="BDQ63" s="1028"/>
      <c r="BDR63" s="1028"/>
      <c r="BDS63" s="1028"/>
      <c r="BDT63" s="1028"/>
      <c r="BDU63" s="1028"/>
      <c r="BDV63" s="1028"/>
      <c r="BDW63" s="1028"/>
      <c r="BDX63" s="1028"/>
      <c r="BDY63" s="1028"/>
      <c r="BDZ63" s="1028"/>
      <c r="BEA63" s="1028"/>
      <c r="BEB63" s="1028"/>
      <c r="BEC63" s="1028"/>
      <c r="BED63" s="1028"/>
      <c r="BEE63" s="1028"/>
      <c r="BEF63" s="1028"/>
      <c r="BEG63" s="1028"/>
      <c r="BEH63" s="1028"/>
      <c r="BEI63" s="1028"/>
      <c r="BEJ63" s="1028"/>
      <c r="BEK63" s="1028"/>
      <c r="BEL63" s="1028"/>
      <c r="BEM63" s="1028"/>
      <c r="BEN63" s="1028"/>
      <c r="BEO63" s="1028"/>
      <c r="BEP63" s="1028"/>
      <c r="BEQ63" s="1028"/>
      <c r="BER63" s="1028"/>
      <c r="BES63" s="1028"/>
      <c r="BET63" s="1028"/>
      <c r="BEU63" s="1028"/>
      <c r="BEV63" s="1028"/>
      <c r="BEW63" s="1028"/>
      <c r="BEX63" s="1028"/>
      <c r="BEY63" s="1028"/>
      <c r="BEZ63" s="1028"/>
      <c r="BFA63" s="1028"/>
      <c r="BFB63" s="1028"/>
      <c r="BFC63" s="1028"/>
      <c r="BFD63" s="1028"/>
      <c r="BFE63" s="1028"/>
      <c r="BFF63" s="1028"/>
      <c r="BFG63" s="1028"/>
      <c r="BFH63" s="1028"/>
      <c r="BFI63" s="1028"/>
      <c r="BFJ63" s="1028"/>
      <c r="BFK63" s="1028"/>
      <c r="BFL63" s="1028"/>
      <c r="BFM63" s="1028"/>
      <c r="BFN63" s="1028"/>
      <c r="BFO63" s="1028"/>
      <c r="BFP63" s="1028"/>
      <c r="BFQ63" s="1028"/>
      <c r="BFR63" s="1028"/>
      <c r="BFS63" s="1028"/>
      <c r="BFT63" s="1028"/>
      <c r="BFU63" s="1028"/>
      <c r="BFV63" s="1028"/>
      <c r="BFW63" s="1028"/>
      <c r="BFX63" s="1028"/>
      <c r="BFY63" s="1028"/>
      <c r="BFZ63" s="1028"/>
      <c r="BGA63" s="1028"/>
      <c r="BGB63" s="1028"/>
      <c r="BGC63" s="1028"/>
      <c r="BGD63" s="1028"/>
      <c r="BGE63" s="1028"/>
      <c r="BGF63" s="1028"/>
      <c r="BGG63" s="1028"/>
      <c r="BGH63" s="1028"/>
      <c r="BGI63" s="1028"/>
      <c r="BGJ63" s="1028"/>
      <c r="BGK63" s="1028"/>
      <c r="BGL63" s="1028"/>
      <c r="BGM63" s="1028"/>
      <c r="BGN63" s="1028"/>
      <c r="BGO63" s="1028"/>
      <c r="BGP63" s="1028"/>
      <c r="BGQ63" s="1028"/>
      <c r="BGR63" s="1028"/>
      <c r="BGS63" s="1028"/>
      <c r="BGT63" s="1028"/>
      <c r="BGU63" s="1028"/>
      <c r="BGV63" s="1028"/>
      <c r="BGW63" s="1028"/>
      <c r="BGX63" s="1028"/>
      <c r="BGY63" s="1028"/>
      <c r="BGZ63" s="1028"/>
      <c r="BHA63" s="1028"/>
      <c r="BHB63" s="1028"/>
      <c r="BHC63" s="1028"/>
      <c r="BHD63" s="1028"/>
      <c r="BHE63" s="1028"/>
      <c r="BHF63" s="1028"/>
      <c r="BHG63" s="1028"/>
      <c r="BHH63" s="1028"/>
      <c r="BHI63" s="1028"/>
      <c r="BHJ63" s="1028"/>
      <c r="BHK63" s="1028"/>
      <c r="BHL63" s="1028"/>
      <c r="BHM63" s="1028"/>
      <c r="BHN63" s="1028"/>
      <c r="BHO63" s="1028"/>
      <c r="BHP63" s="1028"/>
      <c r="BHQ63" s="1028"/>
      <c r="BHR63" s="1028"/>
      <c r="BHS63" s="1028"/>
      <c r="BHT63" s="1028"/>
      <c r="BHU63" s="1028"/>
      <c r="BHV63" s="1028"/>
      <c r="BHW63" s="1028"/>
      <c r="BHX63" s="1028"/>
      <c r="BHY63" s="1028"/>
      <c r="BHZ63" s="1028"/>
      <c r="BIA63" s="1028"/>
      <c r="BIB63" s="1028"/>
      <c r="BIC63" s="1028"/>
      <c r="BID63" s="1028"/>
      <c r="BIE63" s="1028"/>
      <c r="BIF63" s="1028"/>
      <c r="BIG63" s="1028"/>
      <c r="BIH63" s="1028"/>
      <c r="BII63" s="1028"/>
      <c r="BIJ63" s="1028"/>
      <c r="BIK63" s="1028"/>
      <c r="BIL63" s="1028"/>
      <c r="BIM63" s="1028"/>
      <c r="BIN63" s="1028"/>
      <c r="BIO63" s="1028"/>
      <c r="BIP63" s="1028"/>
      <c r="BIQ63" s="1028"/>
      <c r="BIR63" s="1028"/>
      <c r="BIS63" s="1028"/>
      <c r="BIT63" s="1028"/>
      <c r="BIU63" s="1028"/>
      <c r="BIV63" s="1028"/>
      <c r="BIW63" s="1028"/>
      <c r="BIX63" s="1028"/>
      <c r="BIY63" s="1028"/>
      <c r="BIZ63" s="1028"/>
      <c r="BJA63" s="1028"/>
      <c r="BJB63" s="1028"/>
      <c r="BJC63" s="1028"/>
      <c r="BJD63" s="1028"/>
      <c r="BJE63" s="1028"/>
      <c r="BJF63" s="1028"/>
      <c r="BJG63" s="1028"/>
      <c r="BJH63" s="1028"/>
      <c r="BJI63" s="1028"/>
      <c r="BJJ63" s="1028"/>
      <c r="BJK63" s="1028"/>
      <c r="BJL63" s="1028"/>
      <c r="BJM63" s="1028"/>
      <c r="BJN63" s="1028"/>
      <c r="BJO63" s="1028"/>
      <c r="BJP63" s="1028"/>
      <c r="BJQ63" s="1028"/>
      <c r="BJR63" s="1028"/>
      <c r="BJS63" s="1028"/>
      <c r="BJT63" s="1028"/>
      <c r="BJU63" s="1028"/>
      <c r="BJV63" s="1028"/>
      <c r="BJW63" s="1028"/>
      <c r="BJX63" s="1028"/>
      <c r="BJY63" s="1028"/>
      <c r="BJZ63" s="1028"/>
      <c r="BKA63" s="1028"/>
      <c r="BKB63" s="1028"/>
      <c r="BKC63" s="1028"/>
      <c r="BKD63" s="1028"/>
      <c r="BKE63" s="1028"/>
      <c r="BKF63" s="1028"/>
      <c r="BKG63" s="1028"/>
      <c r="BKH63" s="1028"/>
      <c r="BKI63" s="1028"/>
      <c r="BKJ63" s="1028"/>
      <c r="BKK63" s="1028"/>
      <c r="BKL63" s="1028"/>
      <c r="BKM63" s="1028"/>
      <c r="BKN63" s="1028"/>
      <c r="BKO63" s="1028"/>
      <c r="BKP63" s="1028"/>
      <c r="BKQ63" s="1028"/>
      <c r="BKR63" s="1028"/>
      <c r="BKS63" s="1028"/>
      <c r="BKT63" s="1028"/>
      <c r="BKU63" s="1028"/>
      <c r="BKV63" s="1028"/>
      <c r="BKW63" s="1028"/>
      <c r="BKX63" s="1028"/>
      <c r="BKY63" s="1028"/>
      <c r="BKZ63" s="1028"/>
      <c r="BLA63" s="1028"/>
      <c r="BLB63" s="1028"/>
      <c r="BLC63" s="1028"/>
      <c r="BLD63" s="1028"/>
      <c r="BLE63" s="1028"/>
      <c r="BLF63" s="1028"/>
      <c r="BLG63" s="1028"/>
      <c r="BLH63" s="1028"/>
      <c r="BLI63" s="1028"/>
      <c r="BLJ63" s="1028"/>
      <c r="BLK63" s="1028"/>
      <c r="BLL63" s="1028"/>
      <c r="BLM63" s="1028"/>
      <c r="BLN63" s="1028"/>
      <c r="BLO63" s="1028"/>
      <c r="BLP63" s="1028"/>
      <c r="BLQ63" s="1028"/>
      <c r="BLR63" s="1028"/>
      <c r="BLS63" s="1028"/>
      <c r="BLT63" s="1028"/>
      <c r="BLU63" s="1028"/>
      <c r="BLV63" s="1028"/>
      <c r="BLW63" s="1028"/>
      <c r="BLX63" s="1028"/>
      <c r="BLY63" s="1028"/>
      <c r="BLZ63" s="1028"/>
      <c r="BMA63" s="1028"/>
      <c r="BMB63" s="1028"/>
      <c r="BMC63" s="1028"/>
      <c r="BMD63" s="1028"/>
      <c r="BME63" s="1028"/>
      <c r="BMF63" s="1028"/>
      <c r="BMG63" s="1028"/>
      <c r="BMH63" s="1028"/>
      <c r="BMI63" s="1028"/>
      <c r="BMJ63" s="1028"/>
      <c r="BMK63" s="1028"/>
      <c r="BML63" s="1028"/>
      <c r="BMM63" s="1028"/>
      <c r="BMN63" s="1028"/>
      <c r="BMO63" s="1028"/>
      <c r="BMP63" s="1028"/>
      <c r="BMQ63" s="1028"/>
      <c r="BMR63" s="1028"/>
      <c r="BMS63" s="1028"/>
      <c r="BMT63" s="1028"/>
      <c r="BMU63" s="1028"/>
      <c r="BMV63" s="1028"/>
      <c r="BMW63" s="1028"/>
      <c r="BMX63" s="1028"/>
      <c r="BMY63" s="1028"/>
      <c r="BMZ63" s="1028"/>
      <c r="BNA63" s="1028"/>
      <c r="BNB63" s="1028"/>
      <c r="BNC63" s="1028"/>
      <c r="BND63" s="1028"/>
      <c r="BNE63" s="1028"/>
      <c r="BNF63" s="1028"/>
      <c r="BNG63" s="1028"/>
      <c r="BNH63" s="1028"/>
      <c r="BNI63" s="1028"/>
      <c r="BNJ63" s="1028"/>
      <c r="BNK63" s="1028"/>
      <c r="BNL63" s="1028"/>
      <c r="BNM63" s="1028"/>
      <c r="BNN63" s="1028"/>
      <c r="BNO63" s="1028"/>
      <c r="BNP63" s="1028"/>
      <c r="BNQ63" s="1028"/>
      <c r="BNR63" s="1028"/>
      <c r="BNS63" s="1028"/>
      <c r="BNT63" s="1028"/>
      <c r="BNU63" s="1028"/>
      <c r="BNV63" s="1028"/>
      <c r="BNW63" s="1028"/>
      <c r="BNX63" s="1028"/>
      <c r="BNY63" s="1028"/>
      <c r="BNZ63" s="1028"/>
      <c r="BOA63" s="1028"/>
      <c r="BOB63" s="1028"/>
      <c r="BOC63" s="1028"/>
      <c r="BOD63" s="1028"/>
      <c r="BOE63" s="1028"/>
      <c r="BOF63" s="1028"/>
      <c r="BOG63" s="1028"/>
      <c r="BOH63" s="1028"/>
      <c r="BOI63" s="1028"/>
      <c r="BOJ63" s="1028"/>
      <c r="BOK63" s="1028"/>
      <c r="BOL63" s="1028"/>
      <c r="BOM63" s="1028"/>
      <c r="BON63" s="1028"/>
      <c r="BOO63" s="1028"/>
      <c r="BOP63" s="1028"/>
      <c r="BOQ63" s="1028"/>
      <c r="BOR63" s="1028"/>
      <c r="BOS63" s="1028"/>
      <c r="BOT63" s="1028"/>
      <c r="BOU63" s="1028"/>
      <c r="BOV63" s="1028"/>
      <c r="BOW63" s="1028"/>
      <c r="BOX63" s="1028"/>
      <c r="BOY63" s="1028"/>
      <c r="BOZ63" s="1028"/>
      <c r="BPA63" s="1028"/>
      <c r="BPB63" s="1028"/>
      <c r="BPC63" s="1028"/>
      <c r="BPD63" s="1028"/>
      <c r="BPE63" s="1028"/>
      <c r="BPF63" s="1028"/>
      <c r="BPG63" s="1028"/>
      <c r="BPH63" s="1028"/>
      <c r="BPI63" s="1028"/>
      <c r="BPJ63" s="1028"/>
      <c r="BPK63" s="1028"/>
      <c r="BPL63" s="1028"/>
      <c r="BPM63" s="1028"/>
      <c r="BPN63" s="1028"/>
      <c r="BPO63" s="1028"/>
      <c r="BPP63" s="1028"/>
      <c r="BPQ63" s="1028"/>
      <c r="BPR63" s="1028"/>
      <c r="BPS63" s="1028"/>
      <c r="BPT63" s="1028"/>
      <c r="BPU63" s="1028"/>
      <c r="BPV63" s="1028"/>
      <c r="BPW63" s="1028"/>
      <c r="BPX63" s="1028"/>
      <c r="BPY63" s="1028"/>
      <c r="BPZ63" s="1028"/>
      <c r="BQA63" s="1028"/>
      <c r="BQB63" s="1028"/>
      <c r="BQC63" s="1028"/>
      <c r="BQD63" s="1028"/>
      <c r="BQE63" s="1028"/>
      <c r="BQF63" s="1028"/>
      <c r="BQG63" s="1028"/>
      <c r="BQH63" s="1028"/>
      <c r="BQI63" s="1028"/>
      <c r="BQJ63" s="1028"/>
      <c r="BQK63" s="1028"/>
      <c r="BQL63" s="1028"/>
      <c r="BQM63" s="1028"/>
      <c r="BQN63" s="1028"/>
      <c r="BQO63" s="1028"/>
      <c r="BQP63" s="1028"/>
      <c r="BQQ63" s="1028"/>
      <c r="BQR63" s="1028"/>
      <c r="BQS63" s="1028"/>
      <c r="BQT63" s="1028"/>
      <c r="BQU63" s="1028"/>
      <c r="BQV63" s="1028"/>
      <c r="BQW63" s="1028"/>
      <c r="BQX63" s="1028"/>
      <c r="BQY63" s="1028"/>
      <c r="BQZ63" s="1028"/>
      <c r="BRA63" s="1028"/>
      <c r="BRB63" s="1028"/>
      <c r="BRC63" s="1028"/>
      <c r="BRD63" s="1028"/>
      <c r="BRE63" s="1028"/>
      <c r="BRF63" s="1028"/>
      <c r="BRG63" s="1028"/>
      <c r="BRH63" s="1028"/>
      <c r="BRI63" s="1028"/>
      <c r="BRJ63" s="1028"/>
      <c r="BRK63" s="1028"/>
      <c r="BRL63" s="1028"/>
      <c r="BRM63" s="1028"/>
      <c r="BRN63" s="1028"/>
      <c r="BRO63" s="1028"/>
      <c r="BRP63" s="1028"/>
      <c r="BRQ63" s="1028"/>
      <c r="BRR63" s="1028"/>
      <c r="BRS63" s="1028"/>
      <c r="BRT63" s="1028"/>
      <c r="BRU63" s="1028"/>
      <c r="BRV63" s="1028"/>
      <c r="BRW63" s="1028"/>
      <c r="BRX63" s="1028"/>
      <c r="BRY63" s="1028"/>
      <c r="BRZ63" s="1028"/>
      <c r="BSA63" s="1028"/>
      <c r="BSB63" s="1028"/>
      <c r="BSC63" s="1028"/>
      <c r="BSD63" s="1028"/>
      <c r="BSE63" s="1028"/>
      <c r="BSF63" s="1028"/>
      <c r="BSG63" s="1028"/>
      <c r="BSH63" s="1028"/>
      <c r="BSI63" s="1028"/>
      <c r="BSJ63" s="1028"/>
      <c r="BSK63" s="1028"/>
      <c r="BSL63" s="1028"/>
      <c r="BSM63" s="1028"/>
      <c r="BSN63" s="1028"/>
      <c r="BSO63" s="1028"/>
      <c r="BSP63" s="1028"/>
      <c r="BSQ63" s="1028"/>
      <c r="BSR63" s="1028"/>
      <c r="BSS63" s="1028"/>
      <c r="BST63" s="1028"/>
      <c r="BSU63" s="1028"/>
      <c r="BSV63" s="1028"/>
      <c r="BSW63" s="1028"/>
      <c r="BSX63" s="1028"/>
      <c r="BSY63" s="1028"/>
      <c r="BSZ63" s="1028"/>
      <c r="BTA63" s="1028"/>
      <c r="BTB63" s="1028"/>
      <c r="BTC63" s="1028"/>
      <c r="BTD63" s="1028"/>
      <c r="BTE63" s="1028"/>
      <c r="BTF63" s="1028"/>
      <c r="BTG63" s="1028"/>
      <c r="BTH63" s="1028"/>
      <c r="BTI63" s="1028"/>
      <c r="BTJ63" s="1028"/>
      <c r="BTK63" s="1028"/>
      <c r="BTL63" s="1028"/>
      <c r="BTM63" s="1028"/>
      <c r="BTN63" s="1028"/>
      <c r="BTO63" s="1028"/>
      <c r="BTP63" s="1028"/>
      <c r="BTQ63" s="1028"/>
      <c r="BTR63" s="1028"/>
      <c r="BTS63" s="1028"/>
      <c r="BTT63" s="1028"/>
      <c r="BTU63" s="1028"/>
      <c r="BTV63" s="1028"/>
      <c r="BTW63" s="1028"/>
      <c r="BTX63" s="1028"/>
      <c r="BTY63" s="1028"/>
      <c r="BTZ63" s="1028"/>
      <c r="BUA63" s="1028"/>
      <c r="BUB63" s="1028"/>
      <c r="BUC63" s="1028"/>
      <c r="BUD63" s="1028"/>
      <c r="BUE63" s="1028"/>
      <c r="BUF63" s="1028"/>
      <c r="BUG63" s="1028"/>
      <c r="BUH63" s="1028"/>
      <c r="BUI63" s="1028"/>
      <c r="BUJ63" s="1028"/>
      <c r="BUK63" s="1028"/>
      <c r="BUL63" s="1028"/>
      <c r="BUM63" s="1028"/>
      <c r="BUN63" s="1028"/>
      <c r="BUO63" s="1028"/>
      <c r="BUP63" s="1028"/>
      <c r="BUQ63" s="1028"/>
      <c r="BUR63" s="1028"/>
      <c r="BUS63" s="1028"/>
      <c r="BUT63" s="1028"/>
      <c r="BUU63" s="1028"/>
      <c r="BUV63" s="1028"/>
      <c r="BUW63" s="1028"/>
      <c r="BUX63" s="1028"/>
      <c r="BUY63" s="1028"/>
      <c r="BUZ63" s="1028"/>
      <c r="BVA63" s="1028"/>
      <c r="BVB63" s="1028"/>
      <c r="BVC63" s="1028"/>
      <c r="BVD63" s="1028"/>
      <c r="BVE63" s="1028"/>
      <c r="BVF63" s="1028"/>
      <c r="BVG63" s="1028"/>
      <c r="BVH63" s="1028"/>
      <c r="BVI63" s="1028"/>
      <c r="BVJ63" s="1028"/>
      <c r="BVK63" s="1028"/>
      <c r="BVL63" s="1028"/>
      <c r="BVM63" s="1028"/>
      <c r="BVN63" s="1028"/>
      <c r="BVO63" s="1028"/>
      <c r="BVP63" s="1028"/>
      <c r="BVQ63" s="1028"/>
      <c r="BVR63" s="1028"/>
      <c r="BVS63" s="1028"/>
      <c r="BVT63" s="1028"/>
      <c r="BVU63" s="1028"/>
      <c r="BVV63" s="1028"/>
      <c r="BVW63" s="1028"/>
      <c r="BVX63" s="1028"/>
      <c r="BVY63" s="1028"/>
      <c r="BVZ63" s="1028"/>
      <c r="BWA63" s="1028"/>
      <c r="BWB63" s="1028"/>
      <c r="BWC63" s="1028"/>
      <c r="BWD63" s="1028"/>
      <c r="BWE63" s="1028"/>
      <c r="BWF63" s="1028"/>
      <c r="BWG63" s="1028"/>
      <c r="BWH63" s="1028"/>
      <c r="BWI63" s="1028"/>
      <c r="BWJ63" s="1028"/>
      <c r="BWK63" s="1028"/>
      <c r="BWL63" s="1028"/>
      <c r="BWM63" s="1028"/>
      <c r="BWN63" s="1028"/>
      <c r="BWO63" s="1028"/>
      <c r="BWP63" s="1028"/>
      <c r="BWQ63" s="1028"/>
      <c r="BWR63" s="1028"/>
      <c r="BWS63" s="1028"/>
      <c r="BWT63" s="1028"/>
      <c r="BWU63" s="1028"/>
      <c r="BWV63" s="1028"/>
      <c r="BWW63" s="1028"/>
      <c r="BWX63" s="1028"/>
      <c r="BWY63" s="1028"/>
      <c r="BWZ63" s="1028"/>
      <c r="BXA63" s="1028"/>
      <c r="BXB63" s="1028"/>
      <c r="BXC63" s="1028"/>
      <c r="BXD63" s="1028"/>
      <c r="BXE63" s="1028"/>
      <c r="BXF63" s="1028"/>
      <c r="BXG63" s="1028"/>
      <c r="BXH63" s="1028"/>
      <c r="BXI63" s="1028"/>
      <c r="BXJ63" s="1028"/>
      <c r="BXK63" s="1028"/>
      <c r="BXL63" s="1028"/>
      <c r="BXM63" s="1028"/>
      <c r="BXN63" s="1028"/>
      <c r="BXO63" s="1028"/>
      <c r="BXP63" s="1028"/>
      <c r="BXQ63" s="1028"/>
      <c r="BXR63" s="1028"/>
      <c r="BXS63" s="1028"/>
      <c r="BXT63" s="1028"/>
      <c r="BXU63" s="1028"/>
      <c r="BXV63" s="1028"/>
      <c r="BXW63" s="1028"/>
      <c r="BXX63" s="1028"/>
      <c r="BXY63" s="1028"/>
      <c r="BXZ63" s="1028"/>
      <c r="BYA63" s="1028"/>
      <c r="BYB63" s="1028"/>
      <c r="BYC63" s="1028"/>
      <c r="BYD63" s="1028"/>
      <c r="BYE63" s="1028"/>
      <c r="BYF63" s="1028"/>
      <c r="BYG63" s="1028"/>
      <c r="BYH63" s="1028"/>
      <c r="BYI63" s="1028"/>
      <c r="BYJ63" s="1028"/>
      <c r="BYK63" s="1028"/>
      <c r="BYL63" s="1028"/>
      <c r="BYM63" s="1028"/>
      <c r="BYN63" s="1028"/>
      <c r="BYO63" s="1028"/>
      <c r="BYP63" s="1028"/>
      <c r="BYQ63" s="1028"/>
      <c r="BYR63" s="1028"/>
      <c r="BYS63" s="1028"/>
      <c r="BYT63" s="1028"/>
      <c r="BYU63" s="1028"/>
      <c r="BYV63" s="1028"/>
      <c r="BYW63" s="1028"/>
      <c r="BYX63" s="1028"/>
      <c r="BYY63" s="1028"/>
      <c r="BYZ63" s="1028"/>
      <c r="BZA63" s="1028"/>
      <c r="BZB63" s="1028"/>
      <c r="BZC63" s="1028"/>
      <c r="BZD63" s="1028"/>
      <c r="BZE63" s="1028"/>
      <c r="BZF63" s="1028"/>
      <c r="BZG63" s="1028"/>
      <c r="BZH63" s="1028"/>
      <c r="BZI63" s="1028"/>
      <c r="BZJ63" s="1028"/>
      <c r="BZK63" s="1028"/>
      <c r="BZL63" s="1028"/>
      <c r="BZM63" s="1028"/>
      <c r="BZN63" s="1028"/>
      <c r="BZO63" s="1028"/>
      <c r="BZP63" s="1028"/>
      <c r="BZQ63" s="1028"/>
      <c r="BZR63" s="1028"/>
      <c r="BZS63" s="1028"/>
      <c r="BZT63" s="1028"/>
      <c r="BZU63" s="1028"/>
      <c r="BZV63" s="1028"/>
      <c r="BZW63" s="1028"/>
      <c r="BZX63" s="1028"/>
      <c r="BZY63" s="1028"/>
      <c r="BZZ63" s="1028"/>
      <c r="CAA63" s="1028"/>
      <c r="CAB63" s="1028"/>
      <c r="CAC63" s="1028"/>
      <c r="CAD63" s="1028"/>
      <c r="CAE63" s="1028"/>
      <c r="CAF63" s="1028"/>
      <c r="CAG63" s="1028"/>
      <c r="CAH63" s="1028"/>
      <c r="CAI63" s="1028"/>
      <c r="CAJ63" s="1028"/>
      <c r="CAK63" s="1028"/>
      <c r="CAL63" s="1028"/>
      <c r="CAM63" s="1028"/>
      <c r="CAN63" s="1028"/>
      <c r="CAO63" s="1028"/>
      <c r="CAP63" s="1028"/>
      <c r="CAQ63" s="1028"/>
      <c r="CAR63" s="1028"/>
      <c r="CAS63" s="1028"/>
      <c r="CAT63" s="1028"/>
      <c r="CAU63" s="1028"/>
      <c r="CAV63" s="1028"/>
      <c r="CAW63" s="1028"/>
      <c r="CAX63" s="1028"/>
      <c r="CAY63" s="1028"/>
      <c r="CAZ63" s="1028"/>
      <c r="CBA63" s="1028"/>
      <c r="CBB63" s="1028"/>
      <c r="CBC63" s="1028"/>
      <c r="CBD63" s="1028"/>
      <c r="CBE63" s="1028"/>
      <c r="CBF63" s="1028"/>
      <c r="CBG63" s="1028"/>
      <c r="CBH63" s="1028"/>
      <c r="CBI63" s="1028"/>
      <c r="CBJ63" s="1028"/>
      <c r="CBK63" s="1028"/>
      <c r="CBL63" s="1028"/>
      <c r="CBM63" s="1028"/>
      <c r="CBN63" s="1028"/>
      <c r="CBO63" s="1028"/>
      <c r="CBP63" s="1028"/>
      <c r="CBQ63" s="1028"/>
      <c r="CBR63" s="1028"/>
      <c r="CBS63" s="1028"/>
      <c r="CBT63" s="1028"/>
      <c r="CBU63" s="1028"/>
      <c r="CBV63" s="1028"/>
      <c r="CBW63" s="1028"/>
      <c r="CBX63" s="1028"/>
      <c r="CBY63" s="1028"/>
      <c r="CBZ63" s="1028"/>
      <c r="CCA63" s="1028"/>
      <c r="CCB63" s="1028"/>
      <c r="CCC63" s="1028"/>
      <c r="CCD63" s="1028"/>
      <c r="CCE63" s="1028"/>
      <c r="CCF63" s="1028"/>
      <c r="CCG63" s="1028"/>
      <c r="CCH63" s="1028"/>
      <c r="CCI63" s="1028"/>
      <c r="CCJ63" s="1028"/>
      <c r="CCK63" s="1028"/>
      <c r="CCL63" s="1028"/>
      <c r="CCM63" s="1028"/>
      <c r="CCN63" s="1028"/>
      <c r="CCO63" s="1028"/>
      <c r="CCP63" s="1028"/>
      <c r="CCQ63" s="1028"/>
      <c r="CCR63" s="1028"/>
      <c r="CCS63" s="1028"/>
      <c r="CCT63" s="1028"/>
      <c r="CCU63" s="1028"/>
      <c r="CCV63" s="1028"/>
      <c r="CCW63" s="1028"/>
      <c r="CCX63" s="1028"/>
      <c r="CCY63" s="1028"/>
      <c r="CCZ63" s="1028"/>
      <c r="CDA63" s="1028"/>
      <c r="CDB63" s="1028"/>
      <c r="CDC63" s="1028"/>
      <c r="CDD63" s="1028"/>
      <c r="CDE63" s="1028"/>
      <c r="CDF63" s="1028"/>
      <c r="CDG63" s="1028"/>
      <c r="CDH63" s="1028"/>
      <c r="CDI63" s="1028"/>
      <c r="CDJ63" s="1028"/>
      <c r="CDK63" s="1028"/>
      <c r="CDL63" s="1028"/>
      <c r="CDM63" s="1028"/>
      <c r="CDN63" s="1028"/>
      <c r="CDO63" s="1028"/>
      <c r="CDP63" s="1028"/>
      <c r="CDQ63" s="1028"/>
      <c r="CDR63" s="1028"/>
      <c r="CDS63" s="1028"/>
      <c r="CDT63" s="1028"/>
      <c r="CDU63" s="1028"/>
      <c r="CDV63" s="1028"/>
      <c r="CDW63" s="1028"/>
      <c r="CDX63" s="1028"/>
      <c r="CDY63" s="1028"/>
      <c r="CDZ63" s="1028"/>
      <c r="CEA63" s="1028"/>
      <c r="CEB63" s="1028"/>
      <c r="CEC63" s="1028"/>
      <c r="CED63" s="1028"/>
      <c r="CEE63" s="1028"/>
      <c r="CEF63" s="1028"/>
      <c r="CEG63" s="1028"/>
      <c r="CEH63" s="1028"/>
      <c r="CEI63" s="1028"/>
      <c r="CEJ63" s="1028"/>
      <c r="CEK63" s="1028"/>
      <c r="CEL63" s="1028"/>
      <c r="CEM63" s="1028"/>
      <c r="CEN63" s="1028"/>
      <c r="CEO63" s="1028"/>
      <c r="CEP63" s="1028"/>
      <c r="CEQ63" s="1028"/>
      <c r="CER63" s="1028"/>
      <c r="CES63" s="1028"/>
      <c r="CET63" s="1028"/>
      <c r="CEU63" s="1028"/>
      <c r="CEV63" s="1028"/>
      <c r="CEW63" s="1028"/>
      <c r="CEX63" s="1028"/>
      <c r="CEY63" s="1028"/>
      <c r="CEZ63" s="1028"/>
      <c r="CFA63" s="1028"/>
      <c r="CFB63" s="1028"/>
      <c r="CFC63" s="1028"/>
      <c r="CFD63" s="1028"/>
      <c r="CFE63" s="1028"/>
      <c r="CFF63" s="1028"/>
      <c r="CFG63" s="1028"/>
      <c r="CFH63" s="1028"/>
      <c r="CFI63" s="1028"/>
      <c r="CFJ63" s="1028"/>
      <c r="CFK63" s="1028"/>
      <c r="CFL63" s="1028"/>
      <c r="CFM63" s="1028"/>
      <c r="CFN63" s="1028"/>
      <c r="CFO63" s="1028"/>
      <c r="CFP63" s="1028"/>
      <c r="CFQ63" s="1028"/>
      <c r="CFR63" s="1028"/>
      <c r="CFS63" s="1028"/>
      <c r="CFT63" s="1028"/>
      <c r="CFU63" s="1028"/>
      <c r="CFV63" s="1028"/>
      <c r="CFW63" s="1028"/>
      <c r="CFX63" s="1028"/>
      <c r="CFY63" s="1028"/>
      <c r="CFZ63" s="1028"/>
      <c r="CGA63" s="1028"/>
      <c r="CGB63" s="1028"/>
      <c r="CGC63" s="1028"/>
      <c r="CGD63" s="1028"/>
      <c r="CGE63" s="1028"/>
      <c r="CGF63" s="1028"/>
      <c r="CGG63" s="1028"/>
      <c r="CGH63" s="1028"/>
      <c r="CGI63" s="1028"/>
      <c r="CGJ63" s="1028"/>
      <c r="CGK63" s="1028"/>
      <c r="CGL63" s="1028"/>
      <c r="CGM63" s="1028"/>
      <c r="CGN63" s="1028"/>
      <c r="CGO63" s="1028"/>
      <c r="CGP63" s="1028"/>
      <c r="CGQ63" s="1028"/>
      <c r="CGR63" s="1028"/>
      <c r="CGS63" s="1028"/>
      <c r="CGT63" s="1028"/>
      <c r="CGU63" s="1028"/>
      <c r="CGV63" s="1028"/>
      <c r="CGW63" s="1028"/>
      <c r="CGX63" s="1028"/>
      <c r="CGY63" s="1028"/>
      <c r="CGZ63" s="1028"/>
      <c r="CHA63" s="1028"/>
      <c r="CHB63" s="1028"/>
      <c r="CHC63" s="1028"/>
      <c r="CHD63" s="1028"/>
      <c r="CHE63" s="1028"/>
      <c r="CHF63" s="1028"/>
      <c r="CHG63" s="1028"/>
      <c r="CHH63" s="1028"/>
      <c r="CHI63" s="1028"/>
      <c r="CHJ63" s="1028"/>
      <c r="CHK63" s="1028"/>
      <c r="CHL63" s="1028"/>
      <c r="CHM63" s="1028"/>
      <c r="CHN63" s="1028"/>
      <c r="CHO63" s="1028"/>
      <c r="CHP63" s="1028"/>
      <c r="CHQ63" s="1028"/>
      <c r="CHR63" s="1028"/>
      <c r="CHS63" s="1028"/>
      <c r="CHT63" s="1028"/>
      <c r="CHU63" s="1028"/>
      <c r="CHV63" s="1028"/>
      <c r="CHW63" s="1028"/>
      <c r="CHX63" s="1028"/>
      <c r="CHY63" s="1028"/>
      <c r="CHZ63" s="1028"/>
      <c r="CIA63" s="1028"/>
      <c r="CIB63" s="1028"/>
      <c r="CIC63" s="1028"/>
      <c r="CID63" s="1028"/>
      <c r="CIE63" s="1028"/>
      <c r="CIF63" s="1028"/>
      <c r="CIG63" s="1028"/>
      <c r="CIH63" s="1028"/>
      <c r="CII63" s="1028"/>
      <c r="CIJ63" s="1028"/>
      <c r="CIK63" s="1028"/>
      <c r="CIL63" s="1028"/>
      <c r="CIM63" s="1028"/>
      <c r="CIN63" s="1028"/>
      <c r="CIO63" s="1028"/>
      <c r="CIP63" s="1028"/>
      <c r="CIQ63" s="1028"/>
      <c r="CIR63" s="1028"/>
      <c r="CIS63" s="1028"/>
      <c r="CIT63" s="1028"/>
      <c r="CIU63" s="1028"/>
      <c r="CIV63" s="1028"/>
      <c r="CIW63" s="1028"/>
      <c r="CIX63" s="1028"/>
      <c r="CIY63" s="1028"/>
      <c r="CIZ63" s="1028"/>
      <c r="CJA63" s="1028"/>
      <c r="CJB63" s="1028"/>
      <c r="CJC63" s="1028"/>
      <c r="CJD63" s="1028"/>
      <c r="CJE63" s="1028"/>
      <c r="CJF63" s="1028"/>
      <c r="CJG63" s="1028"/>
      <c r="CJH63" s="1028"/>
      <c r="CJI63" s="1028"/>
      <c r="CJJ63" s="1028"/>
      <c r="CJK63" s="1028"/>
      <c r="CJL63" s="1028"/>
      <c r="CJM63" s="1028"/>
      <c r="CJN63" s="1028"/>
      <c r="CJO63" s="1028"/>
      <c r="CJP63" s="1028"/>
      <c r="CJQ63" s="1028"/>
      <c r="CJR63" s="1028"/>
      <c r="CJS63" s="1028"/>
      <c r="CJT63" s="1028"/>
      <c r="CJU63" s="1028"/>
      <c r="CJV63" s="1028"/>
      <c r="CJW63" s="1028"/>
      <c r="CJX63" s="1028"/>
      <c r="CJY63" s="1028"/>
      <c r="CJZ63" s="1028"/>
      <c r="CKA63" s="1028"/>
      <c r="CKB63" s="1028"/>
      <c r="CKC63" s="1028"/>
      <c r="CKD63" s="1028"/>
      <c r="CKE63" s="1028"/>
      <c r="CKF63" s="1028"/>
      <c r="CKG63" s="1028"/>
      <c r="CKH63" s="1028"/>
      <c r="CKI63" s="1028"/>
      <c r="CKJ63" s="1028"/>
      <c r="CKK63" s="1028"/>
      <c r="CKL63" s="1028"/>
      <c r="CKM63" s="1028"/>
      <c r="CKN63" s="1028"/>
      <c r="CKO63" s="1028"/>
      <c r="CKP63" s="1028"/>
      <c r="CKQ63" s="1028"/>
      <c r="CKR63" s="1028"/>
      <c r="CKS63" s="1028"/>
      <c r="CKT63" s="1028"/>
      <c r="CKU63" s="1028"/>
      <c r="CKV63" s="1028"/>
      <c r="CKW63" s="1028"/>
      <c r="CKX63" s="1028"/>
      <c r="CKY63" s="1028"/>
      <c r="CKZ63" s="1028"/>
      <c r="CLA63" s="1028"/>
      <c r="CLB63" s="1028"/>
      <c r="CLC63" s="1028"/>
      <c r="CLD63" s="1028"/>
      <c r="CLE63" s="1028"/>
      <c r="CLF63" s="1028"/>
      <c r="CLG63" s="1028"/>
      <c r="CLH63" s="1028"/>
      <c r="CLI63" s="1028"/>
      <c r="CLJ63" s="1028"/>
      <c r="CLK63" s="1028"/>
      <c r="CLL63" s="1028"/>
      <c r="CLM63" s="1028"/>
      <c r="CLN63" s="1028"/>
      <c r="CLO63" s="1028"/>
      <c r="CLP63" s="1028"/>
      <c r="CLQ63" s="1028"/>
      <c r="CLR63" s="1028"/>
      <c r="CLS63" s="1028"/>
      <c r="CLT63" s="1028"/>
      <c r="CLU63" s="1028"/>
      <c r="CLV63" s="1028"/>
      <c r="CLW63" s="1028"/>
      <c r="CLX63" s="1028"/>
      <c r="CLY63" s="1028"/>
      <c r="CLZ63" s="1028"/>
      <c r="CMA63" s="1028"/>
      <c r="CMB63" s="1028"/>
      <c r="CMC63" s="1028"/>
      <c r="CMD63" s="1028"/>
      <c r="CME63" s="1028"/>
      <c r="CMF63" s="1028"/>
      <c r="CMG63" s="1028"/>
      <c r="CMH63" s="1028"/>
      <c r="CMI63" s="1028"/>
      <c r="CMJ63" s="1028"/>
      <c r="CMK63" s="1028"/>
      <c r="CML63" s="1028"/>
      <c r="CMM63" s="1028"/>
      <c r="CMN63" s="1028"/>
      <c r="CMO63" s="1028"/>
      <c r="CMP63" s="1028"/>
      <c r="CMQ63" s="1028"/>
      <c r="CMR63" s="1028"/>
      <c r="CMS63" s="1028"/>
      <c r="CMT63" s="1028"/>
      <c r="CMU63" s="1028"/>
      <c r="CMV63" s="1028"/>
      <c r="CMW63" s="1028"/>
      <c r="CMX63" s="1028"/>
      <c r="CMY63" s="1028"/>
      <c r="CMZ63" s="1028"/>
      <c r="CNA63" s="1028"/>
      <c r="CNB63" s="1028"/>
      <c r="CNC63" s="1028"/>
      <c r="CND63" s="1028"/>
      <c r="CNE63" s="1028"/>
      <c r="CNF63" s="1028"/>
      <c r="CNG63" s="1028"/>
      <c r="CNH63" s="1028"/>
      <c r="CNI63" s="1028"/>
      <c r="CNJ63" s="1028"/>
      <c r="CNK63" s="1028"/>
      <c r="CNL63" s="1028"/>
      <c r="CNM63" s="1028"/>
      <c r="CNN63" s="1028"/>
      <c r="CNO63" s="1028"/>
      <c r="CNP63" s="1028"/>
      <c r="CNQ63" s="1028"/>
      <c r="CNR63" s="1028"/>
      <c r="CNS63" s="1028"/>
      <c r="CNT63" s="1028"/>
      <c r="CNU63" s="1028"/>
      <c r="CNV63" s="1028"/>
      <c r="CNW63" s="1028"/>
      <c r="CNX63" s="1028"/>
      <c r="CNY63" s="1028"/>
      <c r="CNZ63" s="1028"/>
      <c r="COA63" s="1028"/>
      <c r="COB63" s="1028"/>
      <c r="COC63" s="1028"/>
      <c r="COD63" s="1028"/>
      <c r="COE63" s="1028"/>
      <c r="COF63" s="1028"/>
      <c r="COG63" s="1028"/>
      <c r="COH63" s="1028"/>
      <c r="COI63" s="1028"/>
      <c r="COJ63" s="1028"/>
      <c r="COK63" s="1028"/>
      <c r="COL63" s="1028"/>
      <c r="COM63" s="1028"/>
      <c r="CON63" s="1028"/>
      <c r="COO63" s="1028"/>
      <c r="COP63" s="1028"/>
      <c r="COQ63" s="1028"/>
      <c r="COR63" s="1028"/>
      <c r="COS63" s="1028"/>
      <c r="COT63" s="1028"/>
      <c r="COU63" s="1028"/>
      <c r="COV63" s="1028"/>
      <c r="COW63" s="1028"/>
      <c r="COX63" s="1028"/>
      <c r="COY63" s="1028"/>
      <c r="COZ63" s="1028"/>
      <c r="CPA63" s="1028"/>
      <c r="CPB63" s="1028"/>
      <c r="CPC63" s="1028"/>
      <c r="CPD63" s="1028"/>
      <c r="CPE63" s="1028"/>
      <c r="CPF63" s="1028"/>
      <c r="CPG63" s="1028"/>
      <c r="CPH63" s="1028"/>
      <c r="CPI63" s="1028"/>
      <c r="CPJ63" s="1028"/>
      <c r="CPK63" s="1028"/>
      <c r="CPL63" s="1028"/>
      <c r="CPM63" s="1028"/>
      <c r="CPN63" s="1028"/>
      <c r="CPO63" s="1028"/>
      <c r="CPP63" s="1028"/>
      <c r="CPQ63" s="1028"/>
      <c r="CPR63" s="1028"/>
      <c r="CPS63" s="1028"/>
      <c r="CPT63" s="1028"/>
      <c r="CPU63" s="1028"/>
      <c r="CPV63" s="1028"/>
      <c r="CPW63" s="1028"/>
      <c r="CPX63" s="1028"/>
      <c r="CPY63" s="1028"/>
      <c r="CPZ63" s="1028"/>
      <c r="CQA63" s="1028"/>
      <c r="CQB63" s="1028"/>
      <c r="CQC63" s="1028"/>
      <c r="CQD63" s="1028"/>
      <c r="CQE63" s="1028"/>
      <c r="CQF63" s="1028"/>
      <c r="CQG63" s="1028"/>
      <c r="CQH63" s="1028"/>
      <c r="CQI63" s="1028"/>
      <c r="CQJ63" s="1028"/>
      <c r="CQK63" s="1028"/>
      <c r="CQL63" s="1028"/>
      <c r="CQM63" s="1028"/>
      <c r="CQN63" s="1028"/>
      <c r="CQO63" s="1028"/>
      <c r="CQP63" s="1028"/>
      <c r="CQQ63" s="1028"/>
      <c r="CQR63" s="1028"/>
      <c r="CQS63" s="1028"/>
      <c r="CQT63" s="1028"/>
      <c r="CQU63" s="1028"/>
      <c r="CQV63" s="1028"/>
      <c r="CQW63" s="1028"/>
      <c r="CQX63" s="1028"/>
      <c r="CQY63" s="1028"/>
      <c r="CQZ63" s="1028"/>
      <c r="CRA63" s="1028"/>
      <c r="CRB63" s="1028"/>
      <c r="CRC63" s="1028"/>
      <c r="CRD63" s="1028"/>
      <c r="CRE63" s="1028"/>
      <c r="CRF63" s="1028"/>
      <c r="CRG63" s="1028"/>
      <c r="CRH63" s="1028"/>
      <c r="CRI63" s="1028"/>
      <c r="CRJ63" s="1028"/>
      <c r="CRK63" s="1028"/>
      <c r="CRL63" s="1028"/>
      <c r="CRM63" s="1028"/>
      <c r="CRN63" s="1028"/>
      <c r="CRO63" s="1028"/>
      <c r="CRP63" s="1028"/>
      <c r="CRQ63" s="1028"/>
      <c r="CRR63" s="1028"/>
      <c r="CRS63" s="1028"/>
      <c r="CRT63" s="1028"/>
      <c r="CRU63" s="1028"/>
      <c r="CRV63" s="1028"/>
      <c r="CRW63" s="1028"/>
      <c r="CRX63" s="1028"/>
      <c r="CRY63" s="1028"/>
      <c r="CRZ63" s="1028"/>
      <c r="CSA63" s="1028"/>
      <c r="CSB63" s="1028"/>
      <c r="CSC63" s="1028"/>
      <c r="CSD63" s="1028"/>
      <c r="CSE63" s="1028"/>
      <c r="CSF63" s="1028"/>
      <c r="CSG63" s="1028"/>
      <c r="CSH63" s="1028"/>
      <c r="CSI63" s="1028"/>
      <c r="CSJ63" s="1028"/>
      <c r="CSK63" s="1028"/>
      <c r="CSL63" s="1028"/>
      <c r="CSM63" s="1028"/>
      <c r="CSN63" s="1028"/>
      <c r="CSO63" s="1028"/>
      <c r="CSP63" s="1028"/>
      <c r="CSQ63" s="1028"/>
      <c r="CSR63" s="1028"/>
      <c r="CSS63" s="1028"/>
      <c r="CST63" s="1028"/>
      <c r="CSU63" s="1028"/>
      <c r="CSV63" s="1028"/>
      <c r="CSW63" s="1028"/>
      <c r="CSX63" s="1028"/>
      <c r="CSY63" s="1028"/>
      <c r="CSZ63" s="1028"/>
      <c r="CTA63" s="1028"/>
      <c r="CTB63" s="1028"/>
      <c r="CTC63" s="1028"/>
      <c r="CTD63" s="1028"/>
      <c r="CTE63" s="1028"/>
      <c r="CTF63" s="1028"/>
      <c r="CTG63" s="1028"/>
      <c r="CTH63" s="1028"/>
      <c r="CTI63" s="1028"/>
      <c r="CTJ63" s="1028"/>
      <c r="CTK63" s="1028"/>
      <c r="CTL63" s="1028"/>
      <c r="CTM63" s="1028"/>
      <c r="CTN63" s="1028"/>
      <c r="CTO63" s="1028"/>
      <c r="CTP63" s="1028"/>
      <c r="CTQ63" s="1028"/>
      <c r="CTR63" s="1028"/>
      <c r="CTS63" s="1028"/>
      <c r="CTT63" s="1028"/>
      <c r="CTU63" s="1028"/>
      <c r="CTV63" s="1028"/>
      <c r="CTW63" s="1028"/>
      <c r="CTX63" s="1028"/>
      <c r="CTY63" s="1028"/>
      <c r="CTZ63" s="1028"/>
      <c r="CUA63" s="1028"/>
      <c r="CUB63" s="1028"/>
      <c r="CUC63" s="1028"/>
      <c r="CUD63" s="1028"/>
      <c r="CUE63" s="1028"/>
      <c r="CUF63" s="1028"/>
      <c r="CUG63" s="1028"/>
      <c r="CUH63" s="1028"/>
      <c r="CUI63" s="1028"/>
      <c r="CUJ63" s="1028"/>
      <c r="CUK63" s="1028"/>
      <c r="CUL63" s="1028"/>
      <c r="CUM63" s="1028"/>
      <c r="CUN63" s="1028"/>
      <c r="CUO63" s="1028"/>
      <c r="CUP63" s="1028"/>
      <c r="CUQ63" s="1028"/>
      <c r="CUR63" s="1028"/>
      <c r="CUS63" s="1028"/>
      <c r="CUT63" s="1028"/>
      <c r="CUU63" s="1028"/>
      <c r="CUV63" s="1028"/>
      <c r="CUW63" s="1028"/>
      <c r="CUX63" s="1028"/>
      <c r="CUY63" s="1028"/>
      <c r="CUZ63" s="1028"/>
      <c r="CVA63" s="1028"/>
      <c r="CVB63" s="1028"/>
      <c r="CVC63" s="1028"/>
      <c r="CVD63" s="1028"/>
      <c r="CVE63" s="1028"/>
      <c r="CVF63" s="1028"/>
      <c r="CVG63" s="1028"/>
      <c r="CVH63" s="1028"/>
      <c r="CVI63" s="1028"/>
      <c r="CVJ63" s="1028"/>
      <c r="CVK63" s="1028"/>
      <c r="CVL63" s="1028"/>
      <c r="CVM63" s="1028"/>
      <c r="CVN63" s="1028"/>
      <c r="CVO63" s="1028"/>
      <c r="CVP63" s="1028"/>
      <c r="CVQ63" s="1028"/>
      <c r="CVR63" s="1028"/>
      <c r="CVS63" s="1028"/>
      <c r="CVT63" s="1028"/>
      <c r="CVU63" s="1028"/>
      <c r="CVV63" s="1028"/>
      <c r="CVW63" s="1028"/>
      <c r="CVX63" s="1028"/>
      <c r="CVY63" s="1028"/>
      <c r="CVZ63" s="1028"/>
      <c r="CWA63" s="1028"/>
      <c r="CWB63" s="1028"/>
      <c r="CWC63" s="1028"/>
      <c r="CWD63" s="1028"/>
      <c r="CWE63" s="1028"/>
      <c r="CWF63" s="1028"/>
      <c r="CWG63" s="1028"/>
      <c r="CWH63" s="1028"/>
      <c r="CWI63" s="1028"/>
      <c r="CWJ63" s="1028"/>
      <c r="CWK63" s="1028"/>
      <c r="CWL63" s="1028"/>
      <c r="CWM63" s="1028"/>
      <c r="CWN63" s="1028"/>
      <c r="CWO63" s="1028"/>
      <c r="CWP63" s="1028"/>
      <c r="CWQ63" s="1028"/>
      <c r="CWR63" s="1028"/>
      <c r="CWS63" s="1028"/>
      <c r="CWT63" s="1028"/>
      <c r="CWU63" s="1028"/>
      <c r="CWV63" s="1028"/>
      <c r="CWW63" s="1028"/>
      <c r="CWX63" s="1028"/>
      <c r="CWY63" s="1028"/>
      <c r="CWZ63" s="1028"/>
      <c r="CXA63" s="1028"/>
      <c r="CXB63" s="1028"/>
      <c r="CXC63" s="1028"/>
      <c r="CXD63" s="1028"/>
      <c r="CXE63" s="1028"/>
      <c r="CXF63" s="1028"/>
      <c r="CXG63" s="1028"/>
      <c r="CXH63" s="1028"/>
      <c r="CXI63" s="1028"/>
      <c r="CXJ63" s="1028"/>
      <c r="CXK63" s="1028"/>
      <c r="CXL63" s="1028"/>
      <c r="CXM63" s="1028"/>
      <c r="CXN63" s="1028"/>
      <c r="CXO63" s="1028"/>
      <c r="CXP63" s="1028"/>
      <c r="CXQ63" s="1028"/>
      <c r="CXR63" s="1028"/>
      <c r="CXS63" s="1028"/>
      <c r="CXT63" s="1028"/>
      <c r="CXU63" s="1028"/>
      <c r="CXV63" s="1028"/>
      <c r="CXW63" s="1028"/>
      <c r="CXX63" s="1028"/>
      <c r="CXY63" s="1028"/>
      <c r="CXZ63" s="1028"/>
      <c r="CYA63" s="1028"/>
      <c r="CYB63" s="1028"/>
      <c r="CYC63" s="1028"/>
      <c r="CYD63" s="1028"/>
      <c r="CYE63" s="1028"/>
      <c r="CYF63" s="1028"/>
      <c r="CYG63" s="1028"/>
      <c r="CYH63" s="1028"/>
      <c r="CYI63" s="1028"/>
      <c r="CYJ63" s="1028"/>
      <c r="CYK63" s="1028"/>
      <c r="CYL63" s="1028"/>
      <c r="CYM63" s="1028"/>
      <c r="CYN63" s="1028"/>
      <c r="CYO63" s="1028"/>
      <c r="CYP63" s="1028"/>
      <c r="CYQ63" s="1028"/>
      <c r="CYR63" s="1028"/>
      <c r="CYS63" s="1028"/>
      <c r="CYT63" s="1028"/>
      <c r="CYU63" s="1028"/>
      <c r="CYV63" s="1028"/>
      <c r="CYW63" s="1028"/>
      <c r="CYX63" s="1028"/>
      <c r="CYY63" s="1028"/>
      <c r="CYZ63" s="1028"/>
      <c r="CZA63" s="1028"/>
      <c r="CZB63" s="1028"/>
      <c r="CZC63" s="1028"/>
      <c r="CZD63" s="1028"/>
      <c r="CZE63" s="1028"/>
      <c r="CZF63" s="1028"/>
      <c r="CZG63" s="1028"/>
      <c r="CZH63" s="1028"/>
      <c r="CZI63" s="1028"/>
      <c r="CZJ63" s="1028"/>
      <c r="CZK63" s="1028"/>
      <c r="CZL63" s="1028"/>
      <c r="CZM63" s="1028"/>
      <c r="CZN63" s="1028"/>
      <c r="CZO63" s="1028"/>
      <c r="CZP63" s="1028"/>
      <c r="CZQ63" s="1028"/>
      <c r="CZR63" s="1028"/>
      <c r="CZS63" s="1028"/>
      <c r="CZT63" s="1028"/>
      <c r="CZU63" s="1028"/>
      <c r="CZV63" s="1028"/>
      <c r="CZW63" s="1028"/>
      <c r="CZX63" s="1028"/>
      <c r="CZY63" s="1028"/>
      <c r="CZZ63" s="1028"/>
      <c r="DAA63" s="1028"/>
      <c r="DAB63" s="1028"/>
      <c r="DAC63" s="1028"/>
      <c r="DAD63" s="1028"/>
      <c r="DAE63" s="1028"/>
      <c r="DAF63" s="1028"/>
      <c r="DAG63" s="1028"/>
      <c r="DAH63" s="1028"/>
      <c r="DAI63" s="1028"/>
      <c r="DAJ63" s="1028"/>
      <c r="DAK63" s="1028"/>
      <c r="DAL63" s="1028"/>
      <c r="DAM63" s="1028"/>
      <c r="DAN63" s="1028"/>
      <c r="DAO63" s="1028"/>
      <c r="DAP63" s="1028"/>
      <c r="DAQ63" s="1028"/>
      <c r="DAR63" s="1028"/>
      <c r="DAS63" s="1028"/>
      <c r="DAT63" s="1028"/>
      <c r="DAU63" s="1028"/>
      <c r="DAV63" s="1028"/>
      <c r="DAW63" s="1028"/>
      <c r="DAX63" s="1028"/>
      <c r="DAY63" s="1028"/>
      <c r="DAZ63" s="1028"/>
      <c r="DBA63" s="1028"/>
      <c r="DBB63" s="1028"/>
      <c r="DBC63" s="1028"/>
      <c r="DBD63" s="1028"/>
      <c r="DBE63" s="1028"/>
      <c r="DBF63" s="1028"/>
      <c r="DBG63" s="1028"/>
      <c r="DBH63" s="1028"/>
      <c r="DBI63" s="1028"/>
      <c r="DBJ63" s="1028"/>
      <c r="DBK63" s="1028"/>
      <c r="DBL63" s="1028"/>
      <c r="DBM63" s="1028"/>
      <c r="DBN63" s="1028"/>
      <c r="DBO63" s="1028"/>
      <c r="DBP63" s="1028"/>
      <c r="DBQ63" s="1028"/>
      <c r="DBR63" s="1028"/>
      <c r="DBS63" s="1028"/>
      <c r="DBT63" s="1028"/>
      <c r="DBU63" s="1028"/>
      <c r="DBV63" s="1028"/>
      <c r="DBW63" s="1028"/>
      <c r="DBX63" s="1028"/>
      <c r="DBY63" s="1028"/>
      <c r="DBZ63" s="1028"/>
      <c r="DCA63" s="1028"/>
      <c r="DCB63" s="1028"/>
      <c r="DCC63" s="1028"/>
      <c r="DCD63" s="1028"/>
      <c r="DCE63" s="1028"/>
      <c r="DCF63" s="1028"/>
      <c r="DCG63" s="1028"/>
      <c r="DCH63" s="1028"/>
      <c r="DCI63" s="1028"/>
      <c r="DCJ63" s="1028"/>
      <c r="DCK63" s="1028"/>
      <c r="DCL63" s="1028"/>
      <c r="DCM63" s="1028"/>
      <c r="DCN63" s="1028"/>
      <c r="DCO63" s="1028"/>
      <c r="DCP63" s="1028"/>
      <c r="DCQ63" s="1028"/>
      <c r="DCR63" s="1028"/>
      <c r="DCS63" s="1028"/>
      <c r="DCT63" s="1028"/>
      <c r="DCU63" s="1028"/>
      <c r="DCV63" s="1028"/>
      <c r="DCW63" s="1028"/>
      <c r="DCX63" s="1028"/>
      <c r="DCY63" s="1028"/>
      <c r="DCZ63" s="1028"/>
      <c r="DDA63" s="1028"/>
      <c r="DDB63" s="1028"/>
      <c r="DDC63" s="1028"/>
      <c r="DDD63" s="1028"/>
      <c r="DDE63" s="1028"/>
      <c r="DDF63" s="1028"/>
      <c r="DDG63" s="1028"/>
      <c r="DDH63" s="1028"/>
      <c r="DDI63" s="1028"/>
      <c r="DDJ63" s="1028"/>
      <c r="DDK63" s="1028"/>
      <c r="DDL63" s="1028"/>
      <c r="DDM63" s="1028"/>
      <c r="DDN63" s="1028"/>
      <c r="DDO63" s="1028"/>
      <c r="DDP63" s="1028"/>
      <c r="DDQ63" s="1028"/>
      <c r="DDR63" s="1028"/>
      <c r="DDS63" s="1028"/>
      <c r="DDT63" s="1028"/>
      <c r="DDU63" s="1028"/>
      <c r="DDV63" s="1028"/>
      <c r="DDW63" s="1028"/>
      <c r="DDX63" s="1028"/>
      <c r="DDY63" s="1028"/>
      <c r="DDZ63" s="1028"/>
      <c r="DEA63" s="1028"/>
      <c r="DEB63" s="1028"/>
      <c r="DEC63" s="1028"/>
      <c r="DED63" s="1028"/>
      <c r="DEE63" s="1028"/>
      <c r="DEF63" s="1028"/>
      <c r="DEG63" s="1028"/>
      <c r="DEH63" s="1028"/>
      <c r="DEI63" s="1028"/>
      <c r="DEJ63" s="1028"/>
      <c r="DEK63" s="1028"/>
      <c r="DEL63" s="1028"/>
      <c r="DEM63" s="1028"/>
      <c r="DEN63" s="1028"/>
      <c r="DEO63" s="1028"/>
      <c r="DEP63" s="1028"/>
      <c r="DEQ63" s="1028"/>
      <c r="DER63" s="1028"/>
      <c r="DES63" s="1028"/>
      <c r="DET63" s="1028"/>
      <c r="DEU63" s="1028"/>
      <c r="DEV63" s="1028"/>
      <c r="DEW63" s="1028"/>
      <c r="DEX63" s="1028"/>
      <c r="DEY63" s="1028"/>
      <c r="DEZ63" s="1028"/>
      <c r="DFA63" s="1028"/>
      <c r="DFB63" s="1028"/>
      <c r="DFC63" s="1028"/>
      <c r="DFD63" s="1028"/>
      <c r="DFE63" s="1028"/>
      <c r="DFF63" s="1028"/>
      <c r="DFG63" s="1028"/>
      <c r="DFH63" s="1028"/>
      <c r="DFI63" s="1028"/>
      <c r="DFJ63" s="1028"/>
      <c r="DFK63" s="1028"/>
      <c r="DFL63" s="1028"/>
      <c r="DFM63" s="1028"/>
      <c r="DFN63" s="1028"/>
      <c r="DFO63" s="1028"/>
      <c r="DFP63" s="1028"/>
      <c r="DFQ63" s="1028"/>
      <c r="DFR63" s="1028"/>
      <c r="DFS63" s="1028"/>
      <c r="DFT63" s="1028"/>
      <c r="DFU63" s="1028"/>
      <c r="DFV63" s="1028"/>
      <c r="DFW63" s="1028"/>
      <c r="DFX63" s="1028"/>
      <c r="DFY63" s="1028"/>
      <c r="DFZ63" s="1028"/>
      <c r="DGA63" s="1028"/>
      <c r="DGB63" s="1028"/>
      <c r="DGC63" s="1028"/>
      <c r="DGD63" s="1028"/>
      <c r="DGE63" s="1028"/>
      <c r="DGF63" s="1028"/>
      <c r="DGG63" s="1028"/>
      <c r="DGH63" s="1028"/>
      <c r="DGI63" s="1028"/>
      <c r="DGJ63" s="1028"/>
      <c r="DGK63" s="1028"/>
      <c r="DGL63" s="1028"/>
      <c r="DGM63" s="1028"/>
      <c r="DGN63" s="1028"/>
      <c r="DGO63" s="1028"/>
      <c r="DGP63" s="1028"/>
      <c r="DGQ63" s="1028"/>
      <c r="DGR63" s="1028"/>
      <c r="DGS63" s="1028"/>
      <c r="DGT63" s="1028"/>
      <c r="DGU63" s="1028"/>
      <c r="DGV63" s="1028"/>
      <c r="DGW63" s="1028"/>
      <c r="DGX63" s="1028"/>
      <c r="DGY63" s="1028"/>
      <c r="DGZ63" s="1028"/>
      <c r="DHA63" s="1028"/>
      <c r="DHB63" s="1028"/>
      <c r="DHC63" s="1028"/>
      <c r="DHD63" s="1028"/>
      <c r="DHE63" s="1028"/>
      <c r="DHF63" s="1028"/>
      <c r="DHG63" s="1028"/>
      <c r="DHH63" s="1028"/>
      <c r="DHI63" s="1028"/>
      <c r="DHJ63" s="1028"/>
      <c r="DHK63" s="1028"/>
      <c r="DHL63" s="1028"/>
      <c r="DHM63" s="1028"/>
      <c r="DHN63" s="1028"/>
      <c r="DHO63" s="1028"/>
      <c r="DHP63" s="1028"/>
      <c r="DHQ63" s="1028"/>
      <c r="DHR63" s="1028"/>
      <c r="DHS63" s="1028"/>
      <c r="DHT63" s="1028"/>
      <c r="DHU63" s="1028"/>
      <c r="DHV63" s="1028"/>
      <c r="DHW63" s="1028"/>
      <c r="DHX63" s="1028"/>
      <c r="DHY63" s="1028"/>
      <c r="DHZ63" s="1028"/>
      <c r="DIA63" s="1028"/>
      <c r="DIB63" s="1028"/>
      <c r="DIC63" s="1028"/>
      <c r="DID63" s="1028"/>
      <c r="DIE63" s="1028"/>
      <c r="DIF63" s="1028"/>
      <c r="DIG63" s="1028"/>
      <c r="DIH63" s="1028"/>
      <c r="DII63" s="1028"/>
      <c r="DIJ63" s="1028"/>
      <c r="DIK63" s="1028"/>
      <c r="DIL63" s="1028"/>
      <c r="DIM63" s="1028"/>
      <c r="DIN63" s="1028"/>
      <c r="DIO63" s="1028"/>
      <c r="DIP63" s="1028"/>
      <c r="DIQ63" s="1028"/>
      <c r="DIR63" s="1028"/>
      <c r="DIS63" s="1028"/>
      <c r="DIT63" s="1028"/>
      <c r="DIU63" s="1028"/>
      <c r="DIV63" s="1028"/>
      <c r="DIW63" s="1028"/>
      <c r="DIX63" s="1028"/>
      <c r="DIY63" s="1028"/>
      <c r="DIZ63" s="1028"/>
      <c r="DJA63" s="1028"/>
      <c r="DJB63" s="1028"/>
      <c r="DJC63" s="1028"/>
      <c r="DJD63" s="1028"/>
      <c r="DJE63" s="1028"/>
      <c r="DJF63" s="1028"/>
      <c r="DJG63" s="1028"/>
      <c r="DJH63" s="1028"/>
      <c r="DJI63" s="1028"/>
      <c r="DJJ63" s="1028"/>
      <c r="DJK63" s="1028"/>
      <c r="DJL63" s="1028"/>
      <c r="DJM63" s="1028"/>
      <c r="DJN63" s="1028"/>
      <c r="DJO63" s="1028"/>
      <c r="DJP63" s="1028"/>
      <c r="DJQ63" s="1028"/>
      <c r="DJR63" s="1028"/>
      <c r="DJS63" s="1028"/>
      <c r="DJT63" s="1028"/>
      <c r="DJU63" s="1028"/>
      <c r="DJV63" s="1028"/>
      <c r="DJW63" s="1028"/>
      <c r="DJX63" s="1028"/>
      <c r="DJY63" s="1028"/>
      <c r="DJZ63" s="1028"/>
      <c r="DKA63" s="1028"/>
      <c r="DKB63" s="1028"/>
      <c r="DKC63" s="1028"/>
      <c r="DKD63" s="1028"/>
      <c r="DKE63" s="1028"/>
      <c r="DKF63" s="1028"/>
      <c r="DKG63" s="1028"/>
      <c r="DKH63" s="1028"/>
      <c r="DKI63" s="1028"/>
      <c r="DKJ63" s="1028"/>
      <c r="DKK63" s="1028"/>
      <c r="DKL63" s="1028"/>
      <c r="DKM63" s="1028"/>
      <c r="DKN63" s="1028"/>
      <c r="DKO63" s="1028"/>
      <c r="DKP63" s="1028"/>
      <c r="DKQ63" s="1028"/>
      <c r="DKR63" s="1028"/>
      <c r="DKS63" s="1028"/>
      <c r="DKT63" s="1028"/>
      <c r="DKU63" s="1028"/>
      <c r="DKV63" s="1028"/>
      <c r="DKW63" s="1028"/>
      <c r="DKX63" s="1028"/>
      <c r="DKY63" s="1028"/>
      <c r="DKZ63" s="1028"/>
      <c r="DLA63" s="1028"/>
      <c r="DLB63" s="1028"/>
      <c r="DLC63" s="1028"/>
      <c r="DLD63" s="1028"/>
      <c r="DLE63" s="1028"/>
      <c r="DLF63" s="1028"/>
      <c r="DLG63" s="1028"/>
      <c r="DLH63" s="1028"/>
      <c r="DLI63" s="1028"/>
      <c r="DLJ63" s="1028"/>
      <c r="DLK63" s="1028"/>
      <c r="DLL63" s="1028"/>
      <c r="DLM63" s="1028"/>
      <c r="DLN63" s="1028"/>
      <c r="DLO63" s="1028"/>
      <c r="DLP63" s="1028"/>
      <c r="DLQ63" s="1028"/>
      <c r="DLR63" s="1028"/>
      <c r="DLS63" s="1028"/>
      <c r="DLT63" s="1028"/>
      <c r="DLU63" s="1028"/>
      <c r="DLV63" s="1028"/>
      <c r="DLW63" s="1028"/>
      <c r="DLX63" s="1028"/>
      <c r="DLY63" s="1028"/>
      <c r="DLZ63" s="1028"/>
      <c r="DMA63" s="1028"/>
      <c r="DMB63" s="1028"/>
      <c r="DMC63" s="1028"/>
      <c r="DMD63" s="1028"/>
      <c r="DME63" s="1028"/>
      <c r="DMF63" s="1028"/>
      <c r="DMG63" s="1028"/>
      <c r="DMH63" s="1028"/>
      <c r="DMI63" s="1028"/>
      <c r="DMJ63" s="1028"/>
      <c r="DMK63" s="1028"/>
      <c r="DML63" s="1028"/>
      <c r="DMM63" s="1028"/>
      <c r="DMN63" s="1028"/>
      <c r="DMO63" s="1028"/>
      <c r="DMP63" s="1028"/>
      <c r="DMQ63" s="1028"/>
      <c r="DMR63" s="1028"/>
      <c r="DMS63" s="1028"/>
      <c r="DMT63" s="1028"/>
      <c r="DMU63" s="1028"/>
      <c r="DMV63" s="1028"/>
      <c r="DMW63" s="1028"/>
      <c r="DMX63" s="1028"/>
      <c r="DMY63" s="1028"/>
      <c r="DMZ63" s="1028"/>
      <c r="DNA63" s="1028"/>
      <c r="DNB63" s="1028"/>
      <c r="DNC63" s="1028"/>
      <c r="DND63" s="1028"/>
      <c r="DNE63" s="1028"/>
      <c r="DNF63" s="1028"/>
      <c r="DNG63" s="1028"/>
      <c r="DNH63" s="1028"/>
      <c r="DNI63" s="1028"/>
      <c r="DNJ63" s="1028"/>
      <c r="DNK63" s="1028"/>
      <c r="DNL63" s="1028"/>
      <c r="DNM63" s="1028"/>
      <c r="DNN63" s="1028"/>
      <c r="DNO63" s="1028"/>
      <c r="DNP63" s="1028"/>
      <c r="DNQ63" s="1028"/>
      <c r="DNR63" s="1028"/>
      <c r="DNS63" s="1028"/>
      <c r="DNT63" s="1028"/>
      <c r="DNU63" s="1028"/>
      <c r="DNV63" s="1028"/>
      <c r="DNW63" s="1028"/>
      <c r="DNX63" s="1028"/>
      <c r="DNY63" s="1028"/>
      <c r="DNZ63" s="1028"/>
      <c r="DOA63" s="1028"/>
      <c r="DOB63" s="1028"/>
      <c r="DOC63" s="1028"/>
      <c r="DOD63" s="1028"/>
      <c r="DOE63" s="1028"/>
      <c r="DOF63" s="1028"/>
      <c r="DOG63" s="1028"/>
      <c r="DOH63" s="1028"/>
      <c r="DOI63" s="1028"/>
      <c r="DOJ63" s="1028"/>
      <c r="DOK63" s="1028"/>
      <c r="DOL63" s="1028"/>
      <c r="DOM63" s="1028"/>
      <c r="DON63" s="1028"/>
      <c r="DOO63" s="1028"/>
      <c r="DOP63" s="1028"/>
      <c r="DOQ63" s="1028"/>
      <c r="DOR63" s="1028"/>
      <c r="DOS63" s="1028"/>
      <c r="DOT63" s="1028"/>
      <c r="DOU63" s="1028"/>
      <c r="DOV63" s="1028"/>
      <c r="DOW63" s="1028"/>
      <c r="DOX63" s="1028"/>
      <c r="DOY63" s="1028"/>
      <c r="DOZ63" s="1028"/>
      <c r="DPA63" s="1028"/>
      <c r="DPB63" s="1028"/>
      <c r="DPC63" s="1028"/>
      <c r="DPD63" s="1028"/>
      <c r="DPE63" s="1028"/>
      <c r="DPF63" s="1028"/>
      <c r="DPG63" s="1028"/>
      <c r="DPH63" s="1028"/>
      <c r="DPI63" s="1028"/>
      <c r="DPJ63" s="1028"/>
      <c r="DPK63" s="1028"/>
      <c r="DPL63" s="1028"/>
      <c r="DPM63" s="1028"/>
      <c r="DPN63" s="1028"/>
      <c r="DPO63" s="1028"/>
      <c r="DPP63" s="1028"/>
      <c r="DPQ63" s="1028"/>
      <c r="DPR63" s="1028"/>
      <c r="DPS63" s="1028"/>
      <c r="DPT63" s="1028"/>
      <c r="DPU63" s="1028"/>
      <c r="DPV63" s="1028"/>
      <c r="DPW63" s="1028"/>
      <c r="DPX63" s="1028"/>
      <c r="DPY63" s="1028"/>
      <c r="DPZ63" s="1028"/>
      <c r="DQA63" s="1028"/>
      <c r="DQB63" s="1028"/>
      <c r="DQC63" s="1028"/>
      <c r="DQD63" s="1028"/>
      <c r="DQE63" s="1028"/>
      <c r="DQF63" s="1028"/>
      <c r="DQG63" s="1028"/>
      <c r="DQH63" s="1028"/>
      <c r="DQI63" s="1028"/>
      <c r="DQJ63" s="1028"/>
      <c r="DQK63" s="1028"/>
      <c r="DQL63" s="1028"/>
      <c r="DQM63" s="1028"/>
      <c r="DQN63" s="1028"/>
      <c r="DQO63" s="1028"/>
      <c r="DQP63" s="1028"/>
      <c r="DQQ63" s="1028"/>
      <c r="DQR63" s="1028"/>
      <c r="DQS63" s="1028"/>
      <c r="DQT63" s="1028"/>
      <c r="DQU63" s="1028"/>
      <c r="DQV63" s="1028"/>
      <c r="DQW63" s="1028"/>
      <c r="DQX63" s="1028"/>
      <c r="DQY63" s="1028"/>
      <c r="DQZ63" s="1028"/>
      <c r="DRA63" s="1028"/>
      <c r="DRB63" s="1028"/>
      <c r="DRC63" s="1028"/>
      <c r="DRD63" s="1028"/>
      <c r="DRE63" s="1028"/>
      <c r="DRF63" s="1028"/>
      <c r="DRG63" s="1028"/>
      <c r="DRH63" s="1028"/>
      <c r="DRI63" s="1028"/>
      <c r="DRJ63" s="1028"/>
      <c r="DRK63" s="1028"/>
      <c r="DRL63" s="1028"/>
      <c r="DRM63" s="1028"/>
      <c r="DRN63" s="1028"/>
      <c r="DRO63" s="1028"/>
      <c r="DRP63" s="1028"/>
      <c r="DRQ63" s="1028"/>
      <c r="DRR63" s="1028"/>
      <c r="DRS63" s="1028"/>
      <c r="DRT63" s="1028"/>
      <c r="DRU63" s="1028"/>
      <c r="DRV63" s="1028"/>
      <c r="DRW63" s="1028"/>
      <c r="DRX63" s="1028"/>
      <c r="DRY63" s="1028"/>
      <c r="DRZ63" s="1028"/>
      <c r="DSA63" s="1028"/>
      <c r="DSB63" s="1028"/>
      <c r="DSC63" s="1028"/>
      <c r="DSD63" s="1028"/>
      <c r="DSE63" s="1028"/>
      <c r="DSF63" s="1028"/>
      <c r="DSG63" s="1028"/>
      <c r="DSH63" s="1028"/>
      <c r="DSI63" s="1028"/>
      <c r="DSJ63" s="1028"/>
      <c r="DSK63" s="1028"/>
      <c r="DSL63" s="1028"/>
      <c r="DSM63" s="1028"/>
      <c r="DSN63" s="1028"/>
      <c r="DSO63" s="1028"/>
      <c r="DSP63" s="1028"/>
      <c r="DSQ63" s="1028"/>
      <c r="DSR63" s="1028"/>
      <c r="DSS63" s="1028"/>
      <c r="DST63" s="1028"/>
      <c r="DSU63" s="1028"/>
      <c r="DSV63" s="1028"/>
      <c r="DSW63" s="1028"/>
      <c r="DSX63" s="1028"/>
      <c r="DSY63" s="1028"/>
      <c r="DSZ63" s="1028"/>
      <c r="DTA63" s="1028"/>
      <c r="DTB63" s="1028"/>
      <c r="DTC63" s="1028"/>
      <c r="DTD63" s="1028"/>
      <c r="DTE63" s="1028"/>
      <c r="DTF63" s="1028"/>
      <c r="DTG63" s="1028"/>
      <c r="DTH63" s="1028"/>
      <c r="DTI63" s="1028"/>
      <c r="DTJ63" s="1028"/>
      <c r="DTK63" s="1028"/>
      <c r="DTL63" s="1028"/>
      <c r="DTM63" s="1028"/>
      <c r="DTN63" s="1028"/>
      <c r="DTO63" s="1028"/>
      <c r="DTP63" s="1028"/>
      <c r="DTQ63" s="1028"/>
      <c r="DTR63" s="1028"/>
      <c r="DTS63" s="1028"/>
      <c r="DTT63" s="1028"/>
      <c r="DTU63" s="1028"/>
      <c r="DTV63" s="1028"/>
      <c r="DTW63" s="1028"/>
      <c r="DTX63" s="1028"/>
      <c r="DTY63" s="1028"/>
      <c r="DTZ63" s="1028"/>
      <c r="DUA63" s="1028"/>
      <c r="DUB63" s="1028"/>
      <c r="DUC63" s="1028"/>
      <c r="DUD63" s="1028"/>
      <c r="DUE63" s="1028"/>
      <c r="DUF63" s="1028"/>
      <c r="DUG63" s="1028"/>
      <c r="DUH63" s="1028"/>
      <c r="DUI63" s="1028"/>
      <c r="DUJ63" s="1028"/>
      <c r="DUK63" s="1028"/>
      <c r="DUL63" s="1028"/>
      <c r="DUM63" s="1028"/>
      <c r="DUN63" s="1028"/>
      <c r="DUO63" s="1028"/>
      <c r="DUP63" s="1028"/>
      <c r="DUQ63" s="1028"/>
      <c r="DUR63" s="1028"/>
      <c r="DUS63" s="1028"/>
      <c r="DUT63" s="1028"/>
      <c r="DUU63" s="1028"/>
      <c r="DUV63" s="1028"/>
      <c r="DUW63" s="1028"/>
      <c r="DUX63" s="1028"/>
      <c r="DUY63" s="1028"/>
      <c r="DUZ63" s="1028"/>
      <c r="DVA63" s="1028"/>
      <c r="DVB63" s="1028"/>
      <c r="DVC63" s="1028"/>
      <c r="DVD63" s="1028"/>
      <c r="DVE63" s="1028"/>
      <c r="DVF63" s="1028"/>
      <c r="DVG63" s="1028"/>
      <c r="DVH63" s="1028"/>
      <c r="DVI63" s="1028"/>
      <c r="DVJ63" s="1028"/>
      <c r="DVK63" s="1028"/>
      <c r="DVL63" s="1028"/>
      <c r="DVM63" s="1028"/>
      <c r="DVN63" s="1028"/>
      <c r="DVO63" s="1028"/>
      <c r="DVP63" s="1028"/>
      <c r="DVQ63" s="1028"/>
      <c r="DVR63" s="1028"/>
      <c r="DVS63" s="1028"/>
      <c r="DVT63" s="1028"/>
      <c r="DVU63" s="1028"/>
      <c r="DVV63" s="1028"/>
      <c r="DVW63" s="1028"/>
      <c r="DVX63" s="1028"/>
      <c r="DVY63" s="1028"/>
      <c r="DVZ63" s="1028"/>
      <c r="DWA63" s="1028"/>
      <c r="DWB63" s="1028"/>
      <c r="DWC63" s="1028"/>
      <c r="DWD63" s="1028"/>
      <c r="DWE63" s="1028"/>
      <c r="DWF63" s="1028"/>
      <c r="DWG63" s="1028"/>
      <c r="DWH63" s="1028"/>
      <c r="DWI63" s="1028"/>
      <c r="DWJ63" s="1028"/>
      <c r="DWK63" s="1028"/>
      <c r="DWL63" s="1028"/>
      <c r="DWM63" s="1028"/>
      <c r="DWN63" s="1028"/>
      <c r="DWO63" s="1028"/>
      <c r="DWP63" s="1028"/>
      <c r="DWQ63" s="1028"/>
      <c r="DWR63" s="1028"/>
      <c r="DWS63" s="1028"/>
      <c r="DWT63" s="1028"/>
      <c r="DWU63" s="1028"/>
      <c r="DWV63" s="1028"/>
      <c r="DWW63" s="1028"/>
      <c r="DWX63" s="1028"/>
      <c r="DWY63" s="1028"/>
      <c r="DWZ63" s="1028"/>
      <c r="DXA63" s="1028"/>
      <c r="DXB63" s="1028"/>
      <c r="DXC63" s="1028"/>
      <c r="DXD63" s="1028"/>
      <c r="DXE63" s="1028"/>
      <c r="DXF63" s="1028"/>
      <c r="DXG63" s="1028"/>
      <c r="DXH63" s="1028"/>
      <c r="DXI63" s="1028"/>
      <c r="DXJ63" s="1028"/>
      <c r="DXK63" s="1028"/>
      <c r="DXL63" s="1028"/>
      <c r="DXM63" s="1028"/>
      <c r="DXN63" s="1028"/>
      <c r="DXO63" s="1028"/>
      <c r="DXP63" s="1028"/>
      <c r="DXQ63" s="1028"/>
      <c r="DXR63" s="1028"/>
      <c r="DXS63" s="1028"/>
      <c r="DXT63" s="1028"/>
      <c r="DXU63" s="1028"/>
      <c r="DXV63" s="1028"/>
      <c r="DXW63" s="1028"/>
      <c r="DXX63" s="1028"/>
      <c r="DXY63" s="1028"/>
      <c r="DXZ63" s="1028"/>
      <c r="DYA63" s="1028"/>
      <c r="DYB63" s="1028"/>
      <c r="DYC63" s="1028"/>
      <c r="DYD63" s="1028"/>
      <c r="DYE63" s="1028"/>
      <c r="DYF63" s="1028"/>
      <c r="DYG63" s="1028"/>
      <c r="DYH63" s="1028"/>
      <c r="DYI63" s="1028"/>
      <c r="DYJ63" s="1028"/>
      <c r="DYK63" s="1028"/>
      <c r="DYL63" s="1028"/>
      <c r="DYM63" s="1028"/>
      <c r="DYN63" s="1028"/>
      <c r="DYO63" s="1028"/>
      <c r="DYP63" s="1028"/>
      <c r="DYQ63" s="1028"/>
      <c r="DYR63" s="1028"/>
      <c r="DYS63" s="1028"/>
      <c r="DYT63" s="1028"/>
      <c r="DYU63" s="1028"/>
      <c r="DYV63" s="1028"/>
      <c r="DYW63" s="1028"/>
      <c r="DYX63" s="1028"/>
      <c r="DYY63" s="1028"/>
      <c r="DYZ63" s="1028"/>
      <c r="DZA63" s="1028"/>
      <c r="DZB63" s="1028"/>
      <c r="DZC63" s="1028"/>
      <c r="DZD63" s="1028"/>
      <c r="DZE63" s="1028"/>
      <c r="DZF63" s="1028"/>
      <c r="DZG63" s="1028"/>
      <c r="DZH63" s="1028"/>
      <c r="DZI63" s="1028"/>
      <c r="DZJ63" s="1028"/>
      <c r="DZK63" s="1028"/>
      <c r="DZL63" s="1028"/>
      <c r="DZM63" s="1028"/>
      <c r="DZN63" s="1028"/>
      <c r="DZO63" s="1028"/>
      <c r="DZP63" s="1028"/>
      <c r="DZQ63" s="1028"/>
      <c r="DZR63" s="1028"/>
      <c r="DZS63" s="1028"/>
      <c r="DZT63" s="1028"/>
      <c r="DZU63" s="1028"/>
      <c r="DZV63" s="1028"/>
      <c r="DZW63" s="1028"/>
      <c r="DZX63" s="1028"/>
      <c r="DZY63" s="1028"/>
      <c r="DZZ63" s="1028"/>
      <c r="EAA63" s="1028"/>
      <c r="EAB63" s="1028"/>
      <c r="EAC63" s="1028"/>
      <c r="EAD63" s="1028"/>
      <c r="EAE63" s="1028"/>
      <c r="EAF63" s="1028"/>
      <c r="EAG63" s="1028"/>
      <c r="EAH63" s="1028"/>
      <c r="EAI63" s="1028"/>
      <c r="EAJ63" s="1028"/>
      <c r="EAK63" s="1028"/>
      <c r="EAL63" s="1028"/>
      <c r="EAM63" s="1028"/>
      <c r="EAN63" s="1028"/>
      <c r="EAO63" s="1028"/>
      <c r="EAP63" s="1028"/>
      <c r="EAQ63" s="1028"/>
      <c r="EAR63" s="1028"/>
      <c r="EAS63" s="1028"/>
      <c r="EAT63" s="1028"/>
      <c r="EAU63" s="1028"/>
      <c r="EAV63" s="1028"/>
      <c r="EAW63" s="1028"/>
      <c r="EAX63" s="1028"/>
      <c r="EAY63" s="1028"/>
      <c r="EAZ63" s="1028"/>
      <c r="EBA63" s="1028"/>
      <c r="EBB63" s="1028"/>
      <c r="EBC63" s="1028"/>
      <c r="EBD63" s="1028"/>
      <c r="EBE63" s="1028"/>
      <c r="EBF63" s="1028"/>
      <c r="EBG63" s="1028"/>
      <c r="EBH63" s="1028"/>
      <c r="EBI63" s="1028"/>
      <c r="EBJ63" s="1028"/>
      <c r="EBK63" s="1028"/>
      <c r="EBL63" s="1028"/>
      <c r="EBM63" s="1028"/>
      <c r="EBN63" s="1028"/>
      <c r="EBO63" s="1028"/>
      <c r="EBP63" s="1028"/>
      <c r="EBQ63" s="1028"/>
      <c r="EBR63" s="1028"/>
      <c r="EBS63" s="1028"/>
      <c r="EBT63" s="1028"/>
      <c r="EBU63" s="1028"/>
      <c r="EBV63" s="1028"/>
      <c r="EBW63" s="1028"/>
      <c r="EBX63" s="1028"/>
      <c r="EBY63" s="1028"/>
      <c r="EBZ63" s="1028"/>
      <c r="ECA63" s="1028"/>
      <c r="ECB63" s="1028"/>
      <c r="ECC63" s="1028"/>
      <c r="ECD63" s="1028"/>
      <c r="ECE63" s="1028"/>
      <c r="ECF63" s="1028"/>
      <c r="ECG63" s="1028"/>
      <c r="ECH63" s="1028"/>
      <c r="ECI63" s="1028"/>
      <c r="ECJ63" s="1028"/>
      <c r="ECK63" s="1028"/>
      <c r="ECL63" s="1028"/>
      <c r="ECM63" s="1028"/>
      <c r="ECN63" s="1028"/>
      <c r="ECO63" s="1028"/>
      <c r="ECP63" s="1028"/>
      <c r="ECQ63" s="1028"/>
      <c r="ECR63" s="1028"/>
      <c r="ECS63" s="1028"/>
      <c r="ECT63" s="1028"/>
      <c r="ECU63" s="1028"/>
      <c r="ECV63" s="1028"/>
      <c r="ECW63" s="1028"/>
      <c r="ECX63" s="1028"/>
      <c r="ECY63" s="1028"/>
      <c r="ECZ63" s="1028"/>
      <c r="EDA63" s="1028"/>
      <c r="EDB63" s="1028"/>
      <c r="EDC63" s="1028"/>
      <c r="EDD63" s="1028"/>
      <c r="EDE63" s="1028"/>
      <c r="EDF63" s="1028"/>
      <c r="EDG63" s="1028"/>
      <c r="EDH63" s="1028"/>
      <c r="EDI63" s="1028"/>
      <c r="EDJ63" s="1028"/>
      <c r="EDK63" s="1028"/>
      <c r="EDL63" s="1028"/>
      <c r="EDM63" s="1028"/>
      <c r="EDN63" s="1028"/>
      <c r="EDO63" s="1028"/>
      <c r="EDP63" s="1028"/>
      <c r="EDQ63" s="1028"/>
      <c r="EDR63" s="1028"/>
      <c r="EDS63" s="1028"/>
      <c r="EDT63" s="1028"/>
      <c r="EDU63" s="1028"/>
      <c r="EDV63" s="1028"/>
      <c r="EDW63" s="1028"/>
      <c r="EDX63" s="1028"/>
      <c r="EDY63" s="1028"/>
      <c r="EDZ63" s="1028"/>
      <c r="EEA63" s="1028"/>
      <c r="EEB63" s="1028"/>
      <c r="EEC63" s="1028"/>
      <c r="EED63" s="1028"/>
      <c r="EEE63" s="1028"/>
      <c r="EEF63" s="1028"/>
      <c r="EEG63" s="1028"/>
      <c r="EEH63" s="1028"/>
      <c r="EEI63" s="1028"/>
      <c r="EEJ63" s="1028"/>
      <c r="EEK63" s="1028"/>
      <c r="EEL63" s="1028"/>
      <c r="EEM63" s="1028"/>
      <c r="EEN63" s="1028"/>
      <c r="EEO63" s="1028"/>
      <c r="EEP63" s="1028"/>
      <c r="EEQ63" s="1028"/>
      <c r="EER63" s="1028"/>
      <c r="EES63" s="1028"/>
      <c r="EET63" s="1028"/>
      <c r="EEU63" s="1028"/>
      <c r="EEV63" s="1028"/>
      <c r="EEW63" s="1028"/>
      <c r="EEX63" s="1028"/>
      <c r="EEY63" s="1028"/>
      <c r="EEZ63" s="1028"/>
      <c r="EFA63" s="1028"/>
      <c r="EFB63" s="1028"/>
      <c r="EFC63" s="1028"/>
      <c r="EFD63" s="1028"/>
      <c r="EFE63" s="1028"/>
      <c r="EFF63" s="1028"/>
      <c r="EFG63" s="1028"/>
      <c r="EFH63" s="1028"/>
      <c r="EFI63" s="1028"/>
      <c r="EFJ63" s="1028"/>
      <c r="EFK63" s="1028"/>
      <c r="EFL63" s="1028"/>
      <c r="EFM63" s="1028"/>
      <c r="EFN63" s="1028"/>
      <c r="EFO63" s="1028"/>
      <c r="EFP63" s="1028"/>
      <c r="EFQ63" s="1028"/>
      <c r="EFR63" s="1028"/>
      <c r="EFS63" s="1028"/>
      <c r="EFT63" s="1028"/>
      <c r="EFU63" s="1028"/>
      <c r="EFV63" s="1028"/>
      <c r="EFW63" s="1028"/>
      <c r="EFX63" s="1028"/>
      <c r="EFY63" s="1028"/>
      <c r="EFZ63" s="1028"/>
      <c r="EGA63" s="1028"/>
      <c r="EGB63" s="1028"/>
      <c r="EGC63" s="1028"/>
      <c r="EGD63" s="1028"/>
      <c r="EGE63" s="1028"/>
      <c r="EGF63" s="1028"/>
      <c r="EGG63" s="1028"/>
      <c r="EGH63" s="1028"/>
      <c r="EGI63" s="1028"/>
      <c r="EGJ63" s="1028"/>
      <c r="EGK63" s="1028"/>
      <c r="EGL63" s="1028"/>
      <c r="EGM63" s="1028"/>
      <c r="EGN63" s="1028"/>
      <c r="EGO63" s="1028"/>
      <c r="EGP63" s="1028"/>
      <c r="EGQ63" s="1028"/>
      <c r="EGR63" s="1028"/>
      <c r="EGS63" s="1028"/>
      <c r="EGT63" s="1028"/>
      <c r="EGU63" s="1028"/>
      <c r="EGV63" s="1028"/>
      <c r="EGW63" s="1028"/>
      <c r="EGX63" s="1028"/>
      <c r="EGY63" s="1028"/>
      <c r="EGZ63" s="1028"/>
      <c r="EHA63" s="1028"/>
      <c r="EHB63" s="1028"/>
      <c r="EHC63" s="1028"/>
      <c r="EHD63" s="1028"/>
      <c r="EHE63" s="1028"/>
      <c r="EHF63" s="1028"/>
      <c r="EHG63" s="1028"/>
      <c r="EHH63" s="1028"/>
      <c r="EHI63" s="1028"/>
      <c r="EHJ63" s="1028"/>
      <c r="EHK63" s="1028"/>
      <c r="EHL63" s="1028"/>
      <c r="EHM63" s="1028"/>
      <c r="EHN63" s="1028"/>
      <c r="EHO63" s="1028"/>
      <c r="EHP63" s="1028"/>
      <c r="EHQ63" s="1028"/>
      <c r="EHR63" s="1028"/>
      <c r="EHS63" s="1028"/>
      <c r="EHT63" s="1028"/>
      <c r="EHU63" s="1028"/>
      <c r="EHV63" s="1028"/>
      <c r="EHW63" s="1028"/>
      <c r="EHX63" s="1028"/>
      <c r="EHY63" s="1028"/>
      <c r="EHZ63" s="1028"/>
      <c r="EIA63" s="1028"/>
      <c r="EIB63" s="1028"/>
      <c r="EIC63" s="1028"/>
      <c r="EID63" s="1028"/>
      <c r="EIE63" s="1028"/>
      <c r="EIF63" s="1028"/>
      <c r="EIG63" s="1028"/>
      <c r="EIH63" s="1028"/>
      <c r="EII63" s="1028"/>
      <c r="EIJ63" s="1028"/>
      <c r="EIK63" s="1028"/>
      <c r="EIL63" s="1028"/>
      <c r="EIM63" s="1028"/>
      <c r="EIN63" s="1028"/>
      <c r="EIO63" s="1028"/>
      <c r="EIP63" s="1028"/>
      <c r="EIQ63" s="1028"/>
      <c r="EIR63" s="1028"/>
      <c r="EIS63" s="1028"/>
      <c r="EIT63" s="1028"/>
      <c r="EIU63" s="1028"/>
      <c r="EIV63" s="1028"/>
      <c r="EIW63" s="1028"/>
      <c r="EIX63" s="1028"/>
      <c r="EIY63" s="1028"/>
      <c r="EIZ63" s="1028"/>
      <c r="EJA63" s="1028"/>
      <c r="EJB63" s="1028"/>
      <c r="EJC63" s="1028"/>
      <c r="EJD63" s="1028"/>
      <c r="EJE63" s="1028"/>
      <c r="EJF63" s="1028"/>
      <c r="EJG63" s="1028"/>
      <c r="EJH63" s="1028"/>
      <c r="EJI63" s="1028"/>
      <c r="EJJ63" s="1028"/>
      <c r="EJK63" s="1028"/>
      <c r="EJL63" s="1028"/>
      <c r="EJM63" s="1028"/>
      <c r="EJN63" s="1028"/>
      <c r="EJO63" s="1028"/>
      <c r="EJP63" s="1028"/>
      <c r="EJQ63" s="1028"/>
      <c r="EJR63" s="1028"/>
      <c r="EJS63" s="1028"/>
      <c r="EJT63" s="1028"/>
      <c r="EJU63" s="1028"/>
      <c r="EJV63" s="1028"/>
      <c r="EJW63" s="1028"/>
      <c r="EJX63" s="1028"/>
      <c r="EJY63" s="1028"/>
      <c r="EJZ63" s="1028"/>
      <c r="EKA63" s="1028"/>
      <c r="EKB63" s="1028"/>
      <c r="EKC63" s="1028"/>
      <c r="EKD63" s="1028"/>
      <c r="EKE63" s="1028"/>
      <c r="EKF63" s="1028"/>
      <c r="EKG63" s="1028"/>
      <c r="EKH63" s="1028"/>
      <c r="EKI63" s="1028"/>
      <c r="EKJ63" s="1028"/>
      <c r="EKK63" s="1028"/>
      <c r="EKL63" s="1028"/>
      <c r="EKM63" s="1028"/>
      <c r="EKN63" s="1028"/>
      <c r="EKO63" s="1028"/>
      <c r="EKP63" s="1028"/>
      <c r="EKQ63" s="1028"/>
      <c r="EKR63" s="1028"/>
      <c r="EKS63" s="1028"/>
      <c r="EKT63" s="1028"/>
      <c r="EKU63" s="1028"/>
      <c r="EKV63" s="1028"/>
      <c r="EKW63" s="1028"/>
      <c r="EKX63" s="1028"/>
      <c r="EKY63" s="1028"/>
      <c r="EKZ63" s="1028"/>
      <c r="ELA63" s="1028"/>
      <c r="ELB63" s="1028"/>
      <c r="ELC63" s="1028"/>
      <c r="ELD63" s="1028"/>
      <c r="ELE63" s="1028"/>
      <c r="ELF63" s="1028"/>
      <c r="ELG63" s="1028"/>
      <c r="ELH63" s="1028"/>
      <c r="ELI63" s="1028"/>
      <c r="ELJ63" s="1028"/>
      <c r="ELK63" s="1028"/>
      <c r="ELL63" s="1028"/>
      <c r="ELM63" s="1028"/>
      <c r="ELN63" s="1028"/>
      <c r="ELO63" s="1028"/>
      <c r="ELP63" s="1028"/>
      <c r="ELQ63" s="1028"/>
      <c r="ELR63" s="1028"/>
      <c r="ELS63" s="1028"/>
      <c r="ELT63" s="1028"/>
      <c r="ELU63" s="1028"/>
      <c r="ELV63" s="1028"/>
      <c r="ELW63" s="1028"/>
      <c r="ELX63" s="1028"/>
      <c r="ELY63" s="1028"/>
      <c r="ELZ63" s="1028"/>
      <c r="EMA63" s="1028"/>
      <c r="EMB63" s="1028"/>
      <c r="EMC63" s="1028"/>
      <c r="EMD63" s="1028"/>
      <c r="EME63" s="1028"/>
      <c r="EMF63" s="1028"/>
      <c r="EMG63" s="1028"/>
      <c r="EMH63" s="1028"/>
      <c r="EMI63" s="1028"/>
      <c r="EMJ63" s="1028"/>
      <c r="EMK63" s="1028"/>
      <c r="EML63" s="1028"/>
      <c r="EMM63" s="1028"/>
      <c r="EMN63" s="1028"/>
      <c r="EMO63" s="1028"/>
      <c r="EMP63" s="1028"/>
      <c r="EMQ63" s="1028"/>
      <c r="EMR63" s="1028"/>
      <c r="EMS63" s="1028"/>
      <c r="EMT63" s="1028"/>
      <c r="EMU63" s="1028"/>
      <c r="EMV63" s="1028"/>
      <c r="EMW63" s="1028"/>
      <c r="EMX63" s="1028"/>
      <c r="EMY63" s="1028"/>
      <c r="EMZ63" s="1028"/>
      <c r="ENA63" s="1028"/>
      <c r="ENB63" s="1028"/>
      <c r="ENC63" s="1028"/>
      <c r="END63" s="1028"/>
      <c r="ENE63" s="1028"/>
      <c r="ENF63" s="1028"/>
      <c r="ENG63" s="1028"/>
      <c r="ENH63" s="1028"/>
      <c r="ENI63" s="1028"/>
      <c r="ENJ63" s="1028"/>
      <c r="ENK63" s="1028"/>
      <c r="ENL63" s="1028"/>
      <c r="ENM63" s="1028"/>
      <c r="ENN63" s="1028"/>
      <c r="ENO63" s="1028"/>
      <c r="ENP63" s="1028"/>
      <c r="ENQ63" s="1028"/>
      <c r="ENR63" s="1028"/>
      <c r="ENS63" s="1028"/>
      <c r="ENT63" s="1028"/>
      <c r="ENU63" s="1028"/>
      <c r="ENV63" s="1028"/>
      <c r="ENW63" s="1028"/>
      <c r="ENX63" s="1028"/>
      <c r="ENY63" s="1028"/>
      <c r="ENZ63" s="1028"/>
      <c r="EOA63" s="1028"/>
      <c r="EOB63" s="1028"/>
      <c r="EOC63" s="1028"/>
      <c r="EOD63" s="1028"/>
      <c r="EOE63" s="1028"/>
      <c r="EOF63" s="1028"/>
      <c r="EOG63" s="1028"/>
      <c r="EOH63" s="1028"/>
      <c r="EOI63" s="1028"/>
      <c r="EOJ63" s="1028"/>
      <c r="EOK63" s="1028"/>
      <c r="EOL63" s="1028"/>
      <c r="EOM63" s="1028"/>
      <c r="EON63" s="1028"/>
      <c r="EOO63" s="1028"/>
      <c r="EOP63" s="1028"/>
      <c r="EOQ63" s="1028"/>
      <c r="EOR63" s="1028"/>
      <c r="EOS63" s="1028"/>
      <c r="EOT63" s="1028"/>
      <c r="EOU63" s="1028"/>
      <c r="EOV63" s="1028"/>
      <c r="EOW63" s="1028"/>
      <c r="EOX63" s="1028"/>
      <c r="EOY63" s="1028"/>
      <c r="EOZ63" s="1028"/>
      <c r="EPA63" s="1028"/>
      <c r="EPB63" s="1028"/>
      <c r="EPC63" s="1028"/>
      <c r="EPD63" s="1028"/>
      <c r="EPE63" s="1028"/>
      <c r="EPF63" s="1028"/>
      <c r="EPG63" s="1028"/>
      <c r="EPH63" s="1028"/>
      <c r="EPI63" s="1028"/>
      <c r="EPJ63" s="1028"/>
      <c r="EPK63" s="1028"/>
      <c r="EPL63" s="1028"/>
      <c r="EPM63" s="1028"/>
      <c r="EPN63" s="1028"/>
      <c r="EPO63" s="1028"/>
      <c r="EPP63" s="1028"/>
      <c r="EPQ63" s="1028"/>
      <c r="EPR63" s="1028"/>
      <c r="EPS63" s="1028"/>
      <c r="EPT63" s="1028"/>
      <c r="EPU63" s="1028"/>
      <c r="EPV63" s="1028"/>
      <c r="EPW63" s="1028"/>
      <c r="EPX63" s="1028"/>
      <c r="EPY63" s="1028"/>
      <c r="EPZ63" s="1028"/>
      <c r="EQA63" s="1028"/>
      <c r="EQB63" s="1028"/>
      <c r="EQC63" s="1028"/>
      <c r="EQD63" s="1028"/>
      <c r="EQE63" s="1028"/>
      <c r="EQF63" s="1028"/>
      <c r="EQG63" s="1028"/>
      <c r="EQH63" s="1028"/>
      <c r="EQI63" s="1028"/>
      <c r="EQJ63" s="1028"/>
      <c r="EQK63" s="1028"/>
      <c r="EQL63" s="1028"/>
      <c r="EQM63" s="1028"/>
      <c r="EQN63" s="1028"/>
      <c r="EQO63" s="1028"/>
      <c r="EQP63" s="1028"/>
      <c r="EQQ63" s="1028"/>
      <c r="EQR63" s="1028"/>
      <c r="EQS63" s="1028"/>
      <c r="EQT63" s="1028"/>
      <c r="EQU63" s="1028"/>
      <c r="EQV63" s="1028"/>
      <c r="EQW63" s="1028"/>
      <c r="EQX63" s="1028"/>
      <c r="EQY63" s="1028"/>
      <c r="EQZ63" s="1028"/>
      <c r="ERA63" s="1028"/>
      <c r="ERB63" s="1028"/>
      <c r="ERC63" s="1028"/>
      <c r="ERD63" s="1028"/>
      <c r="ERE63" s="1028"/>
      <c r="ERF63" s="1028"/>
      <c r="ERG63" s="1028"/>
      <c r="ERH63" s="1028"/>
      <c r="ERI63" s="1028"/>
      <c r="ERJ63" s="1028"/>
      <c r="ERK63" s="1028"/>
      <c r="ERL63" s="1028"/>
      <c r="ERM63" s="1028"/>
      <c r="ERN63" s="1028"/>
      <c r="ERO63" s="1028"/>
      <c r="ERP63" s="1028"/>
      <c r="ERQ63" s="1028"/>
      <c r="ERR63" s="1028"/>
      <c r="ERS63" s="1028"/>
      <c r="ERT63" s="1028"/>
      <c r="ERU63" s="1028"/>
      <c r="ERV63" s="1028"/>
      <c r="ERW63" s="1028"/>
      <c r="ERX63" s="1028"/>
      <c r="ERY63" s="1028"/>
      <c r="ERZ63" s="1028"/>
      <c r="ESA63" s="1028"/>
      <c r="ESB63" s="1028"/>
      <c r="ESC63" s="1028"/>
      <c r="ESD63" s="1028"/>
      <c r="ESE63" s="1028"/>
      <c r="ESF63" s="1028"/>
      <c r="ESG63" s="1028"/>
      <c r="ESH63" s="1028"/>
      <c r="ESI63" s="1028"/>
      <c r="ESJ63" s="1028"/>
      <c r="ESK63" s="1028"/>
      <c r="ESL63" s="1028"/>
      <c r="ESM63" s="1028"/>
      <c r="ESN63" s="1028"/>
      <c r="ESO63" s="1028"/>
      <c r="ESP63" s="1028"/>
      <c r="ESQ63" s="1028"/>
      <c r="ESR63" s="1028"/>
      <c r="ESS63" s="1028"/>
      <c r="EST63" s="1028"/>
      <c r="ESU63" s="1028"/>
      <c r="ESV63" s="1028"/>
      <c r="ESW63" s="1028"/>
      <c r="ESX63" s="1028"/>
      <c r="ESY63" s="1028"/>
      <c r="ESZ63" s="1028"/>
      <c r="ETA63" s="1028"/>
      <c r="ETB63" s="1028"/>
      <c r="ETC63" s="1028"/>
      <c r="ETD63" s="1028"/>
      <c r="ETE63" s="1028"/>
      <c r="ETF63" s="1028"/>
      <c r="ETG63" s="1028"/>
      <c r="ETH63" s="1028"/>
      <c r="ETI63" s="1028"/>
      <c r="ETJ63" s="1028"/>
      <c r="ETK63" s="1028"/>
      <c r="ETL63" s="1028"/>
      <c r="ETM63" s="1028"/>
      <c r="ETN63" s="1028"/>
      <c r="ETO63" s="1028"/>
      <c r="ETP63" s="1028"/>
      <c r="ETQ63" s="1028"/>
      <c r="ETR63" s="1028"/>
      <c r="ETS63" s="1028"/>
      <c r="ETT63" s="1028"/>
      <c r="ETU63" s="1028"/>
      <c r="ETV63" s="1028"/>
      <c r="ETW63" s="1028"/>
      <c r="ETX63" s="1028"/>
      <c r="ETY63" s="1028"/>
      <c r="ETZ63" s="1028"/>
      <c r="EUA63" s="1028"/>
      <c r="EUB63" s="1028"/>
      <c r="EUC63" s="1028"/>
      <c r="EUD63" s="1028"/>
      <c r="EUE63" s="1028"/>
      <c r="EUF63" s="1028"/>
      <c r="EUG63" s="1028"/>
      <c r="EUH63" s="1028"/>
      <c r="EUI63" s="1028"/>
      <c r="EUJ63" s="1028"/>
      <c r="EUK63" s="1028"/>
      <c r="EUL63" s="1028"/>
      <c r="EUM63" s="1028"/>
      <c r="EUN63" s="1028"/>
      <c r="EUO63" s="1028"/>
      <c r="EUP63" s="1028"/>
      <c r="EUQ63" s="1028"/>
      <c r="EUR63" s="1028"/>
      <c r="EUS63" s="1028"/>
      <c r="EUT63" s="1028"/>
      <c r="EUU63" s="1028"/>
      <c r="EUV63" s="1028"/>
      <c r="EUW63" s="1028"/>
      <c r="EUX63" s="1028"/>
      <c r="EUY63" s="1028"/>
      <c r="EUZ63" s="1028"/>
      <c r="EVA63" s="1028"/>
      <c r="EVB63" s="1028"/>
      <c r="EVC63" s="1028"/>
      <c r="EVD63" s="1028"/>
      <c r="EVE63" s="1028"/>
      <c r="EVF63" s="1028"/>
      <c r="EVG63" s="1028"/>
      <c r="EVH63" s="1028"/>
      <c r="EVI63" s="1028"/>
      <c r="EVJ63" s="1028"/>
      <c r="EVK63" s="1028"/>
      <c r="EVL63" s="1028"/>
      <c r="EVM63" s="1028"/>
      <c r="EVN63" s="1028"/>
      <c r="EVO63" s="1028"/>
      <c r="EVP63" s="1028"/>
      <c r="EVQ63" s="1028"/>
      <c r="EVR63" s="1028"/>
      <c r="EVS63" s="1028"/>
      <c r="EVT63" s="1028"/>
      <c r="EVU63" s="1028"/>
      <c r="EVV63" s="1028"/>
      <c r="EVW63" s="1028"/>
      <c r="EVX63" s="1028"/>
      <c r="EVY63" s="1028"/>
      <c r="EVZ63" s="1028"/>
      <c r="EWA63" s="1028"/>
      <c r="EWB63" s="1028"/>
      <c r="EWC63" s="1028"/>
      <c r="EWD63" s="1028"/>
      <c r="EWE63" s="1028"/>
      <c r="EWF63" s="1028"/>
      <c r="EWG63" s="1028"/>
      <c r="EWH63" s="1028"/>
      <c r="EWI63" s="1028"/>
      <c r="EWJ63" s="1028"/>
      <c r="EWK63" s="1028"/>
      <c r="EWL63" s="1028"/>
      <c r="EWM63" s="1028"/>
      <c r="EWN63" s="1028"/>
      <c r="EWO63" s="1028"/>
      <c r="EWP63" s="1028"/>
      <c r="EWQ63" s="1028"/>
      <c r="EWR63" s="1028"/>
      <c r="EWS63" s="1028"/>
      <c r="EWT63" s="1028"/>
      <c r="EWU63" s="1028"/>
      <c r="EWV63" s="1028"/>
      <c r="EWW63" s="1028"/>
      <c r="EWX63" s="1028"/>
      <c r="EWY63" s="1028"/>
      <c r="EWZ63" s="1028"/>
      <c r="EXA63" s="1028"/>
      <c r="EXB63" s="1028"/>
      <c r="EXC63" s="1028"/>
      <c r="EXD63" s="1028"/>
      <c r="EXE63" s="1028"/>
      <c r="EXF63" s="1028"/>
      <c r="EXG63" s="1028"/>
      <c r="EXH63" s="1028"/>
      <c r="EXI63" s="1028"/>
      <c r="EXJ63" s="1028"/>
      <c r="EXK63" s="1028"/>
      <c r="EXL63" s="1028"/>
      <c r="EXM63" s="1028"/>
      <c r="EXN63" s="1028"/>
      <c r="EXO63" s="1028"/>
      <c r="EXP63" s="1028"/>
      <c r="EXQ63" s="1028"/>
      <c r="EXR63" s="1028"/>
      <c r="EXS63" s="1028"/>
      <c r="EXT63" s="1028"/>
      <c r="EXU63" s="1028"/>
      <c r="EXV63" s="1028"/>
      <c r="EXW63" s="1028"/>
      <c r="EXX63" s="1028"/>
      <c r="EXY63" s="1028"/>
      <c r="EXZ63" s="1028"/>
      <c r="EYA63" s="1028"/>
      <c r="EYB63" s="1028"/>
      <c r="EYC63" s="1028"/>
      <c r="EYD63" s="1028"/>
      <c r="EYE63" s="1028"/>
      <c r="EYF63" s="1028"/>
      <c r="EYG63" s="1028"/>
      <c r="EYH63" s="1028"/>
      <c r="EYI63" s="1028"/>
      <c r="EYJ63" s="1028"/>
      <c r="EYK63" s="1028"/>
      <c r="EYL63" s="1028"/>
      <c r="EYM63" s="1028"/>
      <c r="EYN63" s="1028"/>
      <c r="EYO63" s="1028"/>
      <c r="EYP63" s="1028"/>
      <c r="EYQ63" s="1028"/>
      <c r="EYR63" s="1028"/>
      <c r="EYS63" s="1028"/>
      <c r="EYT63" s="1028"/>
      <c r="EYU63" s="1028"/>
      <c r="EYV63" s="1028"/>
      <c r="EYW63" s="1028"/>
      <c r="EYX63" s="1028"/>
      <c r="EYY63" s="1028"/>
      <c r="EYZ63" s="1028"/>
      <c r="EZA63" s="1028"/>
      <c r="EZB63" s="1028"/>
      <c r="EZC63" s="1028"/>
      <c r="EZD63" s="1028"/>
      <c r="EZE63" s="1028"/>
      <c r="EZF63" s="1028"/>
      <c r="EZG63" s="1028"/>
      <c r="EZH63" s="1028"/>
      <c r="EZI63" s="1028"/>
      <c r="EZJ63" s="1028"/>
      <c r="EZK63" s="1028"/>
      <c r="EZL63" s="1028"/>
      <c r="EZM63" s="1028"/>
      <c r="EZN63" s="1028"/>
      <c r="EZO63" s="1028"/>
      <c r="EZP63" s="1028"/>
      <c r="EZQ63" s="1028"/>
      <c r="EZR63" s="1028"/>
      <c r="EZS63" s="1028"/>
      <c r="EZT63" s="1028"/>
      <c r="EZU63" s="1028"/>
      <c r="EZV63" s="1028"/>
      <c r="EZW63" s="1028"/>
      <c r="EZX63" s="1028"/>
      <c r="EZY63" s="1028"/>
      <c r="EZZ63" s="1028"/>
      <c r="FAA63" s="1028"/>
      <c r="FAB63" s="1028"/>
      <c r="FAC63" s="1028"/>
      <c r="FAD63" s="1028"/>
      <c r="FAE63" s="1028"/>
      <c r="FAF63" s="1028"/>
      <c r="FAG63" s="1028"/>
      <c r="FAH63" s="1028"/>
      <c r="FAI63" s="1028"/>
      <c r="FAJ63" s="1028"/>
      <c r="FAK63" s="1028"/>
      <c r="FAL63" s="1028"/>
      <c r="FAM63" s="1028"/>
      <c r="FAN63" s="1028"/>
      <c r="FAO63" s="1028"/>
      <c r="FAP63" s="1028"/>
      <c r="FAQ63" s="1028"/>
      <c r="FAR63" s="1028"/>
      <c r="FAS63" s="1028"/>
      <c r="FAT63" s="1028"/>
      <c r="FAU63" s="1028"/>
      <c r="FAV63" s="1028"/>
      <c r="FAW63" s="1028"/>
      <c r="FAX63" s="1028"/>
      <c r="FAY63" s="1028"/>
      <c r="FAZ63" s="1028"/>
      <c r="FBA63" s="1028"/>
      <c r="FBB63" s="1028"/>
      <c r="FBC63" s="1028"/>
      <c r="FBD63" s="1028"/>
      <c r="FBE63" s="1028"/>
      <c r="FBF63" s="1028"/>
      <c r="FBG63" s="1028"/>
      <c r="FBH63" s="1028"/>
      <c r="FBI63" s="1028"/>
      <c r="FBJ63" s="1028"/>
      <c r="FBK63" s="1028"/>
      <c r="FBL63" s="1028"/>
      <c r="FBM63" s="1028"/>
      <c r="FBN63" s="1028"/>
      <c r="FBO63" s="1028"/>
      <c r="FBP63" s="1028"/>
      <c r="FBQ63" s="1028"/>
      <c r="FBR63" s="1028"/>
      <c r="FBS63" s="1028"/>
      <c r="FBT63" s="1028"/>
      <c r="FBU63" s="1028"/>
      <c r="FBV63" s="1028"/>
      <c r="FBW63" s="1028"/>
      <c r="FBX63" s="1028"/>
      <c r="FBY63" s="1028"/>
      <c r="FBZ63" s="1028"/>
      <c r="FCA63" s="1028"/>
      <c r="FCB63" s="1028"/>
      <c r="FCC63" s="1028"/>
      <c r="FCD63" s="1028"/>
      <c r="FCE63" s="1028"/>
      <c r="FCF63" s="1028"/>
      <c r="FCG63" s="1028"/>
      <c r="FCH63" s="1028"/>
      <c r="FCI63" s="1028"/>
      <c r="FCJ63" s="1028"/>
      <c r="FCK63" s="1028"/>
      <c r="FCL63" s="1028"/>
      <c r="FCM63" s="1028"/>
      <c r="FCN63" s="1028"/>
      <c r="FCO63" s="1028"/>
      <c r="FCP63" s="1028"/>
      <c r="FCQ63" s="1028"/>
      <c r="FCR63" s="1028"/>
      <c r="FCS63" s="1028"/>
      <c r="FCT63" s="1028"/>
      <c r="FCU63" s="1028"/>
      <c r="FCV63" s="1028"/>
      <c r="FCW63" s="1028"/>
      <c r="FCX63" s="1028"/>
      <c r="FCY63" s="1028"/>
      <c r="FCZ63" s="1028"/>
      <c r="FDA63" s="1028"/>
      <c r="FDB63" s="1028"/>
      <c r="FDC63" s="1028"/>
      <c r="FDD63" s="1028"/>
      <c r="FDE63" s="1028"/>
      <c r="FDF63" s="1028"/>
      <c r="FDG63" s="1028"/>
      <c r="FDH63" s="1028"/>
      <c r="FDI63" s="1028"/>
      <c r="FDJ63" s="1028"/>
      <c r="FDK63" s="1028"/>
      <c r="FDL63" s="1028"/>
      <c r="FDM63" s="1028"/>
      <c r="FDN63" s="1028"/>
      <c r="FDO63" s="1028"/>
      <c r="FDP63" s="1028"/>
      <c r="FDQ63" s="1028"/>
      <c r="FDR63" s="1028"/>
      <c r="FDS63" s="1028"/>
      <c r="FDT63" s="1028"/>
      <c r="FDU63" s="1028"/>
      <c r="FDV63" s="1028"/>
      <c r="FDW63" s="1028"/>
      <c r="FDX63" s="1028"/>
      <c r="FDY63" s="1028"/>
      <c r="FDZ63" s="1028"/>
      <c r="FEA63" s="1028"/>
      <c r="FEB63" s="1028"/>
      <c r="FEC63" s="1028"/>
      <c r="FED63" s="1028"/>
      <c r="FEE63" s="1028"/>
      <c r="FEF63" s="1028"/>
      <c r="FEG63" s="1028"/>
      <c r="FEH63" s="1028"/>
      <c r="FEI63" s="1028"/>
      <c r="FEJ63" s="1028"/>
      <c r="FEK63" s="1028"/>
      <c r="FEL63" s="1028"/>
      <c r="FEM63" s="1028"/>
      <c r="FEN63" s="1028"/>
      <c r="FEO63" s="1028"/>
      <c r="FEP63" s="1028"/>
      <c r="FEQ63" s="1028"/>
      <c r="FER63" s="1028"/>
      <c r="FES63" s="1028"/>
      <c r="FET63" s="1028"/>
      <c r="FEU63" s="1028"/>
      <c r="FEV63" s="1028"/>
      <c r="FEW63" s="1028"/>
      <c r="FEX63" s="1028"/>
      <c r="FEY63" s="1028"/>
      <c r="FEZ63" s="1028"/>
      <c r="FFA63" s="1028"/>
      <c r="FFB63" s="1028"/>
      <c r="FFC63" s="1028"/>
      <c r="FFD63" s="1028"/>
      <c r="FFE63" s="1028"/>
      <c r="FFF63" s="1028"/>
      <c r="FFG63" s="1028"/>
      <c r="FFH63" s="1028"/>
      <c r="FFI63" s="1028"/>
      <c r="FFJ63" s="1028"/>
      <c r="FFK63" s="1028"/>
      <c r="FFL63" s="1028"/>
      <c r="FFM63" s="1028"/>
      <c r="FFN63" s="1028"/>
      <c r="FFO63" s="1028"/>
      <c r="FFP63" s="1028"/>
      <c r="FFQ63" s="1028"/>
      <c r="FFR63" s="1028"/>
      <c r="FFS63" s="1028"/>
      <c r="FFT63" s="1028"/>
      <c r="FFU63" s="1028"/>
      <c r="FFV63" s="1028"/>
      <c r="FFW63" s="1028"/>
      <c r="FFX63" s="1028"/>
      <c r="FFY63" s="1028"/>
      <c r="FFZ63" s="1028"/>
      <c r="FGA63" s="1028"/>
      <c r="FGB63" s="1028"/>
      <c r="FGC63" s="1028"/>
      <c r="FGD63" s="1028"/>
      <c r="FGE63" s="1028"/>
      <c r="FGF63" s="1028"/>
      <c r="FGG63" s="1028"/>
      <c r="FGH63" s="1028"/>
      <c r="FGI63" s="1028"/>
      <c r="FGJ63" s="1028"/>
      <c r="FGK63" s="1028"/>
      <c r="FGL63" s="1028"/>
      <c r="FGM63" s="1028"/>
      <c r="FGN63" s="1028"/>
      <c r="FGO63" s="1028"/>
      <c r="FGP63" s="1028"/>
      <c r="FGQ63" s="1028"/>
      <c r="FGR63" s="1028"/>
      <c r="FGS63" s="1028"/>
      <c r="FGT63" s="1028"/>
      <c r="FGU63" s="1028"/>
      <c r="FGV63" s="1028"/>
      <c r="FGW63" s="1028"/>
      <c r="FGX63" s="1028"/>
      <c r="FGY63" s="1028"/>
      <c r="FGZ63" s="1028"/>
      <c r="FHA63" s="1028"/>
      <c r="FHB63" s="1028"/>
      <c r="FHC63" s="1028"/>
      <c r="FHD63" s="1028"/>
      <c r="FHE63" s="1028"/>
      <c r="FHF63" s="1028"/>
      <c r="FHG63" s="1028"/>
      <c r="FHH63" s="1028"/>
      <c r="FHI63" s="1028"/>
      <c r="FHJ63" s="1028"/>
      <c r="FHK63" s="1028"/>
      <c r="FHL63" s="1028"/>
      <c r="FHM63" s="1028"/>
      <c r="FHN63" s="1028"/>
      <c r="FHO63" s="1028"/>
      <c r="FHP63" s="1028"/>
      <c r="FHQ63" s="1028"/>
      <c r="FHR63" s="1028"/>
      <c r="FHS63" s="1028"/>
      <c r="FHT63" s="1028"/>
      <c r="FHU63" s="1028"/>
      <c r="FHV63" s="1028"/>
      <c r="FHW63" s="1028"/>
      <c r="FHX63" s="1028"/>
      <c r="FHY63" s="1028"/>
      <c r="FHZ63" s="1028"/>
      <c r="FIA63" s="1028"/>
      <c r="FIB63" s="1028"/>
      <c r="FIC63" s="1028"/>
      <c r="FID63" s="1028"/>
      <c r="FIE63" s="1028"/>
      <c r="FIF63" s="1028"/>
      <c r="FIG63" s="1028"/>
      <c r="FIH63" s="1028"/>
      <c r="FII63" s="1028"/>
      <c r="FIJ63" s="1028"/>
      <c r="FIK63" s="1028"/>
      <c r="FIL63" s="1028"/>
      <c r="FIM63" s="1028"/>
      <c r="FIN63" s="1028"/>
      <c r="FIO63" s="1028"/>
      <c r="FIP63" s="1028"/>
      <c r="FIQ63" s="1028"/>
      <c r="FIR63" s="1028"/>
      <c r="FIS63" s="1028"/>
      <c r="FIT63" s="1028"/>
      <c r="FIU63" s="1028"/>
      <c r="FIV63" s="1028"/>
      <c r="FIW63" s="1028"/>
      <c r="FIX63" s="1028"/>
      <c r="FIY63" s="1028"/>
      <c r="FIZ63" s="1028"/>
      <c r="FJA63" s="1028"/>
      <c r="FJB63" s="1028"/>
      <c r="FJC63" s="1028"/>
      <c r="FJD63" s="1028"/>
      <c r="FJE63" s="1028"/>
      <c r="FJF63" s="1028"/>
      <c r="FJG63" s="1028"/>
      <c r="FJH63" s="1028"/>
      <c r="FJI63" s="1028"/>
      <c r="FJJ63" s="1028"/>
      <c r="FJK63" s="1028"/>
      <c r="FJL63" s="1028"/>
      <c r="FJM63" s="1028"/>
      <c r="FJN63" s="1028"/>
      <c r="FJO63" s="1028"/>
      <c r="FJP63" s="1028"/>
      <c r="FJQ63" s="1028"/>
      <c r="FJR63" s="1028"/>
      <c r="FJS63" s="1028"/>
      <c r="FJT63" s="1028"/>
      <c r="FJU63" s="1028"/>
      <c r="FJV63" s="1028"/>
      <c r="FJW63" s="1028"/>
      <c r="FJX63" s="1028"/>
      <c r="FJY63" s="1028"/>
      <c r="FJZ63" s="1028"/>
      <c r="FKA63" s="1028"/>
      <c r="FKB63" s="1028"/>
      <c r="FKC63" s="1028"/>
      <c r="FKD63" s="1028"/>
      <c r="FKE63" s="1028"/>
      <c r="FKF63" s="1028"/>
      <c r="FKG63" s="1028"/>
      <c r="FKH63" s="1028"/>
      <c r="FKI63" s="1028"/>
      <c r="FKJ63" s="1028"/>
      <c r="FKK63" s="1028"/>
      <c r="FKL63" s="1028"/>
      <c r="FKM63" s="1028"/>
      <c r="FKN63" s="1028"/>
      <c r="FKO63" s="1028"/>
      <c r="FKP63" s="1028"/>
      <c r="FKQ63" s="1028"/>
      <c r="FKR63" s="1028"/>
      <c r="FKS63" s="1028"/>
      <c r="FKT63" s="1028"/>
      <c r="FKU63" s="1028"/>
      <c r="FKV63" s="1028"/>
      <c r="FKW63" s="1028"/>
      <c r="FKX63" s="1028"/>
      <c r="FKY63" s="1028"/>
      <c r="FKZ63" s="1028"/>
      <c r="FLA63" s="1028"/>
      <c r="FLB63" s="1028"/>
      <c r="FLC63" s="1028"/>
      <c r="FLD63" s="1028"/>
      <c r="FLE63" s="1028"/>
      <c r="FLF63" s="1028"/>
      <c r="FLG63" s="1028"/>
      <c r="FLH63" s="1028"/>
      <c r="FLI63" s="1028"/>
      <c r="FLJ63" s="1028"/>
      <c r="FLK63" s="1028"/>
      <c r="FLL63" s="1028"/>
      <c r="FLM63" s="1028"/>
      <c r="FLN63" s="1028"/>
      <c r="FLO63" s="1028"/>
      <c r="FLP63" s="1028"/>
      <c r="FLQ63" s="1028"/>
      <c r="FLR63" s="1028"/>
      <c r="FLS63" s="1028"/>
      <c r="FLT63" s="1028"/>
      <c r="FLU63" s="1028"/>
      <c r="FLV63" s="1028"/>
      <c r="FLW63" s="1028"/>
      <c r="FLX63" s="1028"/>
      <c r="FLY63" s="1028"/>
      <c r="FLZ63" s="1028"/>
      <c r="FMA63" s="1028"/>
      <c r="FMB63" s="1028"/>
      <c r="FMC63" s="1028"/>
      <c r="FMD63" s="1028"/>
      <c r="FME63" s="1028"/>
      <c r="FMF63" s="1028"/>
      <c r="FMG63" s="1028"/>
      <c r="FMH63" s="1028"/>
      <c r="FMI63" s="1028"/>
      <c r="FMJ63" s="1028"/>
      <c r="FMK63" s="1028"/>
      <c r="FML63" s="1028"/>
      <c r="FMM63" s="1028"/>
      <c r="FMN63" s="1028"/>
      <c r="FMO63" s="1028"/>
      <c r="FMP63" s="1028"/>
      <c r="FMQ63" s="1028"/>
      <c r="FMR63" s="1028"/>
      <c r="FMS63" s="1028"/>
      <c r="FMT63" s="1028"/>
      <c r="FMU63" s="1028"/>
      <c r="FMV63" s="1028"/>
      <c r="FMW63" s="1028"/>
      <c r="FMX63" s="1028"/>
      <c r="FMY63" s="1028"/>
      <c r="FMZ63" s="1028"/>
      <c r="FNA63" s="1028"/>
      <c r="FNB63" s="1028"/>
      <c r="FNC63" s="1028"/>
      <c r="FND63" s="1028"/>
      <c r="FNE63" s="1028"/>
      <c r="FNF63" s="1028"/>
      <c r="FNG63" s="1028"/>
      <c r="FNH63" s="1028"/>
      <c r="FNI63" s="1028"/>
      <c r="FNJ63" s="1028"/>
      <c r="FNK63" s="1028"/>
      <c r="FNL63" s="1028"/>
      <c r="FNM63" s="1028"/>
      <c r="FNN63" s="1028"/>
      <c r="FNO63" s="1028"/>
      <c r="FNP63" s="1028"/>
      <c r="FNQ63" s="1028"/>
      <c r="FNR63" s="1028"/>
      <c r="FNS63" s="1028"/>
      <c r="FNT63" s="1028"/>
      <c r="FNU63" s="1028"/>
      <c r="FNV63" s="1028"/>
      <c r="FNW63" s="1028"/>
      <c r="FNX63" s="1028"/>
      <c r="FNY63" s="1028"/>
      <c r="FNZ63" s="1028"/>
      <c r="FOA63" s="1028"/>
      <c r="FOB63" s="1028"/>
      <c r="FOC63" s="1028"/>
      <c r="FOD63" s="1028"/>
      <c r="FOE63" s="1028"/>
      <c r="FOF63" s="1028"/>
      <c r="FOG63" s="1028"/>
      <c r="FOH63" s="1028"/>
      <c r="FOI63" s="1028"/>
      <c r="FOJ63" s="1028"/>
      <c r="FOK63" s="1028"/>
      <c r="FOL63" s="1028"/>
      <c r="FOM63" s="1028"/>
      <c r="FON63" s="1028"/>
      <c r="FOO63" s="1028"/>
      <c r="FOP63" s="1028"/>
      <c r="FOQ63" s="1028"/>
      <c r="FOR63" s="1028"/>
      <c r="FOS63" s="1028"/>
      <c r="FOT63" s="1028"/>
      <c r="FOU63" s="1028"/>
      <c r="FOV63" s="1028"/>
      <c r="FOW63" s="1028"/>
      <c r="FOX63" s="1028"/>
      <c r="FOY63" s="1028"/>
      <c r="FOZ63" s="1028"/>
      <c r="FPA63" s="1028"/>
      <c r="FPB63" s="1028"/>
      <c r="FPC63" s="1028"/>
      <c r="FPD63" s="1028"/>
      <c r="FPE63" s="1028"/>
      <c r="FPF63" s="1028"/>
      <c r="FPG63" s="1028"/>
      <c r="FPH63" s="1028"/>
      <c r="FPI63" s="1028"/>
      <c r="FPJ63" s="1028"/>
      <c r="FPK63" s="1028"/>
      <c r="FPL63" s="1028"/>
      <c r="FPM63" s="1028"/>
      <c r="FPN63" s="1028"/>
      <c r="FPO63" s="1028"/>
      <c r="FPP63" s="1028"/>
      <c r="FPQ63" s="1028"/>
      <c r="FPR63" s="1028"/>
      <c r="FPS63" s="1028"/>
      <c r="FPT63" s="1028"/>
      <c r="FPU63" s="1028"/>
      <c r="FPV63" s="1028"/>
      <c r="FPW63" s="1028"/>
      <c r="FPX63" s="1028"/>
      <c r="FPY63" s="1028"/>
      <c r="FPZ63" s="1028"/>
      <c r="FQA63" s="1028"/>
      <c r="FQB63" s="1028"/>
      <c r="FQC63" s="1028"/>
      <c r="FQD63" s="1028"/>
      <c r="FQE63" s="1028"/>
      <c r="FQF63" s="1028"/>
      <c r="FQG63" s="1028"/>
      <c r="FQH63" s="1028"/>
      <c r="FQI63" s="1028"/>
      <c r="FQJ63" s="1028"/>
      <c r="FQK63" s="1028"/>
      <c r="FQL63" s="1028"/>
      <c r="FQM63" s="1028"/>
      <c r="FQN63" s="1028"/>
      <c r="FQO63" s="1028"/>
      <c r="FQP63" s="1028"/>
      <c r="FQQ63" s="1028"/>
      <c r="FQR63" s="1028"/>
      <c r="FQS63" s="1028"/>
      <c r="FQT63" s="1028"/>
      <c r="FQU63" s="1028"/>
      <c r="FQV63" s="1028"/>
      <c r="FQW63" s="1028"/>
      <c r="FQX63" s="1028"/>
      <c r="FQY63" s="1028"/>
      <c r="FQZ63" s="1028"/>
      <c r="FRA63" s="1028"/>
      <c r="FRB63" s="1028"/>
      <c r="FRC63" s="1028"/>
      <c r="FRD63" s="1028"/>
      <c r="FRE63" s="1028"/>
      <c r="FRF63" s="1028"/>
      <c r="FRG63" s="1028"/>
      <c r="FRH63" s="1028"/>
      <c r="FRI63" s="1028"/>
      <c r="FRJ63" s="1028"/>
      <c r="FRK63" s="1028"/>
      <c r="FRL63" s="1028"/>
      <c r="FRM63" s="1028"/>
      <c r="FRN63" s="1028"/>
      <c r="FRO63" s="1028"/>
      <c r="FRP63" s="1028"/>
      <c r="FRQ63" s="1028"/>
      <c r="FRR63" s="1028"/>
      <c r="FRS63" s="1028"/>
      <c r="FRT63" s="1028"/>
      <c r="FRU63" s="1028"/>
      <c r="FRV63" s="1028"/>
      <c r="FRW63" s="1028"/>
      <c r="FRX63" s="1028"/>
      <c r="FRY63" s="1028"/>
      <c r="FRZ63" s="1028"/>
      <c r="FSA63" s="1028"/>
      <c r="FSB63" s="1028"/>
      <c r="FSC63" s="1028"/>
      <c r="FSD63" s="1028"/>
      <c r="FSE63" s="1028"/>
      <c r="FSF63" s="1028"/>
      <c r="FSG63" s="1028"/>
      <c r="FSH63" s="1028"/>
      <c r="FSI63" s="1028"/>
      <c r="FSJ63" s="1028"/>
      <c r="FSK63" s="1028"/>
      <c r="FSL63" s="1028"/>
      <c r="FSM63" s="1028"/>
      <c r="FSN63" s="1028"/>
      <c r="FSO63" s="1028"/>
      <c r="FSP63" s="1028"/>
      <c r="FSQ63" s="1028"/>
      <c r="FSR63" s="1028"/>
      <c r="FSS63" s="1028"/>
      <c r="FST63" s="1028"/>
      <c r="FSU63" s="1028"/>
      <c r="FSV63" s="1028"/>
      <c r="FSW63" s="1028"/>
      <c r="FSX63" s="1028"/>
      <c r="FSY63" s="1028"/>
      <c r="FSZ63" s="1028"/>
      <c r="FTA63" s="1028"/>
      <c r="FTB63" s="1028"/>
      <c r="FTC63" s="1028"/>
      <c r="FTD63" s="1028"/>
      <c r="FTE63" s="1028"/>
      <c r="FTF63" s="1028"/>
      <c r="FTG63" s="1028"/>
      <c r="FTH63" s="1028"/>
      <c r="FTI63" s="1028"/>
      <c r="FTJ63" s="1028"/>
      <c r="FTK63" s="1028"/>
      <c r="FTL63" s="1028"/>
      <c r="FTM63" s="1028"/>
      <c r="FTN63" s="1028"/>
      <c r="FTO63" s="1028"/>
      <c r="FTP63" s="1028"/>
      <c r="FTQ63" s="1028"/>
      <c r="FTR63" s="1028"/>
      <c r="FTS63" s="1028"/>
      <c r="FTT63" s="1028"/>
      <c r="FTU63" s="1028"/>
      <c r="FTV63" s="1028"/>
      <c r="FTW63" s="1028"/>
      <c r="FTX63" s="1028"/>
      <c r="FTY63" s="1028"/>
      <c r="FTZ63" s="1028"/>
      <c r="FUA63" s="1028"/>
      <c r="FUB63" s="1028"/>
      <c r="FUC63" s="1028"/>
      <c r="FUD63" s="1028"/>
      <c r="FUE63" s="1028"/>
      <c r="FUF63" s="1028"/>
      <c r="FUG63" s="1028"/>
      <c r="FUH63" s="1028"/>
      <c r="FUI63" s="1028"/>
      <c r="FUJ63" s="1028"/>
      <c r="FUK63" s="1028"/>
      <c r="FUL63" s="1028"/>
      <c r="FUM63" s="1028"/>
      <c r="FUN63" s="1028"/>
      <c r="FUO63" s="1028"/>
      <c r="FUP63" s="1028"/>
      <c r="FUQ63" s="1028"/>
      <c r="FUR63" s="1028"/>
      <c r="FUS63" s="1028"/>
      <c r="FUT63" s="1028"/>
      <c r="FUU63" s="1028"/>
      <c r="FUV63" s="1028"/>
      <c r="FUW63" s="1028"/>
      <c r="FUX63" s="1028"/>
      <c r="FUY63" s="1028"/>
      <c r="FUZ63" s="1028"/>
      <c r="FVA63" s="1028"/>
      <c r="FVB63" s="1028"/>
      <c r="FVC63" s="1028"/>
      <c r="FVD63" s="1028"/>
      <c r="FVE63" s="1028"/>
      <c r="FVF63" s="1028"/>
      <c r="FVG63" s="1028"/>
      <c r="FVH63" s="1028"/>
      <c r="FVI63" s="1028"/>
      <c r="FVJ63" s="1028"/>
      <c r="FVK63" s="1028"/>
      <c r="FVL63" s="1028"/>
      <c r="FVM63" s="1028"/>
      <c r="FVN63" s="1028"/>
      <c r="FVO63" s="1028"/>
      <c r="FVP63" s="1028"/>
      <c r="FVQ63" s="1028"/>
      <c r="FVR63" s="1028"/>
      <c r="FVS63" s="1028"/>
      <c r="FVT63" s="1028"/>
      <c r="FVU63" s="1028"/>
      <c r="FVV63" s="1028"/>
      <c r="FVW63" s="1028"/>
      <c r="FVX63" s="1028"/>
      <c r="FVY63" s="1028"/>
      <c r="FVZ63" s="1028"/>
      <c r="FWA63" s="1028"/>
      <c r="FWB63" s="1028"/>
      <c r="FWC63" s="1028"/>
      <c r="FWD63" s="1028"/>
      <c r="FWE63" s="1028"/>
      <c r="FWF63" s="1028"/>
      <c r="FWG63" s="1028"/>
      <c r="FWH63" s="1028"/>
      <c r="FWI63" s="1028"/>
      <c r="FWJ63" s="1028"/>
      <c r="FWK63" s="1028"/>
      <c r="FWL63" s="1028"/>
      <c r="FWM63" s="1028"/>
      <c r="FWN63" s="1028"/>
      <c r="FWO63" s="1028"/>
      <c r="FWP63" s="1028"/>
      <c r="FWQ63" s="1028"/>
      <c r="FWR63" s="1028"/>
      <c r="FWS63" s="1028"/>
      <c r="FWT63" s="1028"/>
      <c r="FWU63" s="1028"/>
      <c r="FWV63" s="1028"/>
      <c r="FWW63" s="1028"/>
      <c r="FWX63" s="1028"/>
      <c r="FWY63" s="1028"/>
      <c r="FWZ63" s="1028"/>
      <c r="FXA63" s="1028"/>
      <c r="FXB63" s="1028"/>
      <c r="FXC63" s="1028"/>
      <c r="FXD63" s="1028"/>
      <c r="FXE63" s="1028"/>
      <c r="FXF63" s="1028"/>
      <c r="FXG63" s="1028"/>
      <c r="FXH63" s="1028"/>
      <c r="FXI63" s="1028"/>
      <c r="FXJ63" s="1028"/>
      <c r="FXK63" s="1028"/>
      <c r="FXL63" s="1028"/>
      <c r="FXM63" s="1028"/>
      <c r="FXN63" s="1028"/>
      <c r="FXO63" s="1028"/>
      <c r="FXP63" s="1028"/>
      <c r="FXQ63" s="1028"/>
      <c r="FXR63" s="1028"/>
      <c r="FXS63" s="1028"/>
      <c r="FXT63" s="1028"/>
      <c r="FXU63" s="1028"/>
      <c r="FXV63" s="1028"/>
      <c r="FXW63" s="1028"/>
      <c r="FXX63" s="1028"/>
      <c r="FXY63" s="1028"/>
      <c r="FXZ63" s="1028"/>
      <c r="FYA63" s="1028"/>
      <c r="FYB63" s="1028"/>
      <c r="FYC63" s="1028"/>
      <c r="FYD63" s="1028"/>
      <c r="FYE63" s="1028"/>
      <c r="FYF63" s="1028"/>
      <c r="FYG63" s="1028"/>
      <c r="FYH63" s="1028"/>
      <c r="FYI63" s="1028"/>
      <c r="FYJ63" s="1028"/>
      <c r="FYK63" s="1028"/>
      <c r="FYL63" s="1028"/>
      <c r="FYM63" s="1028"/>
      <c r="FYN63" s="1028"/>
      <c r="FYO63" s="1028"/>
      <c r="FYP63" s="1028"/>
      <c r="FYQ63" s="1028"/>
      <c r="FYR63" s="1028"/>
      <c r="FYS63" s="1028"/>
      <c r="FYT63" s="1028"/>
      <c r="FYU63" s="1028"/>
      <c r="FYV63" s="1028"/>
      <c r="FYW63" s="1028"/>
      <c r="FYX63" s="1028"/>
      <c r="FYY63" s="1028"/>
      <c r="FYZ63" s="1028"/>
      <c r="FZA63" s="1028"/>
      <c r="FZB63" s="1028"/>
      <c r="FZC63" s="1028"/>
      <c r="FZD63" s="1028"/>
      <c r="FZE63" s="1028"/>
      <c r="FZF63" s="1028"/>
      <c r="FZG63" s="1028"/>
      <c r="FZH63" s="1028"/>
      <c r="FZI63" s="1028"/>
      <c r="FZJ63" s="1028"/>
      <c r="FZK63" s="1028"/>
      <c r="FZL63" s="1028"/>
      <c r="FZM63" s="1028"/>
      <c r="FZN63" s="1028"/>
      <c r="FZO63" s="1028"/>
      <c r="FZP63" s="1028"/>
      <c r="FZQ63" s="1028"/>
      <c r="FZR63" s="1028"/>
      <c r="FZS63" s="1028"/>
      <c r="FZT63" s="1028"/>
      <c r="FZU63" s="1028"/>
      <c r="FZV63" s="1028"/>
      <c r="FZW63" s="1028"/>
      <c r="FZX63" s="1028"/>
      <c r="FZY63" s="1028"/>
      <c r="FZZ63" s="1028"/>
      <c r="GAA63" s="1028"/>
      <c r="GAB63" s="1028"/>
      <c r="GAC63" s="1028"/>
      <c r="GAD63" s="1028"/>
      <c r="GAE63" s="1028"/>
      <c r="GAF63" s="1028"/>
      <c r="GAG63" s="1028"/>
      <c r="GAH63" s="1028"/>
      <c r="GAI63" s="1028"/>
      <c r="GAJ63" s="1028"/>
      <c r="GAK63" s="1028"/>
      <c r="GAL63" s="1028"/>
      <c r="GAM63" s="1028"/>
      <c r="GAN63" s="1028"/>
      <c r="GAO63" s="1028"/>
      <c r="GAP63" s="1028"/>
      <c r="GAQ63" s="1028"/>
      <c r="GAR63" s="1028"/>
      <c r="GAS63" s="1028"/>
      <c r="GAT63" s="1028"/>
      <c r="GAU63" s="1028"/>
      <c r="GAV63" s="1028"/>
      <c r="GAW63" s="1028"/>
      <c r="GAX63" s="1028"/>
      <c r="GAY63" s="1028"/>
      <c r="GAZ63" s="1028"/>
      <c r="GBA63" s="1028"/>
      <c r="GBB63" s="1028"/>
      <c r="GBC63" s="1028"/>
      <c r="GBD63" s="1028"/>
      <c r="GBE63" s="1028"/>
      <c r="GBF63" s="1028"/>
      <c r="GBG63" s="1028"/>
      <c r="GBH63" s="1028"/>
      <c r="GBI63" s="1028"/>
      <c r="GBJ63" s="1028"/>
      <c r="GBK63" s="1028"/>
      <c r="GBL63" s="1028"/>
      <c r="GBM63" s="1028"/>
      <c r="GBN63" s="1028"/>
      <c r="GBO63" s="1028"/>
      <c r="GBP63" s="1028"/>
      <c r="GBQ63" s="1028"/>
      <c r="GBR63" s="1028"/>
      <c r="GBS63" s="1028"/>
      <c r="GBT63" s="1028"/>
      <c r="GBU63" s="1028"/>
      <c r="GBV63" s="1028"/>
      <c r="GBW63" s="1028"/>
      <c r="GBX63" s="1028"/>
      <c r="GBY63" s="1028"/>
      <c r="GBZ63" s="1028"/>
      <c r="GCA63" s="1028"/>
      <c r="GCB63" s="1028"/>
      <c r="GCC63" s="1028"/>
      <c r="GCD63" s="1028"/>
      <c r="GCE63" s="1028"/>
      <c r="GCF63" s="1028"/>
      <c r="GCG63" s="1028"/>
      <c r="GCH63" s="1028"/>
      <c r="GCI63" s="1028"/>
      <c r="GCJ63" s="1028"/>
      <c r="GCK63" s="1028"/>
      <c r="GCL63" s="1028"/>
      <c r="GCM63" s="1028"/>
      <c r="GCN63" s="1028"/>
      <c r="GCO63" s="1028"/>
      <c r="GCP63" s="1028"/>
      <c r="GCQ63" s="1028"/>
      <c r="GCR63" s="1028"/>
      <c r="GCS63" s="1028"/>
      <c r="GCT63" s="1028"/>
      <c r="GCU63" s="1028"/>
      <c r="GCV63" s="1028"/>
      <c r="GCW63" s="1028"/>
      <c r="GCX63" s="1028"/>
      <c r="GCY63" s="1028"/>
      <c r="GCZ63" s="1028"/>
      <c r="GDA63" s="1028"/>
      <c r="GDB63" s="1028"/>
      <c r="GDC63" s="1028"/>
      <c r="GDD63" s="1028"/>
      <c r="GDE63" s="1028"/>
      <c r="GDF63" s="1028"/>
      <c r="GDG63" s="1028"/>
      <c r="GDH63" s="1028"/>
      <c r="GDI63" s="1028"/>
      <c r="GDJ63" s="1028"/>
      <c r="GDK63" s="1028"/>
      <c r="GDL63" s="1028"/>
      <c r="GDM63" s="1028"/>
      <c r="GDN63" s="1028"/>
      <c r="GDO63" s="1028"/>
      <c r="GDP63" s="1028"/>
      <c r="GDQ63" s="1028"/>
      <c r="GDR63" s="1028"/>
      <c r="GDS63" s="1028"/>
      <c r="GDT63" s="1028"/>
      <c r="GDU63" s="1028"/>
      <c r="GDV63" s="1028"/>
      <c r="GDW63" s="1028"/>
      <c r="GDX63" s="1028"/>
      <c r="GDY63" s="1028"/>
      <c r="GDZ63" s="1028"/>
      <c r="GEA63" s="1028"/>
      <c r="GEB63" s="1028"/>
      <c r="GEC63" s="1028"/>
      <c r="GED63" s="1028"/>
      <c r="GEE63" s="1028"/>
      <c r="GEF63" s="1028"/>
      <c r="GEG63" s="1028"/>
      <c r="GEH63" s="1028"/>
      <c r="GEI63" s="1028"/>
      <c r="GEJ63" s="1028"/>
      <c r="GEK63" s="1028"/>
      <c r="GEL63" s="1028"/>
      <c r="GEM63" s="1028"/>
      <c r="GEN63" s="1028"/>
      <c r="GEO63" s="1028"/>
      <c r="GEP63" s="1028"/>
      <c r="GEQ63" s="1028"/>
      <c r="GER63" s="1028"/>
      <c r="GES63" s="1028"/>
      <c r="GET63" s="1028"/>
      <c r="GEU63" s="1028"/>
      <c r="GEV63" s="1028"/>
      <c r="GEW63" s="1028"/>
      <c r="GEX63" s="1028"/>
      <c r="GEY63" s="1028"/>
      <c r="GEZ63" s="1028"/>
      <c r="GFA63" s="1028"/>
      <c r="GFB63" s="1028"/>
      <c r="GFC63" s="1028"/>
      <c r="GFD63" s="1028"/>
      <c r="GFE63" s="1028"/>
      <c r="GFF63" s="1028"/>
      <c r="GFG63" s="1028"/>
      <c r="GFH63" s="1028"/>
      <c r="GFI63" s="1028"/>
      <c r="GFJ63" s="1028"/>
      <c r="GFK63" s="1028"/>
      <c r="GFL63" s="1028"/>
      <c r="GFM63" s="1028"/>
      <c r="GFN63" s="1028"/>
      <c r="GFO63" s="1028"/>
      <c r="GFP63" s="1028"/>
      <c r="GFQ63" s="1028"/>
      <c r="GFR63" s="1028"/>
      <c r="GFS63" s="1028"/>
      <c r="GFT63" s="1028"/>
      <c r="GFU63" s="1028"/>
      <c r="GFV63" s="1028"/>
      <c r="GFW63" s="1028"/>
      <c r="GFX63" s="1028"/>
      <c r="GFY63" s="1028"/>
      <c r="GFZ63" s="1028"/>
      <c r="GGA63" s="1028"/>
      <c r="GGB63" s="1028"/>
      <c r="GGC63" s="1028"/>
      <c r="GGD63" s="1028"/>
      <c r="GGE63" s="1028"/>
      <c r="GGF63" s="1028"/>
      <c r="GGG63" s="1028"/>
      <c r="GGH63" s="1028"/>
      <c r="GGI63" s="1028"/>
      <c r="GGJ63" s="1028"/>
      <c r="GGK63" s="1028"/>
      <c r="GGL63" s="1028"/>
      <c r="GGM63" s="1028"/>
      <c r="GGN63" s="1028"/>
      <c r="GGO63" s="1028"/>
      <c r="GGP63" s="1028"/>
      <c r="GGQ63" s="1028"/>
      <c r="GGR63" s="1028"/>
      <c r="GGS63" s="1028"/>
      <c r="GGT63" s="1028"/>
      <c r="GGU63" s="1028"/>
      <c r="GGV63" s="1028"/>
      <c r="GGW63" s="1028"/>
      <c r="GGX63" s="1028"/>
      <c r="GGY63" s="1028"/>
      <c r="GGZ63" s="1028"/>
      <c r="GHA63" s="1028"/>
      <c r="GHB63" s="1028"/>
      <c r="GHC63" s="1028"/>
      <c r="GHD63" s="1028"/>
      <c r="GHE63" s="1028"/>
      <c r="GHF63" s="1028"/>
      <c r="GHG63" s="1028"/>
      <c r="GHH63" s="1028"/>
      <c r="GHI63" s="1028"/>
      <c r="GHJ63" s="1028"/>
      <c r="GHK63" s="1028"/>
      <c r="GHL63" s="1028"/>
      <c r="GHM63" s="1028"/>
      <c r="GHN63" s="1028"/>
      <c r="GHO63" s="1028"/>
      <c r="GHP63" s="1028"/>
      <c r="GHQ63" s="1028"/>
      <c r="GHR63" s="1028"/>
      <c r="GHS63" s="1028"/>
      <c r="GHT63" s="1028"/>
      <c r="GHU63" s="1028"/>
      <c r="GHV63" s="1028"/>
      <c r="GHW63" s="1028"/>
      <c r="GHX63" s="1028"/>
      <c r="GHY63" s="1028"/>
      <c r="GHZ63" s="1028"/>
      <c r="GIA63" s="1028"/>
      <c r="GIB63" s="1028"/>
      <c r="GIC63" s="1028"/>
      <c r="GID63" s="1028"/>
      <c r="GIE63" s="1028"/>
      <c r="GIF63" s="1028"/>
      <c r="GIG63" s="1028"/>
      <c r="GIH63" s="1028"/>
      <c r="GII63" s="1028"/>
      <c r="GIJ63" s="1028"/>
      <c r="GIK63" s="1028"/>
      <c r="GIL63" s="1028"/>
      <c r="GIM63" s="1028"/>
      <c r="GIN63" s="1028"/>
      <c r="GIO63" s="1028"/>
      <c r="GIP63" s="1028"/>
      <c r="GIQ63" s="1028"/>
      <c r="GIR63" s="1028"/>
      <c r="GIS63" s="1028"/>
      <c r="GIT63" s="1028"/>
      <c r="GIU63" s="1028"/>
      <c r="GIV63" s="1028"/>
      <c r="GIW63" s="1028"/>
      <c r="GIX63" s="1028"/>
      <c r="GIY63" s="1028"/>
      <c r="GIZ63" s="1028"/>
      <c r="GJA63" s="1028"/>
      <c r="GJB63" s="1028"/>
      <c r="GJC63" s="1028"/>
      <c r="GJD63" s="1028"/>
      <c r="GJE63" s="1028"/>
      <c r="GJF63" s="1028"/>
      <c r="GJG63" s="1028"/>
      <c r="GJH63" s="1028"/>
      <c r="GJI63" s="1028"/>
      <c r="GJJ63" s="1028"/>
      <c r="GJK63" s="1028"/>
      <c r="GJL63" s="1028"/>
      <c r="GJM63" s="1028"/>
      <c r="GJN63" s="1028"/>
      <c r="GJO63" s="1028"/>
      <c r="GJP63" s="1028"/>
      <c r="GJQ63" s="1028"/>
      <c r="GJR63" s="1028"/>
      <c r="GJS63" s="1028"/>
      <c r="GJT63" s="1028"/>
      <c r="GJU63" s="1028"/>
      <c r="GJV63" s="1028"/>
      <c r="GJW63" s="1028"/>
      <c r="GJX63" s="1028"/>
      <c r="GJY63" s="1028"/>
      <c r="GJZ63" s="1028"/>
      <c r="GKA63" s="1028"/>
      <c r="GKB63" s="1028"/>
      <c r="GKC63" s="1028"/>
      <c r="GKD63" s="1028"/>
      <c r="GKE63" s="1028"/>
      <c r="GKF63" s="1028"/>
      <c r="GKG63" s="1028"/>
      <c r="GKH63" s="1028"/>
      <c r="GKI63" s="1028"/>
      <c r="GKJ63" s="1028"/>
      <c r="GKK63" s="1028"/>
      <c r="GKL63" s="1028"/>
      <c r="GKM63" s="1028"/>
      <c r="GKN63" s="1028"/>
      <c r="GKO63" s="1028"/>
      <c r="GKP63" s="1028"/>
      <c r="GKQ63" s="1028"/>
      <c r="GKR63" s="1028"/>
      <c r="GKS63" s="1028"/>
      <c r="GKT63" s="1028"/>
      <c r="GKU63" s="1028"/>
      <c r="GKV63" s="1028"/>
      <c r="GKW63" s="1028"/>
      <c r="GKX63" s="1028"/>
      <c r="GKY63" s="1028"/>
      <c r="GKZ63" s="1028"/>
      <c r="GLA63" s="1028"/>
      <c r="GLB63" s="1028"/>
      <c r="GLC63" s="1028"/>
      <c r="GLD63" s="1028"/>
      <c r="GLE63" s="1028"/>
      <c r="GLF63" s="1028"/>
      <c r="GLG63" s="1028"/>
      <c r="GLH63" s="1028"/>
      <c r="GLI63" s="1028"/>
      <c r="GLJ63" s="1028"/>
      <c r="GLK63" s="1028"/>
      <c r="GLL63" s="1028"/>
      <c r="GLM63" s="1028"/>
      <c r="GLN63" s="1028"/>
      <c r="GLO63" s="1028"/>
      <c r="GLP63" s="1028"/>
      <c r="GLQ63" s="1028"/>
      <c r="GLR63" s="1028"/>
      <c r="GLS63" s="1028"/>
      <c r="GLT63" s="1028"/>
      <c r="GLU63" s="1028"/>
      <c r="GLV63" s="1028"/>
      <c r="GLW63" s="1028"/>
      <c r="GLX63" s="1028"/>
      <c r="GLY63" s="1028"/>
      <c r="GLZ63" s="1028"/>
      <c r="GMA63" s="1028"/>
      <c r="GMB63" s="1028"/>
      <c r="GMC63" s="1028"/>
      <c r="GMD63" s="1028"/>
      <c r="GME63" s="1028"/>
      <c r="GMF63" s="1028"/>
      <c r="GMG63" s="1028"/>
      <c r="GMH63" s="1028"/>
      <c r="GMI63" s="1028"/>
      <c r="GMJ63" s="1028"/>
      <c r="GMK63" s="1028"/>
      <c r="GML63" s="1028"/>
      <c r="GMM63" s="1028"/>
      <c r="GMN63" s="1028"/>
      <c r="GMO63" s="1028"/>
      <c r="GMP63" s="1028"/>
      <c r="GMQ63" s="1028"/>
      <c r="GMR63" s="1028"/>
      <c r="GMS63" s="1028"/>
      <c r="GMT63" s="1028"/>
      <c r="GMU63" s="1028"/>
      <c r="GMV63" s="1028"/>
      <c r="GMW63" s="1028"/>
      <c r="GMX63" s="1028"/>
      <c r="GMY63" s="1028"/>
      <c r="GMZ63" s="1028"/>
      <c r="GNA63" s="1028"/>
      <c r="GNB63" s="1028"/>
      <c r="GNC63" s="1028"/>
      <c r="GND63" s="1028"/>
      <c r="GNE63" s="1028"/>
      <c r="GNF63" s="1028"/>
      <c r="GNG63" s="1028"/>
      <c r="GNH63" s="1028"/>
      <c r="GNI63" s="1028"/>
      <c r="GNJ63" s="1028"/>
      <c r="GNK63" s="1028"/>
      <c r="GNL63" s="1028"/>
      <c r="GNM63" s="1028"/>
      <c r="GNN63" s="1028"/>
      <c r="GNO63" s="1028"/>
      <c r="GNP63" s="1028"/>
      <c r="GNQ63" s="1028"/>
      <c r="GNR63" s="1028"/>
      <c r="GNS63" s="1028"/>
      <c r="GNT63" s="1028"/>
      <c r="GNU63" s="1028"/>
      <c r="GNV63" s="1028"/>
      <c r="GNW63" s="1028"/>
      <c r="GNX63" s="1028"/>
      <c r="GNY63" s="1028"/>
      <c r="GNZ63" s="1028"/>
      <c r="GOA63" s="1028"/>
      <c r="GOB63" s="1028"/>
      <c r="GOC63" s="1028"/>
      <c r="GOD63" s="1028"/>
      <c r="GOE63" s="1028"/>
      <c r="GOF63" s="1028"/>
      <c r="GOG63" s="1028"/>
      <c r="GOH63" s="1028"/>
      <c r="GOI63" s="1028"/>
      <c r="GOJ63" s="1028"/>
      <c r="GOK63" s="1028"/>
      <c r="GOL63" s="1028"/>
      <c r="GOM63" s="1028"/>
      <c r="GON63" s="1028"/>
      <c r="GOO63" s="1028"/>
      <c r="GOP63" s="1028"/>
      <c r="GOQ63" s="1028"/>
      <c r="GOR63" s="1028"/>
      <c r="GOS63" s="1028"/>
      <c r="GOT63" s="1028"/>
      <c r="GOU63" s="1028"/>
      <c r="GOV63" s="1028"/>
      <c r="GOW63" s="1028"/>
      <c r="GOX63" s="1028"/>
      <c r="GOY63" s="1028"/>
      <c r="GOZ63" s="1028"/>
      <c r="GPA63" s="1028"/>
      <c r="GPB63" s="1028"/>
      <c r="GPC63" s="1028"/>
      <c r="GPD63" s="1028"/>
      <c r="GPE63" s="1028"/>
      <c r="GPF63" s="1028"/>
      <c r="GPG63" s="1028"/>
      <c r="GPH63" s="1028"/>
      <c r="GPI63" s="1028"/>
      <c r="GPJ63" s="1028"/>
      <c r="GPK63" s="1028"/>
      <c r="GPL63" s="1028"/>
      <c r="GPM63" s="1028"/>
      <c r="GPN63" s="1028"/>
      <c r="GPO63" s="1028"/>
      <c r="GPP63" s="1028"/>
      <c r="GPQ63" s="1028"/>
      <c r="GPR63" s="1028"/>
      <c r="GPS63" s="1028"/>
      <c r="GPT63" s="1028"/>
      <c r="GPU63" s="1028"/>
      <c r="GPV63" s="1028"/>
      <c r="GPW63" s="1028"/>
      <c r="GPX63" s="1028"/>
      <c r="GPY63" s="1028"/>
      <c r="GPZ63" s="1028"/>
      <c r="GQA63" s="1028"/>
      <c r="GQB63" s="1028"/>
      <c r="GQC63" s="1028"/>
      <c r="GQD63" s="1028"/>
      <c r="GQE63" s="1028"/>
      <c r="GQF63" s="1028"/>
      <c r="GQG63" s="1028"/>
      <c r="GQH63" s="1028"/>
      <c r="GQI63" s="1028"/>
      <c r="GQJ63" s="1028"/>
      <c r="GQK63" s="1028"/>
      <c r="GQL63" s="1028"/>
      <c r="GQM63" s="1028"/>
      <c r="GQN63" s="1028"/>
      <c r="GQO63" s="1028"/>
      <c r="GQP63" s="1028"/>
      <c r="GQQ63" s="1028"/>
      <c r="GQR63" s="1028"/>
      <c r="GQS63" s="1028"/>
      <c r="GQT63" s="1028"/>
      <c r="GQU63" s="1028"/>
      <c r="GQV63" s="1028"/>
      <c r="GQW63" s="1028"/>
      <c r="GQX63" s="1028"/>
      <c r="GQY63" s="1028"/>
      <c r="GQZ63" s="1028"/>
      <c r="GRA63" s="1028"/>
      <c r="GRB63" s="1028"/>
      <c r="GRC63" s="1028"/>
      <c r="GRD63" s="1028"/>
      <c r="GRE63" s="1028"/>
      <c r="GRF63" s="1028"/>
      <c r="GRG63" s="1028"/>
      <c r="GRH63" s="1028"/>
      <c r="GRI63" s="1028"/>
      <c r="GRJ63" s="1028"/>
      <c r="GRK63" s="1028"/>
      <c r="GRL63" s="1028"/>
      <c r="GRM63" s="1028"/>
      <c r="GRN63" s="1028"/>
      <c r="GRO63" s="1028"/>
      <c r="GRP63" s="1028"/>
      <c r="GRQ63" s="1028"/>
      <c r="GRR63" s="1028"/>
      <c r="GRS63" s="1028"/>
      <c r="GRT63" s="1028"/>
      <c r="GRU63" s="1028"/>
      <c r="GRV63" s="1028"/>
      <c r="GRW63" s="1028"/>
      <c r="GRX63" s="1028"/>
      <c r="GRY63" s="1028"/>
      <c r="GRZ63" s="1028"/>
      <c r="GSA63" s="1028"/>
      <c r="GSB63" s="1028"/>
      <c r="GSC63" s="1028"/>
      <c r="GSD63" s="1028"/>
      <c r="GSE63" s="1028"/>
      <c r="GSF63" s="1028"/>
      <c r="GSG63" s="1028"/>
      <c r="GSH63" s="1028"/>
      <c r="GSI63" s="1028"/>
      <c r="GSJ63" s="1028"/>
      <c r="GSK63" s="1028"/>
      <c r="GSL63" s="1028"/>
      <c r="GSM63" s="1028"/>
      <c r="GSN63" s="1028"/>
      <c r="GSO63" s="1028"/>
      <c r="GSP63" s="1028"/>
      <c r="GSQ63" s="1028"/>
      <c r="GSR63" s="1028"/>
      <c r="GSS63" s="1028"/>
      <c r="GST63" s="1028"/>
      <c r="GSU63" s="1028"/>
      <c r="GSV63" s="1028"/>
      <c r="GSW63" s="1028"/>
      <c r="GSX63" s="1028"/>
      <c r="GSY63" s="1028"/>
      <c r="GSZ63" s="1028"/>
      <c r="GTA63" s="1028"/>
      <c r="GTB63" s="1028"/>
      <c r="GTC63" s="1028"/>
      <c r="GTD63" s="1028"/>
      <c r="GTE63" s="1028"/>
      <c r="GTF63" s="1028"/>
      <c r="GTG63" s="1028"/>
      <c r="GTH63" s="1028"/>
      <c r="GTI63" s="1028"/>
      <c r="GTJ63" s="1028"/>
      <c r="GTK63" s="1028"/>
      <c r="GTL63" s="1028"/>
      <c r="GTM63" s="1028"/>
      <c r="GTN63" s="1028"/>
      <c r="GTO63" s="1028"/>
      <c r="GTP63" s="1028"/>
      <c r="GTQ63" s="1028"/>
      <c r="GTR63" s="1028"/>
      <c r="GTS63" s="1028"/>
      <c r="GTT63" s="1028"/>
      <c r="GTU63" s="1028"/>
      <c r="GTV63" s="1028"/>
      <c r="GTW63" s="1028"/>
      <c r="GTX63" s="1028"/>
      <c r="GTY63" s="1028"/>
      <c r="GTZ63" s="1028"/>
      <c r="GUA63" s="1028"/>
      <c r="GUB63" s="1028"/>
      <c r="GUC63" s="1028"/>
      <c r="GUD63" s="1028"/>
      <c r="GUE63" s="1028"/>
      <c r="GUF63" s="1028"/>
      <c r="GUG63" s="1028"/>
      <c r="GUH63" s="1028"/>
      <c r="GUI63" s="1028"/>
      <c r="GUJ63" s="1028"/>
      <c r="GUK63" s="1028"/>
      <c r="GUL63" s="1028"/>
      <c r="GUM63" s="1028"/>
      <c r="GUN63" s="1028"/>
      <c r="GUO63" s="1028"/>
      <c r="GUP63" s="1028"/>
      <c r="GUQ63" s="1028"/>
      <c r="GUR63" s="1028"/>
      <c r="GUS63" s="1028"/>
      <c r="GUT63" s="1028"/>
      <c r="GUU63" s="1028"/>
      <c r="GUV63" s="1028"/>
      <c r="GUW63" s="1028"/>
      <c r="GUX63" s="1028"/>
      <c r="GUY63" s="1028"/>
      <c r="GUZ63" s="1028"/>
      <c r="GVA63" s="1028"/>
      <c r="GVB63" s="1028"/>
      <c r="GVC63" s="1028"/>
      <c r="GVD63" s="1028"/>
      <c r="GVE63" s="1028"/>
      <c r="GVF63" s="1028"/>
      <c r="GVG63" s="1028"/>
      <c r="GVH63" s="1028"/>
      <c r="GVI63" s="1028"/>
      <c r="GVJ63" s="1028"/>
      <c r="GVK63" s="1028"/>
      <c r="GVL63" s="1028"/>
      <c r="GVM63" s="1028"/>
      <c r="GVN63" s="1028"/>
      <c r="GVO63" s="1028"/>
      <c r="GVP63" s="1028"/>
      <c r="GVQ63" s="1028"/>
      <c r="GVR63" s="1028"/>
      <c r="GVS63" s="1028"/>
      <c r="GVT63" s="1028"/>
      <c r="GVU63" s="1028"/>
      <c r="GVV63" s="1028"/>
      <c r="GVW63" s="1028"/>
      <c r="GVX63" s="1028"/>
      <c r="GVY63" s="1028"/>
      <c r="GVZ63" s="1028"/>
      <c r="GWA63" s="1028"/>
      <c r="GWB63" s="1028"/>
      <c r="GWC63" s="1028"/>
      <c r="GWD63" s="1028"/>
      <c r="GWE63" s="1028"/>
      <c r="GWF63" s="1028"/>
      <c r="GWG63" s="1028"/>
      <c r="GWH63" s="1028"/>
      <c r="GWI63" s="1028"/>
      <c r="GWJ63" s="1028"/>
      <c r="GWK63" s="1028"/>
      <c r="GWL63" s="1028"/>
      <c r="GWM63" s="1028"/>
      <c r="GWN63" s="1028"/>
      <c r="GWO63" s="1028"/>
      <c r="GWP63" s="1028"/>
      <c r="GWQ63" s="1028"/>
      <c r="GWR63" s="1028"/>
      <c r="GWS63" s="1028"/>
      <c r="GWT63" s="1028"/>
      <c r="GWU63" s="1028"/>
      <c r="GWV63" s="1028"/>
      <c r="GWW63" s="1028"/>
      <c r="GWX63" s="1028"/>
      <c r="GWY63" s="1028"/>
      <c r="GWZ63" s="1028"/>
      <c r="GXA63" s="1028"/>
      <c r="GXB63" s="1028"/>
      <c r="GXC63" s="1028"/>
      <c r="GXD63" s="1028"/>
      <c r="GXE63" s="1028"/>
      <c r="GXF63" s="1028"/>
      <c r="GXG63" s="1028"/>
      <c r="GXH63" s="1028"/>
      <c r="GXI63" s="1028"/>
      <c r="GXJ63" s="1028"/>
      <c r="GXK63" s="1028"/>
      <c r="GXL63" s="1028"/>
      <c r="GXM63" s="1028"/>
      <c r="GXN63" s="1028"/>
      <c r="GXO63" s="1028"/>
      <c r="GXP63" s="1028"/>
      <c r="GXQ63" s="1028"/>
      <c r="GXR63" s="1028"/>
      <c r="GXS63" s="1028"/>
      <c r="GXT63" s="1028"/>
      <c r="GXU63" s="1028"/>
      <c r="GXV63" s="1028"/>
      <c r="GXW63" s="1028"/>
      <c r="GXX63" s="1028"/>
      <c r="GXY63" s="1028"/>
      <c r="GXZ63" s="1028"/>
      <c r="GYA63" s="1028"/>
      <c r="GYB63" s="1028"/>
      <c r="GYC63" s="1028"/>
      <c r="GYD63" s="1028"/>
      <c r="GYE63" s="1028"/>
      <c r="GYF63" s="1028"/>
      <c r="GYG63" s="1028"/>
      <c r="GYH63" s="1028"/>
      <c r="GYI63" s="1028"/>
      <c r="GYJ63" s="1028"/>
      <c r="GYK63" s="1028"/>
      <c r="GYL63" s="1028"/>
      <c r="GYM63" s="1028"/>
      <c r="GYN63" s="1028"/>
      <c r="GYO63" s="1028"/>
      <c r="GYP63" s="1028"/>
      <c r="GYQ63" s="1028"/>
      <c r="GYR63" s="1028"/>
      <c r="GYS63" s="1028"/>
      <c r="GYT63" s="1028"/>
      <c r="GYU63" s="1028"/>
      <c r="GYV63" s="1028"/>
      <c r="GYW63" s="1028"/>
      <c r="GYX63" s="1028"/>
      <c r="GYY63" s="1028"/>
      <c r="GYZ63" s="1028"/>
      <c r="GZA63" s="1028"/>
      <c r="GZB63" s="1028"/>
      <c r="GZC63" s="1028"/>
      <c r="GZD63" s="1028"/>
      <c r="GZE63" s="1028"/>
      <c r="GZF63" s="1028"/>
      <c r="GZG63" s="1028"/>
      <c r="GZH63" s="1028"/>
      <c r="GZI63" s="1028"/>
      <c r="GZJ63" s="1028"/>
      <c r="GZK63" s="1028"/>
      <c r="GZL63" s="1028"/>
      <c r="GZM63" s="1028"/>
      <c r="GZN63" s="1028"/>
      <c r="GZO63" s="1028"/>
      <c r="GZP63" s="1028"/>
      <c r="GZQ63" s="1028"/>
      <c r="GZR63" s="1028"/>
      <c r="GZS63" s="1028"/>
      <c r="GZT63" s="1028"/>
      <c r="GZU63" s="1028"/>
      <c r="GZV63" s="1028"/>
      <c r="GZW63" s="1028"/>
      <c r="GZX63" s="1028"/>
      <c r="GZY63" s="1028"/>
      <c r="GZZ63" s="1028"/>
      <c r="HAA63" s="1028"/>
      <c r="HAB63" s="1028"/>
      <c r="HAC63" s="1028"/>
      <c r="HAD63" s="1028"/>
      <c r="HAE63" s="1028"/>
      <c r="HAF63" s="1028"/>
      <c r="HAG63" s="1028"/>
      <c r="HAH63" s="1028"/>
      <c r="HAI63" s="1028"/>
      <c r="HAJ63" s="1028"/>
      <c r="HAK63" s="1028"/>
      <c r="HAL63" s="1028"/>
      <c r="HAM63" s="1028"/>
      <c r="HAN63" s="1028"/>
      <c r="HAO63" s="1028"/>
      <c r="HAP63" s="1028"/>
      <c r="HAQ63" s="1028"/>
      <c r="HAR63" s="1028"/>
      <c r="HAS63" s="1028"/>
      <c r="HAT63" s="1028"/>
      <c r="HAU63" s="1028"/>
      <c r="HAV63" s="1028"/>
      <c r="HAW63" s="1028"/>
      <c r="HAX63" s="1028"/>
      <c r="HAY63" s="1028"/>
      <c r="HAZ63" s="1028"/>
      <c r="HBA63" s="1028"/>
      <c r="HBB63" s="1028"/>
      <c r="HBC63" s="1028"/>
      <c r="HBD63" s="1028"/>
      <c r="HBE63" s="1028"/>
      <c r="HBF63" s="1028"/>
      <c r="HBG63" s="1028"/>
      <c r="HBH63" s="1028"/>
      <c r="HBI63" s="1028"/>
      <c r="HBJ63" s="1028"/>
      <c r="HBK63" s="1028"/>
      <c r="HBL63" s="1028"/>
      <c r="HBM63" s="1028"/>
      <c r="HBN63" s="1028"/>
      <c r="HBO63" s="1028"/>
      <c r="HBP63" s="1028"/>
      <c r="HBQ63" s="1028"/>
      <c r="HBR63" s="1028"/>
      <c r="HBS63" s="1028"/>
      <c r="HBT63" s="1028"/>
      <c r="HBU63" s="1028"/>
      <c r="HBV63" s="1028"/>
      <c r="HBW63" s="1028"/>
      <c r="HBX63" s="1028"/>
      <c r="HBY63" s="1028"/>
      <c r="HBZ63" s="1028"/>
      <c r="HCA63" s="1028"/>
      <c r="HCB63" s="1028"/>
      <c r="HCC63" s="1028"/>
      <c r="HCD63" s="1028"/>
      <c r="HCE63" s="1028"/>
      <c r="HCF63" s="1028"/>
      <c r="HCG63" s="1028"/>
      <c r="HCH63" s="1028"/>
      <c r="HCI63" s="1028"/>
      <c r="HCJ63" s="1028"/>
      <c r="HCK63" s="1028"/>
      <c r="HCL63" s="1028"/>
      <c r="HCM63" s="1028"/>
      <c r="HCN63" s="1028"/>
      <c r="HCO63" s="1028"/>
      <c r="HCP63" s="1028"/>
      <c r="HCQ63" s="1028"/>
      <c r="HCR63" s="1028"/>
      <c r="HCS63" s="1028"/>
      <c r="HCT63" s="1028"/>
      <c r="HCU63" s="1028"/>
      <c r="HCV63" s="1028"/>
      <c r="HCW63" s="1028"/>
      <c r="HCX63" s="1028"/>
      <c r="HCY63" s="1028"/>
      <c r="HCZ63" s="1028"/>
      <c r="HDA63" s="1028"/>
      <c r="HDB63" s="1028"/>
      <c r="HDC63" s="1028"/>
      <c r="HDD63" s="1028"/>
      <c r="HDE63" s="1028"/>
      <c r="HDF63" s="1028"/>
      <c r="HDG63" s="1028"/>
      <c r="HDH63" s="1028"/>
      <c r="HDI63" s="1028"/>
      <c r="HDJ63" s="1028"/>
      <c r="HDK63" s="1028"/>
      <c r="HDL63" s="1028"/>
      <c r="HDM63" s="1028"/>
      <c r="HDN63" s="1028"/>
      <c r="HDO63" s="1028"/>
      <c r="HDP63" s="1028"/>
      <c r="HDQ63" s="1028"/>
      <c r="HDR63" s="1028"/>
      <c r="HDS63" s="1028"/>
      <c r="HDT63" s="1028"/>
      <c r="HDU63" s="1028"/>
      <c r="HDV63" s="1028"/>
      <c r="HDW63" s="1028"/>
      <c r="HDX63" s="1028"/>
      <c r="HDY63" s="1028"/>
      <c r="HDZ63" s="1028"/>
      <c r="HEA63" s="1028"/>
      <c r="HEB63" s="1028"/>
      <c r="HEC63" s="1028"/>
      <c r="HED63" s="1028"/>
      <c r="HEE63" s="1028"/>
      <c r="HEF63" s="1028"/>
      <c r="HEG63" s="1028"/>
      <c r="HEH63" s="1028"/>
      <c r="HEI63" s="1028"/>
      <c r="HEJ63" s="1028"/>
      <c r="HEK63" s="1028"/>
      <c r="HEL63" s="1028"/>
      <c r="HEM63" s="1028"/>
      <c r="HEN63" s="1028"/>
      <c r="HEO63" s="1028"/>
      <c r="HEP63" s="1028"/>
      <c r="HEQ63" s="1028"/>
      <c r="HER63" s="1028"/>
      <c r="HES63" s="1028"/>
      <c r="HET63" s="1028"/>
      <c r="HEU63" s="1028"/>
      <c r="HEV63" s="1028"/>
      <c r="HEW63" s="1028"/>
      <c r="HEX63" s="1028"/>
      <c r="HEY63" s="1028"/>
      <c r="HEZ63" s="1028"/>
      <c r="HFA63" s="1028"/>
      <c r="HFB63" s="1028"/>
      <c r="HFC63" s="1028"/>
      <c r="HFD63" s="1028"/>
      <c r="HFE63" s="1028"/>
      <c r="HFF63" s="1028"/>
      <c r="HFG63" s="1028"/>
      <c r="HFH63" s="1028"/>
      <c r="HFI63" s="1028"/>
      <c r="HFJ63" s="1028"/>
      <c r="HFK63" s="1028"/>
      <c r="HFL63" s="1028"/>
      <c r="HFM63" s="1028"/>
      <c r="HFN63" s="1028"/>
      <c r="HFO63" s="1028"/>
      <c r="HFP63" s="1028"/>
      <c r="HFQ63" s="1028"/>
      <c r="HFR63" s="1028"/>
      <c r="HFS63" s="1028"/>
      <c r="HFT63" s="1028"/>
      <c r="HFU63" s="1028"/>
      <c r="HFV63" s="1028"/>
      <c r="HFW63" s="1028"/>
      <c r="HFX63" s="1028"/>
      <c r="HFY63" s="1028"/>
      <c r="HFZ63" s="1028"/>
      <c r="HGA63" s="1028"/>
      <c r="HGB63" s="1028"/>
      <c r="HGC63" s="1028"/>
      <c r="HGD63" s="1028"/>
      <c r="HGE63" s="1028"/>
      <c r="HGF63" s="1028"/>
      <c r="HGG63" s="1028"/>
      <c r="HGH63" s="1028"/>
      <c r="HGI63" s="1028"/>
      <c r="HGJ63" s="1028"/>
      <c r="HGK63" s="1028"/>
      <c r="HGL63" s="1028"/>
      <c r="HGM63" s="1028"/>
      <c r="HGN63" s="1028"/>
      <c r="HGO63" s="1028"/>
      <c r="HGP63" s="1028"/>
      <c r="HGQ63" s="1028"/>
      <c r="HGR63" s="1028"/>
      <c r="HGS63" s="1028"/>
      <c r="HGT63" s="1028"/>
      <c r="HGU63" s="1028"/>
      <c r="HGV63" s="1028"/>
      <c r="HGW63" s="1028"/>
      <c r="HGX63" s="1028"/>
      <c r="HGY63" s="1028"/>
      <c r="HGZ63" s="1028"/>
      <c r="HHA63" s="1028"/>
      <c r="HHB63" s="1028"/>
      <c r="HHC63" s="1028"/>
      <c r="HHD63" s="1028"/>
      <c r="HHE63" s="1028"/>
      <c r="HHF63" s="1028"/>
      <c r="HHG63" s="1028"/>
      <c r="HHH63" s="1028"/>
      <c r="HHI63" s="1028"/>
      <c r="HHJ63" s="1028"/>
      <c r="HHK63" s="1028"/>
      <c r="HHL63" s="1028"/>
      <c r="HHM63" s="1028"/>
      <c r="HHN63" s="1028"/>
      <c r="HHO63" s="1028"/>
      <c r="HHP63" s="1028"/>
      <c r="HHQ63" s="1028"/>
      <c r="HHR63" s="1028"/>
      <c r="HHS63" s="1028"/>
      <c r="HHT63" s="1028"/>
      <c r="HHU63" s="1028"/>
      <c r="HHV63" s="1028"/>
      <c r="HHW63" s="1028"/>
      <c r="HHX63" s="1028"/>
      <c r="HHY63" s="1028"/>
      <c r="HHZ63" s="1028"/>
      <c r="HIA63" s="1028"/>
      <c r="HIB63" s="1028"/>
      <c r="HIC63" s="1028"/>
      <c r="HID63" s="1028"/>
      <c r="HIE63" s="1028"/>
      <c r="HIF63" s="1028"/>
      <c r="HIG63" s="1028"/>
      <c r="HIH63" s="1028"/>
      <c r="HII63" s="1028"/>
      <c r="HIJ63" s="1028"/>
      <c r="HIK63" s="1028"/>
      <c r="HIL63" s="1028"/>
      <c r="HIM63" s="1028"/>
      <c r="HIN63" s="1028"/>
      <c r="HIO63" s="1028"/>
      <c r="HIP63" s="1028"/>
      <c r="HIQ63" s="1028"/>
      <c r="HIR63" s="1028"/>
      <c r="HIS63" s="1028"/>
      <c r="HIT63" s="1028"/>
      <c r="HIU63" s="1028"/>
      <c r="HIV63" s="1028"/>
      <c r="HIW63" s="1028"/>
      <c r="HIX63" s="1028"/>
      <c r="HIY63" s="1028"/>
      <c r="HIZ63" s="1028"/>
      <c r="HJA63" s="1028"/>
      <c r="HJB63" s="1028"/>
      <c r="HJC63" s="1028"/>
      <c r="HJD63" s="1028"/>
      <c r="HJE63" s="1028"/>
      <c r="HJF63" s="1028"/>
      <c r="HJG63" s="1028"/>
      <c r="HJH63" s="1028"/>
      <c r="HJI63" s="1028"/>
      <c r="HJJ63" s="1028"/>
      <c r="HJK63" s="1028"/>
      <c r="HJL63" s="1028"/>
      <c r="HJM63" s="1028"/>
      <c r="HJN63" s="1028"/>
      <c r="HJO63" s="1028"/>
      <c r="HJP63" s="1028"/>
      <c r="HJQ63" s="1028"/>
      <c r="HJR63" s="1028"/>
      <c r="HJS63" s="1028"/>
      <c r="HJT63" s="1028"/>
      <c r="HJU63" s="1028"/>
      <c r="HJV63" s="1028"/>
      <c r="HJW63" s="1028"/>
      <c r="HJX63" s="1028"/>
      <c r="HJY63" s="1028"/>
      <c r="HJZ63" s="1028"/>
      <c r="HKA63" s="1028"/>
      <c r="HKB63" s="1028"/>
      <c r="HKC63" s="1028"/>
      <c r="HKD63" s="1028"/>
      <c r="HKE63" s="1028"/>
      <c r="HKF63" s="1028"/>
      <c r="HKG63" s="1028"/>
      <c r="HKH63" s="1028"/>
      <c r="HKI63" s="1028"/>
      <c r="HKJ63" s="1028"/>
      <c r="HKK63" s="1028"/>
      <c r="HKL63" s="1028"/>
      <c r="HKM63" s="1028"/>
      <c r="HKN63" s="1028"/>
      <c r="HKO63" s="1028"/>
      <c r="HKP63" s="1028"/>
      <c r="HKQ63" s="1028"/>
      <c r="HKR63" s="1028"/>
      <c r="HKS63" s="1028"/>
      <c r="HKT63" s="1028"/>
      <c r="HKU63" s="1028"/>
      <c r="HKV63" s="1028"/>
      <c r="HKW63" s="1028"/>
      <c r="HKX63" s="1028"/>
      <c r="HKY63" s="1028"/>
      <c r="HKZ63" s="1028"/>
      <c r="HLA63" s="1028"/>
      <c r="HLB63" s="1028"/>
      <c r="HLC63" s="1028"/>
      <c r="HLD63" s="1028"/>
      <c r="HLE63" s="1028"/>
      <c r="HLF63" s="1028"/>
      <c r="HLG63" s="1028"/>
      <c r="HLH63" s="1028"/>
      <c r="HLI63" s="1028"/>
      <c r="HLJ63" s="1028"/>
      <c r="HLK63" s="1028"/>
      <c r="HLL63" s="1028"/>
      <c r="HLM63" s="1028"/>
      <c r="HLN63" s="1028"/>
      <c r="HLO63" s="1028"/>
      <c r="HLP63" s="1028"/>
      <c r="HLQ63" s="1028"/>
      <c r="HLR63" s="1028"/>
      <c r="HLS63" s="1028"/>
      <c r="HLT63" s="1028"/>
      <c r="HLU63" s="1028"/>
      <c r="HLV63" s="1028"/>
      <c r="HLW63" s="1028"/>
      <c r="HLX63" s="1028"/>
      <c r="HLY63" s="1028"/>
      <c r="HLZ63" s="1028"/>
      <c r="HMA63" s="1028"/>
      <c r="HMB63" s="1028"/>
      <c r="HMC63" s="1028"/>
      <c r="HMD63" s="1028"/>
      <c r="HME63" s="1028"/>
      <c r="HMF63" s="1028"/>
      <c r="HMG63" s="1028"/>
      <c r="HMH63" s="1028"/>
      <c r="HMI63" s="1028"/>
      <c r="HMJ63" s="1028"/>
      <c r="HMK63" s="1028"/>
      <c r="HML63" s="1028"/>
      <c r="HMM63" s="1028"/>
      <c r="HMN63" s="1028"/>
      <c r="HMO63" s="1028"/>
      <c r="HMP63" s="1028"/>
      <c r="HMQ63" s="1028"/>
      <c r="HMR63" s="1028"/>
      <c r="HMS63" s="1028"/>
      <c r="HMT63" s="1028"/>
      <c r="HMU63" s="1028"/>
      <c r="HMV63" s="1028"/>
      <c r="HMW63" s="1028"/>
      <c r="HMX63" s="1028"/>
      <c r="HMY63" s="1028"/>
      <c r="HMZ63" s="1028"/>
      <c r="HNA63" s="1028"/>
      <c r="HNB63" s="1028"/>
      <c r="HNC63" s="1028"/>
      <c r="HND63" s="1028"/>
      <c r="HNE63" s="1028"/>
      <c r="HNF63" s="1028"/>
      <c r="HNG63" s="1028"/>
      <c r="HNH63" s="1028"/>
      <c r="HNI63" s="1028"/>
      <c r="HNJ63" s="1028"/>
      <c r="HNK63" s="1028"/>
      <c r="HNL63" s="1028"/>
      <c r="HNM63" s="1028"/>
      <c r="HNN63" s="1028"/>
      <c r="HNO63" s="1028"/>
      <c r="HNP63" s="1028"/>
      <c r="HNQ63" s="1028"/>
      <c r="HNR63" s="1028"/>
      <c r="HNS63" s="1028"/>
      <c r="HNT63" s="1028"/>
      <c r="HNU63" s="1028"/>
      <c r="HNV63" s="1028"/>
      <c r="HNW63" s="1028"/>
      <c r="HNX63" s="1028"/>
      <c r="HNY63" s="1028"/>
      <c r="HNZ63" s="1028"/>
      <c r="HOA63" s="1028"/>
      <c r="HOB63" s="1028"/>
      <c r="HOC63" s="1028"/>
      <c r="HOD63" s="1028"/>
      <c r="HOE63" s="1028"/>
      <c r="HOF63" s="1028"/>
      <c r="HOG63" s="1028"/>
      <c r="HOH63" s="1028"/>
      <c r="HOI63" s="1028"/>
      <c r="HOJ63" s="1028"/>
      <c r="HOK63" s="1028"/>
      <c r="HOL63" s="1028"/>
      <c r="HOM63" s="1028"/>
      <c r="HON63" s="1028"/>
      <c r="HOO63" s="1028"/>
      <c r="HOP63" s="1028"/>
      <c r="HOQ63" s="1028"/>
      <c r="HOR63" s="1028"/>
      <c r="HOS63" s="1028"/>
      <c r="HOT63" s="1028"/>
      <c r="HOU63" s="1028"/>
      <c r="HOV63" s="1028"/>
      <c r="HOW63" s="1028"/>
      <c r="HOX63" s="1028"/>
      <c r="HOY63" s="1028"/>
      <c r="HOZ63" s="1028"/>
      <c r="HPA63" s="1028"/>
      <c r="HPB63" s="1028"/>
      <c r="HPC63" s="1028"/>
      <c r="HPD63" s="1028"/>
      <c r="HPE63" s="1028"/>
      <c r="HPF63" s="1028"/>
      <c r="HPG63" s="1028"/>
      <c r="HPH63" s="1028"/>
      <c r="HPI63" s="1028"/>
      <c r="HPJ63" s="1028"/>
      <c r="HPK63" s="1028"/>
      <c r="HPL63" s="1028"/>
      <c r="HPM63" s="1028"/>
      <c r="HPN63" s="1028"/>
      <c r="HPO63" s="1028"/>
      <c r="HPP63" s="1028"/>
      <c r="HPQ63" s="1028"/>
      <c r="HPR63" s="1028"/>
      <c r="HPS63" s="1028"/>
      <c r="HPT63" s="1028"/>
      <c r="HPU63" s="1028"/>
      <c r="HPV63" s="1028"/>
      <c r="HPW63" s="1028"/>
      <c r="HPX63" s="1028"/>
      <c r="HPY63" s="1028"/>
      <c r="HPZ63" s="1028"/>
      <c r="HQA63" s="1028"/>
      <c r="HQB63" s="1028"/>
      <c r="HQC63" s="1028"/>
      <c r="HQD63" s="1028"/>
      <c r="HQE63" s="1028"/>
      <c r="HQF63" s="1028"/>
      <c r="HQG63" s="1028"/>
      <c r="HQH63" s="1028"/>
      <c r="HQI63" s="1028"/>
      <c r="HQJ63" s="1028"/>
      <c r="HQK63" s="1028"/>
      <c r="HQL63" s="1028"/>
      <c r="HQM63" s="1028"/>
      <c r="HQN63" s="1028"/>
      <c r="HQO63" s="1028"/>
      <c r="HQP63" s="1028"/>
      <c r="HQQ63" s="1028"/>
      <c r="HQR63" s="1028"/>
      <c r="HQS63" s="1028"/>
      <c r="HQT63" s="1028"/>
      <c r="HQU63" s="1028"/>
      <c r="HQV63" s="1028"/>
      <c r="HQW63" s="1028"/>
      <c r="HQX63" s="1028"/>
      <c r="HQY63" s="1028"/>
      <c r="HQZ63" s="1028"/>
      <c r="HRA63" s="1028"/>
      <c r="HRB63" s="1028"/>
      <c r="HRC63" s="1028"/>
      <c r="HRD63" s="1028"/>
      <c r="HRE63" s="1028"/>
      <c r="HRF63" s="1028"/>
      <c r="HRG63" s="1028"/>
      <c r="HRH63" s="1028"/>
      <c r="HRI63" s="1028"/>
      <c r="HRJ63" s="1028"/>
      <c r="HRK63" s="1028"/>
      <c r="HRL63" s="1028"/>
      <c r="HRM63" s="1028"/>
      <c r="HRN63" s="1028"/>
      <c r="HRO63" s="1028"/>
      <c r="HRP63" s="1028"/>
      <c r="HRQ63" s="1028"/>
      <c r="HRR63" s="1028"/>
      <c r="HRS63" s="1028"/>
      <c r="HRT63" s="1028"/>
      <c r="HRU63" s="1028"/>
      <c r="HRV63" s="1028"/>
      <c r="HRW63" s="1028"/>
      <c r="HRX63" s="1028"/>
      <c r="HRY63" s="1028"/>
      <c r="HRZ63" s="1028"/>
      <c r="HSA63" s="1028"/>
      <c r="HSB63" s="1028"/>
      <c r="HSC63" s="1028"/>
      <c r="HSD63" s="1028"/>
      <c r="HSE63" s="1028"/>
      <c r="HSF63" s="1028"/>
      <c r="HSG63" s="1028"/>
      <c r="HSH63" s="1028"/>
      <c r="HSI63" s="1028"/>
      <c r="HSJ63" s="1028"/>
      <c r="HSK63" s="1028"/>
      <c r="HSL63" s="1028"/>
      <c r="HSM63" s="1028"/>
      <c r="HSN63" s="1028"/>
      <c r="HSO63" s="1028"/>
      <c r="HSP63" s="1028"/>
      <c r="HSQ63" s="1028"/>
      <c r="HSR63" s="1028"/>
      <c r="HSS63" s="1028"/>
      <c r="HST63" s="1028"/>
      <c r="HSU63" s="1028"/>
      <c r="HSV63" s="1028"/>
      <c r="HSW63" s="1028"/>
      <c r="HSX63" s="1028"/>
      <c r="HSY63" s="1028"/>
      <c r="HSZ63" s="1028"/>
      <c r="HTA63" s="1028"/>
      <c r="HTB63" s="1028"/>
      <c r="HTC63" s="1028"/>
      <c r="HTD63" s="1028"/>
      <c r="HTE63" s="1028"/>
      <c r="HTF63" s="1028"/>
      <c r="HTG63" s="1028"/>
      <c r="HTH63" s="1028"/>
      <c r="HTI63" s="1028"/>
      <c r="HTJ63" s="1028"/>
      <c r="HTK63" s="1028"/>
      <c r="HTL63" s="1028"/>
      <c r="HTM63" s="1028"/>
      <c r="HTN63" s="1028"/>
      <c r="HTO63" s="1028"/>
      <c r="HTP63" s="1028"/>
      <c r="HTQ63" s="1028"/>
      <c r="HTR63" s="1028"/>
      <c r="HTS63" s="1028"/>
      <c r="HTT63" s="1028"/>
      <c r="HTU63" s="1028"/>
      <c r="HTV63" s="1028"/>
      <c r="HTW63" s="1028"/>
      <c r="HTX63" s="1028"/>
      <c r="HTY63" s="1028"/>
      <c r="HTZ63" s="1028"/>
      <c r="HUA63" s="1028"/>
      <c r="HUB63" s="1028"/>
      <c r="HUC63" s="1028"/>
      <c r="HUD63" s="1028"/>
      <c r="HUE63" s="1028"/>
      <c r="HUF63" s="1028"/>
      <c r="HUG63" s="1028"/>
      <c r="HUH63" s="1028"/>
      <c r="HUI63" s="1028"/>
      <c r="HUJ63" s="1028"/>
      <c r="HUK63" s="1028"/>
      <c r="HUL63" s="1028"/>
      <c r="HUM63" s="1028"/>
      <c r="HUN63" s="1028"/>
      <c r="HUO63" s="1028"/>
      <c r="HUP63" s="1028"/>
      <c r="HUQ63" s="1028"/>
      <c r="HUR63" s="1028"/>
      <c r="HUS63" s="1028"/>
      <c r="HUT63" s="1028"/>
      <c r="HUU63" s="1028"/>
      <c r="HUV63" s="1028"/>
      <c r="HUW63" s="1028"/>
      <c r="HUX63" s="1028"/>
      <c r="HUY63" s="1028"/>
      <c r="HUZ63" s="1028"/>
      <c r="HVA63" s="1028"/>
      <c r="HVB63" s="1028"/>
      <c r="HVC63" s="1028"/>
      <c r="HVD63" s="1028"/>
      <c r="HVE63" s="1028"/>
      <c r="HVF63" s="1028"/>
      <c r="HVG63" s="1028"/>
      <c r="HVH63" s="1028"/>
      <c r="HVI63" s="1028"/>
      <c r="HVJ63" s="1028"/>
      <c r="HVK63" s="1028"/>
      <c r="HVL63" s="1028"/>
      <c r="HVM63" s="1028"/>
      <c r="HVN63" s="1028"/>
      <c r="HVO63" s="1028"/>
      <c r="HVP63" s="1028"/>
      <c r="HVQ63" s="1028"/>
      <c r="HVR63" s="1028"/>
      <c r="HVS63" s="1028"/>
      <c r="HVT63" s="1028"/>
      <c r="HVU63" s="1028"/>
      <c r="HVV63" s="1028"/>
      <c r="HVW63" s="1028"/>
      <c r="HVX63" s="1028"/>
      <c r="HVY63" s="1028"/>
      <c r="HVZ63" s="1028"/>
      <c r="HWA63" s="1028"/>
      <c r="HWB63" s="1028"/>
      <c r="HWC63" s="1028"/>
      <c r="HWD63" s="1028"/>
      <c r="HWE63" s="1028"/>
      <c r="HWF63" s="1028"/>
      <c r="HWG63" s="1028"/>
      <c r="HWH63" s="1028"/>
      <c r="HWI63" s="1028"/>
      <c r="HWJ63" s="1028"/>
      <c r="HWK63" s="1028"/>
      <c r="HWL63" s="1028"/>
      <c r="HWM63" s="1028"/>
      <c r="HWN63" s="1028"/>
      <c r="HWO63" s="1028"/>
      <c r="HWP63" s="1028"/>
      <c r="HWQ63" s="1028"/>
      <c r="HWR63" s="1028"/>
      <c r="HWS63" s="1028"/>
      <c r="HWT63" s="1028"/>
      <c r="HWU63" s="1028"/>
      <c r="HWV63" s="1028"/>
      <c r="HWW63" s="1028"/>
      <c r="HWX63" s="1028"/>
      <c r="HWY63" s="1028"/>
      <c r="HWZ63" s="1028"/>
      <c r="HXA63" s="1028"/>
      <c r="HXB63" s="1028"/>
      <c r="HXC63" s="1028"/>
      <c r="HXD63" s="1028"/>
      <c r="HXE63" s="1028"/>
      <c r="HXF63" s="1028"/>
      <c r="HXG63" s="1028"/>
      <c r="HXH63" s="1028"/>
      <c r="HXI63" s="1028"/>
      <c r="HXJ63" s="1028"/>
      <c r="HXK63" s="1028"/>
      <c r="HXL63" s="1028"/>
      <c r="HXM63" s="1028"/>
      <c r="HXN63" s="1028"/>
      <c r="HXO63" s="1028"/>
      <c r="HXP63" s="1028"/>
      <c r="HXQ63" s="1028"/>
      <c r="HXR63" s="1028"/>
      <c r="HXS63" s="1028"/>
      <c r="HXT63" s="1028"/>
      <c r="HXU63" s="1028"/>
      <c r="HXV63" s="1028"/>
      <c r="HXW63" s="1028"/>
      <c r="HXX63" s="1028"/>
      <c r="HXY63" s="1028"/>
      <c r="HXZ63" s="1028"/>
      <c r="HYA63" s="1028"/>
      <c r="HYB63" s="1028"/>
      <c r="HYC63" s="1028"/>
      <c r="HYD63" s="1028"/>
      <c r="HYE63" s="1028"/>
      <c r="HYF63" s="1028"/>
      <c r="HYG63" s="1028"/>
      <c r="HYH63" s="1028"/>
      <c r="HYI63" s="1028"/>
      <c r="HYJ63" s="1028"/>
      <c r="HYK63" s="1028"/>
      <c r="HYL63" s="1028"/>
      <c r="HYM63" s="1028"/>
      <c r="HYN63" s="1028"/>
      <c r="HYO63" s="1028"/>
      <c r="HYP63" s="1028"/>
      <c r="HYQ63" s="1028"/>
      <c r="HYR63" s="1028"/>
      <c r="HYS63" s="1028"/>
      <c r="HYT63" s="1028"/>
      <c r="HYU63" s="1028"/>
      <c r="HYV63" s="1028"/>
      <c r="HYW63" s="1028"/>
      <c r="HYX63" s="1028"/>
      <c r="HYY63" s="1028"/>
      <c r="HYZ63" s="1028"/>
      <c r="HZA63" s="1028"/>
      <c r="HZB63" s="1028"/>
      <c r="HZC63" s="1028"/>
      <c r="HZD63" s="1028"/>
      <c r="HZE63" s="1028"/>
      <c r="HZF63" s="1028"/>
      <c r="HZG63" s="1028"/>
      <c r="HZH63" s="1028"/>
      <c r="HZI63" s="1028"/>
      <c r="HZJ63" s="1028"/>
      <c r="HZK63" s="1028"/>
      <c r="HZL63" s="1028"/>
      <c r="HZM63" s="1028"/>
      <c r="HZN63" s="1028"/>
      <c r="HZO63" s="1028"/>
      <c r="HZP63" s="1028"/>
      <c r="HZQ63" s="1028"/>
      <c r="HZR63" s="1028"/>
      <c r="HZS63" s="1028"/>
      <c r="HZT63" s="1028"/>
      <c r="HZU63" s="1028"/>
      <c r="HZV63" s="1028"/>
      <c r="HZW63" s="1028"/>
      <c r="HZX63" s="1028"/>
      <c r="HZY63" s="1028"/>
      <c r="HZZ63" s="1028"/>
      <c r="IAA63" s="1028"/>
      <c r="IAB63" s="1028"/>
      <c r="IAC63" s="1028"/>
      <c r="IAD63" s="1028"/>
      <c r="IAE63" s="1028"/>
      <c r="IAF63" s="1028"/>
      <c r="IAG63" s="1028"/>
      <c r="IAH63" s="1028"/>
      <c r="IAI63" s="1028"/>
      <c r="IAJ63" s="1028"/>
      <c r="IAK63" s="1028"/>
      <c r="IAL63" s="1028"/>
      <c r="IAM63" s="1028"/>
      <c r="IAN63" s="1028"/>
      <c r="IAO63" s="1028"/>
      <c r="IAP63" s="1028"/>
      <c r="IAQ63" s="1028"/>
      <c r="IAR63" s="1028"/>
      <c r="IAS63" s="1028"/>
      <c r="IAT63" s="1028"/>
      <c r="IAU63" s="1028"/>
      <c r="IAV63" s="1028"/>
      <c r="IAW63" s="1028"/>
      <c r="IAX63" s="1028"/>
      <c r="IAY63" s="1028"/>
      <c r="IAZ63" s="1028"/>
      <c r="IBA63" s="1028"/>
      <c r="IBB63" s="1028"/>
      <c r="IBC63" s="1028"/>
      <c r="IBD63" s="1028"/>
      <c r="IBE63" s="1028"/>
      <c r="IBF63" s="1028"/>
      <c r="IBG63" s="1028"/>
      <c r="IBH63" s="1028"/>
      <c r="IBI63" s="1028"/>
      <c r="IBJ63" s="1028"/>
      <c r="IBK63" s="1028"/>
      <c r="IBL63" s="1028"/>
      <c r="IBM63" s="1028"/>
      <c r="IBN63" s="1028"/>
      <c r="IBO63" s="1028"/>
      <c r="IBP63" s="1028"/>
      <c r="IBQ63" s="1028"/>
      <c r="IBR63" s="1028"/>
      <c r="IBS63" s="1028"/>
      <c r="IBT63" s="1028"/>
      <c r="IBU63" s="1028"/>
      <c r="IBV63" s="1028"/>
      <c r="IBW63" s="1028"/>
      <c r="IBX63" s="1028"/>
      <c r="IBY63" s="1028"/>
      <c r="IBZ63" s="1028"/>
      <c r="ICA63" s="1028"/>
      <c r="ICB63" s="1028"/>
      <c r="ICC63" s="1028"/>
      <c r="ICD63" s="1028"/>
      <c r="ICE63" s="1028"/>
      <c r="ICF63" s="1028"/>
      <c r="ICG63" s="1028"/>
      <c r="ICH63" s="1028"/>
      <c r="ICI63" s="1028"/>
      <c r="ICJ63" s="1028"/>
      <c r="ICK63" s="1028"/>
      <c r="ICL63" s="1028"/>
      <c r="ICM63" s="1028"/>
      <c r="ICN63" s="1028"/>
      <c r="ICO63" s="1028"/>
      <c r="ICP63" s="1028"/>
      <c r="ICQ63" s="1028"/>
      <c r="ICR63" s="1028"/>
      <c r="ICS63" s="1028"/>
      <c r="ICT63" s="1028"/>
      <c r="ICU63" s="1028"/>
      <c r="ICV63" s="1028"/>
      <c r="ICW63" s="1028"/>
      <c r="ICX63" s="1028"/>
      <c r="ICY63" s="1028"/>
      <c r="ICZ63" s="1028"/>
      <c r="IDA63" s="1028"/>
      <c r="IDB63" s="1028"/>
      <c r="IDC63" s="1028"/>
      <c r="IDD63" s="1028"/>
      <c r="IDE63" s="1028"/>
      <c r="IDF63" s="1028"/>
      <c r="IDG63" s="1028"/>
      <c r="IDH63" s="1028"/>
      <c r="IDI63" s="1028"/>
      <c r="IDJ63" s="1028"/>
      <c r="IDK63" s="1028"/>
      <c r="IDL63" s="1028"/>
      <c r="IDM63" s="1028"/>
      <c r="IDN63" s="1028"/>
      <c r="IDO63" s="1028"/>
      <c r="IDP63" s="1028"/>
      <c r="IDQ63" s="1028"/>
      <c r="IDR63" s="1028"/>
      <c r="IDS63" s="1028"/>
      <c r="IDT63" s="1028"/>
      <c r="IDU63" s="1028"/>
      <c r="IDV63" s="1028"/>
      <c r="IDW63" s="1028"/>
      <c r="IDX63" s="1028"/>
      <c r="IDY63" s="1028"/>
      <c r="IDZ63" s="1028"/>
      <c r="IEA63" s="1028"/>
      <c r="IEB63" s="1028"/>
      <c r="IEC63" s="1028"/>
      <c r="IED63" s="1028"/>
      <c r="IEE63" s="1028"/>
      <c r="IEF63" s="1028"/>
      <c r="IEG63" s="1028"/>
      <c r="IEH63" s="1028"/>
      <c r="IEI63" s="1028"/>
      <c r="IEJ63" s="1028"/>
      <c r="IEK63" s="1028"/>
      <c r="IEL63" s="1028"/>
      <c r="IEM63" s="1028"/>
      <c r="IEN63" s="1028"/>
      <c r="IEO63" s="1028"/>
      <c r="IEP63" s="1028"/>
      <c r="IEQ63" s="1028"/>
      <c r="IER63" s="1028"/>
      <c r="IES63" s="1028"/>
      <c r="IET63" s="1028"/>
      <c r="IEU63" s="1028"/>
      <c r="IEV63" s="1028"/>
      <c r="IEW63" s="1028"/>
      <c r="IEX63" s="1028"/>
      <c r="IEY63" s="1028"/>
      <c r="IEZ63" s="1028"/>
      <c r="IFA63" s="1028"/>
      <c r="IFB63" s="1028"/>
      <c r="IFC63" s="1028"/>
      <c r="IFD63" s="1028"/>
      <c r="IFE63" s="1028"/>
      <c r="IFF63" s="1028"/>
      <c r="IFG63" s="1028"/>
      <c r="IFH63" s="1028"/>
      <c r="IFI63" s="1028"/>
      <c r="IFJ63" s="1028"/>
      <c r="IFK63" s="1028"/>
      <c r="IFL63" s="1028"/>
      <c r="IFM63" s="1028"/>
      <c r="IFN63" s="1028"/>
      <c r="IFO63" s="1028"/>
      <c r="IFP63" s="1028"/>
      <c r="IFQ63" s="1028"/>
      <c r="IFR63" s="1028"/>
      <c r="IFS63" s="1028"/>
      <c r="IFT63" s="1028"/>
      <c r="IFU63" s="1028"/>
      <c r="IFV63" s="1028"/>
      <c r="IFW63" s="1028"/>
      <c r="IFX63" s="1028"/>
      <c r="IFY63" s="1028"/>
      <c r="IFZ63" s="1028"/>
      <c r="IGA63" s="1028"/>
      <c r="IGB63" s="1028"/>
      <c r="IGC63" s="1028"/>
      <c r="IGD63" s="1028"/>
      <c r="IGE63" s="1028"/>
      <c r="IGF63" s="1028"/>
      <c r="IGG63" s="1028"/>
      <c r="IGH63" s="1028"/>
      <c r="IGI63" s="1028"/>
      <c r="IGJ63" s="1028"/>
      <c r="IGK63" s="1028"/>
      <c r="IGL63" s="1028"/>
      <c r="IGM63" s="1028"/>
      <c r="IGN63" s="1028"/>
      <c r="IGO63" s="1028"/>
      <c r="IGP63" s="1028"/>
      <c r="IGQ63" s="1028"/>
      <c r="IGR63" s="1028"/>
      <c r="IGS63" s="1028"/>
      <c r="IGT63" s="1028"/>
      <c r="IGU63" s="1028"/>
      <c r="IGV63" s="1028"/>
      <c r="IGW63" s="1028"/>
      <c r="IGX63" s="1028"/>
      <c r="IGY63" s="1028"/>
      <c r="IGZ63" s="1028"/>
      <c r="IHA63" s="1028"/>
      <c r="IHB63" s="1028"/>
      <c r="IHC63" s="1028"/>
      <c r="IHD63" s="1028"/>
      <c r="IHE63" s="1028"/>
      <c r="IHF63" s="1028"/>
      <c r="IHG63" s="1028"/>
      <c r="IHH63" s="1028"/>
      <c r="IHI63" s="1028"/>
      <c r="IHJ63" s="1028"/>
      <c r="IHK63" s="1028"/>
      <c r="IHL63" s="1028"/>
      <c r="IHM63" s="1028"/>
      <c r="IHN63" s="1028"/>
      <c r="IHO63" s="1028"/>
      <c r="IHP63" s="1028"/>
      <c r="IHQ63" s="1028"/>
      <c r="IHR63" s="1028"/>
      <c r="IHS63" s="1028"/>
      <c r="IHT63" s="1028"/>
      <c r="IHU63" s="1028"/>
      <c r="IHV63" s="1028"/>
      <c r="IHW63" s="1028"/>
      <c r="IHX63" s="1028"/>
      <c r="IHY63" s="1028"/>
      <c r="IHZ63" s="1028"/>
      <c r="IIA63" s="1028"/>
      <c r="IIB63" s="1028"/>
      <c r="IIC63" s="1028"/>
      <c r="IID63" s="1028"/>
      <c r="IIE63" s="1028"/>
      <c r="IIF63" s="1028"/>
      <c r="IIG63" s="1028"/>
      <c r="IIH63" s="1028"/>
      <c r="III63" s="1028"/>
      <c r="IIJ63" s="1028"/>
      <c r="IIK63" s="1028"/>
      <c r="IIL63" s="1028"/>
      <c r="IIM63" s="1028"/>
      <c r="IIN63" s="1028"/>
      <c r="IIO63" s="1028"/>
      <c r="IIP63" s="1028"/>
      <c r="IIQ63" s="1028"/>
      <c r="IIR63" s="1028"/>
      <c r="IIS63" s="1028"/>
      <c r="IIT63" s="1028"/>
      <c r="IIU63" s="1028"/>
      <c r="IIV63" s="1028"/>
      <c r="IIW63" s="1028"/>
      <c r="IIX63" s="1028"/>
      <c r="IIY63" s="1028"/>
      <c r="IIZ63" s="1028"/>
      <c r="IJA63" s="1028"/>
      <c r="IJB63" s="1028"/>
      <c r="IJC63" s="1028"/>
      <c r="IJD63" s="1028"/>
      <c r="IJE63" s="1028"/>
      <c r="IJF63" s="1028"/>
      <c r="IJG63" s="1028"/>
      <c r="IJH63" s="1028"/>
      <c r="IJI63" s="1028"/>
      <c r="IJJ63" s="1028"/>
      <c r="IJK63" s="1028"/>
      <c r="IJL63" s="1028"/>
      <c r="IJM63" s="1028"/>
      <c r="IJN63" s="1028"/>
      <c r="IJO63" s="1028"/>
      <c r="IJP63" s="1028"/>
      <c r="IJQ63" s="1028"/>
      <c r="IJR63" s="1028"/>
      <c r="IJS63" s="1028"/>
      <c r="IJT63" s="1028"/>
      <c r="IJU63" s="1028"/>
      <c r="IJV63" s="1028"/>
      <c r="IJW63" s="1028"/>
      <c r="IJX63" s="1028"/>
      <c r="IJY63" s="1028"/>
      <c r="IJZ63" s="1028"/>
      <c r="IKA63" s="1028"/>
      <c r="IKB63" s="1028"/>
      <c r="IKC63" s="1028"/>
      <c r="IKD63" s="1028"/>
      <c r="IKE63" s="1028"/>
      <c r="IKF63" s="1028"/>
      <c r="IKG63" s="1028"/>
      <c r="IKH63" s="1028"/>
      <c r="IKI63" s="1028"/>
      <c r="IKJ63" s="1028"/>
      <c r="IKK63" s="1028"/>
      <c r="IKL63" s="1028"/>
      <c r="IKM63" s="1028"/>
      <c r="IKN63" s="1028"/>
      <c r="IKO63" s="1028"/>
      <c r="IKP63" s="1028"/>
      <c r="IKQ63" s="1028"/>
      <c r="IKR63" s="1028"/>
      <c r="IKS63" s="1028"/>
      <c r="IKT63" s="1028"/>
      <c r="IKU63" s="1028"/>
      <c r="IKV63" s="1028"/>
      <c r="IKW63" s="1028"/>
      <c r="IKX63" s="1028"/>
      <c r="IKY63" s="1028"/>
      <c r="IKZ63" s="1028"/>
      <c r="ILA63" s="1028"/>
      <c r="ILB63" s="1028"/>
      <c r="ILC63" s="1028"/>
      <c r="ILD63" s="1028"/>
      <c r="ILE63" s="1028"/>
      <c r="ILF63" s="1028"/>
      <c r="ILG63" s="1028"/>
      <c r="ILH63" s="1028"/>
      <c r="ILI63" s="1028"/>
      <c r="ILJ63" s="1028"/>
      <c r="ILK63" s="1028"/>
      <c r="ILL63" s="1028"/>
      <c r="ILM63" s="1028"/>
      <c r="ILN63" s="1028"/>
      <c r="ILO63" s="1028"/>
      <c r="ILP63" s="1028"/>
      <c r="ILQ63" s="1028"/>
      <c r="ILR63" s="1028"/>
      <c r="ILS63" s="1028"/>
      <c r="ILT63" s="1028"/>
      <c r="ILU63" s="1028"/>
      <c r="ILV63" s="1028"/>
      <c r="ILW63" s="1028"/>
      <c r="ILX63" s="1028"/>
      <c r="ILY63" s="1028"/>
      <c r="ILZ63" s="1028"/>
      <c r="IMA63" s="1028"/>
      <c r="IMB63" s="1028"/>
      <c r="IMC63" s="1028"/>
      <c r="IMD63" s="1028"/>
      <c r="IME63" s="1028"/>
      <c r="IMF63" s="1028"/>
      <c r="IMG63" s="1028"/>
      <c r="IMH63" s="1028"/>
      <c r="IMI63" s="1028"/>
      <c r="IMJ63" s="1028"/>
      <c r="IMK63" s="1028"/>
      <c r="IML63" s="1028"/>
      <c r="IMM63" s="1028"/>
      <c r="IMN63" s="1028"/>
      <c r="IMO63" s="1028"/>
      <c r="IMP63" s="1028"/>
      <c r="IMQ63" s="1028"/>
      <c r="IMR63" s="1028"/>
      <c r="IMS63" s="1028"/>
      <c r="IMT63" s="1028"/>
      <c r="IMU63" s="1028"/>
      <c r="IMV63" s="1028"/>
      <c r="IMW63" s="1028"/>
      <c r="IMX63" s="1028"/>
      <c r="IMY63" s="1028"/>
      <c r="IMZ63" s="1028"/>
      <c r="INA63" s="1028"/>
      <c r="INB63" s="1028"/>
      <c r="INC63" s="1028"/>
      <c r="IND63" s="1028"/>
      <c r="INE63" s="1028"/>
      <c r="INF63" s="1028"/>
      <c r="ING63" s="1028"/>
      <c r="INH63" s="1028"/>
      <c r="INI63" s="1028"/>
      <c r="INJ63" s="1028"/>
      <c r="INK63" s="1028"/>
      <c r="INL63" s="1028"/>
      <c r="INM63" s="1028"/>
      <c r="INN63" s="1028"/>
      <c r="INO63" s="1028"/>
      <c r="INP63" s="1028"/>
      <c r="INQ63" s="1028"/>
      <c r="INR63" s="1028"/>
      <c r="INS63" s="1028"/>
      <c r="INT63" s="1028"/>
      <c r="INU63" s="1028"/>
      <c r="INV63" s="1028"/>
      <c r="INW63" s="1028"/>
      <c r="INX63" s="1028"/>
      <c r="INY63" s="1028"/>
      <c r="INZ63" s="1028"/>
      <c r="IOA63" s="1028"/>
      <c r="IOB63" s="1028"/>
      <c r="IOC63" s="1028"/>
      <c r="IOD63" s="1028"/>
      <c r="IOE63" s="1028"/>
      <c r="IOF63" s="1028"/>
      <c r="IOG63" s="1028"/>
      <c r="IOH63" s="1028"/>
      <c r="IOI63" s="1028"/>
      <c r="IOJ63" s="1028"/>
      <c r="IOK63" s="1028"/>
      <c r="IOL63" s="1028"/>
      <c r="IOM63" s="1028"/>
      <c r="ION63" s="1028"/>
      <c r="IOO63" s="1028"/>
      <c r="IOP63" s="1028"/>
      <c r="IOQ63" s="1028"/>
      <c r="IOR63" s="1028"/>
      <c r="IOS63" s="1028"/>
      <c r="IOT63" s="1028"/>
      <c r="IOU63" s="1028"/>
      <c r="IOV63" s="1028"/>
      <c r="IOW63" s="1028"/>
      <c r="IOX63" s="1028"/>
      <c r="IOY63" s="1028"/>
      <c r="IOZ63" s="1028"/>
      <c r="IPA63" s="1028"/>
      <c r="IPB63" s="1028"/>
      <c r="IPC63" s="1028"/>
      <c r="IPD63" s="1028"/>
      <c r="IPE63" s="1028"/>
      <c r="IPF63" s="1028"/>
      <c r="IPG63" s="1028"/>
      <c r="IPH63" s="1028"/>
      <c r="IPI63" s="1028"/>
      <c r="IPJ63" s="1028"/>
      <c r="IPK63" s="1028"/>
      <c r="IPL63" s="1028"/>
      <c r="IPM63" s="1028"/>
      <c r="IPN63" s="1028"/>
      <c r="IPO63" s="1028"/>
      <c r="IPP63" s="1028"/>
      <c r="IPQ63" s="1028"/>
      <c r="IPR63" s="1028"/>
      <c r="IPS63" s="1028"/>
      <c r="IPT63" s="1028"/>
      <c r="IPU63" s="1028"/>
      <c r="IPV63" s="1028"/>
      <c r="IPW63" s="1028"/>
      <c r="IPX63" s="1028"/>
      <c r="IPY63" s="1028"/>
      <c r="IPZ63" s="1028"/>
      <c r="IQA63" s="1028"/>
      <c r="IQB63" s="1028"/>
      <c r="IQC63" s="1028"/>
      <c r="IQD63" s="1028"/>
      <c r="IQE63" s="1028"/>
      <c r="IQF63" s="1028"/>
      <c r="IQG63" s="1028"/>
      <c r="IQH63" s="1028"/>
      <c r="IQI63" s="1028"/>
      <c r="IQJ63" s="1028"/>
      <c r="IQK63" s="1028"/>
      <c r="IQL63" s="1028"/>
      <c r="IQM63" s="1028"/>
      <c r="IQN63" s="1028"/>
      <c r="IQO63" s="1028"/>
      <c r="IQP63" s="1028"/>
      <c r="IQQ63" s="1028"/>
      <c r="IQR63" s="1028"/>
      <c r="IQS63" s="1028"/>
      <c r="IQT63" s="1028"/>
      <c r="IQU63" s="1028"/>
      <c r="IQV63" s="1028"/>
      <c r="IQW63" s="1028"/>
      <c r="IQX63" s="1028"/>
      <c r="IQY63" s="1028"/>
      <c r="IQZ63" s="1028"/>
      <c r="IRA63" s="1028"/>
      <c r="IRB63" s="1028"/>
      <c r="IRC63" s="1028"/>
      <c r="IRD63" s="1028"/>
      <c r="IRE63" s="1028"/>
      <c r="IRF63" s="1028"/>
      <c r="IRG63" s="1028"/>
      <c r="IRH63" s="1028"/>
      <c r="IRI63" s="1028"/>
      <c r="IRJ63" s="1028"/>
      <c r="IRK63" s="1028"/>
      <c r="IRL63" s="1028"/>
      <c r="IRM63" s="1028"/>
      <c r="IRN63" s="1028"/>
      <c r="IRO63" s="1028"/>
      <c r="IRP63" s="1028"/>
      <c r="IRQ63" s="1028"/>
      <c r="IRR63" s="1028"/>
      <c r="IRS63" s="1028"/>
      <c r="IRT63" s="1028"/>
      <c r="IRU63" s="1028"/>
      <c r="IRV63" s="1028"/>
      <c r="IRW63" s="1028"/>
      <c r="IRX63" s="1028"/>
      <c r="IRY63" s="1028"/>
      <c r="IRZ63" s="1028"/>
      <c r="ISA63" s="1028"/>
      <c r="ISB63" s="1028"/>
      <c r="ISC63" s="1028"/>
      <c r="ISD63" s="1028"/>
      <c r="ISE63" s="1028"/>
      <c r="ISF63" s="1028"/>
      <c r="ISG63" s="1028"/>
      <c r="ISH63" s="1028"/>
      <c r="ISI63" s="1028"/>
      <c r="ISJ63" s="1028"/>
      <c r="ISK63" s="1028"/>
      <c r="ISL63" s="1028"/>
      <c r="ISM63" s="1028"/>
      <c r="ISN63" s="1028"/>
      <c r="ISO63" s="1028"/>
      <c r="ISP63" s="1028"/>
      <c r="ISQ63" s="1028"/>
      <c r="ISR63" s="1028"/>
      <c r="ISS63" s="1028"/>
      <c r="IST63" s="1028"/>
      <c r="ISU63" s="1028"/>
      <c r="ISV63" s="1028"/>
      <c r="ISW63" s="1028"/>
      <c r="ISX63" s="1028"/>
      <c r="ISY63" s="1028"/>
      <c r="ISZ63" s="1028"/>
      <c r="ITA63" s="1028"/>
      <c r="ITB63" s="1028"/>
      <c r="ITC63" s="1028"/>
      <c r="ITD63" s="1028"/>
      <c r="ITE63" s="1028"/>
      <c r="ITF63" s="1028"/>
      <c r="ITG63" s="1028"/>
      <c r="ITH63" s="1028"/>
      <c r="ITI63" s="1028"/>
      <c r="ITJ63" s="1028"/>
      <c r="ITK63" s="1028"/>
      <c r="ITL63" s="1028"/>
      <c r="ITM63" s="1028"/>
      <c r="ITN63" s="1028"/>
      <c r="ITO63" s="1028"/>
      <c r="ITP63" s="1028"/>
      <c r="ITQ63" s="1028"/>
      <c r="ITR63" s="1028"/>
      <c r="ITS63" s="1028"/>
      <c r="ITT63" s="1028"/>
      <c r="ITU63" s="1028"/>
      <c r="ITV63" s="1028"/>
      <c r="ITW63" s="1028"/>
      <c r="ITX63" s="1028"/>
      <c r="ITY63" s="1028"/>
      <c r="ITZ63" s="1028"/>
      <c r="IUA63" s="1028"/>
      <c r="IUB63" s="1028"/>
      <c r="IUC63" s="1028"/>
      <c r="IUD63" s="1028"/>
      <c r="IUE63" s="1028"/>
      <c r="IUF63" s="1028"/>
      <c r="IUG63" s="1028"/>
      <c r="IUH63" s="1028"/>
      <c r="IUI63" s="1028"/>
      <c r="IUJ63" s="1028"/>
      <c r="IUK63" s="1028"/>
      <c r="IUL63" s="1028"/>
      <c r="IUM63" s="1028"/>
      <c r="IUN63" s="1028"/>
      <c r="IUO63" s="1028"/>
      <c r="IUP63" s="1028"/>
      <c r="IUQ63" s="1028"/>
      <c r="IUR63" s="1028"/>
      <c r="IUS63" s="1028"/>
      <c r="IUT63" s="1028"/>
      <c r="IUU63" s="1028"/>
      <c r="IUV63" s="1028"/>
      <c r="IUW63" s="1028"/>
      <c r="IUX63" s="1028"/>
      <c r="IUY63" s="1028"/>
      <c r="IUZ63" s="1028"/>
      <c r="IVA63" s="1028"/>
      <c r="IVB63" s="1028"/>
      <c r="IVC63" s="1028"/>
      <c r="IVD63" s="1028"/>
      <c r="IVE63" s="1028"/>
      <c r="IVF63" s="1028"/>
      <c r="IVG63" s="1028"/>
      <c r="IVH63" s="1028"/>
      <c r="IVI63" s="1028"/>
      <c r="IVJ63" s="1028"/>
      <c r="IVK63" s="1028"/>
      <c r="IVL63" s="1028"/>
      <c r="IVM63" s="1028"/>
      <c r="IVN63" s="1028"/>
      <c r="IVO63" s="1028"/>
      <c r="IVP63" s="1028"/>
      <c r="IVQ63" s="1028"/>
      <c r="IVR63" s="1028"/>
      <c r="IVS63" s="1028"/>
      <c r="IVT63" s="1028"/>
      <c r="IVU63" s="1028"/>
      <c r="IVV63" s="1028"/>
      <c r="IVW63" s="1028"/>
      <c r="IVX63" s="1028"/>
      <c r="IVY63" s="1028"/>
      <c r="IVZ63" s="1028"/>
      <c r="IWA63" s="1028"/>
      <c r="IWB63" s="1028"/>
      <c r="IWC63" s="1028"/>
      <c r="IWD63" s="1028"/>
      <c r="IWE63" s="1028"/>
      <c r="IWF63" s="1028"/>
      <c r="IWG63" s="1028"/>
      <c r="IWH63" s="1028"/>
      <c r="IWI63" s="1028"/>
      <c r="IWJ63" s="1028"/>
      <c r="IWK63" s="1028"/>
      <c r="IWL63" s="1028"/>
      <c r="IWM63" s="1028"/>
      <c r="IWN63" s="1028"/>
      <c r="IWO63" s="1028"/>
      <c r="IWP63" s="1028"/>
      <c r="IWQ63" s="1028"/>
      <c r="IWR63" s="1028"/>
      <c r="IWS63" s="1028"/>
      <c r="IWT63" s="1028"/>
      <c r="IWU63" s="1028"/>
      <c r="IWV63" s="1028"/>
      <c r="IWW63" s="1028"/>
      <c r="IWX63" s="1028"/>
      <c r="IWY63" s="1028"/>
      <c r="IWZ63" s="1028"/>
      <c r="IXA63" s="1028"/>
      <c r="IXB63" s="1028"/>
      <c r="IXC63" s="1028"/>
      <c r="IXD63" s="1028"/>
      <c r="IXE63" s="1028"/>
      <c r="IXF63" s="1028"/>
      <c r="IXG63" s="1028"/>
      <c r="IXH63" s="1028"/>
      <c r="IXI63" s="1028"/>
      <c r="IXJ63" s="1028"/>
      <c r="IXK63" s="1028"/>
      <c r="IXL63" s="1028"/>
      <c r="IXM63" s="1028"/>
      <c r="IXN63" s="1028"/>
      <c r="IXO63" s="1028"/>
      <c r="IXP63" s="1028"/>
      <c r="IXQ63" s="1028"/>
      <c r="IXR63" s="1028"/>
      <c r="IXS63" s="1028"/>
      <c r="IXT63" s="1028"/>
      <c r="IXU63" s="1028"/>
      <c r="IXV63" s="1028"/>
      <c r="IXW63" s="1028"/>
      <c r="IXX63" s="1028"/>
      <c r="IXY63" s="1028"/>
      <c r="IXZ63" s="1028"/>
      <c r="IYA63" s="1028"/>
      <c r="IYB63" s="1028"/>
      <c r="IYC63" s="1028"/>
      <c r="IYD63" s="1028"/>
      <c r="IYE63" s="1028"/>
      <c r="IYF63" s="1028"/>
      <c r="IYG63" s="1028"/>
      <c r="IYH63" s="1028"/>
      <c r="IYI63" s="1028"/>
      <c r="IYJ63" s="1028"/>
      <c r="IYK63" s="1028"/>
      <c r="IYL63" s="1028"/>
      <c r="IYM63" s="1028"/>
      <c r="IYN63" s="1028"/>
      <c r="IYO63" s="1028"/>
      <c r="IYP63" s="1028"/>
      <c r="IYQ63" s="1028"/>
      <c r="IYR63" s="1028"/>
      <c r="IYS63" s="1028"/>
      <c r="IYT63" s="1028"/>
      <c r="IYU63" s="1028"/>
      <c r="IYV63" s="1028"/>
      <c r="IYW63" s="1028"/>
      <c r="IYX63" s="1028"/>
      <c r="IYY63" s="1028"/>
      <c r="IYZ63" s="1028"/>
      <c r="IZA63" s="1028"/>
      <c r="IZB63" s="1028"/>
      <c r="IZC63" s="1028"/>
      <c r="IZD63" s="1028"/>
      <c r="IZE63" s="1028"/>
      <c r="IZF63" s="1028"/>
      <c r="IZG63" s="1028"/>
      <c r="IZH63" s="1028"/>
      <c r="IZI63" s="1028"/>
      <c r="IZJ63" s="1028"/>
      <c r="IZK63" s="1028"/>
      <c r="IZL63" s="1028"/>
      <c r="IZM63" s="1028"/>
      <c r="IZN63" s="1028"/>
      <c r="IZO63" s="1028"/>
      <c r="IZP63" s="1028"/>
      <c r="IZQ63" s="1028"/>
      <c r="IZR63" s="1028"/>
      <c r="IZS63" s="1028"/>
      <c r="IZT63" s="1028"/>
      <c r="IZU63" s="1028"/>
      <c r="IZV63" s="1028"/>
      <c r="IZW63" s="1028"/>
      <c r="IZX63" s="1028"/>
      <c r="IZY63" s="1028"/>
      <c r="IZZ63" s="1028"/>
      <c r="JAA63" s="1028"/>
      <c r="JAB63" s="1028"/>
      <c r="JAC63" s="1028"/>
      <c r="JAD63" s="1028"/>
      <c r="JAE63" s="1028"/>
      <c r="JAF63" s="1028"/>
      <c r="JAG63" s="1028"/>
      <c r="JAH63" s="1028"/>
      <c r="JAI63" s="1028"/>
      <c r="JAJ63" s="1028"/>
      <c r="JAK63" s="1028"/>
      <c r="JAL63" s="1028"/>
      <c r="JAM63" s="1028"/>
      <c r="JAN63" s="1028"/>
      <c r="JAO63" s="1028"/>
      <c r="JAP63" s="1028"/>
      <c r="JAQ63" s="1028"/>
      <c r="JAR63" s="1028"/>
      <c r="JAS63" s="1028"/>
      <c r="JAT63" s="1028"/>
      <c r="JAU63" s="1028"/>
      <c r="JAV63" s="1028"/>
      <c r="JAW63" s="1028"/>
      <c r="JAX63" s="1028"/>
      <c r="JAY63" s="1028"/>
      <c r="JAZ63" s="1028"/>
      <c r="JBA63" s="1028"/>
      <c r="JBB63" s="1028"/>
      <c r="JBC63" s="1028"/>
      <c r="JBD63" s="1028"/>
      <c r="JBE63" s="1028"/>
      <c r="JBF63" s="1028"/>
      <c r="JBG63" s="1028"/>
      <c r="JBH63" s="1028"/>
      <c r="JBI63" s="1028"/>
      <c r="JBJ63" s="1028"/>
      <c r="JBK63" s="1028"/>
      <c r="JBL63" s="1028"/>
      <c r="JBM63" s="1028"/>
      <c r="JBN63" s="1028"/>
      <c r="JBO63" s="1028"/>
      <c r="JBP63" s="1028"/>
      <c r="JBQ63" s="1028"/>
      <c r="JBR63" s="1028"/>
      <c r="JBS63" s="1028"/>
      <c r="JBT63" s="1028"/>
      <c r="JBU63" s="1028"/>
      <c r="JBV63" s="1028"/>
      <c r="JBW63" s="1028"/>
      <c r="JBX63" s="1028"/>
      <c r="JBY63" s="1028"/>
      <c r="JBZ63" s="1028"/>
      <c r="JCA63" s="1028"/>
      <c r="JCB63" s="1028"/>
      <c r="JCC63" s="1028"/>
      <c r="JCD63" s="1028"/>
      <c r="JCE63" s="1028"/>
      <c r="JCF63" s="1028"/>
      <c r="JCG63" s="1028"/>
      <c r="JCH63" s="1028"/>
      <c r="JCI63" s="1028"/>
      <c r="JCJ63" s="1028"/>
      <c r="JCK63" s="1028"/>
      <c r="JCL63" s="1028"/>
      <c r="JCM63" s="1028"/>
      <c r="JCN63" s="1028"/>
      <c r="JCO63" s="1028"/>
      <c r="JCP63" s="1028"/>
      <c r="JCQ63" s="1028"/>
      <c r="JCR63" s="1028"/>
      <c r="JCS63" s="1028"/>
      <c r="JCT63" s="1028"/>
      <c r="JCU63" s="1028"/>
      <c r="JCV63" s="1028"/>
      <c r="JCW63" s="1028"/>
      <c r="JCX63" s="1028"/>
      <c r="JCY63" s="1028"/>
      <c r="JCZ63" s="1028"/>
      <c r="JDA63" s="1028"/>
      <c r="JDB63" s="1028"/>
      <c r="JDC63" s="1028"/>
      <c r="JDD63" s="1028"/>
      <c r="JDE63" s="1028"/>
      <c r="JDF63" s="1028"/>
      <c r="JDG63" s="1028"/>
      <c r="JDH63" s="1028"/>
      <c r="JDI63" s="1028"/>
      <c r="JDJ63" s="1028"/>
      <c r="JDK63" s="1028"/>
      <c r="JDL63" s="1028"/>
      <c r="JDM63" s="1028"/>
      <c r="JDN63" s="1028"/>
      <c r="JDO63" s="1028"/>
      <c r="JDP63" s="1028"/>
      <c r="JDQ63" s="1028"/>
      <c r="JDR63" s="1028"/>
      <c r="JDS63" s="1028"/>
      <c r="JDT63" s="1028"/>
      <c r="JDU63" s="1028"/>
      <c r="JDV63" s="1028"/>
      <c r="JDW63" s="1028"/>
      <c r="JDX63" s="1028"/>
      <c r="JDY63" s="1028"/>
      <c r="JDZ63" s="1028"/>
      <c r="JEA63" s="1028"/>
      <c r="JEB63" s="1028"/>
      <c r="JEC63" s="1028"/>
      <c r="JED63" s="1028"/>
      <c r="JEE63" s="1028"/>
      <c r="JEF63" s="1028"/>
      <c r="JEG63" s="1028"/>
      <c r="JEH63" s="1028"/>
      <c r="JEI63" s="1028"/>
      <c r="JEJ63" s="1028"/>
      <c r="JEK63" s="1028"/>
      <c r="JEL63" s="1028"/>
      <c r="JEM63" s="1028"/>
      <c r="JEN63" s="1028"/>
      <c r="JEO63" s="1028"/>
      <c r="JEP63" s="1028"/>
      <c r="JEQ63" s="1028"/>
      <c r="JER63" s="1028"/>
      <c r="JES63" s="1028"/>
      <c r="JET63" s="1028"/>
      <c r="JEU63" s="1028"/>
      <c r="JEV63" s="1028"/>
      <c r="JEW63" s="1028"/>
      <c r="JEX63" s="1028"/>
      <c r="JEY63" s="1028"/>
      <c r="JEZ63" s="1028"/>
      <c r="JFA63" s="1028"/>
      <c r="JFB63" s="1028"/>
      <c r="JFC63" s="1028"/>
      <c r="JFD63" s="1028"/>
      <c r="JFE63" s="1028"/>
      <c r="JFF63" s="1028"/>
      <c r="JFG63" s="1028"/>
      <c r="JFH63" s="1028"/>
      <c r="JFI63" s="1028"/>
      <c r="JFJ63" s="1028"/>
      <c r="JFK63" s="1028"/>
      <c r="JFL63" s="1028"/>
      <c r="JFM63" s="1028"/>
      <c r="JFN63" s="1028"/>
      <c r="JFO63" s="1028"/>
      <c r="JFP63" s="1028"/>
      <c r="JFQ63" s="1028"/>
      <c r="JFR63" s="1028"/>
      <c r="JFS63" s="1028"/>
      <c r="JFT63" s="1028"/>
      <c r="JFU63" s="1028"/>
      <c r="JFV63" s="1028"/>
      <c r="JFW63" s="1028"/>
      <c r="JFX63" s="1028"/>
      <c r="JFY63" s="1028"/>
      <c r="JFZ63" s="1028"/>
      <c r="JGA63" s="1028"/>
      <c r="JGB63" s="1028"/>
      <c r="JGC63" s="1028"/>
      <c r="JGD63" s="1028"/>
      <c r="JGE63" s="1028"/>
      <c r="JGF63" s="1028"/>
      <c r="JGG63" s="1028"/>
      <c r="JGH63" s="1028"/>
      <c r="JGI63" s="1028"/>
      <c r="JGJ63" s="1028"/>
      <c r="JGK63" s="1028"/>
      <c r="JGL63" s="1028"/>
      <c r="JGM63" s="1028"/>
      <c r="JGN63" s="1028"/>
      <c r="JGO63" s="1028"/>
      <c r="JGP63" s="1028"/>
      <c r="JGQ63" s="1028"/>
      <c r="JGR63" s="1028"/>
      <c r="JGS63" s="1028"/>
      <c r="JGT63" s="1028"/>
      <c r="JGU63" s="1028"/>
      <c r="JGV63" s="1028"/>
      <c r="JGW63" s="1028"/>
      <c r="JGX63" s="1028"/>
      <c r="JGY63" s="1028"/>
      <c r="JGZ63" s="1028"/>
      <c r="JHA63" s="1028"/>
      <c r="JHB63" s="1028"/>
      <c r="JHC63" s="1028"/>
      <c r="JHD63" s="1028"/>
      <c r="JHE63" s="1028"/>
      <c r="JHF63" s="1028"/>
      <c r="JHG63" s="1028"/>
      <c r="JHH63" s="1028"/>
      <c r="JHI63" s="1028"/>
      <c r="JHJ63" s="1028"/>
      <c r="JHK63" s="1028"/>
      <c r="JHL63" s="1028"/>
      <c r="JHM63" s="1028"/>
      <c r="JHN63" s="1028"/>
      <c r="JHO63" s="1028"/>
      <c r="JHP63" s="1028"/>
      <c r="JHQ63" s="1028"/>
      <c r="JHR63" s="1028"/>
      <c r="JHS63" s="1028"/>
      <c r="JHT63" s="1028"/>
      <c r="JHU63" s="1028"/>
      <c r="JHV63" s="1028"/>
      <c r="JHW63" s="1028"/>
      <c r="JHX63" s="1028"/>
      <c r="JHY63" s="1028"/>
      <c r="JHZ63" s="1028"/>
      <c r="JIA63" s="1028"/>
      <c r="JIB63" s="1028"/>
      <c r="JIC63" s="1028"/>
      <c r="JID63" s="1028"/>
      <c r="JIE63" s="1028"/>
      <c r="JIF63" s="1028"/>
      <c r="JIG63" s="1028"/>
      <c r="JIH63" s="1028"/>
      <c r="JII63" s="1028"/>
      <c r="JIJ63" s="1028"/>
      <c r="JIK63" s="1028"/>
      <c r="JIL63" s="1028"/>
      <c r="JIM63" s="1028"/>
      <c r="JIN63" s="1028"/>
      <c r="JIO63" s="1028"/>
      <c r="JIP63" s="1028"/>
      <c r="JIQ63" s="1028"/>
      <c r="JIR63" s="1028"/>
      <c r="JIS63" s="1028"/>
      <c r="JIT63" s="1028"/>
      <c r="JIU63" s="1028"/>
      <c r="JIV63" s="1028"/>
      <c r="JIW63" s="1028"/>
      <c r="JIX63" s="1028"/>
      <c r="JIY63" s="1028"/>
      <c r="JIZ63" s="1028"/>
      <c r="JJA63" s="1028"/>
      <c r="JJB63" s="1028"/>
      <c r="JJC63" s="1028"/>
      <c r="JJD63" s="1028"/>
      <c r="JJE63" s="1028"/>
      <c r="JJF63" s="1028"/>
      <c r="JJG63" s="1028"/>
      <c r="JJH63" s="1028"/>
      <c r="JJI63" s="1028"/>
      <c r="JJJ63" s="1028"/>
      <c r="JJK63" s="1028"/>
      <c r="JJL63" s="1028"/>
      <c r="JJM63" s="1028"/>
      <c r="JJN63" s="1028"/>
      <c r="JJO63" s="1028"/>
      <c r="JJP63" s="1028"/>
      <c r="JJQ63" s="1028"/>
      <c r="JJR63" s="1028"/>
      <c r="JJS63" s="1028"/>
      <c r="JJT63" s="1028"/>
      <c r="JJU63" s="1028"/>
      <c r="JJV63" s="1028"/>
      <c r="JJW63" s="1028"/>
      <c r="JJX63" s="1028"/>
      <c r="JJY63" s="1028"/>
      <c r="JJZ63" s="1028"/>
      <c r="JKA63" s="1028"/>
      <c r="JKB63" s="1028"/>
      <c r="JKC63" s="1028"/>
      <c r="JKD63" s="1028"/>
      <c r="JKE63" s="1028"/>
      <c r="JKF63" s="1028"/>
      <c r="JKG63" s="1028"/>
      <c r="JKH63" s="1028"/>
      <c r="JKI63" s="1028"/>
      <c r="JKJ63" s="1028"/>
      <c r="JKK63" s="1028"/>
      <c r="JKL63" s="1028"/>
      <c r="JKM63" s="1028"/>
      <c r="JKN63" s="1028"/>
      <c r="JKO63" s="1028"/>
      <c r="JKP63" s="1028"/>
      <c r="JKQ63" s="1028"/>
      <c r="JKR63" s="1028"/>
      <c r="JKS63" s="1028"/>
      <c r="JKT63" s="1028"/>
      <c r="JKU63" s="1028"/>
      <c r="JKV63" s="1028"/>
      <c r="JKW63" s="1028"/>
      <c r="JKX63" s="1028"/>
      <c r="JKY63" s="1028"/>
      <c r="JKZ63" s="1028"/>
      <c r="JLA63" s="1028"/>
      <c r="JLB63" s="1028"/>
      <c r="JLC63" s="1028"/>
      <c r="JLD63" s="1028"/>
      <c r="JLE63" s="1028"/>
      <c r="JLF63" s="1028"/>
      <c r="JLG63" s="1028"/>
      <c r="JLH63" s="1028"/>
      <c r="JLI63" s="1028"/>
      <c r="JLJ63" s="1028"/>
      <c r="JLK63" s="1028"/>
      <c r="JLL63" s="1028"/>
      <c r="JLM63" s="1028"/>
      <c r="JLN63" s="1028"/>
      <c r="JLO63" s="1028"/>
      <c r="JLP63" s="1028"/>
      <c r="JLQ63" s="1028"/>
      <c r="JLR63" s="1028"/>
      <c r="JLS63" s="1028"/>
      <c r="JLT63" s="1028"/>
      <c r="JLU63" s="1028"/>
      <c r="JLV63" s="1028"/>
      <c r="JLW63" s="1028"/>
      <c r="JLX63" s="1028"/>
      <c r="JLY63" s="1028"/>
      <c r="JLZ63" s="1028"/>
      <c r="JMA63" s="1028"/>
      <c r="JMB63" s="1028"/>
      <c r="JMC63" s="1028"/>
      <c r="JMD63" s="1028"/>
      <c r="JME63" s="1028"/>
      <c r="JMF63" s="1028"/>
      <c r="JMG63" s="1028"/>
      <c r="JMH63" s="1028"/>
      <c r="JMI63" s="1028"/>
      <c r="JMJ63" s="1028"/>
      <c r="JMK63" s="1028"/>
      <c r="JML63" s="1028"/>
      <c r="JMM63" s="1028"/>
      <c r="JMN63" s="1028"/>
      <c r="JMO63" s="1028"/>
      <c r="JMP63" s="1028"/>
      <c r="JMQ63" s="1028"/>
      <c r="JMR63" s="1028"/>
      <c r="JMS63" s="1028"/>
      <c r="JMT63" s="1028"/>
      <c r="JMU63" s="1028"/>
      <c r="JMV63" s="1028"/>
      <c r="JMW63" s="1028"/>
      <c r="JMX63" s="1028"/>
      <c r="JMY63" s="1028"/>
      <c r="JMZ63" s="1028"/>
      <c r="JNA63" s="1028"/>
      <c r="JNB63" s="1028"/>
      <c r="JNC63" s="1028"/>
      <c r="JND63" s="1028"/>
      <c r="JNE63" s="1028"/>
      <c r="JNF63" s="1028"/>
      <c r="JNG63" s="1028"/>
      <c r="JNH63" s="1028"/>
      <c r="JNI63" s="1028"/>
      <c r="JNJ63" s="1028"/>
      <c r="JNK63" s="1028"/>
      <c r="JNL63" s="1028"/>
      <c r="JNM63" s="1028"/>
      <c r="JNN63" s="1028"/>
      <c r="JNO63" s="1028"/>
      <c r="JNP63" s="1028"/>
      <c r="JNQ63" s="1028"/>
      <c r="JNR63" s="1028"/>
      <c r="JNS63" s="1028"/>
      <c r="JNT63" s="1028"/>
      <c r="JNU63" s="1028"/>
      <c r="JNV63" s="1028"/>
      <c r="JNW63" s="1028"/>
      <c r="JNX63" s="1028"/>
      <c r="JNY63" s="1028"/>
      <c r="JNZ63" s="1028"/>
      <c r="JOA63" s="1028"/>
      <c r="JOB63" s="1028"/>
      <c r="JOC63" s="1028"/>
      <c r="JOD63" s="1028"/>
      <c r="JOE63" s="1028"/>
      <c r="JOF63" s="1028"/>
      <c r="JOG63" s="1028"/>
      <c r="JOH63" s="1028"/>
      <c r="JOI63" s="1028"/>
      <c r="JOJ63" s="1028"/>
      <c r="JOK63" s="1028"/>
      <c r="JOL63" s="1028"/>
      <c r="JOM63" s="1028"/>
      <c r="JON63" s="1028"/>
      <c r="JOO63" s="1028"/>
      <c r="JOP63" s="1028"/>
      <c r="JOQ63" s="1028"/>
      <c r="JOR63" s="1028"/>
      <c r="JOS63" s="1028"/>
      <c r="JOT63" s="1028"/>
      <c r="JOU63" s="1028"/>
      <c r="JOV63" s="1028"/>
      <c r="JOW63" s="1028"/>
      <c r="JOX63" s="1028"/>
      <c r="JOY63" s="1028"/>
      <c r="JOZ63" s="1028"/>
      <c r="JPA63" s="1028"/>
      <c r="JPB63" s="1028"/>
      <c r="JPC63" s="1028"/>
      <c r="JPD63" s="1028"/>
      <c r="JPE63" s="1028"/>
      <c r="JPF63" s="1028"/>
      <c r="JPG63" s="1028"/>
      <c r="JPH63" s="1028"/>
      <c r="JPI63" s="1028"/>
      <c r="JPJ63" s="1028"/>
      <c r="JPK63" s="1028"/>
      <c r="JPL63" s="1028"/>
      <c r="JPM63" s="1028"/>
      <c r="JPN63" s="1028"/>
      <c r="JPO63" s="1028"/>
      <c r="JPP63" s="1028"/>
      <c r="JPQ63" s="1028"/>
      <c r="JPR63" s="1028"/>
      <c r="JPS63" s="1028"/>
      <c r="JPT63" s="1028"/>
      <c r="JPU63" s="1028"/>
      <c r="JPV63" s="1028"/>
      <c r="JPW63" s="1028"/>
      <c r="JPX63" s="1028"/>
      <c r="JPY63" s="1028"/>
      <c r="JPZ63" s="1028"/>
      <c r="JQA63" s="1028"/>
      <c r="JQB63" s="1028"/>
      <c r="JQC63" s="1028"/>
      <c r="JQD63" s="1028"/>
      <c r="JQE63" s="1028"/>
      <c r="JQF63" s="1028"/>
      <c r="JQG63" s="1028"/>
      <c r="JQH63" s="1028"/>
      <c r="JQI63" s="1028"/>
      <c r="JQJ63" s="1028"/>
      <c r="JQK63" s="1028"/>
      <c r="JQL63" s="1028"/>
      <c r="JQM63" s="1028"/>
      <c r="JQN63" s="1028"/>
      <c r="JQO63" s="1028"/>
      <c r="JQP63" s="1028"/>
      <c r="JQQ63" s="1028"/>
      <c r="JQR63" s="1028"/>
      <c r="JQS63" s="1028"/>
      <c r="JQT63" s="1028"/>
      <c r="JQU63" s="1028"/>
      <c r="JQV63" s="1028"/>
      <c r="JQW63" s="1028"/>
      <c r="JQX63" s="1028"/>
      <c r="JQY63" s="1028"/>
      <c r="JQZ63" s="1028"/>
      <c r="JRA63" s="1028"/>
      <c r="JRB63" s="1028"/>
      <c r="JRC63" s="1028"/>
      <c r="JRD63" s="1028"/>
      <c r="JRE63" s="1028"/>
      <c r="JRF63" s="1028"/>
      <c r="JRG63" s="1028"/>
      <c r="JRH63" s="1028"/>
      <c r="JRI63" s="1028"/>
      <c r="JRJ63" s="1028"/>
      <c r="JRK63" s="1028"/>
      <c r="JRL63" s="1028"/>
      <c r="JRM63" s="1028"/>
      <c r="JRN63" s="1028"/>
      <c r="JRO63" s="1028"/>
      <c r="JRP63" s="1028"/>
      <c r="JRQ63" s="1028"/>
      <c r="JRR63" s="1028"/>
      <c r="JRS63" s="1028"/>
      <c r="JRT63" s="1028"/>
      <c r="JRU63" s="1028"/>
      <c r="JRV63" s="1028"/>
      <c r="JRW63" s="1028"/>
      <c r="JRX63" s="1028"/>
      <c r="JRY63" s="1028"/>
      <c r="JRZ63" s="1028"/>
      <c r="JSA63" s="1028"/>
      <c r="JSB63" s="1028"/>
      <c r="JSC63" s="1028"/>
      <c r="JSD63" s="1028"/>
      <c r="JSE63" s="1028"/>
      <c r="JSF63" s="1028"/>
      <c r="JSG63" s="1028"/>
      <c r="JSH63" s="1028"/>
      <c r="JSI63" s="1028"/>
      <c r="JSJ63" s="1028"/>
      <c r="JSK63" s="1028"/>
      <c r="JSL63" s="1028"/>
      <c r="JSM63" s="1028"/>
      <c r="JSN63" s="1028"/>
      <c r="JSO63" s="1028"/>
      <c r="JSP63" s="1028"/>
      <c r="JSQ63" s="1028"/>
      <c r="JSR63" s="1028"/>
      <c r="JSS63" s="1028"/>
      <c r="JST63" s="1028"/>
      <c r="JSU63" s="1028"/>
      <c r="JSV63" s="1028"/>
      <c r="JSW63" s="1028"/>
      <c r="JSX63" s="1028"/>
      <c r="JSY63" s="1028"/>
      <c r="JSZ63" s="1028"/>
      <c r="JTA63" s="1028"/>
      <c r="JTB63" s="1028"/>
      <c r="JTC63" s="1028"/>
      <c r="JTD63" s="1028"/>
      <c r="JTE63" s="1028"/>
      <c r="JTF63" s="1028"/>
      <c r="JTG63" s="1028"/>
      <c r="JTH63" s="1028"/>
      <c r="JTI63" s="1028"/>
      <c r="JTJ63" s="1028"/>
      <c r="JTK63" s="1028"/>
      <c r="JTL63" s="1028"/>
      <c r="JTM63" s="1028"/>
      <c r="JTN63" s="1028"/>
      <c r="JTO63" s="1028"/>
      <c r="JTP63" s="1028"/>
      <c r="JTQ63" s="1028"/>
      <c r="JTR63" s="1028"/>
      <c r="JTS63" s="1028"/>
      <c r="JTT63" s="1028"/>
      <c r="JTU63" s="1028"/>
      <c r="JTV63" s="1028"/>
      <c r="JTW63" s="1028"/>
      <c r="JTX63" s="1028"/>
      <c r="JTY63" s="1028"/>
      <c r="JTZ63" s="1028"/>
      <c r="JUA63" s="1028"/>
      <c r="JUB63" s="1028"/>
      <c r="JUC63" s="1028"/>
      <c r="JUD63" s="1028"/>
      <c r="JUE63" s="1028"/>
      <c r="JUF63" s="1028"/>
      <c r="JUG63" s="1028"/>
      <c r="JUH63" s="1028"/>
      <c r="JUI63" s="1028"/>
      <c r="JUJ63" s="1028"/>
      <c r="JUK63" s="1028"/>
      <c r="JUL63" s="1028"/>
      <c r="JUM63" s="1028"/>
      <c r="JUN63" s="1028"/>
      <c r="JUO63" s="1028"/>
      <c r="JUP63" s="1028"/>
      <c r="JUQ63" s="1028"/>
      <c r="JUR63" s="1028"/>
      <c r="JUS63" s="1028"/>
      <c r="JUT63" s="1028"/>
      <c r="JUU63" s="1028"/>
      <c r="JUV63" s="1028"/>
      <c r="JUW63" s="1028"/>
      <c r="JUX63" s="1028"/>
      <c r="JUY63" s="1028"/>
      <c r="JUZ63" s="1028"/>
      <c r="JVA63" s="1028"/>
      <c r="JVB63" s="1028"/>
      <c r="JVC63" s="1028"/>
      <c r="JVD63" s="1028"/>
      <c r="JVE63" s="1028"/>
      <c r="JVF63" s="1028"/>
      <c r="JVG63" s="1028"/>
      <c r="JVH63" s="1028"/>
      <c r="JVI63" s="1028"/>
      <c r="JVJ63" s="1028"/>
      <c r="JVK63" s="1028"/>
      <c r="JVL63" s="1028"/>
      <c r="JVM63" s="1028"/>
      <c r="JVN63" s="1028"/>
      <c r="JVO63" s="1028"/>
      <c r="JVP63" s="1028"/>
      <c r="JVQ63" s="1028"/>
      <c r="JVR63" s="1028"/>
      <c r="JVS63" s="1028"/>
      <c r="JVT63" s="1028"/>
      <c r="JVU63" s="1028"/>
      <c r="JVV63" s="1028"/>
      <c r="JVW63" s="1028"/>
      <c r="JVX63" s="1028"/>
      <c r="JVY63" s="1028"/>
      <c r="JVZ63" s="1028"/>
      <c r="JWA63" s="1028"/>
      <c r="JWB63" s="1028"/>
      <c r="JWC63" s="1028"/>
      <c r="JWD63" s="1028"/>
      <c r="JWE63" s="1028"/>
      <c r="JWF63" s="1028"/>
      <c r="JWG63" s="1028"/>
      <c r="JWH63" s="1028"/>
      <c r="JWI63" s="1028"/>
      <c r="JWJ63" s="1028"/>
      <c r="JWK63" s="1028"/>
      <c r="JWL63" s="1028"/>
      <c r="JWM63" s="1028"/>
      <c r="JWN63" s="1028"/>
      <c r="JWO63" s="1028"/>
      <c r="JWP63" s="1028"/>
      <c r="JWQ63" s="1028"/>
      <c r="JWR63" s="1028"/>
      <c r="JWS63" s="1028"/>
      <c r="JWT63" s="1028"/>
      <c r="JWU63" s="1028"/>
      <c r="JWV63" s="1028"/>
      <c r="JWW63" s="1028"/>
      <c r="JWX63" s="1028"/>
      <c r="JWY63" s="1028"/>
      <c r="JWZ63" s="1028"/>
      <c r="JXA63" s="1028"/>
      <c r="JXB63" s="1028"/>
      <c r="JXC63" s="1028"/>
      <c r="JXD63" s="1028"/>
      <c r="JXE63" s="1028"/>
      <c r="JXF63" s="1028"/>
      <c r="JXG63" s="1028"/>
      <c r="JXH63" s="1028"/>
      <c r="JXI63" s="1028"/>
      <c r="JXJ63" s="1028"/>
      <c r="JXK63" s="1028"/>
      <c r="JXL63" s="1028"/>
      <c r="JXM63" s="1028"/>
      <c r="JXN63" s="1028"/>
      <c r="JXO63" s="1028"/>
      <c r="JXP63" s="1028"/>
      <c r="JXQ63" s="1028"/>
      <c r="JXR63" s="1028"/>
      <c r="JXS63" s="1028"/>
      <c r="JXT63" s="1028"/>
      <c r="JXU63" s="1028"/>
      <c r="JXV63" s="1028"/>
      <c r="JXW63" s="1028"/>
      <c r="JXX63" s="1028"/>
      <c r="JXY63" s="1028"/>
      <c r="JXZ63" s="1028"/>
      <c r="JYA63" s="1028"/>
      <c r="JYB63" s="1028"/>
      <c r="JYC63" s="1028"/>
      <c r="JYD63" s="1028"/>
      <c r="JYE63" s="1028"/>
      <c r="JYF63" s="1028"/>
      <c r="JYG63" s="1028"/>
      <c r="JYH63" s="1028"/>
      <c r="JYI63" s="1028"/>
      <c r="JYJ63" s="1028"/>
      <c r="JYK63" s="1028"/>
      <c r="JYL63" s="1028"/>
      <c r="JYM63" s="1028"/>
      <c r="JYN63" s="1028"/>
      <c r="JYO63" s="1028"/>
      <c r="JYP63" s="1028"/>
      <c r="JYQ63" s="1028"/>
      <c r="JYR63" s="1028"/>
      <c r="JYS63" s="1028"/>
      <c r="JYT63" s="1028"/>
      <c r="JYU63" s="1028"/>
      <c r="JYV63" s="1028"/>
      <c r="JYW63" s="1028"/>
      <c r="JYX63" s="1028"/>
      <c r="JYY63" s="1028"/>
      <c r="JYZ63" s="1028"/>
      <c r="JZA63" s="1028"/>
      <c r="JZB63" s="1028"/>
      <c r="JZC63" s="1028"/>
      <c r="JZD63" s="1028"/>
      <c r="JZE63" s="1028"/>
      <c r="JZF63" s="1028"/>
      <c r="JZG63" s="1028"/>
      <c r="JZH63" s="1028"/>
      <c r="JZI63" s="1028"/>
      <c r="JZJ63" s="1028"/>
      <c r="JZK63" s="1028"/>
      <c r="JZL63" s="1028"/>
      <c r="JZM63" s="1028"/>
      <c r="JZN63" s="1028"/>
      <c r="JZO63" s="1028"/>
      <c r="JZP63" s="1028"/>
      <c r="JZQ63" s="1028"/>
      <c r="JZR63" s="1028"/>
      <c r="JZS63" s="1028"/>
      <c r="JZT63" s="1028"/>
      <c r="JZU63" s="1028"/>
      <c r="JZV63" s="1028"/>
      <c r="JZW63" s="1028"/>
      <c r="JZX63" s="1028"/>
      <c r="JZY63" s="1028"/>
      <c r="JZZ63" s="1028"/>
      <c r="KAA63" s="1028"/>
      <c r="KAB63" s="1028"/>
      <c r="KAC63" s="1028"/>
      <c r="KAD63" s="1028"/>
      <c r="KAE63" s="1028"/>
      <c r="KAF63" s="1028"/>
      <c r="KAG63" s="1028"/>
      <c r="KAH63" s="1028"/>
      <c r="KAI63" s="1028"/>
      <c r="KAJ63" s="1028"/>
      <c r="KAK63" s="1028"/>
      <c r="KAL63" s="1028"/>
      <c r="KAM63" s="1028"/>
      <c r="KAN63" s="1028"/>
      <c r="KAO63" s="1028"/>
      <c r="KAP63" s="1028"/>
      <c r="KAQ63" s="1028"/>
      <c r="KAR63" s="1028"/>
      <c r="KAS63" s="1028"/>
      <c r="KAT63" s="1028"/>
      <c r="KAU63" s="1028"/>
      <c r="KAV63" s="1028"/>
      <c r="KAW63" s="1028"/>
      <c r="KAX63" s="1028"/>
      <c r="KAY63" s="1028"/>
      <c r="KAZ63" s="1028"/>
      <c r="KBA63" s="1028"/>
      <c r="KBB63" s="1028"/>
      <c r="KBC63" s="1028"/>
      <c r="KBD63" s="1028"/>
      <c r="KBE63" s="1028"/>
      <c r="KBF63" s="1028"/>
      <c r="KBG63" s="1028"/>
      <c r="KBH63" s="1028"/>
      <c r="KBI63" s="1028"/>
      <c r="KBJ63" s="1028"/>
      <c r="KBK63" s="1028"/>
      <c r="KBL63" s="1028"/>
      <c r="KBM63" s="1028"/>
      <c r="KBN63" s="1028"/>
      <c r="KBO63" s="1028"/>
      <c r="KBP63" s="1028"/>
      <c r="KBQ63" s="1028"/>
      <c r="KBR63" s="1028"/>
      <c r="KBS63" s="1028"/>
      <c r="KBT63" s="1028"/>
      <c r="KBU63" s="1028"/>
      <c r="KBV63" s="1028"/>
      <c r="KBW63" s="1028"/>
      <c r="KBX63" s="1028"/>
      <c r="KBY63" s="1028"/>
      <c r="KBZ63" s="1028"/>
      <c r="KCA63" s="1028"/>
      <c r="KCB63" s="1028"/>
      <c r="KCC63" s="1028"/>
      <c r="KCD63" s="1028"/>
      <c r="KCE63" s="1028"/>
      <c r="KCF63" s="1028"/>
      <c r="KCG63" s="1028"/>
      <c r="KCH63" s="1028"/>
      <c r="KCI63" s="1028"/>
      <c r="KCJ63" s="1028"/>
      <c r="KCK63" s="1028"/>
      <c r="KCL63" s="1028"/>
      <c r="KCM63" s="1028"/>
      <c r="KCN63" s="1028"/>
      <c r="KCO63" s="1028"/>
      <c r="KCP63" s="1028"/>
      <c r="KCQ63" s="1028"/>
      <c r="KCR63" s="1028"/>
      <c r="KCS63" s="1028"/>
      <c r="KCT63" s="1028"/>
      <c r="KCU63" s="1028"/>
      <c r="KCV63" s="1028"/>
      <c r="KCW63" s="1028"/>
      <c r="KCX63" s="1028"/>
      <c r="KCY63" s="1028"/>
      <c r="KCZ63" s="1028"/>
      <c r="KDA63" s="1028"/>
      <c r="KDB63" s="1028"/>
      <c r="KDC63" s="1028"/>
      <c r="KDD63" s="1028"/>
      <c r="KDE63" s="1028"/>
      <c r="KDF63" s="1028"/>
      <c r="KDG63" s="1028"/>
      <c r="KDH63" s="1028"/>
      <c r="KDI63" s="1028"/>
      <c r="KDJ63" s="1028"/>
      <c r="KDK63" s="1028"/>
      <c r="KDL63" s="1028"/>
      <c r="KDM63" s="1028"/>
      <c r="KDN63" s="1028"/>
      <c r="KDO63" s="1028"/>
      <c r="KDP63" s="1028"/>
      <c r="KDQ63" s="1028"/>
      <c r="KDR63" s="1028"/>
      <c r="KDS63" s="1028"/>
      <c r="KDT63" s="1028"/>
      <c r="KDU63" s="1028"/>
      <c r="KDV63" s="1028"/>
      <c r="KDW63" s="1028"/>
      <c r="KDX63" s="1028"/>
      <c r="KDY63" s="1028"/>
      <c r="KDZ63" s="1028"/>
      <c r="KEA63" s="1028"/>
      <c r="KEB63" s="1028"/>
      <c r="KEC63" s="1028"/>
      <c r="KED63" s="1028"/>
      <c r="KEE63" s="1028"/>
      <c r="KEF63" s="1028"/>
      <c r="KEG63" s="1028"/>
      <c r="KEH63" s="1028"/>
      <c r="KEI63" s="1028"/>
      <c r="KEJ63" s="1028"/>
      <c r="KEK63" s="1028"/>
      <c r="KEL63" s="1028"/>
      <c r="KEM63" s="1028"/>
      <c r="KEN63" s="1028"/>
      <c r="KEO63" s="1028"/>
      <c r="KEP63" s="1028"/>
      <c r="KEQ63" s="1028"/>
      <c r="KER63" s="1028"/>
      <c r="KES63" s="1028"/>
      <c r="KET63" s="1028"/>
      <c r="KEU63" s="1028"/>
      <c r="KEV63" s="1028"/>
      <c r="KEW63" s="1028"/>
      <c r="KEX63" s="1028"/>
      <c r="KEY63" s="1028"/>
      <c r="KEZ63" s="1028"/>
      <c r="KFA63" s="1028"/>
      <c r="KFB63" s="1028"/>
      <c r="KFC63" s="1028"/>
      <c r="KFD63" s="1028"/>
      <c r="KFE63" s="1028"/>
      <c r="KFF63" s="1028"/>
      <c r="KFG63" s="1028"/>
      <c r="KFH63" s="1028"/>
      <c r="KFI63" s="1028"/>
      <c r="KFJ63" s="1028"/>
      <c r="KFK63" s="1028"/>
      <c r="KFL63" s="1028"/>
      <c r="KFM63" s="1028"/>
      <c r="KFN63" s="1028"/>
      <c r="KFO63" s="1028"/>
      <c r="KFP63" s="1028"/>
      <c r="KFQ63" s="1028"/>
      <c r="KFR63" s="1028"/>
      <c r="KFS63" s="1028"/>
      <c r="KFT63" s="1028"/>
      <c r="KFU63" s="1028"/>
      <c r="KFV63" s="1028"/>
      <c r="KFW63" s="1028"/>
      <c r="KFX63" s="1028"/>
      <c r="KFY63" s="1028"/>
      <c r="KFZ63" s="1028"/>
      <c r="KGA63" s="1028"/>
      <c r="KGB63" s="1028"/>
      <c r="KGC63" s="1028"/>
      <c r="KGD63" s="1028"/>
      <c r="KGE63" s="1028"/>
      <c r="KGF63" s="1028"/>
      <c r="KGG63" s="1028"/>
      <c r="KGH63" s="1028"/>
      <c r="KGI63" s="1028"/>
      <c r="KGJ63" s="1028"/>
      <c r="KGK63" s="1028"/>
      <c r="KGL63" s="1028"/>
      <c r="KGM63" s="1028"/>
      <c r="KGN63" s="1028"/>
      <c r="KGO63" s="1028"/>
      <c r="KGP63" s="1028"/>
      <c r="KGQ63" s="1028"/>
      <c r="KGR63" s="1028"/>
      <c r="KGS63" s="1028"/>
      <c r="KGT63" s="1028"/>
      <c r="KGU63" s="1028"/>
      <c r="KGV63" s="1028"/>
      <c r="KGW63" s="1028"/>
      <c r="KGX63" s="1028"/>
      <c r="KGY63" s="1028"/>
      <c r="KGZ63" s="1028"/>
      <c r="KHA63" s="1028"/>
      <c r="KHB63" s="1028"/>
      <c r="KHC63" s="1028"/>
      <c r="KHD63" s="1028"/>
      <c r="KHE63" s="1028"/>
      <c r="KHF63" s="1028"/>
      <c r="KHG63" s="1028"/>
      <c r="KHH63" s="1028"/>
      <c r="KHI63" s="1028"/>
      <c r="KHJ63" s="1028"/>
      <c r="KHK63" s="1028"/>
      <c r="KHL63" s="1028"/>
      <c r="KHM63" s="1028"/>
      <c r="KHN63" s="1028"/>
      <c r="KHO63" s="1028"/>
      <c r="KHP63" s="1028"/>
      <c r="KHQ63" s="1028"/>
      <c r="KHR63" s="1028"/>
      <c r="KHS63" s="1028"/>
      <c r="KHT63" s="1028"/>
      <c r="KHU63" s="1028"/>
      <c r="KHV63" s="1028"/>
      <c r="KHW63" s="1028"/>
      <c r="KHX63" s="1028"/>
      <c r="KHY63" s="1028"/>
      <c r="KHZ63" s="1028"/>
      <c r="KIA63" s="1028"/>
      <c r="KIB63" s="1028"/>
      <c r="KIC63" s="1028"/>
      <c r="KID63" s="1028"/>
      <c r="KIE63" s="1028"/>
      <c r="KIF63" s="1028"/>
      <c r="KIG63" s="1028"/>
      <c r="KIH63" s="1028"/>
      <c r="KII63" s="1028"/>
      <c r="KIJ63" s="1028"/>
      <c r="KIK63" s="1028"/>
      <c r="KIL63" s="1028"/>
      <c r="KIM63" s="1028"/>
      <c r="KIN63" s="1028"/>
      <c r="KIO63" s="1028"/>
      <c r="KIP63" s="1028"/>
      <c r="KIQ63" s="1028"/>
      <c r="KIR63" s="1028"/>
      <c r="KIS63" s="1028"/>
      <c r="KIT63" s="1028"/>
      <c r="KIU63" s="1028"/>
      <c r="KIV63" s="1028"/>
      <c r="KIW63" s="1028"/>
      <c r="KIX63" s="1028"/>
      <c r="KIY63" s="1028"/>
      <c r="KIZ63" s="1028"/>
      <c r="KJA63" s="1028"/>
      <c r="KJB63" s="1028"/>
      <c r="KJC63" s="1028"/>
      <c r="KJD63" s="1028"/>
      <c r="KJE63" s="1028"/>
      <c r="KJF63" s="1028"/>
      <c r="KJG63" s="1028"/>
      <c r="KJH63" s="1028"/>
      <c r="KJI63" s="1028"/>
      <c r="KJJ63" s="1028"/>
      <c r="KJK63" s="1028"/>
      <c r="KJL63" s="1028"/>
      <c r="KJM63" s="1028"/>
      <c r="KJN63" s="1028"/>
      <c r="KJO63" s="1028"/>
      <c r="KJP63" s="1028"/>
      <c r="KJQ63" s="1028"/>
      <c r="KJR63" s="1028"/>
      <c r="KJS63" s="1028"/>
      <c r="KJT63" s="1028"/>
      <c r="KJU63" s="1028"/>
      <c r="KJV63" s="1028"/>
      <c r="KJW63" s="1028"/>
      <c r="KJX63" s="1028"/>
      <c r="KJY63" s="1028"/>
      <c r="KJZ63" s="1028"/>
      <c r="KKA63" s="1028"/>
      <c r="KKB63" s="1028"/>
      <c r="KKC63" s="1028"/>
      <c r="KKD63" s="1028"/>
      <c r="KKE63" s="1028"/>
      <c r="KKF63" s="1028"/>
      <c r="KKG63" s="1028"/>
      <c r="KKH63" s="1028"/>
      <c r="KKI63" s="1028"/>
      <c r="KKJ63" s="1028"/>
      <c r="KKK63" s="1028"/>
      <c r="KKL63" s="1028"/>
      <c r="KKM63" s="1028"/>
      <c r="KKN63" s="1028"/>
      <c r="KKO63" s="1028"/>
      <c r="KKP63" s="1028"/>
      <c r="KKQ63" s="1028"/>
      <c r="KKR63" s="1028"/>
      <c r="KKS63" s="1028"/>
      <c r="KKT63" s="1028"/>
      <c r="KKU63" s="1028"/>
      <c r="KKV63" s="1028"/>
      <c r="KKW63" s="1028"/>
      <c r="KKX63" s="1028"/>
      <c r="KKY63" s="1028"/>
      <c r="KKZ63" s="1028"/>
      <c r="KLA63" s="1028"/>
      <c r="KLB63" s="1028"/>
      <c r="KLC63" s="1028"/>
      <c r="KLD63" s="1028"/>
      <c r="KLE63" s="1028"/>
      <c r="KLF63" s="1028"/>
      <c r="KLG63" s="1028"/>
      <c r="KLH63" s="1028"/>
      <c r="KLI63" s="1028"/>
      <c r="KLJ63" s="1028"/>
      <c r="KLK63" s="1028"/>
      <c r="KLL63" s="1028"/>
      <c r="KLM63" s="1028"/>
      <c r="KLN63" s="1028"/>
      <c r="KLO63" s="1028"/>
      <c r="KLP63" s="1028"/>
      <c r="KLQ63" s="1028"/>
      <c r="KLR63" s="1028"/>
      <c r="KLS63" s="1028"/>
      <c r="KLT63" s="1028"/>
      <c r="KLU63" s="1028"/>
      <c r="KLV63" s="1028"/>
      <c r="KLW63" s="1028"/>
      <c r="KLX63" s="1028"/>
      <c r="KLY63" s="1028"/>
      <c r="KLZ63" s="1028"/>
      <c r="KMA63" s="1028"/>
      <c r="KMB63" s="1028"/>
      <c r="KMC63" s="1028"/>
      <c r="KMD63" s="1028"/>
      <c r="KME63" s="1028"/>
      <c r="KMF63" s="1028"/>
      <c r="KMG63" s="1028"/>
      <c r="KMH63" s="1028"/>
      <c r="KMI63" s="1028"/>
      <c r="KMJ63" s="1028"/>
      <c r="KMK63" s="1028"/>
      <c r="KML63" s="1028"/>
      <c r="KMM63" s="1028"/>
      <c r="KMN63" s="1028"/>
      <c r="KMO63" s="1028"/>
      <c r="KMP63" s="1028"/>
      <c r="KMQ63" s="1028"/>
      <c r="KMR63" s="1028"/>
      <c r="KMS63" s="1028"/>
      <c r="KMT63" s="1028"/>
      <c r="KMU63" s="1028"/>
      <c r="KMV63" s="1028"/>
      <c r="KMW63" s="1028"/>
      <c r="KMX63" s="1028"/>
      <c r="KMY63" s="1028"/>
      <c r="KMZ63" s="1028"/>
      <c r="KNA63" s="1028"/>
      <c r="KNB63" s="1028"/>
      <c r="KNC63" s="1028"/>
      <c r="KND63" s="1028"/>
      <c r="KNE63" s="1028"/>
      <c r="KNF63" s="1028"/>
      <c r="KNG63" s="1028"/>
      <c r="KNH63" s="1028"/>
      <c r="KNI63" s="1028"/>
      <c r="KNJ63" s="1028"/>
      <c r="KNK63" s="1028"/>
      <c r="KNL63" s="1028"/>
      <c r="KNM63" s="1028"/>
      <c r="KNN63" s="1028"/>
      <c r="KNO63" s="1028"/>
      <c r="KNP63" s="1028"/>
      <c r="KNQ63" s="1028"/>
      <c r="KNR63" s="1028"/>
      <c r="KNS63" s="1028"/>
      <c r="KNT63" s="1028"/>
      <c r="KNU63" s="1028"/>
      <c r="KNV63" s="1028"/>
      <c r="KNW63" s="1028"/>
      <c r="KNX63" s="1028"/>
      <c r="KNY63" s="1028"/>
      <c r="KNZ63" s="1028"/>
      <c r="KOA63" s="1028"/>
      <c r="KOB63" s="1028"/>
      <c r="KOC63" s="1028"/>
      <c r="KOD63" s="1028"/>
      <c r="KOE63" s="1028"/>
      <c r="KOF63" s="1028"/>
      <c r="KOG63" s="1028"/>
      <c r="KOH63" s="1028"/>
      <c r="KOI63" s="1028"/>
      <c r="KOJ63" s="1028"/>
      <c r="KOK63" s="1028"/>
      <c r="KOL63" s="1028"/>
      <c r="KOM63" s="1028"/>
      <c r="KON63" s="1028"/>
      <c r="KOO63" s="1028"/>
      <c r="KOP63" s="1028"/>
      <c r="KOQ63" s="1028"/>
      <c r="KOR63" s="1028"/>
      <c r="KOS63" s="1028"/>
      <c r="KOT63" s="1028"/>
      <c r="KOU63" s="1028"/>
      <c r="KOV63" s="1028"/>
      <c r="KOW63" s="1028"/>
      <c r="KOX63" s="1028"/>
      <c r="KOY63" s="1028"/>
      <c r="KOZ63" s="1028"/>
      <c r="KPA63" s="1028"/>
      <c r="KPB63" s="1028"/>
      <c r="KPC63" s="1028"/>
      <c r="KPD63" s="1028"/>
      <c r="KPE63" s="1028"/>
      <c r="KPF63" s="1028"/>
      <c r="KPG63" s="1028"/>
      <c r="KPH63" s="1028"/>
      <c r="KPI63" s="1028"/>
      <c r="KPJ63" s="1028"/>
      <c r="KPK63" s="1028"/>
      <c r="KPL63" s="1028"/>
      <c r="KPM63" s="1028"/>
      <c r="KPN63" s="1028"/>
      <c r="KPO63" s="1028"/>
      <c r="KPP63" s="1028"/>
      <c r="KPQ63" s="1028"/>
      <c r="KPR63" s="1028"/>
      <c r="KPS63" s="1028"/>
      <c r="KPT63" s="1028"/>
      <c r="KPU63" s="1028"/>
      <c r="KPV63" s="1028"/>
      <c r="KPW63" s="1028"/>
      <c r="KPX63" s="1028"/>
      <c r="KPY63" s="1028"/>
      <c r="KPZ63" s="1028"/>
      <c r="KQA63" s="1028"/>
      <c r="KQB63" s="1028"/>
      <c r="KQC63" s="1028"/>
      <c r="KQD63" s="1028"/>
      <c r="KQE63" s="1028"/>
      <c r="KQF63" s="1028"/>
      <c r="KQG63" s="1028"/>
      <c r="KQH63" s="1028"/>
      <c r="KQI63" s="1028"/>
      <c r="KQJ63" s="1028"/>
      <c r="KQK63" s="1028"/>
      <c r="KQL63" s="1028"/>
      <c r="KQM63" s="1028"/>
      <c r="KQN63" s="1028"/>
      <c r="KQO63" s="1028"/>
      <c r="KQP63" s="1028"/>
      <c r="KQQ63" s="1028"/>
      <c r="KQR63" s="1028"/>
      <c r="KQS63" s="1028"/>
      <c r="KQT63" s="1028"/>
      <c r="KQU63" s="1028"/>
      <c r="KQV63" s="1028"/>
      <c r="KQW63" s="1028"/>
      <c r="KQX63" s="1028"/>
      <c r="KQY63" s="1028"/>
      <c r="KQZ63" s="1028"/>
      <c r="KRA63" s="1028"/>
      <c r="KRB63" s="1028"/>
      <c r="KRC63" s="1028"/>
      <c r="KRD63" s="1028"/>
      <c r="KRE63" s="1028"/>
      <c r="KRF63" s="1028"/>
      <c r="KRG63" s="1028"/>
      <c r="KRH63" s="1028"/>
      <c r="KRI63" s="1028"/>
      <c r="KRJ63" s="1028"/>
      <c r="KRK63" s="1028"/>
      <c r="KRL63" s="1028"/>
      <c r="KRM63" s="1028"/>
      <c r="KRN63" s="1028"/>
      <c r="KRO63" s="1028"/>
      <c r="KRP63" s="1028"/>
      <c r="KRQ63" s="1028"/>
      <c r="KRR63" s="1028"/>
      <c r="KRS63" s="1028"/>
      <c r="KRT63" s="1028"/>
      <c r="KRU63" s="1028"/>
      <c r="KRV63" s="1028"/>
      <c r="KRW63" s="1028"/>
      <c r="KRX63" s="1028"/>
      <c r="KRY63" s="1028"/>
      <c r="KRZ63" s="1028"/>
      <c r="KSA63" s="1028"/>
      <c r="KSB63" s="1028"/>
      <c r="KSC63" s="1028"/>
      <c r="KSD63" s="1028"/>
      <c r="KSE63" s="1028"/>
      <c r="KSF63" s="1028"/>
      <c r="KSG63" s="1028"/>
      <c r="KSH63" s="1028"/>
      <c r="KSI63" s="1028"/>
      <c r="KSJ63" s="1028"/>
      <c r="KSK63" s="1028"/>
      <c r="KSL63" s="1028"/>
      <c r="KSM63" s="1028"/>
      <c r="KSN63" s="1028"/>
      <c r="KSO63" s="1028"/>
      <c r="KSP63" s="1028"/>
      <c r="KSQ63" s="1028"/>
      <c r="KSR63" s="1028"/>
      <c r="KSS63" s="1028"/>
      <c r="KST63" s="1028"/>
      <c r="KSU63" s="1028"/>
      <c r="KSV63" s="1028"/>
      <c r="KSW63" s="1028"/>
      <c r="KSX63" s="1028"/>
      <c r="KSY63" s="1028"/>
      <c r="KSZ63" s="1028"/>
      <c r="KTA63" s="1028"/>
      <c r="KTB63" s="1028"/>
      <c r="KTC63" s="1028"/>
      <c r="KTD63" s="1028"/>
      <c r="KTE63" s="1028"/>
      <c r="KTF63" s="1028"/>
      <c r="KTG63" s="1028"/>
      <c r="KTH63" s="1028"/>
      <c r="KTI63" s="1028"/>
      <c r="KTJ63" s="1028"/>
      <c r="KTK63" s="1028"/>
      <c r="KTL63" s="1028"/>
      <c r="KTM63" s="1028"/>
      <c r="KTN63" s="1028"/>
      <c r="KTO63" s="1028"/>
      <c r="KTP63" s="1028"/>
      <c r="KTQ63" s="1028"/>
      <c r="KTR63" s="1028"/>
      <c r="KTS63" s="1028"/>
      <c r="KTT63" s="1028"/>
      <c r="KTU63" s="1028"/>
      <c r="KTV63" s="1028"/>
      <c r="KTW63" s="1028"/>
      <c r="KTX63" s="1028"/>
      <c r="KTY63" s="1028"/>
      <c r="KTZ63" s="1028"/>
      <c r="KUA63" s="1028"/>
      <c r="KUB63" s="1028"/>
      <c r="KUC63" s="1028"/>
      <c r="KUD63" s="1028"/>
      <c r="KUE63" s="1028"/>
      <c r="KUF63" s="1028"/>
      <c r="KUG63" s="1028"/>
      <c r="KUH63" s="1028"/>
      <c r="KUI63" s="1028"/>
      <c r="KUJ63" s="1028"/>
      <c r="KUK63" s="1028"/>
      <c r="KUL63" s="1028"/>
      <c r="KUM63" s="1028"/>
      <c r="KUN63" s="1028"/>
      <c r="KUO63" s="1028"/>
      <c r="KUP63" s="1028"/>
      <c r="KUQ63" s="1028"/>
      <c r="KUR63" s="1028"/>
      <c r="KUS63" s="1028"/>
      <c r="KUT63" s="1028"/>
      <c r="KUU63" s="1028"/>
      <c r="KUV63" s="1028"/>
      <c r="KUW63" s="1028"/>
      <c r="KUX63" s="1028"/>
      <c r="KUY63" s="1028"/>
      <c r="KUZ63" s="1028"/>
      <c r="KVA63" s="1028"/>
      <c r="KVB63" s="1028"/>
      <c r="KVC63" s="1028"/>
      <c r="KVD63" s="1028"/>
      <c r="KVE63" s="1028"/>
      <c r="KVF63" s="1028"/>
      <c r="KVG63" s="1028"/>
      <c r="KVH63" s="1028"/>
      <c r="KVI63" s="1028"/>
      <c r="KVJ63" s="1028"/>
      <c r="KVK63" s="1028"/>
      <c r="KVL63" s="1028"/>
      <c r="KVM63" s="1028"/>
      <c r="KVN63" s="1028"/>
      <c r="KVO63" s="1028"/>
      <c r="KVP63" s="1028"/>
      <c r="KVQ63" s="1028"/>
      <c r="KVR63" s="1028"/>
      <c r="KVS63" s="1028"/>
      <c r="KVT63" s="1028"/>
      <c r="KVU63" s="1028"/>
      <c r="KVV63" s="1028"/>
      <c r="KVW63" s="1028"/>
      <c r="KVX63" s="1028"/>
      <c r="KVY63" s="1028"/>
      <c r="KVZ63" s="1028"/>
      <c r="KWA63" s="1028"/>
      <c r="KWB63" s="1028"/>
      <c r="KWC63" s="1028"/>
      <c r="KWD63" s="1028"/>
      <c r="KWE63" s="1028"/>
      <c r="KWF63" s="1028"/>
      <c r="KWG63" s="1028"/>
      <c r="KWH63" s="1028"/>
      <c r="KWI63" s="1028"/>
      <c r="KWJ63" s="1028"/>
      <c r="KWK63" s="1028"/>
      <c r="KWL63" s="1028"/>
      <c r="KWM63" s="1028"/>
      <c r="KWN63" s="1028"/>
      <c r="KWO63" s="1028"/>
      <c r="KWP63" s="1028"/>
      <c r="KWQ63" s="1028"/>
      <c r="KWR63" s="1028"/>
      <c r="KWS63" s="1028"/>
      <c r="KWT63" s="1028"/>
      <c r="KWU63" s="1028"/>
      <c r="KWV63" s="1028"/>
      <c r="KWW63" s="1028"/>
      <c r="KWX63" s="1028"/>
      <c r="KWY63" s="1028"/>
      <c r="KWZ63" s="1028"/>
      <c r="KXA63" s="1028"/>
      <c r="KXB63" s="1028"/>
      <c r="KXC63" s="1028"/>
      <c r="KXD63" s="1028"/>
      <c r="KXE63" s="1028"/>
      <c r="KXF63" s="1028"/>
      <c r="KXG63" s="1028"/>
      <c r="KXH63" s="1028"/>
      <c r="KXI63" s="1028"/>
      <c r="KXJ63" s="1028"/>
      <c r="KXK63" s="1028"/>
      <c r="KXL63" s="1028"/>
      <c r="KXM63" s="1028"/>
      <c r="KXN63" s="1028"/>
      <c r="KXO63" s="1028"/>
      <c r="KXP63" s="1028"/>
      <c r="KXQ63" s="1028"/>
      <c r="KXR63" s="1028"/>
      <c r="KXS63" s="1028"/>
      <c r="KXT63" s="1028"/>
      <c r="KXU63" s="1028"/>
      <c r="KXV63" s="1028"/>
      <c r="KXW63" s="1028"/>
      <c r="KXX63" s="1028"/>
      <c r="KXY63" s="1028"/>
      <c r="KXZ63" s="1028"/>
      <c r="KYA63" s="1028"/>
      <c r="KYB63" s="1028"/>
      <c r="KYC63" s="1028"/>
      <c r="KYD63" s="1028"/>
      <c r="KYE63" s="1028"/>
      <c r="KYF63" s="1028"/>
      <c r="KYG63" s="1028"/>
      <c r="KYH63" s="1028"/>
      <c r="KYI63" s="1028"/>
      <c r="KYJ63" s="1028"/>
      <c r="KYK63" s="1028"/>
      <c r="KYL63" s="1028"/>
      <c r="KYM63" s="1028"/>
      <c r="KYN63" s="1028"/>
      <c r="KYO63" s="1028"/>
      <c r="KYP63" s="1028"/>
      <c r="KYQ63" s="1028"/>
      <c r="KYR63" s="1028"/>
      <c r="KYS63" s="1028"/>
      <c r="KYT63" s="1028"/>
      <c r="KYU63" s="1028"/>
      <c r="KYV63" s="1028"/>
      <c r="KYW63" s="1028"/>
      <c r="KYX63" s="1028"/>
      <c r="KYY63" s="1028"/>
      <c r="KYZ63" s="1028"/>
      <c r="KZA63" s="1028"/>
      <c r="KZB63" s="1028"/>
      <c r="KZC63" s="1028"/>
      <c r="KZD63" s="1028"/>
      <c r="KZE63" s="1028"/>
      <c r="KZF63" s="1028"/>
      <c r="KZG63" s="1028"/>
      <c r="KZH63" s="1028"/>
      <c r="KZI63" s="1028"/>
      <c r="KZJ63" s="1028"/>
      <c r="KZK63" s="1028"/>
      <c r="KZL63" s="1028"/>
      <c r="KZM63" s="1028"/>
      <c r="KZN63" s="1028"/>
      <c r="KZO63" s="1028"/>
      <c r="KZP63" s="1028"/>
      <c r="KZQ63" s="1028"/>
      <c r="KZR63" s="1028"/>
      <c r="KZS63" s="1028"/>
      <c r="KZT63" s="1028"/>
      <c r="KZU63" s="1028"/>
      <c r="KZV63" s="1028"/>
      <c r="KZW63" s="1028"/>
      <c r="KZX63" s="1028"/>
      <c r="KZY63" s="1028"/>
      <c r="KZZ63" s="1028"/>
      <c r="LAA63" s="1028"/>
      <c r="LAB63" s="1028"/>
      <c r="LAC63" s="1028"/>
      <c r="LAD63" s="1028"/>
      <c r="LAE63" s="1028"/>
      <c r="LAF63" s="1028"/>
      <c r="LAG63" s="1028"/>
      <c r="LAH63" s="1028"/>
      <c r="LAI63" s="1028"/>
      <c r="LAJ63" s="1028"/>
      <c r="LAK63" s="1028"/>
      <c r="LAL63" s="1028"/>
      <c r="LAM63" s="1028"/>
      <c r="LAN63" s="1028"/>
      <c r="LAO63" s="1028"/>
      <c r="LAP63" s="1028"/>
      <c r="LAQ63" s="1028"/>
      <c r="LAR63" s="1028"/>
      <c r="LAS63" s="1028"/>
      <c r="LAT63" s="1028"/>
      <c r="LAU63" s="1028"/>
      <c r="LAV63" s="1028"/>
      <c r="LAW63" s="1028"/>
      <c r="LAX63" s="1028"/>
      <c r="LAY63" s="1028"/>
      <c r="LAZ63" s="1028"/>
      <c r="LBA63" s="1028"/>
      <c r="LBB63" s="1028"/>
      <c r="LBC63" s="1028"/>
      <c r="LBD63" s="1028"/>
      <c r="LBE63" s="1028"/>
      <c r="LBF63" s="1028"/>
      <c r="LBG63" s="1028"/>
      <c r="LBH63" s="1028"/>
      <c r="LBI63" s="1028"/>
      <c r="LBJ63" s="1028"/>
      <c r="LBK63" s="1028"/>
      <c r="LBL63" s="1028"/>
      <c r="LBM63" s="1028"/>
      <c r="LBN63" s="1028"/>
      <c r="LBO63" s="1028"/>
      <c r="LBP63" s="1028"/>
      <c r="LBQ63" s="1028"/>
      <c r="LBR63" s="1028"/>
      <c r="LBS63" s="1028"/>
      <c r="LBT63" s="1028"/>
      <c r="LBU63" s="1028"/>
      <c r="LBV63" s="1028"/>
      <c r="LBW63" s="1028"/>
      <c r="LBX63" s="1028"/>
      <c r="LBY63" s="1028"/>
      <c r="LBZ63" s="1028"/>
      <c r="LCA63" s="1028"/>
      <c r="LCB63" s="1028"/>
      <c r="LCC63" s="1028"/>
      <c r="LCD63" s="1028"/>
      <c r="LCE63" s="1028"/>
      <c r="LCF63" s="1028"/>
      <c r="LCG63" s="1028"/>
      <c r="LCH63" s="1028"/>
      <c r="LCI63" s="1028"/>
      <c r="LCJ63" s="1028"/>
      <c r="LCK63" s="1028"/>
      <c r="LCL63" s="1028"/>
      <c r="LCM63" s="1028"/>
      <c r="LCN63" s="1028"/>
      <c r="LCO63" s="1028"/>
      <c r="LCP63" s="1028"/>
      <c r="LCQ63" s="1028"/>
      <c r="LCR63" s="1028"/>
      <c r="LCS63" s="1028"/>
      <c r="LCT63" s="1028"/>
      <c r="LCU63" s="1028"/>
      <c r="LCV63" s="1028"/>
      <c r="LCW63" s="1028"/>
      <c r="LCX63" s="1028"/>
      <c r="LCY63" s="1028"/>
      <c r="LCZ63" s="1028"/>
      <c r="LDA63" s="1028"/>
      <c r="LDB63" s="1028"/>
      <c r="LDC63" s="1028"/>
      <c r="LDD63" s="1028"/>
      <c r="LDE63" s="1028"/>
      <c r="LDF63" s="1028"/>
      <c r="LDG63" s="1028"/>
      <c r="LDH63" s="1028"/>
      <c r="LDI63" s="1028"/>
      <c r="LDJ63" s="1028"/>
      <c r="LDK63" s="1028"/>
      <c r="LDL63" s="1028"/>
      <c r="LDM63" s="1028"/>
      <c r="LDN63" s="1028"/>
      <c r="LDO63" s="1028"/>
      <c r="LDP63" s="1028"/>
      <c r="LDQ63" s="1028"/>
      <c r="LDR63" s="1028"/>
      <c r="LDS63" s="1028"/>
      <c r="LDT63" s="1028"/>
      <c r="LDU63" s="1028"/>
      <c r="LDV63" s="1028"/>
      <c r="LDW63" s="1028"/>
      <c r="LDX63" s="1028"/>
      <c r="LDY63" s="1028"/>
      <c r="LDZ63" s="1028"/>
      <c r="LEA63" s="1028"/>
      <c r="LEB63" s="1028"/>
      <c r="LEC63" s="1028"/>
      <c r="LED63" s="1028"/>
      <c r="LEE63" s="1028"/>
      <c r="LEF63" s="1028"/>
      <c r="LEG63" s="1028"/>
      <c r="LEH63" s="1028"/>
      <c r="LEI63" s="1028"/>
      <c r="LEJ63" s="1028"/>
      <c r="LEK63" s="1028"/>
      <c r="LEL63" s="1028"/>
      <c r="LEM63" s="1028"/>
      <c r="LEN63" s="1028"/>
      <c r="LEO63" s="1028"/>
      <c r="LEP63" s="1028"/>
      <c r="LEQ63" s="1028"/>
      <c r="LER63" s="1028"/>
      <c r="LES63" s="1028"/>
      <c r="LET63" s="1028"/>
      <c r="LEU63" s="1028"/>
      <c r="LEV63" s="1028"/>
      <c r="LEW63" s="1028"/>
      <c r="LEX63" s="1028"/>
      <c r="LEY63" s="1028"/>
      <c r="LEZ63" s="1028"/>
      <c r="LFA63" s="1028"/>
      <c r="LFB63" s="1028"/>
      <c r="LFC63" s="1028"/>
      <c r="LFD63" s="1028"/>
      <c r="LFE63" s="1028"/>
      <c r="LFF63" s="1028"/>
      <c r="LFG63" s="1028"/>
      <c r="LFH63" s="1028"/>
      <c r="LFI63" s="1028"/>
      <c r="LFJ63" s="1028"/>
      <c r="LFK63" s="1028"/>
      <c r="LFL63" s="1028"/>
      <c r="LFM63" s="1028"/>
      <c r="LFN63" s="1028"/>
      <c r="LFO63" s="1028"/>
      <c r="LFP63" s="1028"/>
      <c r="LFQ63" s="1028"/>
      <c r="LFR63" s="1028"/>
      <c r="LFS63" s="1028"/>
      <c r="LFT63" s="1028"/>
      <c r="LFU63" s="1028"/>
      <c r="LFV63" s="1028"/>
      <c r="LFW63" s="1028"/>
      <c r="LFX63" s="1028"/>
      <c r="LFY63" s="1028"/>
      <c r="LFZ63" s="1028"/>
      <c r="LGA63" s="1028"/>
      <c r="LGB63" s="1028"/>
      <c r="LGC63" s="1028"/>
      <c r="LGD63" s="1028"/>
      <c r="LGE63" s="1028"/>
      <c r="LGF63" s="1028"/>
      <c r="LGG63" s="1028"/>
      <c r="LGH63" s="1028"/>
      <c r="LGI63" s="1028"/>
      <c r="LGJ63" s="1028"/>
      <c r="LGK63" s="1028"/>
      <c r="LGL63" s="1028"/>
      <c r="LGM63" s="1028"/>
      <c r="LGN63" s="1028"/>
      <c r="LGO63" s="1028"/>
      <c r="LGP63" s="1028"/>
      <c r="LGQ63" s="1028"/>
      <c r="LGR63" s="1028"/>
      <c r="LGS63" s="1028"/>
      <c r="LGT63" s="1028"/>
      <c r="LGU63" s="1028"/>
      <c r="LGV63" s="1028"/>
      <c r="LGW63" s="1028"/>
      <c r="LGX63" s="1028"/>
      <c r="LGY63" s="1028"/>
      <c r="LGZ63" s="1028"/>
      <c r="LHA63" s="1028"/>
      <c r="LHB63" s="1028"/>
      <c r="LHC63" s="1028"/>
      <c r="LHD63" s="1028"/>
      <c r="LHE63" s="1028"/>
      <c r="LHF63" s="1028"/>
      <c r="LHG63" s="1028"/>
      <c r="LHH63" s="1028"/>
      <c r="LHI63" s="1028"/>
      <c r="LHJ63" s="1028"/>
      <c r="LHK63" s="1028"/>
      <c r="LHL63" s="1028"/>
      <c r="LHM63" s="1028"/>
      <c r="LHN63" s="1028"/>
      <c r="LHO63" s="1028"/>
      <c r="LHP63" s="1028"/>
      <c r="LHQ63" s="1028"/>
      <c r="LHR63" s="1028"/>
      <c r="LHS63" s="1028"/>
      <c r="LHT63" s="1028"/>
      <c r="LHU63" s="1028"/>
      <c r="LHV63" s="1028"/>
      <c r="LHW63" s="1028"/>
      <c r="LHX63" s="1028"/>
      <c r="LHY63" s="1028"/>
      <c r="LHZ63" s="1028"/>
      <c r="LIA63" s="1028"/>
      <c r="LIB63" s="1028"/>
      <c r="LIC63" s="1028"/>
      <c r="LID63" s="1028"/>
      <c r="LIE63" s="1028"/>
      <c r="LIF63" s="1028"/>
      <c r="LIG63" s="1028"/>
      <c r="LIH63" s="1028"/>
      <c r="LII63" s="1028"/>
      <c r="LIJ63" s="1028"/>
      <c r="LIK63" s="1028"/>
      <c r="LIL63" s="1028"/>
      <c r="LIM63" s="1028"/>
      <c r="LIN63" s="1028"/>
      <c r="LIO63" s="1028"/>
      <c r="LIP63" s="1028"/>
      <c r="LIQ63" s="1028"/>
      <c r="LIR63" s="1028"/>
      <c r="LIS63" s="1028"/>
      <c r="LIT63" s="1028"/>
      <c r="LIU63" s="1028"/>
      <c r="LIV63" s="1028"/>
      <c r="LIW63" s="1028"/>
      <c r="LIX63" s="1028"/>
      <c r="LIY63" s="1028"/>
      <c r="LIZ63" s="1028"/>
      <c r="LJA63" s="1028"/>
      <c r="LJB63" s="1028"/>
      <c r="LJC63" s="1028"/>
      <c r="LJD63" s="1028"/>
      <c r="LJE63" s="1028"/>
      <c r="LJF63" s="1028"/>
      <c r="LJG63" s="1028"/>
      <c r="LJH63" s="1028"/>
      <c r="LJI63" s="1028"/>
      <c r="LJJ63" s="1028"/>
      <c r="LJK63" s="1028"/>
      <c r="LJL63" s="1028"/>
      <c r="LJM63" s="1028"/>
      <c r="LJN63" s="1028"/>
      <c r="LJO63" s="1028"/>
      <c r="LJP63" s="1028"/>
      <c r="LJQ63" s="1028"/>
      <c r="LJR63" s="1028"/>
      <c r="LJS63" s="1028"/>
      <c r="LJT63" s="1028"/>
      <c r="LJU63" s="1028"/>
      <c r="LJV63" s="1028"/>
      <c r="LJW63" s="1028"/>
      <c r="LJX63" s="1028"/>
      <c r="LJY63" s="1028"/>
      <c r="LJZ63" s="1028"/>
      <c r="LKA63" s="1028"/>
      <c r="LKB63" s="1028"/>
      <c r="LKC63" s="1028"/>
      <c r="LKD63" s="1028"/>
      <c r="LKE63" s="1028"/>
      <c r="LKF63" s="1028"/>
      <c r="LKG63" s="1028"/>
      <c r="LKH63" s="1028"/>
      <c r="LKI63" s="1028"/>
      <c r="LKJ63" s="1028"/>
      <c r="LKK63" s="1028"/>
      <c r="LKL63" s="1028"/>
      <c r="LKM63" s="1028"/>
      <c r="LKN63" s="1028"/>
      <c r="LKO63" s="1028"/>
      <c r="LKP63" s="1028"/>
      <c r="LKQ63" s="1028"/>
      <c r="LKR63" s="1028"/>
      <c r="LKS63" s="1028"/>
      <c r="LKT63" s="1028"/>
      <c r="LKU63" s="1028"/>
      <c r="LKV63" s="1028"/>
      <c r="LKW63" s="1028"/>
      <c r="LKX63" s="1028"/>
      <c r="LKY63" s="1028"/>
      <c r="LKZ63" s="1028"/>
      <c r="LLA63" s="1028"/>
      <c r="LLB63" s="1028"/>
      <c r="LLC63" s="1028"/>
      <c r="LLD63" s="1028"/>
      <c r="LLE63" s="1028"/>
      <c r="LLF63" s="1028"/>
      <c r="LLG63" s="1028"/>
      <c r="LLH63" s="1028"/>
      <c r="LLI63" s="1028"/>
      <c r="LLJ63" s="1028"/>
      <c r="LLK63" s="1028"/>
      <c r="LLL63" s="1028"/>
      <c r="LLM63" s="1028"/>
      <c r="LLN63" s="1028"/>
      <c r="LLO63" s="1028"/>
      <c r="LLP63" s="1028"/>
      <c r="LLQ63" s="1028"/>
      <c r="LLR63" s="1028"/>
      <c r="LLS63" s="1028"/>
      <c r="LLT63" s="1028"/>
      <c r="LLU63" s="1028"/>
      <c r="LLV63" s="1028"/>
      <c r="LLW63" s="1028"/>
      <c r="LLX63" s="1028"/>
      <c r="LLY63" s="1028"/>
      <c r="LLZ63" s="1028"/>
      <c r="LMA63" s="1028"/>
      <c r="LMB63" s="1028"/>
      <c r="LMC63" s="1028"/>
      <c r="LMD63" s="1028"/>
      <c r="LME63" s="1028"/>
      <c r="LMF63" s="1028"/>
      <c r="LMG63" s="1028"/>
      <c r="LMH63" s="1028"/>
      <c r="LMI63" s="1028"/>
      <c r="LMJ63" s="1028"/>
      <c r="LMK63" s="1028"/>
      <c r="LML63" s="1028"/>
      <c r="LMM63" s="1028"/>
      <c r="LMN63" s="1028"/>
      <c r="LMO63" s="1028"/>
      <c r="LMP63" s="1028"/>
      <c r="LMQ63" s="1028"/>
      <c r="LMR63" s="1028"/>
      <c r="LMS63" s="1028"/>
      <c r="LMT63" s="1028"/>
      <c r="LMU63" s="1028"/>
      <c r="LMV63" s="1028"/>
      <c r="LMW63" s="1028"/>
      <c r="LMX63" s="1028"/>
      <c r="LMY63" s="1028"/>
      <c r="LMZ63" s="1028"/>
      <c r="LNA63" s="1028"/>
      <c r="LNB63" s="1028"/>
      <c r="LNC63" s="1028"/>
      <c r="LND63" s="1028"/>
      <c r="LNE63" s="1028"/>
      <c r="LNF63" s="1028"/>
      <c r="LNG63" s="1028"/>
      <c r="LNH63" s="1028"/>
      <c r="LNI63" s="1028"/>
      <c r="LNJ63" s="1028"/>
      <c r="LNK63" s="1028"/>
      <c r="LNL63" s="1028"/>
      <c r="LNM63" s="1028"/>
      <c r="LNN63" s="1028"/>
      <c r="LNO63" s="1028"/>
      <c r="LNP63" s="1028"/>
      <c r="LNQ63" s="1028"/>
      <c r="LNR63" s="1028"/>
      <c r="LNS63" s="1028"/>
      <c r="LNT63" s="1028"/>
      <c r="LNU63" s="1028"/>
      <c r="LNV63" s="1028"/>
      <c r="LNW63" s="1028"/>
      <c r="LNX63" s="1028"/>
      <c r="LNY63" s="1028"/>
      <c r="LNZ63" s="1028"/>
      <c r="LOA63" s="1028"/>
      <c r="LOB63" s="1028"/>
      <c r="LOC63" s="1028"/>
      <c r="LOD63" s="1028"/>
      <c r="LOE63" s="1028"/>
      <c r="LOF63" s="1028"/>
      <c r="LOG63" s="1028"/>
      <c r="LOH63" s="1028"/>
      <c r="LOI63" s="1028"/>
      <c r="LOJ63" s="1028"/>
      <c r="LOK63" s="1028"/>
      <c r="LOL63" s="1028"/>
      <c r="LOM63" s="1028"/>
      <c r="LON63" s="1028"/>
      <c r="LOO63" s="1028"/>
      <c r="LOP63" s="1028"/>
      <c r="LOQ63" s="1028"/>
      <c r="LOR63" s="1028"/>
      <c r="LOS63" s="1028"/>
      <c r="LOT63" s="1028"/>
      <c r="LOU63" s="1028"/>
      <c r="LOV63" s="1028"/>
      <c r="LOW63" s="1028"/>
      <c r="LOX63" s="1028"/>
      <c r="LOY63" s="1028"/>
      <c r="LOZ63" s="1028"/>
      <c r="LPA63" s="1028"/>
      <c r="LPB63" s="1028"/>
      <c r="LPC63" s="1028"/>
      <c r="LPD63" s="1028"/>
      <c r="LPE63" s="1028"/>
      <c r="LPF63" s="1028"/>
      <c r="LPG63" s="1028"/>
      <c r="LPH63" s="1028"/>
      <c r="LPI63" s="1028"/>
      <c r="LPJ63" s="1028"/>
      <c r="LPK63" s="1028"/>
      <c r="LPL63" s="1028"/>
      <c r="LPM63" s="1028"/>
      <c r="LPN63" s="1028"/>
      <c r="LPO63" s="1028"/>
      <c r="LPP63" s="1028"/>
      <c r="LPQ63" s="1028"/>
      <c r="LPR63" s="1028"/>
      <c r="LPS63" s="1028"/>
      <c r="LPT63" s="1028"/>
      <c r="LPU63" s="1028"/>
      <c r="LPV63" s="1028"/>
      <c r="LPW63" s="1028"/>
      <c r="LPX63" s="1028"/>
      <c r="LPY63" s="1028"/>
      <c r="LPZ63" s="1028"/>
      <c r="LQA63" s="1028"/>
      <c r="LQB63" s="1028"/>
      <c r="LQC63" s="1028"/>
      <c r="LQD63" s="1028"/>
      <c r="LQE63" s="1028"/>
      <c r="LQF63" s="1028"/>
      <c r="LQG63" s="1028"/>
      <c r="LQH63" s="1028"/>
      <c r="LQI63" s="1028"/>
      <c r="LQJ63" s="1028"/>
      <c r="LQK63" s="1028"/>
      <c r="LQL63" s="1028"/>
      <c r="LQM63" s="1028"/>
      <c r="LQN63" s="1028"/>
      <c r="LQO63" s="1028"/>
      <c r="LQP63" s="1028"/>
      <c r="LQQ63" s="1028"/>
      <c r="LQR63" s="1028"/>
      <c r="LQS63" s="1028"/>
      <c r="LQT63" s="1028"/>
      <c r="LQU63" s="1028"/>
      <c r="LQV63" s="1028"/>
      <c r="LQW63" s="1028"/>
      <c r="LQX63" s="1028"/>
      <c r="LQY63" s="1028"/>
      <c r="LQZ63" s="1028"/>
      <c r="LRA63" s="1028"/>
      <c r="LRB63" s="1028"/>
      <c r="LRC63" s="1028"/>
      <c r="LRD63" s="1028"/>
      <c r="LRE63" s="1028"/>
      <c r="LRF63" s="1028"/>
      <c r="LRG63" s="1028"/>
      <c r="LRH63" s="1028"/>
      <c r="LRI63" s="1028"/>
      <c r="LRJ63" s="1028"/>
      <c r="LRK63" s="1028"/>
      <c r="LRL63" s="1028"/>
      <c r="LRM63" s="1028"/>
      <c r="LRN63" s="1028"/>
      <c r="LRO63" s="1028"/>
      <c r="LRP63" s="1028"/>
      <c r="LRQ63" s="1028"/>
      <c r="LRR63" s="1028"/>
      <c r="LRS63" s="1028"/>
      <c r="LRT63" s="1028"/>
      <c r="LRU63" s="1028"/>
      <c r="LRV63" s="1028"/>
      <c r="LRW63" s="1028"/>
      <c r="LRX63" s="1028"/>
      <c r="LRY63" s="1028"/>
      <c r="LRZ63" s="1028"/>
      <c r="LSA63" s="1028"/>
      <c r="LSB63" s="1028"/>
      <c r="LSC63" s="1028"/>
      <c r="LSD63" s="1028"/>
      <c r="LSE63" s="1028"/>
      <c r="LSF63" s="1028"/>
      <c r="LSG63" s="1028"/>
      <c r="LSH63" s="1028"/>
      <c r="LSI63" s="1028"/>
      <c r="LSJ63" s="1028"/>
      <c r="LSK63" s="1028"/>
      <c r="LSL63" s="1028"/>
      <c r="LSM63" s="1028"/>
      <c r="LSN63" s="1028"/>
      <c r="LSO63" s="1028"/>
      <c r="LSP63" s="1028"/>
      <c r="LSQ63" s="1028"/>
      <c r="LSR63" s="1028"/>
      <c r="LSS63" s="1028"/>
      <c r="LST63" s="1028"/>
      <c r="LSU63" s="1028"/>
      <c r="LSV63" s="1028"/>
      <c r="LSW63" s="1028"/>
      <c r="LSX63" s="1028"/>
      <c r="LSY63" s="1028"/>
      <c r="LSZ63" s="1028"/>
      <c r="LTA63" s="1028"/>
      <c r="LTB63" s="1028"/>
      <c r="LTC63" s="1028"/>
      <c r="LTD63" s="1028"/>
      <c r="LTE63" s="1028"/>
      <c r="LTF63" s="1028"/>
      <c r="LTG63" s="1028"/>
      <c r="LTH63" s="1028"/>
      <c r="LTI63" s="1028"/>
      <c r="LTJ63" s="1028"/>
      <c r="LTK63" s="1028"/>
      <c r="LTL63" s="1028"/>
      <c r="LTM63" s="1028"/>
      <c r="LTN63" s="1028"/>
      <c r="LTO63" s="1028"/>
      <c r="LTP63" s="1028"/>
      <c r="LTQ63" s="1028"/>
      <c r="LTR63" s="1028"/>
      <c r="LTS63" s="1028"/>
      <c r="LTT63" s="1028"/>
      <c r="LTU63" s="1028"/>
      <c r="LTV63" s="1028"/>
      <c r="LTW63" s="1028"/>
      <c r="LTX63" s="1028"/>
      <c r="LTY63" s="1028"/>
      <c r="LTZ63" s="1028"/>
      <c r="LUA63" s="1028"/>
      <c r="LUB63" s="1028"/>
      <c r="LUC63" s="1028"/>
      <c r="LUD63" s="1028"/>
      <c r="LUE63" s="1028"/>
      <c r="LUF63" s="1028"/>
      <c r="LUG63" s="1028"/>
      <c r="LUH63" s="1028"/>
      <c r="LUI63" s="1028"/>
      <c r="LUJ63" s="1028"/>
      <c r="LUK63" s="1028"/>
      <c r="LUL63" s="1028"/>
      <c r="LUM63" s="1028"/>
      <c r="LUN63" s="1028"/>
      <c r="LUO63" s="1028"/>
      <c r="LUP63" s="1028"/>
      <c r="LUQ63" s="1028"/>
      <c r="LUR63" s="1028"/>
      <c r="LUS63" s="1028"/>
      <c r="LUT63" s="1028"/>
      <c r="LUU63" s="1028"/>
      <c r="LUV63" s="1028"/>
      <c r="LUW63" s="1028"/>
      <c r="LUX63" s="1028"/>
      <c r="LUY63" s="1028"/>
      <c r="LUZ63" s="1028"/>
      <c r="LVA63" s="1028"/>
      <c r="LVB63" s="1028"/>
      <c r="LVC63" s="1028"/>
      <c r="LVD63" s="1028"/>
      <c r="LVE63" s="1028"/>
      <c r="LVF63" s="1028"/>
      <c r="LVG63" s="1028"/>
      <c r="LVH63" s="1028"/>
      <c r="LVI63" s="1028"/>
      <c r="LVJ63" s="1028"/>
      <c r="LVK63" s="1028"/>
      <c r="LVL63" s="1028"/>
      <c r="LVM63" s="1028"/>
      <c r="LVN63" s="1028"/>
      <c r="LVO63" s="1028"/>
      <c r="LVP63" s="1028"/>
      <c r="LVQ63" s="1028"/>
      <c r="LVR63" s="1028"/>
      <c r="LVS63" s="1028"/>
      <c r="LVT63" s="1028"/>
      <c r="LVU63" s="1028"/>
      <c r="LVV63" s="1028"/>
      <c r="LVW63" s="1028"/>
      <c r="LVX63" s="1028"/>
      <c r="LVY63" s="1028"/>
      <c r="LVZ63" s="1028"/>
      <c r="LWA63" s="1028"/>
      <c r="LWB63" s="1028"/>
      <c r="LWC63" s="1028"/>
      <c r="LWD63" s="1028"/>
      <c r="LWE63" s="1028"/>
      <c r="LWF63" s="1028"/>
      <c r="LWG63" s="1028"/>
      <c r="LWH63" s="1028"/>
      <c r="LWI63" s="1028"/>
      <c r="LWJ63" s="1028"/>
      <c r="LWK63" s="1028"/>
      <c r="LWL63" s="1028"/>
      <c r="LWM63" s="1028"/>
      <c r="LWN63" s="1028"/>
      <c r="LWO63" s="1028"/>
      <c r="LWP63" s="1028"/>
      <c r="LWQ63" s="1028"/>
      <c r="LWR63" s="1028"/>
      <c r="LWS63" s="1028"/>
      <c r="LWT63" s="1028"/>
      <c r="LWU63" s="1028"/>
      <c r="LWV63" s="1028"/>
      <c r="LWW63" s="1028"/>
      <c r="LWX63" s="1028"/>
      <c r="LWY63" s="1028"/>
      <c r="LWZ63" s="1028"/>
      <c r="LXA63" s="1028"/>
      <c r="LXB63" s="1028"/>
      <c r="LXC63" s="1028"/>
      <c r="LXD63" s="1028"/>
      <c r="LXE63" s="1028"/>
      <c r="LXF63" s="1028"/>
      <c r="LXG63" s="1028"/>
      <c r="LXH63" s="1028"/>
      <c r="LXI63" s="1028"/>
      <c r="LXJ63" s="1028"/>
      <c r="LXK63" s="1028"/>
      <c r="LXL63" s="1028"/>
      <c r="LXM63" s="1028"/>
      <c r="LXN63" s="1028"/>
      <c r="LXO63" s="1028"/>
      <c r="LXP63" s="1028"/>
      <c r="LXQ63" s="1028"/>
      <c r="LXR63" s="1028"/>
      <c r="LXS63" s="1028"/>
      <c r="LXT63" s="1028"/>
      <c r="LXU63" s="1028"/>
      <c r="LXV63" s="1028"/>
      <c r="LXW63" s="1028"/>
      <c r="LXX63" s="1028"/>
      <c r="LXY63" s="1028"/>
      <c r="LXZ63" s="1028"/>
      <c r="LYA63" s="1028"/>
      <c r="LYB63" s="1028"/>
      <c r="LYC63" s="1028"/>
      <c r="LYD63" s="1028"/>
      <c r="LYE63" s="1028"/>
      <c r="LYF63" s="1028"/>
      <c r="LYG63" s="1028"/>
      <c r="LYH63" s="1028"/>
      <c r="LYI63" s="1028"/>
      <c r="LYJ63" s="1028"/>
      <c r="LYK63" s="1028"/>
      <c r="LYL63" s="1028"/>
      <c r="LYM63" s="1028"/>
      <c r="LYN63" s="1028"/>
      <c r="LYO63" s="1028"/>
      <c r="LYP63" s="1028"/>
      <c r="LYQ63" s="1028"/>
      <c r="LYR63" s="1028"/>
      <c r="LYS63" s="1028"/>
      <c r="LYT63" s="1028"/>
      <c r="LYU63" s="1028"/>
      <c r="LYV63" s="1028"/>
      <c r="LYW63" s="1028"/>
      <c r="LYX63" s="1028"/>
      <c r="LYY63" s="1028"/>
      <c r="LYZ63" s="1028"/>
      <c r="LZA63" s="1028"/>
      <c r="LZB63" s="1028"/>
      <c r="LZC63" s="1028"/>
      <c r="LZD63" s="1028"/>
      <c r="LZE63" s="1028"/>
      <c r="LZF63" s="1028"/>
      <c r="LZG63" s="1028"/>
      <c r="LZH63" s="1028"/>
      <c r="LZI63" s="1028"/>
      <c r="LZJ63" s="1028"/>
      <c r="LZK63" s="1028"/>
      <c r="LZL63" s="1028"/>
      <c r="LZM63" s="1028"/>
      <c r="LZN63" s="1028"/>
      <c r="LZO63" s="1028"/>
      <c r="LZP63" s="1028"/>
      <c r="LZQ63" s="1028"/>
      <c r="LZR63" s="1028"/>
      <c r="LZS63" s="1028"/>
      <c r="LZT63" s="1028"/>
      <c r="LZU63" s="1028"/>
      <c r="LZV63" s="1028"/>
      <c r="LZW63" s="1028"/>
      <c r="LZX63" s="1028"/>
      <c r="LZY63" s="1028"/>
      <c r="LZZ63" s="1028"/>
      <c r="MAA63" s="1028"/>
      <c r="MAB63" s="1028"/>
      <c r="MAC63" s="1028"/>
      <c r="MAD63" s="1028"/>
      <c r="MAE63" s="1028"/>
      <c r="MAF63" s="1028"/>
      <c r="MAG63" s="1028"/>
      <c r="MAH63" s="1028"/>
      <c r="MAI63" s="1028"/>
      <c r="MAJ63" s="1028"/>
      <c r="MAK63" s="1028"/>
      <c r="MAL63" s="1028"/>
      <c r="MAM63" s="1028"/>
      <c r="MAN63" s="1028"/>
      <c r="MAO63" s="1028"/>
      <c r="MAP63" s="1028"/>
      <c r="MAQ63" s="1028"/>
      <c r="MAR63" s="1028"/>
      <c r="MAS63" s="1028"/>
      <c r="MAT63" s="1028"/>
      <c r="MAU63" s="1028"/>
      <c r="MAV63" s="1028"/>
      <c r="MAW63" s="1028"/>
      <c r="MAX63" s="1028"/>
      <c r="MAY63" s="1028"/>
      <c r="MAZ63" s="1028"/>
      <c r="MBA63" s="1028"/>
      <c r="MBB63" s="1028"/>
      <c r="MBC63" s="1028"/>
      <c r="MBD63" s="1028"/>
      <c r="MBE63" s="1028"/>
      <c r="MBF63" s="1028"/>
      <c r="MBG63" s="1028"/>
      <c r="MBH63" s="1028"/>
      <c r="MBI63" s="1028"/>
      <c r="MBJ63" s="1028"/>
      <c r="MBK63" s="1028"/>
      <c r="MBL63" s="1028"/>
      <c r="MBM63" s="1028"/>
      <c r="MBN63" s="1028"/>
      <c r="MBO63" s="1028"/>
      <c r="MBP63" s="1028"/>
      <c r="MBQ63" s="1028"/>
      <c r="MBR63" s="1028"/>
      <c r="MBS63" s="1028"/>
      <c r="MBT63" s="1028"/>
      <c r="MBU63" s="1028"/>
      <c r="MBV63" s="1028"/>
      <c r="MBW63" s="1028"/>
      <c r="MBX63" s="1028"/>
      <c r="MBY63" s="1028"/>
      <c r="MBZ63" s="1028"/>
      <c r="MCA63" s="1028"/>
      <c r="MCB63" s="1028"/>
      <c r="MCC63" s="1028"/>
      <c r="MCD63" s="1028"/>
      <c r="MCE63" s="1028"/>
      <c r="MCF63" s="1028"/>
      <c r="MCG63" s="1028"/>
      <c r="MCH63" s="1028"/>
      <c r="MCI63" s="1028"/>
      <c r="MCJ63" s="1028"/>
      <c r="MCK63" s="1028"/>
      <c r="MCL63" s="1028"/>
      <c r="MCM63" s="1028"/>
      <c r="MCN63" s="1028"/>
      <c r="MCO63" s="1028"/>
      <c r="MCP63" s="1028"/>
      <c r="MCQ63" s="1028"/>
      <c r="MCR63" s="1028"/>
      <c r="MCS63" s="1028"/>
      <c r="MCT63" s="1028"/>
      <c r="MCU63" s="1028"/>
      <c r="MCV63" s="1028"/>
      <c r="MCW63" s="1028"/>
      <c r="MCX63" s="1028"/>
      <c r="MCY63" s="1028"/>
      <c r="MCZ63" s="1028"/>
      <c r="MDA63" s="1028"/>
      <c r="MDB63" s="1028"/>
      <c r="MDC63" s="1028"/>
      <c r="MDD63" s="1028"/>
      <c r="MDE63" s="1028"/>
      <c r="MDF63" s="1028"/>
      <c r="MDG63" s="1028"/>
      <c r="MDH63" s="1028"/>
      <c r="MDI63" s="1028"/>
      <c r="MDJ63" s="1028"/>
      <c r="MDK63" s="1028"/>
      <c r="MDL63" s="1028"/>
      <c r="MDM63" s="1028"/>
      <c r="MDN63" s="1028"/>
      <c r="MDO63" s="1028"/>
      <c r="MDP63" s="1028"/>
      <c r="MDQ63" s="1028"/>
      <c r="MDR63" s="1028"/>
      <c r="MDS63" s="1028"/>
      <c r="MDT63" s="1028"/>
      <c r="MDU63" s="1028"/>
      <c r="MDV63" s="1028"/>
      <c r="MDW63" s="1028"/>
      <c r="MDX63" s="1028"/>
      <c r="MDY63" s="1028"/>
      <c r="MDZ63" s="1028"/>
      <c r="MEA63" s="1028"/>
      <c r="MEB63" s="1028"/>
      <c r="MEC63" s="1028"/>
      <c r="MED63" s="1028"/>
      <c r="MEE63" s="1028"/>
      <c r="MEF63" s="1028"/>
      <c r="MEG63" s="1028"/>
      <c r="MEH63" s="1028"/>
      <c r="MEI63" s="1028"/>
      <c r="MEJ63" s="1028"/>
      <c r="MEK63" s="1028"/>
      <c r="MEL63" s="1028"/>
      <c r="MEM63" s="1028"/>
      <c r="MEN63" s="1028"/>
      <c r="MEO63" s="1028"/>
      <c r="MEP63" s="1028"/>
      <c r="MEQ63" s="1028"/>
      <c r="MER63" s="1028"/>
      <c r="MES63" s="1028"/>
      <c r="MET63" s="1028"/>
      <c r="MEU63" s="1028"/>
      <c r="MEV63" s="1028"/>
      <c r="MEW63" s="1028"/>
      <c r="MEX63" s="1028"/>
      <c r="MEY63" s="1028"/>
      <c r="MEZ63" s="1028"/>
      <c r="MFA63" s="1028"/>
      <c r="MFB63" s="1028"/>
      <c r="MFC63" s="1028"/>
      <c r="MFD63" s="1028"/>
      <c r="MFE63" s="1028"/>
      <c r="MFF63" s="1028"/>
      <c r="MFG63" s="1028"/>
      <c r="MFH63" s="1028"/>
      <c r="MFI63" s="1028"/>
      <c r="MFJ63" s="1028"/>
      <c r="MFK63" s="1028"/>
      <c r="MFL63" s="1028"/>
      <c r="MFM63" s="1028"/>
      <c r="MFN63" s="1028"/>
      <c r="MFO63" s="1028"/>
      <c r="MFP63" s="1028"/>
      <c r="MFQ63" s="1028"/>
      <c r="MFR63" s="1028"/>
      <c r="MFS63" s="1028"/>
      <c r="MFT63" s="1028"/>
      <c r="MFU63" s="1028"/>
      <c r="MFV63" s="1028"/>
      <c r="MFW63" s="1028"/>
      <c r="MFX63" s="1028"/>
      <c r="MFY63" s="1028"/>
      <c r="MFZ63" s="1028"/>
      <c r="MGA63" s="1028"/>
      <c r="MGB63" s="1028"/>
      <c r="MGC63" s="1028"/>
      <c r="MGD63" s="1028"/>
      <c r="MGE63" s="1028"/>
      <c r="MGF63" s="1028"/>
      <c r="MGG63" s="1028"/>
      <c r="MGH63" s="1028"/>
      <c r="MGI63" s="1028"/>
      <c r="MGJ63" s="1028"/>
      <c r="MGK63" s="1028"/>
      <c r="MGL63" s="1028"/>
      <c r="MGM63" s="1028"/>
      <c r="MGN63" s="1028"/>
      <c r="MGO63" s="1028"/>
      <c r="MGP63" s="1028"/>
      <c r="MGQ63" s="1028"/>
      <c r="MGR63" s="1028"/>
      <c r="MGS63" s="1028"/>
      <c r="MGT63" s="1028"/>
      <c r="MGU63" s="1028"/>
      <c r="MGV63" s="1028"/>
      <c r="MGW63" s="1028"/>
      <c r="MGX63" s="1028"/>
      <c r="MGY63" s="1028"/>
      <c r="MGZ63" s="1028"/>
      <c r="MHA63" s="1028"/>
      <c r="MHB63" s="1028"/>
      <c r="MHC63" s="1028"/>
      <c r="MHD63" s="1028"/>
      <c r="MHE63" s="1028"/>
      <c r="MHF63" s="1028"/>
      <c r="MHG63" s="1028"/>
      <c r="MHH63" s="1028"/>
      <c r="MHI63" s="1028"/>
      <c r="MHJ63" s="1028"/>
      <c r="MHK63" s="1028"/>
      <c r="MHL63" s="1028"/>
      <c r="MHM63" s="1028"/>
      <c r="MHN63" s="1028"/>
      <c r="MHO63" s="1028"/>
      <c r="MHP63" s="1028"/>
      <c r="MHQ63" s="1028"/>
      <c r="MHR63" s="1028"/>
      <c r="MHS63" s="1028"/>
      <c r="MHT63" s="1028"/>
      <c r="MHU63" s="1028"/>
      <c r="MHV63" s="1028"/>
      <c r="MHW63" s="1028"/>
      <c r="MHX63" s="1028"/>
      <c r="MHY63" s="1028"/>
      <c r="MHZ63" s="1028"/>
      <c r="MIA63" s="1028"/>
      <c r="MIB63" s="1028"/>
      <c r="MIC63" s="1028"/>
      <c r="MID63" s="1028"/>
      <c r="MIE63" s="1028"/>
      <c r="MIF63" s="1028"/>
      <c r="MIG63" s="1028"/>
      <c r="MIH63" s="1028"/>
      <c r="MII63" s="1028"/>
      <c r="MIJ63" s="1028"/>
      <c r="MIK63" s="1028"/>
      <c r="MIL63" s="1028"/>
      <c r="MIM63" s="1028"/>
      <c r="MIN63" s="1028"/>
      <c r="MIO63" s="1028"/>
      <c r="MIP63" s="1028"/>
      <c r="MIQ63" s="1028"/>
      <c r="MIR63" s="1028"/>
      <c r="MIS63" s="1028"/>
      <c r="MIT63" s="1028"/>
      <c r="MIU63" s="1028"/>
      <c r="MIV63" s="1028"/>
      <c r="MIW63" s="1028"/>
      <c r="MIX63" s="1028"/>
      <c r="MIY63" s="1028"/>
      <c r="MIZ63" s="1028"/>
      <c r="MJA63" s="1028"/>
      <c r="MJB63" s="1028"/>
      <c r="MJC63" s="1028"/>
      <c r="MJD63" s="1028"/>
      <c r="MJE63" s="1028"/>
      <c r="MJF63" s="1028"/>
      <c r="MJG63" s="1028"/>
      <c r="MJH63" s="1028"/>
      <c r="MJI63" s="1028"/>
      <c r="MJJ63" s="1028"/>
      <c r="MJK63" s="1028"/>
      <c r="MJL63" s="1028"/>
      <c r="MJM63" s="1028"/>
      <c r="MJN63" s="1028"/>
      <c r="MJO63" s="1028"/>
      <c r="MJP63" s="1028"/>
      <c r="MJQ63" s="1028"/>
      <c r="MJR63" s="1028"/>
      <c r="MJS63" s="1028"/>
      <c r="MJT63" s="1028"/>
      <c r="MJU63" s="1028"/>
      <c r="MJV63" s="1028"/>
      <c r="MJW63" s="1028"/>
      <c r="MJX63" s="1028"/>
      <c r="MJY63" s="1028"/>
      <c r="MJZ63" s="1028"/>
      <c r="MKA63" s="1028"/>
      <c r="MKB63" s="1028"/>
      <c r="MKC63" s="1028"/>
      <c r="MKD63" s="1028"/>
      <c r="MKE63" s="1028"/>
      <c r="MKF63" s="1028"/>
      <c r="MKG63" s="1028"/>
      <c r="MKH63" s="1028"/>
      <c r="MKI63" s="1028"/>
      <c r="MKJ63" s="1028"/>
      <c r="MKK63" s="1028"/>
      <c r="MKL63" s="1028"/>
      <c r="MKM63" s="1028"/>
      <c r="MKN63" s="1028"/>
      <c r="MKO63" s="1028"/>
      <c r="MKP63" s="1028"/>
      <c r="MKQ63" s="1028"/>
      <c r="MKR63" s="1028"/>
      <c r="MKS63" s="1028"/>
      <c r="MKT63" s="1028"/>
      <c r="MKU63" s="1028"/>
      <c r="MKV63" s="1028"/>
      <c r="MKW63" s="1028"/>
      <c r="MKX63" s="1028"/>
      <c r="MKY63" s="1028"/>
      <c r="MKZ63" s="1028"/>
      <c r="MLA63" s="1028"/>
      <c r="MLB63" s="1028"/>
      <c r="MLC63" s="1028"/>
      <c r="MLD63" s="1028"/>
      <c r="MLE63" s="1028"/>
      <c r="MLF63" s="1028"/>
      <c r="MLG63" s="1028"/>
      <c r="MLH63" s="1028"/>
      <c r="MLI63" s="1028"/>
      <c r="MLJ63" s="1028"/>
      <c r="MLK63" s="1028"/>
      <c r="MLL63" s="1028"/>
      <c r="MLM63" s="1028"/>
      <c r="MLN63" s="1028"/>
      <c r="MLO63" s="1028"/>
      <c r="MLP63" s="1028"/>
      <c r="MLQ63" s="1028"/>
      <c r="MLR63" s="1028"/>
      <c r="MLS63" s="1028"/>
      <c r="MLT63" s="1028"/>
      <c r="MLU63" s="1028"/>
      <c r="MLV63" s="1028"/>
      <c r="MLW63" s="1028"/>
      <c r="MLX63" s="1028"/>
      <c r="MLY63" s="1028"/>
      <c r="MLZ63" s="1028"/>
      <c r="MMA63" s="1028"/>
      <c r="MMB63" s="1028"/>
      <c r="MMC63" s="1028"/>
      <c r="MMD63" s="1028"/>
      <c r="MME63" s="1028"/>
      <c r="MMF63" s="1028"/>
      <c r="MMG63" s="1028"/>
      <c r="MMH63" s="1028"/>
      <c r="MMI63" s="1028"/>
      <c r="MMJ63" s="1028"/>
      <c r="MMK63" s="1028"/>
      <c r="MML63" s="1028"/>
      <c r="MMM63" s="1028"/>
      <c r="MMN63" s="1028"/>
      <c r="MMO63" s="1028"/>
      <c r="MMP63" s="1028"/>
      <c r="MMQ63" s="1028"/>
      <c r="MMR63" s="1028"/>
      <c r="MMS63" s="1028"/>
      <c r="MMT63" s="1028"/>
      <c r="MMU63" s="1028"/>
      <c r="MMV63" s="1028"/>
      <c r="MMW63" s="1028"/>
      <c r="MMX63" s="1028"/>
      <c r="MMY63" s="1028"/>
      <c r="MMZ63" s="1028"/>
      <c r="MNA63" s="1028"/>
      <c r="MNB63" s="1028"/>
      <c r="MNC63" s="1028"/>
      <c r="MND63" s="1028"/>
      <c r="MNE63" s="1028"/>
      <c r="MNF63" s="1028"/>
      <c r="MNG63" s="1028"/>
      <c r="MNH63" s="1028"/>
      <c r="MNI63" s="1028"/>
      <c r="MNJ63" s="1028"/>
      <c r="MNK63" s="1028"/>
      <c r="MNL63" s="1028"/>
      <c r="MNM63" s="1028"/>
      <c r="MNN63" s="1028"/>
      <c r="MNO63" s="1028"/>
      <c r="MNP63" s="1028"/>
      <c r="MNQ63" s="1028"/>
      <c r="MNR63" s="1028"/>
      <c r="MNS63" s="1028"/>
      <c r="MNT63" s="1028"/>
      <c r="MNU63" s="1028"/>
      <c r="MNV63" s="1028"/>
      <c r="MNW63" s="1028"/>
      <c r="MNX63" s="1028"/>
      <c r="MNY63" s="1028"/>
      <c r="MNZ63" s="1028"/>
      <c r="MOA63" s="1028"/>
      <c r="MOB63" s="1028"/>
      <c r="MOC63" s="1028"/>
      <c r="MOD63" s="1028"/>
      <c r="MOE63" s="1028"/>
      <c r="MOF63" s="1028"/>
      <c r="MOG63" s="1028"/>
      <c r="MOH63" s="1028"/>
      <c r="MOI63" s="1028"/>
      <c r="MOJ63" s="1028"/>
      <c r="MOK63" s="1028"/>
      <c r="MOL63" s="1028"/>
      <c r="MOM63" s="1028"/>
      <c r="MON63" s="1028"/>
      <c r="MOO63" s="1028"/>
      <c r="MOP63" s="1028"/>
      <c r="MOQ63" s="1028"/>
      <c r="MOR63" s="1028"/>
      <c r="MOS63" s="1028"/>
      <c r="MOT63" s="1028"/>
      <c r="MOU63" s="1028"/>
      <c r="MOV63" s="1028"/>
      <c r="MOW63" s="1028"/>
      <c r="MOX63" s="1028"/>
      <c r="MOY63" s="1028"/>
      <c r="MOZ63" s="1028"/>
      <c r="MPA63" s="1028"/>
      <c r="MPB63" s="1028"/>
      <c r="MPC63" s="1028"/>
      <c r="MPD63" s="1028"/>
      <c r="MPE63" s="1028"/>
      <c r="MPF63" s="1028"/>
      <c r="MPG63" s="1028"/>
      <c r="MPH63" s="1028"/>
      <c r="MPI63" s="1028"/>
      <c r="MPJ63" s="1028"/>
      <c r="MPK63" s="1028"/>
      <c r="MPL63" s="1028"/>
      <c r="MPM63" s="1028"/>
      <c r="MPN63" s="1028"/>
      <c r="MPO63" s="1028"/>
      <c r="MPP63" s="1028"/>
      <c r="MPQ63" s="1028"/>
      <c r="MPR63" s="1028"/>
      <c r="MPS63" s="1028"/>
      <c r="MPT63" s="1028"/>
      <c r="MPU63" s="1028"/>
      <c r="MPV63" s="1028"/>
      <c r="MPW63" s="1028"/>
      <c r="MPX63" s="1028"/>
      <c r="MPY63" s="1028"/>
      <c r="MPZ63" s="1028"/>
      <c r="MQA63" s="1028"/>
      <c r="MQB63" s="1028"/>
      <c r="MQC63" s="1028"/>
      <c r="MQD63" s="1028"/>
      <c r="MQE63" s="1028"/>
      <c r="MQF63" s="1028"/>
      <c r="MQG63" s="1028"/>
      <c r="MQH63" s="1028"/>
      <c r="MQI63" s="1028"/>
      <c r="MQJ63" s="1028"/>
      <c r="MQK63" s="1028"/>
      <c r="MQL63" s="1028"/>
      <c r="MQM63" s="1028"/>
      <c r="MQN63" s="1028"/>
      <c r="MQO63" s="1028"/>
      <c r="MQP63" s="1028"/>
      <c r="MQQ63" s="1028"/>
      <c r="MQR63" s="1028"/>
      <c r="MQS63" s="1028"/>
      <c r="MQT63" s="1028"/>
      <c r="MQU63" s="1028"/>
      <c r="MQV63" s="1028"/>
      <c r="MQW63" s="1028"/>
      <c r="MQX63" s="1028"/>
      <c r="MQY63" s="1028"/>
      <c r="MQZ63" s="1028"/>
      <c r="MRA63" s="1028"/>
      <c r="MRB63" s="1028"/>
      <c r="MRC63" s="1028"/>
      <c r="MRD63" s="1028"/>
      <c r="MRE63" s="1028"/>
      <c r="MRF63" s="1028"/>
      <c r="MRG63" s="1028"/>
      <c r="MRH63" s="1028"/>
      <c r="MRI63" s="1028"/>
      <c r="MRJ63" s="1028"/>
      <c r="MRK63" s="1028"/>
      <c r="MRL63" s="1028"/>
      <c r="MRM63" s="1028"/>
      <c r="MRN63" s="1028"/>
      <c r="MRO63" s="1028"/>
      <c r="MRP63" s="1028"/>
      <c r="MRQ63" s="1028"/>
      <c r="MRR63" s="1028"/>
      <c r="MRS63" s="1028"/>
      <c r="MRT63" s="1028"/>
      <c r="MRU63" s="1028"/>
      <c r="MRV63" s="1028"/>
      <c r="MRW63" s="1028"/>
      <c r="MRX63" s="1028"/>
      <c r="MRY63" s="1028"/>
      <c r="MRZ63" s="1028"/>
      <c r="MSA63" s="1028"/>
      <c r="MSB63" s="1028"/>
      <c r="MSC63" s="1028"/>
      <c r="MSD63" s="1028"/>
      <c r="MSE63" s="1028"/>
      <c r="MSF63" s="1028"/>
      <c r="MSG63" s="1028"/>
      <c r="MSH63" s="1028"/>
      <c r="MSI63" s="1028"/>
      <c r="MSJ63" s="1028"/>
      <c r="MSK63" s="1028"/>
      <c r="MSL63" s="1028"/>
      <c r="MSM63" s="1028"/>
      <c r="MSN63" s="1028"/>
      <c r="MSO63" s="1028"/>
      <c r="MSP63" s="1028"/>
      <c r="MSQ63" s="1028"/>
      <c r="MSR63" s="1028"/>
      <c r="MSS63" s="1028"/>
      <c r="MST63" s="1028"/>
      <c r="MSU63" s="1028"/>
      <c r="MSV63" s="1028"/>
      <c r="MSW63" s="1028"/>
      <c r="MSX63" s="1028"/>
      <c r="MSY63" s="1028"/>
      <c r="MSZ63" s="1028"/>
      <c r="MTA63" s="1028"/>
      <c r="MTB63" s="1028"/>
      <c r="MTC63" s="1028"/>
      <c r="MTD63" s="1028"/>
      <c r="MTE63" s="1028"/>
      <c r="MTF63" s="1028"/>
      <c r="MTG63" s="1028"/>
      <c r="MTH63" s="1028"/>
      <c r="MTI63" s="1028"/>
      <c r="MTJ63" s="1028"/>
      <c r="MTK63" s="1028"/>
      <c r="MTL63" s="1028"/>
      <c r="MTM63" s="1028"/>
      <c r="MTN63" s="1028"/>
      <c r="MTO63" s="1028"/>
      <c r="MTP63" s="1028"/>
      <c r="MTQ63" s="1028"/>
      <c r="MTR63" s="1028"/>
      <c r="MTS63" s="1028"/>
      <c r="MTT63" s="1028"/>
      <c r="MTU63" s="1028"/>
      <c r="MTV63" s="1028"/>
      <c r="MTW63" s="1028"/>
      <c r="MTX63" s="1028"/>
      <c r="MTY63" s="1028"/>
      <c r="MTZ63" s="1028"/>
      <c r="MUA63" s="1028"/>
      <c r="MUB63" s="1028"/>
      <c r="MUC63" s="1028"/>
      <c r="MUD63" s="1028"/>
      <c r="MUE63" s="1028"/>
      <c r="MUF63" s="1028"/>
      <c r="MUG63" s="1028"/>
      <c r="MUH63" s="1028"/>
      <c r="MUI63" s="1028"/>
      <c r="MUJ63" s="1028"/>
      <c r="MUK63" s="1028"/>
      <c r="MUL63" s="1028"/>
      <c r="MUM63" s="1028"/>
      <c r="MUN63" s="1028"/>
      <c r="MUO63" s="1028"/>
      <c r="MUP63" s="1028"/>
      <c r="MUQ63" s="1028"/>
      <c r="MUR63" s="1028"/>
      <c r="MUS63" s="1028"/>
      <c r="MUT63" s="1028"/>
      <c r="MUU63" s="1028"/>
      <c r="MUV63" s="1028"/>
      <c r="MUW63" s="1028"/>
      <c r="MUX63" s="1028"/>
      <c r="MUY63" s="1028"/>
      <c r="MUZ63" s="1028"/>
      <c r="MVA63" s="1028"/>
      <c r="MVB63" s="1028"/>
      <c r="MVC63" s="1028"/>
      <c r="MVD63" s="1028"/>
      <c r="MVE63" s="1028"/>
      <c r="MVF63" s="1028"/>
      <c r="MVG63" s="1028"/>
      <c r="MVH63" s="1028"/>
      <c r="MVI63" s="1028"/>
      <c r="MVJ63" s="1028"/>
      <c r="MVK63" s="1028"/>
      <c r="MVL63" s="1028"/>
      <c r="MVM63" s="1028"/>
      <c r="MVN63" s="1028"/>
      <c r="MVO63" s="1028"/>
      <c r="MVP63" s="1028"/>
      <c r="MVQ63" s="1028"/>
      <c r="MVR63" s="1028"/>
      <c r="MVS63" s="1028"/>
      <c r="MVT63" s="1028"/>
      <c r="MVU63" s="1028"/>
      <c r="MVV63" s="1028"/>
      <c r="MVW63" s="1028"/>
      <c r="MVX63" s="1028"/>
      <c r="MVY63" s="1028"/>
      <c r="MVZ63" s="1028"/>
      <c r="MWA63" s="1028"/>
      <c r="MWB63" s="1028"/>
      <c r="MWC63" s="1028"/>
      <c r="MWD63" s="1028"/>
      <c r="MWE63" s="1028"/>
      <c r="MWF63" s="1028"/>
      <c r="MWG63" s="1028"/>
      <c r="MWH63" s="1028"/>
      <c r="MWI63" s="1028"/>
      <c r="MWJ63" s="1028"/>
      <c r="MWK63" s="1028"/>
      <c r="MWL63" s="1028"/>
      <c r="MWM63" s="1028"/>
      <c r="MWN63" s="1028"/>
      <c r="MWO63" s="1028"/>
      <c r="MWP63" s="1028"/>
      <c r="MWQ63" s="1028"/>
      <c r="MWR63" s="1028"/>
      <c r="MWS63" s="1028"/>
      <c r="MWT63" s="1028"/>
      <c r="MWU63" s="1028"/>
      <c r="MWV63" s="1028"/>
      <c r="MWW63" s="1028"/>
      <c r="MWX63" s="1028"/>
      <c r="MWY63" s="1028"/>
      <c r="MWZ63" s="1028"/>
      <c r="MXA63" s="1028"/>
      <c r="MXB63" s="1028"/>
      <c r="MXC63" s="1028"/>
      <c r="MXD63" s="1028"/>
      <c r="MXE63" s="1028"/>
      <c r="MXF63" s="1028"/>
      <c r="MXG63" s="1028"/>
      <c r="MXH63" s="1028"/>
      <c r="MXI63" s="1028"/>
      <c r="MXJ63" s="1028"/>
      <c r="MXK63" s="1028"/>
      <c r="MXL63" s="1028"/>
      <c r="MXM63" s="1028"/>
      <c r="MXN63" s="1028"/>
      <c r="MXO63" s="1028"/>
      <c r="MXP63" s="1028"/>
      <c r="MXQ63" s="1028"/>
      <c r="MXR63" s="1028"/>
      <c r="MXS63" s="1028"/>
      <c r="MXT63" s="1028"/>
      <c r="MXU63" s="1028"/>
      <c r="MXV63" s="1028"/>
      <c r="MXW63" s="1028"/>
      <c r="MXX63" s="1028"/>
      <c r="MXY63" s="1028"/>
      <c r="MXZ63" s="1028"/>
      <c r="MYA63" s="1028"/>
      <c r="MYB63" s="1028"/>
      <c r="MYC63" s="1028"/>
      <c r="MYD63" s="1028"/>
      <c r="MYE63" s="1028"/>
      <c r="MYF63" s="1028"/>
      <c r="MYG63" s="1028"/>
      <c r="MYH63" s="1028"/>
      <c r="MYI63" s="1028"/>
      <c r="MYJ63" s="1028"/>
      <c r="MYK63" s="1028"/>
      <c r="MYL63" s="1028"/>
      <c r="MYM63" s="1028"/>
      <c r="MYN63" s="1028"/>
      <c r="MYO63" s="1028"/>
      <c r="MYP63" s="1028"/>
      <c r="MYQ63" s="1028"/>
      <c r="MYR63" s="1028"/>
      <c r="MYS63" s="1028"/>
      <c r="MYT63" s="1028"/>
      <c r="MYU63" s="1028"/>
      <c r="MYV63" s="1028"/>
      <c r="MYW63" s="1028"/>
      <c r="MYX63" s="1028"/>
      <c r="MYY63" s="1028"/>
      <c r="MYZ63" s="1028"/>
      <c r="MZA63" s="1028"/>
      <c r="MZB63" s="1028"/>
      <c r="MZC63" s="1028"/>
      <c r="MZD63" s="1028"/>
      <c r="MZE63" s="1028"/>
      <c r="MZF63" s="1028"/>
      <c r="MZG63" s="1028"/>
      <c r="MZH63" s="1028"/>
      <c r="MZI63" s="1028"/>
      <c r="MZJ63" s="1028"/>
      <c r="MZK63" s="1028"/>
      <c r="MZL63" s="1028"/>
      <c r="MZM63" s="1028"/>
      <c r="MZN63" s="1028"/>
      <c r="MZO63" s="1028"/>
      <c r="MZP63" s="1028"/>
      <c r="MZQ63" s="1028"/>
      <c r="MZR63" s="1028"/>
      <c r="MZS63" s="1028"/>
      <c r="MZT63" s="1028"/>
      <c r="MZU63" s="1028"/>
      <c r="MZV63" s="1028"/>
      <c r="MZW63" s="1028"/>
      <c r="MZX63" s="1028"/>
      <c r="MZY63" s="1028"/>
      <c r="MZZ63" s="1028"/>
      <c r="NAA63" s="1028"/>
      <c r="NAB63" s="1028"/>
      <c r="NAC63" s="1028"/>
      <c r="NAD63" s="1028"/>
      <c r="NAE63" s="1028"/>
      <c r="NAF63" s="1028"/>
      <c r="NAG63" s="1028"/>
      <c r="NAH63" s="1028"/>
      <c r="NAI63" s="1028"/>
      <c r="NAJ63" s="1028"/>
      <c r="NAK63" s="1028"/>
      <c r="NAL63" s="1028"/>
      <c r="NAM63" s="1028"/>
      <c r="NAN63" s="1028"/>
      <c r="NAO63" s="1028"/>
      <c r="NAP63" s="1028"/>
      <c r="NAQ63" s="1028"/>
      <c r="NAR63" s="1028"/>
      <c r="NAS63" s="1028"/>
      <c r="NAT63" s="1028"/>
      <c r="NAU63" s="1028"/>
      <c r="NAV63" s="1028"/>
      <c r="NAW63" s="1028"/>
      <c r="NAX63" s="1028"/>
      <c r="NAY63" s="1028"/>
      <c r="NAZ63" s="1028"/>
      <c r="NBA63" s="1028"/>
      <c r="NBB63" s="1028"/>
      <c r="NBC63" s="1028"/>
      <c r="NBD63" s="1028"/>
      <c r="NBE63" s="1028"/>
      <c r="NBF63" s="1028"/>
      <c r="NBG63" s="1028"/>
      <c r="NBH63" s="1028"/>
      <c r="NBI63" s="1028"/>
      <c r="NBJ63" s="1028"/>
      <c r="NBK63" s="1028"/>
      <c r="NBL63" s="1028"/>
      <c r="NBM63" s="1028"/>
      <c r="NBN63" s="1028"/>
      <c r="NBO63" s="1028"/>
      <c r="NBP63" s="1028"/>
      <c r="NBQ63" s="1028"/>
      <c r="NBR63" s="1028"/>
      <c r="NBS63" s="1028"/>
      <c r="NBT63" s="1028"/>
      <c r="NBU63" s="1028"/>
      <c r="NBV63" s="1028"/>
      <c r="NBW63" s="1028"/>
      <c r="NBX63" s="1028"/>
      <c r="NBY63" s="1028"/>
      <c r="NBZ63" s="1028"/>
      <c r="NCA63" s="1028"/>
      <c r="NCB63" s="1028"/>
      <c r="NCC63" s="1028"/>
      <c r="NCD63" s="1028"/>
      <c r="NCE63" s="1028"/>
      <c r="NCF63" s="1028"/>
      <c r="NCG63" s="1028"/>
      <c r="NCH63" s="1028"/>
      <c r="NCI63" s="1028"/>
      <c r="NCJ63" s="1028"/>
      <c r="NCK63" s="1028"/>
      <c r="NCL63" s="1028"/>
      <c r="NCM63" s="1028"/>
      <c r="NCN63" s="1028"/>
      <c r="NCO63" s="1028"/>
      <c r="NCP63" s="1028"/>
      <c r="NCQ63" s="1028"/>
      <c r="NCR63" s="1028"/>
      <c r="NCS63" s="1028"/>
      <c r="NCT63" s="1028"/>
      <c r="NCU63" s="1028"/>
      <c r="NCV63" s="1028"/>
      <c r="NCW63" s="1028"/>
      <c r="NCX63" s="1028"/>
      <c r="NCY63" s="1028"/>
      <c r="NCZ63" s="1028"/>
      <c r="NDA63" s="1028"/>
      <c r="NDB63" s="1028"/>
      <c r="NDC63" s="1028"/>
      <c r="NDD63" s="1028"/>
      <c r="NDE63" s="1028"/>
      <c r="NDF63" s="1028"/>
      <c r="NDG63" s="1028"/>
      <c r="NDH63" s="1028"/>
      <c r="NDI63" s="1028"/>
      <c r="NDJ63" s="1028"/>
      <c r="NDK63" s="1028"/>
      <c r="NDL63" s="1028"/>
      <c r="NDM63" s="1028"/>
      <c r="NDN63" s="1028"/>
      <c r="NDO63" s="1028"/>
      <c r="NDP63" s="1028"/>
      <c r="NDQ63" s="1028"/>
      <c r="NDR63" s="1028"/>
      <c r="NDS63" s="1028"/>
      <c r="NDT63" s="1028"/>
      <c r="NDU63" s="1028"/>
      <c r="NDV63" s="1028"/>
      <c r="NDW63" s="1028"/>
      <c r="NDX63" s="1028"/>
      <c r="NDY63" s="1028"/>
      <c r="NDZ63" s="1028"/>
      <c r="NEA63" s="1028"/>
      <c r="NEB63" s="1028"/>
      <c r="NEC63" s="1028"/>
      <c r="NED63" s="1028"/>
      <c r="NEE63" s="1028"/>
      <c r="NEF63" s="1028"/>
      <c r="NEG63" s="1028"/>
      <c r="NEH63" s="1028"/>
      <c r="NEI63" s="1028"/>
      <c r="NEJ63" s="1028"/>
      <c r="NEK63" s="1028"/>
      <c r="NEL63" s="1028"/>
      <c r="NEM63" s="1028"/>
      <c r="NEN63" s="1028"/>
      <c r="NEO63" s="1028"/>
      <c r="NEP63" s="1028"/>
      <c r="NEQ63" s="1028"/>
      <c r="NER63" s="1028"/>
      <c r="NES63" s="1028"/>
      <c r="NET63" s="1028"/>
      <c r="NEU63" s="1028"/>
      <c r="NEV63" s="1028"/>
      <c r="NEW63" s="1028"/>
      <c r="NEX63" s="1028"/>
      <c r="NEY63" s="1028"/>
      <c r="NEZ63" s="1028"/>
      <c r="NFA63" s="1028"/>
      <c r="NFB63" s="1028"/>
      <c r="NFC63" s="1028"/>
      <c r="NFD63" s="1028"/>
      <c r="NFE63" s="1028"/>
      <c r="NFF63" s="1028"/>
      <c r="NFG63" s="1028"/>
      <c r="NFH63" s="1028"/>
      <c r="NFI63" s="1028"/>
      <c r="NFJ63" s="1028"/>
      <c r="NFK63" s="1028"/>
      <c r="NFL63" s="1028"/>
      <c r="NFM63" s="1028"/>
      <c r="NFN63" s="1028"/>
      <c r="NFO63" s="1028"/>
      <c r="NFP63" s="1028"/>
      <c r="NFQ63" s="1028"/>
      <c r="NFR63" s="1028"/>
      <c r="NFS63" s="1028"/>
      <c r="NFT63" s="1028"/>
      <c r="NFU63" s="1028"/>
      <c r="NFV63" s="1028"/>
      <c r="NFW63" s="1028"/>
      <c r="NFX63" s="1028"/>
      <c r="NFY63" s="1028"/>
      <c r="NFZ63" s="1028"/>
      <c r="NGA63" s="1028"/>
      <c r="NGB63" s="1028"/>
      <c r="NGC63" s="1028"/>
      <c r="NGD63" s="1028"/>
      <c r="NGE63" s="1028"/>
      <c r="NGF63" s="1028"/>
      <c r="NGG63" s="1028"/>
      <c r="NGH63" s="1028"/>
      <c r="NGI63" s="1028"/>
      <c r="NGJ63" s="1028"/>
      <c r="NGK63" s="1028"/>
      <c r="NGL63" s="1028"/>
      <c r="NGM63" s="1028"/>
      <c r="NGN63" s="1028"/>
      <c r="NGO63" s="1028"/>
      <c r="NGP63" s="1028"/>
      <c r="NGQ63" s="1028"/>
      <c r="NGR63" s="1028"/>
      <c r="NGS63" s="1028"/>
      <c r="NGT63" s="1028"/>
      <c r="NGU63" s="1028"/>
      <c r="NGV63" s="1028"/>
      <c r="NGW63" s="1028"/>
      <c r="NGX63" s="1028"/>
      <c r="NGY63" s="1028"/>
      <c r="NGZ63" s="1028"/>
      <c r="NHA63" s="1028"/>
      <c r="NHB63" s="1028"/>
      <c r="NHC63" s="1028"/>
      <c r="NHD63" s="1028"/>
      <c r="NHE63" s="1028"/>
      <c r="NHF63" s="1028"/>
      <c r="NHG63" s="1028"/>
      <c r="NHH63" s="1028"/>
      <c r="NHI63" s="1028"/>
      <c r="NHJ63" s="1028"/>
      <c r="NHK63" s="1028"/>
      <c r="NHL63" s="1028"/>
      <c r="NHM63" s="1028"/>
      <c r="NHN63" s="1028"/>
      <c r="NHO63" s="1028"/>
      <c r="NHP63" s="1028"/>
      <c r="NHQ63" s="1028"/>
      <c r="NHR63" s="1028"/>
      <c r="NHS63" s="1028"/>
      <c r="NHT63" s="1028"/>
      <c r="NHU63" s="1028"/>
      <c r="NHV63" s="1028"/>
      <c r="NHW63" s="1028"/>
      <c r="NHX63" s="1028"/>
      <c r="NHY63" s="1028"/>
      <c r="NHZ63" s="1028"/>
      <c r="NIA63" s="1028"/>
      <c r="NIB63" s="1028"/>
      <c r="NIC63" s="1028"/>
      <c r="NID63" s="1028"/>
      <c r="NIE63" s="1028"/>
      <c r="NIF63" s="1028"/>
      <c r="NIG63" s="1028"/>
      <c r="NIH63" s="1028"/>
      <c r="NII63" s="1028"/>
      <c r="NIJ63" s="1028"/>
      <c r="NIK63" s="1028"/>
      <c r="NIL63" s="1028"/>
      <c r="NIM63" s="1028"/>
      <c r="NIN63" s="1028"/>
      <c r="NIO63" s="1028"/>
      <c r="NIP63" s="1028"/>
      <c r="NIQ63" s="1028"/>
      <c r="NIR63" s="1028"/>
      <c r="NIS63" s="1028"/>
      <c r="NIT63" s="1028"/>
      <c r="NIU63" s="1028"/>
      <c r="NIV63" s="1028"/>
      <c r="NIW63" s="1028"/>
      <c r="NIX63" s="1028"/>
      <c r="NIY63" s="1028"/>
      <c r="NIZ63" s="1028"/>
      <c r="NJA63" s="1028"/>
      <c r="NJB63" s="1028"/>
      <c r="NJC63" s="1028"/>
      <c r="NJD63" s="1028"/>
      <c r="NJE63" s="1028"/>
      <c r="NJF63" s="1028"/>
      <c r="NJG63" s="1028"/>
      <c r="NJH63" s="1028"/>
      <c r="NJI63" s="1028"/>
      <c r="NJJ63" s="1028"/>
      <c r="NJK63" s="1028"/>
      <c r="NJL63" s="1028"/>
      <c r="NJM63" s="1028"/>
      <c r="NJN63" s="1028"/>
      <c r="NJO63" s="1028"/>
      <c r="NJP63" s="1028"/>
      <c r="NJQ63" s="1028"/>
      <c r="NJR63" s="1028"/>
      <c r="NJS63" s="1028"/>
      <c r="NJT63" s="1028"/>
      <c r="NJU63" s="1028"/>
      <c r="NJV63" s="1028"/>
      <c r="NJW63" s="1028"/>
      <c r="NJX63" s="1028"/>
      <c r="NJY63" s="1028"/>
      <c r="NJZ63" s="1028"/>
      <c r="NKA63" s="1028"/>
      <c r="NKB63" s="1028"/>
      <c r="NKC63" s="1028"/>
      <c r="NKD63" s="1028"/>
      <c r="NKE63" s="1028"/>
      <c r="NKF63" s="1028"/>
      <c r="NKG63" s="1028"/>
      <c r="NKH63" s="1028"/>
      <c r="NKI63" s="1028"/>
      <c r="NKJ63" s="1028"/>
      <c r="NKK63" s="1028"/>
      <c r="NKL63" s="1028"/>
      <c r="NKM63" s="1028"/>
      <c r="NKN63" s="1028"/>
      <c r="NKO63" s="1028"/>
      <c r="NKP63" s="1028"/>
      <c r="NKQ63" s="1028"/>
      <c r="NKR63" s="1028"/>
      <c r="NKS63" s="1028"/>
      <c r="NKT63" s="1028"/>
      <c r="NKU63" s="1028"/>
      <c r="NKV63" s="1028"/>
      <c r="NKW63" s="1028"/>
      <c r="NKX63" s="1028"/>
      <c r="NKY63" s="1028"/>
      <c r="NKZ63" s="1028"/>
      <c r="NLA63" s="1028"/>
      <c r="NLB63" s="1028"/>
      <c r="NLC63" s="1028"/>
      <c r="NLD63" s="1028"/>
      <c r="NLE63" s="1028"/>
      <c r="NLF63" s="1028"/>
      <c r="NLG63" s="1028"/>
      <c r="NLH63" s="1028"/>
      <c r="NLI63" s="1028"/>
      <c r="NLJ63" s="1028"/>
      <c r="NLK63" s="1028"/>
      <c r="NLL63" s="1028"/>
      <c r="NLM63" s="1028"/>
      <c r="NLN63" s="1028"/>
      <c r="NLO63" s="1028"/>
      <c r="NLP63" s="1028"/>
      <c r="NLQ63" s="1028"/>
      <c r="NLR63" s="1028"/>
      <c r="NLS63" s="1028"/>
      <c r="NLT63" s="1028"/>
      <c r="NLU63" s="1028"/>
      <c r="NLV63" s="1028"/>
      <c r="NLW63" s="1028"/>
      <c r="NLX63" s="1028"/>
      <c r="NLY63" s="1028"/>
      <c r="NLZ63" s="1028"/>
      <c r="NMA63" s="1028"/>
      <c r="NMB63" s="1028"/>
      <c r="NMC63" s="1028"/>
      <c r="NMD63" s="1028"/>
      <c r="NME63" s="1028"/>
      <c r="NMF63" s="1028"/>
      <c r="NMG63" s="1028"/>
      <c r="NMH63" s="1028"/>
      <c r="NMI63" s="1028"/>
      <c r="NMJ63" s="1028"/>
      <c r="NMK63" s="1028"/>
      <c r="NML63" s="1028"/>
      <c r="NMM63" s="1028"/>
      <c r="NMN63" s="1028"/>
      <c r="NMO63" s="1028"/>
      <c r="NMP63" s="1028"/>
      <c r="NMQ63" s="1028"/>
      <c r="NMR63" s="1028"/>
      <c r="NMS63" s="1028"/>
      <c r="NMT63" s="1028"/>
      <c r="NMU63" s="1028"/>
      <c r="NMV63" s="1028"/>
      <c r="NMW63" s="1028"/>
      <c r="NMX63" s="1028"/>
      <c r="NMY63" s="1028"/>
      <c r="NMZ63" s="1028"/>
      <c r="NNA63" s="1028"/>
      <c r="NNB63" s="1028"/>
      <c r="NNC63" s="1028"/>
      <c r="NND63" s="1028"/>
      <c r="NNE63" s="1028"/>
      <c r="NNF63" s="1028"/>
      <c r="NNG63" s="1028"/>
      <c r="NNH63" s="1028"/>
      <c r="NNI63" s="1028"/>
      <c r="NNJ63" s="1028"/>
      <c r="NNK63" s="1028"/>
      <c r="NNL63" s="1028"/>
      <c r="NNM63" s="1028"/>
      <c r="NNN63" s="1028"/>
      <c r="NNO63" s="1028"/>
      <c r="NNP63" s="1028"/>
      <c r="NNQ63" s="1028"/>
      <c r="NNR63" s="1028"/>
      <c r="NNS63" s="1028"/>
      <c r="NNT63" s="1028"/>
      <c r="NNU63" s="1028"/>
      <c r="NNV63" s="1028"/>
      <c r="NNW63" s="1028"/>
      <c r="NNX63" s="1028"/>
      <c r="NNY63" s="1028"/>
      <c r="NNZ63" s="1028"/>
      <c r="NOA63" s="1028"/>
      <c r="NOB63" s="1028"/>
      <c r="NOC63" s="1028"/>
      <c r="NOD63" s="1028"/>
      <c r="NOE63" s="1028"/>
      <c r="NOF63" s="1028"/>
      <c r="NOG63" s="1028"/>
      <c r="NOH63" s="1028"/>
      <c r="NOI63" s="1028"/>
      <c r="NOJ63" s="1028"/>
      <c r="NOK63" s="1028"/>
      <c r="NOL63" s="1028"/>
      <c r="NOM63" s="1028"/>
      <c r="NON63" s="1028"/>
      <c r="NOO63" s="1028"/>
      <c r="NOP63" s="1028"/>
      <c r="NOQ63" s="1028"/>
      <c r="NOR63" s="1028"/>
      <c r="NOS63" s="1028"/>
      <c r="NOT63" s="1028"/>
      <c r="NOU63" s="1028"/>
      <c r="NOV63" s="1028"/>
      <c r="NOW63" s="1028"/>
      <c r="NOX63" s="1028"/>
      <c r="NOY63" s="1028"/>
      <c r="NOZ63" s="1028"/>
      <c r="NPA63" s="1028"/>
      <c r="NPB63" s="1028"/>
      <c r="NPC63" s="1028"/>
      <c r="NPD63" s="1028"/>
      <c r="NPE63" s="1028"/>
      <c r="NPF63" s="1028"/>
      <c r="NPG63" s="1028"/>
      <c r="NPH63" s="1028"/>
      <c r="NPI63" s="1028"/>
      <c r="NPJ63" s="1028"/>
      <c r="NPK63" s="1028"/>
      <c r="NPL63" s="1028"/>
      <c r="NPM63" s="1028"/>
      <c r="NPN63" s="1028"/>
      <c r="NPO63" s="1028"/>
      <c r="NPP63" s="1028"/>
      <c r="NPQ63" s="1028"/>
      <c r="NPR63" s="1028"/>
      <c r="NPS63" s="1028"/>
      <c r="NPT63" s="1028"/>
      <c r="NPU63" s="1028"/>
      <c r="NPV63" s="1028"/>
      <c r="NPW63" s="1028"/>
      <c r="NPX63" s="1028"/>
      <c r="NPY63" s="1028"/>
      <c r="NPZ63" s="1028"/>
      <c r="NQA63" s="1028"/>
      <c r="NQB63" s="1028"/>
      <c r="NQC63" s="1028"/>
      <c r="NQD63" s="1028"/>
      <c r="NQE63" s="1028"/>
      <c r="NQF63" s="1028"/>
      <c r="NQG63" s="1028"/>
      <c r="NQH63" s="1028"/>
      <c r="NQI63" s="1028"/>
      <c r="NQJ63" s="1028"/>
      <c r="NQK63" s="1028"/>
      <c r="NQL63" s="1028"/>
      <c r="NQM63" s="1028"/>
      <c r="NQN63" s="1028"/>
      <c r="NQO63" s="1028"/>
      <c r="NQP63" s="1028"/>
      <c r="NQQ63" s="1028"/>
      <c r="NQR63" s="1028"/>
      <c r="NQS63" s="1028"/>
      <c r="NQT63" s="1028"/>
      <c r="NQU63" s="1028"/>
      <c r="NQV63" s="1028"/>
      <c r="NQW63" s="1028"/>
      <c r="NQX63" s="1028"/>
      <c r="NQY63" s="1028"/>
      <c r="NQZ63" s="1028"/>
      <c r="NRA63" s="1028"/>
      <c r="NRB63" s="1028"/>
      <c r="NRC63" s="1028"/>
      <c r="NRD63" s="1028"/>
      <c r="NRE63" s="1028"/>
      <c r="NRF63" s="1028"/>
      <c r="NRG63" s="1028"/>
      <c r="NRH63" s="1028"/>
      <c r="NRI63" s="1028"/>
      <c r="NRJ63" s="1028"/>
      <c r="NRK63" s="1028"/>
      <c r="NRL63" s="1028"/>
      <c r="NRM63" s="1028"/>
      <c r="NRN63" s="1028"/>
      <c r="NRO63" s="1028"/>
      <c r="NRP63" s="1028"/>
      <c r="NRQ63" s="1028"/>
      <c r="NRR63" s="1028"/>
      <c r="NRS63" s="1028"/>
      <c r="NRT63" s="1028"/>
      <c r="NRU63" s="1028"/>
      <c r="NRV63" s="1028"/>
      <c r="NRW63" s="1028"/>
      <c r="NRX63" s="1028"/>
      <c r="NRY63" s="1028"/>
      <c r="NRZ63" s="1028"/>
      <c r="NSA63" s="1028"/>
      <c r="NSB63" s="1028"/>
      <c r="NSC63" s="1028"/>
      <c r="NSD63" s="1028"/>
      <c r="NSE63" s="1028"/>
      <c r="NSF63" s="1028"/>
      <c r="NSG63" s="1028"/>
      <c r="NSH63" s="1028"/>
      <c r="NSI63" s="1028"/>
      <c r="NSJ63" s="1028"/>
      <c r="NSK63" s="1028"/>
      <c r="NSL63" s="1028"/>
      <c r="NSM63" s="1028"/>
      <c r="NSN63" s="1028"/>
      <c r="NSO63" s="1028"/>
      <c r="NSP63" s="1028"/>
      <c r="NSQ63" s="1028"/>
      <c r="NSR63" s="1028"/>
      <c r="NSS63" s="1028"/>
      <c r="NST63" s="1028"/>
      <c r="NSU63" s="1028"/>
      <c r="NSV63" s="1028"/>
      <c r="NSW63" s="1028"/>
      <c r="NSX63" s="1028"/>
      <c r="NSY63" s="1028"/>
      <c r="NSZ63" s="1028"/>
      <c r="NTA63" s="1028"/>
      <c r="NTB63" s="1028"/>
      <c r="NTC63" s="1028"/>
      <c r="NTD63" s="1028"/>
      <c r="NTE63" s="1028"/>
      <c r="NTF63" s="1028"/>
      <c r="NTG63" s="1028"/>
      <c r="NTH63" s="1028"/>
      <c r="NTI63" s="1028"/>
      <c r="NTJ63" s="1028"/>
      <c r="NTK63" s="1028"/>
      <c r="NTL63" s="1028"/>
      <c r="NTM63" s="1028"/>
      <c r="NTN63" s="1028"/>
      <c r="NTO63" s="1028"/>
      <c r="NTP63" s="1028"/>
      <c r="NTQ63" s="1028"/>
      <c r="NTR63" s="1028"/>
      <c r="NTS63" s="1028"/>
      <c r="NTT63" s="1028"/>
      <c r="NTU63" s="1028"/>
      <c r="NTV63" s="1028"/>
      <c r="NTW63" s="1028"/>
      <c r="NTX63" s="1028"/>
      <c r="NTY63" s="1028"/>
      <c r="NTZ63" s="1028"/>
      <c r="NUA63" s="1028"/>
      <c r="NUB63" s="1028"/>
      <c r="NUC63" s="1028"/>
      <c r="NUD63" s="1028"/>
      <c r="NUE63" s="1028"/>
      <c r="NUF63" s="1028"/>
      <c r="NUG63" s="1028"/>
      <c r="NUH63" s="1028"/>
      <c r="NUI63" s="1028"/>
      <c r="NUJ63" s="1028"/>
      <c r="NUK63" s="1028"/>
      <c r="NUL63" s="1028"/>
      <c r="NUM63" s="1028"/>
      <c r="NUN63" s="1028"/>
      <c r="NUO63" s="1028"/>
      <c r="NUP63" s="1028"/>
      <c r="NUQ63" s="1028"/>
      <c r="NUR63" s="1028"/>
      <c r="NUS63" s="1028"/>
      <c r="NUT63" s="1028"/>
      <c r="NUU63" s="1028"/>
      <c r="NUV63" s="1028"/>
      <c r="NUW63" s="1028"/>
      <c r="NUX63" s="1028"/>
      <c r="NUY63" s="1028"/>
      <c r="NUZ63" s="1028"/>
      <c r="NVA63" s="1028"/>
      <c r="NVB63" s="1028"/>
      <c r="NVC63" s="1028"/>
      <c r="NVD63" s="1028"/>
      <c r="NVE63" s="1028"/>
      <c r="NVF63" s="1028"/>
      <c r="NVG63" s="1028"/>
      <c r="NVH63" s="1028"/>
      <c r="NVI63" s="1028"/>
      <c r="NVJ63" s="1028"/>
      <c r="NVK63" s="1028"/>
      <c r="NVL63" s="1028"/>
      <c r="NVM63" s="1028"/>
      <c r="NVN63" s="1028"/>
      <c r="NVO63" s="1028"/>
      <c r="NVP63" s="1028"/>
      <c r="NVQ63" s="1028"/>
      <c r="NVR63" s="1028"/>
      <c r="NVS63" s="1028"/>
      <c r="NVT63" s="1028"/>
      <c r="NVU63" s="1028"/>
      <c r="NVV63" s="1028"/>
      <c r="NVW63" s="1028"/>
      <c r="NVX63" s="1028"/>
      <c r="NVY63" s="1028"/>
      <c r="NVZ63" s="1028"/>
      <c r="NWA63" s="1028"/>
      <c r="NWB63" s="1028"/>
      <c r="NWC63" s="1028"/>
      <c r="NWD63" s="1028"/>
      <c r="NWE63" s="1028"/>
      <c r="NWF63" s="1028"/>
      <c r="NWG63" s="1028"/>
      <c r="NWH63" s="1028"/>
      <c r="NWI63" s="1028"/>
      <c r="NWJ63" s="1028"/>
      <c r="NWK63" s="1028"/>
      <c r="NWL63" s="1028"/>
      <c r="NWM63" s="1028"/>
      <c r="NWN63" s="1028"/>
      <c r="NWO63" s="1028"/>
      <c r="NWP63" s="1028"/>
      <c r="NWQ63" s="1028"/>
      <c r="NWR63" s="1028"/>
      <c r="NWS63" s="1028"/>
      <c r="NWT63" s="1028"/>
      <c r="NWU63" s="1028"/>
      <c r="NWV63" s="1028"/>
      <c r="NWW63" s="1028"/>
      <c r="NWX63" s="1028"/>
      <c r="NWY63" s="1028"/>
      <c r="NWZ63" s="1028"/>
      <c r="NXA63" s="1028"/>
      <c r="NXB63" s="1028"/>
      <c r="NXC63" s="1028"/>
      <c r="NXD63" s="1028"/>
      <c r="NXE63" s="1028"/>
      <c r="NXF63" s="1028"/>
      <c r="NXG63" s="1028"/>
      <c r="NXH63" s="1028"/>
      <c r="NXI63" s="1028"/>
      <c r="NXJ63" s="1028"/>
      <c r="NXK63" s="1028"/>
      <c r="NXL63" s="1028"/>
      <c r="NXM63" s="1028"/>
      <c r="NXN63" s="1028"/>
      <c r="NXO63" s="1028"/>
      <c r="NXP63" s="1028"/>
      <c r="NXQ63" s="1028"/>
      <c r="NXR63" s="1028"/>
      <c r="NXS63" s="1028"/>
      <c r="NXT63" s="1028"/>
      <c r="NXU63" s="1028"/>
      <c r="NXV63" s="1028"/>
      <c r="NXW63" s="1028"/>
      <c r="NXX63" s="1028"/>
      <c r="NXY63" s="1028"/>
      <c r="NXZ63" s="1028"/>
      <c r="NYA63" s="1028"/>
      <c r="NYB63" s="1028"/>
      <c r="NYC63" s="1028"/>
      <c r="NYD63" s="1028"/>
      <c r="NYE63" s="1028"/>
      <c r="NYF63" s="1028"/>
      <c r="NYG63" s="1028"/>
      <c r="NYH63" s="1028"/>
      <c r="NYI63" s="1028"/>
      <c r="NYJ63" s="1028"/>
      <c r="NYK63" s="1028"/>
      <c r="NYL63" s="1028"/>
      <c r="NYM63" s="1028"/>
      <c r="NYN63" s="1028"/>
      <c r="NYO63" s="1028"/>
      <c r="NYP63" s="1028"/>
      <c r="NYQ63" s="1028"/>
      <c r="NYR63" s="1028"/>
      <c r="NYS63" s="1028"/>
      <c r="NYT63" s="1028"/>
      <c r="NYU63" s="1028"/>
      <c r="NYV63" s="1028"/>
      <c r="NYW63" s="1028"/>
      <c r="NYX63" s="1028"/>
      <c r="NYY63" s="1028"/>
      <c r="NYZ63" s="1028"/>
      <c r="NZA63" s="1028"/>
      <c r="NZB63" s="1028"/>
      <c r="NZC63" s="1028"/>
      <c r="NZD63" s="1028"/>
      <c r="NZE63" s="1028"/>
      <c r="NZF63" s="1028"/>
      <c r="NZG63" s="1028"/>
      <c r="NZH63" s="1028"/>
      <c r="NZI63" s="1028"/>
      <c r="NZJ63" s="1028"/>
      <c r="NZK63" s="1028"/>
      <c r="NZL63" s="1028"/>
      <c r="NZM63" s="1028"/>
      <c r="NZN63" s="1028"/>
      <c r="NZO63" s="1028"/>
      <c r="NZP63" s="1028"/>
      <c r="NZQ63" s="1028"/>
      <c r="NZR63" s="1028"/>
      <c r="NZS63" s="1028"/>
      <c r="NZT63" s="1028"/>
      <c r="NZU63" s="1028"/>
      <c r="NZV63" s="1028"/>
      <c r="NZW63" s="1028"/>
      <c r="NZX63" s="1028"/>
      <c r="NZY63" s="1028"/>
      <c r="NZZ63" s="1028"/>
      <c r="OAA63" s="1028"/>
      <c r="OAB63" s="1028"/>
      <c r="OAC63" s="1028"/>
      <c r="OAD63" s="1028"/>
      <c r="OAE63" s="1028"/>
      <c r="OAF63" s="1028"/>
      <c r="OAG63" s="1028"/>
      <c r="OAH63" s="1028"/>
      <c r="OAI63" s="1028"/>
      <c r="OAJ63" s="1028"/>
      <c r="OAK63" s="1028"/>
      <c r="OAL63" s="1028"/>
      <c r="OAM63" s="1028"/>
      <c r="OAN63" s="1028"/>
      <c r="OAO63" s="1028"/>
      <c r="OAP63" s="1028"/>
      <c r="OAQ63" s="1028"/>
      <c r="OAR63" s="1028"/>
      <c r="OAS63" s="1028"/>
      <c r="OAT63" s="1028"/>
      <c r="OAU63" s="1028"/>
      <c r="OAV63" s="1028"/>
      <c r="OAW63" s="1028"/>
      <c r="OAX63" s="1028"/>
      <c r="OAY63" s="1028"/>
      <c r="OAZ63" s="1028"/>
      <c r="OBA63" s="1028"/>
      <c r="OBB63" s="1028"/>
      <c r="OBC63" s="1028"/>
      <c r="OBD63" s="1028"/>
      <c r="OBE63" s="1028"/>
      <c r="OBF63" s="1028"/>
      <c r="OBG63" s="1028"/>
      <c r="OBH63" s="1028"/>
      <c r="OBI63" s="1028"/>
      <c r="OBJ63" s="1028"/>
      <c r="OBK63" s="1028"/>
      <c r="OBL63" s="1028"/>
      <c r="OBM63" s="1028"/>
      <c r="OBN63" s="1028"/>
      <c r="OBO63" s="1028"/>
      <c r="OBP63" s="1028"/>
      <c r="OBQ63" s="1028"/>
      <c r="OBR63" s="1028"/>
      <c r="OBS63" s="1028"/>
      <c r="OBT63" s="1028"/>
      <c r="OBU63" s="1028"/>
      <c r="OBV63" s="1028"/>
      <c r="OBW63" s="1028"/>
      <c r="OBX63" s="1028"/>
      <c r="OBY63" s="1028"/>
      <c r="OBZ63" s="1028"/>
      <c r="OCA63" s="1028"/>
      <c r="OCB63" s="1028"/>
      <c r="OCC63" s="1028"/>
      <c r="OCD63" s="1028"/>
      <c r="OCE63" s="1028"/>
      <c r="OCF63" s="1028"/>
      <c r="OCG63" s="1028"/>
      <c r="OCH63" s="1028"/>
      <c r="OCI63" s="1028"/>
      <c r="OCJ63" s="1028"/>
      <c r="OCK63" s="1028"/>
      <c r="OCL63" s="1028"/>
      <c r="OCM63" s="1028"/>
      <c r="OCN63" s="1028"/>
      <c r="OCO63" s="1028"/>
      <c r="OCP63" s="1028"/>
      <c r="OCQ63" s="1028"/>
      <c r="OCR63" s="1028"/>
      <c r="OCS63" s="1028"/>
      <c r="OCT63" s="1028"/>
      <c r="OCU63" s="1028"/>
      <c r="OCV63" s="1028"/>
      <c r="OCW63" s="1028"/>
      <c r="OCX63" s="1028"/>
      <c r="OCY63" s="1028"/>
      <c r="OCZ63" s="1028"/>
      <c r="ODA63" s="1028"/>
      <c r="ODB63" s="1028"/>
      <c r="ODC63" s="1028"/>
      <c r="ODD63" s="1028"/>
      <c r="ODE63" s="1028"/>
      <c r="ODF63" s="1028"/>
      <c r="ODG63" s="1028"/>
      <c r="ODH63" s="1028"/>
      <c r="ODI63" s="1028"/>
      <c r="ODJ63" s="1028"/>
      <c r="ODK63" s="1028"/>
      <c r="ODL63" s="1028"/>
      <c r="ODM63" s="1028"/>
      <c r="ODN63" s="1028"/>
      <c r="ODO63" s="1028"/>
      <c r="ODP63" s="1028"/>
      <c r="ODQ63" s="1028"/>
      <c r="ODR63" s="1028"/>
      <c r="ODS63" s="1028"/>
      <c r="ODT63" s="1028"/>
      <c r="ODU63" s="1028"/>
      <c r="ODV63" s="1028"/>
      <c r="ODW63" s="1028"/>
      <c r="ODX63" s="1028"/>
      <c r="ODY63" s="1028"/>
      <c r="ODZ63" s="1028"/>
      <c r="OEA63" s="1028"/>
      <c r="OEB63" s="1028"/>
      <c r="OEC63" s="1028"/>
      <c r="OED63" s="1028"/>
      <c r="OEE63" s="1028"/>
      <c r="OEF63" s="1028"/>
      <c r="OEG63" s="1028"/>
      <c r="OEH63" s="1028"/>
      <c r="OEI63" s="1028"/>
      <c r="OEJ63" s="1028"/>
      <c r="OEK63" s="1028"/>
      <c r="OEL63" s="1028"/>
      <c r="OEM63" s="1028"/>
      <c r="OEN63" s="1028"/>
      <c r="OEO63" s="1028"/>
      <c r="OEP63" s="1028"/>
      <c r="OEQ63" s="1028"/>
      <c r="OER63" s="1028"/>
      <c r="OES63" s="1028"/>
      <c r="OET63" s="1028"/>
      <c r="OEU63" s="1028"/>
      <c r="OEV63" s="1028"/>
      <c r="OEW63" s="1028"/>
      <c r="OEX63" s="1028"/>
      <c r="OEY63" s="1028"/>
      <c r="OEZ63" s="1028"/>
      <c r="OFA63" s="1028"/>
      <c r="OFB63" s="1028"/>
      <c r="OFC63" s="1028"/>
      <c r="OFD63" s="1028"/>
      <c r="OFE63" s="1028"/>
      <c r="OFF63" s="1028"/>
      <c r="OFG63" s="1028"/>
      <c r="OFH63" s="1028"/>
      <c r="OFI63" s="1028"/>
      <c r="OFJ63" s="1028"/>
      <c r="OFK63" s="1028"/>
      <c r="OFL63" s="1028"/>
      <c r="OFM63" s="1028"/>
      <c r="OFN63" s="1028"/>
      <c r="OFO63" s="1028"/>
      <c r="OFP63" s="1028"/>
      <c r="OFQ63" s="1028"/>
      <c r="OFR63" s="1028"/>
      <c r="OFS63" s="1028"/>
      <c r="OFT63" s="1028"/>
      <c r="OFU63" s="1028"/>
      <c r="OFV63" s="1028"/>
      <c r="OFW63" s="1028"/>
      <c r="OFX63" s="1028"/>
      <c r="OFY63" s="1028"/>
      <c r="OFZ63" s="1028"/>
      <c r="OGA63" s="1028"/>
      <c r="OGB63" s="1028"/>
      <c r="OGC63" s="1028"/>
      <c r="OGD63" s="1028"/>
      <c r="OGE63" s="1028"/>
      <c r="OGF63" s="1028"/>
      <c r="OGG63" s="1028"/>
      <c r="OGH63" s="1028"/>
      <c r="OGI63" s="1028"/>
      <c r="OGJ63" s="1028"/>
      <c r="OGK63" s="1028"/>
      <c r="OGL63" s="1028"/>
      <c r="OGM63" s="1028"/>
      <c r="OGN63" s="1028"/>
      <c r="OGO63" s="1028"/>
      <c r="OGP63" s="1028"/>
      <c r="OGQ63" s="1028"/>
      <c r="OGR63" s="1028"/>
      <c r="OGS63" s="1028"/>
      <c r="OGT63" s="1028"/>
      <c r="OGU63" s="1028"/>
      <c r="OGV63" s="1028"/>
      <c r="OGW63" s="1028"/>
      <c r="OGX63" s="1028"/>
      <c r="OGY63" s="1028"/>
      <c r="OGZ63" s="1028"/>
      <c r="OHA63" s="1028"/>
      <c r="OHB63" s="1028"/>
      <c r="OHC63" s="1028"/>
      <c r="OHD63" s="1028"/>
      <c r="OHE63" s="1028"/>
      <c r="OHF63" s="1028"/>
      <c r="OHG63" s="1028"/>
      <c r="OHH63" s="1028"/>
      <c r="OHI63" s="1028"/>
      <c r="OHJ63" s="1028"/>
      <c r="OHK63" s="1028"/>
      <c r="OHL63" s="1028"/>
      <c r="OHM63" s="1028"/>
      <c r="OHN63" s="1028"/>
      <c r="OHO63" s="1028"/>
      <c r="OHP63" s="1028"/>
      <c r="OHQ63" s="1028"/>
      <c r="OHR63" s="1028"/>
      <c r="OHS63" s="1028"/>
      <c r="OHT63" s="1028"/>
      <c r="OHU63" s="1028"/>
      <c r="OHV63" s="1028"/>
      <c r="OHW63" s="1028"/>
      <c r="OHX63" s="1028"/>
      <c r="OHY63" s="1028"/>
      <c r="OHZ63" s="1028"/>
      <c r="OIA63" s="1028"/>
      <c r="OIB63" s="1028"/>
      <c r="OIC63" s="1028"/>
      <c r="OID63" s="1028"/>
      <c r="OIE63" s="1028"/>
      <c r="OIF63" s="1028"/>
      <c r="OIG63" s="1028"/>
      <c r="OIH63" s="1028"/>
      <c r="OII63" s="1028"/>
      <c r="OIJ63" s="1028"/>
      <c r="OIK63" s="1028"/>
      <c r="OIL63" s="1028"/>
      <c r="OIM63" s="1028"/>
      <c r="OIN63" s="1028"/>
      <c r="OIO63" s="1028"/>
      <c r="OIP63" s="1028"/>
      <c r="OIQ63" s="1028"/>
      <c r="OIR63" s="1028"/>
      <c r="OIS63" s="1028"/>
      <c r="OIT63" s="1028"/>
      <c r="OIU63" s="1028"/>
      <c r="OIV63" s="1028"/>
      <c r="OIW63" s="1028"/>
      <c r="OIX63" s="1028"/>
      <c r="OIY63" s="1028"/>
      <c r="OIZ63" s="1028"/>
      <c r="OJA63" s="1028"/>
      <c r="OJB63" s="1028"/>
      <c r="OJC63" s="1028"/>
      <c r="OJD63" s="1028"/>
      <c r="OJE63" s="1028"/>
      <c r="OJF63" s="1028"/>
      <c r="OJG63" s="1028"/>
      <c r="OJH63" s="1028"/>
      <c r="OJI63" s="1028"/>
      <c r="OJJ63" s="1028"/>
      <c r="OJK63" s="1028"/>
      <c r="OJL63" s="1028"/>
      <c r="OJM63" s="1028"/>
      <c r="OJN63" s="1028"/>
      <c r="OJO63" s="1028"/>
      <c r="OJP63" s="1028"/>
      <c r="OJQ63" s="1028"/>
      <c r="OJR63" s="1028"/>
      <c r="OJS63" s="1028"/>
      <c r="OJT63" s="1028"/>
      <c r="OJU63" s="1028"/>
      <c r="OJV63" s="1028"/>
      <c r="OJW63" s="1028"/>
      <c r="OJX63" s="1028"/>
      <c r="OJY63" s="1028"/>
      <c r="OJZ63" s="1028"/>
      <c r="OKA63" s="1028"/>
      <c r="OKB63" s="1028"/>
      <c r="OKC63" s="1028"/>
      <c r="OKD63" s="1028"/>
      <c r="OKE63" s="1028"/>
      <c r="OKF63" s="1028"/>
      <c r="OKG63" s="1028"/>
      <c r="OKH63" s="1028"/>
      <c r="OKI63" s="1028"/>
      <c r="OKJ63" s="1028"/>
      <c r="OKK63" s="1028"/>
      <c r="OKL63" s="1028"/>
      <c r="OKM63" s="1028"/>
      <c r="OKN63" s="1028"/>
      <c r="OKO63" s="1028"/>
      <c r="OKP63" s="1028"/>
      <c r="OKQ63" s="1028"/>
      <c r="OKR63" s="1028"/>
      <c r="OKS63" s="1028"/>
      <c r="OKT63" s="1028"/>
      <c r="OKU63" s="1028"/>
      <c r="OKV63" s="1028"/>
      <c r="OKW63" s="1028"/>
      <c r="OKX63" s="1028"/>
      <c r="OKY63" s="1028"/>
      <c r="OKZ63" s="1028"/>
      <c r="OLA63" s="1028"/>
      <c r="OLB63" s="1028"/>
      <c r="OLC63" s="1028"/>
      <c r="OLD63" s="1028"/>
      <c r="OLE63" s="1028"/>
      <c r="OLF63" s="1028"/>
      <c r="OLG63" s="1028"/>
      <c r="OLH63" s="1028"/>
      <c r="OLI63" s="1028"/>
      <c r="OLJ63" s="1028"/>
      <c r="OLK63" s="1028"/>
      <c r="OLL63" s="1028"/>
      <c r="OLM63" s="1028"/>
      <c r="OLN63" s="1028"/>
      <c r="OLO63" s="1028"/>
      <c r="OLP63" s="1028"/>
      <c r="OLQ63" s="1028"/>
      <c r="OLR63" s="1028"/>
      <c r="OLS63" s="1028"/>
      <c r="OLT63" s="1028"/>
      <c r="OLU63" s="1028"/>
      <c r="OLV63" s="1028"/>
      <c r="OLW63" s="1028"/>
      <c r="OLX63" s="1028"/>
      <c r="OLY63" s="1028"/>
      <c r="OLZ63" s="1028"/>
      <c r="OMA63" s="1028"/>
      <c r="OMB63" s="1028"/>
      <c r="OMC63" s="1028"/>
      <c r="OMD63" s="1028"/>
      <c r="OME63" s="1028"/>
      <c r="OMF63" s="1028"/>
      <c r="OMG63" s="1028"/>
      <c r="OMH63" s="1028"/>
      <c r="OMI63" s="1028"/>
      <c r="OMJ63" s="1028"/>
      <c r="OMK63" s="1028"/>
      <c r="OML63" s="1028"/>
      <c r="OMM63" s="1028"/>
      <c r="OMN63" s="1028"/>
      <c r="OMO63" s="1028"/>
      <c r="OMP63" s="1028"/>
      <c r="OMQ63" s="1028"/>
      <c r="OMR63" s="1028"/>
      <c r="OMS63" s="1028"/>
      <c r="OMT63" s="1028"/>
      <c r="OMU63" s="1028"/>
      <c r="OMV63" s="1028"/>
      <c r="OMW63" s="1028"/>
      <c r="OMX63" s="1028"/>
      <c r="OMY63" s="1028"/>
      <c r="OMZ63" s="1028"/>
      <c r="ONA63" s="1028"/>
      <c r="ONB63" s="1028"/>
      <c r="ONC63" s="1028"/>
      <c r="OND63" s="1028"/>
      <c r="ONE63" s="1028"/>
      <c r="ONF63" s="1028"/>
      <c r="ONG63" s="1028"/>
      <c r="ONH63" s="1028"/>
      <c r="ONI63" s="1028"/>
      <c r="ONJ63" s="1028"/>
      <c r="ONK63" s="1028"/>
      <c r="ONL63" s="1028"/>
      <c r="ONM63" s="1028"/>
      <c r="ONN63" s="1028"/>
      <c r="ONO63" s="1028"/>
      <c r="ONP63" s="1028"/>
      <c r="ONQ63" s="1028"/>
      <c r="ONR63" s="1028"/>
      <c r="ONS63" s="1028"/>
      <c r="ONT63" s="1028"/>
      <c r="ONU63" s="1028"/>
      <c r="ONV63" s="1028"/>
      <c r="ONW63" s="1028"/>
      <c r="ONX63" s="1028"/>
      <c r="ONY63" s="1028"/>
      <c r="ONZ63" s="1028"/>
      <c r="OOA63" s="1028"/>
      <c r="OOB63" s="1028"/>
      <c r="OOC63" s="1028"/>
      <c r="OOD63" s="1028"/>
      <c r="OOE63" s="1028"/>
      <c r="OOF63" s="1028"/>
      <c r="OOG63" s="1028"/>
      <c r="OOH63" s="1028"/>
      <c r="OOI63" s="1028"/>
      <c r="OOJ63" s="1028"/>
      <c r="OOK63" s="1028"/>
      <c r="OOL63" s="1028"/>
      <c r="OOM63" s="1028"/>
      <c r="OON63" s="1028"/>
      <c r="OOO63" s="1028"/>
      <c r="OOP63" s="1028"/>
      <c r="OOQ63" s="1028"/>
      <c r="OOR63" s="1028"/>
      <c r="OOS63" s="1028"/>
      <c r="OOT63" s="1028"/>
      <c r="OOU63" s="1028"/>
      <c r="OOV63" s="1028"/>
      <c r="OOW63" s="1028"/>
      <c r="OOX63" s="1028"/>
      <c r="OOY63" s="1028"/>
      <c r="OOZ63" s="1028"/>
      <c r="OPA63" s="1028"/>
      <c r="OPB63" s="1028"/>
      <c r="OPC63" s="1028"/>
      <c r="OPD63" s="1028"/>
      <c r="OPE63" s="1028"/>
      <c r="OPF63" s="1028"/>
      <c r="OPG63" s="1028"/>
      <c r="OPH63" s="1028"/>
      <c r="OPI63" s="1028"/>
      <c r="OPJ63" s="1028"/>
      <c r="OPK63" s="1028"/>
      <c r="OPL63" s="1028"/>
      <c r="OPM63" s="1028"/>
      <c r="OPN63" s="1028"/>
      <c r="OPO63" s="1028"/>
      <c r="OPP63" s="1028"/>
      <c r="OPQ63" s="1028"/>
      <c r="OPR63" s="1028"/>
      <c r="OPS63" s="1028"/>
      <c r="OPT63" s="1028"/>
      <c r="OPU63" s="1028"/>
      <c r="OPV63" s="1028"/>
      <c r="OPW63" s="1028"/>
      <c r="OPX63" s="1028"/>
      <c r="OPY63" s="1028"/>
      <c r="OPZ63" s="1028"/>
      <c r="OQA63" s="1028"/>
      <c r="OQB63" s="1028"/>
      <c r="OQC63" s="1028"/>
      <c r="OQD63" s="1028"/>
      <c r="OQE63" s="1028"/>
      <c r="OQF63" s="1028"/>
      <c r="OQG63" s="1028"/>
      <c r="OQH63" s="1028"/>
      <c r="OQI63" s="1028"/>
      <c r="OQJ63" s="1028"/>
      <c r="OQK63" s="1028"/>
      <c r="OQL63" s="1028"/>
      <c r="OQM63" s="1028"/>
      <c r="OQN63" s="1028"/>
      <c r="OQO63" s="1028"/>
      <c r="OQP63" s="1028"/>
      <c r="OQQ63" s="1028"/>
      <c r="OQR63" s="1028"/>
      <c r="OQS63" s="1028"/>
      <c r="OQT63" s="1028"/>
      <c r="OQU63" s="1028"/>
      <c r="OQV63" s="1028"/>
      <c r="OQW63" s="1028"/>
      <c r="OQX63" s="1028"/>
      <c r="OQY63" s="1028"/>
      <c r="OQZ63" s="1028"/>
      <c r="ORA63" s="1028"/>
      <c r="ORB63" s="1028"/>
      <c r="ORC63" s="1028"/>
      <c r="ORD63" s="1028"/>
      <c r="ORE63" s="1028"/>
      <c r="ORF63" s="1028"/>
      <c r="ORG63" s="1028"/>
      <c r="ORH63" s="1028"/>
      <c r="ORI63" s="1028"/>
      <c r="ORJ63" s="1028"/>
      <c r="ORK63" s="1028"/>
      <c r="ORL63" s="1028"/>
      <c r="ORM63" s="1028"/>
      <c r="ORN63" s="1028"/>
      <c r="ORO63" s="1028"/>
      <c r="ORP63" s="1028"/>
      <c r="ORQ63" s="1028"/>
      <c r="ORR63" s="1028"/>
      <c r="ORS63" s="1028"/>
      <c r="ORT63" s="1028"/>
      <c r="ORU63" s="1028"/>
      <c r="ORV63" s="1028"/>
      <c r="ORW63" s="1028"/>
      <c r="ORX63" s="1028"/>
      <c r="ORY63" s="1028"/>
      <c r="ORZ63" s="1028"/>
      <c r="OSA63" s="1028"/>
      <c r="OSB63" s="1028"/>
      <c r="OSC63" s="1028"/>
      <c r="OSD63" s="1028"/>
      <c r="OSE63" s="1028"/>
      <c r="OSF63" s="1028"/>
      <c r="OSG63" s="1028"/>
      <c r="OSH63" s="1028"/>
      <c r="OSI63" s="1028"/>
      <c r="OSJ63" s="1028"/>
      <c r="OSK63" s="1028"/>
      <c r="OSL63" s="1028"/>
      <c r="OSM63" s="1028"/>
      <c r="OSN63" s="1028"/>
      <c r="OSO63" s="1028"/>
      <c r="OSP63" s="1028"/>
      <c r="OSQ63" s="1028"/>
      <c r="OSR63" s="1028"/>
      <c r="OSS63" s="1028"/>
      <c r="OST63" s="1028"/>
      <c r="OSU63" s="1028"/>
      <c r="OSV63" s="1028"/>
      <c r="OSW63" s="1028"/>
      <c r="OSX63" s="1028"/>
      <c r="OSY63" s="1028"/>
      <c r="OSZ63" s="1028"/>
      <c r="OTA63" s="1028"/>
      <c r="OTB63" s="1028"/>
      <c r="OTC63" s="1028"/>
      <c r="OTD63" s="1028"/>
      <c r="OTE63" s="1028"/>
      <c r="OTF63" s="1028"/>
      <c r="OTG63" s="1028"/>
      <c r="OTH63" s="1028"/>
      <c r="OTI63" s="1028"/>
      <c r="OTJ63" s="1028"/>
      <c r="OTK63" s="1028"/>
      <c r="OTL63" s="1028"/>
      <c r="OTM63" s="1028"/>
      <c r="OTN63" s="1028"/>
      <c r="OTO63" s="1028"/>
      <c r="OTP63" s="1028"/>
      <c r="OTQ63" s="1028"/>
      <c r="OTR63" s="1028"/>
      <c r="OTS63" s="1028"/>
      <c r="OTT63" s="1028"/>
      <c r="OTU63" s="1028"/>
      <c r="OTV63" s="1028"/>
      <c r="OTW63" s="1028"/>
      <c r="OTX63" s="1028"/>
      <c r="OTY63" s="1028"/>
      <c r="OTZ63" s="1028"/>
      <c r="OUA63" s="1028"/>
      <c r="OUB63" s="1028"/>
      <c r="OUC63" s="1028"/>
      <c r="OUD63" s="1028"/>
      <c r="OUE63" s="1028"/>
      <c r="OUF63" s="1028"/>
      <c r="OUG63" s="1028"/>
      <c r="OUH63" s="1028"/>
      <c r="OUI63" s="1028"/>
      <c r="OUJ63" s="1028"/>
      <c r="OUK63" s="1028"/>
      <c r="OUL63" s="1028"/>
      <c r="OUM63" s="1028"/>
      <c r="OUN63" s="1028"/>
      <c r="OUO63" s="1028"/>
      <c r="OUP63" s="1028"/>
      <c r="OUQ63" s="1028"/>
      <c r="OUR63" s="1028"/>
      <c r="OUS63" s="1028"/>
      <c r="OUT63" s="1028"/>
      <c r="OUU63" s="1028"/>
      <c r="OUV63" s="1028"/>
      <c r="OUW63" s="1028"/>
      <c r="OUX63" s="1028"/>
      <c r="OUY63" s="1028"/>
      <c r="OUZ63" s="1028"/>
      <c r="OVA63" s="1028"/>
      <c r="OVB63" s="1028"/>
      <c r="OVC63" s="1028"/>
      <c r="OVD63" s="1028"/>
      <c r="OVE63" s="1028"/>
      <c r="OVF63" s="1028"/>
      <c r="OVG63" s="1028"/>
      <c r="OVH63" s="1028"/>
      <c r="OVI63" s="1028"/>
      <c r="OVJ63" s="1028"/>
      <c r="OVK63" s="1028"/>
      <c r="OVL63" s="1028"/>
      <c r="OVM63" s="1028"/>
      <c r="OVN63" s="1028"/>
      <c r="OVO63" s="1028"/>
      <c r="OVP63" s="1028"/>
      <c r="OVQ63" s="1028"/>
      <c r="OVR63" s="1028"/>
      <c r="OVS63" s="1028"/>
      <c r="OVT63" s="1028"/>
      <c r="OVU63" s="1028"/>
      <c r="OVV63" s="1028"/>
      <c r="OVW63" s="1028"/>
      <c r="OVX63" s="1028"/>
      <c r="OVY63" s="1028"/>
      <c r="OVZ63" s="1028"/>
      <c r="OWA63" s="1028"/>
      <c r="OWB63" s="1028"/>
      <c r="OWC63" s="1028"/>
      <c r="OWD63" s="1028"/>
      <c r="OWE63" s="1028"/>
      <c r="OWF63" s="1028"/>
      <c r="OWG63" s="1028"/>
      <c r="OWH63" s="1028"/>
      <c r="OWI63" s="1028"/>
      <c r="OWJ63" s="1028"/>
      <c r="OWK63" s="1028"/>
      <c r="OWL63" s="1028"/>
      <c r="OWM63" s="1028"/>
      <c r="OWN63" s="1028"/>
      <c r="OWO63" s="1028"/>
      <c r="OWP63" s="1028"/>
      <c r="OWQ63" s="1028"/>
      <c r="OWR63" s="1028"/>
      <c r="OWS63" s="1028"/>
      <c r="OWT63" s="1028"/>
      <c r="OWU63" s="1028"/>
      <c r="OWV63" s="1028"/>
      <c r="OWW63" s="1028"/>
      <c r="OWX63" s="1028"/>
      <c r="OWY63" s="1028"/>
      <c r="OWZ63" s="1028"/>
      <c r="OXA63" s="1028"/>
      <c r="OXB63" s="1028"/>
      <c r="OXC63" s="1028"/>
      <c r="OXD63" s="1028"/>
      <c r="OXE63" s="1028"/>
      <c r="OXF63" s="1028"/>
      <c r="OXG63" s="1028"/>
      <c r="OXH63" s="1028"/>
      <c r="OXI63" s="1028"/>
      <c r="OXJ63" s="1028"/>
      <c r="OXK63" s="1028"/>
      <c r="OXL63" s="1028"/>
      <c r="OXM63" s="1028"/>
      <c r="OXN63" s="1028"/>
      <c r="OXO63" s="1028"/>
      <c r="OXP63" s="1028"/>
      <c r="OXQ63" s="1028"/>
      <c r="OXR63" s="1028"/>
      <c r="OXS63" s="1028"/>
      <c r="OXT63" s="1028"/>
      <c r="OXU63" s="1028"/>
      <c r="OXV63" s="1028"/>
      <c r="OXW63" s="1028"/>
      <c r="OXX63" s="1028"/>
      <c r="OXY63" s="1028"/>
      <c r="OXZ63" s="1028"/>
      <c r="OYA63" s="1028"/>
      <c r="OYB63" s="1028"/>
      <c r="OYC63" s="1028"/>
      <c r="OYD63" s="1028"/>
      <c r="OYE63" s="1028"/>
      <c r="OYF63" s="1028"/>
      <c r="OYG63" s="1028"/>
      <c r="OYH63" s="1028"/>
      <c r="OYI63" s="1028"/>
      <c r="OYJ63" s="1028"/>
      <c r="OYK63" s="1028"/>
      <c r="OYL63" s="1028"/>
      <c r="OYM63" s="1028"/>
      <c r="OYN63" s="1028"/>
      <c r="OYO63" s="1028"/>
      <c r="OYP63" s="1028"/>
      <c r="OYQ63" s="1028"/>
      <c r="OYR63" s="1028"/>
      <c r="OYS63" s="1028"/>
      <c r="OYT63" s="1028"/>
      <c r="OYU63" s="1028"/>
      <c r="OYV63" s="1028"/>
      <c r="OYW63" s="1028"/>
      <c r="OYX63" s="1028"/>
      <c r="OYY63" s="1028"/>
      <c r="OYZ63" s="1028"/>
      <c r="OZA63" s="1028"/>
      <c r="OZB63" s="1028"/>
      <c r="OZC63" s="1028"/>
      <c r="OZD63" s="1028"/>
      <c r="OZE63" s="1028"/>
      <c r="OZF63" s="1028"/>
      <c r="OZG63" s="1028"/>
      <c r="OZH63" s="1028"/>
      <c r="OZI63" s="1028"/>
      <c r="OZJ63" s="1028"/>
      <c r="OZK63" s="1028"/>
      <c r="OZL63" s="1028"/>
      <c r="OZM63" s="1028"/>
      <c r="OZN63" s="1028"/>
      <c r="OZO63" s="1028"/>
      <c r="OZP63" s="1028"/>
      <c r="OZQ63" s="1028"/>
      <c r="OZR63" s="1028"/>
      <c r="OZS63" s="1028"/>
      <c r="OZT63" s="1028"/>
      <c r="OZU63" s="1028"/>
      <c r="OZV63" s="1028"/>
      <c r="OZW63" s="1028"/>
      <c r="OZX63" s="1028"/>
      <c r="OZY63" s="1028"/>
      <c r="OZZ63" s="1028"/>
      <c r="PAA63" s="1028"/>
      <c r="PAB63" s="1028"/>
      <c r="PAC63" s="1028"/>
      <c r="PAD63" s="1028"/>
      <c r="PAE63" s="1028"/>
      <c r="PAF63" s="1028"/>
      <c r="PAG63" s="1028"/>
      <c r="PAH63" s="1028"/>
      <c r="PAI63" s="1028"/>
      <c r="PAJ63" s="1028"/>
      <c r="PAK63" s="1028"/>
      <c r="PAL63" s="1028"/>
      <c r="PAM63" s="1028"/>
      <c r="PAN63" s="1028"/>
      <c r="PAO63" s="1028"/>
      <c r="PAP63" s="1028"/>
      <c r="PAQ63" s="1028"/>
      <c r="PAR63" s="1028"/>
      <c r="PAS63" s="1028"/>
      <c r="PAT63" s="1028"/>
      <c r="PAU63" s="1028"/>
      <c r="PAV63" s="1028"/>
      <c r="PAW63" s="1028"/>
      <c r="PAX63" s="1028"/>
      <c r="PAY63" s="1028"/>
      <c r="PAZ63" s="1028"/>
      <c r="PBA63" s="1028"/>
      <c r="PBB63" s="1028"/>
      <c r="PBC63" s="1028"/>
      <c r="PBD63" s="1028"/>
      <c r="PBE63" s="1028"/>
      <c r="PBF63" s="1028"/>
      <c r="PBG63" s="1028"/>
      <c r="PBH63" s="1028"/>
      <c r="PBI63" s="1028"/>
      <c r="PBJ63" s="1028"/>
      <c r="PBK63" s="1028"/>
      <c r="PBL63" s="1028"/>
      <c r="PBM63" s="1028"/>
      <c r="PBN63" s="1028"/>
      <c r="PBO63" s="1028"/>
      <c r="PBP63" s="1028"/>
      <c r="PBQ63" s="1028"/>
      <c r="PBR63" s="1028"/>
      <c r="PBS63" s="1028"/>
      <c r="PBT63" s="1028"/>
      <c r="PBU63" s="1028"/>
      <c r="PBV63" s="1028"/>
      <c r="PBW63" s="1028"/>
      <c r="PBX63" s="1028"/>
      <c r="PBY63" s="1028"/>
      <c r="PBZ63" s="1028"/>
      <c r="PCA63" s="1028"/>
      <c r="PCB63" s="1028"/>
      <c r="PCC63" s="1028"/>
      <c r="PCD63" s="1028"/>
      <c r="PCE63" s="1028"/>
      <c r="PCF63" s="1028"/>
      <c r="PCG63" s="1028"/>
      <c r="PCH63" s="1028"/>
      <c r="PCI63" s="1028"/>
      <c r="PCJ63" s="1028"/>
      <c r="PCK63" s="1028"/>
      <c r="PCL63" s="1028"/>
      <c r="PCM63" s="1028"/>
      <c r="PCN63" s="1028"/>
      <c r="PCO63" s="1028"/>
      <c r="PCP63" s="1028"/>
      <c r="PCQ63" s="1028"/>
      <c r="PCR63" s="1028"/>
      <c r="PCS63" s="1028"/>
      <c r="PCT63" s="1028"/>
      <c r="PCU63" s="1028"/>
      <c r="PCV63" s="1028"/>
      <c r="PCW63" s="1028"/>
      <c r="PCX63" s="1028"/>
      <c r="PCY63" s="1028"/>
      <c r="PCZ63" s="1028"/>
      <c r="PDA63" s="1028"/>
      <c r="PDB63" s="1028"/>
      <c r="PDC63" s="1028"/>
      <c r="PDD63" s="1028"/>
      <c r="PDE63" s="1028"/>
      <c r="PDF63" s="1028"/>
      <c r="PDG63" s="1028"/>
      <c r="PDH63" s="1028"/>
      <c r="PDI63" s="1028"/>
      <c r="PDJ63" s="1028"/>
      <c r="PDK63" s="1028"/>
      <c r="PDL63" s="1028"/>
      <c r="PDM63" s="1028"/>
      <c r="PDN63" s="1028"/>
      <c r="PDO63" s="1028"/>
      <c r="PDP63" s="1028"/>
      <c r="PDQ63" s="1028"/>
      <c r="PDR63" s="1028"/>
      <c r="PDS63" s="1028"/>
      <c r="PDT63" s="1028"/>
      <c r="PDU63" s="1028"/>
      <c r="PDV63" s="1028"/>
      <c r="PDW63" s="1028"/>
      <c r="PDX63" s="1028"/>
      <c r="PDY63" s="1028"/>
      <c r="PDZ63" s="1028"/>
      <c r="PEA63" s="1028"/>
      <c r="PEB63" s="1028"/>
      <c r="PEC63" s="1028"/>
      <c r="PED63" s="1028"/>
      <c r="PEE63" s="1028"/>
      <c r="PEF63" s="1028"/>
      <c r="PEG63" s="1028"/>
      <c r="PEH63" s="1028"/>
      <c r="PEI63" s="1028"/>
      <c r="PEJ63" s="1028"/>
      <c r="PEK63" s="1028"/>
      <c r="PEL63" s="1028"/>
      <c r="PEM63" s="1028"/>
      <c r="PEN63" s="1028"/>
      <c r="PEO63" s="1028"/>
      <c r="PEP63" s="1028"/>
      <c r="PEQ63" s="1028"/>
      <c r="PER63" s="1028"/>
      <c r="PES63" s="1028"/>
      <c r="PET63" s="1028"/>
      <c r="PEU63" s="1028"/>
      <c r="PEV63" s="1028"/>
      <c r="PEW63" s="1028"/>
      <c r="PEX63" s="1028"/>
      <c r="PEY63" s="1028"/>
      <c r="PEZ63" s="1028"/>
      <c r="PFA63" s="1028"/>
      <c r="PFB63" s="1028"/>
      <c r="PFC63" s="1028"/>
      <c r="PFD63" s="1028"/>
      <c r="PFE63" s="1028"/>
      <c r="PFF63" s="1028"/>
      <c r="PFG63" s="1028"/>
      <c r="PFH63" s="1028"/>
      <c r="PFI63" s="1028"/>
      <c r="PFJ63" s="1028"/>
      <c r="PFK63" s="1028"/>
      <c r="PFL63" s="1028"/>
      <c r="PFM63" s="1028"/>
      <c r="PFN63" s="1028"/>
      <c r="PFO63" s="1028"/>
      <c r="PFP63" s="1028"/>
      <c r="PFQ63" s="1028"/>
      <c r="PFR63" s="1028"/>
      <c r="PFS63" s="1028"/>
      <c r="PFT63" s="1028"/>
      <c r="PFU63" s="1028"/>
      <c r="PFV63" s="1028"/>
      <c r="PFW63" s="1028"/>
      <c r="PFX63" s="1028"/>
      <c r="PFY63" s="1028"/>
      <c r="PFZ63" s="1028"/>
      <c r="PGA63" s="1028"/>
      <c r="PGB63" s="1028"/>
      <c r="PGC63" s="1028"/>
      <c r="PGD63" s="1028"/>
      <c r="PGE63" s="1028"/>
      <c r="PGF63" s="1028"/>
      <c r="PGG63" s="1028"/>
      <c r="PGH63" s="1028"/>
      <c r="PGI63" s="1028"/>
      <c r="PGJ63" s="1028"/>
      <c r="PGK63" s="1028"/>
      <c r="PGL63" s="1028"/>
      <c r="PGM63" s="1028"/>
      <c r="PGN63" s="1028"/>
      <c r="PGO63" s="1028"/>
      <c r="PGP63" s="1028"/>
      <c r="PGQ63" s="1028"/>
      <c r="PGR63" s="1028"/>
      <c r="PGS63" s="1028"/>
      <c r="PGT63" s="1028"/>
      <c r="PGU63" s="1028"/>
      <c r="PGV63" s="1028"/>
      <c r="PGW63" s="1028"/>
      <c r="PGX63" s="1028"/>
      <c r="PGY63" s="1028"/>
      <c r="PGZ63" s="1028"/>
      <c r="PHA63" s="1028"/>
      <c r="PHB63" s="1028"/>
      <c r="PHC63" s="1028"/>
      <c r="PHD63" s="1028"/>
      <c r="PHE63" s="1028"/>
      <c r="PHF63" s="1028"/>
      <c r="PHG63" s="1028"/>
      <c r="PHH63" s="1028"/>
      <c r="PHI63" s="1028"/>
      <c r="PHJ63" s="1028"/>
      <c r="PHK63" s="1028"/>
      <c r="PHL63" s="1028"/>
      <c r="PHM63" s="1028"/>
      <c r="PHN63" s="1028"/>
      <c r="PHO63" s="1028"/>
      <c r="PHP63" s="1028"/>
      <c r="PHQ63" s="1028"/>
      <c r="PHR63" s="1028"/>
      <c r="PHS63" s="1028"/>
      <c r="PHT63" s="1028"/>
      <c r="PHU63" s="1028"/>
      <c r="PHV63" s="1028"/>
      <c r="PHW63" s="1028"/>
      <c r="PHX63" s="1028"/>
      <c r="PHY63" s="1028"/>
      <c r="PHZ63" s="1028"/>
      <c r="PIA63" s="1028"/>
      <c r="PIB63" s="1028"/>
      <c r="PIC63" s="1028"/>
      <c r="PID63" s="1028"/>
      <c r="PIE63" s="1028"/>
      <c r="PIF63" s="1028"/>
      <c r="PIG63" s="1028"/>
      <c r="PIH63" s="1028"/>
      <c r="PII63" s="1028"/>
      <c r="PIJ63" s="1028"/>
      <c r="PIK63" s="1028"/>
      <c r="PIL63" s="1028"/>
      <c r="PIM63" s="1028"/>
      <c r="PIN63" s="1028"/>
      <c r="PIO63" s="1028"/>
      <c r="PIP63" s="1028"/>
      <c r="PIQ63" s="1028"/>
      <c r="PIR63" s="1028"/>
      <c r="PIS63" s="1028"/>
      <c r="PIT63" s="1028"/>
      <c r="PIU63" s="1028"/>
      <c r="PIV63" s="1028"/>
      <c r="PIW63" s="1028"/>
      <c r="PIX63" s="1028"/>
      <c r="PIY63" s="1028"/>
      <c r="PIZ63" s="1028"/>
      <c r="PJA63" s="1028"/>
      <c r="PJB63" s="1028"/>
      <c r="PJC63" s="1028"/>
      <c r="PJD63" s="1028"/>
      <c r="PJE63" s="1028"/>
      <c r="PJF63" s="1028"/>
      <c r="PJG63" s="1028"/>
      <c r="PJH63" s="1028"/>
      <c r="PJI63" s="1028"/>
      <c r="PJJ63" s="1028"/>
      <c r="PJK63" s="1028"/>
      <c r="PJL63" s="1028"/>
      <c r="PJM63" s="1028"/>
      <c r="PJN63" s="1028"/>
      <c r="PJO63" s="1028"/>
      <c r="PJP63" s="1028"/>
      <c r="PJQ63" s="1028"/>
      <c r="PJR63" s="1028"/>
      <c r="PJS63" s="1028"/>
      <c r="PJT63" s="1028"/>
      <c r="PJU63" s="1028"/>
      <c r="PJV63" s="1028"/>
      <c r="PJW63" s="1028"/>
      <c r="PJX63" s="1028"/>
      <c r="PJY63" s="1028"/>
      <c r="PJZ63" s="1028"/>
      <c r="PKA63" s="1028"/>
      <c r="PKB63" s="1028"/>
      <c r="PKC63" s="1028"/>
      <c r="PKD63" s="1028"/>
      <c r="PKE63" s="1028"/>
      <c r="PKF63" s="1028"/>
      <c r="PKG63" s="1028"/>
      <c r="PKH63" s="1028"/>
      <c r="PKI63" s="1028"/>
      <c r="PKJ63" s="1028"/>
      <c r="PKK63" s="1028"/>
      <c r="PKL63" s="1028"/>
      <c r="PKM63" s="1028"/>
      <c r="PKN63" s="1028"/>
      <c r="PKO63" s="1028"/>
      <c r="PKP63" s="1028"/>
      <c r="PKQ63" s="1028"/>
      <c r="PKR63" s="1028"/>
      <c r="PKS63" s="1028"/>
      <c r="PKT63" s="1028"/>
      <c r="PKU63" s="1028"/>
      <c r="PKV63" s="1028"/>
      <c r="PKW63" s="1028"/>
      <c r="PKX63" s="1028"/>
      <c r="PKY63" s="1028"/>
      <c r="PKZ63" s="1028"/>
      <c r="PLA63" s="1028"/>
      <c r="PLB63" s="1028"/>
      <c r="PLC63" s="1028"/>
      <c r="PLD63" s="1028"/>
      <c r="PLE63" s="1028"/>
      <c r="PLF63" s="1028"/>
      <c r="PLG63" s="1028"/>
      <c r="PLH63" s="1028"/>
      <c r="PLI63" s="1028"/>
      <c r="PLJ63" s="1028"/>
      <c r="PLK63" s="1028"/>
      <c r="PLL63" s="1028"/>
      <c r="PLM63" s="1028"/>
      <c r="PLN63" s="1028"/>
      <c r="PLO63" s="1028"/>
      <c r="PLP63" s="1028"/>
      <c r="PLQ63" s="1028"/>
      <c r="PLR63" s="1028"/>
      <c r="PLS63" s="1028"/>
      <c r="PLT63" s="1028"/>
      <c r="PLU63" s="1028"/>
      <c r="PLV63" s="1028"/>
      <c r="PLW63" s="1028"/>
      <c r="PLX63" s="1028"/>
      <c r="PLY63" s="1028"/>
      <c r="PLZ63" s="1028"/>
      <c r="PMA63" s="1028"/>
      <c r="PMB63" s="1028"/>
      <c r="PMC63" s="1028"/>
      <c r="PMD63" s="1028"/>
      <c r="PME63" s="1028"/>
      <c r="PMF63" s="1028"/>
      <c r="PMG63" s="1028"/>
      <c r="PMH63" s="1028"/>
      <c r="PMI63" s="1028"/>
      <c r="PMJ63" s="1028"/>
      <c r="PMK63" s="1028"/>
      <c r="PML63" s="1028"/>
      <c r="PMM63" s="1028"/>
      <c r="PMN63" s="1028"/>
      <c r="PMO63" s="1028"/>
      <c r="PMP63" s="1028"/>
      <c r="PMQ63" s="1028"/>
      <c r="PMR63" s="1028"/>
      <c r="PMS63" s="1028"/>
      <c r="PMT63" s="1028"/>
      <c r="PMU63" s="1028"/>
      <c r="PMV63" s="1028"/>
      <c r="PMW63" s="1028"/>
      <c r="PMX63" s="1028"/>
      <c r="PMY63" s="1028"/>
      <c r="PMZ63" s="1028"/>
      <c r="PNA63" s="1028"/>
      <c r="PNB63" s="1028"/>
      <c r="PNC63" s="1028"/>
      <c r="PND63" s="1028"/>
      <c r="PNE63" s="1028"/>
      <c r="PNF63" s="1028"/>
      <c r="PNG63" s="1028"/>
      <c r="PNH63" s="1028"/>
      <c r="PNI63" s="1028"/>
      <c r="PNJ63" s="1028"/>
      <c r="PNK63" s="1028"/>
      <c r="PNL63" s="1028"/>
      <c r="PNM63" s="1028"/>
      <c r="PNN63" s="1028"/>
      <c r="PNO63" s="1028"/>
      <c r="PNP63" s="1028"/>
      <c r="PNQ63" s="1028"/>
      <c r="PNR63" s="1028"/>
      <c r="PNS63" s="1028"/>
      <c r="PNT63" s="1028"/>
      <c r="PNU63" s="1028"/>
      <c r="PNV63" s="1028"/>
      <c r="PNW63" s="1028"/>
      <c r="PNX63" s="1028"/>
      <c r="PNY63" s="1028"/>
      <c r="PNZ63" s="1028"/>
      <c r="POA63" s="1028"/>
      <c r="POB63" s="1028"/>
      <c r="POC63" s="1028"/>
      <c r="POD63" s="1028"/>
      <c r="POE63" s="1028"/>
      <c r="POF63" s="1028"/>
      <c r="POG63" s="1028"/>
      <c r="POH63" s="1028"/>
      <c r="POI63" s="1028"/>
      <c r="POJ63" s="1028"/>
      <c r="POK63" s="1028"/>
      <c r="POL63" s="1028"/>
      <c r="POM63" s="1028"/>
      <c r="PON63" s="1028"/>
      <c r="POO63" s="1028"/>
      <c r="POP63" s="1028"/>
      <c r="POQ63" s="1028"/>
      <c r="POR63" s="1028"/>
      <c r="POS63" s="1028"/>
      <c r="POT63" s="1028"/>
      <c r="POU63" s="1028"/>
      <c r="POV63" s="1028"/>
      <c r="POW63" s="1028"/>
      <c r="POX63" s="1028"/>
      <c r="POY63" s="1028"/>
      <c r="POZ63" s="1028"/>
      <c r="PPA63" s="1028"/>
      <c r="PPB63" s="1028"/>
      <c r="PPC63" s="1028"/>
      <c r="PPD63" s="1028"/>
      <c r="PPE63" s="1028"/>
      <c r="PPF63" s="1028"/>
      <c r="PPG63" s="1028"/>
      <c r="PPH63" s="1028"/>
      <c r="PPI63" s="1028"/>
      <c r="PPJ63" s="1028"/>
      <c r="PPK63" s="1028"/>
      <c r="PPL63" s="1028"/>
      <c r="PPM63" s="1028"/>
      <c r="PPN63" s="1028"/>
      <c r="PPO63" s="1028"/>
      <c r="PPP63" s="1028"/>
      <c r="PPQ63" s="1028"/>
      <c r="PPR63" s="1028"/>
      <c r="PPS63" s="1028"/>
      <c r="PPT63" s="1028"/>
      <c r="PPU63" s="1028"/>
      <c r="PPV63" s="1028"/>
      <c r="PPW63" s="1028"/>
      <c r="PPX63" s="1028"/>
      <c r="PPY63" s="1028"/>
      <c r="PPZ63" s="1028"/>
      <c r="PQA63" s="1028"/>
      <c r="PQB63" s="1028"/>
      <c r="PQC63" s="1028"/>
      <c r="PQD63" s="1028"/>
      <c r="PQE63" s="1028"/>
      <c r="PQF63" s="1028"/>
      <c r="PQG63" s="1028"/>
      <c r="PQH63" s="1028"/>
      <c r="PQI63" s="1028"/>
      <c r="PQJ63" s="1028"/>
      <c r="PQK63" s="1028"/>
      <c r="PQL63" s="1028"/>
      <c r="PQM63" s="1028"/>
      <c r="PQN63" s="1028"/>
      <c r="PQO63" s="1028"/>
      <c r="PQP63" s="1028"/>
      <c r="PQQ63" s="1028"/>
      <c r="PQR63" s="1028"/>
      <c r="PQS63" s="1028"/>
      <c r="PQT63" s="1028"/>
      <c r="PQU63" s="1028"/>
      <c r="PQV63" s="1028"/>
      <c r="PQW63" s="1028"/>
      <c r="PQX63" s="1028"/>
      <c r="PQY63" s="1028"/>
      <c r="PQZ63" s="1028"/>
      <c r="PRA63" s="1028"/>
      <c r="PRB63" s="1028"/>
      <c r="PRC63" s="1028"/>
      <c r="PRD63" s="1028"/>
      <c r="PRE63" s="1028"/>
      <c r="PRF63" s="1028"/>
      <c r="PRG63" s="1028"/>
      <c r="PRH63" s="1028"/>
      <c r="PRI63" s="1028"/>
      <c r="PRJ63" s="1028"/>
      <c r="PRK63" s="1028"/>
      <c r="PRL63" s="1028"/>
      <c r="PRM63" s="1028"/>
      <c r="PRN63" s="1028"/>
      <c r="PRO63" s="1028"/>
      <c r="PRP63" s="1028"/>
      <c r="PRQ63" s="1028"/>
      <c r="PRR63" s="1028"/>
      <c r="PRS63" s="1028"/>
      <c r="PRT63" s="1028"/>
      <c r="PRU63" s="1028"/>
      <c r="PRV63" s="1028"/>
      <c r="PRW63" s="1028"/>
      <c r="PRX63" s="1028"/>
      <c r="PRY63" s="1028"/>
      <c r="PRZ63" s="1028"/>
      <c r="PSA63" s="1028"/>
      <c r="PSB63" s="1028"/>
      <c r="PSC63" s="1028"/>
      <c r="PSD63" s="1028"/>
      <c r="PSE63" s="1028"/>
      <c r="PSF63" s="1028"/>
      <c r="PSG63" s="1028"/>
      <c r="PSH63" s="1028"/>
      <c r="PSI63" s="1028"/>
      <c r="PSJ63" s="1028"/>
      <c r="PSK63" s="1028"/>
      <c r="PSL63" s="1028"/>
      <c r="PSM63" s="1028"/>
      <c r="PSN63" s="1028"/>
      <c r="PSO63" s="1028"/>
      <c r="PSP63" s="1028"/>
      <c r="PSQ63" s="1028"/>
      <c r="PSR63" s="1028"/>
      <c r="PSS63" s="1028"/>
      <c r="PST63" s="1028"/>
      <c r="PSU63" s="1028"/>
      <c r="PSV63" s="1028"/>
      <c r="PSW63" s="1028"/>
      <c r="PSX63" s="1028"/>
      <c r="PSY63" s="1028"/>
      <c r="PSZ63" s="1028"/>
      <c r="PTA63" s="1028"/>
      <c r="PTB63" s="1028"/>
      <c r="PTC63" s="1028"/>
      <c r="PTD63" s="1028"/>
      <c r="PTE63" s="1028"/>
      <c r="PTF63" s="1028"/>
      <c r="PTG63" s="1028"/>
      <c r="PTH63" s="1028"/>
      <c r="PTI63" s="1028"/>
      <c r="PTJ63" s="1028"/>
      <c r="PTK63" s="1028"/>
      <c r="PTL63" s="1028"/>
      <c r="PTM63" s="1028"/>
      <c r="PTN63" s="1028"/>
      <c r="PTO63" s="1028"/>
      <c r="PTP63" s="1028"/>
      <c r="PTQ63" s="1028"/>
      <c r="PTR63" s="1028"/>
      <c r="PTS63" s="1028"/>
      <c r="PTT63" s="1028"/>
      <c r="PTU63" s="1028"/>
      <c r="PTV63" s="1028"/>
      <c r="PTW63" s="1028"/>
      <c r="PTX63" s="1028"/>
      <c r="PTY63" s="1028"/>
      <c r="PTZ63" s="1028"/>
      <c r="PUA63" s="1028"/>
      <c r="PUB63" s="1028"/>
      <c r="PUC63" s="1028"/>
      <c r="PUD63" s="1028"/>
      <c r="PUE63" s="1028"/>
      <c r="PUF63" s="1028"/>
      <c r="PUG63" s="1028"/>
      <c r="PUH63" s="1028"/>
      <c r="PUI63" s="1028"/>
      <c r="PUJ63" s="1028"/>
      <c r="PUK63" s="1028"/>
      <c r="PUL63" s="1028"/>
      <c r="PUM63" s="1028"/>
      <c r="PUN63" s="1028"/>
      <c r="PUO63" s="1028"/>
      <c r="PUP63" s="1028"/>
      <c r="PUQ63" s="1028"/>
      <c r="PUR63" s="1028"/>
      <c r="PUS63" s="1028"/>
      <c r="PUT63" s="1028"/>
      <c r="PUU63" s="1028"/>
      <c r="PUV63" s="1028"/>
      <c r="PUW63" s="1028"/>
      <c r="PUX63" s="1028"/>
      <c r="PUY63" s="1028"/>
      <c r="PUZ63" s="1028"/>
      <c r="PVA63" s="1028"/>
      <c r="PVB63" s="1028"/>
      <c r="PVC63" s="1028"/>
      <c r="PVD63" s="1028"/>
      <c r="PVE63" s="1028"/>
      <c r="PVF63" s="1028"/>
      <c r="PVG63" s="1028"/>
      <c r="PVH63" s="1028"/>
      <c r="PVI63" s="1028"/>
      <c r="PVJ63" s="1028"/>
      <c r="PVK63" s="1028"/>
      <c r="PVL63" s="1028"/>
      <c r="PVM63" s="1028"/>
      <c r="PVN63" s="1028"/>
      <c r="PVO63" s="1028"/>
      <c r="PVP63" s="1028"/>
      <c r="PVQ63" s="1028"/>
      <c r="PVR63" s="1028"/>
      <c r="PVS63" s="1028"/>
      <c r="PVT63" s="1028"/>
      <c r="PVU63" s="1028"/>
      <c r="PVV63" s="1028"/>
      <c r="PVW63" s="1028"/>
      <c r="PVX63" s="1028"/>
      <c r="PVY63" s="1028"/>
      <c r="PVZ63" s="1028"/>
      <c r="PWA63" s="1028"/>
      <c r="PWB63" s="1028"/>
      <c r="PWC63" s="1028"/>
      <c r="PWD63" s="1028"/>
      <c r="PWE63" s="1028"/>
      <c r="PWF63" s="1028"/>
      <c r="PWG63" s="1028"/>
      <c r="PWH63" s="1028"/>
      <c r="PWI63" s="1028"/>
      <c r="PWJ63" s="1028"/>
      <c r="PWK63" s="1028"/>
      <c r="PWL63" s="1028"/>
      <c r="PWM63" s="1028"/>
      <c r="PWN63" s="1028"/>
      <c r="PWO63" s="1028"/>
      <c r="PWP63" s="1028"/>
      <c r="PWQ63" s="1028"/>
      <c r="PWR63" s="1028"/>
      <c r="PWS63" s="1028"/>
      <c r="PWT63" s="1028"/>
      <c r="PWU63" s="1028"/>
      <c r="PWV63" s="1028"/>
      <c r="PWW63" s="1028"/>
      <c r="PWX63" s="1028"/>
      <c r="PWY63" s="1028"/>
      <c r="PWZ63" s="1028"/>
      <c r="PXA63" s="1028"/>
      <c r="PXB63" s="1028"/>
      <c r="PXC63" s="1028"/>
      <c r="PXD63" s="1028"/>
      <c r="PXE63" s="1028"/>
      <c r="PXF63" s="1028"/>
      <c r="PXG63" s="1028"/>
      <c r="PXH63" s="1028"/>
      <c r="PXI63" s="1028"/>
      <c r="PXJ63" s="1028"/>
      <c r="PXK63" s="1028"/>
      <c r="PXL63" s="1028"/>
      <c r="PXM63" s="1028"/>
      <c r="PXN63" s="1028"/>
      <c r="PXO63" s="1028"/>
      <c r="PXP63" s="1028"/>
      <c r="PXQ63" s="1028"/>
      <c r="PXR63" s="1028"/>
      <c r="PXS63" s="1028"/>
      <c r="PXT63" s="1028"/>
      <c r="PXU63" s="1028"/>
      <c r="PXV63" s="1028"/>
      <c r="PXW63" s="1028"/>
      <c r="PXX63" s="1028"/>
      <c r="PXY63" s="1028"/>
      <c r="PXZ63" s="1028"/>
      <c r="PYA63" s="1028"/>
      <c r="PYB63" s="1028"/>
      <c r="PYC63" s="1028"/>
      <c r="PYD63" s="1028"/>
      <c r="PYE63" s="1028"/>
      <c r="PYF63" s="1028"/>
      <c r="PYG63" s="1028"/>
      <c r="PYH63" s="1028"/>
      <c r="PYI63" s="1028"/>
      <c r="PYJ63" s="1028"/>
      <c r="PYK63" s="1028"/>
      <c r="PYL63" s="1028"/>
      <c r="PYM63" s="1028"/>
      <c r="PYN63" s="1028"/>
      <c r="PYO63" s="1028"/>
      <c r="PYP63" s="1028"/>
      <c r="PYQ63" s="1028"/>
      <c r="PYR63" s="1028"/>
      <c r="PYS63" s="1028"/>
      <c r="PYT63" s="1028"/>
      <c r="PYU63" s="1028"/>
      <c r="PYV63" s="1028"/>
      <c r="PYW63" s="1028"/>
      <c r="PYX63" s="1028"/>
      <c r="PYY63" s="1028"/>
      <c r="PYZ63" s="1028"/>
      <c r="PZA63" s="1028"/>
      <c r="PZB63" s="1028"/>
      <c r="PZC63" s="1028"/>
      <c r="PZD63" s="1028"/>
      <c r="PZE63" s="1028"/>
      <c r="PZF63" s="1028"/>
      <c r="PZG63" s="1028"/>
      <c r="PZH63" s="1028"/>
      <c r="PZI63" s="1028"/>
      <c r="PZJ63" s="1028"/>
      <c r="PZK63" s="1028"/>
      <c r="PZL63" s="1028"/>
      <c r="PZM63" s="1028"/>
      <c r="PZN63" s="1028"/>
      <c r="PZO63" s="1028"/>
      <c r="PZP63" s="1028"/>
      <c r="PZQ63" s="1028"/>
      <c r="PZR63" s="1028"/>
      <c r="PZS63" s="1028"/>
      <c r="PZT63" s="1028"/>
      <c r="PZU63" s="1028"/>
      <c r="PZV63" s="1028"/>
      <c r="PZW63" s="1028"/>
      <c r="PZX63" s="1028"/>
      <c r="PZY63" s="1028"/>
      <c r="PZZ63" s="1028"/>
      <c r="QAA63" s="1028"/>
      <c r="QAB63" s="1028"/>
      <c r="QAC63" s="1028"/>
      <c r="QAD63" s="1028"/>
      <c r="QAE63" s="1028"/>
      <c r="QAF63" s="1028"/>
      <c r="QAG63" s="1028"/>
      <c r="QAH63" s="1028"/>
      <c r="QAI63" s="1028"/>
      <c r="QAJ63" s="1028"/>
      <c r="QAK63" s="1028"/>
      <c r="QAL63" s="1028"/>
      <c r="QAM63" s="1028"/>
      <c r="QAN63" s="1028"/>
      <c r="QAO63" s="1028"/>
      <c r="QAP63" s="1028"/>
      <c r="QAQ63" s="1028"/>
      <c r="QAR63" s="1028"/>
      <c r="QAS63" s="1028"/>
      <c r="QAT63" s="1028"/>
      <c r="QAU63" s="1028"/>
      <c r="QAV63" s="1028"/>
      <c r="QAW63" s="1028"/>
      <c r="QAX63" s="1028"/>
      <c r="QAY63" s="1028"/>
      <c r="QAZ63" s="1028"/>
      <c r="QBA63" s="1028"/>
      <c r="QBB63" s="1028"/>
      <c r="QBC63" s="1028"/>
      <c r="QBD63" s="1028"/>
      <c r="QBE63" s="1028"/>
      <c r="QBF63" s="1028"/>
      <c r="QBG63" s="1028"/>
      <c r="QBH63" s="1028"/>
      <c r="QBI63" s="1028"/>
      <c r="QBJ63" s="1028"/>
      <c r="QBK63" s="1028"/>
      <c r="QBL63" s="1028"/>
      <c r="QBM63" s="1028"/>
      <c r="QBN63" s="1028"/>
      <c r="QBO63" s="1028"/>
      <c r="QBP63" s="1028"/>
      <c r="QBQ63" s="1028"/>
      <c r="QBR63" s="1028"/>
      <c r="QBS63" s="1028"/>
      <c r="QBT63" s="1028"/>
      <c r="QBU63" s="1028"/>
      <c r="QBV63" s="1028"/>
      <c r="QBW63" s="1028"/>
      <c r="QBX63" s="1028"/>
      <c r="QBY63" s="1028"/>
      <c r="QBZ63" s="1028"/>
      <c r="QCA63" s="1028"/>
      <c r="QCB63" s="1028"/>
      <c r="QCC63" s="1028"/>
      <c r="QCD63" s="1028"/>
      <c r="QCE63" s="1028"/>
      <c r="QCF63" s="1028"/>
      <c r="QCG63" s="1028"/>
      <c r="QCH63" s="1028"/>
      <c r="QCI63" s="1028"/>
      <c r="QCJ63" s="1028"/>
      <c r="QCK63" s="1028"/>
      <c r="QCL63" s="1028"/>
      <c r="QCM63" s="1028"/>
      <c r="QCN63" s="1028"/>
      <c r="QCO63" s="1028"/>
      <c r="QCP63" s="1028"/>
      <c r="QCQ63" s="1028"/>
      <c r="QCR63" s="1028"/>
      <c r="QCS63" s="1028"/>
      <c r="QCT63" s="1028"/>
      <c r="QCU63" s="1028"/>
      <c r="QCV63" s="1028"/>
      <c r="QCW63" s="1028"/>
      <c r="QCX63" s="1028"/>
      <c r="QCY63" s="1028"/>
      <c r="QCZ63" s="1028"/>
      <c r="QDA63" s="1028"/>
      <c r="QDB63" s="1028"/>
      <c r="QDC63" s="1028"/>
      <c r="QDD63" s="1028"/>
      <c r="QDE63" s="1028"/>
      <c r="QDF63" s="1028"/>
      <c r="QDG63" s="1028"/>
      <c r="QDH63" s="1028"/>
      <c r="QDI63" s="1028"/>
      <c r="QDJ63" s="1028"/>
      <c r="QDK63" s="1028"/>
      <c r="QDL63" s="1028"/>
      <c r="QDM63" s="1028"/>
      <c r="QDN63" s="1028"/>
      <c r="QDO63" s="1028"/>
      <c r="QDP63" s="1028"/>
      <c r="QDQ63" s="1028"/>
      <c r="QDR63" s="1028"/>
      <c r="QDS63" s="1028"/>
      <c r="QDT63" s="1028"/>
      <c r="QDU63" s="1028"/>
      <c r="QDV63" s="1028"/>
      <c r="QDW63" s="1028"/>
      <c r="QDX63" s="1028"/>
      <c r="QDY63" s="1028"/>
      <c r="QDZ63" s="1028"/>
      <c r="QEA63" s="1028"/>
      <c r="QEB63" s="1028"/>
      <c r="QEC63" s="1028"/>
      <c r="QED63" s="1028"/>
      <c r="QEE63" s="1028"/>
      <c r="QEF63" s="1028"/>
      <c r="QEG63" s="1028"/>
      <c r="QEH63" s="1028"/>
      <c r="QEI63" s="1028"/>
      <c r="QEJ63" s="1028"/>
      <c r="QEK63" s="1028"/>
      <c r="QEL63" s="1028"/>
      <c r="QEM63" s="1028"/>
      <c r="QEN63" s="1028"/>
      <c r="QEO63" s="1028"/>
      <c r="QEP63" s="1028"/>
      <c r="QEQ63" s="1028"/>
      <c r="QER63" s="1028"/>
      <c r="QES63" s="1028"/>
      <c r="QET63" s="1028"/>
      <c r="QEU63" s="1028"/>
      <c r="QEV63" s="1028"/>
      <c r="QEW63" s="1028"/>
      <c r="QEX63" s="1028"/>
      <c r="QEY63" s="1028"/>
      <c r="QEZ63" s="1028"/>
      <c r="QFA63" s="1028"/>
      <c r="QFB63" s="1028"/>
      <c r="QFC63" s="1028"/>
      <c r="QFD63" s="1028"/>
      <c r="QFE63" s="1028"/>
      <c r="QFF63" s="1028"/>
      <c r="QFG63" s="1028"/>
      <c r="QFH63" s="1028"/>
      <c r="QFI63" s="1028"/>
      <c r="QFJ63" s="1028"/>
      <c r="QFK63" s="1028"/>
      <c r="QFL63" s="1028"/>
      <c r="QFM63" s="1028"/>
      <c r="QFN63" s="1028"/>
      <c r="QFO63" s="1028"/>
      <c r="QFP63" s="1028"/>
      <c r="QFQ63" s="1028"/>
      <c r="QFR63" s="1028"/>
      <c r="QFS63" s="1028"/>
      <c r="QFT63" s="1028"/>
      <c r="QFU63" s="1028"/>
      <c r="QFV63" s="1028"/>
      <c r="QFW63" s="1028"/>
      <c r="QFX63" s="1028"/>
      <c r="QFY63" s="1028"/>
      <c r="QFZ63" s="1028"/>
      <c r="QGA63" s="1028"/>
      <c r="QGB63" s="1028"/>
      <c r="QGC63" s="1028"/>
      <c r="QGD63" s="1028"/>
      <c r="QGE63" s="1028"/>
      <c r="QGF63" s="1028"/>
      <c r="QGG63" s="1028"/>
      <c r="QGH63" s="1028"/>
      <c r="QGI63" s="1028"/>
      <c r="QGJ63" s="1028"/>
      <c r="QGK63" s="1028"/>
      <c r="QGL63" s="1028"/>
      <c r="QGM63" s="1028"/>
      <c r="QGN63" s="1028"/>
      <c r="QGO63" s="1028"/>
      <c r="QGP63" s="1028"/>
      <c r="QGQ63" s="1028"/>
      <c r="QGR63" s="1028"/>
      <c r="QGS63" s="1028"/>
      <c r="QGT63" s="1028"/>
      <c r="QGU63" s="1028"/>
      <c r="QGV63" s="1028"/>
      <c r="QGW63" s="1028"/>
      <c r="QGX63" s="1028"/>
      <c r="QGY63" s="1028"/>
      <c r="QGZ63" s="1028"/>
      <c r="QHA63" s="1028"/>
      <c r="QHB63" s="1028"/>
      <c r="QHC63" s="1028"/>
      <c r="QHD63" s="1028"/>
      <c r="QHE63" s="1028"/>
      <c r="QHF63" s="1028"/>
      <c r="QHG63" s="1028"/>
      <c r="QHH63" s="1028"/>
      <c r="QHI63" s="1028"/>
      <c r="QHJ63" s="1028"/>
      <c r="QHK63" s="1028"/>
      <c r="QHL63" s="1028"/>
      <c r="QHM63" s="1028"/>
      <c r="QHN63" s="1028"/>
      <c r="QHO63" s="1028"/>
      <c r="QHP63" s="1028"/>
      <c r="QHQ63" s="1028"/>
      <c r="QHR63" s="1028"/>
      <c r="QHS63" s="1028"/>
      <c r="QHT63" s="1028"/>
      <c r="QHU63" s="1028"/>
      <c r="QHV63" s="1028"/>
      <c r="QHW63" s="1028"/>
      <c r="QHX63" s="1028"/>
      <c r="QHY63" s="1028"/>
      <c r="QHZ63" s="1028"/>
      <c r="QIA63" s="1028"/>
      <c r="QIB63" s="1028"/>
      <c r="QIC63" s="1028"/>
      <c r="QID63" s="1028"/>
      <c r="QIE63" s="1028"/>
      <c r="QIF63" s="1028"/>
      <c r="QIG63" s="1028"/>
      <c r="QIH63" s="1028"/>
      <c r="QII63" s="1028"/>
      <c r="QIJ63" s="1028"/>
      <c r="QIK63" s="1028"/>
      <c r="QIL63" s="1028"/>
      <c r="QIM63" s="1028"/>
      <c r="QIN63" s="1028"/>
      <c r="QIO63" s="1028"/>
      <c r="QIP63" s="1028"/>
      <c r="QIQ63" s="1028"/>
      <c r="QIR63" s="1028"/>
      <c r="QIS63" s="1028"/>
      <c r="QIT63" s="1028"/>
      <c r="QIU63" s="1028"/>
      <c r="QIV63" s="1028"/>
      <c r="QIW63" s="1028"/>
      <c r="QIX63" s="1028"/>
      <c r="QIY63" s="1028"/>
      <c r="QIZ63" s="1028"/>
      <c r="QJA63" s="1028"/>
      <c r="QJB63" s="1028"/>
      <c r="QJC63" s="1028"/>
      <c r="QJD63" s="1028"/>
      <c r="QJE63" s="1028"/>
      <c r="QJF63" s="1028"/>
      <c r="QJG63" s="1028"/>
      <c r="QJH63" s="1028"/>
      <c r="QJI63" s="1028"/>
      <c r="QJJ63" s="1028"/>
      <c r="QJK63" s="1028"/>
      <c r="QJL63" s="1028"/>
      <c r="QJM63" s="1028"/>
      <c r="QJN63" s="1028"/>
      <c r="QJO63" s="1028"/>
      <c r="QJP63" s="1028"/>
      <c r="QJQ63" s="1028"/>
      <c r="QJR63" s="1028"/>
      <c r="QJS63" s="1028"/>
      <c r="QJT63" s="1028"/>
      <c r="QJU63" s="1028"/>
      <c r="QJV63" s="1028"/>
      <c r="QJW63" s="1028"/>
      <c r="QJX63" s="1028"/>
      <c r="QJY63" s="1028"/>
      <c r="QJZ63" s="1028"/>
      <c r="QKA63" s="1028"/>
      <c r="QKB63" s="1028"/>
      <c r="QKC63" s="1028"/>
      <c r="QKD63" s="1028"/>
      <c r="QKE63" s="1028"/>
      <c r="QKF63" s="1028"/>
      <c r="QKG63" s="1028"/>
      <c r="QKH63" s="1028"/>
      <c r="QKI63" s="1028"/>
      <c r="QKJ63" s="1028"/>
      <c r="QKK63" s="1028"/>
      <c r="QKL63" s="1028"/>
      <c r="QKM63" s="1028"/>
      <c r="QKN63" s="1028"/>
      <c r="QKO63" s="1028"/>
      <c r="QKP63" s="1028"/>
      <c r="QKQ63" s="1028"/>
      <c r="QKR63" s="1028"/>
      <c r="QKS63" s="1028"/>
      <c r="QKT63" s="1028"/>
      <c r="QKU63" s="1028"/>
      <c r="QKV63" s="1028"/>
      <c r="QKW63" s="1028"/>
      <c r="QKX63" s="1028"/>
      <c r="QKY63" s="1028"/>
      <c r="QKZ63" s="1028"/>
      <c r="QLA63" s="1028"/>
      <c r="QLB63" s="1028"/>
      <c r="QLC63" s="1028"/>
      <c r="QLD63" s="1028"/>
      <c r="QLE63" s="1028"/>
      <c r="QLF63" s="1028"/>
      <c r="QLG63" s="1028"/>
      <c r="QLH63" s="1028"/>
      <c r="QLI63" s="1028"/>
      <c r="QLJ63" s="1028"/>
      <c r="QLK63" s="1028"/>
      <c r="QLL63" s="1028"/>
      <c r="QLM63" s="1028"/>
      <c r="QLN63" s="1028"/>
      <c r="QLO63" s="1028"/>
      <c r="QLP63" s="1028"/>
      <c r="QLQ63" s="1028"/>
      <c r="QLR63" s="1028"/>
      <c r="QLS63" s="1028"/>
      <c r="QLT63" s="1028"/>
      <c r="QLU63" s="1028"/>
      <c r="QLV63" s="1028"/>
      <c r="QLW63" s="1028"/>
      <c r="QLX63" s="1028"/>
      <c r="QLY63" s="1028"/>
      <c r="QLZ63" s="1028"/>
      <c r="QMA63" s="1028"/>
      <c r="QMB63" s="1028"/>
      <c r="QMC63" s="1028"/>
      <c r="QMD63" s="1028"/>
      <c r="QME63" s="1028"/>
      <c r="QMF63" s="1028"/>
      <c r="QMG63" s="1028"/>
      <c r="QMH63" s="1028"/>
      <c r="QMI63" s="1028"/>
      <c r="QMJ63" s="1028"/>
      <c r="QMK63" s="1028"/>
      <c r="QML63" s="1028"/>
      <c r="QMM63" s="1028"/>
      <c r="QMN63" s="1028"/>
      <c r="QMO63" s="1028"/>
      <c r="QMP63" s="1028"/>
      <c r="QMQ63" s="1028"/>
      <c r="QMR63" s="1028"/>
      <c r="QMS63" s="1028"/>
      <c r="QMT63" s="1028"/>
      <c r="QMU63" s="1028"/>
      <c r="QMV63" s="1028"/>
      <c r="QMW63" s="1028"/>
      <c r="QMX63" s="1028"/>
      <c r="QMY63" s="1028"/>
      <c r="QMZ63" s="1028"/>
      <c r="QNA63" s="1028"/>
      <c r="QNB63" s="1028"/>
      <c r="QNC63" s="1028"/>
      <c r="QND63" s="1028"/>
      <c r="QNE63" s="1028"/>
      <c r="QNF63" s="1028"/>
      <c r="QNG63" s="1028"/>
      <c r="QNH63" s="1028"/>
      <c r="QNI63" s="1028"/>
      <c r="QNJ63" s="1028"/>
      <c r="QNK63" s="1028"/>
      <c r="QNL63" s="1028"/>
      <c r="QNM63" s="1028"/>
      <c r="QNN63" s="1028"/>
      <c r="QNO63" s="1028"/>
      <c r="QNP63" s="1028"/>
      <c r="QNQ63" s="1028"/>
      <c r="QNR63" s="1028"/>
      <c r="QNS63" s="1028"/>
      <c r="QNT63" s="1028"/>
      <c r="QNU63" s="1028"/>
      <c r="QNV63" s="1028"/>
      <c r="QNW63" s="1028"/>
      <c r="QNX63" s="1028"/>
      <c r="QNY63" s="1028"/>
      <c r="QNZ63" s="1028"/>
      <c r="QOA63" s="1028"/>
      <c r="QOB63" s="1028"/>
      <c r="QOC63" s="1028"/>
      <c r="QOD63" s="1028"/>
      <c r="QOE63" s="1028"/>
      <c r="QOF63" s="1028"/>
      <c r="QOG63" s="1028"/>
      <c r="QOH63" s="1028"/>
      <c r="QOI63" s="1028"/>
      <c r="QOJ63" s="1028"/>
      <c r="QOK63" s="1028"/>
      <c r="QOL63" s="1028"/>
      <c r="QOM63" s="1028"/>
      <c r="QON63" s="1028"/>
      <c r="QOO63" s="1028"/>
      <c r="QOP63" s="1028"/>
      <c r="QOQ63" s="1028"/>
      <c r="QOR63" s="1028"/>
      <c r="QOS63" s="1028"/>
      <c r="QOT63" s="1028"/>
      <c r="QOU63" s="1028"/>
      <c r="QOV63" s="1028"/>
      <c r="QOW63" s="1028"/>
      <c r="QOX63" s="1028"/>
      <c r="QOY63" s="1028"/>
      <c r="QOZ63" s="1028"/>
      <c r="QPA63" s="1028"/>
      <c r="QPB63" s="1028"/>
      <c r="QPC63" s="1028"/>
      <c r="QPD63" s="1028"/>
      <c r="QPE63" s="1028"/>
      <c r="QPF63" s="1028"/>
      <c r="QPG63" s="1028"/>
      <c r="QPH63" s="1028"/>
      <c r="QPI63" s="1028"/>
      <c r="QPJ63" s="1028"/>
      <c r="QPK63" s="1028"/>
      <c r="QPL63" s="1028"/>
      <c r="QPM63" s="1028"/>
      <c r="QPN63" s="1028"/>
      <c r="QPO63" s="1028"/>
      <c r="QPP63" s="1028"/>
      <c r="QPQ63" s="1028"/>
      <c r="QPR63" s="1028"/>
      <c r="QPS63" s="1028"/>
      <c r="QPT63" s="1028"/>
      <c r="QPU63" s="1028"/>
      <c r="QPV63" s="1028"/>
      <c r="QPW63" s="1028"/>
      <c r="QPX63" s="1028"/>
      <c r="QPY63" s="1028"/>
      <c r="QPZ63" s="1028"/>
      <c r="QQA63" s="1028"/>
      <c r="QQB63" s="1028"/>
      <c r="QQC63" s="1028"/>
      <c r="QQD63" s="1028"/>
      <c r="QQE63" s="1028"/>
      <c r="QQF63" s="1028"/>
      <c r="QQG63" s="1028"/>
      <c r="QQH63" s="1028"/>
      <c r="QQI63" s="1028"/>
      <c r="QQJ63" s="1028"/>
      <c r="QQK63" s="1028"/>
      <c r="QQL63" s="1028"/>
      <c r="QQM63" s="1028"/>
      <c r="QQN63" s="1028"/>
      <c r="QQO63" s="1028"/>
      <c r="QQP63" s="1028"/>
      <c r="QQQ63" s="1028"/>
      <c r="QQR63" s="1028"/>
      <c r="QQS63" s="1028"/>
      <c r="QQT63" s="1028"/>
      <c r="QQU63" s="1028"/>
      <c r="QQV63" s="1028"/>
      <c r="QQW63" s="1028"/>
      <c r="QQX63" s="1028"/>
      <c r="QQY63" s="1028"/>
      <c r="QQZ63" s="1028"/>
      <c r="QRA63" s="1028"/>
      <c r="QRB63" s="1028"/>
      <c r="QRC63" s="1028"/>
      <c r="QRD63" s="1028"/>
      <c r="QRE63" s="1028"/>
      <c r="QRF63" s="1028"/>
      <c r="QRG63" s="1028"/>
      <c r="QRH63" s="1028"/>
      <c r="QRI63" s="1028"/>
      <c r="QRJ63" s="1028"/>
      <c r="QRK63" s="1028"/>
      <c r="QRL63" s="1028"/>
      <c r="QRM63" s="1028"/>
      <c r="QRN63" s="1028"/>
      <c r="QRO63" s="1028"/>
      <c r="QRP63" s="1028"/>
      <c r="QRQ63" s="1028"/>
      <c r="QRR63" s="1028"/>
      <c r="QRS63" s="1028"/>
      <c r="QRT63" s="1028"/>
      <c r="QRU63" s="1028"/>
      <c r="QRV63" s="1028"/>
      <c r="QRW63" s="1028"/>
      <c r="QRX63" s="1028"/>
      <c r="QRY63" s="1028"/>
      <c r="QRZ63" s="1028"/>
      <c r="QSA63" s="1028"/>
      <c r="QSB63" s="1028"/>
      <c r="QSC63" s="1028"/>
      <c r="QSD63" s="1028"/>
      <c r="QSE63" s="1028"/>
      <c r="QSF63" s="1028"/>
      <c r="QSG63" s="1028"/>
      <c r="QSH63" s="1028"/>
      <c r="QSI63" s="1028"/>
      <c r="QSJ63" s="1028"/>
      <c r="QSK63" s="1028"/>
      <c r="QSL63" s="1028"/>
      <c r="QSM63" s="1028"/>
      <c r="QSN63" s="1028"/>
      <c r="QSO63" s="1028"/>
      <c r="QSP63" s="1028"/>
      <c r="QSQ63" s="1028"/>
      <c r="QSR63" s="1028"/>
      <c r="QSS63" s="1028"/>
      <c r="QST63" s="1028"/>
      <c r="QSU63" s="1028"/>
      <c r="QSV63" s="1028"/>
      <c r="QSW63" s="1028"/>
      <c r="QSX63" s="1028"/>
      <c r="QSY63" s="1028"/>
      <c r="QSZ63" s="1028"/>
      <c r="QTA63" s="1028"/>
      <c r="QTB63" s="1028"/>
      <c r="QTC63" s="1028"/>
      <c r="QTD63" s="1028"/>
      <c r="QTE63" s="1028"/>
      <c r="QTF63" s="1028"/>
      <c r="QTG63" s="1028"/>
      <c r="QTH63" s="1028"/>
      <c r="QTI63" s="1028"/>
      <c r="QTJ63" s="1028"/>
      <c r="QTK63" s="1028"/>
      <c r="QTL63" s="1028"/>
      <c r="QTM63" s="1028"/>
      <c r="QTN63" s="1028"/>
      <c r="QTO63" s="1028"/>
      <c r="QTP63" s="1028"/>
      <c r="QTQ63" s="1028"/>
      <c r="QTR63" s="1028"/>
      <c r="QTS63" s="1028"/>
      <c r="QTT63" s="1028"/>
      <c r="QTU63" s="1028"/>
      <c r="QTV63" s="1028"/>
      <c r="QTW63" s="1028"/>
      <c r="QTX63" s="1028"/>
      <c r="QTY63" s="1028"/>
      <c r="QTZ63" s="1028"/>
      <c r="QUA63" s="1028"/>
      <c r="QUB63" s="1028"/>
      <c r="QUC63" s="1028"/>
      <c r="QUD63" s="1028"/>
      <c r="QUE63" s="1028"/>
      <c r="QUF63" s="1028"/>
      <c r="QUG63" s="1028"/>
      <c r="QUH63" s="1028"/>
      <c r="QUI63" s="1028"/>
      <c r="QUJ63" s="1028"/>
      <c r="QUK63" s="1028"/>
      <c r="QUL63" s="1028"/>
      <c r="QUM63" s="1028"/>
      <c r="QUN63" s="1028"/>
      <c r="QUO63" s="1028"/>
      <c r="QUP63" s="1028"/>
      <c r="QUQ63" s="1028"/>
      <c r="QUR63" s="1028"/>
      <c r="QUS63" s="1028"/>
      <c r="QUT63" s="1028"/>
      <c r="QUU63" s="1028"/>
      <c r="QUV63" s="1028"/>
      <c r="QUW63" s="1028"/>
      <c r="QUX63" s="1028"/>
      <c r="QUY63" s="1028"/>
      <c r="QUZ63" s="1028"/>
      <c r="QVA63" s="1028"/>
      <c r="QVB63" s="1028"/>
      <c r="QVC63" s="1028"/>
      <c r="QVD63" s="1028"/>
      <c r="QVE63" s="1028"/>
      <c r="QVF63" s="1028"/>
      <c r="QVG63" s="1028"/>
      <c r="QVH63" s="1028"/>
      <c r="QVI63" s="1028"/>
      <c r="QVJ63" s="1028"/>
      <c r="QVK63" s="1028"/>
      <c r="QVL63" s="1028"/>
      <c r="QVM63" s="1028"/>
      <c r="QVN63" s="1028"/>
      <c r="QVO63" s="1028"/>
      <c r="QVP63" s="1028"/>
      <c r="QVQ63" s="1028"/>
      <c r="QVR63" s="1028"/>
      <c r="QVS63" s="1028"/>
      <c r="QVT63" s="1028"/>
      <c r="QVU63" s="1028"/>
      <c r="QVV63" s="1028"/>
      <c r="QVW63" s="1028"/>
      <c r="QVX63" s="1028"/>
      <c r="QVY63" s="1028"/>
      <c r="QVZ63" s="1028"/>
      <c r="QWA63" s="1028"/>
      <c r="QWB63" s="1028"/>
      <c r="QWC63" s="1028"/>
      <c r="QWD63" s="1028"/>
      <c r="QWE63" s="1028"/>
      <c r="QWF63" s="1028"/>
      <c r="QWG63" s="1028"/>
      <c r="QWH63" s="1028"/>
      <c r="QWI63" s="1028"/>
      <c r="QWJ63" s="1028"/>
      <c r="QWK63" s="1028"/>
      <c r="QWL63" s="1028"/>
      <c r="QWM63" s="1028"/>
      <c r="QWN63" s="1028"/>
      <c r="QWO63" s="1028"/>
      <c r="QWP63" s="1028"/>
      <c r="QWQ63" s="1028"/>
      <c r="QWR63" s="1028"/>
      <c r="QWS63" s="1028"/>
      <c r="QWT63" s="1028"/>
      <c r="QWU63" s="1028"/>
      <c r="QWV63" s="1028"/>
      <c r="QWW63" s="1028"/>
      <c r="QWX63" s="1028"/>
      <c r="QWY63" s="1028"/>
      <c r="QWZ63" s="1028"/>
      <c r="QXA63" s="1028"/>
      <c r="QXB63" s="1028"/>
      <c r="QXC63" s="1028"/>
      <c r="QXD63" s="1028"/>
      <c r="QXE63" s="1028"/>
      <c r="QXF63" s="1028"/>
      <c r="QXG63" s="1028"/>
      <c r="QXH63" s="1028"/>
      <c r="QXI63" s="1028"/>
      <c r="QXJ63" s="1028"/>
      <c r="QXK63" s="1028"/>
      <c r="QXL63" s="1028"/>
      <c r="QXM63" s="1028"/>
      <c r="QXN63" s="1028"/>
      <c r="QXO63" s="1028"/>
      <c r="QXP63" s="1028"/>
      <c r="QXQ63" s="1028"/>
      <c r="QXR63" s="1028"/>
      <c r="QXS63" s="1028"/>
      <c r="QXT63" s="1028"/>
      <c r="QXU63" s="1028"/>
      <c r="QXV63" s="1028"/>
      <c r="QXW63" s="1028"/>
      <c r="QXX63" s="1028"/>
      <c r="QXY63" s="1028"/>
      <c r="QXZ63" s="1028"/>
      <c r="QYA63" s="1028"/>
      <c r="QYB63" s="1028"/>
      <c r="QYC63" s="1028"/>
      <c r="QYD63" s="1028"/>
      <c r="QYE63" s="1028"/>
      <c r="QYF63" s="1028"/>
      <c r="QYG63" s="1028"/>
      <c r="QYH63" s="1028"/>
      <c r="QYI63" s="1028"/>
      <c r="QYJ63" s="1028"/>
      <c r="QYK63" s="1028"/>
      <c r="QYL63" s="1028"/>
      <c r="QYM63" s="1028"/>
      <c r="QYN63" s="1028"/>
      <c r="QYO63" s="1028"/>
      <c r="QYP63" s="1028"/>
      <c r="QYQ63" s="1028"/>
      <c r="QYR63" s="1028"/>
      <c r="QYS63" s="1028"/>
      <c r="QYT63" s="1028"/>
      <c r="QYU63" s="1028"/>
      <c r="QYV63" s="1028"/>
      <c r="QYW63" s="1028"/>
      <c r="QYX63" s="1028"/>
      <c r="QYY63" s="1028"/>
      <c r="QYZ63" s="1028"/>
      <c r="QZA63" s="1028"/>
      <c r="QZB63" s="1028"/>
      <c r="QZC63" s="1028"/>
      <c r="QZD63" s="1028"/>
      <c r="QZE63" s="1028"/>
      <c r="QZF63" s="1028"/>
      <c r="QZG63" s="1028"/>
      <c r="QZH63" s="1028"/>
      <c r="QZI63" s="1028"/>
      <c r="QZJ63" s="1028"/>
      <c r="QZK63" s="1028"/>
      <c r="QZL63" s="1028"/>
      <c r="QZM63" s="1028"/>
      <c r="QZN63" s="1028"/>
      <c r="QZO63" s="1028"/>
      <c r="QZP63" s="1028"/>
      <c r="QZQ63" s="1028"/>
      <c r="QZR63" s="1028"/>
      <c r="QZS63" s="1028"/>
      <c r="QZT63" s="1028"/>
      <c r="QZU63" s="1028"/>
      <c r="QZV63" s="1028"/>
      <c r="QZW63" s="1028"/>
      <c r="QZX63" s="1028"/>
      <c r="QZY63" s="1028"/>
      <c r="QZZ63" s="1028"/>
      <c r="RAA63" s="1028"/>
      <c r="RAB63" s="1028"/>
      <c r="RAC63" s="1028"/>
      <c r="RAD63" s="1028"/>
      <c r="RAE63" s="1028"/>
      <c r="RAF63" s="1028"/>
      <c r="RAG63" s="1028"/>
      <c r="RAH63" s="1028"/>
      <c r="RAI63" s="1028"/>
      <c r="RAJ63" s="1028"/>
      <c r="RAK63" s="1028"/>
      <c r="RAL63" s="1028"/>
      <c r="RAM63" s="1028"/>
      <c r="RAN63" s="1028"/>
      <c r="RAO63" s="1028"/>
      <c r="RAP63" s="1028"/>
      <c r="RAQ63" s="1028"/>
      <c r="RAR63" s="1028"/>
      <c r="RAS63" s="1028"/>
      <c r="RAT63" s="1028"/>
      <c r="RAU63" s="1028"/>
      <c r="RAV63" s="1028"/>
      <c r="RAW63" s="1028"/>
      <c r="RAX63" s="1028"/>
      <c r="RAY63" s="1028"/>
      <c r="RAZ63" s="1028"/>
      <c r="RBA63" s="1028"/>
      <c r="RBB63" s="1028"/>
      <c r="RBC63" s="1028"/>
      <c r="RBD63" s="1028"/>
      <c r="RBE63" s="1028"/>
      <c r="RBF63" s="1028"/>
      <c r="RBG63" s="1028"/>
      <c r="RBH63" s="1028"/>
      <c r="RBI63" s="1028"/>
      <c r="RBJ63" s="1028"/>
      <c r="RBK63" s="1028"/>
      <c r="RBL63" s="1028"/>
      <c r="RBM63" s="1028"/>
      <c r="RBN63" s="1028"/>
      <c r="RBO63" s="1028"/>
      <c r="RBP63" s="1028"/>
      <c r="RBQ63" s="1028"/>
      <c r="RBR63" s="1028"/>
      <c r="RBS63" s="1028"/>
      <c r="RBT63" s="1028"/>
      <c r="RBU63" s="1028"/>
      <c r="RBV63" s="1028"/>
      <c r="RBW63" s="1028"/>
      <c r="RBX63" s="1028"/>
      <c r="RBY63" s="1028"/>
      <c r="RBZ63" s="1028"/>
      <c r="RCA63" s="1028"/>
      <c r="RCB63" s="1028"/>
      <c r="RCC63" s="1028"/>
      <c r="RCD63" s="1028"/>
      <c r="RCE63" s="1028"/>
      <c r="RCF63" s="1028"/>
      <c r="RCG63" s="1028"/>
      <c r="RCH63" s="1028"/>
      <c r="RCI63" s="1028"/>
      <c r="RCJ63" s="1028"/>
      <c r="RCK63" s="1028"/>
      <c r="RCL63" s="1028"/>
      <c r="RCM63" s="1028"/>
      <c r="RCN63" s="1028"/>
      <c r="RCO63" s="1028"/>
      <c r="RCP63" s="1028"/>
      <c r="RCQ63" s="1028"/>
      <c r="RCR63" s="1028"/>
      <c r="RCS63" s="1028"/>
      <c r="RCT63" s="1028"/>
      <c r="RCU63" s="1028"/>
      <c r="RCV63" s="1028"/>
      <c r="RCW63" s="1028"/>
      <c r="RCX63" s="1028"/>
      <c r="RCY63" s="1028"/>
      <c r="RCZ63" s="1028"/>
      <c r="RDA63" s="1028"/>
      <c r="RDB63" s="1028"/>
      <c r="RDC63" s="1028"/>
      <c r="RDD63" s="1028"/>
      <c r="RDE63" s="1028"/>
      <c r="RDF63" s="1028"/>
      <c r="RDG63" s="1028"/>
      <c r="RDH63" s="1028"/>
      <c r="RDI63" s="1028"/>
      <c r="RDJ63" s="1028"/>
      <c r="RDK63" s="1028"/>
      <c r="RDL63" s="1028"/>
      <c r="RDM63" s="1028"/>
      <c r="RDN63" s="1028"/>
      <c r="RDO63" s="1028"/>
      <c r="RDP63" s="1028"/>
      <c r="RDQ63" s="1028"/>
      <c r="RDR63" s="1028"/>
      <c r="RDS63" s="1028"/>
      <c r="RDT63" s="1028"/>
      <c r="RDU63" s="1028"/>
      <c r="RDV63" s="1028"/>
      <c r="RDW63" s="1028"/>
      <c r="RDX63" s="1028"/>
      <c r="RDY63" s="1028"/>
      <c r="RDZ63" s="1028"/>
      <c r="REA63" s="1028"/>
      <c r="REB63" s="1028"/>
      <c r="REC63" s="1028"/>
      <c r="RED63" s="1028"/>
      <c r="REE63" s="1028"/>
      <c r="REF63" s="1028"/>
      <c r="REG63" s="1028"/>
      <c r="REH63" s="1028"/>
      <c r="REI63" s="1028"/>
      <c r="REJ63" s="1028"/>
      <c r="REK63" s="1028"/>
      <c r="REL63" s="1028"/>
      <c r="REM63" s="1028"/>
      <c r="REN63" s="1028"/>
      <c r="REO63" s="1028"/>
      <c r="REP63" s="1028"/>
      <c r="REQ63" s="1028"/>
      <c r="RER63" s="1028"/>
      <c r="RES63" s="1028"/>
      <c r="RET63" s="1028"/>
      <c r="REU63" s="1028"/>
      <c r="REV63" s="1028"/>
      <c r="REW63" s="1028"/>
      <c r="REX63" s="1028"/>
      <c r="REY63" s="1028"/>
      <c r="REZ63" s="1028"/>
      <c r="RFA63" s="1028"/>
      <c r="RFB63" s="1028"/>
      <c r="RFC63" s="1028"/>
      <c r="RFD63" s="1028"/>
      <c r="RFE63" s="1028"/>
      <c r="RFF63" s="1028"/>
      <c r="RFG63" s="1028"/>
      <c r="RFH63" s="1028"/>
      <c r="RFI63" s="1028"/>
      <c r="RFJ63" s="1028"/>
      <c r="RFK63" s="1028"/>
      <c r="RFL63" s="1028"/>
      <c r="RFM63" s="1028"/>
      <c r="RFN63" s="1028"/>
      <c r="RFO63" s="1028"/>
      <c r="RFP63" s="1028"/>
      <c r="RFQ63" s="1028"/>
      <c r="RFR63" s="1028"/>
      <c r="RFS63" s="1028"/>
      <c r="RFT63" s="1028"/>
      <c r="RFU63" s="1028"/>
      <c r="RFV63" s="1028"/>
      <c r="RFW63" s="1028"/>
      <c r="RFX63" s="1028"/>
      <c r="RFY63" s="1028"/>
      <c r="RFZ63" s="1028"/>
      <c r="RGA63" s="1028"/>
      <c r="RGB63" s="1028"/>
      <c r="RGC63" s="1028"/>
      <c r="RGD63" s="1028"/>
      <c r="RGE63" s="1028"/>
      <c r="RGF63" s="1028"/>
      <c r="RGG63" s="1028"/>
      <c r="RGH63" s="1028"/>
      <c r="RGI63" s="1028"/>
      <c r="RGJ63" s="1028"/>
      <c r="RGK63" s="1028"/>
      <c r="RGL63" s="1028"/>
      <c r="RGM63" s="1028"/>
      <c r="RGN63" s="1028"/>
      <c r="RGO63" s="1028"/>
      <c r="RGP63" s="1028"/>
      <c r="RGQ63" s="1028"/>
      <c r="RGR63" s="1028"/>
      <c r="RGS63" s="1028"/>
      <c r="RGT63" s="1028"/>
      <c r="RGU63" s="1028"/>
      <c r="RGV63" s="1028"/>
      <c r="RGW63" s="1028"/>
      <c r="RGX63" s="1028"/>
      <c r="RGY63" s="1028"/>
      <c r="RGZ63" s="1028"/>
      <c r="RHA63" s="1028"/>
      <c r="RHB63" s="1028"/>
      <c r="RHC63" s="1028"/>
      <c r="RHD63" s="1028"/>
      <c r="RHE63" s="1028"/>
      <c r="RHF63" s="1028"/>
      <c r="RHG63" s="1028"/>
      <c r="RHH63" s="1028"/>
      <c r="RHI63" s="1028"/>
      <c r="RHJ63" s="1028"/>
      <c r="RHK63" s="1028"/>
      <c r="RHL63" s="1028"/>
      <c r="RHM63" s="1028"/>
      <c r="RHN63" s="1028"/>
      <c r="RHO63" s="1028"/>
      <c r="RHP63" s="1028"/>
      <c r="RHQ63" s="1028"/>
      <c r="RHR63" s="1028"/>
      <c r="RHS63" s="1028"/>
      <c r="RHT63" s="1028"/>
      <c r="RHU63" s="1028"/>
      <c r="RHV63" s="1028"/>
      <c r="RHW63" s="1028"/>
      <c r="RHX63" s="1028"/>
      <c r="RHY63" s="1028"/>
      <c r="RHZ63" s="1028"/>
      <c r="RIA63" s="1028"/>
      <c r="RIB63" s="1028"/>
      <c r="RIC63" s="1028"/>
      <c r="RID63" s="1028"/>
      <c r="RIE63" s="1028"/>
      <c r="RIF63" s="1028"/>
      <c r="RIG63" s="1028"/>
      <c r="RIH63" s="1028"/>
      <c r="RII63" s="1028"/>
      <c r="RIJ63" s="1028"/>
      <c r="RIK63" s="1028"/>
      <c r="RIL63" s="1028"/>
      <c r="RIM63" s="1028"/>
      <c r="RIN63" s="1028"/>
      <c r="RIO63" s="1028"/>
      <c r="RIP63" s="1028"/>
      <c r="RIQ63" s="1028"/>
      <c r="RIR63" s="1028"/>
      <c r="RIS63" s="1028"/>
      <c r="RIT63" s="1028"/>
      <c r="RIU63" s="1028"/>
      <c r="RIV63" s="1028"/>
      <c r="RIW63" s="1028"/>
      <c r="RIX63" s="1028"/>
      <c r="RIY63" s="1028"/>
      <c r="RIZ63" s="1028"/>
      <c r="RJA63" s="1028"/>
      <c r="RJB63" s="1028"/>
      <c r="RJC63" s="1028"/>
      <c r="RJD63" s="1028"/>
      <c r="RJE63" s="1028"/>
      <c r="RJF63" s="1028"/>
      <c r="RJG63" s="1028"/>
      <c r="RJH63" s="1028"/>
      <c r="RJI63" s="1028"/>
      <c r="RJJ63" s="1028"/>
      <c r="RJK63" s="1028"/>
      <c r="RJL63" s="1028"/>
      <c r="RJM63" s="1028"/>
      <c r="RJN63" s="1028"/>
      <c r="RJO63" s="1028"/>
      <c r="RJP63" s="1028"/>
      <c r="RJQ63" s="1028"/>
      <c r="RJR63" s="1028"/>
      <c r="RJS63" s="1028"/>
      <c r="RJT63" s="1028"/>
      <c r="RJU63" s="1028"/>
      <c r="RJV63" s="1028"/>
      <c r="RJW63" s="1028"/>
      <c r="RJX63" s="1028"/>
      <c r="RJY63" s="1028"/>
      <c r="RJZ63" s="1028"/>
      <c r="RKA63" s="1028"/>
      <c r="RKB63" s="1028"/>
      <c r="RKC63" s="1028"/>
      <c r="RKD63" s="1028"/>
      <c r="RKE63" s="1028"/>
      <c r="RKF63" s="1028"/>
      <c r="RKG63" s="1028"/>
      <c r="RKH63" s="1028"/>
      <c r="RKI63" s="1028"/>
      <c r="RKJ63" s="1028"/>
      <c r="RKK63" s="1028"/>
      <c r="RKL63" s="1028"/>
      <c r="RKM63" s="1028"/>
      <c r="RKN63" s="1028"/>
      <c r="RKO63" s="1028"/>
      <c r="RKP63" s="1028"/>
      <c r="RKQ63" s="1028"/>
      <c r="RKR63" s="1028"/>
      <c r="RKS63" s="1028"/>
      <c r="RKT63" s="1028"/>
      <c r="RKU63" s="1028"/>
      <c r="RKV63" s="1028"/>
      <c r="RKW63" s="1028"/>
      <c r="RKX63" s="1028"/>
      <c r="RKY63" s="1028"/>
      <c r="RKZ63" s="1028"/>
      <c r="RLA63" s="1028"/>
      <c r="RLB63" s="1028"/>
      <c r="RLC63" s="1028"/>
      <c r="RLD63" s="1028"/>
      <c r="RLE63" s="1028"/>
      <c r="RLF63" s="1028"/>
      <c r="RLG63" s="1028"/>
      <c r="RLH63" s="1028"/>
      <c r="RLI63" s="1028"/>
      <c r="RLJ63" s="1028"/>
      <c r="RLK63" s="1028"/>
      <c r="RLL63" s="1028"/>
      <c r="RLM63" s="1028"/>
      <c r="RLN63" s="1028"/>
      <c r="RLO63" s="1028"/>
      <c r="RLP63" s="1028"/>
      <c r="RLQ63" s="1028"/>
      <c r="RLR63" s="1028"/>
      <c r="RLS63" s="1028"/>
      <c r="RLT63" s="1028"/>
      <c r="RLU63" s="1028"/>
      <c r="RLV63" s="1028"/>
      <c r="RLW63" s="1028"/>
      <c r="RLX63" s="1028"/>
      <c r="RLY63" s="1028"/>
      <c r="RLZ63" s="1028"/>
      <c r="RMA63" s="1028"/>
      <c r="RMB63" s="1028"/>
      <c r="RMC63" s="1028"/>
      <c r="RMD63" s="1028"/>
      <c r="RME63" s="1028"/>
      <c r="RMF63" s="1028"/>
      <c r="RMG63" s="1028"/>
      <c r="RMH63" s="1028"/>
      <c r="RMI63" s="1028"/>
      <c r="RMJ63" s="1028"/>
      <c r="RMK63" s="1028"/>
      <c r="RML63" s="1028"/>
      <c r="RMM63" s="1028"/>
      <c r="RMN63" s="1028"/>
      <c r="RMO63" s="1028"/>
      <c r="RMP63" s="1028"/>
      <c r="RMQ63" s="1028"/>
      <c r="RMR63" s="1028"/>
      <c r="RMS63" s="1028"/>
      <c r="RMT63" s="1028"/>
      <c r="RMU63" s="1028"/>
      <c r="RMV63" s="1028"/>
      <c r="RMW63" s="1028"/>
      <c r="RMX63" s="1028"/>
      <c r="RMY63" s="1028"/>
      <c r="RMZ63" s="1028"/>
      <c r="RNA63" s="1028"/>
      <c r="RNB63" s="1028"/>
      <c r="RNC63" s="1028"/>
      <c r="RND63" s="1028"/>
      <c r="RNE63" s="1028"/>
      <c r="RNF63" s="1028"/>
      <c r="RNG63" s="1028"/>
      <c r="RNH63" s="1028"/>
      <c r="RNI63" s="1028"/>
      <c r="RNJ63" s="1028"/>
      <c r="RNK63" s="1028"/>
      <c r="RNL63" s="1028"/>
      <c r="RNM63" s="1028"/>
      <c r="RNN63" s="1028"/>
      <c r="RNO63" s="1028"/>
      <c r="RNP63" s="1028"/>
      <c r="RNQ63" s="1028"/>
      <c r="RNR63" s="1028"/>
      <c r="RNS63" s="1028"/>
      <c r="RNT63" s="1028"/>
      <c r="RNU63" s="1028"/>
      <c r="RNV63" s="1028"/>
      <c r="RNW63" s="1028"/>
      <c r="RNX63" s="1028"/>
      <c r="RNY63" s="1028"/>
      <c r="RNZ63" s="1028"/>
      <c r="ROA63" s="1028"/>
      <c r="ROB63" s="1028"/>
      <c r="ROC63" s="1028"/>
      <c r="ROD63" s="1028"/>
      <c r="ROE63" s="1028"/>
      <c r="ROF63" s="1028"/>
      <c r="ROG63" s="1028"/>
      <c r="ROH63" s="1028"/>
      <c r="ROI63" s="1028"/>
      <c r="ROJ63" s="1028"/>
      <c r="ROK63" s="1028"/>
      <c r="ROL63" s="1028"/>
      <c r="ROM63" s="1028"/>
      <c r="RON63" s="1028"/>
      <c r="ROO63" s="1028"/>
      <c r="ROP63" s="1028"/>
      <c r="ROQ63" s="1028"/>
      <c r="ROR63" s="1028"/>
      <c r="ROS63" s="1028"/>
      <c r="ROT63" s="1028"/>
      <c r="ROU63" s="1028"/>
      <c r="ROV63" s="1028"/>
      <c r="ROW63" s="1028"/>
      <c r="ROX63" s="1028"/>
      <c r="ROY63" s="1028"/>
      <c r="ROZ63" s="1028"/>
      <c r="RPA63" s="1028"/>
      <c r="RPB63" s="1028"/>
      <c r="RPC63" s="1028"/>
      <c r="RPD63" s="1028"/>
      <c r="RPE63" s="1028"/>
      <c r="RPF63" s="1028"/>
      <c r="RPG63" s="1028"/>
      <c r="RPH63" s="1028"/>
      <c r="RPI63" s="1028"/>
      <c r="RPJ63" s="1028"/>
      <c r="RPK63" s="1028"/>
      <c r="RPL63" s="1028"/>
      <c r="RPM63" s="1028"/>
      <c r="RPN63" s="1028"/>
      <c r="RPO63" s="1028"/>
      <c r="RPP63" s="1028"/>
      <c r="RPQ63" s="1028"/>
      <c r="RPR63" s="1028"/>
      <c r="RPS63" s="1028"/>
      <c r="RPT63" s="1028"/>
      <c r="RPU63" s="1028"/>
      <c r="RPV63" s="1028"/>
      <c r="RPW63" s="1028"/>
      <c r="RPX63" s="1028"/>
      <c r="RPY63" s="1028"/>
      <c r="RPZ63" s="1028"/>
      <c r="RQA63" s="1028"/>
      <c r="RQB63" s="1028"/>
      <c r="RQC63" s="1028"/>
      <c r="RQD63" s="1028"/>
      <c r="RQE63" s="1028"/>
      <c r="RQF63" s="1028"/>
      <c r="RQG63" s="1028"/>
      <c r="RQH63" s="1028"/>
      <c r="RQI63" s="1028"/>
      <c r="RQJ63" s="1028"/>
      <c r="RQK63" s="1028"/>
      <c r="RQL63" s="1028"/>
      <c r="RQM63" s="1028"/>
      <c r="RQN63" s="1028"/>
      <c r="RQO63" s="1028"/>
      <c r="RQP63" s="1028"/>
      <c r="RQQ63" s="1028"/>
      <c r="RQR63" s="1028"/>
      <c r="RQS63" s="1028"/>
      <c r="RQT63" s="1028"/>
      <c r="RQU63" s="1028"/>
      <c r="RQV63" s="1028"/>
      <c r="RQW63" s="1028"/>
      <c r="RQX63" s="1028"/>
      <c r="RQY63" s="1028"/>
      <c r="RQZ63" s="1028"/>
      <c r="RRA63" s="1028"/>
      <c r="RRB63" s="1028"/>
      <c r="RRC63" s="1028"/>
      <c r="RRD63" s="1028"/>
      <c r="RRE63" s="1028"/>
      <c r="RRF63" s="1028"/>
      <c r="RRG63" s="1028"/>
      <c r="RRH63" s="1028"/>
      <c r="RRI63" s="1028"/>
      <c r="RRJ63" s="1028"/>
      <c r="RRK63" s="1028"/>
      <c r="RRL63" s="1028"/>
      <c r="RRM63" s="1028"/>
      <c r="RRN63" s="1028"/>
      <c r="RRO63" s="1028"/>
      <c r="RRP63" s="1028"/>
      <c r="RRQ63" s="1028"/>
      <c r="RRR63" s="1028"/>
      <c r="RRS63" s="1028"/>
      <c r="RRT63" s="1028"/>
      <c r="RRU63" s="1028"/>
      <c r="RRV63" s="1028"/>
      <c r="RRW63" s="1028"/>
      <c r="RRX63" s="1028"/>
      <c r="RRY63" s="1028"/>
      <c r="RRZ63" s="1028"/>
      <c r="RSA63" s="1028"/>
      <c r="RSB63" s="1028"/>
      <c r="RSC63" s="1028"/>
      <c r="RSD63" s="1028"/>
      <c r="RSE63" s="1028"/>
      <c r="RSF63" s="1028"/>
      <c r="RSG63" s="1028"/>
      <c r="RSH63" s="1028"/>
      <c r="RSI63" s="1028"/>
      <c r="RSJ63" s="1028"/>
      <c r="RSK63" s="1028"/>
      <c r="RSL63" s="1028"/>
      <c r="RSM63" s="1028"/>
      <c r="RSN63" s="1028"/>
      <c r="RSO63" s="1028"/>
      <c r="RSP63" s="1028"/>
      <c r="RSQ63" s="1028"/>
      <c r="RSR63" s="1028"/>
      <c r="RSS63" s="1028"/>
      <c r="RST63" s="1028"/>
      <c r="RSU63" s="1028"/>
      <c r="RSV63" s="1028"/>
      <c r="RSW63" s="1028"/>
      <c r="RSX63" s="1028"/>
      <c r="RSY63" s="1028"/>
      <c r="RSZ63" s="1028"/>
      <c r="RTA63" s="1028"/>
      <c r="RTB63" s="1028"/>
      <c r="RTC63" s="1028"/>
      <c r="RTD63" s="1028"/>
      <c r="RTE63" s="1028"/>
      <c r="RTF63" s="1028"/>
      <c r="RTG63" s="1028"/>
      <c r="RTH63" s="1028"/>
      <c r="RTI63" s="1028"/>
      <c r="RTJ63" s="1028"/>
      <c r="RTK63" s="1028"/>
      <c r="RTL63" s="1028"/>
      <c r="RTM63" s="1028"/>
      <c r="RTN63" s="1028"/>
      <c r="RTO63" s="1028"/>
      <c r="RTP63" s="1028"/>
      <c r="RTQ63" s="1028"/>
      <c r="RTR63" s="1028"/>
      <c r="RTS63" s="1028"/>
      <c r="RTT63" s="1028"/>
      <c r="RTU63" s="1028"/>
      <c r="RTV63" s="1028"/>
      <c r="RTW63" s="1028"/>
      <c r="RTX63" s="1028"/>
      <c r="RTY63" s="1028"/>
      <c r="RTZ63" s="1028"/>
      <c r="RUA63" s="1028"/>
      <c r="RUB63" s="1028"/>
      <c r="RUC63" s="1028"/>
      <c r="RUD63" s="1028"/>
      <c r="RUE63" s="1028"/>
      <c r="RUF63" s="1028"/>
      <c r="RUG63" s="1028"/>
      <c r="RUH63" s="1028"/>
      <c r="RUI63" s="1028"/>
      <c r="RUJ63" s="1028"/>
      <c r="RUK63" s="1028"/>
      <c r="RUL63" s="1028"/>
      <c r="RUM63" s="1028"/>
      <c r="RUN63" s="1028"/>
      <c r="RUO63" s="1028"/>
      <c r="RUP63" s="1028"/>
      <c r="RUQ63" s="1028"/>
      <c r="RUR63" s="1028"/>
      <c r="RUS63" s="1028"/>
      <c r="RUT63" s="1028"/>
      <c r="RUU63" s="1028"/>
      <c r="RUV63" s="1028"/>
      <c r="RUW63" s="1028"/>
      <c r="RUX63" s="1028"/>
      <c r="RUY63" s="1028"/>
      <c r="RUZ63" s="1028"/>
      <c r="RVA63" s="1028"/>
      <c r="RVB63" s="1028"/>
      <c r="RVC63" s="1028"/>
      <c r="RVD63" s="1028"/>
      <c r="RVE63" s="1028"/>
      <c r="RVF63" s="1028"/>
      <c r="RVG63" s="1028"/>
      <c r="RVH63" s="1028"/>
      <c r="RVI63" s="1028"/>
      <c r="RVJ63" s="1028"/>
      <c r="RVK63" s="1028"/>
      <c r="RVL63" s="1028"/>
      <c r="RVM63" s="1028"/>
      <c r="RVN63" s="1028"/>
      <c r="RVO63" s="1028"/>
      <c r="RVP63" s="1028"/>
      <c r="RVQ63" s="1028"/>
      <c r="RVR63" s="1028"/>
      <c r="RVS63" s="1028"/>
      <c r="RVT63" s="1028"/>
      <c r="RVU63" s="1028"/>
      <c r="RVV63" s="1028"/>
      <c r="RVW63" s="1028"/>
      <c r="RVX63" s="1028"/>
      <c r="RVY63" s="1028"/>
      <c r="RVZ63" s="1028"/>
      <c r="RWA63" s="1028"/>
      <c r="RWB63" s="1028"/>
      <c r="RWC63" s="1028"/>
      <c r="RWD63" s="1028"/>
      <c r="RWE63" s="1028"/>
      <c r="RWF63" s="1028"/>
      <c r="RWG63" s="1028"/>
      <c r="RWH63" s="1028"/>
      <c r="RWI63" s="1028"/>
      <c r="RWJ63" s="1028"/>
      <c r="RWK63" s="1028"/>
      <c r="RWL63" s="1028"/>
      <c r="RWM63" s="1028"/>
      <c r="RWN63" s="1028"/>
      <c r="RWO63" s="1028"/>
      <c r="RWP63" s="1028"/>
      <c r="RWQ63" s="1028"/>
      <c r="RWR63" s="1028"/>
      <c r="RWS63" s="1028"/>
      <c r="RWT63" s="1028"/>
      <c r="RWU63" s="1028"/>
      <c r="RWV63" s="1028"/>
      <c r="RWW63" s="1028"/>
      <c r="RWX63" s="1028"/>
      <c r="RWY63" s="1028"/>
      <c r="RWZ63" s="1028"/>
      <c r="RXA63" s="1028"/>
      <c r="RXB63" s="1028"/>
      <c r="RXC63" s="1028"/>
      <c r="RXD63" s="1028"/>
      <c r="RXE63" s="1028"/>
      <c r="RXF63" s="1028"/>
      <c r="RXG63" s="1028"/>
      <c r="RXH63" s="1028"/>
      <c r="RXI63" s="1028"/>
      <c r="RXJ63" s="1028"/>
      <c r="RXK63" s="1028"/>
      <c r="RXL63" s="1028"/>
      <c r="RXM63" s="1028"/>
      <c r="RXN63" s="1028"/>
      <c r="RXO63" s="1028"/>
      <c r="RXP63" s="1028"/>
      <c r="RXQ63" s="1028"/>
      <c r="RXR63" s="1028"/>
      <c r="RXS63" s="1028"/>
      <c r="RXT63" s="1028"/>
      <c r="RXU63" s="1028"/>
      <c r="RXV63" s="1028"/>
      <c r="RXW63" s="1028"/>
      <c r="RXX63" s="1028"/>
      <c r="RXY63" s="1028"/>
      <c r="RXZ63" s="1028"/>
      <c r="RYA63" s="1028"/>
      <c r="RYB63" s="1028"/>
      <c r="RYC63" s="1028"/>
      <c r="RYD63" s="1028"/>
      <c r="RYE63" s="1028"/>
      <c r="RYF63" s="1028"/>
      <c r="RYG63" s="1028"/>
      <c r="RYH63" s="1028"/>
      <c r="RYI63" s="1028"/>
      <c r="RYJ63" s="1028"/>
      <c r="RYK63" s="1028"/>
      <c r="RYL63" s="1028"/>
      <c r="RYM63" s="1028"/>
      <c r="RYN63" s="1028"/>
      <c r="RYO63" s="1028"/>
      <c r="RYP63" s="1028"/>
      <c r="RYQ63" s="1028"/>
      <c r="RYR63" s="1028"/>
      <c r="RYS63" s="1028"/>
      <c r="RYT63" s="1028"/>
      <c r="RYU63" s="1028"/>
      <c r="RYV63" s="1028"/>
      <c r="RYW63" s="1028"/>
      <c r="RYX63" s="1028"/>
      <c r="RYY63" s="1028"/>
      <c r="RYZ63" s="1028"/>
      <c r="RZA63" s="1028"/>
      <c r="RZB63" s="1028"/>
      <c r="RZC63" s="1028"/>
      <c r="RZD63" s="1028"/>
      <c r="RZE63" s="1028"/>
      <c r="RZF63" s="1028"/>
      <c r="RZG63" s="1028"/>
      <c r="RZH63" s="1028"/>
      <c r="RZI63" s="1028"/>
      <c r="RZJ63" s="1028"/>
      <c r="RZK63" s="1028"/>
      <c r="RZL63" s="1028"/>
      <c r="RZM63" s="1028"/>
      <c r="RZN63" s="1028"/>
      <c r="RZO63" s="1028"/>
      <c r="RZP63" s="1028"/>
      <c r="RZQ63" s="1028"/>
      <c r="RZR63" s="1028"/>
      <c r="RZS63" s="1028"/>
      <c r="RZT63" s="1028"/>
      <c r="RZU63" s="1028"/>
      <c r="RZV63" s="1028"/>
      <c r="RZW63" s="1028"/>
      <c r="RZX63" s="1028"/>
      <c r="RZY63" s="1028"/>
      <c r="RZZ63" s="1028"/>
      <c r="SAA63" s="1028"/>
      <c r="SAB63" s="1028"/>
      <c r="SAC63" s="1028"/>
      <c r="SAD63" s="1028"/>
      <c r="SAE63" s="1028"/>
      <c r="SAF63" s="1028"/>
      <c r="SAG63" s="1028"/>
      <c r="SAH63" s="1028"/>
      <c r="SAI63" s="1028"/>
      <c r="SAJ63" s="1028"/>
      <c r="SAK63" s="1028"/>
      <c r="SAL63" s="1028"/>
      <c r="SAM63" s="1028"/>
      <c r="SAN63" s="1028"/>
      <c r="SAO63" s="1028"/>
      <c r="SAP63" s="1028"/>
      <c r="SAQ63" s="1028"/>
      <c r="SAR63" s="1028"/>
      <c r="SAS63" s="1028"/>
      <c r="SAT63" s="1028"/>
      <c r="SAU63" s="1028"/>
      <c r="SAV63" s="1028"/>
      <c r="SAW63" s="1028"/>
      <c r="SAX63" s="1028"/>
      <c r="SAY63" s="1028"/>
      <c r="SAZ63" s="1028"/>
      <c r="SBA63" s="1028"/>
      <c r="SBB63" s="1028"/>
      <c r="SBC63" s="1028"/>
      <c r="SBD63" s="1028"/>
      <c r="SBE63" s="1028"/>
      <c r="SBF63" s="1028"/>
      <c r="SBG63" s="1028"/>
      <c r="SBH63" s="1028"/>
      <c r="SBI63" s="1028"/>
      <c r="SBJ63" s="1028"/>
      <c r="SBK63" s="1028"/>
      <c r="SBL63" s="1028"/>
      <c r="SBM63" s="1028"/>
      <c r="SBN63" s="1028"/>
      <c r="SBO63" s="1028"/>
      <c r="SBP63" s="1028"/>
      <c r="SBQ63" s="1028"/>
      <c r="SBR63" s="1028"/>
      <c r="SBS63" s="1028"/>
      <c r="SBT63" s="1028"/>
      <c r="SBU63" s="1028"/>
      <c r="SBV63" s="1028"/>
      <c r="SBW63" s="1028"/>
      <c r="SBX63" s="1028"/>
      <c r="SBY63" s="1028"/>
      <c r="SBZ63" s="1028"/>
      <c r="SCA63" s="1028"/>
      <c r="SCB63" s="1028"/>
      <c r="SCC63" s="1028"/>
      <c r="SCD63" s="1028"/>
      <c r="SCE63" s="1028"/>
      <c r="SCF63" s="1028"/>
      <c r="SCG63" s="1028"/>
      <c r="SCH63" s="1028"/>
      <c r="SCI63" s="1028"/>
      <c r="SCJ63" s="1028"/>
      <c r="SCK63" s="1028"/>
      <c r="SCL63" s="1028"/>
      <c r="SCM63" s="1028"/>
      <c r="SCN63" s="1028"/>
      <c r="SCO63" s="1028"/>
      <c r="SCP63" s="1028"/>
      <c r="SCQ63" s="1028"/>
      <c r="SCR63" s="1028"/>
      <c r="SCS63" s="1028"/>
      <c r="SCT63" s="1028"/>
      <c r="SCU63" s="1028"/>
      <c r="SCV63" s="1028"/>
      <c r="SCW63" s="1028"/>
      <c r="SCX63" s="1028"/>
      <c r="SCY63" s="1028"/>
      <c r="SCZ63" s="1028"/>
      <c r="SDA63" s="1028"/>
      <c r="SDB63" s="1028"/>
      <c r="SDC63" s="1028"/>
      <c r="SDD63" s="1028"/>
      <c r="SDE63" s="1028"/>
      <c r="SDF63" s="1028"/>
      <c r="SDG63" s="1028"/>
      <c r="SDH63" s="1028"/>
      <c r="SDI63" s="1028"/>
      <c r="SDJ63" s="1028"/>
      <c r="SDK63" s="1028"/>
      <c r="SDL63" s="1028"/>
      <c r="SDM63" s="1028"/>
      <c r="SDN63" s="1028"/>
      <c r="SDO63" s="1028"/>
      <c r="SDP63" s="1028"/>
      <c r="SDQ63" s="1028"/>
      <c r="SDR63" s="1028"/>
      <c r="SDS63" s="1028"/>
      <c r="SDT63" s="1028"/>
      <c r="SDU63" s="1028"/>
      <c r="SDV63" s="1028"/>
      <c r="SDW63" s="1028"/>
      <c r="SDX63" s="1028"/>
      <c r="SDY63" s="1028"/>
      <c r="SDZ63" s="1028"/>
      <c r="SEA63" s="1028"/>
      <c r="SEB63" s="1028"/>
      <c r="SEC63" s="1028"/>
      <c r="SED63" s="1028"/>
      <c r="SEE63" s="1028"/>
      <c r="SEF63" s="1028"/>
      <c r="SEG63" s="1028"/>
      <c r="SEH63" s="1028"/>
      <c r="SEI63" s="1028"/>
      <c r="SEJ63" s="1028"/>
      <c r="SEK63" s="1028"/>
      <c r="SEL63" s="1028"/>
      <c r="SEM63" s="1028"/>
      <c r="SEN63" s="1028"/>
      <c r="SEO63" s="1028"/>
      <c r="SEP63" s="1028"/>
      <c r="SEQ63" s="1028"/>
      <c r="SER63" s="1028"/>
      <c r="SES63" s="1028"/>
      <c r="SET63" s="1028"/>
      <c r="SEU63" s="1028"/>
      <c r="SEV63" s="1028"/>
      <c r="SEW63" s="1028"/>
      <c r="SEX63" s="1028"/>
      <c r="SEY63" s="1028"/>
      <c r="SEZ63" s="1028"/>
      <c r="SFA63" s="1028"/>
      <c r="SFB63" s="1028"/>
      <c r="SFC63" s="1028"/>
      <c r="SFD63" s="1028"/>
      <c r="SFE63" s="1028"/>
      <c r="SFF63" s="1028"/>
      <c r="SFG63" s="1028"/>
      <c r="SFH63" s="1028"/>
      <c r="SFI63" s="1028"/>
      <c r="SFJ63" s="1028"/>
      <c r="SFK63" s="1028"/>
      <c r="SFL63" s="1028"/>
      <c r="SFM63" s="1028"/>
      <c r="SFN63" s="1028"/>
      <c r="SFO63" s="1028"/>
      <c r="SFP63" s="1028"/>
      <c r="SFQ63" s="1028"/>
      <c r="SFR63" s="1028"/>
      <c r="SFS63" s="1028"/>
      <c r="SFT63" s="1028"/>
      <c r="SFU63" s="1028"/>
      <c r="SFV63" s="1028"/>
      <c r="SFW63" s="1028"/>
      <c r="SFX63" s="1028"/>
      <c r="SFY63" s="1028"/>
      <c r="SFZ63" s="1028"/>
      <c r="SGA63" s="1028"/>
      <c r="SGB63" s="1028"/>
      <c r="SGC63" s="1028"/>
      <c r="SGD63" s="1028"/>
      <c r="SGE63" s="1028"/>
      <c r="SGF63" s="1028"/>
      <c r="SGG63" s="1028"/>
      <c r="SGH63" s="1028"/>
      <c r="SGI63" s="1028"/>
      <c r="SGJ63" s="1028"/>
      <c r="SGK63" s="1028"/>
      <c r="SGL63" s="1028"/>
      <c r="SGM63" s="1028"/>
      <c r="SGN63" s="1028"/>
      <c r="SGO63" s="1028"/>
      <c r="SGP63" s="1028"/>
      <c r="SGQ63" s="1028"/>
      <c r="SGR63" s="1028"/>
      <c r="SGS63" s="1028"/>
      <c r="SGT63" s="1028"/>
      <c r="SGU63" s="1028"/>
      <c r="SGV63" s="1028"/>
      <c r="SGW63" s="1028"/>
      <c r="SGX63" s="1028"/>
      <c r="SGY63" s="1028"/>
      <c r="SGZ63" s="1028"/>
      <c r="SHA63" s="1028"/>
      <c r="SHB63" s="1028"/>
      <c r="SHC63" s="1028"/>
      <c r="SHD63" s="1028"/>
      <c r="SHE63" s="1028"/>
      <c r="SHF63" s="1028"/>
      <c r="SHG63" s="1028"/>
      <c r="SHH63" s="1028"/>
      <c r="SHI63" s="1028"/>
      <c r="SHJ63" s="1028"/>
      <c r="SHK63" s="1028"/>
      <c r="SHL63" s="1028"/>
      <c r="SHM63" s="1028"/>
      <c r="SHN63" s="1028"/>
      <c r="SHO63" s="1028"/>
      <c r="SHP63" s="1028"/>
      <c r="SHQ63" s="1028"/>
      <c r="SHR63" s="1028"/>
      <c r="SHS63" s="1028"/>
      <c r="SHT63" s="1028"/>
      <c r="SHU63" s="1028"/>
      <c r="SHV63" s="1028"/>
      <c r="SHW63" s="1028"/>
      <c r="SHX63" s="1028"/>
      <c r="SHY63" s="1028"/>
      <c r="SHZ63" s="1028"/>
      <c r="SIA63" s="1028"/>
      <c r="SIB63" s="1028"/>
      <c r="SIC63" s="1028"/>
      <c r="SID63" s="1028"/>
      <c r="SIE63" s="1028"/>
      <c r="SIF63" s="1028"/>
      <c r="SIG63" s="1028"/>
      <c r="SIH63" s="1028"/>
      <c r="SII63" s="1028"/>
      <c r="SIJ63" s="1028"/>
      <c r="SIK63" s="1028"/>
      <c r="SIL63" s="1028"/>
      <c r="SIM63" s="1028"/>
      <c r="SIN63" s="1028"/>
      <c r="SIO63" s="1028"/>
      <c r="SIP63" s="1028"/>
      <c r="SIQ63" s="1028"/>
      <c r="SIR63" s="1028"/>
      <c r="SIS63" s="1028"/>
      <c r="SIT63" s="1028"/>
      <c r="SIU63" s="1028"/>
      <c r="SIV63" s="1028"/>
      <c r="SIW63" s="1028"/>
      <c r="SIX63" s="1028"/>
      <c r="SIY63" s="1028"/>
      <c r="SIZ63" s="1028"/>
      <c r="SJA63" s="1028"/>
      <c r="SJB63" s="1028"/>
      <c r="SJC63" s="1028"/>
      <c r="SJD63" s="1028"/>
      <c r="SJE63" s="1028"/>
      <c r="SJF63" s="1028"/>
      <c r="SJG63" s="1028"/>
      <c r="SJH63" s="1028"/>
      <c r="SJI63" s="1028"/>
      <c r="SJJ63" s="1028"/>
      <c r="SJK63" s="1028"/>
      <c r="SJL63" s="1028"/>
      <c r="SJM63" s="1028"/>
      <c r="SJN63" s="1028"/>
      <c r="SJO63" s="1028"/>
      <c r="SJP63" s="1028"/>
      <c r="SJQ63" s="1028"/>
      <c r="SJR63" s="1028"/>
      <c r="SJS63" s="1028"/>
      <c r="SJT63" s="1028"/>
      <c r="SJU63" s="1028"/>
      <c r="SJV63" s="1028"/>
      <c r="SJW63" s="1028"/>
      <c r="SJX63" s="1028"/>
      <c r="SJY63" s="1028"/>
      <c r="SJZ63" s="1028"/>
      <c r="SKA63" s="1028"/>
      <c r="SKB63" s="1028"/>
      <c r="SKC63" s="1028"/>
      <c r="SKD63" s="1028"/>
      <c r="SKE63" s="1028"/>
      <c r="SKF63" s="1028"/>
      <c r="SKG63" s="1028"/>
      <c r="SKH63" s="1028"/>
      <c r="SKI63" s="1028"/>
      <c r="SKJ63" s="1028"/>
      <c r="SKK63" s="1028"/>
      <c r="SKL63" s="1028"/>
      <c r="SKM63" s="1028"/>
      <c r="SKN63" s="1028"/>
      <c r="SKO63" s="1028"/>
      <c r="SKP63" s="1028"/>
      <c r="SKQ63" s="1028"/>
      <c r="SKR63" s="1028"/>
      <c r="SKS63" s="1028"/>
      <c r="SKT63" s="1028"/>
      <c r="SKU63" s="1028"/>
      <c r="SKV63" s="1028"/>
      <c r="SKW63" s="1028"/>
      <c r="SKX63" s="1028"/>
      <c r="SKY63" s="1028"/>
      <c r="SKZ63" s="1028"/>
      <c r="SLA63" s="1028"/>
      <c r="SLB63" s="1028"/>
      <c r="SLC63" s="1028"/>
      <c r="SLD63" s="1028"/>
      <c r="SLE63" s="1028"/>
      <c r="SLF63" s="1028"/>
      <c r="SLG63" s="1028"/>
      <c r="SLH63" s="1028"/>
      <c r="SLI63" s="1028"/>
      <c r="SLJ63" s="1028"/>
      <c r="SLK63" s="1028"/>
      <c r="SLL63" s="1028"/>
      <c r="SLM63" s="1028"/>
      <c r="SLN63" s="1028"/>
      <c r="SLO63" s="1028"/>
      <c r="SLP63" s="1028"/>
      <c r="SLQ63" s="1028"/>
      <c r="SLR63" s="1028"/>
      <c r="SLS63" s="1028"/>
      <c r="SLT63" s="1028"/>
      <c r="SLU63" s="1028"/>
      <c r="SLV63" s="1028"/>
      <c r="SLW63" s="1028"/>
      <c r="SLX63" s="1028"/>
      <c r="SLY63" s="1028"/>
      <c r="SLZ63" s="1028"/>
      <c r="SMA63" s="1028"/>
      <c r="SMB63" s="1028"/>
      <c r="SMC63" s="1028"/>
      <c r="SMD63" s="1028"/>
      <c r="SME63" s="1028"/>
      <c r="SMF63" s="1028"/>
      <c r="SMG63" s="1028"/>
      <c r="SMH63" s="1028"/>
      <c r="SMI63" s="1028"/>
      <c r="SMJ63" s="1028"/>
      <c r="SMK63" s="1028"/>
      <c r="SML63" s="1028"/>
      <c r="SMM63" s="1028"/>
      <c r="SMN63" s="1028"/>
      <c r="SMO63" s="1028"/>
      <c r="SMP63" s="1028"/>
      <c r="SMQ63" s="1028"/>
      <c r="SMR63" s="1028"/>
      <c r="SMS63" s="1028"/>
      <c r="SMT63" s="1028"/>
      <c r="SMU63" s="1028"/>
      <c r="SMV63" s="1028"/>
      <c r="SMW63" s="1028"/>
      <c r="SMX63" s="1028"/>
      <c r="SMY63" s="1028"/>
      <c r="SMZ63" s="1028"/>
      <c r="SNA63" s="1028"/>
      <c r="SNB63" s="1028"/>
      <c r="SNC63" s="1028"/>
      <c r="SND63" s="1028"/>
      <c r="SNE63" s="1028"/>
      <c r="SNF63" s="1028"/>
      <c r="SNG63" s="1028"/>
      <c r="SNH63" s="1028"/>
      <c r="SNI63" s="1028"/>
      <c r="SNJ63" s="1028"/>
      <c r="SNK63" s="1028"/>
      <c r="SNL63" s="1028"/>
      <c r="SNM63" s="1028"/>
      <c r="SNN63" s="1028"/>
      <c r="SNO63" s="1028"/>
      <c r="SNP63" s="1028"/>
      <c r="SNQ63" s="1028"/>
      <c r="SNR63" s="1028"/>
      <c r="SNS63" s="1028"/>
      <c r="SNT63" s="1028"/>
      <c r="SNU63" s="1028"/>
      <c r="SNV63" s="1028"/>
      <c r="SNW63" s="1028"/>
      <c r="SNX63" s="1028"/>
      <c r="SNY63" s="1028"/>
      <c r="SNZ63" s="1028"/>
      <c r="SOA63" s="1028"/>
      <c r="SOB63" s="1028"/>
      <c r="SOC63" s="1028"/>
      <c r="SOD63" s="1028"/>
      <c r="SOE63" s="1028"/>
      <c r="SOF63" s="1028"/>
      <c r="SOG63" s="1028"/>
      <c r="SOH63" s="1028"/>
      <c r="SOI63" s="1028"/>
      <c r="SOJ63" s="1028"/>
      <c r="SOK63" s="1028"/>
      <c r="SOL63" s="1028"/>
      <c r="SOM63" s="1028"/>
      <c r="SON63" s="1028"/>
      <c r="SOO63" s="1028"/>
      <c r="SOP63" s="1028"/>
      <c r="SOQ63" s="1028"/>
      <c r="SOR63" s="1028"/>
      <c r="SOS63" s="1028"/>
      <c r="SOT63" s="1028"/>
      <c r="SOU63" s="1028"/>
      <c r="SOV63" s="1028"/>
      <c r="SOW63" s="1028"/>
      <c r="SOX63" s="1028"/>
      <c r="SOY63" s="1028"/>
      <c r="SOZ63" s="1028"/>
      <c r="SPA63" s="1028"/>
      <c r="SPB63" s="1028"/>
      <c r="SPC63" s="1028"/>
      <c r="SPD63" s="1028"/>
      <c r="SPE63" s="1028"/>
      <c r="SPF63" s="1028"/>
      <c r="SPG63" s="1028"/>
      <c r="SPH63" s="1028"/>
      <c r="SPI63" s="1028"/>
      <c r="SPJ63" s="1028"/>
      <c r="SPK63" s="1028"/>
      <c r="SPL63" s="1028"/>
      <c r="SPM63" s="1028"/>
      <c r="SPN63" s="1028"/>
      <c r="SPO63" s="1028"/>
      <c r="SPP63" s="1028"/>
      <c r="SPQ63" s="1028"/>
      <c r="SPR63" s="1028"/>
      <c r="SPS63" s="1028"/>
      <c r="SPT63" s="1028"/>
      <c r="SPU63" s="1028"/>
      <c r="SPV63" s="1028"/>
      <c r="SPW63" s="1028"/>
      <c r="SPX63" s="1028"/>
      <c r="SPY63" s="1028"/>
      <c r="SPZ63" s="1028"/>
      <c r="SQA63" s="1028"/>
      <c r="SQB63" s="1028"/>
      <c r="SQC63" s="1028"/>
      <c r="SQD63" s="1028"/>
      <c r="SQE63" s="1028"/>
      <c r="SQF63" s="1028"/>
      <c r="SQG63" s="1028"/>
      <c r="SQH63" s="1028"/>
      <c r="SQI63" s="1028"/>
      <c r="SQJ63" s="1028"/>
      <c r="SQK63" s="1028"/>
      <c r="SQL63" s="1028"/>
      <c r="SQM63" s="1028"/>
      <c r="SQN63" s="1028"/>
      <c r="SQO63" s="1028"/>
      <c r="SQP63" s="1028"/>
      <c r="SQQ63" s="1028"/>
      <c r="SQR63" s="1028"/>
      <c r="SQS63" s="1028"/>
      <c r="SQT63" s="1028"/>
      <c r="SQU63" s="1028"/>
      <c r="SQV63" s="1028"/>
      <c r="SQW63" s="1028"/>
      <c r="SQX63" s="1028"/>
      <c r="SQY63" s="1028"/>
      <c r="SQZ63" s="1028"/>
      <c r="SRA63" s="1028"/>
      <c r="SRB63" s="1028"/>
      <c r="SRC63" s="1028"/>
      <c r="SRD63" s="1028"/>
      <c r="SRE63" s="1028"/>
      <c r="SRF63" s="1028"/>
      <c r="SRG63" s="1028"/>
      <c r="SRH63" s="1028"/>
      <c r="SRI63" s="1028"/>
      <c r="SRJ63" s="1028"/>
      <c r="SRK63" s="1028"/>
      <c r="SRL63" s="1028"/>
      <c r="SRM63" s="1028"/>
      <c r="SRN63" s="1028"/>
      <c r="SRO63" s="1028"/>
      <c r="SRP63" s="1028"/>
      <c r="SRQ63" s="1028"/>
      <c r="SRR63" s="1028"/>
      <c r="SRS63" s="1028"/>
      <c r="SRT63" s="1028"/>
      <c r="SRU63" s="1028"/>
      <c r="SRV63" s="1028"/>
      <c r="SRW63" s="1028"/>
      <c r="SRX63" s="1028"/>
      <c r="SRY63" s="1028"/>
      <c r="SRZ63" s="1028"/>
      <c r="SSA63" s="1028"/>
      <c r="SSB63" s="1028"/>
      <c r="SSC63" s="1028"/>
      <c r="SSD63" s="1028"/>
      <c r="SSE63" s="1028"/>
      <c r="SSF63" s="1028"/>
      <c r="SSG63" s="1028"/>
      <c r="SSH63" s="1028"/>
      <c r="SSI63" s="1028"/>
      <c r="SSJ63" s="1028"/>
      <c r="SSK63" s="1028"/>
      <c r="SSL63" s="1028"/>
      <c r="SSM63" s="1028"/>
      <c r="SSN63" s="1028"/>
      <c r="SSO63" s="1028"/>
      <c r="SSP63" s="1028"/>
      <c r="SSQ63" s="1028"/>
      <c r="SSR63" s="1028"/>
      <c r="SSS63" s="1028"/>
      <c r="SST63" s="1028"/>
      <c r="SSU63" s="1028"/>
      <c r="SSV63" s="1028"/>
      <c r="SSW63" s="1028"/>
      <c r="SSX63" s="1028"/>
      <c r="SSY63" s="1028"/>
      <c r="SSZ63" s="1028"/>
      <c r="STA63" s="1028"/>
      <c r="STB63" s="1028"/>
      <c r="STC63" s="1028"/>
      <c r="STD63" s="1028"/>
      <c r="STE63" s="1028"/>
      <c r="STF63" s="1028"/>
      <c r="STG63" s="1028"/>
      <c r="STH63" s="1028"/>
      <c r="STI63" s="1028"/>
      <c r="STJ63" s="1028"/>
      <c r="STK63" s="1028"/>
      <c r="STL63" s="1028"/>
      <c r="STM63" s="1028"/>
      <c r="STN63" s="1028"/>
      <c r="STO63" s="1028"/>
      <c r="STP63" s="1028"/>
      <c r="STQ63" s="1028"/>
      <c r="STR63" s="1028"/>
      <c r="STS63" s="1028"/>
      <c r="STT63" s="1028"/>
      <c r="STU63" s="1028"/>
      <c r="STV63" s="1028"/>
      <c r="STW63" s="1028"/>
      <c r="STX63" s="1028"/>
      <c r="STY63" s="1028"/>
      <c r="STZ63" s="1028"/>
      <c r="SUA63" s="1028"/>
      <c r="SUB63" s="1028"/>
      <c r="SUC63" s="1028"/>
      <c r="SUD63" s="1028"/>
      <c r="SUE63" s="1028"/>
      <c r="SUF63" s="1028"/>
      <c r="SUG63" s="1028"/>
      <c r="SUH63" s="1028"/>
      <c r="SUI63" s="1028"/>
      <c r="SUJ63" s="1028"/>
      <c r="SUK63" s="1028"/>
      <c r="SUL63" s="1028"/>
      <c r="SUM63" s="1028"/>
      <c r="SUN63" s="1028"/>
      <c r="SUO63" s="1028"/>
      <c r="SUP63" s="1028"/>
      <c r="SUQ63" s="1028"/>
      <c r="SUR63" s="1028"/>
      <c r="SUS63" s="1028"/>
      <c r="SUT63" s="1028"/>
      <c r="SUU63" s="1028"/>
      <c r="SUV63" s="1028"/>
      <c r="SUW63" s="1028"/>
      <c r="SUX63" s="1028"/>
      <c r="SUY63" s="1028"/>
      <c r="SUZ63" s="1028"/>
      <c r="SVA63" s="1028"/>
      <c r="SVB63" s="1028"/>
      <c r="SVC63" s="1028"/>
      <c r="SVD63" s="1028"/>
      <c r="SVE63" s="1028"/>
      <c r="SVF63" s="1028"/>
      <c r="SVG63" s="1028"/>
      <c r="SVH63" s="1028"/>
      <c r="SVI63" s="1028"/>
      <c r="SVJ63" s="1028"/>
      <c r="SVK63" s="1028"/>
      <c r="SVL63" s="1028"/>
      <c r="SVM63" s="1028"/>
      <c r="SVN63" s="1028"/>
      <c r="SVO63" s="1028"/>
      <c r="SVP63" s="1028"/>
      <c r="SVQ63" s="1028"/>
      <c r="SVR63" s="1028"/>
      <c r="SVS63" s="1028"/>
      <c r="SVT63" s="1028"/>
      <c r="SVU63" s="1028"/>
      <c r="SVV63" s="1028"/>
      <c r="SVW63" s="1028"/>
      <c r="SVX63" s="1028"/>
      <c r="SVY63" s="1028"/>
      <c r="SVZ63" s="1028"/>
      <c r="SWA63" s="1028"/>
      <c r="SWB63" s="1028"/>
      <c r="SWC63" s="1028"/>
      <c r="SWD63" s="1028"/>
      <c r="SWE63" s="1028"/>
      <c r="SWF63" s="1028"/>
      <c r="SWG63" s="1028"/>
      <c r="SWH63" s="1028"/>
      <c r="SWI63" s="1028"/>
      <c r="SWJ63" s="1028"/>
      <c r="SWK63" s="1028"/>
      <c r="SWL63" s="1028"/>
      <c r="SWM63" s="1028"/>
      <c r="SWN63" s="1028"/>
      <c r="SWO63" s="1028"/>
      <c r="SWP63" s="1028"/>
      <c r="SWQ63" s="1028"/>
      <c r="SWR63" s="1028"/>
      <c r="SWS63" s="1028"/>
      <c r="SWT63" s="1028"/>
      <c r="SWU63" s="1028"/>
      <c r="SWV63" s="1028"/>
      <c r="SWW63" s="1028"/>
      <c r="SWX63" s="1028"/>
      <c r="SWY63" s="1028"/>
      <c r="SWZ63" s="1028"/>
      <c r="SXA63" s="1028"/>
      <c r="SXB63" s="1028"/>
      <c r="SXC63" s="1028"/>
      <c r="SXD63" s="1028"/>
      <c r="SXE63" s="1028"/>
      <c r="SXF63" s="1028"/>
      <c r="SXG63" s="1028"/>
      <c r="SXH63" s="1028"/>
      <c r="SXI63" s="1028"/>
      <c r="SXJ63" s="1028"/>
      <c r="SXK63" s="1028"/>
      <c r="SXL63" s="1028"/>
      <c r="SXM63" s="1028"/>
      <c r="SXN63" s="1028"/>
      <c r="SXO63" s="1028"/>
      <c r="SXP63" s="1028"/>
      <c r="SXQ63" s="1028"/>
      <c r="SXR63" s="1028"/>
      <c r="SXS63" s="1028"/>
      <c r="SXT63" s="1028"/>
      <c r="SXU63" s="1028"/>
      <c r="SXV63" s="1028"/>
      <c r="SXW63" s="1028"/>
      <c r="SXX63" s="1028"/>
      <c r="SXY63" s="1028"/>
      <c r="SXZ63" s="1028"/>
      <c r="SYA63" s="1028"/>
      <c r="SYB63" s="1028"/>
      <c r="SYC63" s="1028"/>
      <c r="SYD63" s="1028"/>
      <c r="SYE63" s="1028"/>
      <c r="SYF63" s="1028"/>
      <c r="SYG63" s="1028"/>
      <c r="SYH63" s="1028"/>
      <c r="SYI63" s="1028"/>
      <c r="SYJ63" s="1028"/>
      <c r="SYK63" s="1028"/>
      <c r="SYL63" s="1028"/>
      <c r="SYM63" s="1028"/>
      <c r="SYN63" s="1028"/>
      <c r="SYO63" s="1028"/>
      <c r="SYP63" s="1028"/>
      <c r="SYQ63" s="1028"/>
      <c r="SYR63" s="1028"/>
      <c r="SYS63" s="1028"/>
      <c r="SYT63" s="1028"/>
      <c r="SYU63" s="1028"/>
      <c r="SYV63" s="1028"/>
      <c r="SYW63" s="1028"/>
      <c r="SYX63" s="1028"/>
      <c r="SYY63" s="1028"/>
      <c r="SYZ63" s="1028"/>
      <c r="SZA63" s="1028"/>
      <c r="SZB63" s="1028"/>
      <c r="SZC63" s="1028"/>
      <c r="SZD63" s="1028"/>
      <c r="SZE63" s="1028"/>
      <c r="SZF63" s="1028"/>
      <c r="SZG63" s="1028"/>
      <c r="SZH63" s="1028"/>
      <c r="SZI63" s="1028"/>
      <c r="SZJ63" s="1028"/>
      <c r="SZK63" s="1028"/>
      <c r="SZL63" s="1028"/>
      <c r="SZM63" s="1028"/>
      <c r="SZN63" s="1028"/>
      <c r="SZO63" s="1028"/>
      <c r="SZP63" s="1028"/>
      <c r="SZQ63" s="1028"/>
      <c r="SZR63" s="1028"/>
      <c r="SZS63" s="1028"/>
      <c r="SZT63" s="1028"/>
      <c r="SZU63" s="1028"/>
      <c r="SZV63" s="1028"/>
      <c r="SZW63" s="1028"/>
      <c r="SZX63" s="1028"/>
      <c r="SZY63" s="1028"/>
      <c r="SZZ63" s="1028"/>
      <c r="TAA63" s="1028"/>
      <c r="TAB63" s="1028"/>
      <c r="TAC63" s="1028"/>
      <c r="TAD63" s="1028"/>
      <c r="TAE63" s="1028"/>
      <c r="TAF63" s="1028"/>
      <c r="TAG63" s="1028"/>
      <c r="TAH63" s="1028"/>
      <c r="TAI63" s="1028"/>
      <c r="TAJ63" s="1028"/>
      <c r="TAK63" s="1028"/>
      <c r="TAL63" s="1028"/>
      <c r="TAM63" s="1028"/>
      <c r="TAN63" s="1028"/>
      <c r="TAO63" s="1028"/>
      <c r="TAP63" s="1028"/>
      <c r="TAQ63" s="1028"/>
      <c r="TAR63" s="1028"/>
      <c r="TAS63" s="1028"/>
      <c r="TAT63" s="1028"/>
      <c r="TAU63" s="1028"/>
      <c r="TAV63" s="1028"/>
      <c r="TAW63" s="1028"/>
      <c r="TAX63" s="1028"/>
      <c r="TAY63" s="1028"/>
      <c r="TAZ63" s="1028"/>
      <c r="TBA63" s="1028"/>
      <c r="TBB63" s="1028"/>
      <c r="TBC63" s="1028"/>
      <c r="TBD63" s="1028"/>
      <c r="TBE63" s="1028"/>
      <c r="TBF63" s="1028"/>
      <c r="TBG63" s="1028"/>
      <c r="TBH63" s="1028"/>
      <c r="TBI63" s="1028"/>
      <c r="TBJ63" s="1028"/>
      <c r="TBK63" s="1028"/>
      <c r="TBL63" s="1028"/>
      <c r="TBM63" s="1028"/>
      <c r="TBN63" s="1028"/>
      <c r="TBO63" s="1028"/>
      <c r="TBP63" s="1028"/>
      <c r="TBQ63" s="1028"/>
      <c r="TBR63" s="1028"/>
      <c r="TBS63" s="1028"/>
      <c r="TBT63" s="1028"/>
      <c r="TBU63" s="1028"/>
      <c r="TBV63" s="1028"/>
      <c r="TBW63" s="1028"/>
      <c r="TBX63" s="1028"/>
      <c r="TBY63" s="1028"/>
      <c r="TBZ63" s="1028"/>
      <c r="TCA63" s="1028"/>
      <c r="TCB63" s="1028"/>
      <c r="TCC63" s="1028"/>
      <c r="TCD63" s="1028"/>
      <c r="TCE63" s="1028"/>
      <c r="TCF63" s="1028"/>
      <c r="TCG63" s="1028"/>
      <c r="TCH63" s="1028"/>
      <c r="TCI63" s="1028"/>
      <c r="TCJ63" s="1028"/>
      <c r="TCK63" s="1028"/>
      <c r="TCL63" s="1028"/>
      <c r="TCM63" s="1028"/>
      <c r="TCN63" s="1028"/>
      <c r="TCO63" s="1028"/>
      <c r="TCP63" s="1028"/>
      <c r="TCQ63" s="1028"/>
      <c r="TCR63" s="1028"/>
      <c r="TCS63" s="1028"/>
      <c r="TCT63" s="1028"/>
      <c r="TCU63" s="1028"/>
      <c r="TCV63" s="1028"/>
      <c r="TCW63" s="1028"/>
      <c r="TCX63" s="1028"/>
      <c r="TCY63" s="1028"/>
      <c r="TCZ63" s="1028"/>
      <c r="TDA63" s="1028"/>
      <c r="TDB63" s="1028"/>
      <c r="TDC63" s="1028"/>
      <c r="TDD63" s="1028"/>
      <c r="TDE63" s="1028"/>
      <c r="TDF63" s="1028"/>
      <c r="TDG63" s="1028"/>
      <c r="TDH63" s="1028"/>
      <c r="TDI63" s="1028"/>
      <c r="TDJ63" s="1028"/>
      <c r="TDK63" s="1028"/>
      <c r="TDL63" s="1028"/>
      <c r="TDM63" s="1028"/>
      <c r="TDN63" s="1028"/>
      <c r="TDO63" s="1028"/>
      <c r="TDP63" s="1028"/>
      <c r="TDQ63" s="1028"/>
      <c r="TDR63" s="1028"/>
      <c r="TDS63" s="1028"/>
      <c r="TDT63" s="1028"/>
      <c r="TDU63" s="1028"/>
      <c r="TDV63" s="1028"/>
      <c r="TDW63" s="1028"/>
      <c r="TDX63" s="1028"/>
      <c r="TDY63" s="1028"/>
      <c r="TDZ63" s="1028"/>
      <c r="TEA63" s="1028"/>
      <c r="TEB63" s="1028"/>
      <c r="TEC63" s="1028"/>
      <c r="TED63" s="1028"/>
      <c r="TEE63" s="1028"/>
      <c r="TEF63" s="1028"/>
      <c r="TEG63" s="1028"/>
      <c r="TEH63" s="1028"/>
      <c r="TEI63" s="1028"/>
      <c r="TEJ63" s="1028"/>
      <c r="TEK63" s="1028"/>
      <c r="TEL63" s="1028"/>
      <c r="TEM63" s="1028"/>
      <c r="TEN63" s="1028"/>
      <c r="TEO63" s="1028"/>
      <c r="TEP63" s="1028"/>
      <c r="TEQ63" s="1028"/>
      <c r="TER63" s="1028"/>
      <c r="TES63" s="1028"/>
      <c r="TET63" s="1028"/>
      <c r="TEU63" s="1028"/>
      <c r="TEV63" s="1028"/>
      <c r="TEW63" s="1028"/>
      <c r="TEX63" s="1028"/>
      <c r="TEY63" s="1028"/>
      <c r="TEZ63" s="1028"/>
      <c r="TFA63" s="1028"/>
      <c r="TFB63" s="1028"/>
      <c r="TFC63" s="1028"/>
      <c r="TFD63" s="1028"/>
      <c r="TFE63" s="1028"/>
      <c r="TFF63" s="1028"/>
      <c r="TFG63" s="1028"/>
      <c r="TFH63" s="1028"/>
      <c r="TFI63" s="1028"/>
      <c r="TFJ63" s="1028"/>
      <c r="TFK63" s="1028"/>
      <c r="TFL63" s="1028"/>
      <c r="TFM63" s="1028"/>
      <c r="TFN63" s="1028"/>
      <c r="TFO63" s="1028"/>
      <c r="TFP63" s="1028"/>
      <c r="TFQ63" s="1028"/>
      <c r="TFR63" s="1028"/>
      <c r="TFS63" s="1028"/>
      <c r="TFT63" s="1028"/>
      <c r="TFU63" s="1028"/>
      <c r="TFV63" s="1028"/>
      <c r="TFW63" s="1028"/>
      <c r="TFX63" s="1028"/>
      <c r="TFY63" s="1028"/>
      <c r="TFZ63" s="1028"/>
      <c r="TGA63" s="1028"/>
      <c r="TGB63" s="1028"/>
      <c r="TGC63" s="1028"/>
      <c r="TGD63" s="1028"/>
      <c r="TGE63" s="1028"/>
      <c r="TGF63" s="1028"/>
      <c r="TGG63" s="1028"/>
      <c r="TGH63" s="1028"/>
      <c r="TGI63" s="1028"/>
      <c r="TGJ63" s="1028"/>
      <c r="TGK63" s="1028"/>
      <c r="TGL63" s="1028"/>
      <c r="TGM63" s="1028"/>
      <c r="TGN63" s="1028"/>
      <c r="TGO63" s="1028"/>
      <c r="TGP63" s="1028"/>
      <c r="TGQ63" s="1028"/>
      <c r="TGR63" s="1028"/>
      <c r="TGS63" s="1028"/>
      <c r="TGT63" s="1028"/>
      <c r="TGU63" s="1028"/>
      <c r="TGV63" s="1028"/>
      <c r="TGW63" s="1028"/>
      <c r="TGX63" s="1028"/>
      <c r="TGY63" s="1028"/>
      <c r="TGZ63" s="1028"/>
      <c r="THA63" s="1028"/>
      <c r="THB63" s="1028"/>
      <c r="THC63" s="1028"/>
      <c r="THD63" s="1028"/>
      <c r="THE63" s="1028"/>
      <c r="THF63" s="1028"/>
      <c r="THG63" s="1028"/>
      <c r="THH63" s="1028"/>
      <c r="THI63" s="1028"/>
      <c r="THJ63" s="1028"/>
      <c r="THK63" s="1028"/>
      <c r="THL63" s="1028"/>
      <c r="THM63" s="1028"/>
      <c r="THN63" s="1028"/>
      <c r="THO63" s="1028"/>
      <c r="THP63" s="1028"/>
      <c r="THQ63" s="1028"/>
      <c r="THR63" s="1028"/>
      <c r="THS63" s="1028"/>
      <c r="THT63" s="1028"/>
      <c r="THU63" s="1028"/>
      <c r="THV63" s="1028"/>
      <c r="THW63" s="1028"/>
      <c r="THX63" s="1028"/>
      <c r="THY63" s="1028"/>
      <c r="THZ63" s="1028"/>
      <c r="TIA63" s="1028"/>
      <c r="TIB63" s="1028"/>
      <c r="TIC63" s="1028"/>
      <c r="TID63" s="1028"/>
      <c r="TIE63" s="1028"/>
      <c r="TIF63" s="1028"/>
      <c r="TIG63" s="1028"/>
      <c r="TIH63" s="1028"/>
      <c r="TII63" s="1028"/>
      <c r="TIJ63" s="1028"/>
      <c r="TIK63" s="1028"/>
      <c r="TIL63" s="1028"/>
      <c r="TIM63" s="1028"/>
      <c r="TIN63" s="1028"/>
      <c r="TIO63" s="1028"/>
      <c r="TIP63" s="1028"/>
      <c r="TIQ63" s="1028"/>
      <c r="TIR63" s="1028"/>
      <c r="TIS63" s="1028"/>
      <c r="TIT63" s="1028"/>
      <c r="TIU63" s="1028"/>
      <c r="TIV63" s="1028"/>
      <c r="TIW63" s="1028"/>
      <c r="TIX63" s="1028"/>
      <c r="TIY63" s="1028"/>
      <c r="TIZ63" s="1028"/>
      <c r="TJA63" s="1028"/>
      <c r="TJB63" s="1028"/>
      <c r="TJC63" s="1028"/>
      <c r="TJD63" s="1028"/>
      <c r="TJE63" s="1028"/>
      <c r="TJF63" s="1028"/>
      <c r="TJG63" s="1028"/>
      <c r="TJH63" s="1028"/>
      <c r="TJI63" s="1028"/>
      <c r="TJJ63" s="1028"/>
      <c r="TJK63" s="1028"/>
      <c r="TJL63" s="1028"/>
      <c r="TJM63" s="1028"/>
      <c r="TJN63" s="1028"/>
      <c r="TJO63" s="1028"/>
      <c r="TJP63" s="1028"/>
      <c r="TJQ63" s="1028"/>
      <c r="TJR63" s="1028"/>
      <c r="TJS63" s="1028"/>
      <c r="TJT63" s="1028"/>
      <c r="TJU63" s="1028"/>
      <c r="TJV63" s="1028"/>
      <c r="TJW63" s="1028"/>
      <c r="TJX63" s="1028"/>
      <c r="TJY63" s="1028"/>
      <c r="TJZ63" s="1028"/>
      <c r="TKA63" s="1028"/>
      <c r="TKB63" s="1028"/>
      <c r="TKC63" s="1028"/>
      <c r="TKD63" s="1028"/>
      <c r="TKE63" s="1028"/>
      <c r="TKF63" s="1028"/>
      <c r="TKG63" s="1028"/>
      <c r="TKH63" s="1028"/>
      <c r="TKI63" s="1028"/>
      <c r="TKJ63" s="1028"/>
      <c r="TKK63" s="1028"/>
      <c r="TKL63" s="1028"/>
      <c r="TKM63" s="1028"/>
      <c r="TKN63" s="1028"/>
      <c r="TKO63" s="1028"/>
      <c r="TKP63" s="1028"/>
      <c r="TKQ63" s="1028"/>
      <c r="TKR63" s="1028"/>
      <c r="TKS63" s="1028"/>
      <c r="TKT63" s="1028"/>
      <c r="TKU63" s="1028"/>
      <c r="TKV63" s="1028"/>
      <c r="TKW63" s="1028"/>
      <c r="TKX63" s="1028"/>
      <c r="TKY63" s="1028"/>
      <c r="TKZ63" s="1028"/>
      <c r="TLA63" s="1028"/>
      <c r="TLB63" s="1028"/>
      <c r="TLC63" s="1028"/>
      <c r="TLD63" s="1028"/>
      <c r="TLE63" s="1028"/>
      <c r="TLF63" s="1028"/>
      <c r="TLG63" s="1028"/>
      <c r="TLH63" s="1028"/>
      <c r="TLI63" s="1028"/>
      <c r="TLJ63" s="1028"/>
      <c r="TLK63" s="1028"/>
      <c r="TLL63" s="1028"/>
      <c r="TLM63" s="1028"/>
      <c r="TLN63" s="1028"/>
      <c r="TLO63" s="1028"/>
      <c r="TLP63" s="1028"/>
      <c r="TLQ63" s="1028"/>
      <c r="TLR63" s="1028"/>
      <c r="TLS63" s="1028"/>
      <c r="TLT63" s="1028"/>
      <c r="TLU63" s="1028"/>
      <c r="TLV63" s="1028"/>
      <c r="TLW63" s="1028"/>
      <c r="TLX63" s="1028"/>
      <c r="TLY63" s="1028"/>
      <c r="TLZ63" s="1028"/>
      <c r="TMA63" s="1028"/>
      <c r="TMB63" s="1028"/>
      <c r="TMC63" s="1028"/>
      <c r="TMD63" s="1028"/>
      <c r="TME63" s="1028"/>
      <c r="TMF63" s="1028"/>
      <c r="TMG63" s="1028"/>
      <c r="TMH63" s="1028"/>
      <c r="TMI63" s="1028"/>
      <c r="TMJ63" s="1028"/>
      <c r="TMK63" s="1028"/>
      <c r="TML63" s="1028"/>
      <c r="TMM63" s="1028"/>
      <c r="TMN63" s="1028"/>
      <c r="TMO63" s="1028"/>
      <c r="TMP63" s="1028"/>
      <c r="TMQ63" s="1028"/>
      <c r="TMR63" s="1028"/>
      <c r="TMS63" s="1028"/>
      <c r="TMT63" s="1028"/>
      <c r="TMU63" s="1028"/>
      <c r="TMV63" s="1028"/>
      <c r="TMW63" s="1028"/>
      <c r="TMX63" s="1028"/>
      <c r="TMY63" s="1028"/>
      <c r="TMZ63" s="1028"/>
      <c r="TNA63" s="1028"/>
      <c r="TNB63" s="1028"/>
      <c r="TNC63" s="1028"/>
      <c r="TND63" s="1028"/>
      <c r="TNE63" s="1028"/>
      <c r="TNF63" s="1028"/>
      <c r="TNG63" s="1028"/>
      <c r="TNH63" s="1028"/>
      <c r="TNI63" s="1028"/>
      <c r="TNJ63" s="1028"/>
      <c r="TNK63" s="1028"/>
      <c r="TNL63" s="1028"/>
      <c r="TNM63" s="1028"/>
      <c r="TNN63" s="1028"/>
      <c r="TNO63" s="1028"/>
      <c r="TNP63" s="1028"/>
      <c r="TNQ63" s="1028"/>
      <c r="TNR63" s="1028"/>
      <c r="TNS63" s="1028"/>
      <c r="TNT63" s="1028"/>
      <c r="TNU63" s="1028"/>
      <c r="TNV63" s="1028"/>
      <c r="TNW63" s="1028"/>
      <c r="TNX63" s="1028"/>
      <c r="TNY63" s="1028"/>
      <c r="TNZ63" s="1028"/>
      <c r="TOA63" s="1028"/>
      <c r="TOB63" s="1028"/>
      <c r="TOC63" s="1028"/>
      <c r="TOD63" s="1028"/>
      <c r="TOE63" s="1028"/>
      <c r="TOF63" s="1028"/>
      <c r="TOG63" s="1028"/>
      <c r="TOH63" s="1028"/>
      <c r="TOI63" s="1028"/>
      <c r="TOJ63" s="1028"/>
      <c r="TOK63" s="1028"/>
      <c r="TOL63" s="1028"/>
      <c r="TOM63" s="1028"/>
      <c r="TON63" s="1028"/>
      <c r="TOO63" s="1028"/>
      <c r="TOP63" s="1028"/>
      <c r="TOQ63" s="1028"/>
      <c r="TOR63" s="1028"/>
      <c r="TOS63" s="1028"/>
      <c r="TOT63" s="1028"/>
      <c r="TOU63" s="1028"/>
      <c r="TOV63" s="1028"/>
      <c r="TOW63" s="1028"/>
      <c r="TOX63" s="1028"/>
      <c r="TOY63" s="1028"/>
      <c r="TOZ63" s="1028"/>
      <c r="TPA63" s="1028"/>
      <c r="TPB63" s="1028"/>
      <c r="TPC63" s="1028"/>
      <c r="TPD63" s="1028"/>
      <c r="TPE63" s="1028"/>
      <c r="TPF63" s="1028"/>
      <c r="TPG63" s="1028"/>
      <c r="TPH63" s="1028"/>
      <c r="TPI63" s="1028"/>
      <c r="TPJ63" s="1028"/>
      <c r="TPK63" s="1028"/>
      <c r="TPL63" s="1028"/>
      <c r="TPM63" s="1028"/>
      <c r="TPN63" s="1028"/>
      <c r="TPO63" s="1028"/>
      <c r="TPP63" s="1028"/>
      <c r="TPQ63" s="1028"/>
      <c r="TPR63" s="1028"/>
      <c r="TPS63" s="1028"/>
      <c r="TPT63" s="1028"/>
      <c r="TPU63" s="1028"/>
      <c r="TPV63" s="1028"/>
      <c r="TPW63" s="1028"/>
      <c r="TPX63" s="1028"/>
      <c r="TPY63" s="1028"/>
      <c r="TPZ63" s="1028"/>
      <c r="TQA63" s="1028"/>
      <c r="TQB63" s="1028"/>
      <c r="TQC63" s="1028"/>
      <c r="TQD63" s="1028"/>
      <c r="TQE63" s="1028"/>
      <c r="TQF63" s="1028"/>
      <c r="TQG63" s="1028"/>
      <c r="TQH63" s="1028"/>
      <c r="TQI63" s="1028"/>
      <c r="TQJ63" s="1028"/>
      <c r="TQK63" s="1028"/>
      <c r="TQL63" s="1028"/>
      <c r="TQM63" s="1028"/>
      <c r="TQN63" s="1028"/>
      <c r="TQO63" s="1028"/>
      <c r="TQP63" s="1028"/>
      <c r="TQQ63" s="1028"/>
      <c r="TQR63" s="1028"/>
      <c r="TQS63" s="1028"/>
      <c r="TQT63" s="1028"/>
      <c r="TQU63" s="1028"/>
      <c r="TQV63" s="1028"/>
      <c r="TQW63" s="1028"/>
      <c r="TQX63" s="1028"/>
      <c r="TQY63" s="1028"/>
      <c r="TQZ63" s="1028"/>
      <c r="TRA63" s="1028"/>
      <c r="TRB63" s="1028"/>
      <c r="TRC63" s="1028"/>
      <c r="TRD63" s="1028"/>
      <c r="TRE63" s="1028"/>
      <c r="TRF63" s="1028"/>
      <c r="TRG63" s="1028"/>
      <c r="TRH63" s="1028"/>
      <c r="TRI63" s="1028"/>
      <c r="TRJ63" s="1028"/>
      <c r="TRK63" s="1028"/>
      <c r="TRL63" s="1028"/>
      <c r="TRM63" s="1028"/>
      <c r="TRN63" s="1028"/>
      <c r="TRO63" s="1028"/>
      <c r="TRP63" s="1028"/>
      <c r="TRQ63" s="1028"/>
      <c r="TRR63" s="1028"/>
      <c r="TRS63" s="1028"/>
      <c r="TRT63" s="1028"/>
      <c r="TRU63" s="1028"/>
      <c r="TRV63" s="1028"/>
      <c r="TRW63" s="1028"/>
      <c r="TRX63" s="1028"/>
      <c r="TRY63" s="1028"/>
      <c r="TRZ63" s="1028"/>
      <c r="TSA63" s="1028"/>
      <c r="TSB63" s="1028"/>
      <c r="TSC63" s="1028"/>
      <c r="TSD63" s="1028"/>
      <c r="TSE63" s="1028"/>
      <c r="TSF63" s="1028"/>
      <c r="TSG63" s="1028"/>
      <c r="TSH63" s="1028"/>
      <c r="TSI63" s="1028"/>
      <c r="TSJ63" s="1028"/>
      <c r="TSK63" s="1028"/>
      <c r="TSL63" s="1028"/>
      <c r="TSM63" s="1028"/>
      <c r="TSN63" s="1028"/>
      <c r="TSO63" s="1028"/>
      <c r="TSP63" s="1028"/>
      <c r="TSQ63" s="1028"/>
      <c r="TSR63" s="1028"/>
      <c r="TSS63" s="1028"/>
      <c r="TST63" s="1028"/>
      <c r="TSU63" s="1028"/>
      <c r="TSV63" s="1028"/>
      <c r="TSW63" s="1028"/>
      <c r="TSX63" s="1028"/>
      <c r="TSY63" s="1028"/>
      <c r="TSZ63" s="1028"/>
      <c r="TTA63" s="1028"/>
      <c r="TTB63" s="1028"/>
      <c r="TTC63" s="1028"/>
      <c r="TTD63" s="1028"/>
      <c r="TTE63" s="1028"/>
      <c r="TTF63" s="1028"/>
      <c r="TTG63" s="1028"/>
      <c r="TTH63" s="1028"/>
      <c r="TTI63" s="1028"/>
      <c r="TTJ63" s="1028"/>
      <c r="TTK63" s="1028"/>
      <c r="TTL63" s="1028"/>
      <c r="TTM63" s="1028"/>
      <c r="TTN63" s="1028"/>
      <c r="TTO63" s="1028"/>
      <c r="TTP63" s="1028"/>
      <c r="TTQ63" s="1028"/>
      <c r="TTR63" s="1028"/>
      <c r="TTS63" s="1028"/>
      <c r="TTT63" s="1028"/>
      <c r="TTU63" s="1028"/>
      <c r="TTV63" s="1028"/>
      <c r="TTW63" s="1028"/>
      <c r="TTX63" s="1028"/>
      <c r="TTY63" s="1028"/>
      <c r="TTZ63" s="1028"/>
      <c r="TUA63" s="1028"/>
      <c r="TUB63" s="1028"/>
      <c r="TUC63" s="1028"/>
      <c r="TUD63" s="1028"/>
      <c r="TUE63" s="1028"/>
      <c r="TUF63" s="1028"/>
      <c r="TUG63" s="1028"/>
      <c r="TUH63" s="1028"/>
      <c r="TUI63" s="1028"/>
      <c r="TUJ63" s="1028"/>
      <c r="TUK63" s="1028"/>
      <c r="TUL63" s="1028"/>
      <c r="TUM63" s="1028"/>
      <c r="TUN63" s="1028"/>
      <c r="TUO63" s="1028"/>
      <c r="TUP63" s="1028"/>
      <c r="TUQ63" s="1028"/>
      <c r="TUR63" s="1028"/>
      <c r="TUS63" s="1028"/>
      <c r="TUT63" s="1028"/>
      <c r="TUU63" s="1028"/>
      <c r="TUV63" s="1028"/>
      <c r="TUW63" s="1028"/>
      <c r="TUX63" s="1028"/>
      <c r="TUY63" s="1028"/>
      <c r="TUZ63" s="1028"/>
      <c r="TVA63" s="1028"/>
      <c r="TVB63" s="1028"/>
      <c r="TVC63" s="1028"/>
      <c r="TVD63" s="1028"/>
      <c r="TVE63" s="1028"/>
      <c r="TVF63" s="1028"/>
      <c r="TVG63" s="1028"/>
      <c r="TVH63" s="1028"/>
      <c r="TVI63" s="1028"/>
      <c r="TVJ63" s="1028"/>
      <c r="TVK63" s="1028"/>
      <c r="TVL63" s="1028"/>
      <c r="TVM63" s="1028"/>
      <c r="TVN63" s="1028"/>
      <c r="TVO63" s="1028"/>
      <c r="TVP63" s="1028"/>
      <c r="TVQ63" s="1028"/>
      <c r="TVR63" s="1028"/>
      <c r="TVS63" s="1028"/>
      <c r="TVT63" s="1028"/>
      <c r="TVU63" s="1028"/>
      <c r="TVV63" s="1028"/>
      <c r="TVW63" s="1028"/>
      <c r="TVX63" s="1028"/>
      <c r="TVY63" s="1028"/>
      <c r="TVZ63" s="1028"/>
      <c r="TWA63" s="1028"/>
      <c r="TWB63" s="1028"/>
      <c r="TWC63" s="1028"/>
      <c r="TWD63" s="1028"/>
      <c r="TWE63" s="1028"/>
      <c r="TWF63" s="1028"/>
      <c r="TWG63" s="1028"/>
      <c r="TWH63" s="1028"/>
      <c r="TWI63" s="1028"/>
      <c r="TWJ63" s="1028"/>
      <c r="TWK63" s="1028"/>
      <c r="TWL63" s="1028"/>
      <c r="TWM63" s="1028"/>
      <c r="TWN63" s="1028"/>
      <c r="TWO63" s="1028"/>
      <c r="TWP63" s="1028"/>
      <c r="TWQ63" s="1028"/>
      <c r="TWR63" s="1028"/>
      <c r="TWS63" s="1028"/>
      <c r="TWT63" s="1028"/>
      <c r="TWU63" s="1028"/>
      <c r="TWV63" s="1028"/>
      <c r="TWW63" s="1028"/>
      <c r="TWX63" s="1028"/>
      <c r="TWY63" s="1028"/>
      <c r="TWZ63" s="1028"/>
      <c r="TXA63" s="1028"/>
      <c r="TXB63" s="1028"/>
      <c r="TXC63" s="1028"/>
      <c r="TXD63" s="1028"/>
      <c r="TXE63" s="1028"/>
      <c r="TXF63" s="1028"/>
      <c r="TXG63" s="1028"/>
      <c r="TXH63" s="1028"/>
      <c r="TXI63" s="1028"/>
      <c r="TXJ63" s="1028"/>
      <c r="TXK63" s="1028"/>
      <c r="TXL63" s="1028"/>
      <c r="TXM63" s="1028"/>
      <c r="TXN63" s="1028"/>
      <c r="TXO63" s="1028"/>
      <c r="TXP63" s="1028"/>
      <c r="TXQ63" s="1028"/>
      <c r="TXR63" s="1028"/>
      <c r="TXS63" s="1028"/>
      <c r="TXT63" s="1028"/>
      <c r="TXU63" s="1028"/>
      <c r="TXV63" s="1028"/>
      <c r="TXW63" s="1028"/>
      <c r="TXX63" s="1028"/>
      <c r="TXY63" s="1028"/>
      <c r="TXZ63" s="1028"/>
      <c r="TYA63" s="1028"/>
      <c r="TYB63" s="1028"/>
      <c r="TYC63" s="1028"/>
      <c r="TYD63" s="1028"/>
      <c r="TYE63" s="1028"/>
      <c r="TYF63" s="1028"/>
      <c r="TYG63" s="1028"/>
      <c r="TYH63" s="1028"/>
      <c r="TYI63" s="1028"/>
      <c r="TYJ63" s="1028"/>
      <c r="TYK63" s="1028"/>
      <c r="TYL63" s="1028"/>
      <c r="TYM63" s="1028"/>
      <c r="TYN63" s="1028"/>
      <c r="TYO63" s="1028"/>
      <c r="TYP63" s="1028"/>
      <c r="TYQ63" s="1028"/>
      <c r="TYR63" s="1028"/>
      <c r="TYS63" s="1028"/>
      <c r="TYT63" s="1028"/>
      <c r="TYU63" s="1028"/>
      <c r="TYV63" s="1028"/>
      <c r="TYW63" s="1028"/>
      <c r="TYX63" s="1028"/>
      <c r="TYY63" s="1028"/>
      <c r="TYZ63" s="1028"/>
      <c r="TZA63" s="1028"/>
      <c r="TZB63" s="1028"/>
      <c r="TZC63" s="1028"/>
      <c r="TZD63" s="1028"/>
      <c r="TZE63" s="1028"/>
      <c r="TZF63" s="1028"/>
      <c r="TZG63" s="1028"/>
      <c r="TZH63" s="1028"/>
      <c r="TZI63" s="1028"/>
      <c r="TZJ63" s="1028"/>
      <c r="TZK63" s="1028"/>
      <c r="TZL63" s="1028"/>
      <c r="TZM63" s="1028"/>
      <c r="TZN63" s="1028"/>
      <c r="TZO63" s="1028"/>
      <c r="TZP63" s="1028"/>
      <c r="TZQ63" s="1028"/>
      <c r="TZR63" s="1028"/>
      <c r="TZS63" s="1028"/>
      <c r="TZT63" s="1028"/>
      <c r="TZU63" s="1028"/>
      <c r="TZV63" s="1028"/>
      <c r="TZW63" s="1028"/>
      <c r="TZX63" s="1028"/>
      <c r="TZY63" s="1028"/>
      <c r="TZZ63" s="1028"/>
      <c r="UAA63" s="1028"/>
      <c r="UAB63" s="1028"/>
      <c r="UAC63" s="1028"/>
      <c r="UAD63" s="1028"/>
      <c r="UAE63" s="1028"/>
      <c r="UAF63" s="1028"/>
      <c r="UAG63" s="1028"/>
      <c r="UAH63" s="1028"/>
      <c r="UAI63" s="1028"/>
      <c r="UAJ63" s="1028"/>
      <c r="UAK63" s="1028"/>
      <c r="UAL63" s="1028"/>
      <c r="UAM63" s="1028"/>
      <c r="UAN63" s="1028"/>
      <c r="UAO63" s="1028"/>
      <c r="UAP63" s="1028"/>
      <c r="UAQ63" s="1028"/>
      <c r="UAR63" s="1028"/>
      <c r="UAS63" s="1028"/>
      <c r="UAT63" s="1028"/>
      <c r="UAU63" s="1028"/>
      <c r="UAV63" s="1028"/>
      <c r="UAW63" s="1028"/>
      <c r="UAX63" s="1028"/>
      <c r="UAY63" s="1028"/>
      <c r="UAZ63" s="1028"/>
      <c r="UBA63" s="1028"/>
      <c r="UBB63" s="1028"/>
      <c r="UBC63" s="1028"/>
      <c r="UBD63" s="1028"/>
      <c r="UBE63" s="1028"/>
      <c r="UBF63" s="1028"/>
      <c r="UBG63" s="1028"/>
      <c r="UBH63" s="1028"/>
      <c r="UBI63" s="1028"/>
      <c r="UBJ63" s="1028"/>
      <c r="UBK63" s="1028"/>
      <c r="UBL63" s="1028"/>
      <c r="UBM63" s="1028"/>
      <c r="UBN63" s="1028"/>
      <c r="UBO63" s="1028"/>
      <c r="UBP63" s="1028"/>
      <c r="UBQ63" s="1028"/>
      <c r="UBR63" s="1028"/>
      <c r="UBS63" s="1028"/>
      <c r="UBT63" s="1028"/>
      <c r="UBU63" s="1028"/>
      <c r="UBV63" s="1028"/>
      <c r="UBW63" s="1028"/>
      <c r="UBX63" s="1028"/>
      <c r="UBY63" s="1028"/>
      <c r="UBZ63" s="1028"/>
      <c r="UCA63" s="1028"/>
      <c r="UCB63" s="1028"/>
      <c r="UCC63" s="1028"/>
      <c r="UCD63" s="1028"/>
      <c r="UCE63" s="1028"/>
      <c r="UCF63" s="1028"/>
      <c r="UCG63" s="1028"/>
      <c r="UCH63" s="1028"/>
      <c r="UCI63" s="1028"/>
      <c r="UCJ63" s="1028"/>
      <c r="UCK63" s="1028"/>
      <c r="UCL63" s="1028"/>
      <c r="UCM63" s="1028"/>
      <c r="UCN63" s="1028"/>
      <c r="UCO63" s="1028"/>
      <c r="UCP63" s="1028"/>
      <c r="UCQ63" s="1028"/>
      <c r="UCR63" s="1028"/>
      <c r="UCS63" s="1028"/>
      <c r="UCT63" s="1028"/>
      <c r="UCU63" s="1028"/>
      <c r="UCV63" s="1028"/>
      <c r="UCW63" s="1028"/>
      <c r="UCX63" s="1028"/>
      <c r="UCY63" s="1028"/>
      <c r="UCZ63" s="1028"/>
      <c r="UDA63" s="1028"/>
      <c r="UDB63" s="1028"/>
      <c r="UDC63" s="1028"/>
      <c r="UDD63" s="1028"/>
      <c r="UDE63" s="1028"/>
      <c r="UDF63" s="1028"/>
      <c r="UDG63" s="1028"/>
      <c r="UDH63" s="1028"/>
      <c r="UDI63" s="1028"/>
      <c r="UDJ63" s="1028"/>
      <c r="UDK63" s="1028"/>
      <c r="UDL63" s="1028"/>
      <c r="UDM63" s="1028"/>
      <c r="UDN63" s="1028"/>
      <c r="UDO63" s="1028"/>
      <c r="UDP63" s="1028"/>
      <c r="UDQ63" s="1028"/>
      <c r="UDR63" s="1028"/>
      <c r="UDS63" s="1028"/>
      <c r="UDT63" s="1028"/>
      <c r="UDU63" s="1028"/>
      <c r="UDV63" s="1028"/>
      <c r="UDW63" s="1028"/>
      <c r="UDX63" s="1028"/>
      <c r="UDY63" s="1028"/>
      <c r="UDZ63" s="1028"/>
      <c r="UEA63" s="1028"/>
      <c r="UEB63" s="1028"/>
      <c r="UEC63" s="1028"/>
      <c r="UED63" s="1028"/>
      <c r="UEE63" s="1028"/>
      <c r="UEF63" s="1028"/>
      <c r="UEG63" s="1028"/>
      <c r="UEH63" s="1028"/>
      <c r="UEI63" s="1028"/>
      <c r="UEJ63" s="1028"/>
      <c r="UEK63" s="1028"/>
      <c r="UEL63" s="1028"/>
      <c r="UEM63" s="1028"/>
      <c r="UEN63" s="1028"/>
      <c r="UEO63" s="1028"/>
      <c r="UEP63" s="1028"/>
      <c r="UEQ63" s="1028"/>
      <c r="UER63" s="1028"/>
      <c r="UES63" s="1028"/>
      <c r="UET63" s="1028"/>
      <c r="UEU63" s="1028"/>
      <c r="UEV63" s="1028"/>
      <c r="UEW63" s="1028"/>
      <c r="UEX63" s="1028"/>
      <c r="UEY63" s="1028"/>
      <c r="UEZ63" s="1028"/>
      <c r="UFA63" s="1028"/>
      <c r="UFB63" s="1028"/>
      <c r="UFC63" s="1028"/>
      <c r="UFD63" s="1028"/>
      <c r="UFE63" s="1028"/>
      <c r="UFF63" s="1028"/>
      <c r="UFG63" s="1028"/>
      <c r="UFH63" s="1028"/>
      <c r="UFI63" s="1028"/>
      <c r="UFJ63" s="1028"/>
      <c r="UFK63" s="1028"/>
      <c r="UFL63" s="1028"/>
      <c r="UFM63" s="1028"/>
      <c r="UFN63" s="1028"/>
      <c r="UFO63" s="1028"/>
      <c r="UFP63" s="1028"/>
      <c r="UFQ63" s="1028"/>
      <c r="UFR63" s="1028"/>
      <c r="UFS63" s="1028"/>
      <c r="UFT63" s="1028"/>
      <c r="UFU63" s="1028"/>
      <c r="UFV63" s="1028"/>
      <c r="UFW63" s="1028"/>
      <c r="UFX63" s="1028"/>
      <c r="UFY63" s="1028"/>
      <c r="UFZ63" s="1028"/>
      <c r="UGA63" s="1028"/>
      <c r="UGB63" s="1028"/>
      <c r="UGC63" s="1028"/>
      <c r="UGD63" s="1028"/>
      <c r="UGE63" s="1028"/>
      <c r="UGF63" s="1028"/>
      <c r="UGG63" s="1028"/>
      <c r="UGH63" s="1028"/>
      <c r="UGI63" s="1028"/>
      <c r="UGJ63" s="1028"/>
      <c r="UGK63" s="1028"/>
      <c r="UGL63" s="1028"/>
      <c r="UGM63" s="1028"/>
      <c r="UGN63" s="1028"/>
      <c r="UGO63" s="1028"/>
      <c r="UGP63" s="1028"/>
      <c r="UGQ63" s="1028"/>
      <c r="UGR63" s="1028"/>
      <c r="UGS63" s="1028"/>
      <c r="UGT63" s="1028"/>
      <c r="UGU63" s="1028"/>
      <c r="UGV63" s="1028"/>
      <c r="UGW63" s="1028"/>
      <c r="UGX63" s="1028"/>
      <c r="UGY63" s="1028"/>
      <c r="UGZ63" s="1028"/>
      <c r="UHA63" s="1028"/>
      <c r="UHB63" s="1028"/>
      <c r="UHC63" s="1028"/>
      <c r="UHD63" s="1028"/>
      <c r="UHE63" s="1028"/>
      <c r="UHF63" s="1028"/>
      <c r="UHG63" s="1028"/>
      <c r="UHH63" s="1028"/>
      <c r="UHI63" s="1028"/>
      <c r="UHJ63" s="1028"/>
      <c r="UHK63" s="1028"/>
      <c r="UHL63" s="1028"/>
      <c r="UHM63" s="1028"/>
      <c r="UHN63" s="1028"/>
      <c r="UHO63" s="1028"/>
      <c r="UHP63" s="1028"/>
      <c r="UHQ63" s="1028"/>
      <c r="UHR63" s="1028"/>
      <c r="UHS63" s="1028"/>
      <c r="UHT63" s="1028"/>
      <c r="UHU63" s="1028"/>
      <c r="UHV63" s="1028"/>
      <c r="UHW63" s="1028"/>
      <c r="UHX63" s="1028"/>
      <c r="UHY63" s="1028"/>
      <c r="UHZ63" s="1028"/>
      <c r="UIA63" s="1028"/>
      <c r="UIB63" s="1028"/>
      <c r="UIC63" s="1028"/>
      <c r="UID63" s="1028"/>
      <c r="UIE63" s="1028"/>
      <c r="UIF63" s="1028"/>
      <c r="UIG63" s="1028"/>
      <c r="UIH63" s="1028"/>
      <c r="UII63" s="1028"/>
      <c r="UIJ63" s="1028"/>
      <c r="UIK63" s="1028"/>
      <c r="UIL63" s="1028"/>
      <c r="UIM63" s="1028"/>
      <c r="UIN63" s="1028"/>
      <c r="UIO63" s="1028"/>
      <c r="UIP63" s="1028"/>
      <c r="UIQ63" s="1028"/>
      <c r="UIR63" s="1028"/>
      <c r="UIS63" s="1028"/>
      <c r="UIT63" s="1028"/>
      <c r="UIU63" s="1028"/>
      <c r="UIV63" s="1028"/>
      <c r="UIW63" s="1028"/>
      <c r="UIX63" s="1028"/>
      <c r="UIY63" s="1028"/>
      <c r="UIZ63" s="1028"/>
      <c r="UJA63" s="1028"/>
      <c r="UJB63" s="1028"/>
      <c r="UJC63" s="1028"/>
      <c r="UJD63" s="1028"/>
      <c r="UJE63" s="1028"/>
      <c r="UJF63" s="1028"/>
      <c r="UJG63" s="1028"/>
      <c r="UJH63" s="1028"/>
      <c r="UJI63" s="1028"/>
      <c r="UJJ63" s="1028"/>
      <c r="UJK63" s="1028"/>
      <c r="UJL63" s="1028"/>
      <c r="UJM63" s="1028"/>
      <c r="UJN63" s="1028"/>
      <c r="UJO63" s="1028"/>
      <c r="UJP63" s="1028"/>
      <c r="UJQ63" s="1028"/>
      <c r="UJR63" s="1028"/>
      <c r="UJS63" s="1028"/>
      <c r="UJT63" s="1028"/>
      <c r="UJU63" s="1028"/>
      <c r="UJV63" s="1028"/>
      <c r="UJW63" s="1028"/>
      <c r="UJX63" s="1028"/>
      <c r="UJY63" s="1028"/>
      <c r="UJZ63" s="1028"/>
      <c r="UKA63" s="1028"/>
      <c r="UKB63" s="1028"/>
      <c r="UKC63" s="1028"/>
      <c r="UKD63" s="1028"/>
      <c r="UKE63" s="1028"/>
      <c r="UKF63" s="1028"/>
      <c r="UKG63" s="1028"/>
      <c r="UKH63" s="1028"/>
      <c r="UKI63" s="1028"/>
      <c r="UKJ63" s="1028"/>
      <c r="UKK63" s="1028"/>
      <c r="UKL63" s="1028"/>
      <c r="UKM63" s="1028"/>
      <c r="UKN63" s="1028"/>
      <c r="UKO63" s="1028"/>
      <c r="UKP63" s="1028"/>
      <c r="UKQ63" s="1028"/>
      <c r="UKR63" s="1028"/>
      <c r="UKS63" s="1028"/>
      <c r="UKT63" s="1028"/>
      <c r="UKU63" s="1028"/>
      <c r="UKV63" s="1028"/>
      <c r="UKW63" s="1028"/>
      <c r="UKX63" s="1028"/>
      <c r="UKY63" s="1028"/>
      <c r="UKZ63" s="1028"/>
      <c r="ULA63" s="1028"/>
      <c r="ULB63" s="1028"/>
      <c r="ULC63" s="1028"/>
      <c r="ULD63" s="1028"/>
      <c r="ULE63" s="1028"/>
      <c r="ULF63" s="1028"/>
      <c r="ULG63" s="1028"/>
      <c r="ULH63" s="1028"/>
      <c r="ULI63" s="1028"/>
      <c r="ULJ63" s="1028"/>
      <c r="ULK63" s="1028"/>
      <c r="ULL63" s="1028"/>
      <c r="ULM63" s="1028"/>
      <c r="ULN63" s="1028"/>
      <c r="ULO63" s="1028"/>
      <c r="ULP63" s="1028"/>
      <c r="ULQ63" s="1028"/>
      <c r="ULR63" s="1028"/>
      <c r="ULS63" s="1028"/>
      <c r="ULT63" s="1028"/>
      <c r="ULU63" s="1028"/>
      <c r="ULV63" s="1028"/>
      <c r="ULW63" s="1028"/>
      <c r="ULX63" s="1028"/>
      <c r="ULY63" s="1028"/>
      <c r="ULZ63" s="1028"/>
      <c r="UMA63" s="1028"/>
      <c r="UMB63" s="1028"/>
      <c r="UMC63" s="1028"/>
      <c r="UMD63" s="1028"/>
      <c r="UME63" s="1028"/>
      <c r="UMF63" s="1028"/>
      <c r="UMG63" s="1028"/>
      <c r="UMH63" s="1028"/>
      <c r="UMI63" s="1028"/>
      <c r="UMJ63" s="1028"/>
      <c r="UMK63" s="1028"/>
      <c r="UML63" s="1028"/>
      <c r="UMM63" s="1028"/>
      <c r="UMN63" s="1028"/>
      <c r="UMO63" s="1028"/>
      <c r="UMP63" s="1028"/>
      <c r="UMQ63" s="1028"/>
      <c r="UMR63" s="1028"/>
      <c r="UMS63" s="1028"/>
      <c r="UMT63" s="1028"/>
      <c r="UMU63" s="1028"/>
      <c r="UMV63" s="1028"/>
      <c r="UMW63" s="1028"/>
      <c r="UMX63" s="1028"/>
      <c r="UMY63" s="1028"/>
      <c r="UMZ63" s="1028"/>
      <c r="UNA63" s="1028"/>
      <c r="UNB63" s="1028"/>
      <c r="UNC63" s="1028"/>
      <c r="UND63" s="1028"/>
      <c r="UNE63" s="1028"/>
      <c r="UNF63" s="1028"/>
      <c r="UNG63" s="1028"/>
      <c r="UNH63" s="1028"/>
      <c r="UNI63" s="1028"/>
      <c r="UNJ63" s="1028"/>
      <c r="UNK63" s="1028"/>
      <c r="UNL63" s="1028"/>
      <c r="UNM63" s="1028"/>
      <c r="UNN63" s="1028"/>
      <c r="UNO63" s="1028"/>
      <c r="UNP63" s="1028"/>
      <c r="UNQ63" s="1028"/>
      <c r="UNR63" s="1028"/>
      <c r="UNS63" s="1028"/>
      <c r="UNT63" s="1028"/>
      <c r="UNU63" s="1028"/>
      <c r="UNV63" s="1028"/>
      <c r="UNW63" s="1028"/>
      <c r="UNX63" s="1028"/>
      <c r="UNY63" s="1028"/>
      <c r="UNZ63" s="1028"/>
      <c r="UOA63" s="1028"/>
      <c r="UOB63" s="1028"/>
      <c r="UOC63" s="1028"/>
      <c r="UOD63" s="1028"/>
      <c r="UOE63" s="1028"/>
      <c r="UOF63" s="1028"/>
      <c r="UOG63" s="1028"/>
      <c r="UOH63" s="1028"/>
      <c r="UOI63" s="1028"/>
      <c r="UOJ63" s="1028"/>
      <c r="UOK63" s="1028"/>
      <c r="UOL63" s="1028"/>
      <c r="UOM63" s="1028"/>
      <c r="UON63" s="1028"/>
      <c r="UOO63" s="1028"/>
      <c r="UOP63" s="1028"/>
      <c r="UOQ63" s="1028"/>
      <c r="UOR63" s="1028"/>
      <c r="UOS63" s="1028"/>
      <c r="UOT63" s="1028"/>
      <c r="UOU63" s="1028"/>
      <c r="UOV63" s="1028"/>
      <c r="UOW63" s="1028"/>
      <c r="UOX63" s="1028"/>
      <c r="UOY63" s="1028"/>
      <c r="UOZ63" s="1028"/>
      <c r="UPA63" s="1028"/>
      <c r="UPB63" s="1028"/>
      <c r="UPC63" s="1028"/>
      <c r="UPD63" s="1028"/>
      <c r="UPE63" s="1028"/>
      <c r="UPF63" s="1028"/>
      <c r="UPG63" s="1028"/>
      <c r="UPH63" s="1028"/>
      <c r="UPI63" s="1028"/>
      <c r="UPJ63" s="1028"/>
      <c r="UPK63" s="1028"/>
      <c r="UPL63" s="1028"/>
      <c r="UPM63" s="1028"/>
      <c r="UPN63" s="1028"/>
      <c r="UPO63" s="1028"/>
      <c r="UPP63" s="1028"/>
      <c r="UPQ63" s="1028"/>
      <c r="UPR63" s="1028"/>
      <c r="UPS63" s="1028"/>
      <c r="UPT63" s="1028"/>
      <c r="UPU63" s="1028"/>
      <c r="UPV63" s="1028"/>
      <c r="UPW63" s="1028"/>
      <c r="UPX63" s="1028"/>
      <c r="UPY63" s="1028"/>
      <c r="UPZ63" s="1028"/>
      <c r="UQA63" s="1028"/>
      <c r="UQB63" s="1028"/>
      <c r="UQC63" s="1028"/>
      <c r="UQD63" s="1028"/>
      <c r="UQE63" s="1028"/>
      <c r="UQF63" s="1028"/>
      <c r="UQG63" s="1028"/>
      <c r="UQH63" s="1028"/>
      <c r="UQI63" s="1028"/>
      <c r="UQJ63" s="1028"/>
      <c r="UQK63" s="1028"/>
      <c r="UQL63" s="1028"/>
      <c r="UQM63" s="1028"/>
      <c r="UQN63" s="1028"/>
      <c r="UQO63" s="1028"/>
      <c r="UQP63" s="1028"/>
      <c r="UQQ63" s="1028"/>
      <c r="UQR63" s="1028"/>
      <c r="UQS63" s="1028"/>
      <c r="UQT63" s="1028"/>
      <c r="UQU63" s="1028"/>
      <c r="UQV63" s="1028"/>
      <c r="UQW63" s="1028"/>
      <c r="UQX63" s="1028"/>
      <c r="UQY63" s="1028"/>
      <c r="UQZ63" s="1028"/>
      <c r="URA63" s="1028"/>
      <c r="URB63" s="1028"/>
      <c r="URC63" s="1028"/>
      <c r="URD63" s="1028"/>
      <c r="URE63" s="1028"/>
      <c r="URF63" s="1028"/>
      <c r="URG63" s="1028"/>
      <c r="URH63" s="1028"/>
      <c r="URI63" s="1028"/>
      <c r="URJ63" s="1028"/>
      <c r="URK63" s="1028"/>
      <c r="URL63" s="1028"/>
      <c r="URM63" s="1028"/>
      <c r="URN63" s="1028"/>
      <c r="URO63" s="1028"/>
      <c r="URP63" s="1028"/>
      <c r="URQ63" s="1028"/>
      <c r="URR63" s="1028"/>
      <c r="URS63" s="1028"/>
      <c r="URT63" s="1028"/>
      <c r="URU63" s="1028"/>
      <c r="URV63" s="1028"/>
      <c r="URW63" s="1028"/>
      <c r="URX63" s="1028"/>
      <c r="URY63" s="1028"/>
      <c r="URZ63" s="1028"/>
      <c r="USA63" s="1028"/>
      <c r="USB63" s="1028"/>
      <c r="USC63" s="1028"/>
      <c r="USD63" s="1028"/>
      <c r="USE63" s="1028"/>
      <c r="USF63" s="1028"/>
      <c r="USG63" s="1028"/>
      <c r="USH63" s="1028"/>
      <c r="USI63" s="1028"/>
      <c r="USJ63" s="1028"/>
      <c r="USK63" s="1028"/>
      <c r="USL63" s="1028"/>
      <c r="USM63" s="1028"/>
      <c r="USN63" s="1028"/>
      <c r="USO63" s="1028"/>
      <c r="USP63" s="1028"/>
      <c r="USQ63" s="1028"/>
      <c r="USR63" s="1028"/>
      <c r="USS63" s="1028"/>
      <c r="UST63" s="1028"/>
      <c r="USU63" s="1028"/>
      <c r="USV63" s="1028"/>
      <c r="USW63" s="1028"/>
      <c r="USX63" s="1028"/>
      <c r="USY63" s="1028"/>
      <c r="USZ63" s="1028"/>
      <c r="UTA63" s="1028"/>
      <c r="UTB63" s="1028"/>
      <c r="UTC63" s="1028"/>
      <c r="UTD63" s="1028"/>
      <c r="UTE63" s="1028"/>
      <c r="UTF63" s="1028"/>
      <c r="UTG63" s="1028"/>
      <c r="UTH63" s="1028"/>
      <c r="UTI63" s="1028"/>
      <c r="UTJ63" s="1028"/>
      <c r="UTK63" s="1028"/>
      <c r="UTL63" s="1028"/>
      <c r="UTM63" s="1028"/>
      <c r="UTN63" s="1028"/>
      <c r="UTO63" s="1028"/>
      <c r="UTP63" s="1028"/>
      <c r="UTQ63" s="1028"/>
      <c r="UTR63" s="1028"/>
      <c r="UTS63" s="1028"/>
      <c r="UTT63" s="1028"/>
      <c r="UTU63" s="1028"/>
      <c r="UTV63" s="1028"/>
      <c r="UTW63" s="1028"/>
      <c r="UTX63" s="1028"/>
      <c r="UTY63" s="1028"/>
      <c r="UTZ63" s="1028"/>
      <c r="UUA63" s="1028"/>
      <c r="UUB63" s="1028"/>
      <c r="UUC63" s="1028"/>
      <c r="UUD63" s="1028"/>
      <c r="UUE63" s="1028"/>
      <c r="UUF63" s="1028"/>
      <c r="UUG63" s="1028"/>
      <c r="UUH63" s="1028"/>
      <c r="UUI63" s="1028"/>
      <c r="UUJ63" s="1028"/>
      <c r="UUK63" s="1028"/>
      <c r="UUL63" s="1028"/>
      <c r="UUM63" s="1028"/>
      <c r="UUN63" s="1028"/>
      <c r="UUO63" s="1028"/>
      <c r="UUP63" s="1028"/>
      <c r="UUQ63" s="1028"/>
      <c r="UUR63" s="1028"/>
      <c r="UUS63" s="1028"/>
      <c r="UUT63" s="1028"/>
      <c r="UUU63" s="1028"/>
      <c r="UUV63" s="1028"/>
      <c r="UUW63" s="1028"/>
      <c r="UUX63" s="1028"/>
      <c r="UUY63" s="1028"/>
      <c r="UUZ63" s="1028"/>
      <c r="UVA63" s="1028"/>
      <c r="UVB63" s="1028"/>
      <c r="UVC63" s="1028"/>
      <c r="UVD63" s="1028"/>
      <c r="UVE63" s="1028"/>
      <c r="UVF63" s="1028"/>
      <c r="UVG63" s="1028"/>
      <c r="UVH63" s="1028"/>
      <c r="UVI63" s="1028"/>
      <c r="UVJ63" s="1028"/>
      <c r="UVK63" s="1028"/>
      <c r="UVL63" s="1028"/>
      <c r="UVM63" s="1028"/>
      <c r="UVN63" s="1028"/>
      <c r="UVO63" s="1028"/>
      <c r="UVP63" s="1028"/>
      <c r="UVQ63" s="1028"/>
      <c r="UVR63" s="1028"/>
      <c r="UVS63" s="1028"/>
      <c r="UVT63" s="1028"/>
      <c r="UVU63" s="1028"/>
      <c r="UVV63" s="1028"/>
      <c r="UVW63" s="1028"/>
      <c r="UVX63" s="1028"/>
      <c r="UVY63" s="1028"/>
      <c r="UVZ63" s="1028"/>
      <c r="UWA63" s="1028"/>
      <c r="UWB63" s="1028"/>
      <c r="UWC63" s="1028"/>
      <c r="UWD63" s="1028"/>
      <c r="UWE63" s="1028"/>
      <c r="UWF63" s="1028"/>
      <c r="UWG63" s="1028"/>
      <c r="UWH63" s="1028"/>
      <c r="UWI63" s="1028"/>
      <c r="UWJ63" s="1028"/>
      <c r="UWK63" s="1028"/>
      <c r="UWL63" s="1028"/>
      <c r="UWM63" s="1028"/>
      <c r="UWN63" s="1028"/>
      <c r="UWO63" s="1028"/>
      <c r="UWP63" s="1028"/>
      <c r="UWQ63" s="1028"/>
      <c r="UWR63" s="1028"/>
      <c r="UWS63" s="1028"/>
      <c r="UWT63" s="1028"/>
      <c r="UWU63" s="1028"/>
      <c r="UWV63" s="1028"/>
      <c r="UWW63" s="1028"/>
      <c r="UWX63" s="1028"/>
      <c r="UWY63" s="1028"/>
      <c r="UWZ63" s="1028"/>
      <c r="UXA63" s="1028"/>
      <c r="UXB63" s="1028"/>
      <c r="UXC63" s="1028"/>
      <c r="UXD63" s="1028"/>
      <c r="UXE63" s="1028"/>
      <c r="UXF63" s="1028"/>
      <c r="UXG63" s="1028"/>
      <c r="UXH63" s="1028"/>
      <c r="UXI63" s="1028"/>
      <c r="UXJ63" s="1028"/>
      <c r="UXK63" s="1028"/>
      <c r="UXL63" s="1028"/>
      <c r="UXM63" s="1028"/>
      <c r="UXN63" s="1028"/>
      <c r="UXO63" s="1028"/>
      <c r="UXP63" s="1028"/>
      <c r="UXQ63" s="1028"/>
      <c r="UXR63" s="1028"/>
      <c r="UXS63" s="1028"/>
      <c r="UXT63" s="1028"/>
      <c r="UXU63" s="1028"/>
      <c r="UXV63" s="1028"/>
      <c r="UXW63" s="1028"/>
      <c r="UXX63" s="1028"/>
      <c r="UXY63" s="1028"/>
      <c r="UXZ63" s="1028"/>
      <c r="UYA63" s="1028"/>
      <c r="UYB63" s="1028"/>
      <c r="UYC63" s="1028"/>
      <c r="UYD63" s="1028"/>
      <c r="UYE63" s="1028"/>
      <c r="UYF63" s="1028"/>
      <c r="UYG63" s="1028"/>
      <c r="UYH63" s="1028"/>
      <c r="UYI63" s="1028"/>
      <c r="UYJ63" s="1028"/>
      <c r="UYK63" s="1028"/>
      <c r="UYL63" s="1028"/>
      <c r="UYM63" s="1028"/>
      <c r="UYN63" s="1028"/>
      <c r="UYO63" s="1028"/>
      <c r="UYP63" s="1028"/>
      <c r="UYQ63" s="1028"/>
      <c r="UYR63" s="1028"/>
      <c r="UYS63" s="1028"/>
      <c r="UYT63" s="1028"/>
      <c r="UYU63" s="1028"/>
      <c r="UYV63" s="1028"/>
      <c r="UYW63" s="1028"/>
      <c r="UYX63" s="1028"/>
      <c r="UYY63" s="1028"/>
      <c r="UYZ63" s="1028"/>
      <c r="UZA63" s="1028"/>
      <c r="UZB63" s="1028"/>
      <c r="UZC63" s="1028"/>
      <c r="UZD63" s="1028"/>
      <c r="UZE63" s="1028"/>
      <c r="UZF63" s="1028"/>
      <c r="UZG63" s="1028"/>
      <c r="UZH63" s="1028"/>
      <c r="UZI63" s="1028"/>
      <c r="UZJ63" s="1028"/>
      <c r="UZK63" s="1028"/>
      <c r="UZL63" s="1028"/>
      <c r="UZM63" s="1028"/>
      <c r="UZN63" s="1028"/>
      <c r="UZO63" s="1028"/>
      <c r="UZP63" s="1028"/>
      <c r="UZQ63" s="1028"/>
      <c r="UZR63" s="1028"/>
      <c r="UZS63" s="1028"/>
      <c r="UZT63" s="1028"/>
      <c r="UZU63" s="1028"/>
      <c r="UZV63" s="1028"/>
      <c r="UZW63" s="1028"/>
      <c r="UZX63" s="1028"/>
      <c r="UZY63" s="1028"/>
      <c r="UZZ63" s="1028"/>
      <c r="VAA63" s="1028"/>
      <c r="VAB63" s="1028"/>
      <c r="VAC63" s="1028"/>
      <c r="VAD63" s="1028"/>
      <c r="VAE63" s="1028"/>
      <c r="VAF63" s="1028"/>
      <c r="VAG63" s="1028"/>
      <c r="VAH63" s="1028"/>
      <c r="VAI63" s="1028"/>
      <c r="VAJ63" s="1028"/>
      <c r="VAK63" s="1028"/>
      <c r="VAL63" s="1028"/>
      <c r="VAM63" s="1028"/>
      <c r="VAN63" s="1028"/>
      <c r="VAO63" s="1028"/>
      <c r="VAP63" s="1028"/>
      <c r="VAQ63" s="1028"/>
      <c r="VAR63" s="1028"/>
      <c r="VAS63" s="1028"/>
      <c r="VAT63" s="1028"/>
      <c r="VAU63" s="1028"/>
      <c r="VAV63" s="1028"/>
      <c r="VAW63" s="1028"/>
      <c r="VAX63" s="1028"/>
      <c r="VAY63" s="1028"/>
      <c r="VAZ63" s="1028"/>
      <c r="VBA63" s="1028"/>
      <c r="VBB63" s="1028"/>
      <c r="VBC63" s="1028"/>
      <c r="VBD63" s="1028"/>
      <c r="VBE63" s="1028"/>
      <c r="VBF63" s="1028"/>
      <c r="VBG63" s="1028"/>
      <c r="VBH63" s="1028"/>
      <c r="VBI63" s="1028"/>
      <c r="VBJ63" s="1028"/>
      <c r="VBK63" s="1028"/>
      <c r="VBL63" s="1028"/>
      <c r="VBM63" s="1028"/>
      <c r="VBN63" s="1028"/>
      <c r="VBO63" s="1028"/>
      <c r="VBP63" s="1028"/>
      <c r="VBQ63" s="1028"/>
      <c r="VBR63" s="1028"/>
      <c r="VBS63" s="1028"/>
      <c r="VBT63" s="1028"/>
      <c r="VBU63" s="1028"/>
      <c r="VBV63" s="1028"/>
      <c r="VBW63" s="1028"/>
      <c r="VBX63" s="1028"/>
      <c r="VBY63" s="1028"/>
      <c r="VBZ63" s="1028"/>
      <c r="VCA63" s="1028"/>
      <c r="VCB63" s="1028"/>
      <c r="VCC63" s="1028"/>
      <c r="VCD63" s="1028"/>
      <c r="VCE63" s="1028"/>
      <c r="VCF63" s="1028"/>
      <c r="VCG63" s="1028"/>
      <c r="VCH63" s="1028"/>
      <c r="VCI63" s="1028"/>
      <c r="VCJ63" s="1028"/>
      <c r="VCK63" s="1028"/>
      <c r="VCL63" s="1028"/>
      <c r="VCM63" s="1028"/>
      <c r="VCN63" s="1028"/>
      <c r="VCO63" s="1028"/>
      <c r="VCP63" s="1028"/>
      <c r="VCQ63" s="1028"/>
      <c r="VCR63" s="1028"/>
      <c r="VCS63" s="1028"/>
      <c r="VCT63" s="1028"/>
      <c r="VCU63" s="1028"/>
      <c r="VCV63" s="1028"/>
      <c r="VCW63" s="1028"/>
      <c r="VCX63" s="1028"/>
      <c r="VCY63" s="1028"/>
      <c r="VCZ63" s="1028"/>
      <c r="VDA63" s="1028"/>
      <c r="VDB63" s="1028"/>
      <c r="VDC63" s="1028"/>
      <c r="VDD63" s="1028"/>
      <c r="VDE63" s="1028"/>
      <c r="VDF63" s="1028"/>
      <c r="VDG63" s="1028"/>
      <c r="VDH63" s="1028"/>
      <c r="VDI63" s="1028"/>
      <c r="VDJ63" s="1028"/>
      <c r="VDK63" s="1028"/>
      <c r="VDL63" s="1028"/>
      <c r="VDM63" s="1028"/>
      <c r="VDN63" s="1028"/>
      <c r="VDO63" s="1028"/>
      <c r="VDP63" s="1028"/>
      <c r="VDQ63" s="1028"/>
      <c r="VDR63" s="1028"/>
      <c r="VDS63" s="1028"/>
      <c r="VDT63" s="1028"/>
      <c r="VDU63" s="1028"/>
      <c r="VDV63" s="1028"/>
      <c r="VDW63" s="1028"/>
      <c r="VDX63" s="1028"/>
      <c r="VDY63" s="1028"/>
      <c r="VDZ63" s="1028"/>
      <c r="VEA63" s="1028"/>
      <c r="VEB63" s="1028"/>
      <c r="VEC63" s="1028"/>
      <c r="VED63" s="1028"/>
      <c r="VEE63" s="1028"/>
      <c r="VEF63" s="1028"/>
      <c r="VEG63" s="1028"/>
      <c r="VEH63" s="1028"/>
      <c r="VEI63" s="1028"/>
      <c r="VEJ63" s="1028"/>
      <c r="VEK63" s="1028"/>
      <c r="VEL63" s="1028"/>
      <c r="VEM63" s="1028"/>
      <c r="VEN63" s="1028"/>
      <c r="VEO63" s="1028"/>
      <c r="VEP63" s="1028"/>
      <c r="VEQ63" s="1028"/>
      <c r="VER63" s="1028"/>
      <c r="VES63" s="1028"/>
      <c r="VET63" s="1028"/>
      <c r="VEU63" s="1028"/>
      <c r="VEV63" s="1028"/>
      <c r="VEW63" s="1028"/>
      <c r="VEX63" s="1028"/>
      <c r="VEY63" s="1028"/>
      <c r="VEZ63" s="1028"/>
      <c r="VFA63" s="1028"/>
      <c r="VFB63" s="1028"/>
      <c r="VFC63" s="1028"/>
      <c r="VFD63" s="1028"/>
      <c r="VFE63" s="1028"/>
      <c r="VFF63" s="1028"/>
      <c r="VFG63" s="1028"/>
      <c r="VFH63" s="1028"/>
      <c r="VFI63" s="1028"/>
      <c r="VFJ63" s="1028"/>
      <c r="VFK63" s="1028"/>
      <c r="VFL63" s="1028"/>
      <c r="VFM63" s="1028"/>
      <c r="VFN63" s="1028"/>
      <c r="VFO63" s="1028"/>
      <c r="VFP63" s="1028"/>
      <c r="VFQ63" s="1028"/>
      <c r="VFR63" s="1028"/>
      <c r="VFS63" s="1028"/>
      <c r="VFT63" s="1028"/>
      <c r="VFU63" s="1028"/>
      <c r="VFV63" s="1028"/>
      <c r="VFW63" s="1028"/>
      <c r="VFX63" s="1028"/>
      <c r="VFY63" s="1028"/>
      <c r="VFZ63" s="1028"/>
      <c r="VGA63" s="1028"/>
      <c r="VGB63" s="1028"/>
      <c r="VGC63" s="1028"/>
      <c r="VGD63" s="1028"/>
      <c r="VGE63" s="1028"/>
      <c r="VGF63" s="1028"/>
      <c r="VGG63" s="1028"/>
      <c r="VGH63" s="1028"/>
      <c r="VGI63" s="1028"/>
      <c r="VGJ63" s="1028"/>
      <c r="VGK63" s="1028"/>
      <c r="VGL63" s="1028"/>
      <c r="VGM63" s="1028"/>
      <c r="VGN63" s="1028"/>
      <c r="VGO63" s="1028"/>
      <c r="VGP63" s="1028"/>
      <c r="VGQ63" s="1028"/>
      <c r="VGR63" s="1028"/>
      <c r="VGS63" s="1028"/>
      <c r="VGT63" s="1028"/>
      <c r="VGU63" s="1028"/>
      <c r="VGV63" s="1028"/>
      <c r="VGW63" s="1028"/>
      <c r="VGX63" s="1028"/>
      <c r="VGY63" s="1028"/>
      <c r="VGZ63" s="1028"/>
      <c r="VHA63" s="1028"/>
      <c r="VHB63" s="1028"/>
      <c r="VHC63" s="1028"/>
      <c r="VHD63" s="1028"/>
      <c r="VHE63" s="1028"/>
      <c r="VHF63" s="1028"/>
      <c r="VHG63" s="1028"/>
      <c r="VHH63" s="1028"/>
      <c r="VHI63" s="1028"/>
      <c r="VHJ63" s="1028"/>
      <c r="VHK63" s="1028"/>
      <c r="VHL63" s="1028"/>
      <c r="VHM63" s="1028"/>
      <c r="VHN63" s="1028"/>
      <c r="VHO63" s="1028"/>
      <c r="VHP63" s="1028"/>
      <c r="VHQ63" s="1028"/>
      <c r="VHR63" s="1028"/>
      <c r="VHS63" s="1028"/>
      <c r="VHT63" s="1028"/>
      <c r="VHU63" s="1028"/>
      <c r="VHV63" s="1028"/>
      <c r="VHW63" s="1028"/>
      <c r="VHX63" s="1028"/>
      <c r="VHY63" s="1028"/>
      <c r="VHZ63" s="1028"/>
      <c r="VIA63" s="1028"/>
      <c r="VIB63" s="1028"/>
      <c r="VIC63" s="1028"/>
      <c r="VID63" s="1028"/>
      <c r="VIE63" s="1028"/>
      <c r="VIF63" s="1028"/>
      <c r="VIG63" s="1028"/>
      <c r="VIH63" s="1028"/>
      <c r="VII63" s="1028"/>
      <c r="VIJ63" s="1028"/>
      <c r="VIK63" s="1028"/>
      <c r="VIL63" s="1028"/>
      <c r="VIM63" s="1028"/>
      <c r="VIN63" s="1028"/>
      <c r="VIO63" s="1028"/>
      <c r="VIP63" s="1028"/>
      <c r="VIQ63" s="1028"/>
      <c r="VIR63" s="1028"/>
      <c r="VIS63" s="1028"/>
      <c r="VIT63" s="1028"/>
      <c r="VIU63" s="1028"/>
      <c r="VIV63" s="1028"/>
      <c r="VIW63" s="1028"/>
      <c r="VIX63" s="1028"/>
      <c r="VIY63" s="1028"/>
      <c r="VIZ63" s="1028"/>
      <c r="VJA63" s="1028"/>
      <c r="VJB63" s="1028"/>
      <c r="VJC63" s="1028"/>
      <c r="VJD63" s="1028"/>
      <c r="VJE63" s="1028"/>
      <c r="VJF63" s="1028"/>
      <c r="VJG63" s="1028"/>
      <c r="VJH63" s="1028"/>
      <c r="VJI63" s="1028"/>
      <c r="VJJ63" s="1028"/>
      <c r="VJK63" s="1028"/>
      <c r="VJL63" s="1028"/>
      <c r="VJM63" s="1028"/>
      <c r="VJN63" s="1028"/>
      <c r="VJO63" s="1028"/>
      <c r="VJP63" s="1028"/>
      <c r="VJQ63" s="1028"/>
      <c r="VJR63" s="1028"/>
      <c r="VJS63" s="1028"/>
      <c r="VJT63" s="1028"/>
      <c r="VJU63" s="1028"/>
      <c r="VJV63" s="1028"/>
      <c r="VJW63" s="1028"/>
      <c r="VJX63" s="1028"/>
      <c r="VJY63" s="1028"/>
      <c r="VJZ63" s="1028"/>
      <c r="VKA63" s="1028"/>
      <c r="VKB63" s="1028"/>
      <c r="VKC63" s="1028"/>
      <c r="VKD63" s="1028"/>
      <c r="VKE63" s="1028"/>
      <c r="VKF63" s="1028"/>
      <c r="VKG63" s="1028"/>
      <c r="VKH63" s="1028"/>
      <c r="VKI63" s="1028"/>
      <c r="VKJ63" s="1028"/>
      <c r="VKK63" s="1028"/>
      <c r="VKL63" s="1028"/>
      <c r="VKM63" s="1028"/>
      <c r="VKN63" s="1028"/>
      <c r="VKO63" s="1028"/>
      <c r="VKP63" s="1028"/>
      <c r="VKQ63" s="1028"/>
      <c r="VKR63" s="1028"/>
      <c r="VKS63" s="1028"/>
      <c r="VKT63" s="1028"/>
      <c r="VKU63" s="1028"/>
      <c r="VKV63" s="1028"/>
      <c r="VKW63" s="1028"/>
      <c r="VKX63" s="1028"/>
      <c r="VKY63" s="1028"/>
      <c r="VKZ63" s="1028"/>
      <c r="VLA63" s="1028"/>
      <c r="VLB63" s="1028"/>
      <c r="VLC63" s="1028"/>
      <c r="VLD63" s="1028"/>
      <c r="VLE63" s="1028"/>
      <c r="VLF63" s="1028"/>
      <c r="VLG63" s="1028"/>
      <c r="VLH63" s="1028"/>
      <c r="VLI63" s="1028"/>
      <c r="VLJ63" s="1028"/>
      <c r="VLK63" s="1028"/>
      <c r="VLL63" s="1028"/>
      <c r="VLM63" s="1028"/>
      <c r="VLN63" s="1028"/>
      <c r="VLO63" s="1028"/>
      <c r="VLP63" s="1028"/>
      <c r="VLQ63" s="1028"/>
      <c r="VLR63" s="1028"/>
      <c r="VLS63" s="1028"/>
      <c r="VLT63" s="1028"/>
      <c r="VLU63" s="1028"/>
      <c r="VLV63" s="1028"/>
      <c r="VLW63" s="1028"/>
      <c r="VLX63" s="1028"/>
      <c r="VLY63" s="1028"/>
      <c r="VLZ63" s="1028"/>
      <c r="VMA63" s="1028"/>
      <c r="VMB63" s="1028"/>
      <c r="VMC63" s="1028"/>
      <c r="VMD63" s="1028"/>
      <c r="VME63" s="1028"/>
      <c r="VMF63" s="1028"/>
      <c r="VMG63" s="1028"/>
      <c r="VMH63" s="1028"/>
      <c r="VMI63" s="1028"/>
      <c r="VMJ63" s="1028"/>
      <c r="VMK63" s="1028"/>
      <c r="VML63" s="1028"/>
      <c r="VMM63" s="1028"/>
      <c r="VMN63" s="1028"/>
      <c r="VMO63" s="1028"/>
      <c r="VMP63" s="1028"/>
      <c r="VMQ63" s="1028"/>
      <c r="VMR63" s="1028"/>
      <c r="VMS63" s="1028"/>
      <c r="VMT63" s="1028"/>
      <c r="VMU63" s="1028"/>
      <c r="VMV63" s="1028"/>
      <c r="VMW63" s="1028"/>
      <c r="VMX63" s="1028"/>
      <c r="VMY63" s="1028"/>
      <c r="VMZ63" s="1028"/>
      <c r="VNA63" s="1028"/>
      <c r="VNB63" s="1028"/>
      <c r="VNC63" s="1028"/>
      <c r="VND63" s="1028"/>
      <c r="VNE63" s="1028"/>
      <c r="VNF63" s="1028"/>
      <c r="VNG63" s="1028"/>
      <c r="VNH63" s="1028"/>
      <c r="VNI63" s="1028"/>
      <c r="VNJ63" s="1028"/>
      <c r="VNK63" s="1028"/>
      <c r="VNL63" s="1028"/>
      <c r="VNM63" s="1028"/>
      <c r="VNN63" s="1028"/>
      <c r="VNO63" s="1028"/>
      <c r="VNP63" s="1028"/>
      <c r="VNQ63" s="1028"/>
      <c r="VNR63" s="1028"/>
      <c r="VNS63" s="1028"/>
      <c r="VNT63" s="1028"/>
      <c r="VNU63" s="1028"/>
      <c r="VNV63" s="1028"/>
      <c r="VNW63" s="1028"/>
      <c r="VNX63" s="1028"/>
      <c r="VNY63" s="1028"/>
      <c r="VNZ63" s="1028"/>
      <c r="VOA63" s="1028"/>
      <c r="VOB63" s="1028"/>
      <c r="VOC63" s="1028"/>
      <c r="VOD63" s="1028"/>
      <c r="VOE63" s="1028"/>
      <c r="VOF63" s="1028"/>
      <c r="VOG63" s="1028"/>
      <c r="VOH63" s="1028"/>
      <c r="VOI63" s="1028"/>
      <c r="VOJ63" s="1028"/>
      <c r="VOK63" s="1028"/>
      <c r="VOL63" s="1028"/>
      <c r="VOM63" s="1028"/>
      <c r="VON63" s="1028"/>
      <c r="VOO63" s="1028"/>
      <c r="VOP63" s="1028"/>
      <c r="VOQ63" s="1028"/>
      <c r="VOR63" s="1028"/>
      <c r="VOS63" s="1028"/>
      <c r="VOT63" s="1028"/>
      <c r="VOU63" s="1028"/>
      <c r="VOV63" s="1028"/>
      <c r="VOW63" s="1028"/>
      <c r="VOX63" s="1028"/>
      <c r="VOY63" s="1028"/>
      <c r="VOZ63" s="1028"/>
      <c r="VPA63" s="1028"/>
      <c r="VPB63" s="1028"/>
      <c r="VPC63" s="1028"/>
      <c r="VPD63" s="1028"/>
      <c r="VPE63" s="1028"/>
      <c r="VPF63" s="1028"/>
      <c r="VPG63" s="1028"/>
      <c r="VPH63" s="1028"/>
      <c r="VPI63" s="1028"/>
      <c r="VPJ63" s="1028"/>
      <c r="VPK63" s="1028"/>
      <c r="VPL63" s="1028"/>
      <c r="VPM63" s="1028"/>
      <c r="VPN63" s="1028"/>
      <c r="VPO63" s="1028"/>
      <c r="VPP63" s="1028"/>
      <c r="VPQ63" s="1028"/>
      <c r="VPR63" s="1028"/>
      <c r="VPS63" s="1028"/>
      <c r="VPT63" s="1028"/>
      <c r="VPU63" s="1028"/>
      <c r="VPV63" s="1028"/>
      <c r="VPW63" s="1028"/>
      <c r="VPX63" s="1028"/>
      <c r="VPY63" s="1028"/>
      <c r="VPZ63" s="1028"/>
      <c r="VQA63" s="1028"/>
      <c r="VQB63" s="1028"/>
      <c r="VQC63" s="1028"/>
      <c r="VQD63" s="1028"/>
      <c r="VQE63" s="1028"/>
      <c r="VQF63" s="1028"/>
      <c r="VQG63" s="1028"/>
      <c r="VQH63" s="1028"/>
      <c r="VQI63" s="1028"/>
      <c r="VQJ63" s="1028"/>
      <c r="VQK63" s="1028"/>
      <c r="VQL63" s="1028"/>
      <c r="VQM63" s="1028"/>
      <c r="VQN63" s="1028"/>
      <c r="VQO63" s="1028"/>
      <c r="VQP63" s="1028"/>
      <c r="VQQ63" s="1028"/>
      <c r="VQR63" s="1028"/>
      <c r="VQS63" s="1028"/>
      <c r="VQT63" s="1028"/>
      <c r="VQU63" s="1028"/>
      <c r="VQV63" s="1028"/>
      <c r="VQW63" s="1028"/>
      <c r="VQX63" s="1028"/>
      <c r="VQY63" s="1028"/>
      <c r="VQZ63" s="1028"/>
      <c r="VRA63" s="1028"/>
      <c r="VRB63" s="1028"/>
      <c r="VRC63" s="1028"/>
      <c r="VRD63" s="1028"/>
      <c r="VRE63" s="1028"/>
      <c r="VRF63" s="1028"/>
      <c r="VRG63" s="1028"/>
      <c r="VRH63" s="1028"/>
      <c r="VRI63" s="1028"/>
      <c r="VRJ63" s="1028"/>
      <c r="VRK63" s="1028"/>
      <c r="VRL63" s="1028"/>
      <c r="VRM63" s="1028"/>
      <c r="VRN63" s="1028"/>
      <c r="VRO63" s="1028"/>
      <c r="VRP63" s="1028"/>
      <c r="VRQ63" s="1028"/>
      <c r="VRR63" s="1028"/>
      <c r="VRS63" s="1028"/>
      <c r="VRT63" s="1028"/>
      <c r="VRU63" s="1028"/>
      <c r="VRV63" s="1028"/>
      <c r="VRW63" s="1028"/>
      <c r="VRX63" s="1028"/>
      <c r="VRY63" s="1028"/>
      <c r="VRZ63" s="1028"/>
      <c r="VSA63" s="1028"/>
      <c r="VSB63" s="1028"/>
      <c r="VSC63" s="1028"/>
      <c r="VSD63" s="1028"/>
      <c r="VSE63" s="1028"/>
      <c r="VSF63" s="1028"/>
      <c r="VSG63" s="1028"/>
      <c r="VSH63" s="1028"/>
      <c r="VSI63" s="1028"/>
      <c r="VSJ63" s="1028"/>
      <c r="VSK63" s="1028"/>
      <c r="VSL63" s="1028"/>
      <c r="VSM63" s="1028"/>
      <c r="VSN63" s="1028"/>
      <c r="VSO63" s="1028"/>
      <c r="VSP63" s="1028"/>
      <c r="VSQ63" s="1028"/>
      <c r="VSR63" s="1028"/>
      <c r="VSS63" s="1028"/>
      <c r="VST63" s="1028"/>
      <c r="VSU63" s="1028"/>
      <c r="VSV63" s="1028"/>
      <c r="VSW63" s="1028"/>
      <c r="VSX63" s="1028"/>
      <c r="VSY63" s="1028"/>
      <c r="VSZ63" s="1028"/>
      <c r="VTA63" s="1028"/>
      <c r="VTB63" s="1028"/>
      <c r="VTC63" s="1028"/>
      <c r="VTD63" s="1028"/>
      <c r="VTE63" s="1028"/>
      <c r="VTF63" s="1028"/>
      <c r="VTG63" s="1028"/>
      <c r="VTH63" s="1028"/>
      <c r="VTI63" s="1028"/>
      <c r="VTJ63" s="1028"/>
      <c r="VTK63" s="1028"/>
      <c r="VTL63" s="1028"/>
      <c r="VTM63" s="1028"/>
      <c r="VTN63" s="1028"/>
      <c r="VTO63" s="1028"/>
      <c r="VTP63" s="1028"/>
      <c r="VTQ63" s="1028"/>
      <c r="VTR63" s="1028"/>
      <c r="VTS63" s="1028"/>
      <c r="VTT63" s="1028"/>
      <c r="VTU63" s="1028"/>
      <c r="VTV63" s="1028"/>
      <c r="VTW63" s="1028"/>
      <c r="VTX63" s="1028"/>
      <c r="VTY63" s="1028"/>
      <c r="VTZ63" s="1028"/>
      <c r="VUA63" s="1028"/>
      <c r="VUB63" s="1028"/>
      <c r="VUC63" s="1028"/>
      <c r="VUD63" s="1028"/>
      <c r="VUE63" s="1028"/>
      <c r="VUF63" s="1028"/>
      <c r="VUG63" s="1028"/>
      <c r="VUH63" s="1028"/>
      <c r="VUI63" s="1028"/>
      <c r="VUJ63" s="1028"/>
      <c r="VUK63" s="1028"/>
      <c r="VUL63" s="1028"/>
      <c r="VUM63" s="1028"/>
      <c r="VUN63" s="1028"/>
      <c r="VUO63" s="1028"/>
      <c r="VUP63" s="1028"/>
      <c r="VUQ63" s="1028"/>
      <c r="VUR63" s="1028"/>
      <c r="VUS63" s="1028"/>
      <c r="VUT63" s="1028"/>
      <c r="VUU63" s="1028"/>
      <c r="VUV63" s="1028"/>
      <c r="VUW63" s="1028"/>
      <c r="VUX63" s="1028"/>
      <c r="VUY63" s="1028"/>
      <c r="VUZ63" s="1028"/>
      <c r="VVA63" s="1028"/>
      <c r="VVB63" s="1028"/>
      <c r="VVC63" s="1028"/>
      <c r="VVD63" s="1028"/>
      <c r="VVE63" s="1028"/>
      <c r="VVF63" s="1028"/>
      <c r="VVG63" s="1028"/>
      <c r="VVH63" s="1028"/>
      <c r="VVI63" s="1028"/>
      <c r="VVJ63" s="1028"/>
      <c r="VVK63" s="1028"/>
      <c r="VVL63" s="1028"/>
      <c r="VVM63" s="1028"/>
      <c r="VVN63" s="1028"/>
      <c r="VVO63" s="1028"/>
      <c r="VVP63" s="1028"/>
      <c r="VVQ63" s="1028"/>
      <c r="VVR63" s="1028"/>
      <c r="VVS63" s="1028"/>
      <c r="VVT63" s="1028"/>
      <c r="VVU63" s="1028"/>
      <c r="VVV63" s="1028"/>
      <c r="VVW63" s="1028"/>
      <c r="VVX63" s="1028"/>
      <c r="VVY63" s="1028"/>
      <c r="VVZ63" s="1028"/>
      <c r="VWA63" s="1028"/>
      <c r="VWB63" s="1028"/>
      <c r="VWC63" s="1028"/>
      <c r="VWD63" s="1028"/>
      <c r="VWE63" s="1028"/>
      <c r="VWF63" s="1028"/>
      <c r="VWG63" s="1028"/>
      <c r="VWH63" s="1028"/>
      <c r="VWI63" s="1028"/>
      <c r="VWJ63" s="1028"/>
      <c r="VWK63" s="1028"/>
      <c r="VWL63" s="1028"/>
      <c r="VWM63" s="1028"/>
      <c r="VWN63" s="1028"/>
      <c r="VWO63" s="1028"/>
      <c r="VWP63" s="1028"/>
      <c r="VWQ63" s="1028"/>
      <c r="VWR63" s="1028"/>
      <c r="VWS63" s="1028"/>
      <c r="VWT63" s="1028"/>
      <c r="VWU63" s="1028"/>
      <c r="VWV63" s="1028"/>
      <c r="VWW63" s="1028"/>
      <c r="VWX63" s="1028"/>
      <c r="VWY63" s="1028"/>
      <c r="VWZ63" s="1028"/>
      <c r="VXA63" s="1028"/>
      <c r="VXB63" s="1028"/>
      <c r="VXC63" s="1028"/>
      <c r="VXD63" s="1028"/>
      <c r="VXE63" s="1028"/>
      <c r="VXF63" s="1028"/>
      <c r="VXG63" s="1028"/>
      <c r="VXH63" s="1028"/>
      <c r="VXI63" s="1028"/>
      <c r="VXJ63" s="1028"/>
      <c r="VXK63" s="1028"/>
      <c r="VXL63" s="1028"/>
      <c r="VXM63" s="1028"/>
      <c r="VXN63" s="1028"/>
      <c r="VXO63" s="1028"/>
      <c r="VXP63" s="1028"/>
      <c r="VXQ63" s="1028"/>
      <c r="VXR63" s="1028"/>
      <c r="VXS63" s="1028"/>
      <c r="VXT63" s="1028"/>
      <c r="VXU63" s="1028"/>
      <c r="VXV63" s="1028"/>
      <c r="VXW63" s="1028"/>
      <c r="VXX63" s="1028"/>
      <c r="VXY63" s="1028"/>
      <c r="VXZ63" s="1028"/>
      <c r="VYA63" s="1028"/>
      <c r="VYB63" s="1028"/>
      <c r="VYC63" s="1028"/>
      <c r="VYD63" s="1028"/>
      <c r="VYE63" s="1028"/>
      <c r="VYF63" s="1028"/>
      <c r="VYG63" s="1028"/>
      <c r="VYH63" s="1028"/>
      <c r="VYI63" s="1028"/>
      <c r="VYJ63" s="1028"/>
      <c r="VYK63" s="1028"/>
      <c r="VYL63" s="1028"/>
      <c r="VYM63" s="1028"/>
      <c r="VYN63" s="1028"/>
      <c r="VYO63" s="1028"/>
      <c r="VYP63" s="1028"/>
      <c r="VYQ63" s="1028"/>
      <c r="VYR63" s="1028"/>
      <c r="VYS63" s="1028"/>
      <c r="VYT63" s="1028"/>
      <c r="VYU63" s="1028"/>
      <c r="VYV63" s="1028"/>
      <c r="VYW63" s="1028"/>
      <c r="VYX63" s="1028"/>
      <c r="VYY63" s="1028"/>
      <c r="VYZ63" s="1028"/>
      <c r="VZA63" s="1028"/>
      <c r="VZB63" s="1028"/>
      <c r="VZC63" s="1028"/>
      <c r="VZD63" s="1028"/>
      <c r="VZE63" s="1028"/>
      <c r="VZF63" s="1028"/>
      <c r="VZG63" s="1028"/>
      <c r="VZH63" s="1028"/>
      <c r="VZI63" s="1028"/>
      <c r="VZJ63" s="1028"/>
      <c r="VZK63" s="1028"/>
      <c r="VZL63" s="1028"/>
      <c r="VZM63" s="1028"/>
      <c r="VZN63" s="1028"/>
      <c r="VZO63" s="1028"/>
      <c r="VZP63" s="1028"/>
      <c r="VZQ63" s="1028"/>
      <c r="VZR63" s="1028"/>
      <c r="VZS63" s="1028"/>
      <c r="VZT63" s="1028"/>
      <c r="VZU63" s="1028"/>
      <c r="VZV63" s="1028"/>
      <c r="VZW63" s="1028"/>
      <c r="VZX63" s="1028"/>
      <c r="VZY63" s="1028"/>
      <c r="VZZ63" s="1028"/>
      <c r="WAA63" s="1028"/>
      <c r="WAB63" s="1028"/>
      <c r="WAC63" s="1028"/>
      <c r="WAD63" s="1028"/>
      <c r="WAE63" s="1028"/>
      <c r="WAF63" s="1028"/>
      <c r="WAG63" s="1028"/>
      <c r="WAH63" s="1028"/>
      <c r="WAI63" s="1028"/>
      <c r="WAJ63" s="1028"/>
      <c r="WAK63" s="1028"/>
      <c r="WAL63" s="1028"/>
      <c r="WAM63" s="1028"/>
      <c r="WAN63" s="1028"/>
      <c r="WAO63" s="1028"/>
      <c r="WAP63" s="1028"/>
      <c r="WAQ63" s="1028"/>
      <c r="WAR63" s="1028"/>
      <c r="WAS63" s="1028"/>
      <c r="WAT63" s="1028"/>
      <c r="WAU63" s="1028"/>
      <c r="WAV63" s="1028"/>
      <c r="WAW63" s="1028"/>
      <c r="WAX63" s="1028"/>
      <c r="WAY63" s="1028"/>
      <c r="WAZ63" s="1028"/>
      <c r="WBA63" s="1028"/>
      <c r="WBB63" s="1028"/>
      <c r="WBC63" s="1028"/>
      <c r="WBD63" s="1028"/>
      <c r="WBE63" s="1028"/>
      <c r="WBF63" s="1028"/>
      <c r="WBG63" s="1028"/>
      <c r="WBH63" s="1028"/>
      <c r="WBI63" s="1028"/>
      <c r="WBJ63" s="1028"/>
      <c r="WBK63" s="1028"/>
      <c r="WBL63" s="1028"/>
      <c r="WBM63" s="1028"/>
      <c r="WBN63" s="1028"/>
      <c r="WBO63" s="1028"/>
      <c r="WBP63" s="1028"/>
      <c r="WBQ63" s="1028"/>
      <c r="WBR63" s="1028"/>
      <c r="WBS63" s="1028"/>
      <c r="WBT63" s="1028"/>
      <c r="WBU63" s="1028"/>
      <c r="WBV63" s="1028"/>
      <c r="WBW63" s="1028"/>
      <c r="WBX63" s="1028"/>
      <c r="WBY63" s="1028"/>
      <c r="WBZ63" s="1028"/>
      <c r="WCA63" s="1028"/>
      <c r="WCB63" s="1028"/>
      <c r="WCC63" s="1028"/>
      <c r="WCD63" s="1028"/>
      <c r="WCE63" s="1028"/>
      <c r="WCF63" s="1028"/>
      <c r="WCG63" s="1028"/>
      <c r="WCH63" s="1028"/>
      <c r="WCI63" s="1028"/>
      <c r="WCJ63" s="1028"/>
      <c r="WCK63" s="1028"/>
      <c r="WCL63" s="1028"/>
      <c r="WCM63" s="1028"/>
      <c r="WCN63" s="1028"/>
      <c r="WCO63" s="1028"/>
      <c r="WCP63" s="1028"/>
      <c r="WCQ63" s="1028"/>
      <c r="WCR63" s="1028"/>
      <c r="WCS63" s="1028"/>
      <c r="WCT63" s="1028"/>
      <c r="WCU63" s="1028"/>
      <c r="WCV63" s="1028"/>
      <c r="WCW63" s="1028"/>
      <c r="WCX63" s="1028"/>
      <c r="WCY63" s="1028"/>
      <c r="WCZ63" s="1028"/>
      <c r="WDA63" s="1028"/>
      <c r="WDB63" s="1028"/>
      <c r="WDC63" s="1028"/>
      <c r="WDD63" s="1028"/>
      <c r="WDE63" s="1028"/>
      <c r="WDF63" s="1028"/>
      <c r="WDG63" s="1028"/>
      <c r="WDH63" s="1028"/>
      <c r="WDI63" s="1028"/>
      <c r="WDJ63" s="1028"/>
      <c r="WDK63" s="1028"/>
      <c r="WDL63" s="1028"/>
      <c r="WDM63" s="1028"/>
      <c r="WDN63" s="1028"/>
      <c r="WDO63" s="1028"/>
      <c r="WDP63" s="1028"/>
      <c r="WDQ63" s="1028"/>
      <c r="WDR63" s="1028"/>
      <c r="WDS63" s="1028"/>
      <c r="WDT63" s="1028"/>
      <c r="WDU63" s="1028"/>
      <c r="WDV63" s="1028"/>
      <c r="WDW63" s="1028"/>
      <c r="WDX63" s="1028"/>
      <c r="WDY63" s="1028"/>
      <c r="WDZ63" s="1028"/>
      <c r="WEA63" s="1028"/>
      <c r="WEB63" s="1028"/>
      <c r="WEC63" s="1028"/>
      <c r="WED63" s="1028"/>
      <c r="WEE63" s="1028"/>
      <c r="WEF63" s="1028"/>
      <c r="WEG63" s="1028"/>
      <c r="WEH63" s="1028"/>
      <c r="WEI63" s="1028"/>
      <c r="WEJ63" s="1028"/>
      <c r="WEK63" s="1028"/>
      <c r="WEL63" s="1028"/>
      <c r="WEM63" s="1028"/>
      <c r="WEN63" s="1028"/>
      <c r="WEO63" s="1028"/>
      <c r="WEP63" s="1028"/>
      <c r="WEQ63" s="1028"/>
      <c r="WER63" s="1028"/>
      <c r="WES63" s="1028"/>
      <c r="WET63" s="1028"/>
      <c r="WEU63" s="1028"/>
      <c r="WEV63" s="1028"/>
      <c r="WEW63" s="1028"/>
      <c r="WEX63" s="1028"/>
      <c r="WEY63" s="1028"/>
      <c r="WEZ63" s="1028"/>
      <c r="WFA63" s="1028"/>
      <c r="WFB63" s="1028"/>
      <c r="WFC63" s="1028"/>
      <c r="WFD63" s="1028"/>
      <c r="WFE63" s="1028"/>
      <c r="WFF63" s="1028"/>
      <c r="WFG63" s="1028"/>
      <c r="WFH63" s="1028"/>
      <c r="WFI63" s="1028"/>
      <c r="WFJ63" s="1028"/>
      <c r="WFK63" s="1028"/>
      <c r="WFL63" s="1028"/>
      <c r="WFM63" s="1028"/>
      <c r="WFN63" s="1028"/>
      <c r="WFO63" s="1028"/>
      <c r="WFP63" s="1028"/>
      <c r="WFQ63" s="1028"/>
      <c r="WFR63" s="1028"/>
      <c r="WFS63" s="1028"/>
      <c r="WFT63" s="1028"/>
      <c r="WFU63" s="1028"/>
      <c r="WFV63" s="1028"/>
      <c r="WFW63" s="1028"/>
      <c r="WFX63" s="1028"/>
      <c r="WFY63" s="1028"/>
      <c r="WFZ63" s="1028"/>
      <c r="WGA63" s="1028"/>
      <c r="WGB63" s="1028"/>
      <c r="WGC63" s="1028"/>
      <c r="WGD63" s="1028"/>
      <c r="WGE63" s="1028"/>
      <c r="WGF63" s="1028"/>
      <c r="WGG63" s="1028"/>
      <c r="WGH63" s="1028"/>
      <c r="WGI63" s="1028"/>
      <c r="WGJ63" s="1028"/>
      <c r="WGK63" s="1028"/>
      <c r="WGL63" s="1028"/>
      <c r="WGM63" s="1028"/>
      <c r="WGN63" s="1028"/>
      <c r="WGO63" s="1028"/>
      <c r="WGP63" s="1028"/>
      <c r="WGQ63" s="1028"/>
      <c r="WGR63" s="1028"/>
      <c r="WGS63" s="1028"/>
      <c r="WGT63" s="1028"/>
      <c r="WGU63" s="1028"/>
      <c r="WGV63" s="1028"/>
      <c r="WGW63" s="1028"/>
      <c r="WGX63" s="1028"/>
      <c r="WGY63" s="1028"/>
      <c r="WGZ63" s="1028"/>
      <c r="WHA63" s="1028"/>
      <c r="WHB63" s="1028"/>
      <c r="WHC63" s="1028"/>
      <c r="WHD63" s="1028"/>
      <c r="WHE63" s="1028"/>
      <c r="WHF63" s="1028"/>
      <c r="WHG63" s="1028"/>
      <c r="WHH63" s="1028"/>
      <c r="WHI63" s="1028"/>
      <c r="WHJ63" s="1028"/>
      <c r="WHK63" s="1028"/>
      <c r="WHL63" s="1028"/>
      <c r="WHM63" s="1028"/>
      <c r="WHN63" s="1028"/>
      <c r="WHO63" s="1028"/>
      <c r="WHP63" s="1028"/>
      <c r="WHQ63" s="1028"/>
      <c r="WHR63" s="1028"/>
      <c r="WHS63" s="1028"/>
      <c r="WHT63" s="1028"/>
      <c r="WHU63" s="1028"/>
      <c r="WHV63" s="1028"/>
      <c r="WHW63" s="1028"/>
      <c r="WHX63" s="1028"/>
      <c r="WHY63" s="1028"/>
      <c r="WHZ63" s="1028"/>
      <c r="WIA63" s="1028"/>
      <c r="WIB63" s="1028"/>
      <c r="WIC63" s="1028"/>
      <c r="WID63" s="1028"/>
      <c r="WIE63" s="1028"/>
      <c r="WIF63" s="1028"/>
      <c r="WIG63" s="1028"/>
      <c r="WIH63" s="1028"/>
      <c r="WII63" s="1028"/>
      <c r="WIJ63" s="1028"/>
      <c r="WIK63" s="1028"/>
      <c r="WIL63" s="1028"/>
      <c r="WIM63" s="1028"/>
      <c r="WIN63" s="1028"/>
      <c r="WIO63" s="1028"/>
      <c r="WIP63" s="1028"/>
      <c r="WIQ63" s="1028"/>
      <c r="WIR63" s="1028"/>
      <c r="WIS63" s="1028"/>
      <c r="WIT63" s="1028"/>
      <c r="WIU63" s="1028"/>
      <c r="WIV63" s="1028"/>
      <c r="WIW63" s="1028"/>
      <c r="WIX63" s="1028"/>
      <c r="WIY63" s="1028"/>
      <c r="WIZ63" s="1028"/>
      <c r="WJA63" s="1028"/>
      <c r="WJB63" s="1028"/>
      <c r="WJC63" s="1028"/>
      <c r="WJD63" s="1028"/>
      <c r="WJE63" s="1028"/>
      <c r="WJF63" s="1028"/>
      <c r="WJG63" s="1028"/>
      <c r="WJH63" s="1028"/>
      <c r="WJI63" s="1028"/>
      <c r="WJJ63" s="1028"/>
      <c r="WJK63" s="1028"/>
      <c r="WJL63" s="1028"/>
      <c r="WJM63" s="1028"/>
      <c r="WJN63" s="1028"/>
      <c r="WJO63" s="1028"/>
      <c r="WJP63" s="1028"/>
      <c r="WJQ63" s="1028"/>
      <c r="WJR63" s="1028"/>
      <c r="WJS63" s="1028"/>
      <c r="WJT63" s="1028"/>
      <c r="WJU63" s="1028"/>
      <c r="WJV63" s="1028"/>
      <c r="WJW63" s="1028"/>
      <c r="WJX63" s="1028"/>
      <c r="WJY63" s="1028"/>
      <c r="WJZ63" s="1028"/>
      <c r="WKA63" s="1028"/>
      <c r="WKB63" s="1028"/>
      <c r="WKC63" s="1028"/>
      <c r="WKD63" s="1028"/>
      <c r="WKE63" s="1028"/>
      <c r="WKF63" s="1028"/>
      <c r="WKG63" s="1028"/>
      <c r="WKH63" s="1028"/>
      <c r="WKI63" s="1028"/>
      <c r="WKJ63" s="1028"/>
      <c r="WKK63" s="1028"/>
      <c r="WKL63" s="1028"/>
      <c r="WKM63" s="1028"/>
      <c r="WKN63" s="1028"/>
      <c r="WKO63" s="1028"/>
      <c r="WKP63" s="1028"/>
      <c r="WKQ63" s="1028"/>
      <c r="WKR63" s="1028"/>
      <c r="WKS63" s="1028"/>
      <c r="WKT63" s="1028"/>
      <c r="WKU63" s="1028"/>
      <c r="WKV63" s="1028"/>
      <c r="WKW63" s="1028"/>
      <c r="WKX63" s="1028"/>
      <c r="WKY63" s="1028"/>
      <c r="WKZ63" s="1028"/>
      <c r="WLA63" s="1028"/>
      <c r="WLB63" s="1028"/>
      <c r="WLC63" s="1028"/>
      <c r="WLD63" s="1028"/>
      <c r="WLE63" s="1028"/>
      <c r="WLF63" s="1028"/>
      <c r="WLG63" s="1028"/>
      <c r="WLH63" s="1028"/>
      <c r="WLI63" s="1028"/>
      <c r="WLJ63" s="1028"/>
      <c r="WLK63" s="1028"/>
      <c r="WLL63" s="1028"/>
      <c r="WLM63" s="1028"/>
      <c r="WLN63" s="1028"/>
      <c r="WLO63" s="1028"/>
      <c r="WLP63" s="1028"/>
      <c r="WLQ63" s="1028"/>
      <c r="WLR63" s="1028"/>
      <c r="WLS63" s="1028"/>
      <c r="WLT63" s="1028"/>
      <c r="WLU63" s="1028"/>
      <c r="WLV63" s="1028"/>
      <c r="WLW63" s="1028"/>
      <c r="WLX63" s="1028"/>
      <c r="WLY63" s="1028"/>
      <c r="WLZ63" s="1028"/>
      <c r="WMA63" s="1028"/>
      <c r="WMB63" s="1028"/>
      <c r="WMC63" s="1028"/>
      <c r="WMD63" s="1028"/>
      <c r="WME63" s="1028"/>
      <c r="WMF63" s="1028"/>
      <c r="WMG63" s="1028"/>
      <c r="WMH63" s="1028"/>
      <c r="WMI63" s="1028"/>
      <c r="WMJ63" s="1028"/>
      <c r="WMK63" s="1028"/>
      <c r="WML63" s="1028"/>
      <c r="WMM63" s="1028"/>
      <c r="WMN63" s="1028"/>
      <c r="WMO63" s="1028"/>
      <c r="WMP63" s="1028"/>
      <c r="WMQ63" s="1028"/>
      <c r="WMR63" s="1028"/>
      <c r="WMS63" s="1028"/>
      <c r="WMT63" s="1028"/>
      <c r="WMU63" s="1028"/>
      <c r="WMV63" s="1028"/>
      <c r="WMW63" s="1028"/>
      <c r="WMX63" s="1028"/>
      <c r="WMY63" s="1028"/>
      <c r="WMZ63" s="1028"/>
      <c r="WNA63" s="1028"/>
      <c r="WNB63" s="1028"/>
      <c r="WNC63" s="1028"/>
      <c r="WND63" s="1028"/>
      <c r="WNE63" s="1028"/>
      <c r="WNF63" s="1028"/>
      <c r="WNG63" s="1028"/>
      <c r="WNH63" s="1028"/>
      <c r="WNI63" s="1028"/>
      <c r="WNJ63" s="1028"/>
      <c r="WNK63" s="1028"/>
      <c r="WNL63" s="1028"/>
      <c r="WNM63" s="1028"/>
      <c r="WNN63" s="1028"/>
      <c r="WNO63" s="1028"/>
      <c r="WNP63" s="1028"/>
      <c r="WNQ63" s="1028"/>
      <c r="WNR63" s="1028"/>
      <c r="WNS63" s="1028"/>
      <c r="WNT63" s="1028"/>
      <c r="WNU63" s="1028"/>
      <c r="WNV63" s="1028"/>
      <c r="WNW63" s="1028"/>
      <c r="WNX63" s="1028"/>
      <c r="WNY63" s="1028"/>
      <c r="WNZ63" s="1028"/>
      <c r="WOA63" s="1028"/>
      <c r="WOB63" s="1028"/>
      <c r="WOC63" s="1028"/>
      <c r="WOD63" s="1028"/>
      <c r="WOE63" s="1028"/>
      <c r="WOF63" s="1028"/>
      <c r="WOG63" s="1028"/>
      <c r="WOH63" s="1028"/>
      <c r="WOI63" s="1028"/>
      <c r="WOJ63" s="1028"/>
      <c r="WOK63" s="1028"/>
      <c r="WOL63" s="1028"/>
      <c r="WOM63" s="1028"/>
      <c r="WON63" s="1028"/>
      <c r="WOO63" s="1028"/>
      <c r="WOP63" s="1028"/>
      <c r="WOQ63" s="1028"/>
      <c r="WOR63" s="1028"/>
      <c r="WOS63" s="1028"/>
      <c r="WOT63" s="1028"/>
      <c r="WOU63" s="1028"/>
      <c r="WOV63" s="1028"/>
      <c r="WOW63" s="1028"/>
      <c r="WOX63" s="1028"/>
      <c r="WOY63" s="1028"/>
      <c r="WOZ63" s="1028"/>
      <c r="WPA63" s="1028"/>
      <c r="WPB63" s="1028"/>
      <c r="WPC63" s="1028"/>
      <c r="WPD63" s="1028"/>
      <c r="WPE63" s="1028"/>
      <c r="WPF63" s="1028"/>
      <c r="WPG63" s="1028"/>
      <c r="WPH63" s="1028"/>
      <c r="WPI63" s="1028"/>
      <c r="WPJ63" s="1028"/>
      <c r="WPK63" s="1028"/>
      <c r="WPL63" s="1028"/>
      <c r="WPM63" s="1028"/>
      <c r="WPN63" s="1028"/>
      <c r="WPO63" s="1028"/>
      <c r="WPP63" s="1028"/>
      <c r="WPQ63" s="1028"/>
      <c r="WPR63" s="1028"/>
      <c r="WPS63" s="1028"/>
      <c r="WPT63" s="1028"/>
      <c r="WPU63" s="1028"/>
      <c r="WPV63" s="1028"/>
      <c r="WPW63" s="1028"/>
      <c r="WPX63" s="1028"/>
      <c r="WPY63" s="1028"/>
      <c r="WPZ63" s="1028"/>
      <c r="WQA63" s="1028"/>
      <c r="WQB63" s="1028"/>
      <c r="WQC63" s="1028"/>
      <c r="WQD63" s="1028"/>
      <c r="WQE63" s="1028"/>
      <c r="WQF63" s="1028"/>
      <c r="WQG63" s="1028"/>
      <c r="WQH63" s="1028"/>
      <c r="WQI63" s="1028"/>
      <c r="WQJ63" s="1028"/>
      <c r="WQK63" s="1028"/>
      <c r="WQL63" s="1028"/>
      <c r="WQM63" s="1028"/>
      <c r="WQN63" s="1028"/>
      <c r="WQO63" s="1028"/>
      <c r="WQP63" s="1028"/>
      <c r="WQQ63" s="1028"/>
      <c r="WQR63" s="1028"/>
      <c r="WQS63" s="1028"/>
      <c r="WQT63" s="1028"/>
      <c r="WQU63" s="1028"/>
      <c r="WQV63" s="1028"/>
      <c r="WQW63" s="1028"/>
      <c r="WQX63" s="1028"/>
      <c r="WQY63" s="1028"/>
      <c r="WQZ63" s="1028"/>
      <c r="WRA63" s="1028"/>
      <c r="WRB63" s="1028"/>
      <c r="WRC63" s="1028"/>
      <c r="WRD63" s="1028"/>
      <c r="WRE63" s="1028"/>
      <c r="WRF63" s="1028"/>
      <c r="WRG63" s="1028"/>
      <c r="WRH63" s="1028"/>
      <c r="WRI63" s="1028"/>
      <c r="WRJ63" s="1028"/>
      <c r="WRK63" s="1028"/>
      <c r="WRL63" s="1028"/>
      <c r="WRM63" s="1028"/>
      <c r="WRN63" s="1028"/>
      <c r="WRO63" s="1028"/>
      <c r="WRP63" s="1028"/>
      <c r="WRQ63" s="1028"/>
      <c r="WRR63" s="1028"/>
      <c r="WRS63" s="1028"/>
      <c r="WRT63" s="1028"/>
      <c r="WRU63" s="1028"/>
      <c r="WRV63" s="1028"/>
      <c r="WRW63" s="1028"/>
      <c r="WRX63" s="1028"/>
      <c r="WRY63" s="1028"/>
      <c r="WRZ63" s="1028"/>
      <c r="WSA63" s="1028"/>
      <c r="WSB63" s="1028"/>
      <c r="WSC63" s="1028"/>
      <c r="WSD63" s="1028"/>
      <c r="WSE63" s="1028"/>
      <c r="WSF63" s="1028"/>
      <c r="WSG63" s="1028"/>
      <c r="WSH63" s="1028"/>
      <c r="WSI63" s="1028"/>
      <c r="WSJ63" s="1028"/>
      <c r="WSK63" s="1028"/>
      <c r="WSL63" s="1028"/>
      <c r="WSM63" s="1028"/>
      <c r="WSN63" s="1028"/>
      <c r="WSO63" s="1028"/>
      <c r="WSP63" s="1028"/>
      <c r="WSQ63" s="1028"/>
      <c r="WSR63" s="1028"/>
      <c r="WSS63" s="1028"/>
      <c r="WST63" s="1028"/>
      <c r="WSU63" s="1028"/>
      <c r="WSV63" s="1028"/>
      <c r="WSW63" s="1028"/>
      <c r="WSX63" s="1028"/>
      <c r="WSY63" s="1028"/>
      <c r="WSZ63" s="1028"/>
      <c r="WTA63" s="1028"/>
      <c r="WTB63" s="1028"/>
      <c r="WTC63" s="1028"/>
      <c r="WTD63" s="1028"/>
      <c r="WTE63" s="1028"/>
      <c r="WTF63" s="1028"/>
      <c r="WTG63" s="1028"/>
      <c r="WTH63" s="1028"/>
      <c r="WTI63" s="1028"/>
      <c r="WTJ63" s="1028"/>
      <c r="WTK63" s="1028"/>
      <c r="WTL63" s="1028"/>
      <c r="WTM63" s="1028"/>
      <c r="WTN63" s="1028"/>
      <c r="WTO63" s="1028"/>
      <c r="WTP63" s="1028"/>
      <c r="WTQ63" s="1028"/>
      <c r="WTR63" s="1028"/>
      <c r="WTS63" s="1028"/>
      <c r="WTT63" s="1028"/>
      <c r="WTU63" s="1028"/>
      <c r="WTV63" s="1028"/>
      <c r="WTW63" s="1028"/>
      <c r="WTX63" s="1028"/>
      <c r="WTY63" s="1028"/>
      <c r="WTZ63" s="1028"/>
      <c r="WUA63" s="1028"/>
      <c r="WUB63" s="1028"/>
      <c r="WUC63" s="1028"/>
      <c r="WUD63" s="1028"/>
      <c r="WUE63" s="1028"/>
      <c r="WUF63" s="1028"/>
      <c r="WUG63" s="1028"/>
      <c r="WUH63" s="1028"/>
      <c r="WUI63" s="1028"/>
      <c r="WUJ63" s="1028"/>
      <c r="WUK63" s="1028"/>
      <c r="WUL63" s="1028"/>
      <c r="WUM63" s="1028"/>
      <c r="WUN63" s="1028"/>
      <c r="WUO63" s="1028"/>
      <c r="WUP63" s="1028"/>
      <c r="WUQ63" s="1028"/>
      <c r="WUR63" s="1028"/>
      <c r="WUS63" s="1028"/>
      <c r="WUT63" s="1028"/>
      <c r="WUU63" s="1028"/>
      <c r="WUV63" s="1028"/>
      <c r="WUW63" s="1028"/>
      <c r="WUX63" s="1028"/>
      <c r="WUY63" s="1028"/>
      <c r="WUZ63" s="1028"/>
      <c r="WVA63" s="1028"/>
      <c r="WVB63" s="1028"/>
      <c r="WVC63" s="1028"/>
      <c r="WVD63" s="1028"/>
      <c r="WVE63" s="1028"/>
      <c r="WVF63" s="1028"/>
      <c r="WVG63" s="1028"/>
      <c r="WVH63" s="1028"/>
      <c r="WVI63" s="1028"/>
      <c r="WVJ63" s="1028"/>
      <c r="WVK63" s="1028"/>
      <c r="WVL63" s="1028"/>
      <c r="WVM63" s="1028"/>
      <c r="WVN63" s="1028"/>
      <c r="WVO63" s="1028"/>
      <c r="WVP63" s="1028"/>
      <c r="WVQ63" s="1028"/>
      <c r="WVR63" s="1028"/>
      <c r="WVS63" s="1028"/>
      <c r="WVT63" s="1028"/>
      <c r="WVU63" s="1028"/>
      <c r="WVV63" s="1028"/>
      <c r="WVW63" s="1028"/>
      <c r="WVX63" s="1028"/>
      <c r="WVY63" s="1028"/>
      <c r="WVZ63" s="1028"/>
      <c r="WWA63" s="1028"/>
      <c r="WWB63" s="1028"/>
      <c r="WWC63" s="1028"/>
      <c r="WWD63" s="1028"/>
      <c r="WWE63" s="1028"/>
      <c r="WWF63" s="1028"/>
      <c r="WWG63" s="1028"/>
      <c r="WWH63" s="1028"/>
      <c r="WWI63" s="1028"/>
      <c r="WWJ63" s="1028"/>
      <c r="WWK63" s="1028"/>
      <c r="WWL63" s="1028"/>
      <c r="WWM63" s="1028"/>
      <c r="WWN63" s="1028"/>
      <c r="WWO63" s="1028"/>
      <c r="WWP63" s="1028"/>
      <c r="WWQ63" s="1028"/>
      <c r="WWR63" s="1028"/>
      <c r="WWS63" s="1028"/>
      <c r="WWT63" s="1028"/>
      <c r="WWU63" s="1028"/>
      <c r="WWV63" s="1028"/>
      <c r="WWW63" s="1028"/>
      <c r="WWX63" s="1028"/>
      <c r="WWY63" s="1028"/>
      <c r="WWZ63" s="1028"/>
      <c r="WXA63" s="1028"/>
      <c r="WXB63" s="1028"/>
      <c r="WXC63" s="1028"/>
      <c r="WXD63" s="1028"/>
      <c r="WXE63" s="1028"/>
      <c r="WXF63" s="1028"/>
      <c r="WXG63" s="1028"/>
      <c r="WXH63" s="1028"/>
      <c r="WXI63" s="1028"/>
      <c r="WXJ63" s="1028"/>
      <c r="WXK63" s="1028"/>
      <c r="WXL63" s="1028"/>
      <c r="WXM63" s="1028"/>
      <c r="WXN63" s="1028"/>
      <c r="WXO63" s="1028"/>
      <c r="WXP63" s="1028"/>
      <c r="WXQ63" s="1028"/>
      <c r="WXR63" s="1028"/>
      <c r="WXS63" s="1028"/>
      <c r="WXT63" s="1028"/>
      <c r="WXU63" s="1028"/>
      <c r="WXV63" s="1028"/>
      <c r="WXW63" s="1028"/>
      <c r="WXX63" s="1028"/>
      <c r="WXY63" s="1028"/>
      <c r="WXZ63" s="1028"/>
      <c r="WYA63" s="1028"/>
      <c r="WYB63" s="1028"/>
      <c r="WYC63" s="1028"/>
      <c r="WYD63" s="1028"/>
      <c r="WYE63" s="1028"/>
      <c r="WYF63" s="1028"/>
      <c r="WYG63" s="1028"/>
      <c r="WYH63" s="1028"/>
      <c r="WYI63" s="1028"/>
      <c r="WYJ63" s="1028"/>
      <c r="WYK63" s="1028"/>
      <c r="WYL63" s="1028"/>
      <c r="WYM63" s="1028"/>
      <c r="WYN63" s="1028"/>
      <c r="WYO63" s="1028"/>
      <c r="WYP63" s="1028"/>
      <c r="WYQ63" s="1028"/>
      <c r="WYR63" s="1028"/>
      <c r="WYS63" s="1028"/>
      <c r="WYT63" s="1028"/>
      <c r="WYU63" s="1028"/>
      <c r="WYV63" s="1028"/>
      <c r="WYW63" s="1028"/>
      <c r="WYX63" s="1028"/>
      <c r="WYY63" s="1028"/>
      <c r="WYZ63" s="1028"/>
      <c r="WZA63" s="1028"/>
      <c r="WZB63" s="1028"/>
      <c r="WZC63" s="1028"/>
      <c r="WZD63" s="1028"/>
      <c r="WZE63" s="1028"/>
      <c r="WZF63" s="1028"/>
      <c r="WZG63" s="1028"/>
      <c r="WZH63" s="1028"/>
      <c r="WZI63" s="1028"/>
      <c r="WZJ63" s="1028"/>
      <c r="WZK63" s="1028"/>
      <c r="WZL63" s="1028"/>
      <c r="WZM63" s="1028"/>
      <c r="WZN63" s="1028"/>
      <c r="WZO63" s="1028"/>
      <c r="WZP63" s="1028"/>
      <c r="WZQ63" s="1028"/>
      <c r="WZR63" s="1028"/>
      <c r="WZS63" s="1028"/>
      <c r="WZT63" s="1028"/>
      <c r="WZU63" s="1028"/>
      <c r="WZV63" s="1028"/>
      <c r="WZW63" s="1028"/>
      <c r="WZX63" s="1028"/>
      <c r="WZY63" s="1028"/>
      <c r="WZZ63" s="1028"/>
      <c r="XAA63" s="1028"/>
      <c r="XAB63" s="1028"/>
      <c r="XAC63" s="1028"/>
      <c r="XAD63" s="1028"/>
      <c r="XAE63" s="1028"/>
      <c r="XAF63" s="1028"/>
      <c r="XAG63" s="1028"/>
      <c r="XAH63" s="1028"/>
      <c r="XAI63" s="1028"/>
      <c r="XAJ63" s="1028"/>
      <c r="XAK63" s="1028"/>
      <c r="XAL63" s="1028"/>
      <c r="XAM63" s="1028"/>
      <c r="XAN63" s="1028"/>
      <c r="XAO63" s="1028"/>
      <c r="XAP63" s="1028"/>
      <c r="XAQ63" s="1028"/>
      <c r="XAR63" s="1028"/>
      <c r="XAS63" s="1028"/>
      <c r="XAT63" s="1028"/>
      <c r="XAU63" s="1028"/>
      <c r="XAV63" s="1028"/>
      <c r="XAW63" s="1028"/>
      <c r="XAX63" s="1028"/>
      <c r="XAY63" s="1028"/>
      <c r="XAZ63" s="1028"/>
      <c r="XBA63" s="1028"/>
      <c r="XBB63" s="1028"/>
      <c r="XBC63" s="1028"/>
      <c r="XBD63" s="1028"/>
      <c r="XBE63" s="1028"/>
      <c r="XBF63" s="1028"/>
      <c r="XBG63" s="1028"/>
      <c r="XBH63" s="1028"/>
      <c r="XBI63" s="1028"/>
      <c r="XBJ63" s="1028"/>
      <c r="XBK63" s="1028"/>
      <c r="XBL63" s="1028"/>
      <c r="XBM63" s="1028"/>
      <c r="XBN63" s="1028"/>
      <c r="XBO63" s="1028"/>
      <c r="XBP63" s="1028"/>
      <c r="XBQ63" s="1028"/>
      <c r="XBR63" s="1028"/>
      <c r="XBS63" s="1028"/>
      <c r="XBT63" s="1028"/>
      <c r="XBU63" s="1028"/>
      <c r="XBV63" s="1028"/>
      <c r="XBW63" s="1028"/>
      <c r="XBX63" s="1028"/>
      <c r="XBY63" s="1028"/>
      <c r="XBZ63" s="1028"/>
      <c r="XCA63" s="1028"/>
      <c r="XCB63" s="1028"/>
      <c r="XCC63" s="1028"/>
      <c r="XCD63" s="1028"/>
      <c r="XCE63" s="1028"/>
      <c r="XCF63" s="1028"/>
      <c r="XCG63" s="1028"/>
      <c r="XCH63" s="1028"/>
      <c r="XCI63" s="1028"/>
      <c r="XCJ63" s="1028"/>
      <c r="XCK63" s="1028"/>
      <c r="XCL63" s="1028"/>
      <c r="XCM63" s="1028"/>
      <c r="XCN63" s="1028"/>
      <c r="XCO63" s="1028"/>
      <c r="XCP63" s="1028"/>
      <c r="XCQ63" s="1028"/>
      <c r="XCR63" s="1028"/>
      <c r="XCS63" s="1028"/>
      <c r="XCT63" s="1028"/>
      <c r="XCU63" s="1028"/>
      <c r="XCV63" s="1028"/>
      <c r="XCW63" s="1028"/>
      <c r="XCX63" s="1028"/>
      <c r="XCY63" s="1028"/>
      <c r="XCZ63" s="1028"/>
      <c r="XDA63" s="1028"/>
      <c r="XDB63" s="1028"/>
      <c r="XDC63" s="1028"/>
      <c r="XDD63" s="1028"/>
      <c r="XDE63" s="1028"/>
      <c r="XDF63" s="1028"/>
      <c r="XDG63" s="1028"/>
      <c r="XDH63" s="1028"/>
      <c r="XDI63" s="1028"/>
      <c r="XDJ63" s="1028"/>
      <c r="XDK63" s="1028"/>
      <c r="XDL63" s="1028"/>
      <c r="XDM63" s="1028"/>
      <c r="XDN63" s="1028"/>
      <c r="XDO63" s="1028"/>
      <c r="XDP63" s="1028"/>
      <c r="XDQ63" s="1028"/>
      <c r="XDR63" s="1028"/>
      <c r="XDS63" s="1028"/>
      <c r="XDT63" s="1028"/>
      <c r="XDU63" s="1028"/>
      <c r="XDV63" s="1028"/>
      <c r="XDW63" s="1028"/>
      <c r="XDX63" s="1028"/>
      <c r="XDY63" s="1028"/>
      <c r="XDZ63" s="1028"/>
      <c r="XEA63" s="1028"/>
      <c r="XEB63" s="1028"/>
      <c r="XEC63" s="1028"/>
      <c r="XED63" s="1028"/>
      <c r="XEE63" s="1028"/>
      <c r="XEF63" s="1028"/>
      <c r="XEG63" s="1028"/>
      <c r="XEH63" s="1028"/>
      <c r="XEI63" s="1028"/>
      <c r="XEJ63" s="1028"/>
      <c r="XEK63" s="1028"/>
      <c r="XEL63" s="1028"/>
      <c r="XEM63" s="1028"/>
      <c r="XEN63" s="1028"/>
      <c r="XEO63" s="1028"/>
      <c r="XEP63" s="1028"/>
      <c r="XEQ63" s="1028"/>
      <c r="XER63" s="1028"/>
      <c r="XES63" s="1028"/>
      <c r="XET63" s="1028"/>
      <c r="XEU63" s="1028"/>
      <c r="XEV63" s="1028"/>
      <c r="XEW63" s="1028"/>
      <c r="XEX63" s="1028"/>
      <c r="XEY63" s="1028"/>
      <c r="XEZ63" s="1028"/>
      <c r="XFA63" s="1028"/>
      <c r="XFB63" s="1028"/>
      <c r="XFC63" s="1028"/>
      <c r="XFD63" s="1028"/>
    </row>
    <row r="64" spans="1:16384" s="208" customFormat="1" ht="17.45" customHeight="1">
      <c r="A64" s="1028"/>
      <c r="B64" s="1028"/>
      <c r="C64" s="1028"/>
      <c r="D64" s="1028"/>
      <c r="E64" s="1028"/>
      <c r="F64" s="1028"/>
      <c r="G64" s="1028"/>
      <c r="H64" s="1028"/>
      <c r="I64" s="1028"/>
      <c r="J64" s="1028"/>
      <c r="K64" s="1028"/>
      <c r="L64" s="1028"/>
      <c r="M64" s="1028"/>
      <c r="N64" s="1028"/>
      <c r="O64" s="1028"/>
      <c r="P64" s="1028"/>
      <c r="Q64" s="1028"/>
      <c r="R64" s="1028"/>
      <c r="S64" s="1028"/>
      <c r="T64" s="1028"/>
      <c r="U64" s="1028"/>
      <c r="V64" s="1028"/>
      <c r="W64" s="1028"/>
      <c r="X64" s="1028"/>
      <c r="Y64" s="1028"/>
      <c r="Z64" s="1028"/>
      <c r="AA64" s="1028"/>
      <c r="AB64" s="1028"/>
      <c r="AC64" s="1028"/>
      <c r="AD64" s="1028"/>
      <c r="AE64" s="1028"/>
      <c r="AF64" s="1028"/>
      <c r="AG64" s="1028"/>
      <c r="AH64" s="1028"/>
      <c r="AI64" s="1028"/>
      <c r="AJ64" s="1028"/>
      <c r="AK64" s="1028"/>
      <c r="AL64" s="1028"/>
      <c r="AM64" s="1028"/>
      <c r="AN64" s="1028"/>
      <c r="AO64" s="1028"/>
      <c r="AP64" s="1028"/>
      <c r="AQ64" s="1028"/>
      <c r="AR64" s="1028"/>
      <c r="AS64" s="1028"/>
      <c r="AT64" s="1028"/>
      <c r="AU64" s="1028"/>
      <c r="AV64" s="1028"/>
      <c r="AW64" s="1028"/>
      <c r="AX64" s="1028"/>
      <c r="AY64" s="1028"/>
      <c r="AZ64" s="1028"/>
      <c r="BA64" s="1028"/>
      <c r="BB64" s="1028"/>
      <c r="BC64" s="1028"/>
      <c r="BD64" s="1028"/>
      <c r="BE64" s="1028"/>
      <c r="BF64" s="1028"/>
      <c r="BG64" s="1028"/>
      <c r="BH64" s="1028"/>
      <c r="BI64" s="1028"/>
      <c r="BJ64" s="1028"/>
      <c r="BK64" s="1028"/>
      <c r="BL64" s="1028"/>
      <c r="BM64" s="1028"/>
      <c r="BN64" s="1028"/>
      <c r="BO64" s="1028"/>
      <c r="BP64" s="1028"/>
      <c r="BQ64" s="1028"/>
      <c r="BR64" s="1028"/>
      <c r="BS64" s="1028"/>
      <c r="BT64" s="1028"/>
      <c r="BU64" s="1028"/>
      <c r="BV64" s="1028"/>
      <c r="BW64" s="1028"/>
      <c r="BX64" s="1028"/>
      <c r="BY64" s="1028"/>
      <c r="BZ64" s="1028"/>
      <c r="CA64" s="1028"/>
      <c r="CB64" s="1028"/>
      <c r="CC64" s="1028"/>
      <c r="CD64" s="1028"/>
      <c r="CE64" s="1028"/>
      <c r="CF64" s="1028"/>
      <c r="CG64" s="1028"/>
      <c r="CH64" s="1028"/>
      <c r="CI64" s="1028"/>
      <c r="CJ64" s="1028"/>
      <c r="CK64" s="1028"/>
      <c r="CL64" s="1028"/>
      <c r="CM64" s="1028"/>
      <c r="CN64" s="1028"/>
      <c r="CO64" s="1028"/>
      <c r="CP64" s="1028"/>
      <c r="CQ64" s="1028"/>
      <c r="CR64" s="1028"/>
      <c r="CS64" s="1028"/>
      <c r="CT64" s="1028"/>
      <c r="CU64" s="1028"/>
      <c r="CV64" s="1028"/>
      <c r="CW64" s="1028"/>
      <c r="CX64" s="1028"/>
      <c r="CY64" s="1028"/>
      <c r="CZ64" s="1028"/>
      <c r="DA64" s="1028"/>
      <c r="DB64" s="1028"/>
      <c r="DC64" s="1028"/>
      <c r="DD64" s="1028"/>
      <c r="DE64" s="1028"/>
      <c r="DF64" s="1028"/>
      <c r="DG64" s="1028"/>
      <c r="DH64" s="1028"/>
      <c r="DI64" s="1028"/>
      <c r="DJ64" s="1028"/>
      <c r="DK64" s="1028"/>
      <c r="DL64" s="1028"/>
      <c r="DM64" s="1028"/>
      <c r="DN64" s="1028"/>
      <c r="DO64" s="1028"/>
      <c r="DP64" s="1028"/>
      <c r="DQ64" s="1028"/>
      <c r="DR64" s="1028"/>
      <c r="DS64" s="1028"/>
      <c r="DT64" s="1028"/>
      <c r="DU64" s="1028"/>
      <c r="DV64" s="1028"/>
      <c r="DW64" s="1028"/>
      <c r="DX64" s="1028"/>
      <c r="DY64" s="1028"/>
      <c r="DZ64" s="1028"/>
      <c r="EA64" s="1028"/>
      <c r="EB64" s="1028"/>
      <c r="EC64" s="1028"/>
      <c r="ED64" s="1028"/>
      <c r="EE64" s="1028"/>
      <c r="EF64" s="1028"/>
      <c r="EG64" s="1028"/>
      <c r="EH64" s="1028"/>
      <c r="EI64" s="1028"/>
      <c r="EJ64" s="1028"/>
      <c r="EK64" s="1028"/>
      <c r="EL64" s="1028"/>
      <c r="EM64" s="1028"/>
      <c r="EN64" s="1028"/>
      <c r="EO64" s="1028"/>
      <c r="EP64" s="1028"/>
      <c r="EQ64" s="1028"/>
      <c r="ER64" s="1028"/>
      <c r="ES64" s="1028"/>
      <c r="ET64" s="1028"/>
      <c r="EU64" s="1028"/>
      <c r="EV64" s="1028"/>
      <c r="EW64" s="1028"/>
      <c r="EX64" s="1028"/>
      <c r="EY64" s="1028"/>
      <c r="EZ64" s="1028"/>
      <c r="FA64" s="1028"/>
      <c r="FB64" s="1028"/>
      <c r="FC64" s="1028"/>
      <c r="FD64" s="1028"/>
      <c r="FE64" s="1028"/>
      <c r="FF64" s="1028"/>
      <c r="FG64" s="1028"/>
      <c r="FH64" s="1028"/>
      <c r="FI64" s="1028"/>
      <c r="FJ64" s="1028"/>
      <c r="FK64" s="1028"/>
      <c r="FL64" s="1028"/>
      <c r="FM64" s="1028"/>
      <c r="FN64" s="1028"/>
      <c r="FO64" s="1028"/>
      <c r="FP64" s="1028"/>
      <c r="FQ64" s="1028"/>
      <c r="FR64" s="1028"/>
      <c r="FS64" s="1028"/>
      <c r="FT64" s="1028"/>
      <c r="FU64" s="1028"/>
      <c r="FV64" s="1028"/>
      <c r="FW64" s="1028"/>
      <c r="FX64" s="1028"/>
      <c r="FY64" s="1028"/>
      <c r="FZ64" s="1028"/>
      <c r="GA64" s="1028"/>
      <c r="GB64" s="1028"/>
      <c r="GC64" s="1028"/>
      <c r="GD64" s="1028"/>
      <c r="GE64" s="1028"/>
      <c r="GF64" s="1028"/>
      <c r="GG64" s="1028"/>
      <c r="GH64" s="1028"/>
      <c r="GI64" s="1028"/>
      <c r="GJ64" s="1028"/>
      <c r="GK64" s="1028"/>
      <c r="GL64" s="1028"/>
      <c r="GM64" s="1028"/>
      <c r="GN64" s="1028"/>
      <c r="GO64" s="1028"/>
      <c r="GP64" s="1028"/>
      <c r="GQ64" s="1028"/>
      <c r="GR64" s="1028"/>
      <c r="GS64" s="1028"/>
      <c r="GT64" s="1028"/>
      <c r="GU64" s="1028"/>
      <c r="GV64" s="1028"/>
      <c r="GW64" s="1028"/>
      <c r="GX64" s="1028"/>
      <c r="GY64" s="1028"/>
      <c r="GZ64" s="1028"/>
      <c r="HA64" s="1028"/>
      <c r="HB64" s="1028"/>
      <c r="HC64" s="1028"/>
      <c r="HD64" s="1028"/>
      <c r="HE64" s="1028"/>
      <c r="HF64" s="1028"/>
      <c r="HG64" s="1028"/>
      <c r="HH64" s="1028"/>
      <c r="HI64" s="1028"/>
      <c r="HJ64" s="1028"/>
      <c r="HK64" s="1028"/>
      <c r="HL64" s="1028"/>
      <c r="HM64" s="1028"/>
      <c r="HN64" s="1028"/>
      <c r="HO64" s="1028"/>
      <c r="HP64" s="1028"/>
      <c r="HQ64" s="1028"/>
      <c r="HR64" s="1028"/>
      <c r="HS64" s="1028"/>
      <c r="HT64" s="1028"/>
      <c r="HU64" s="1028"/>
      <c r="HV64" s="1028"/>
      <c r="HW64" s="1028"/>
      <c r="HX64" s="1028"/>
      <c r="HY64" s="1028"/>
      <c r="HZ64" s="1028"/>
      <c r="IA64" s="1028"/>
      <c r="IB64" s="1028"/>
      <c r="IC64" s="1028"/>
      <c r="ID64" s="1028"/>
      <c r="IE64" s="1028"/>
      <c r="IF64" s="1028"/>
      <c r="IG64" s="1028"/>
      <c r="IH64" s="1028"/>
      <c r="II64" s="1028"/>
      <c r="IJ64" s="1028"/>
      <c r="IK64" s="1028"/>
      <c r="IL64" s="1028"/>
      <c r="IM64" s="1028"/>
      <c r="IN64" s="1028"/>
      <c r="IO64" s="1028"/>
      <c r="IP64" s="1028"/>
      <c r="IQ64" s="1028"/>
      <c r="IR64" s="1028"/>
      <c r="IS64" s="1028"/>
      <c r="IT64" s="1028"/>
      <c r="IU64" s="1028"/>
      <c r="IV64" s="1028"/>
      <c r="IW64" s="1028"/>
      <c r="IX64" s="1028"/>
      <c r="IY64" s="1028"/>
      <c r="IZ64" s="1028"/>
      <c r="JA64" s="1028"/>
      <c r="JB64" s="1028"/>
      <c r="JC64" s="1028"/>
      <c r="JD64" s="1028"/>
      <c r="JE64" s="1028"/>
      <c r="JF64" s="1028"/>
      <c r="JG64" s="1028"/>
      <c r="JH64" s="1028"/>
      <c r="JI64" s="1028"/>
      <c r="JJ64" s="1028"/>
      <c r="JK64" s="1028"/>
      <c r="JL64" s="1028"/>
      <c r="JM64" s="1028"/>
      <c r="JN64" s="1028"/>
      <c r="JO64" s="1028"/>
      <c r="JP64" s="1028"/>
      <c r="JQ64" s="1028"/>
      <c r="JR64" s="1028"/>
      <c r="JS64" s="1028"/>
      <c r="JT64" s="1028"/>
      <c r="JU64" s="1028"/>
      <c r="JV64" s="1028"/>
      <c r="JW64" s="1028"/>
      <c r="JX64" s="1028"/>
      <c r="JY64" s="1028"/>
      <c r="JZ64" s="1028"/>
      <c r="KA64" s="1028"/>
      <c r="KB64" s="1028"/>
      <c r="KC64" s="1028"/>
      <c r="KD64" s="1028"/>
      <c r="KE64" s="1028"/>
      <c r="KF64" s="1028"/>
      <c r="KG64" s="1028"/>
      <c r="KH64" s="1028"/>
      <c r="KI64" s="1028"/>
      <c r="KJ64" s="1028"/>
      <c r="KK64" s="1028"/>
      <c r="KL64" s="1028"/>
      <c r="KM64" s="1028"/>
      <c r="KN64" s="1028"/>
      <c r="KO64" s="1028"/>
      <c r="KP64" s="1028"/>
      <c r="KQ64" s="1028"/>
      <c r="KR64" s="1028"/>
      <c r="KS64" s="1028"/>
      <c r="KT64" s="1028"/>
      <c r="KU64" s="1028"/>
      <c r="KV64" s="1028"/>
      <c r="KW64" s="1028"/>
      <c r="KX64" s="1028"/>
      <c r="KY64" s="1028"/>
      <c r="KZ64" s="1028"/>
      <c r="LA64" s="1028"/>
      <c r="LB64" s="1028"/>
      <c r="LC64" s="1028"/>
      <c r="LD64" s="1028"/>
      <c r="LE64" s="1028"/>
      <c r="LF64" s="1028"/>
      <c r="LG64" s="1028"/>
      <c r="LH64" s="1028"/>
      <c r="LI64" s="1028"/>
      <c r="LJ64" s="1028"/>
      <c r="LK64" s="1028"/>
      <c r="LL64" s="1028"/>
      <c r="LM64" s="1028"/>
      <c r="LN64" s="1028"/>
      <c r="LO64" s="1028"/>
      <c r="LP64" s="1028"/>
      <c r="LQ64" s="1028"/>
      <c r="LR64" s="1028"/>
      <c r="LS64" s="1028"/>
      <c r="LT64" s="1028"/>
      <c r="LU64" s="1028"/>
      <c r="LV64" s="1028"/>
      <c r="LW64" s="1028"/>
      <c r="LX64" s="1028"/>
      <c r="LY64" s="1028"/>
      <c r="LZ64" s="1028"/>
      <c r="MA64" s="1028"/>
      <c r="MB64" s="1028"/>
      <c r="MC64" s="1028"/>
      <c r="MD64" s="1028"/>
      <c r="ME64" s="1028"/>
      <c r="MF64" s="1028"/>
      <c r="MG64" s="1028"/>
      <c r="MH64" s="1028"/>
      <c r="MI64" s="1028"/>
      <c r="MJ64" s="1028"/>
      <c r="MK64" s="1028"/>
      <c r="ML64" s="1028"/>
      <c r="MM64" s="1028"/>
      <c r="MN64" s="1028"/>
      <c r="MO64" s="1028"/>
      <c r="MP64" s="1028"/>
      <c r="MQ64" s="1028"/>
      <c r="MR64" s="1028"/>
      <c r="MS64" s="1028"/>
      <c r="MT64" s="1028"/>
      <c r="MU64" s="1028"/>
      <c r="MV64" s="1028"/>
      <c r="MW64" s="1028"/>
      <c r="MX64" s="1028"/>
      <c r="MY64" s="1028"/>
      <c r="MZ64" s="1028"/>
      <c r="NA64" s="1028"/>
      <c r="NB64" s="1028"/>
      <c r="NC64" s="1028"/>
      <c r="ND64" s="1028"/>
      <c r="NE64" s="1028"/>
      <c r="NF64" s="1028"/>
      <c r="NG64" s="1028"/>
      <c r="NH64" s="1028"/>
      <c r="NI64" s="1028"/>
      <c r="NJ64" s="1028"/>
      <c r="NK64" s="1028"/>
      <c r="NL64" s="1028"/>
      <c r="NM64" s="1028"/>
      <c r="NN64" s="1028"/>
      <c r="NO64" s="1028"/>
      <c r="NP64" s="1028"/>
      <c r="NQ64" s="1028"/>
      <c r="NR64" s="1028"/>
      <c r="NS64" s="1028"/>
      <c r="NT64" s="1028"/>
      <c r="NU64" s="1028"/>
      <c r="NV64" s="1028"/>
      <c r="NW64" s="1028"/>
      <c r="NX64" s="1028"/>
      <c r="NY64" s="1028"/>
      <c r="NZ64" s="1028"/>
      <c r="OA64" s="1028"/>
      <c r="OB64" s="1028"/>
      <c r="OC64" s="1028"/>
      <c r="OD64" s="1028"/>
      <c r="OE64" s="1028"/>
      <c r="OF64" s="1028"/>
      <c r="OG64" s="1028"/>
      <c r="OH64" s="1028"/>
      <c r="OI64" s="1028"/>
      <c r="OJ64" s="1028"/>
      <c r="OK64" s="1028"/>
      <c r="OL64" s="1028"/>
      <c r="OM64" s="1028"/>
      <c r="ON64" s="1028"/>
      <c r="OO64" s="1028"/>
      <c r="OP64" s="1028"/>
      <c r="OQ64" s="1028"/>
      <c r="OR64" s="1028"/>
      <c r="OS64" s="1028"/>
      <c r="OT64" s="1028"/>
      <c r="OU64" s="1028"/>
      <c r="OV64" s="1028"/>
      <c r="OW64" s="1028"/>
      <c r="OX64" s="1028"/>
      <c r="OY64" s="1028"/>
      <c r="OZ64" s="1028"/>
      <c r="PA64" s="1028"/>
      <c r="PB64" s="1028"/>
      <c r="PC64" s="1028"/>
      <c r="PD64" s="1028"/>
      <c r="PE64" s="1028"/>
      <c r="PF64" s="1028"/>
      <c r="PG64" s="1028"/>
      <c r="PH64" s="1028"/>
      <c r="PI64" s="1028"/>
      <c r="PJ64" s="1028"/>
      <c r="PK64" s="1028"/>
      <c r="PL64" s="1028"/>
      <c r="PM64" s="1028"/>
      <c r="PN64" s="1028"/>
      <c r="PO64" s="1028"/>
      <c r="PP64" s="1028"/>
      <c r="PQ64" s="1028"/>
      <c r="PR64" s="1028"/>
      <c r="PS64" s="1028"/>
      <c r="PT64" s="1028"/>
      <c r="PU64" s="1028"/>
      <c r="PV64" s="1028"/>
      <c r="PW64" s="1028"/>
      <c r="PX64" s="1028"/>
      <c r="PY64" s="1028"/>
      <c r="PZ64" s="1028"/>
      <c r="QA64" s="1028"/>
      <c r="QB64" s="1028"/>
      <c r="QC64" s="1028"/>
      <c r="QD64" s="1028"/>
      <c r="QE64" s="1028"/>
      <c r="QF64" s="1028"/>
      <c r="QG64" s="1028"/>
      <c r="QH64" s="1028"/>
      <c r="QI64" s="1028"/>
      <c r="QJ64" s="1028"/>
      <c r="QK64" s="1028"/>
      <c r="QL64" s="1028"/>
      <c r="QM64" s="1028"/>
      <c r="QN64" s="1028"/>
      <c r="QO64" s="1028"/>
      <c r="QP64" s="1028"/>
      <c r="QQ64" s="1028"/>
      <c r="QR64" s="1028"/>
      <c r="QS64" s="1028"/>
      <c r="QT64" s="1028"/>
      <c r="QU64" s="1028"/>
      <c r="QV64" s="1028"/>
      <c r="QW64" s="1028"/>
      <c r="QX64" s="1028"/>
      <c r="QY64" s="1028"/>
      <c r="QZ64" s="1028"/>
      <c r="RA64" s="1028"/>
      <c r="RB64" s="1028"/>
      <c r="RC64" s="1028"/>
      <c r="RD64" s="1028"/>
      <c r="RE64" s="1028"/>
      <c r="RF64" s="1028"/>
      <c r="RG64" s="1028"/>
      <c r="RH64" s="1028"/>
      <c r="RI64" s="1028"/>
      <c r="RJ64" s="1028"/>
      <c r="RK64" s="1028"/>
      <c r="RL64" s="1028"/>
      <c r="RM64" s="1028"/>
      <c r="RN64" s="1028"/>
      <c r="RO64" s="1028"/>
      <c r="RP64" s="1028"/>
      <c r="RQ64" s="1028"/>
      <c r="RR64" s="1028"/>
      <c r="RS64" s="1028"/>
      <c r="RT64" s="1028"/>
      <c r="RU64" s="1028"/>
      <c r="RV64" s="1028"/>
      <c r="RW64" s="1028"/>
      <c r="RX64" s="1028"/>
      <c r="RY64" s="1028"/>
      <c r="RZ64" s="1028"/>
      <c r="SA64" s="1028"/>
      <c r="SB64" s="1028"/>
      <c r="SC64" s="1028"/>
      <c r="SD64" s="1028"/>
      <c r="SE64" s="1028"/>
      <c r="SF64" s="1028"/>
      <c r="SG64" s="1028"/>
      <c r="SH64" s="1028"/>
      <c r="SI64" s="1028"/>
      <c r="SJ64" s="1028"/>
      <c r="SK64" s="1028"/>
      <c r="SL64" s="1028"/>
      <c r="SM64" s="1028"/>
      <c r="SN64" s="1028"/>
      <c r="SO64" s="1028"/>
      <c r="SP64" s="1028"/>
      <c r="SQ64" s="1028"/>
      <c r="SR64" s="1028"/>
      <c r="SS64" s="1028"/>
      <c r="ST64" s="1028"/>
      <c r="SU64" s="1028"/>
      <c r="SV64" s="1028"/>
      <c r="SW64" s="1028"/>
      <c r="SX64" s="1028"/>
      <c r="SY64" s="1028"/>
      <c r="SZ64" s="1028"/>
      <c r="TA64" s="1028"/>
      <c r="TB64" s="1028"/>
      <c r="TC64" s="1028"/>
      <c r="TD64" s="1028"/>
      <c r="TE64" s="1028"/>
      <c r="TF64" s="1028"/>
      <c r="TG64" s="1028"/>
      <c r="TH64" s="1028"/>
      <c r="TI64" s="1028"/>
      <c r="TJ64" s="1028"/>
      <c r="TK64" s="1028"/>
      <c r="TL64" s="1028"/>
      <c r="TM64" s="1028"/>
      <c r="TN64" s="1028"/>
      <c r="TO64" s="1028"/>
      <c r="TP64" s="1028"/>
      <c r="TQ64" s="1028"/>
      <c r="TR64" s="1028"/>
      <c r="TS64" s="1028"/>
      <c r="TT64" s="1028"/>
      <c r="TU64" s="1028"/>
      <c r="TV64" s="1028"/>
      <c r="TW64" s="1028"/>
      <c r="TX64" s="1028"/>
      <c r="TY64" s="1028"/>
      <c r="TZ64" s="1028"/>
      <c r="UA64" s="1028"/>
      <c r="UB64" s="1028"/>
      <c r="UC64" s="1028"/>
      <c r="UD64" s="1028"/>
      <c r="UE64" s="1028"/>
      <c r="UF64" s="1028"/>
      <c r="UG64" s="1028"/>
      <c r="UH64" s="1028"/>
      <c r="UI64" s="1028"/>
      <c r="UJ64" s="1028"/>
      <c r="UK64" s="1028"/>
      <c r="UL64" s="1028"/>
      <c r="UM64" s="1028"/>
      <c r="UN64" s="1028"/>
      <c r="UO64" s="1028"/>
      <c r="UP64" s="1028"/>
      <c r="UQ64" s="1028"/>
      <c r="UR64" s="1028"/>
      <c r="US64" s="1028"/>
      <c r="UT64" s="1028"/>
      <c r="UU64" s="1028"/>
      <c r="UV64" s="1028"/>
      <c r="UW64" s="1028"/>
      <c r="UX64" s="1028"/>
      <c r="UY64" s="1028"/>
      <c r="UZ64" s="1028"/>
      <c r="VA64" s="1028"/>
      <c r="VB64" s="1028"/>
      <c r="VC64" s="1028"/>
      <c r="VD64" s="1028"/>
      <c r="VE64" s="1028"/>
      <c r="VF64" s="1028"/>
      <c r="VG64" s="1028"/>
      <c r="VH64" s="1028"/>
      <c r="VI64" s="1028"/>
      <c r="VJ64" s="1028"/>
      <c r="VK64" s="1028"/>
      <c r="VL64" s="1028"/>
      <c r="VM64" s="1028"/>
      <c r="VN64" s="1028"/>
      <c r="VO64" s="1028"/>
      <c r="VP64" s="1028"/>
      <c r="VQ64" s="1028"/>
      <c r="VR64" s="1028"/>
      <c r="VS64" s="1028"/>
      <c r="VT64" s="1028"/>
      <c r="VU64" s="1028"/>
      <c r="VV64" s="1028"/>
      <c r="VW64" s="1028"/>
      <c r="VX64" s="1028"/>
      <c r="VY64" s="1028"/>
      <c r="VZ64" s="1028"/>
      <c r="WA64" s="1028"/>
      <c r="WB64" s="1028"/>
      <c r="WC64" s="1028"/>
      <c r="WD64" s="1028"/>
      <c r="WE64" s="1028"/>
      <c r="WF64" s="1028"/>
      <c r="WG64" s="1028"/>
      <c r="WH64" s="1028"/>
      <c r="WI64" s="1028"/>
      <c r="WJ64" s="1028"/>
      <c r="WK64" s="1028"/>
      <c r="WL64" s="1028"/>
      <c r="WM64" s="1028"/>
      <c r="WN64" s="1028"/>
      <c r="WO64" s="1028"/>
      <c r="WP64" s="1028"/>
      <c r="WQ64" s="1028"/>
      <c r="WR64" s="1028"/>
      <c r="WS64" s="1028"/>
      <c r="WT64" s="1028"/>
      <c r="WU64" s="1028"/>
      <c r="WV64" s="1028"/>
      <c r="WW64" s="1028"/>
      <c r="WX64" s="1028"/>
      <c r="WY64" s="1028"/>
      <c r="WZ64" s="1028"/>
      <c r="XA64" s="1028"/>
      <c r="XB64" s="1028"/>
      <c r="XC64" s="1028"/>
      <c r="XD64" s="1028"/>
      <c r="XE64" s="1028"/>
      <c r="XF64" s="1028"/>
      <c r="XG64" s="1028"/>
      <c r="XH64" s="1028"/>
      <c r="XI64" s="1028"/>
      <c r="XJ64" s="1028"/>
      <c r="XK64" s="1028"/>
      <c r="XL64" s="1028"/>
      <c r="XM64" s="1028"/>
      <c r="XN64" s="1028"/>
      <c r="XO64" s="1028"/>
      <c r="XP64" s="1028"/>
      <c r="XQ64" s="1028"/>
      <c r="XR64" s="1028"/>
      <c r="XS64" s="1028"/>
      <c r="XT64" s="1028"/>
      <c r="XU64" s="1028"/>
      <c r="XV64" s="1028"/>
      <c r="XW64" s="1028"/>
      <c r="XX64" s="1028"/>
      <c r="XY64" s="1028"/>
      <c r="XZ64" s="1028"/>
      <c r="YA64" s="1028"/>
      <c r="YB64" s="1028"/>
      <c r="YC64" s="1028"/>
      <c r="YD64" s="1028"/>
      <c r="YE64" s="1028"/>
      <c r="YF64" s="1028"/>
      <c r="YG64" s="1028"/>
      <c r="YH64" s="1028"/>
      <c r="YI64" s="1028"/>
      <c r="YJ64" s="1028"/>
      <c r="YK64" s="1028"/>
      <c r="YL64" s="1028"/>
      <c r="YM64" s="1028"/>
      <c r="YN64" s="1028"/>
      <c r="YO64" s="1028"/>
      <c r="YP64" s="1028"/>
      <c r="YQ64" s="1028"/>
      <c r="YR64" s="1028"/>
      <c r="YS64" s="1028"/>
      <c r="YT64" s="1028"/>
      <c r="YU64" s="1028"/>
      <c r="YV64" s="1028"/>
      <c r="YW64" s="1028"/>
      <c r="YX64" s="1028"/>
      <c r="YY64" s="1028"/>
      <c r="YZ64" s="1028"/>
      <c r="ZA64" s="1028"/>
      <c r="ZB64" s="1028"/>
      <c r="ZC64" s="1028"/>
      <c r="ZD64" s="1028"/>
      <c r="ZE64" s="1028"/>
      <c r="ZF64" s="1028"/>
      <c r="ZG64" s="1028"/>
      <c r="ZH64" s="1028"/>
      <c r="ZI64" s="1028"/>
      <c r="ZJ64" s="1028"/>
      <c r="ZK64" s="1028"/>
      <c r="ZL64" s="1028"/>
      <c r="ZM64" s="1028"/>
      <c r="ZN64" s="1028"/>
      <c r="ZO64" s="1028"/>
      <c r="ZP64" s="1028"/>
      <c r="ZQ64" s="1028"/>
      <c r="ZR64" s="1028"/>
      <c r="ZS64" s="1028"/>
      <c r="ZT64" s="1028"/>
      <c r="ZU64" s="1028"/>
      <c r="ZV64" s="1028"/>
      <c r="ZW64" s="1028"/>
      <c r="ZX64" s="1028"/>
      <c r="ZY64" s="1028"/>
      <c r="ZZ64" s="1028"/>
      <c r="AAA64" s="1028"/>
      <c r="AAB64" s="1028"/>
      <c r="AAC64" s="1028"/>
      <c r="AAD64" s="1028"/>
      <c r="AAE64" s="1028"/>
      <c r="AAF64" s="1028"/>
      <c r="AAG64" s="1028"/>
      <c r="AAH64" s="1028"/>
      <c r="AAI64" s="1028"/>
      <c r="AAJ64" s="1028"/>
      <c r="AAK64" s="1028"/>
      <c r="AAL64" s="1028"/>
      <c r="AAM64" s="1028"/>
      <c r="AAN64" s="1028"/>
      <c r="AAO64" s="1028"/>
      <c r="AAP64" s="1028"/>
      <c r="AAQ64" s="1028"/>
      <c r="AAR64" s="1028"/>
      <c r="AAS64" s="1028"/>
      <c r="AAT64" s="1028"/>
      <c r="AAU64" s="1028"/>
      <c r="AAV64" s="1028"/>
      <c r="AAW64" s="1028"/>
      <c r="AAX64" s="1028"/>
      <c r="AAY64" s="1028"/>
      <c r="AAZ64" s="1028"/>
      <c r="ABA64" s="1028"/>
      <c r="ABB64" s="1028"/>
      <c r="ABC64" s="1028"/>
      <c r="ABD64" s="1028"/>
      <c r="ABE64" s="1028"/>
      <c r="ABF64" s="1028"/>
      <c r="ABG64" s="1028"/>
      <c r="ABH64" s="1028"/>
      <c r="ABI64" s="1028"/>
      <c r="ABJ64" s="1028"/>
      <c r="ABK64" s="1028"/>
      <c r="ABL64" s="1028"/>
      <c r="ABM64" s="1028"/>
      <c r="ABN64" s="1028"/>
      <c r="ABO64" s="1028"/>
      <c r="ABP64" s="1028"/>
      <c r="ABQ64" s="1028"/>
      <c r="ABR64" s="1028"/>
      <c r="ABS64" s="1028"/>
      <c r="ABT64" s="1028"/>
      <c r="ABU64" s="1028"/>
      <c r="ABV64" s="1028"/>
      <c r="ABW64" s="1028"/>
      <c r="ABX64" s="1028"/>
      <c r="ABY64" s="1028"/>
      <c r="ABZ64" s="1028"/>
      <c r="ACA64" s="1028"/>
      <c r="ACB64" s="1028"/>
      <c r="ACC64" s="1028"/>
      <c r="ACD64" s="1028"/>
      <c r="ACE64" s="1028"/>
      <c r="ACF64" s="1028"/>
      <c r="ACG64" s="1028"/>
      <c r="ACH64" s="1028"/>
      <c r="ACI64" s="1028"/>
      <c r="ACJ64" s="1028"/>
      <c r="ACK64" s="1028"/>
      <c r="ACL64" s="1028"/>
      <c r="ACM64" s="1028"/>
      <c r="ACN64" s="1028"/>
      <c r="ACO64" s="1028"/>
      <c r="ACP64" s="1028"/>
      <c r="ACQ64" s="1028"/>
      <c r="ACR64" s="1028"/>
      <c r="ACS64" s="1028"/>
      <c r="ACT64" s="1028"/>
      <c r="ACU64" s="1028"/>
      <c r="ACV64" s="1028"/>
      <c r="ACW64" s="1028"/>
      <c r="ACX64" s="1028"/>
      <c r="ACY64" s="1028"/>
      <c r="ACZ64" s="1028"/>
      <c r="ADA64" s="1028"/>
      <c r="ADB64" s="1028"/>
      <c r="ADC64" s="1028"/>
      <c r="ADD64" s="1028"/>
      <c r="ADE64" s="1028"/>
      <c r="ADF64" s="1028"/>
      <c r="ADG64" s="1028"/>
      <c r="ADH64" s="1028"/>
      <c r="ADI64" s="1028"/>
      <c r="ADJ64" s="1028"/>
      <c r="ADK64" s="1028"/>
      <c r="ADL64" s="1028"/>
      <c r="ADM64" s="1028"/>
      <c r="ADN64" s="1028"/>
      <c r="ADO64" s="1028"/>
      <c r="ADP64" s="1028"/>
      <c r="ADQ64" s="1028"/>
      <c r="ADR64" s="1028"/>
      <c r="ADS64" s="1028"/>
      <c r="ADT64" s="1028"/>
      <c r="ADU64" s="1028"/>
      <c r="ADV64" s="1028"/>
      <c r="ADW64" s="1028"/>
      <c r="ADX64" s="1028"/>
      <c r="ADY64" s="1028"/>
      <c r="ADZ64" s="1028"/>
      <c r="AEA64" s="1028"/>
      <c r="AEB64" s="1028"/>
      <c r="AEC64" s="1028"/>
      <c r="AED64" s="1028"/>
      <c r="AEE64" s="1028"/>
      <c r="AEF64" s="1028"/>
      <c r="AEG64" s="1028"/>
      <c r="AEH64" s="1028"/>
      <c r="AEI64" s="1028"/>
      <c r="AEJ64" s="1028"/>
      <c r="AEK64" s="1028"/>
      <c r="AEL64" s="1028"/>
      <c r="AEM64" s="1028"/>
      <c r="AEN64" s="1028"/>
      <c r="AEO64" s="1028"/>
      <c r="AEP64" s="1028"/>
      <c r="AEQ64" s="1028"/>
      <c r="AER64" s="1028"/>
      <c r="AES64" s="1028"/>
      <c r="AET64" s="1028"/>
      <c r="AEU64" s="1028"/>
      <c r="AEV64" s="1028"/>
      <c r="AEW64" s="1028"/>
      <c r="AEX64" s="1028"/>
      <c r="AEY64" s="1028"/>
      <c r="AEZ64" s="1028"/>
      <c r="AFA64" s="1028"/>
      <c r="AFB64" s="1028"/>
      <c r="AFC64" s="1028"/>
      <c r="AFD64" s="1028"/>
      <c r="AFE64" s="1028"/>
      <c r="AFF64" s="1028"/>
      <c r="AFG64" s="1028"/>
      <c r="AFH64" s="1028"/>
      <c r="AFI64" s="1028"/>
      <c r="AFJ64" s="1028"/>
      <c r="AFK64" s="1028"/>
      <c r="AFL64" s="1028"/>
      <c r="AFM64" s="1028"/>
      <c r="AFN64" s="1028"/>
      <c r="AFO64" s="1028"/>
      <c r="AFP64" s="1028"/>
      <c r="AFQ64" s="1028"/>
      <c r="AFR64" s="1028"/>
      <c r="AFS64" s="1028"/>
      <c r="AFT64" s="1028"/>
      <c r="AFU64" s="1028"/>
      <c r="AFV64" s="1028"/>
      <c r="AFW64" s="1028"/>
      <c r="AFX64" s="1028"/>
      <c r="AFY64" s="1028"/>
      <c r="AFZ64" s="1028"/>
      <c r="AGA64" s="1028"/>
      <c r="AGB64" s="1028"/>
      <c r="AGC64" s="1028"/>
      <c r="AGD64" s="1028"/>
      <c r="AGE64" s="1028"/>
      <c r="AGF64" s="1028"/>
      <c r="AGG64" s="1028"/>
      <c r="AGH64" s="1028"/>
      <c r="AGI64" s="1028"/>
      <c r="AGJ64" s="1028"/>
      <c r="AGK64" s="1028"/>
      <c r="AGL64" s="1028"/>
      <c r="AGM64" s="1028"/>
      <c r="AGN64" s="1028"/>
      <c r="AGO64" s="1028"/>
      <c r="AGP64" s="1028"/>
      <c r="AGQ64" s="1028"/>
      <c r="AGR64" s="1028"/>
      <c r="AGS64" s="1028"/>
      <c r="AGT64" s="1028"/>
      <c r="AGU64" s="1028"/>
      <c r="AGV64" s="1028"/>
      <c r="AGW64" s="1028"/>
      <c r="AGX64" s="1028"/>
      <c r="AGY64" s="1028"/>
      <c r="AGZ64" s="1028"/>
      <c r="AHA64" s="1028"/>
      <c r="AHB64" s="1028"/>
      <c r="AHC64" s="1028"/>
      <c r="AHD64" s="1028"/>
      <c r="AHE64" s="1028"/>
      <c r="AHF64" s="1028"/>
      <c r="AHG64" s="1028"/>
      <c r="AHH64" s="1028"/>
      <c r="AHI64" s="1028"/>
      <c r="AHJ64" s="1028"/>
      <c r="AHK64" s="1028"/>
      <c r="AHL64" s="1028"/>
      <c r="AHM64" s="1028"/>
      <c r="AHN64" s="1028"/>
      <c r="AHO64" s="1028"/>
      <c r="AHP64" s="1028"/>
      <c r="AHQ64" s="1028"/>
      <c r="AHR64" s="1028"/>
      <c r="AHS64" s="1028"/>
      <c r="AHT64" s="1028"/>
      <c r="AHU64" s="1028"/>
      <c r="AHV64" s="1028"/>
      <c r="AHW64" s="1028"/>
      <c r="AHX64" s="1028"/>
      <c r="AHY64" s="1028"/>
      <c r="AHZ64" s="1028"/>
      <c r="AIA64" s="1028"/>
      <c r="AIB64" s="1028"/>
      <c r="AIC64" s="1028"/>
      <c r="AID64" s="1028"/>
      <c r="AIE64" s="1028"/>
      <c r="AIF64" s="1028"/>
      <c r="AIG64" s="1028"/>
      <c r="AIH64" s="1028"/>
      <c r="AII64" s="1028"/>
      <c r="AIJ64" s="1028"/>
      <c r="AIK64" s="1028"/>
      <c r="AIL64" s="1028"/>
      <c r="AIM64" s="1028"/>
      <c r="AIN64" s="1028"/>
      <c r="AIO64" s="1028"/>
      <c r="AIP64" s="1028"/>
      <c r="AIQ64" s="1028"/>
      <c r="AIR64" s="1028"/>
      <c r="AIS64" s="1028"/>
      <c r="AIT64" s="1028"/>
      <c r="AIU64" s="1028"/>
      <c r="AIV64" s="1028"/>
      <c r="AIW64" s="1028"/>
      <c r="AIX64" s="1028"/>
      <c r="AIY64" s="1028"/>
      <c r="AIZ64" s="1028"/>
      <c r="AJA64" s="1028"/>
      <c r="AJB64" s="1028"/>
      <c r="AJC64" s="1028"/>
      <c r="AJD64" s="1028"/>
      <c r="AJE64" s="1028"/>
      <c r="AJF64" s="1028"/>
      <c r="AJG64" s="1028"/>
      <c r="AJH64" s="1028"/>
      <c r="AJI64" s="1028"/>
      <c r="AJJ64" s="1028"/>
      <c r="AJK64" s="1028"/>
      <c r="AJL64" s="1028"/>
      <c r="AJM64" s="1028"/>
      <c r="AJN64" s="1028"/>
      <c r="AJO64" s="1028"/>
      <c r="AJP64" s="1028"/>
      <c r="AJQ64" s="1028"/>
      <c r="AJR64" s="1028"/>
      <c r="AJS64" s="1028"/>
      <c r="AJT64" s="1028"/>
      <c r="AJU64" s="1028"/>
      <c r="AJV64" s="1028"/>
      <c r="AJW64" s="1028"/>
      <c r="AJX64" s="1028"/>
      <c r="AJY64" s="1028"/>
      <c r="AJZ64" s="1028"/>
      <c r="AKA64" s="1028"/>
      <c r="AKB64" s="1028"/>
      <c r="AKC64" s="1028"/>
      <c r="AKD64" s="1028"/>
      <c r="AKE64" s="1028"/>
      <c r="AKF64" s="1028"/>
      <c r="AKG64" s="1028"/>
      <c r="AKH64" s="1028"/>
      <c r="AKI64" s="1028"/>
      <c r="AKJ64" s="1028"/>
      <c r="AKK64" s="1028"/>
      <c r="AKL64" s="1028"/>
      <c r="AKM64" s="1028"/>
      <c r="AKN64" s="1028"/>
      <c r="AKO64" s="1028"/>
      <c r="AKP64" s="1028"/>
      <c r="AKQ64" s="1028"/>
      <c r="AKR64" s="1028"/>
      <c r="AKS64" s="1028"/>
      <c r="AKT64" s="1028"/>
      <c r="AKU64" s="1028"/>
      <c r="AKV64" s="1028"/>
      <c r="AKW64" s="1028"/>
      <c r="AKX64" s="1028"/>
      <c r="AKY64" s="1028"/>
      <c r="AKZ64" s="1028"/>
      <c r="ALA64" s="1028"/>
      <c r="ALB64" s="1028"/>
      <c r="ALC64" s="1028"/>
      <c r="ALD64" s="1028"/>
      <c r="ALE64" s="1028"/>
      <c r="ALF64" s="1028"/>
      <c r="ALG64" s="1028"/>
      <c r="ALH64" s="1028"/>
      <c r="ALI64" s="1028"/>
      <c r="ALJ64" s="1028"/>
      <c r="ALK64" s="1028"/>
      <c r="ALL64" s="1028"/>
      <c r="ALM64" s="1028"/>
      <c r="ALN64" s="1028"/>
      <c r="ALO64" s="1028"/>
      <c r="ALP64" s="1028"/>
      <c r="ALQ64" s="1028"/>
      <c r="ALR64" s="1028"/>
      <c r="ALS64" s="1028"/>
      <c r="ALT64" s="1028"/>
      <c r="ALU64" s="1028"/>
      <c r="ALV64" s="1028"/>
      <c r="ALW64" s="1028"/>
      <c r="ALX64" s="1028"/>
      <c r="ALY64" s="1028"/>
      <c r="ALZ64" s="1028"/>
      <c r="AMA64" s="1028"/>
      <c r="AMB64" s="1028"/>
      <c r="AMC64" s="1028"/>
      <c r="AMD64" s="1028"/>
      <c r="AME64" s="1028"/>
      <c r="AMF64" s="1028"/>
      <c r="AMG64" s="1028"/>
      <c r="AMH64" s="1028"/>
      <c r="AMI64" s="1028"/>
      <c r="AMJ64" s="1028"/>
      <c r="AMK64" s="1028"/>
      <c r="AML64" s="1028"/>
      <c r="AMM64" s="1028"/>
      <c r="AMN64" s="1028"/>
      <c r="AMO64" s="1028"/>
      <c r="AMP64" s="1028"/>
      <c r="AMQ64" s="1028"/>
      <c r="AMR64" s="1028"/>
      <c r="AMS64" s="1028"/>
      <c r="AMT64" s="1028"/>
      <c r="AMU64" s="1028"/>
      <c r="AMV64" s="1028"/>
      <c r="AMW64" s="1028"/>
      <c r="AMX64" s="1028"/>
      <c r="AMY64" s="1028"/>
      <c r="AMZ64" s="1028"/>
      <c r="ANA64" s="1028"/>
      <c r="ANB64" s="1028"/>
      <c r="ANC64" s="1028"/>
      <c r="AND64" s="1028"/>
      <c r="ANE64" s="1028"/>
      <c r="ANF64" s="1028"/>
      <c r="ANG64" s="1028"/>
      <c r="ANH64" s="1028"/>
      <c r="ANI64" s="1028"/>
      <c r="ANJ64" s="1028"/>
      <c r="ANK64" s="1028"/>
      <c r="ANL64" s="1028"/>
      <c r="ANM64" s="1028"/>
      <c r="ANN64" s="1028"/>
      <c r="ANO64" s="1028"/>
      <c r="ANP64" s="1028"/>
      <c r="ANQ64" s="1028"/>
      <c r="ANR64" s="1028"/>
      <c r="ANS64" s="1028"/>
      <c r="ANT64" s="1028"/>
      <c r="ANU64" s="1028"/>
      <c r="ANV64" s="1028"/>
      <c r="ANW64" s="1028"/>
      <c r="ANX64" s="1028"/>
      <c r="ANY64" s="1028"/>
      <c r="ANZ64" s="1028"/>
      <c r="AOA64" s="1028"/>
      <c r="AOB64" s="1028"/>
      <c r="AOC64" s="1028"/>
      <c r="AOD64" s="1028"/>
      <c r="AOE64" s="1028"/>
      <c r="AOF64" s="1028"/>
      <c r="AOG64" s="1028"/>
      <c r="AOH64" s="1028"/>
      <c r="AOI64" s="1028"/>
      <c r="AOJ64" s="1028"/>
      <c r="AOK64" s="1028"/>
      <c r="AOL64" s="1028"/>
      <c r="AOM64" s="1028"/>
      <c r="AON64" s="1028"/>
      <c r="AOO64" s="1028"/>
      <c r="AOP64" s="1028"/>
      <c r="AOQ64" s="1028"/>
      <c r="AOR64" s="1028"/>
      <c r="AOS64" s="1028"/>
      <c r="AOT64" s="1028"/>
      <c r="AOU64" s="1028"/>
      <c r="AOV64" s="1028"/>
      <c r="AOW64" s="1028"/>
      <c r="AOX64" s="1028"/>
      <c r="AOY64" s="1028"/>
      <c r="AOZ64" s="1028"/>
      <c r="APA64" s="1028"/>
      <c r="APB64" s="1028"/>
      <c r="APC64" s="1028"/>
      <c r="APD64" s="1028"/>
      <c r="APE64" s="1028"/>
      <c r="APF64" s="1028"/>
      <c r="APG64" s="1028"/>
      <c r="APH64" s="1028"/>
      <c r="API64" s="1028"/>
      <c r="APJ64" s="1028"/>
      <c r="APK64" s="1028"/>
      <c r="APL64" s="1028"/>
      <c r="APM64" s="1028"/>
      <c r="APN64" s="1028"/>
      <c r="APO64" s="1028"/>
      <c r="APP64" s="1028"/>
      <c r="APQ64" s="1028"/>
      <c r="APR64" s="1028"/>
      <c r="APS64" s="1028"/>
      <c r="APT64" s="1028"/>
      <c r="APU64" s="1028"/>
      <c r="APV64" s="1028"/>
      <c r="APW64" s="1028"/>
      <c r="APX64" s="1028"/>
      <c r="APY64" s="1028"/>
      <c r="APZ64" s="1028"/>
      <c r="AQA64" s="1028"/>
      <c r="AQB64" s="1028"/>
      <c r="AQC64" s="1028"/>
      <c r="AQD64" s="1028"/>
      <c r="AQE64" s="1028"/>
      <c r="AQF64" s="1028"/>
      <c r="AQG64" s="1028"/>
      <c r="AQH64" s="1028"/>
      <c r="AQI64" s="1028"/>
      <c r="AQJ64" s="1028"/>
      <c r="AQK64" s="1028"/>
      <c r="AQL64" s="1028"/>
      <c r="AQM64" s="1028"/>
      <c r="AQN64" s="1028"/>
      <c r="AQO64" s="1028"/>
      <c r="AQP64" s="1028"/>
      <c r="AQQ64" s="1028"/>
      <c r="AQR64" s="1028"/>
      <c r="AQS64" s="1028"/>
      <c r="AQT64" s="1028"/>
      <c r="AQU64" s="1028"/>
      <c r="AQV64" s="1028"/>
      <c r="AQW64" s="1028"/>
      <c r="AQX64" s="1028"/>
      <c r="AQY64" s="1028"/>
      <c r="AQZ64" s="1028"/>
      <c r="ARA64" s="1028"/>
      <c r="ARB64" s="1028"/>
      <c r="ARC64" s="1028"/>
      <c r="ARD64" s="1028"/>
      <c r="ARE64" s="1028"/>
      <c r="ARF64" s="1028"/>
      <c r="ARG64" s="1028"/>
      <c r="ARH64" s="1028"/>
      <c r="ARI64" s="1028"/>
      <c r="ARJ64" s="1028"/>
      <c r="ARK64" s="1028"/>
      <c r="ARL64" s="1028"/>
      <c r="ARM64" s="1028"/>
      <c r="ARN64" s="1028"/>
      <c r="ARO64" s="1028"/>
      <c r="ARP64" s="1028"/>
      <c r="ARQ64" s="1028"/>
      <c r="ARR64" s="1028"/>
      <c r="ARS64" s="1028"/>
      <c r="ART64" s="1028"/>
      <c r="ARU64" s="1028"/>
      <c r="ARV64" s="1028"/>
      <c r="ARW64" s="1028"/>
      <c r="ARX64" s="1028"/>
      <c r="ARY64" s="1028"/>
      <c r="ARZ64" s="1028"/>
      <c r="ASA64" s="1028"/>
      <c r="ASB64" s="1028"/>
      <c r="ASC64" s="1028"/>
      <c r="ASD64" s="1028"/>
      <c r="ASE64" s="1028"/>
      <c r="ASF64" s="1028"/>
      <c r="ASG64" s="1028"/>
      <c r="ASH64" s="1028"/>
      <c r="ASI64" s="1028"/>
      <c r="ASJ64" s="1028"/>
      <c r="ASK64" s="1028"/>
      <c r="ASL64" s="1028"/>
      <c r="ASM64" s="1028"/>
      <c r="ASN64" s="1028"/>
      <c r="ASO64" s="1028"/>
      <c r="ASP64" s="1028"/>
      <c r="ASQ64" s="1028"/>
      <c r="ASR64" s="1028"/>
      <c r="ASS64" s="1028"/>
      <c r="AST64" s="1028"/>
      <c r="ASU64" s="1028"/>
      <c r="ASV64" s="1028"/>
      <c r="ASW64" s="1028"/>
      <c r="ASX64" s="1028"/>
      <c r="ASY64" s="1028"/>
      <c r="ASZ64" s="1028"/>
      <c r="ATA64" s="1028"/>
      <c r="ATB64" s="1028"/>
      <c r="ATC64" s="1028"/>
      <c r="ATD64" s="1028"/>
      <c r="ATE64" s="1028"/>
      <c r="ATF64" s="1028"/>
      <c r="ATG64" s="1028"/>
      <c r="ATH64" s="1028"/>
      <c r="ATI64" s="1028"/>
      <c r="ATJ64" s="1028"/>
      <c r="ATK64" s="1028"/>
      <c r="ATL64" s="1028"/>
      <c r="ATM64" s="1028"/>
      <c r="ATN64" s="1028"/>
      <c r="ATO64" s="1028"/>
      <c r="ATP64" s="1028"/>
      <c r="ATQ64" s="1028"/>
      <c r="ATR64" s="1028"/>
      <c r="ATS64" s="1028"/>
      <c r="ATT64" s="1028"/>
      <c r="ATU64" s="1028"/>
      <c r="ATV64" s="1028"/>
      <c r="ATW64" s="1028"/>
      <c r="ATX64" s="1028"/>
      <c r="ATY64" s="1028"/>
      <c r="ATZ64" s="1028"/>
      <c r="AUA64" s="1028"/>
      <c r="AUB64" s="1028"/>
      <c r="AUC64" s="1028"/>
      <c r="AUD64" s="1028"/>
      <c r="AUE64" s="1028"/>
      <c r="AUF64" s="1028"/>
      <c r="AUG64" s="1028"/>
      <c r="AUH64" s="1028"/>
      <c r="AUI64" s="1028"/>
      <c r="AUJ64" s="1028"/>
      <c r="AUK64" s="1028"/>
      <c r="AUL64" s="1028"/>
      <c r="AUM64" s="1028"/>
      <c r="AUN64" s="1028"/>
      <c r="AUO64" s="1028"/>
      <c r="AUP64" s="1028"/>
      <c r="AUQ64" s="1028"/>
      <c r="AUR64" s="1028"/>
      <c r="AUS64" s="1028"/>
      <c r="AUT64" s="1028"/>
      <c r="AUU64" s="1028"/>
      <c r="AUV64" s="1028"/>
      <c r="AUW64" s="1028"/>
      <c r="AUX64" s="1028"/>
      <c r="AUY64" s="1028"/>
      <c r="AUZ64" s="1028"/>
      <c r="AVA64" s="1028"/>
      <c r="AVB64" s="1028"/>
      <c r="AVC64" s="1028"/>
      <c r="AVD64" s="1028"/>
      <c r="AVE64" s="1028"/>
      <c r="AVF64" s="1028"/>
      <c r="AVG64" s="1028"/>
      <c r="AVH64" s="1028"/>
      <c r="AVI64" s="1028"/>
      <c r="AVJ64" s="1028"/>
      <c r="AVK64" s="1028"/>
      <c r="AVL64" s="1028"/>
      <c r="AVM64" s="1028"/>
      <c r="AVN64" s="1028"/>
      <c r="AVO64" s="1028"/>
      <c r="AVP64" s="1028"/>
      <c r="AVQ64" s="1028"/>
      <c r="AVR64" s="1028"/>
      <c r="AVS64" s="1028"/>
      <c r="AVT64" s="1028"/>
      <c r="AVU64" s="1028"/>
      <c r="AVV64" s="1028"/>
      <c r="AVW64" s="1028"/>
      <c r="AVX64" s="1028"/>
      <c r="AVY64" s="1028"/>
      <c r="AVZ64" s="1028"/>
      <c r="AWA64" s="1028"/>
      <c r="AWB64" s="1028"/>
      <c r="AWC64" s="1028"/>
      <c r="AWD64" s="1028"/>
      <c r="AWE64" s="1028"/>
      <c r="AWF64" s="1028"/>
      <c r="AWG64" s="1028"/>
      <c r="AWH64" s="1028"/>
      <c r="AWI64" s="1028"/>
      <c r="AWJ64" s="1028"/>
      <c r="AWK64" s="1028"/>
      <c r="AWL64" s="1028"/>
      <c r="AWM64" s="1028"/>
      <c r="AWN64" s="1028"/>
      <c r="AWO64" s="1028"/>
      <c r="AWP64" s="1028"/>
      <c r="AWQ64" s="1028"/>
      <c r="AWR64" s="1028"/>
      <c r="AWS64" s="1028"/>
      <c r="AWT64" s="1028"/>
      <c r="AWU64" s="1028"/>
      <c r="AWV64" s="1028"/>
      <c r="AWW64" s="1028"/>
      <c r="AWX64" s="1028"/>
      <c r="AWY64" s="1028"/>
      <c r="AWZ64" s="1028"/>
      <c r="AXA64" s="1028"/>
      <c r="AXB64" s="1028"/>
      <c r="AXC64" s="1028"/>
      <c r="AXD64" s="1028"/>
      <c r="AXE64" s="1028"/>
      <c r="AXF64" s="1028"/>
      <c r="AXG64" s="1028"/>
      <c r="AXH64" s="1028"/>
      <c r="AXI64" s="1028"/>
      <c r="AXJ64" s="1028"/>
      <c r="AXK64" s="1028"/>
      <c r="AXL64" s="1028"/>
      <c r="AXM64" s="1028"/>
      <c r="AXN64" s="1028"/>
      <c r="AXO64" s="1028"/>
      <c r="AXP64" s="1028"/>
      <c r="AXQ64" s="1028"/>
      <c r="AXR64" s="1028"/>
      <c r="AXS64" s="1028"/>
      <c r="AXT64" s="1028"/>
      <c r="AXU64" s="1028"/>
      <c r="AXV64" s="1028"/>
      <c r="AXW64" s="1028"/>
      <c r="AXX64" s="1028"/>
      <c r="AXY64" s="1028"/>
      <c r="AXZ64" s="1028"/>
      <c r="AYA64" s="1028"/>
      <c r="AYB64" s="1028"/>
      <c r="AYC64" s="1028"/>
      <c r="AYD64" s="1028"/>
      <c r="AYE64" s="1028"/>
      <c r="AYF64" s="1028"/>
      <c r="AYG64" s="1028"/>
      <c r="AYH64" s="1028"/>
      <c r="AYI64" s="1028"/>
      <c r="AYJ64" s="1028"/>
      <c r="AYK64" s="1028"/>
      <c r="AYL64" s="1028"/>
      <c r="AYM64" s="1028"/>
      <c r="AYN64" s="1028"/>
      <c r="AYO64" s="1028"/>
      <c r="AYP64" s="1028"/>
      <c r="AYQ64" s="1028"/>
      <c r="AYR64" s="1028"/>
      <c r="AYS64" s="1028"/>
      <c r="AYT64" s="1028"/>
      <c r="AYU64" s="1028"/>
      <c r="AYV64" s="1028"/>
      <c r="AYW64" s="1028"/>
      <c r="AYX64" s="1028"/>
      <c r="AYY64" s="1028"/>
      <c r="AYZ64" s="1028"/>
      <c r="AZA64" s="1028"/>
      <c r="AZB64" s="1028"/>
      <c r="AZC64" s="1028"/>
      <c r="AZD64" s="1028"/>
      <c r="AZE64" s="1028"/>
      <c r="AZF64" s="1028"/>
      <c r="AZG64" s="1028"/>
      <c r="AZH64" s="1028"/>
      <c r="AZI64" s="1028"/>
      <c r="AZJ64" s="1028"/>
      <c r="AZK64" s="1028"/>
      <c r="AZL64" s="1028"/>
      <c r="AZM64" s="1028"/>
      <c r="AZN64" s="1028"/>
      <c r="AZO64" s="1028"/>
      <c r="AZP64" s="1028"/>
      <c r="AZQ64" s="1028"/>
      <c r="AZR64" s="1028"/>
      <c r="AZS64" s="1028"/>
      <c r="AZT64" s="1028"/>
      <c r="AZU64" s="1028"/>
      <c r="AZV64" s="1028"/>
      <c r="AZW64" s="1028"/>
      <c r="AZX64" s="1028"/>
      <c r="AZY64" s="1028"/>
      <c r="AZZ64" s="1028"/>
      <c r="BAA64" s="1028"/>
      <c r="BAB64" s="1028"/>
      <c r="BAC64" s="1028"/>
      <c r="BAD64" s="1028"/>
      <c r="BAE64" s="1028"/>
      <c r="BAF64" s="1028"/>
      <c r="BAG64" s="1028"/>
      <c r="BAH64" s="1028"/>
      <c r="BAI64" s="1028"/>
      <c r="BAJ64" s="1028"/>
      <c r="BAK64" s="1028"/>
      <c r="BAL64" s="1028"/>
      <c r="BAM64" s="1028"/>
      <c r="BAN64" s="1028"/>
      <c r="BAO64" s="1028"/>
      <c r="BAP64" s="1028"/>
      <c r="BAQ64" s="1028"/>
      <c r="BAR64" s="1028"/>
      <c r="BAS64" s="1028"/>
      <c r="BAT64" s="1028"/>
      <c r="BAU64" s="1028"/>
      <c r="BAV64" s="1028"/>
      <c r="BAW64" s="1028"/>
      <c r="BAX64" s="1028"/>
      <c r="BAY64" s="1028"/>
      <c r="BAZ64" s="1028"/>
      <c r="BBA64" s="1028"/>
      <c r="BBB64" s="1028"/>
      <c r="BBC64" s="1028"/>
      <c r="BBD64" s="1028"/>
      <c r="BBE64" s="1028"/>
      <c r="BBF64" s="1028"/>
      <c r="BBG64" s="1028"/>
      <c r="BBH64" s="1028"/>
      <c r="BBI64" s="1028"/>
      <c r="BBJ64" s="1028"/>
      <c r="BBK64" s="1028"/>
      <c r="BBL64" s="1028"/>
      <c r="BBM64" s="1028"/>
      <c r="BBN64" s="1028"/>
      <c r="BBO64" s="1028"/>
      <c r="BBP64" s="1028"/>
      <c r="BBQ64" s="1028"/>
      <c r="BBR64" s="1028"/>
      <c r="BBS64" s="1028"/>
      <c r="BBT64" s="1028"/>
      <c r="BBU64" s="1028"/>
      <c r="BBV64" s="1028"/>
      <c r="BBW64" s="1028"/>
      <c r="BBX64" s="1028"/>
      <c r="BBY64" s="1028"/>
      <c r="BBZ64" s="1028"/>
      <c r="BCA64" s="1028"/>
      <c r="BCB64" s="1028"/>
      <c r="BCC64" s="1028"/>
      <c r="BCD64" s="1028"/>
      <c r="BCE64" s="1028"/>
      <c r="BCF64" s="1028"/>
      <c r="BCG64" s="1028"/>
      <c r="BCH64" s="1028"/>
      <c r="BCI64" s="1028"/>
      <c r="BCJ64" s="1028"/>
      <c r="BCK64" s="1028"/>
      <c r="BCL64" s="1028"/>
      <c r="BCM64" s="1028"/>
      <c r="BCN64" s="1028"/>
      <c r="BCO64" s="1028"/>
      <c r="BCP64" s="1028"/>
      <c r="BCQ64" s="1028"/>
      <c r="BCR64" s="1028"/>
      <c r="BCS64" s="1028"/>
      <c r="BCT64" s="1028"/>
      <c r="BCU64" s="1028"/>
      <c r="BCV64" s="1028"/>
      <c r="BCW64" s="1028"/>
      <c r="BCX64" s="1028"/>
      <c r="BCY64" s="1028"/>
      <c r="BCZ64" s="1028"/>
      <c r="BDA64" s="1028"/>
      <c r="BDB64" s="1028"/>
      <c r="BDC64" s="1028"/>
      <c r="BDD64" s="1028"/>
      <c r="BDE64" s="1028"/>
      <c r="BDF64" s="1028"/>
      <c r="BDG64" s="1028"/>
      <c r="BDH64" s="1028"/>
      <c r="BDI64" s="1028"/>
      <c r="BDJ64" s="1028"/>
      <c r="BDK64" s="1028"/>
      <c r="BDL64" s="1028"/>
      <c r="BDM64" s="1028"/>
      <c r="BDN64" s="1028"/>
      <c r="BDO64" s="1028"/>
      <c r="BDP64" s="1028"/>
      <c r="BDQ64" s="1028"/>
      <c r="BDR64" s="1028"/>
      <c r="BDS64" s="1028"/>
      <c r="BDT64" s="1028"/>
      <c r="BDU64" s="1028"/>
      <c r="BDV64" s="1028"/>
      <c r="BDW64" s="1028"/>
      <c r="BDX64" s="1028"/>
      <c r="BDY64" s="1028"/>
      <c r="BDZ64" s="1028"/>
      <c r="BEA64" s="1028"/>
      <c r="BEB64" s="1028"/>
      <c r="BEC64" s="1028"/>
      <c r="BED64" s="1028"/>
      <c r="BEE64" s="1028"/>
      <c r="BEF64" s="1028"/>
      <c r="BEG64" s="1028"/>
      <c r="BEH64" s="1028"/>
      <c r="BEI64" s="1028"/>
      <c r="BEJ64" s="1028"/>
      <c r="BEK64" s="1028"/>
      <c r="BEL64" s="1028"/>
      <c r="BEM64" s="1028"/>
      <c r="BEN64" s="1028"/>
      <c r="BEO64" s="1028"/>
      <c r="BEP64" s="1028"/>
      <c r="BEQ64" s="1028"/>
      <c r="BER64" s="1028"/>
      <c r="BES64" s="1028"/>
      <c r="BET64" s="1028"/>
      <c r="BEU64" s="1028"/>
      <c r="BEV64" s="1028"/>
      <c r="BEW64" s="1028"/>
      <c r="BEX64" s="1028"/>
      <c r="BEY64" s="1028"/>
      <c r="BEZ64" s="1028"/>
      <c r="BFA64" s="1028"/>
      <c r="BFB64" s="1028"/>
      <c r="BFC64" s="1028"/>
      <c r="BFD64" s="1028"/>
      <c r="BFE64" s="1028"/>
      <c r="BFF64" s="1028"/>
      <c r="BFG64" s="1028"/>
      <c r="BFH64" s="1028"/>
      <c r="BFI64" s="1028"/>
      <c r="BFJ64" s="1028"/>
      <c r="BFK64" s="1028"/>
      <c r="BFL64" s="1028"/>
      <c r="BFM64" s="1028"/>
      <c r="BFN64" s="1028"/>
      <c r="BFO64" s="1028"/>
      <c r="BFP64" s="1028"/>
      <c r="BFQ64" s="1028"/>
      <c r="BFR64" s="1028"/>
      <c r="BFS64" s="1028"/>
      <c r="BFT64" s="1028"/>
      <c r="BFU64" s="1028"/>
      <c r="BFV64" s="1028"/>
      <c r="BFW64" s="1028"/>
      <c r="BFX64" s="1028"/>
      <c r="BFY64" s="1028"/>
      <c r="BFZ64" s="1028"/>
      <c r="BGA64" s="1028"/>
      <c r="BGB64" s="1028"/>
      <c r="BGC64" s="1028"/>
      <c r="BGD64" s="1028"/>
      <c r="BGE64" s="1028"/>
      <c r="BGF64" s="1028"/>
      <c r="BGG64" s="1028"/>
      <c r="BGH64" s="1028"/>
      <c r="BGI64" s="1028"/>
      <c r="BGJ64" s="1028"/>
      <c r="BGK64" s="1028"/>
      <c r="BGL64" s="1028"/>
      <c r="BGM64" s="1028"/>
      <c r="BGN64" s="1028"/>
      <c r="BGO64" s="1028"/>
      <c r="BGP64" s="1028"/>
      <c r="BGQ64" s="1028"/>
      <c r="BGR64" s="1028"/>
      <c r="BGS64" s="1028"/>
      <c r="BGT64" s="1028"/>
      <c r="BGU64" s="1028"/>
      <c r="BGV64" s="1028"/>
      <c r="BGW64" s="1028"/>
      <c r="BGX64" s="1028"/>
      <c r="BGY64" s="1028"/>
      <c r="BGZ64" s="1028"/>
      <c r="BHA64" s="1028"/>
      <c r="BHB64" s="1028"/>
      <c r="BHC64" s="1028"/>
      <c r="BHD64" s="1028"/>
      <c r="BHE64" s="1028"/>
      <c r="BHF64" s="1028"/>
      <c r="BHG64" s="1028"/>
      <c r="BHH64" s="1028"/>
      <c r="BHI64" s="1028"/>
      <c r="BHJ64" s="1028"/>
      <c r="BHK64" s="1028"/>
      <c r="BHL64" s="1028"/>
      <c r="BHM64" s="1028"/>
      <c r="BHN64" s="1028"/>
      <c r="BHO64" s="1028"/>
      <c r="BHP64" s="1028"/>
      <c r="BHQ64" s="1028"/>
      <c r="BHR64" s="1028"/>
      <c r="BHS64" s="1028"/>
      <c r="BHT64" s="1028"/>
      <c r="BHU64" s="1028"/>
      <c r="BHV64" s="1028"/>
      <c r="BHW64" s="1028"/>
      <c r="BHX64" s="1028"/>
      <c r="BHY64" s="1028"/>
      <c r="BHZ64" s="1028"/>
      <c r="BIA64" s="1028"/>
      <c r="BIB64" s="1028"/>
      <c r="BIC64" s="1028"/>
      <c r="BID64" s="1028"/>
      <c r="BIE64" s="1028"/>
      <c r="BIF64" s="1028"/>
      <c r="BIG64" s="1028"/>
      <c r="BIH64" s="1028"/>
      <c r="BII64" s="1028"/>
      <c r="BIJ64" s="1028"/>
      <c r="BIK64" s="1028"/>
      <c r="BIL64" s="1028"/>
      <c r="BIM64" s="1028"/>
      <c r="BIN64" s="1028"/>
      <c r="BIO64" s="1028"/>
      <c r="BIP64" s="1028"/>
      <c r="BIQ64" s="1028"/>
      <c r="BIR64" s="1028"/>
      <c r="BIS64" s="1028"/>
      <c r="BIT64" s="1028"/>
      <c r="BIU64" s="1028"/>
      <c r="BIV64" s="1028"/>
      <c r="BIW64" s="1028"/>
      <c r="BIX64" s="1028"/>
      <c r="BIY64" s="1028"/>
      <c r="BIZ64" s="1028"/>
      <c r="BJA64" s="1028"/>
      <c r="BJB64" s="1028"/>
      <c r="BJC64" s="1028"/>
      <c r="BJD64" s="1028"/>
      <c r="BJE64" s="1028"/>
      <c r="BJF64" s="1028"/>
      <c r="BJG64" s="1028"/>
      <c r="BJH64" s="1028"/>
      <c r="BJI64" s="1028"/>
      <c r="BJJ64" s="1028"/>
      <c r="BJK64" s="1028"/>
      <c r="BJL64" s="1028"/>
      <c r="BJM64" s="1028"/>
      <c r="BJN64" s="1028"/>
      <c r="BJO64" s="1028"/>
      <c r="BJP64" s="1028"/>
      <c r="BJQ64" s="1028"/>
      <c r="BJR64" s="1028"/>
      <c r="BJS64" s="1028"/>
      <c r="BJT64" s="1028"/>
      <c r="BJU64" s="1028"/>
      <c r="BJV64" s="1028"/>
      <c r="BJW64" s="1028"/>
      <c r="BJX64" s="1028"/>
      <c r="BJY64" s="1028"/>
      <c r="BJZ64" s="1028"/>
      <c r="BKA64" s="1028"/>
      <c r="BKB64" s="1028"/>
      <c r="BKC64" s="1028"/>
      <c r="BKD64" s="1028"/>
      <c r="BKE64" s="1028"/>
      <c r="BKF64" s="1028"/>
      <c r="BKG64" s="1028"/>
      <c r="BKH64" s="1028"/>
      <c r="BKI64" s="1028"/>
      <c r="BKJ64" s="1028"/>
      <c r="BKK64" s="1028"/>
      <c r="BKL64" s="1028"/>
      <c r="BKM64" s="1028"/>
      <c r="BKN64" s="1028"/>
      <c r="BKO64" s="1028"/>
      <c r="BKP64" s="1028"/>
      <c r="BKQ64" s="1028"/>
      <c r="BKR64" s="1028"/>
      <c r="BKS64" s="1028"/>
      <c r="BKT64" s="1028"/>
      <c r="BKU64" s="1028"/>
      <c r="BKV64" s="1028"/>
      <c r="BKW64" s="1028"/>
      <c r="BKX64" s="1028"/>
      <c r="BKY64" s="1028"/>
      <c r="BKZ64" s="1028"/>
      <c r="BLA64" s="1028"/>
      <c r="BLB64" s="1028"/>
      <c r="BLC64" s="1028"/>
      <c r="BLD64" s="1028"/>
      <c r="BLE64" s="1028"/>
      <c r="BLF64" s="1028"/>
      <c r="BLG64" s="1028"/>
      <c r="BLH64" s="1028"/>
      <c r="BLI64" s="1028"/>
      <c r="BLJ64" s="1028"/>
      <c r="BLK64" s="1028"/>
      <c r="BLL64" s="1028"/>
      <c r="BLM64" s="1028"/>
      <c r="BLN64" s="1028"/>
      <c r="BLO64" s="1028"/>
      <c r="BLP64" s="1028"/>
      <c r="BLQ64" s="1028"/>
      <c r="BLR64" s="1028"/>
      <c r="BLS64" s="1028"/>
      <c r="BLT64" s="1028"/>
      <c r="BLU64" s="1028"/>
      <c r="BLV64" s="1028"/>
      <c r="BLW64" s="1028"/>
      <c r="BLX64" s="1028"/>
      <c r="BLY64" s="1028"/>
      <c r="BLZ64" s="1028"/>
      <c r="BMA64" s="1028"/>
      <c r="BMB64" s="1028"/>
      <c r="BMC64" s="1028"/>
      <c r="BMD64" s="1028"/>
      <c r="BME64" s="1028"/>
      <c r="BMF64" s="1028"/>
      <c r="BMG64" s="1028"/>
      <c r="BMH64" s="1028"/>
      <c r="BMI64" s="1028"/>
      <c r="BMJ64" s="1028"/>
      <c r="BMK64" s="1028"/>
      <c r="BML64" s="1028"/>
      <c r="BMM64" s="1028"/>
      <c r="BMN64" s="1028"/>
      <c r="BMO64" s="1028"/>
      <c r="BMP64" s="1028"/>
      <c r="BMQ64" s="1028"/>
      <c r="BMR64" s="1028"/>
      <c r="BMS64" s="1028"/>
      <c r="BMT64" s="1028"/>
      <c r="BMU64" s="1028"/>
      <c r="BMV64" s="1028"/>
      <c r="BMW64" s="1028"/>
      <c r="BMX64" s="1028"/>
      <c r="BMY64" s="1028"/>
      <c r="BMZ64" s="1028"/>
      <c r="BNA64" s="1028"/>
      <c r="BNB64" s="1028"/>
      <c r="BNC64" s="1028"/>
      <c r="BND64" s="1028"/>
      <c r="BNE64" s="1028"/>
      <c r="BNF64" s="1028"/>
      <c r="BNG64" s="1028"/>
      <c r="BNH64" s="1028"/>
      <c r="BNI64" s="1028"/>
      <c r="BNJ64" s="1028"/>
      <c r="BNK64" s="1028"/>
      <c r="BNL64" s="1028"/>
      <c r="BNM64" s="1028"/>
      <c r="BNN64" s="1028"/>
      <c r="BNO64" s="1028"/>
      <c r="BNP64" s="1028"/>
      <c r="BNQ64" s="1028"/>
      <c r="BNR64" s="1028"/>
      <c r="BNS64" s="1028"/>
      <c r="BNT64" s="1028"/>
      <c r="BNU64" s="1028"/>
      <c r="BNV64" s="1028"/>
      <c r="BNW64" s="1028"/>
      <c r="BNX64" s="1028"/>
      <c r="BNY64" s="1028"/>
      <c r="BNZ64" s="1028"/>
      <c r="BOA64" s="1028"/>
      <c r="BOB64" s="1028"/>
      <c r="BOC64" s="1028"/>
      <c r="BOD64" s="1028"/>
      <c r="BOE64" s="1028"/>
      <c r="BOF64" s="1028"/>
      <c r="BOG64" s="1028"/>
      <c r="BOH64" s="1028"/>
      <c r="BOI64" s="1028"/>
      <c r="BOJ64" s="1028"/>
      <c r="BOK64" s="1028"/>
      <c r="BOL64" s="1028"/>
      <c r="BOM64" s="1028"/>
      <c r="BON64" s="1028"/>
      <c r="BOO64" s="1028"/>
      <c r="BOP64" s="1028"/>
      <c r="BOQ64" s="1028"/>
      <c r="BOR64" s="1028"/>
      <c r="BOS64" s="1028"/>
      <c r="BOT64" s="1028"/>
      <c r="BOU64" s="1028"/>
      <c r="BOV64" s="1028"/>
      <c r="BOW64" s="1028"/>
      <c r="BOX64" s="1028"/>
      <c r="BOY64" s="1028"/>
      <c r="BOZ64" s="1028"/>
      <c r="BPA64" s="1028"/>
      <c r="BPB64" s="1028"/>
      <c r="BPC64" s="1028"/>
      <c r="BPD64" s="1028"/>
      <c r="BPE64" s="1028"/>
      <c r="BPF64" s="1028"/>
      <c r="BPG64" s="1028"/>
      <c r="BPH64" s="1028"/>
      <c r="BPI64" s="1028"/>
      <c r="BPJ64" s="1028"/>
      <c r="BPK64" s="1028"/>
      <c r="BPL64" s="1028"/>
      <c r="BPM64" s="1028"/>
      <c r="BPN64" s="1028"/>
      <c r="BPO64" s="1028"/>
      <c r="BPP64" s="1028"/>
      <c r="BPQ64" s="1028"/>
      <c r="BPR64" s="1028"/>
      <c r="BPS64" s="1028"/>
      <c r="BPT64" s="1028"/>
      <c r="BPU64" s="1028"/>
      <c r="BPV64" s="1028"/>
      <c r="BPW64" s="1028"/>
      <c r="BPX64" s="1028"/>
      <c r="BPY64" s="1028"/>
      <c r="BPZ64" s="1028"/>
      <c r="BQA64" s="1028"/>
      <c r="BQB64" s="1028"/>
      <c r="BQC64" s="1028"/>
      <c r="BQD64" s="1028"/>
      <c r="BQE64" s="1028"/>
      <c r="BQF64" s="1028"/>
      <c r="BQG64" s="1028"/>
      <c r="BQH64" s="1028"/>
      <c r="BQI64" s="1028"/>
      <c r="BQJ64" s="1028"/>
      <c r="BQK64" s="1028"/>
      <c r="BQL64" s="1028"/>
      <c r="BQM64" s="1028"/>
      <c r="BQN64" s="1028"/>
      <c r="BQO64" s="1028"/>
      <c r="BQP64" s="1028"/>
      <c r="BQQ64" s="1028"/>
      <c r="BQR64" s="1028"/>
      <c r="BQS64" s="1028"/>
      <c r="BQT64" s="1028"/>
      <c r="BQU64" s="1028"/>
      <c r="BQV64" s="1028"/>
      <c r="BQW64" s="1028"/>
      <c r="BQX64" s="1028"/>
      <c r="BQY64" s="1028"/>
      <c r="BQZ64" s="1028"/>
      <c r="BRA64" s="1028"/>
      <c r="BRB64" s="1028"/>
      <c r="BRC64" s="1028"/>
      <c r="BRD64" s="1028"/>
      <c r="BRE64" s="1028"/>
      <c r="BRF64" s="1028"/>
      <c r="BRG64" s="1028"/>
      <c r="BRH64" s="1028"/>
      <c r="BRI64" s="1028"/>
      <c r="BRJ64" s="1028"/>
      <c r="BRK64" s="1028"/>
      <c r="BRL64" s="1028"/>
      <c r="BRM64" s="1028"/>
      <c r="BRN64" s="1028"/>
      <c r="BRO64" s="1028"/>
      <c r="BRP64" s="1028"/>
      <c r="BRQ64" s="1028"/>
      <c r="BRR64" s="1028"/>
      <c r="BRS64" s="1028"/>
      <c r="BRT64" s="1028"/>
      <c r="BRU64" s="1028"/>
      <c r="BRV64" s="1028"/>
      <c r="BRW64" s="1028"/>
      <c r="BRX64" s="1028"/>
      <c r="BRY64" s="1028"/>
      <c r="BRZ64" s="1028"/>
      <c r="BSA64" s="1028"/>
      <c r="BSB64" s="1028"/>
      <c r="BSC64" s="1028"/>
      <c r="BSD64" s="1028"/>
      <c r="BSE64" s="1028"/>
      <c r="BSF64" s="1028"/>
      <c r="BSG64" s="1028"/>
      <c r="BSH64" s="1028"/>
      <c r="BSI64" s="1028"/>
      <c r="BSJ64" s="1028"/>
      <c r="BSK64" s="1028"/>
      <c r="BSL64" s="1028"/>
      <c r="BSM64" s="1028"/>
      <c r="BSN64" s="1028"/>
      <c r="BSO64" s="1028"/>
      <c r="BSP64" s="1028"/>
      <c r="BSQ64" s="1028"/>
      <c r="BSR64" s="1028"/>
      <c r="BSS64" s="1028"/>
      <c r="BST64" s="1028"/>
      <c r="BSU64" s="1028"/>
      <c r="BSV64" s="1028"/>
      <c r="BSW64" s="1028"/>
      <c r="BSX64" s="1028"/>
      <c r="BSY64" s="1028"/>
      <c r="BSZ64" s="1028"/>
      <c r="BTA64" s="1028"/>
      <c r="BTB64" s="1028"/>
      <c r="BTC64" s="1028"/>
      <c r="BTD64" s="1028"/>
      <c r="BTE64" s="1028"/>
      <c r="BTF64" s="1028"/>
      <c r="BTG64" s="1028"/>
      <c r="BTH64" s="1028"/>
      <c r="BTI64" s="1028"/>
      <c r="BTJ64" s="1028"/>
      <c r="BTK64" s="1028"/>
      <c r="BTL64" s="1028"/>
      <c r="BTM64" s="1028"/>
      <c r="BTN64" s="1028"/>
      <c r="BTO64" s="1028"/>
      <c r="BTP64" s="1028"/>
      <c r="BTQ64" s="1028"/>
      <c r="BTR64" s="1028"/>
      <c r="BTS64" s="1028"/>
      <c r="BTT64" s="1028"/>
      <c r="BTU64" s="1028"/>
      <c r="BTV64" s="1028"/>
      <c r="BTW64" s="1028"/>
      <c r="BTX64" s="1028"/>
      <c r="BTY64" s="1028"/>
      <c r="BTZ64" s="1028"/>
      <c r="BUA64" s="1028"/>
      <c r="BUB64" s="1028"/>
      <c r="BUC64" s="1028"/>
      <c r="BUD64" s="1028"/>
      <c r="BUE64" s="1028"/>
      <c r="BUF64" s="1028"/>
      <c r="BUG64" s="1028"/>
      <c r="BUH64" s="1028"/>
      <c r="BUI64" s="1028"/>
      <c r="BUJ64" s="1028"/>
      <c r="BUK64" s="1028"/>
      <c r="BUL64" s="1028"/>
      <c r="BUM64" s="1028"/>
      <c r="BUN64" s="1028"/>
      <c r="BUO64" s="1028"/>
      <c r="BUP64" s="1028"/>
      <c r="BUQ64" s="1028"/>
      <c r="BUR64" s="1028"/>
      <c r="BUS64" s="1028"/>
      <c r="BUT64" s="1028"/>
      <c r="BUU64" s="1028"/>
      <c r="BUV64" s="1028"/>
      <c r="BUW64" s="1028"/>
      <c r="BUX64" s="1028"/>
      <c r="BUY64" s="1028"/>
      <c r="BUZ64" s="1028"/>
      <c r="BVA64" s="1028"/>
      <c r="BVB64" s="1028"/>
      <c r="BVC64" s="1028"/>
      <c r="BVD64" s="1028"/>
      <c r="BVE64" s="1028"/>
      <c r="BVF64" s="1028"/>
      <c r="BVG64" s="1028"/>
      <c r="BVH64" s="1028"/>
      <c r="BVI64" s="1028"/>
      <c r="BVJ64" s="1028"/>
      <c r="BVK64" s="1028"/>
      <c r="BVL64" s="1028"/>
      <c r="BVM64" s="1028"/>
      <c r="BVN64" s="1028"/>
      <c r="BVO64" s="1028"/>
      <c r="BVP64" s="1028"/>
      <c r="BVQ64" s="1028"/>
      <c r="BVR64" s="1028"/>
      <c r="BVS64" s="1028"/>
      <c r="BVT64" s="1028"/>
      <c r="BVU64" s="1028"/>
      <c r="BVV64" s="1028"/>
      <c r="BVW64" s="1028"/>
      <c r="BVX64" s="1028"/>
      <c r="BVY64" s="1028"/>
      <c r="BVZ64" s="1028"/>
      <c r="BWA64" s="1028"/>
      <c r="BWB64" s="1028"/>
      <c r="BWC64" s="1028"/>
      <c r="BWD64" s="1028"/>
      <c r="BWE64" s="1028"/>
      <c r="BWF64" s="1028"/>
      <c r="BWG64" s="1028"/>
      <c r="BWH64" s="1028"/>
      <c r="BWI64" s="1028"/>
      <c r="BWJ64" s="1028"/>
      <c r="BWK64" s="1028"/>
      <c r="BWL64" s="1028"/>
      <c r="BWM64" s="1028"/>
      <c r="BWN64" s="1028"/>
      <c r="BWO64" s="1028"/>
      <c r="BWP64" s="1028"/>
      <c r="BWQ64" s="1028"/>
      <c r="BWR64" s="1028"/>
      <c r="BWS64" s="1028"/>
      <c r="BWT64" s="1028"/>
      <c r="BWU64" s="1028"/>
      <c r="BWV64" s="1028"/>
      <c r="BWW64" s="1028"/>
      <c r="BWX64" s="1028"/>
      <c r="BWY64" s="1028"/>
      <c r="BWZ64" s="1028"/>
      <c r="BXA64" s="1028"/>
      <c r="BXB64" s="1028"/>
      <c r="BXC64" s="1028"/>
      <c r="BXD64" s="1028"/>
      <c r="BXE64" s="1028"/>
      <c r="BXF64" s="1028"/>
      <c r="BXG64" s="1028"/>
      <c r="BXH64" s="1028"/>
      <c r="BXI64" s="1028"/>
      <c r="BXJ64" s="1028"/>
      <c r="BXK64" s="1028"/>
      <c r="BXL64" s="1028"/>
      <c r="BXM64" s="1028"/>
      <c r="BXN64" s="1028"/>
      <c r="BXO64" s="1028"/>
      <c r="BXP64" s="1028"/>
      <c r="BXQ64" s="1028"/>
      <c r="BXR64" s="1028"/>
      <c r="BXS64" s="1028"/>
      <c r="BXT64" s="1028"/>
      <c r="BXU64" s="1028"/>
      <c r="BXV64" s="1028"/>
      <c r="BXW64" s="1028"/>
      <c r="BXX64" s="1028"/>
      <c r="BXY64" s="1028"/>
      <c r="BXZ64" s="1028"/>
      <c r="BYA64" s="1028"/>
      <c r="BYB64" s="1028"/>
      <c r="BYC64" s="1028"/>
      <c r="BYD64" s="1028"/>
      <c r="BYE64" s="1028"/>
      <c r="BYF64" s="1028"/>
      <c r="BYG64" s="1028"/>
      <c r="BYH64" s="1028"/>
      <c r="BYI64" s="1028"/>
      <c r="BYJ64" s="1028"/>
      <c r="BYK64" s="1028"/>
      <c r="BYL64" s="1028"/>
      <c r="BYM64" s="1028"/>
      <c r="BYN64" s="1028"/>
      <c r="BYO64" s="1028"/>
      <c r="BYP64" s="1028"/>
      <c r="BYQ64" s="1028"/>
      <c r="BYR64" s="1028"/>
      <c r="BYS64" s="1028"/>
      <c r="BYT64" s="1028"/>
      <c r="BYU64" s="1028"/>
      <c r="BYV64" s="1028"/>
      <c r="BYW64" s="1028"/>
      <c r="BYX64" s="1028"/>
      <c r="BYY64" s="1028"/>
      <c r="BYZ64" s="1028"/>
      <c r="BZA64" s="1028"/>
      <c r="BZB64" s="1028"/>
      <c r="BZC64" s="1028"/>
      <c r="BZD64" s="1028"/>
      <c r="BZE64" s="1028"/>
      <c r="BZF64" s="1028"/>
      <c r="BZG64" s="1028"/>
      <c r="BZH64" s="1028"/>
      <c r="BZI64" s="1028"/>
      <c r="BZJ64" s="1028"/>
      <c r="BZK64" s="1028"/>
      <c r="BZL64" s="1028"/>
      <c r="BZM64" s="1028"/>
      <c r="BZN64" s="1028"/>
      <c r="BZO64" s="1028"/>
      <c r="BZP64" s="1028"/>
      <c r="BZQ64" s="1028"/>
      <c r="BZR64" s="1028"/>
      <c r="BZS64" s="1028"/>
      <c r="BZT64" s="1028"/>
      <c r="BZU64" s="1028"/>
      <c r="BZV64" s="1028"/>
      <c r="BZW64" s="1028"/>
      <c r="BZX64" s="1028"/>
      <c r="BZY64" s="1028"/>
      <c r="BZZ64" s="1028"/>
      <c r="CAA64" s="1028"/>
      <c r="CAB64" s="1028"/>
      <c r="CAC64" s="1028"/>
      <c r="CAD64" s="1028"/>
      <c r="CAE64" s="1028"/>
      <c r="CAF64" s="1028"/>
      <c r="CAG64" s="1028"/>
      <c r="CAH64" s="1028"/>
      <c r="CAI64" s="1028"/>
      <c r="CAJ64" s="1028"/>
      <c r="CAK64" s="1028"/>
      <c r="CAL64" s="1028"/>
      <c r="CAM64" s="1028"/>
      <c r="CAN64" s="1028"/>
      <c r="CAO64" s="1028"/>
      <c r="CAP64" s="1028"/>
      <c r="CAQ64" s="1028"/>
      <c r="CAR64" s="1028"/>
      <c r="CAS64" s="1028"/>
      <c r="CAT64" s="1028"/>
      <c r="CAU64" s="1028"/>
      <c r="CAV64" s="1028"/>
      <c r="CAW64" s="1028"/>
      <c r="CAX64" s="1028"/>
      <c r="CAY64" s="1028"/>
      <c r="CAZ64" s="1028"/>
      <c r="CBA64" s="1028"/>
      <c r="CBB64" s="1028"/>
      <c r="CBC64" s="1028"/>
      <c r="CBD64" s="1028"/>
      <c r="CBE64" s="1028"/>
      <c r="CBF64" s="1028"/>
      <c r="CBG64" s="1028"/>
      <c r="CBH64" s="1028"/>
      <c r="CBI64" s="1028"/>
      <c r="CBJ64" s="1028"/>
      <c r="CBK64" s="1028"/>
      <c r="CBL64" s="1028"/>
      <c r="CBM64" s="1028"/>
      <c r="CBN64" s="1028"/>
      <c r="CBO64" s="1028"/>
      <c r="CBP64" s="1028"/>
      <c r="CBQ64" s="1028"/>
      <c r="CBR64" s="1028"/>
      <c r="CBS64" s="1028"/>
      <c r="CBT64" s="1028"/>
      <c r="CBU64" s="1028"/>
      <c r="CBV64" s="1028"/>
      <c r="CBW64" s="1028"/>
      <c r="CBX64" s="1028"/>
      <c r="CBY64" s="1028"/>
      <c r="CBZ64" s="1028"/>
      <c r="CCA64" s="1028"/>
      <c r="CCB64" s="1028"/>
      <c r="CCC64" s="1028"/>
      <c r="CCD64" s="1028"/>
      <c r="CCE64" s="1028"/>
      <c r="CCF64" s="1028"/>
      <c r="CCG64" s="1028"/>
      <c r="CCH64" s="1028"/>
      <c r="CCI64" s="1028"/>
      <c r="CCJ64" s="1028"/>
      <c r="CCK64" s="1028"/>
      <c r="CCL64" s="1028"/>
      <c r="CCM64" s="1028"/>
      <c r="CCN64" s="1028"/>
      <c r="CCO64" s="1028"/>
      <c r="CCP64" s="1028"/>
      <c r="CCQ64" s="1028"/>
      <c r="CCR64" s="1028"/>
      <c r="CCS64" s="1028"/>
      <c r="CCT64" s="1028"/>
      <c r="CCU64" s="1028"/>
      <c r="CCV64" s="1028"/>
      <c r="CCW64" s="1028"/>
      <c r="CCX64" s="1028"/>
      <c r="CCY64" s="1028"/>
      <c r="CCZ64" s="1028"/>
      <c r="CDA64" s="1028"/>
      <c r="CDB64" s="1028"/>
      <c r="CDC64" s="1028"/>
      <c r="CDD64" s="1028"/>
      <c r="CDE64" s="1028"/>
      <c r="CDF64" s="1028"/>
      <c r="CDG64" s="1028"/>
      <c r="CDH64" s="1028"/>
      <c r="CDI64" s="1028"/>
      <c r="CDJ64" s="1028"/>
      <c r="CDK64" s="1028"/>
      <c r="CDL64" s="1028"/>
      <c r="CDM64" s="1028"/>
      <c r="CDN64" s="1028"/>
      <c r="CDO64" s="1028"/>
      <c r="CDP64" s="1028"/>
      <c r="CDQ64" s="1028"/>
      <c r="CDR64" s="1028"/>
      <c r="CDS64" s="1028"/>
      <c r="CDT64" s="1028"/>
      <c r="CDU64" s="1028"/>
      <c r="CDV64" s="1028"/>
      <c r="CDW64" s="1028"/>
      <c r="CDX64" s="1028"/>
      <c r="CDY64" s="1028"/>
      <c r="CDZ64" s="1028"/>
      <c r="CEA64" s="1028"/>
      <c r="CEB64" s="1028"/>
      <c r="CEC64" s="1028"/>
      <c r="CED64" s="1028"/>
      <c r="CEE64" s="1028"/>
      <c r="CEF64" s="1028"/>
      <c r="CEG64" s="1028"/>
      <c r="CEH64" s="1028"/>
      <c r="CEI64" s="1028"/>
      <c r="CEJ64" s="1028"/>
      <c r="CEK64" s="1028"/>
      <c r="CEL64" s="1028"/>
      <c r="CEM64" s="1028"/>
      <c r="CEN64" s="1028"/>
      <c r="CEO64" s="1028"/>
      <c r="CEP64" s="1028"/>
      <c r="CEQ64" s="1028"/>
      <c r="CER64" s="1028"/>
      <c r="CES64" s="1028"/>
      <c r="CET64" s="1028"/>
      <c r="CEU64" s="1028"/>
      <c r="CEV64" s="1028"/>
      <c r="CEW64" s="1028"/>
      <c r="CEX64" s="1028"/>
      <c r="CEY64" s="1028"/>
      <c r="CEZ64" s="1028"/>
      <c r="CFA64" s="1028"/>
      <c r="CFB64" s="1028"/>
      <c r="CFC64" s="1028"/>
      <c r="CFD64" s="1028"/>
      <c r="CFE64" s="1028"/>
      <c r="CFF64" s="1028"/>
      <c r="CFG64" s="1028"/>
      <c r="CFH64" s="1028"/>
      <c r="CFI64" s="1028"/>
      <c r="CFJ64" s="1028"/>
      <c r="CFK64" s="1028"/>
      <c r="CFL64" s="1028"/>
      <c r="CFM64" s="1028"/>
      <c r="CFN64" s="1028"/>
      <c r="CFO64" s="1028"/>
      <c r="CFP64" s="1028"/>
      <c r="CFQ64" s="1028"/>
      <c r="CFR64" s="1028"/>
      <c r="CFS64" s="1028"/>
      <c r="CFT64" s="1028"/>
      <c r="CFU64" s="1028"/>
      <c r="CFV64" s="1028"/>
      <c r="CFW64" s="1028"/>
      <c r="CFX64" s="1028"/>
      <c r="CFY64" s="1028"/>
      <c r="CFZ64" s="1028"/>
      <c r="CGA64" s="1028"/>
      <c r="CGB64" s="1028"/>
      <c r="CGC64" s="1028"/>
      <c r="CGD64" s="1028"/>
      <c r="CGE64" s="1028"/>
      <c r="CGF64" s="1028"/>
      <c r="CGG64" s="1028"/>
      <c r="CGH64" s="1028"/>
      <c r="CGI64" s="1028"/>
      <c r="CGJ64" s="1028"/>
      <c r="CGK64" s="1028"/>
      <c r="CGL64" s="1028"/>
      <c r="CGM64" s="1028"/>
      <c r="CGN64" s="1028"/>
      <c r="CGO64" s="1028"/>
      <c r="CGP64" s="1028"/>
      <c r="CGQ64" s="1028"/>
      <c r="CGR64" s="1028"/>
      <c r="CGS64" s="1028"/>
      <c r="CGT64" s="1028"/>
      <c r="CGU64" s="1028"/>
      <c r="CGV64" s="1028"/>
      <c r="CGW64" s="1028"/>
      <c r="CGX64" s="1028"/>
      <c r="CGY64" s="1028"/>
      <c r="CGZ64" s="1028"/>
      <c r="CHA64" s="1028"/>
      <c r="CHB64" s="1028"/>
      <c r="CHC64" s="1028"/>
      <c r="CHD64" s="1028"/>
      <c r="CHE64" s="1028"/>
      <c r="CHF64" s="1028"/>
      <c r="CHG64" s="1028"/>
      <c r="CHH64" s="1028"/>
      <c r="CHI64" s="1028"/>
      <c r="CHJ64" s="1028"/>
      <c r="CHK64" s="1028"/>
      <c r="CHL64" s="1028"/>
      <c r="CHM64" s="1028"/>
      <c r="CHN64" s="1028"/>
      <c r="CHO64" s="1028"/>
      <c r="CHP64" s="1028"/>
      <c r="CHQ64" s="1028"/>
      <c r="CHR64" s="1028"/>
      <c r="CHS64" s="1028"/>
      <c r="CHT64" s="1028"/>
      <c r="CHU64" s="1028"/>
      <c r="CHV64" s="1028"/>
      <c r="CHW64" s="1028"/>
      <c r="CHX64" s="1028"/>
      <c r="CHY64" s="1028"/>
      <c r="CHZ64" s="1028"/>
      <c r="CIA64" s="1028"/>
      <c r="CIB64" s="1028"/>
      <c r="CIC64" s="1028"/>
      <c r="CID64" s="1028"/>
      <c r="CIE64" s="1028"/>
      <c r="CIF64" s="1028"/>
      <c r="CIG64" s="1028"/>
      <c r="CIH64" s="1028"/>
      <c r="CII64" s="1028"/>
      <c r="CIJ64" s="1028"/>
      <c r="CIK64" s="1028"/>
      <c r="CIL64" s="1028"/>
      <c r="CIM64" s="1028"/>
      <c r="CIN64" s="1028"/>
      <c r="CIO64" s="1028"/>
      <c r="CIP64" s="1028"/>
      <c r="CIQ64" s="1028"/>
      <c r="CIR64" s="1028"/>
      <c r="CIS64" s="1028"/>
      <c r="CIT64" s="1028"/>
      <c r="CIU64" s="1028"/>
      <c r="CIV64" s="1028"/>
      <c r="CIW64" s="1028"/>
      <c r="CIX64" s="1028"/>
      <c r="CIY64" s="1028"/>
      <c r="CIZ64" s="1028"/>
      <c r="CJA64" s="1028"/>
      <c r="CJB64" s="1028"/>
      <c r="CJC64" s="1028"/>
      <c r="CJD64" s="1028"/>
      <c r="CJE64" s="1028"/>
      <c r="CJF64" s="1028"/>
      <c r="CJG64" s="1028"/>
      <c r="CJH64" s="1028"/>
      <c r="CJI64" s="1028"/>
      <c r="CJJ64" s="1028"/>
      <c r="CJK64" s="1028"/>
      <c r="CJL64" s="1028"/>
      <c r="CJM64" s="1028"/>
      <c r="CJN64" s="1028"/>
      <c r="CJO64" s="1028"/>
      <c r="CJP64" s="1028"/>
      <c r="CJQ64" s="1028"/>
      <c r="CJR64" s="1028"/>
      <c r="CJS64" s="1028"/>
      <c r="CJT64" s="1028"/>
      <c r="CJU64" s="1028"/>
      <c r="CJV64" s="1028"/>
      <c r="CJW64" s="1028"/>
      <c r="CJX64" s="1028"/>
      <c r="CJY64" s="1028"/>
      <c r="CJZ64" s="1028"/>
      <c r="CKA64" s="1028"/>
      <c r="CKB64" s="1028"/>
      <c r="CKC64" s="1028"/>
      <c r="CKD64" s="1028"/>
      <c r="CKE64" s="1028"/>
      <c r="CKF64" s="1028"/>
      <c r="CKG64" s="1028"/>
      <c r="CKH64" s="1028"/>
      <c r="CKI64" s="1028"/>
      <c r="CKJ64" s="1028"/>
      <c r="CKK64" s="1028"/>
      <c r="CKL64" s="1028"/>
      <c r="CKM64" s="1028"/>
      <c r="CKN64" s="1028"/>
      <c r="CKO64" s="1028"/>
      <c r="CKP64" s="1028"/>
      <c r="CKQ64" s="1028"/>
      <c r="CKR64" s="1028"/>
      <c r="CKS64" s="1028"/>
      <c r="CKT64" s="1028"/>
      <c r="CKU64" s="1028"/>
      <c r="CKV64" s="1028"/>
      <c r="CKW64" s="1028"/>
      <c r="CKX64" s="1028"/>
      <c r="CKY64" s="1028"/>
      <c r="CKZ64" s="1028"/>
      <c r="CLA64" s="1028"/>
      <c r="CLB64" s="1028"/>
      <c r="CLC64" s="1028"/>
      <c r="CLD64" s="1028"/>
      <c r="CLE64" s="1028"/>
      <c r="CLF64" s="1028"/>
      <c r="CLG64" s="1028"/>
      <c r="CLH64" s="1028"/>
      <c r="CLI64" s="1028"/>
      <c r="CLJ64" s="1028"/>
      <c r="CLK64" s="1028"/>
      <c r="CLL64" s="1028"/>
      <c r="CLM64" s="1028"/>
      <c r="CLN64" s="1028"/>
      <c r="CLO64" s="1028"/>
      <c r="CLP64" s="1028"/>
      <c r="CLQ64" s="1028"/>
      <c r="CLR64" s="1028"/>
      <c r="CLS64" s="1028"/>
      <c r="CLT64" s="1028"/>
      <c r="CLU64" s="1028"/>
      <c r="CLV64" s="1028"/>
      <c r="CLW64" s="1028"/>
      <c r="CLX64" s="1028"/>
      <c r="CLY64" s="1028"/>
      <c r="CLZ64" s="1028"/>
      <c r="CMA64" s="1028"/>
      <c r="CMB64" s="1028"/>
      <c r="CMC64" s="1028"/>
      <c r="CMD64" s="1028"/>
      <c r="CME64" s="1028"/>
      <c r="CMF64" s="1028"/>
      <c r="CMG64" s="1028"/>
      <c r="CMH64" s="1028"/>
      <c r="CMI64" s="1028"/>
      <c r="CMJ64" s="1028"/>
      <c r="CMK64" s="1028"/>
      <c r="CML64" s="1028"/>
      <c r="CMM64" s="1028"/>
      <c r="CMN64" s="1028"/>
      <c r="CMO64" s="1028"/>
      <c r="CMP64" s="1028"/>
      <c r="CMQ64" s="1028"/>
      <c r="CMR64" s="1028"/>
      <c r="CMS64" s="1028"/>
      <c r="CMT64" s="1028"/>
      <c r="CMU64" s="1028"/>
      <c r="CMV64" s="1028"/>
      <c r="CMW64" s="1028"/>
      <c r="CMX64" s="1028"/>
      <c r="CMY64" s="1028"/>
      <c r="CMZ64" s="1028"/>
      <c r="CNA64" s="1028"/>
      <c r="CNB64" s="1028"/>
      <c r="CNC64" s="1028"/>
      <c r="CND64" s="1028"/>
      <c r="CNE64" s="1028"/>
      <c r="CNF64" s="1028"/>
      <c r="CNG64" s="1028"/>
      <c r="CNH64" s="1028"/>
      <c r="CNI64" s="1028"/>
      <c r="CNJ64" s="1028"/>
      <c r="CNK64" s="1028"/>
      <c r="CNL64" s="1028"/>
      <c r="CNM64" s="1028"/>
      <c r="CNN64" s="1028"/>
      <c r="CNO64" s="1028"/>
      <c r="CNP64" s="1028"/>
      <c r="CNQ64" s="1028"/>
      <c r="CNR64" s="1028"/>
      <c r="CNS64" s="1028"/>
      <c r="CNT64" s="1028"/>
      <c r="CNU64" s="1028"/>
      <c r="CNV64" s="1028"/>
      <c r="CNW64" s="1028"/>
      <c r="CNX64" s="1028"/>
      <c r="CNY64" s="1028"/>
      <c r="CNZ64" s="1028"/>
      <c r="COA64" s="1028"/>
      <c r="COB64" s="1028"/>
      <c r="COC64" s="1028"/>
      <c r="COD64" s="1028"/>
      <c r="COE64" s="1028"/>
      <c r="COF64" s="1028"/>
      <c r="COG64" s="1028"/>
      <c r="COH64" s="1028"/>
      <c r="COI64" s="1028"/>
      <c r="COJ64" s="1028"/>
      <c r="COK64" s="1028"/>
      <c r="COL64" s="1028"/>
      <c r="COM64" s="1028"/>
      <c r="CON64" s="1028"/>
      <c r="COO64" s="1028"/>
      <c r="COP64" s="1028"/>
      <c r="COQ64" s="1028"/>
      <c r="COR64" s="1028"/>
      <c r="COS64" s="1028"/>
      <c r="COT64" s="1028"/>
      <c r="COU64" s="1028"/>
      <c r="COV64" s="1028"/>
      <c r="COW64" s="1028"/>
      <c r="COX64" s="1028"/>
      <c r="COY64" s="1028"/>
      <c r="COZ64" s="1028"/>
      <c r="CPA64" s="1028"/>
      <c r="CPB64" s="1028"/>
      <c r="CPC64" s="1028"/>
      <c r="CPD64" s="1028"/>
      <c r="CPE64" s="1028"/>
      <c r="CPF64" s="1028"/>
      <c r="CPG64" s="1028"/>
      <c r="CPH64" s="1028"/>
      <c r="CPI64" s="1028"/>
      <c r="CPJ64" s="1028"/>
      <c r="CPK64" s="1028"/>
      <c r="CPL64" s="1028"/>
      <c r="CPM64" s="1028"/>
      <c r="CPN64" s="1028"/>
      <c r="CPO64" s="1028"/>
      <c r="CPP64" s="1028"/>
      <c r="CPQ64" s="1028"/>
      <c r="CPR64" s="1028"/>
      <c r="CPS64" s="1028"/>
      <c r="CPT64" s="1028"/>
      <c r="CPU64" s="1028"/>
      <c r="CPV64" s="1028"/>
      <c r="CPW64" s="1028"/>
      <c r="CPX64" s="1028"/>
      <c r="CPY64" s="1028"/>
      <c r="CPZ64" s="1028"/>
      <c r="CQA64" s="1028"/>
      <c r="CQB64" s="1028"/>
      <c r="CQC64" s="1028"/>
      <c r="CQD64" s="1028"/>
      <c r="CQE64" s="1028"/>
      <c r="CQF64" s="1028"/>
      <c r="CQG64" s="1028"/>
      <c r="CQH64" s="1028"/>
      <c r="CQI64" s="1028"/>
      <c r="CQJ64" s="1028"/>
      <c r="CQK64" s="1028"/>
      <c r="CQL64" s="1028"/>
      <c r="CQM64" s="1028"/>
      <c r="CQN64" s="1028"/>
      <c r="CQO64" s="1028"/>
      <c r="CQP64" s="1028"/>
      <c r="CQQ64" s="1028"/>
      <c r="CQR64" s="1028"/>
      <c r="CQS64" s="1028"/>
      <c r="CQT64" s="1028"/>
      <c r="CQU64" s="1028"/>
      <c r="CQV64" s="1028"/>
      <c r="CQW64" s="1028"/>
      <c r="CQX64" s="1028"/>
      <c r="CQY64" s="1028"/>
      <c r="CQZ64" s="1028"/>
      <c r="CRA64" s="1028"/>
      <c r="CRB64" s="1028"/>
      <c r="CRC64" s="1028"/>
      <c r="CRD64" s="1028"/>
      <c r="CRE64" s="1028"/>
      <c r="CRF64" s="1028"/>
      <c r="CRG64" s="1028"/>
      <c r="CRH64" s="1028"/>
      <c r="CRI64" s="1028"/>
      <c r="CRJ64" s="1028"/>
      <c r="CRK64" s="1028"/>
      <c r="CRL64" s="1028"/>
      <c r="CRM64" s="1028"/>
      <c r="CRN64" s="1028"/>
      <c r="CRO64" s="1028"/>
      <c r="CRP64" s="1028"/>
      <c r="CRQ64" s="1028"/>
      <c r="CRR64" s="1028"/>
      <c r="CRS64" s="1028"/>
      <c r="CRT64" s="1028"/>
      <c r="CRU64" s="1028"/>
      <c r="CRV64" s="1028"/>
      <c r="CRW64" s="1028"/>
      <c r="CRX64" s="1028"/>
      <c r="CRY64" s="1028"/>
      <c r="CRZ64" s="1028"/>
      <c r="CSA64" s="1028"/>
      <c r="CSB64" s="1028"/>
      <c r="CSC64" s="1028"/>
      <c r="CSD64" s="1028"/>
      <c r="CSE64" s="1028"/>
      <c r="CSF64" s="1028"/>
      <c r="CSG64" s="1028"/>
      <c r="CSH64" s="1028"/>
      <c r="CSI64" s="1028"/>
      <c r="CSJ64" s="1028"/>
      <c r="CSK64" s="1028"/>
      <c r="CSL64" s="1028"/>
      <c r="CSM64" s="1028"/>
      <c r="CSN64" s="1028"/>
      <c r="CSO64" s="1028"/>
      <c r="CSP64" s="1028"/>
      <c r="CSQ64" s="1028"/>
      <c r="CSR64" s="1028"/>
      <c r="CSS64" s="1028"/>
      <c r="CST64" s="1028"/>
      <c r="CSU64" s="1028"/>
      <c r="CSV64" s="1028"/>
      <c r="CSW64" s="1028"/>
      <c r="CSX64" s="1028"/>
      <c r="CSY64" s="1028"/>
      <c r="CSZ64" s="1028"/>
      <c r="CTA64" s="1028"/>
      <c r="CTB64" s="1028"/>
      <c r="CTC64" s="1028"/>
      <c r="CTD64" s="1028"/>
      <c r="CTE64" s="1028"/>
      <c r="CTF64" s="1028"/>
      <c r="CTG64" s="1028"/>
      <c r="CTH64" s="1028"/>
      <c r="CTI64" s="1028"/>
      <c r="CTJ64" s="1028"/>
      <c r="CTK64" s="1028"/>
      <c r="CTL64" s="1028"/>
      <c r="CTM64" s="1028"/>
      <c r="CTN64" s="1028"/>
      <c r="CTO64" s="1028"/>
      <c r="CTP64" s="1028"/>
      <c r="CTQ64" s="1028"/>
      <c r="CTR64" s="1028"/>
      <c r="CTS64" s="1028"/>
      <c r="CTT64" s="1028"/>
      <c r="CTU64" s="1028"/>
      <c r="CTV64" s="1028"/>
      <c r="CTW64" s="1028"/>
      <c r="CTX64" s="1028"/>
      <c r="CTY64" s="1028"/>
      <c r="CTZ64" s="1028"/>
      <c r="CUA64" s="1028"/>
      <c r="CUB64" s="1028"/>
      <c r="CUC64" s="1028"/>
      <c r="CUD64" s="1028"/>
      <c r="CUE64" s="1028"/>
      <c r="CUF64" s="1028"/>
      <c r="CUG64" s="1028"/>
      <c r="CUH64" s="1028"/>
      <c r="CUI64" s="1028"/>
      <c r="CUJ64" s="1028"/>
      <c r="CUK64" s="1028"/>
      <c r="CUL64" s="1028"/>
      <c r="CUM64" s="1028"/>
      <c r="CUN64" s="1028"/>
      <c r="CUO64" s="1028"/>
      <c r="CUP64" s="1028"/>
      <c r="CUQ64" s="1028"/>
      <c r="CUR64" s="1028"/>
      <c r="CUS64" s="1028"/>
      <c r="CUT64" s="1028"/>
      <c r="CUU64" s="1028"/>
      <c r="CUV64" s="1028"/>
      <c r="CUW64" s="1028"/>
      <c r="CUX64" s="1028"/>
      <c r="CUY64" s="1028"/>
      <c r="CUZ64" s="1028"/>
      <c r="CVA64" s="1028"/>
      <c r="CVB64" s="1028"/>
      <c r="CVC64" s="1028"/>
      <c r="CVD64" s="1028"/>
      <c r="CVE64" s="1028"/>
      <c r="CVF64" s="1028"/>
      <c r="CVG64" s="1028"/>
      <c r="CVH64" s="1028"/>
      <c r="CVI64" s="1028"/>
      <c r="CVJ64" s="1028"/>
      <c r="CVK64" s="1028"/>
      <c r="CVL64" s="1028"/>
      <c r="CVM64" s="1028"/>
      <c r="CVN64" s="1028"/>
      <c r="CVO64" s="1028"/>
      <c r="CVP64" s="1028"/>
      <c r="CVQ64" s="1028"/>
      <c r="CVR64" s="1028"/>
      <c r="CVS64" s="1028"/>
      <c r="CVT64" s="1028"/>
      <c r="CVU64" s="1028"/>
      <c r="CVV64" s="1028"/>
      <c r="CVW64" s="1028"/>
      <c r="CVX64" s="1028"/>
      <c r="CVY64" s="1028"/>
      <c r="CVZ64" s="1028"/>
      <c r="CWA64" s="1028"/>
      <c r="CWB64" s="1028"/>
      <c r="CWC64" s="1028"/>
      <c r="CWD64" s="1028"/>
      <c r="CWE64" s="1028"/>
      <c r="CWF64" s="1028"/>
      <c r="CWG64" s="1028"/>
      <c r="CWH64" s="1028"/>
      <c r="CWI64" s="1028"/>
      <c r="CWJ64" s="1028"/>
      <c r="CWK64" s="1028"/>
      <c r="CWL64" s="1028"/>
      <c r="CWM64" s="1028"/>
      <c r="CWN64" s="1028"/>
      <c r="CWO64" s="1028"/>
      <c r="CWP64" s="1028"/>
      <c r="CWQ64" s="1028"/>
      <c r="CWR64" s="1028"/>
      <c r="CWS64" s="1028"/>
      <c r="CWT64" s="1028"/>
      <c r="CWU64" s="1028"/>
      <c r="CWV64" s="1028"/>
      <c r="CWW64" s="1028"/>
      <c r="CWX64" s="1028"/>
      <c r="CWY64" s="1028"/>
      <c r="CWZ64" s="1028"/>
      <c r="CXA64" s="1028"/>
      <c r="CXB64" s="1028"/>
      <c r="CXC64" s="1028"/>
      <c r="CXD64" s="1028"/>
      <c r="CXE64" s="1028"/>
      <c r="CXF64" s="1028"/>
      <c r="CXG64" s="1028"/>
      <c r="CXH64" s="1028"/>
      <c r="CXI64" s="1028"/>
      <c r="CXJ64" s="1028"/>
      <c r="CXK64" s="1028"/>
      <c r="CXL64" s="1028"/>
      <c r="CXM64" s="1028"/>
      <c r="CXN64" s="1028"/>
      <c r="CXO64" s="1028"/>
      <c r="CXP64" s="1028"/>
      <c r="CXQ64" s="1028"/>
      <c r="CXR64" s="1028"/>
      <c r="CXS64" s="1028"/>
      <c r="CXT64" s="1028"/>
      <c r="CXU64" s="1028"/>
      <c r="CXV64" s="1028"/>
      <c r="CXW64" s="1028"/>
      <c r="CXX64" s="1028"/>
      <c r="CXY64" s="1028"/>
      <c r="CXZ64" s="1028"/>
      <c r="CYA64" s="1028"/>
      <c r="CYB64" s="1028"/>
      <c r="CYC64" s="1028"/>
      <c r="CYD64" s="1028"/>
      <c r="CYE64" s="1028"/>
      <c r="CYF64" s="1028"/>
      <c r="CYG64" s="1028"/>
      <c r="CYH64" s="1028"/>
      <c r="CYI64" s="1028"/>
      <c r="CYJ64" s="1028"/>
      <c r="CYK64" s="1028"/>
      <c r="CYL64" s="1028"/>
      <c r="CYM64" s="1028"/>
      <c r="CYN64" s="1028"/>
      <c r="CYO64" s="1028"/>
      <c r="CYP64" s="1028"/>
      <c r="CYQ64" s="1028"/>
      <c r="CYR64" s="1028"/>
      <c r="CYS64" s="1028"/>
      <c r="CYT64" s="1028"/>
      <c r="CYU64" s="1028"/>
      <c r="CYV64" s="1028"/>
      <c r="CYW64" s="1028"/>
      <c r="CYX64" s="1028"/>
      <c r="CYY64" s="1028"/>
      <c r="CYZ64" s="1028"/>
      <c r="CZA64" s="1028"/>
      <c r="CZB64" s="1028"/>
      <c r="CZC64" s="1028"/>
      <c r="CZD64" s="1028"/>
      <c r="CZE64" s="1028"/>
      <c r="CZF64" s="1028"/>
      <c r="CZG64" s="1028"/>
      <c r="CZH64" s="1028"/>
      <c r="CZI64" s="1028"/>
      <c r="CZJ64" s="1028"/>
      <c r="CZK64" s="1028"/>
      <c r="CZL64" s="1028"/>
      <c r="CZM64" s="1028"/>
      <c r="CZN64" s="1028"/>
      <c r="CZO64" s="1028"/>
      <c r="CZP64" s="1028"/>
      <c r="CZQ64" s="1028"/>
      <c r="CZR64" s="1028"/>
      <c r="CZS64" s="1028"/>
      <c r="CZT64" s="1028"/>
      <c r="CZU64" s="1028"/>
      <c r="CZV64" s="1028"/>
      <c r="CZW64" s="1028"/>
      <c r="CZX64" s="1028"/>
      <c r="CZY64" s="1028"/>
      <c r="CZZ64" s="1028"/>
      <c r="DAA64" s="1028"/>
      <c r="DAB64" s="1028"/>
      <c r="DAC64" s="1028"/>
      <c r="DAD64" s="1028"/>
      <c r="DAE64" s="1028"/>
      <c r="DAF64" s="1028"/>
      <c r="DAG64" s="1028"/>
      <c r="DAH64" s="1028"/>
      <c r="DAI64" s="1028"/>
      <c r="DAJ64" s="1028"/>
      <c r="DAK64" s="1028"/>
      <c r="DAL64" s="1028"/>
      <c r="DAM64" s="1028"/>
      <c r="DAN64" s="1028"/>
      <c r="DAO64" s="1028"/>
      <c r="DAP64" s="1028"/>
      <c r="DAQ64" s="1028"/>
      <c r="DAR64" s="1028"/>
      <c r="DAS64" s="1028"/>
      <c r="DAT64" s="1028"/>
      <c r="DAU64" s="1028"/>
      <c r="DAV64" s="1028"/>
      <c r="DAW64" s="1028"/>
      <c r="DAX64" s="1028"/>
      <c r="DAY64" s="1028"/>
      <c r="DAZ64" s="1028"/>
      <c r="DBA64" s="1028"/>
      <c r="DBB64" s="1028"/>
      <c r="DBC64" s="1028"/>
      <c r="DBD64" s="1028"/>
      <c r="DBE64" s="1028"/>
      <c r="DBF64" s="1028"/>
      <c r="DBG64" s="1028"/>
      <c r="DBH64" s="1028"/>
      <c r="DBI64" s="1028"/>
      <c r="DBJ64" s="1028"/>
      <c r="DBK64" s="1028"/>
      <c r="DBL64" s="1028"/>
      <c r="DBM64" s="1028"/>
      <c r="DBN64" s="1028"/>
      <c r="DBO64" s="1028"/>
      <c r="DBP64" s="1028"/>
      <c r="DBQ64" s="1028"/>
      <c r="DBR64" s="1028"/>
      <c r="DBS64" s="1028"/>
      <c r="DBT64" s="1028"/>
      <c r="DBU64" s="1028"/>
      <c r="DBV64" s="1028"/>
      <c r="DBW64" s="1028"/>
      <c r="DBX64" s="1028"/>
      <c r="DBY64" s="1028"/>
      <c r="DBZ64" s="1028"/>
      <c r="DCA64" s="1028"/>
      <c r="DCB64" s="1028"/>
      <c r="DCC64" s="1028"/>
      <c r="DCD64" s="1028"/>
      <c r="DCE64" s="1028"/>
      <c r="DCF64" s="1028"/>
      <c r="DCG64" s="1028"/>
      <c r="DCH64" s="1028"/>
      <c r="DCI64" s="1028"/>
      <c r="DCJ64" s="1028"/>
      <c r="DCK64" s="1028"/>
      <c r="DCL64" s="1028"/>
      <c r="DCM64" s="1028"/>
      <c r="DCN64" s="1028"/>
      <c r="DCO64" s="1028"/>
      <c r="DCP64" s="1028"/>
      <c r="DCQ64" s="1028"/>
      <c r="DCR64" s="1028"/>
      <c r="DCS64" s="1028"/>
      <c r="DCT64" s="1028"/>
      <c r="DCU64" s="1028"/>
      <c r="DCV64" s="1028"/>
      <c r="DCW64" s="1028"/>
      <c r="DCX64" s="1028"/>
      <c r="DCY64" s="1028"/>
      <c r="DCZ64" s="1028"/>
      <c r="DDA64" s="1028"/>
      <c r="DDB64" s="1028"/>
      <c r="DDC64" s="1028"/>
      <c r="DDD64" s="1028"/>
      <c r="DDE64" s="1028"/>
      <c r="DDF64" s="1028"/>
      <c r="DDG64" s="1028"/>
      <c r="DDH64" s="1028"/>
      <c r="DDI64" s="1028"/>
      <c r="DDJ64" s="1028"/>
      <c r="DDK64" s="1028"/>
      <c r="DDL64" s="1028"/>
      <c r="DDM64" s="1028"/>
      <c r="DDN64" s="1028"/>
      <c r="DDO64" s="1028"/>
      <c r="DDP64" s="1028"/>
      <c r="DDQ64" s="1028"/>
      <c r="DDR64" s="1028"/>
      <c r="DDS64" s="1028"/>
      <c r="DDT64" s="1028"/>
      <c r="DDU64" s="1028"/>
      <c r="DDV64" s="1028"/>
      <c r="DDW64" s="1028"/>
      <c r="DDX64" s="1028"/>
      <c r="DDY64" s="1028"/>
      <c r="DDZ64" s="1028"/>
      <c r="DEA64" s="1028"/>
      <c r="DEB64" s="1028"/>
      <c r="DEC64" s="1028"/>
      <c r="DED64" s="1028"/>
      <c r="DEE64" s="1028"/>
      <c r="DEF64" s="1028"/>
      <c r="DEG64" s="1028"/>
      <c r="DEH64" s="1028"/>
      <c r="DEI64" s="1028"/>
      <c r="DEJ64" s="1028"/>
      <c r="DEK64" s="1028"/>
      <c r="DEL64" s="1028"/>
      <c r="DEM64" s="1028"/>
      <c r="DEN64" s="1028"/>
      <c r="DEO64" s="1028"/>
      <c r="DEP64" s="1028"/>
      <c r="DEQ64" s="1028"/>
      <c r="DER64" s="1028"/>
      <c r="DES64" s="1028"/>
      <c r="DET64" s="1028"/>
      <c r="DEU64" s="1028"/>
      <c r="DEV64" s="1028"/>
      <c r="DEW64" s="1028"/>
      <c r="DEX64" s="1028"/>
      <c r="DEY64" s="1028"/>
      <c r="DEZ64" s="1028"/>
      <c r="DFA64" s="1028"/>
      <c r="DFB64" s="1028"/>
      <c r="DFC64" s="1028"/>
      <c r="DFD64" s="1028"/>
      <c r="DFE64" s="1028"/>
      <c r="DFF64" s="1028"/>
      <c r="DFG64" s="1028"/>
      <c r="DFH64" s="1028"/>
      <c r="DFI64" s="1028"/>
      <c r="DFJ64" s="1028"/>
      <c r="DFK64" s="1028"/>
      <c r="DFL64" s="1028"/>
      <c r="DFM64" s="1028"/>
      <c r="DFN64" s="1028"/>
      <c r="DFO64" s="1028"/>
      <c r="DFP64" s="1028"/>
      <c r="DFQ64" s="1028"/>
      <c r="DFR64" s="1028"/>
      <c r="DFS64" s="1028"/>
      <c r="DFT64" s="1028"/>
      <c r="DFU64" s="1028"/>
      <c r="DFV64" s="1028"/>
      <c r="DFW64" s="1028"/>
      <c r="DFX64" s="1028"/>
      <c r="DFY64" s="1028"/>
      <c r="DFZ64" s="1028"/>
      <c r="DGA64" s="1028"/>
      <c r="DGB64" s="1028"/>
      <c r="DGC64" s="1028"/>
      <c r="DGD64" s="1028"/>
      <c r="DGE64" s="1028"/>
      <c r="DGF64" s="1028"/>
      <c r="DGG64" s="1028"/>
      <c r="DGH64" s="1028"/>
      <c r="DGI64" s="1028"/>
      <c r="DGJ64" s="1028"/>
      <c r="DGK64" s="1028"/>
      <c r="DGL64" s="1028"/>
      <c r="DGM64" s="1028"/>
      <c r="DGN64" s="1028"/>
      <c r="DGO64" s="1028"/>
      <c r="DGP64" s="1028"/>
      <c r="DGQ64" s="1028"/>
      <c r="DGR64" s="1028"/>
      <c r="DGS64" s="1028"/>
      <c r="DGT64" s="1028"/>
      <c r="DGU64" s="1028"/>
      <c r="DGV64" s="1028"/>
      <c r="DGW64" s="1028"/>
      <c r="DGX64" s="1028"/>
      <c r="DGY64" s="1028"/>
      <c r="DGZ64" s="1028"/>
      <c r="DHA64" s="1028"/>
      <c r="DHB64" s="1028"/>
      <c r="DHC64" s="1028"/>
      <c r="DHD64" s="1028"/>
      <c r="DHE64" s="1028"/>
      <c r="DHF64" s="1028"/>
      <c r="DHG64" s="1028"/>
      <c r="DHH64" s="1028"/>
      <c r="DHI64" s="1028"/>
      <c r="DHJ64" s="1028"/>
      <c r="DHK64" s="1028"/>
      <c r="DHL64" s="1028"/>
      <c r="DHM64" s="1028"/>
      <c r="DHN64" s="1028"/>
      <c r="DHO64" s="1028"/>
      <c r="DHP64" s="1028"/>
      <c r="DHQ64" s="1028"/>
      <c r="DHR64" s="1028"/>
      <c r="DHS64" s="1028"/>
      <c r="DHT64" s="1028"/>
      <c r="DHU64" s="1028"/>
      <c r="DHV64" s="1028"/>
      <c r="DHW64" s="1028"/>
      <c r="DHX64" s="1028"/>
      <c r="DHY64" s="1028"/>
      <c r="DHZ64" s="1028"/>
      <c r="DIA64" s="1028"/>
      <c r="DIB64" s="1028"/>
      <c r="DIC64" s="1028"/>
      <c r="DID64" s="1028"/>
      <c r="DIE64" s="1028"/>
      <c r="DIF64" s="1028"/>
      <c r="DIG64" s="1028"/>
      <c r="DIH64" s="1028"/>
      <c r="DII64" s="1028"/>
      <c r="DIJ64" s="1028"/>
      <c r="DIK64" s="1028"/>
      <c r="DIL64" s="1028"/>
      <c r="DIM64" s="1028"/>
      <c r="DIN64" s="1028"/>
      <c r="DIO64" s="1028"/>
      <c r="DIP64" s="1028"/>
      <c r="DIQ64" s="1028"/>
      <c r="DIR64" s="1028"/>
      <c r="DIS64" s="1028"/>
      <c r="DIT64" s="1028"/>
      <c r="DIU64" s="1028"/>
      <c r="DIV64" s="1028"/>
      <c r="DIW64" s="1028"/>
      <c r="DIX64" s="1028"/>
      <c r="DIY64" s="1028"/>
      <c r="DIZ64" s="1028"/>
      <c r="DJA64" s="1028"/>
      <c r="DJB64" s="1028"/>
      <c r="DJC64" s="1028"/>
      <c r="DJD64" s="1028"/>
      <c r="DJE64" s="1028"/>
      <c r="DJF64" s="1028"/>
      <c r="DJG64" s="1028"/>
      <c r="DJH64" s="1028"/>
      <c r="DJI64" s="1028"/>
      <c r="DJJ64" s="1028"/>
      <c r="DJK64" s="1028"/>
      <c r="DJL64" s="1028"/>
      <c r="DJM64" s="1028"/>
      <c r="DJN64" s="1028"/>
      <c r="DJO64" s="1028"/>
      <c r="DJP64" s="1028"/>
      <c r="DJQ64" s="1028"/>
      <c r="DJR64" s="1028"/>
      <c r="DJS64" s="1028"/>
      <c r="DJT64" s="1028"/>
      <c r="DJU64" s="1028"/>
      <c r="DJV64" s="1028"/>
      <c r="DJW64" s="1028"/>
      <c r="DJX64" s="1028"/>
      <c r="DJY64" s="1028"/>
      <c r="DJZ64" s="1028"/>
      <c r="DKA64" s="1028"/>
      <c r="DKB64" s="1028"/>
      <c r="DKC64" s="1028"/>
      <c r="DKD64" s="1028"/>
      <c r="DKE64" s="1028"/>
      <c r="DKF64" s="1028"/>
      <c r="DKG64" s="1028"/>
      <c r="DKH64" s="1028"/>
      <c r="DKI64" s="1028"/>
      <c r="DKJ64" s="1028"/>
      <c r="DKK64" s="1028"/>
      <c r="DKL64" s="1028"/>
      <c r="DKM64" s="1028"/>
      <c r="DKN64" s="1028"/>
      <c r="DKO64" s="1028"/>
      <c r="DKP64" s="1028"/>
      <c r="DKQ64" s="1028"/>
      <c r="DKR64" s="1028"/>
      <c r="DKS64" s="1028"/>
      <c r="DKT64" s="1028"/>
      <c r="DKU64" s="1028"/>
      <c r="DKV64" s="1028"/>
      <c r="DKW64" s="1028"/>
      <c r="DKX64" s="1028"/>
      <c r="DKY64" s="1028"/>
      <c r="DKZ64" s="1028"/>
      <c r="DLA64" s="1028"/>
      <c r="DLB64" s="1028"/>
      <c r="DLC64" s="1028"/>
      <c r="DLD64" s="1028"/>
      <c r="DLE64" s="1028"/>
      <c r="DLF64" s="1028"/>
      <c r="DLG64" s="1028"/>
      <c r="DLH64" s="1028"/>
      <c r="DLI64" s="1028"/>
      <c r="DLJ64" s="1028"/>
      <c r="DLK64" s="1028"/>
      <c r="DLL64" s="1028"/>
      <c r="DLM64" s="1028"/>
      <c r="DLN64" s="1028"/>
      <c r="DLO64" s="1028"/>
      <c r="DLP64" s="1028"/>
      <c r="DLQ64" s="1028"/>
      <c r="DLR64" s="1028"/>
      <c r="DLS64" s="1028"/>
      <c r="DLT64" s="1028"/>
      <c r="DLU64" s="1028"/>
      <c r="DLV64" s="1028"/>
      <c r="DLW64" s="1028"/>
      <c r="DLX64" s="1028"/>
      <c r="DLY64" s="1028"/>
      <c r="DLZ64" s="1028"/>
      <c r="DMA64" s="1028"/>
      <c r="DMB64" s="1028"/>
      <c r="DMC64" s="1028"/>
      <c r="DMD64" s="1028"/>
      <c r="DME64" s="1028"/>
      <c r="DMF64" s="1028"/>
      <c r="DMG64" s="1028"/>
      <c r="DMH64" s="1028"/>
      <c r="DMI64" s="1028"/>
      <c r="DMJ64" s="1028"/>
      <c r="DMK64" s="1028"/>
      <c r="DML64" s="1028"/>
      <c r="DMM64" s="1028"/>
      <c r="DMN64" s="1028"/>
      <c r="DMO64" s="1028"/>
      <c r="DMP64" s="1028"/>
      <c r="DMQ64" s="1028"/>
      <c r="DMR64" s="1028"/>
      <c r="DMS64" s="1028"/>
      <c r="DMT64" s="1028"/>
      <c r="DMU64" s="1028"/>
      <c r="DMV64" s="1028"/>
      <c r="DMW64" s="1028"/>
      <c r="DMX64" s="1028"/>
      <c r="DMY64" s="1028"/>
      <c r="DMZ64" s="1028"/>
      <c r="DNA64" s="1028"/>
      <c r="DNB64" s="1028"/>
      <c r="DNC64" s="1028"/>
      <c r="DND64" s="1028"/>
      <c r="DNE64" s="1028"/>
      <c r="DNF64" s="1028"/>
      <c r="DNG64" s="1028"/>
      <c r="DNH64" s="1028"/>
      <c r="DNI64" s="1028"/>
      <c r="DNJ64" s="1028"/>
      <c r="DNK64" s="1028"/>
      <c r="DNL64" s="1028"/>
      <c r="DNM64" s="1028"/>
      <c r="DNN64" s="1028"/>
      <c r="DNO64" s="1028"/>
      <c r="DNP64" s="1028"/>
      <c r="DNQ64" s="1028"/>
      <c r="DNR64" s="1028"/>
      <c r="DNS64" s="1028"/>
      <c r="DNT64" s="1028"/>
      <c r="DNU64" s="1028"/>
      <c r="DNV64" s="1028"/>
      <c r="DNW64" s="1028"/>
      <c r="DNX64" s="1028"/>
      <c r="DNY64" s="1028"/>
      <c r="DNZ64" s="1028"/>
      <c r="DOA64" s="1028"/>
      <c r="DOB64" s="1028"/>
      <c r="DOC64" s="1028"/>
      <c r="DOD64" s="1028"/>
      <c r="DOE64" s="1028"/>
      <c r="DOF64" s="1028"/>
      <c r="DOG64" s="1028"/>
      <c r="DOH64" s="1028"/>
      <c r="DOI64" s="1028"/>
      <c r="DOJ64" s="1028"/>
      <c r="DOK64" s="1028"/>
      <c r="DOL64" s="1028"/>
      <c r="DOM64" s="1028"/>
      <c r="DON64" s="1028"/>
      <c r="DOO64" s="1028"/>
      <c r="DOP64" s="1028"/>
      <c r="DOQ64" s="1028"/>
      <c r="DOR64" s="1028"/>
      <c r="DOS64" s="1028"/>
      <c r="DOT64" s="1028"/>
      <c r="DOU64" s="1028"/>
      <c r="DOV64" s="1028"/>
      <c r="DOW64" s="1028"/>
      <c r="DOX64" s="1028"/>
      <c r="DOY64" s="1028"/>
      <c r="DOZ64" s="1028"/>
      <c r="DPA64" s="1028"/>
      <c r="DPB64" s="1028"/>
      <c r="DPC64" s="1028"/>
      <c r="DPD64" s="1028"/>
      <c r="DPE64" s="1028"/>
      <c r="DPF64" s="1028"/>
      <c r="DPG64" s="1028"/>
      <c r="DPH64" s="1028"/>
      <c r="DPI64" s="1028"/>
      <c r="DPJ64" s="1028"/>
      <c r="DPK64" s="1028"/>
      <c r="DPL64" s="1028"/>
      <c r="DPM64" s="1028"/>
      <c r="DPN64" s="1028"/>
      <c r="DPO64" s="1028"/>
      <c r="DPP64" s="1028"/>
      <c r="DPQ64" s="1028"/>
      <c r="DPR64" s="1028"/>
      <c r="DPS64" s="1028"/>
      <c r="DPT64" s="1028"/>
      <c r="DPU64" s="1028"/>
      <c r="DPV64" s="1028"/>
      <c r="DPW64" s="1028"/>
      <c r="DPX64" s="1028"/>
      <c r="DPY64" s="1028"/>
      <c r="DPZ64" s="1028"/>
      <c r="DQA64" s="1028"/>
      <c r="DQB64" s="1028"/>
      <c r="DQC64" s="1028"/>
      <c r="DQD64" s="1028"/>
      <c r="DQE64" s="1028"/>
      <c r="DQF64" s="1028"/>
      <c r="DQG64" s="1028"/>
      <c r="DQH64" s="1028"/>
      <c r="DQI64" s="1028"/>
      <c r="DQJ64" s="1028"/>
      <c r="DQK64" s="1028"/>
      <c r="DQL64" s="1028"/>
      <c r="DQM64" s="1028"/>
      <c r="DQN64" s="1028"/>
      <c r="DQO64" s="1028"/>
      <c r="DQP64" s="1028"/>
      <c r="DQQ64" s="1028"/>
      <c r="DQR64" s="1028"/>
      <c r="DQS64" s="1028"/>
      <c r="DQT64" s="1028"/>
      <c r="DQU64" s="1028"/>
      <c r="DQV64" s="1028"/>
      <c r="DQW64" s="1028"/>
      <c r="DQX64" s="1028"/>
      <c r="DQY64" s="1028"/>
      <c r="DQZ64" s="1028"/>
      <c r="DRA64" s="1028"/>
      <c r="DRB64" s="1028"/>
      <c r="DRC64" s="1028"/>
      <c r="DRD64" s="1028"/>
      <c r="DRE64" s="1028"/>
      <c r="DRF64" s="1028"/>
      <c r="DRG64" s="1028"/>
      <c r="DRH64" s="1028"/>
      <c r="DRI64" s="1028"/>
      <c r="DRJ64" s="1028"/>
      <c r="DRK64" s="1028"/>
      <c r="DRL64" s="1028"/>
      <c r="DRM64" s="1028"/>
      <c r="DRN64" s="1028"/>
      <c r="DRO64" s="1028"/>
      <c r="DRP64" s="1028"/>
      <c r="DRQ64" s="1028"/>
      <c r="DRR64" s="1028"/>
      <c r="DRS64" s="1028"/>
      <c r="DRT64" s="1028"/>
      <c r="DRU64" s="1028"/>
      <c r="DRV64" s="1028"/>
      <c r="DRW64" s="1028"/>
      <c r="DRX64" s="1028"/>
      <c r="DRY64" s="1028"/>
      <c r="DRZ64" s="1028"/>
      <c r="DSA64" s="1028"/>
      <c r="DSB64" s="1028"/>
      <c r="DSC64" s="1028"/>
      <c r="DSD64" s="1028"/>
      <c r="DSE64" s="1028"/>
      <c r="DSF64" s="1028"/>
      <c r="DSG64" s="1028"/>
      <c r="DSH64" s="1028"/>
      <c r="DSI64" s="1028"/>
      <c r="DSJ64" s="1028"/>
      <c r="DSK64" s="1028"/>
      <c r="DSL64" s="1028"/>
      <c r="DSM64" s="1028"/>
      <c r="DSN64" s="1028"/>
      <c r="DSO64" s="1028"/>
      <c r="DSP64" s="1028"/>
      <c r="DSQ64" s="1028"/>
      <c r="DSR64" s="1028"/>
      <c r="DSS64" s="1028"/>
      <c r="DST64" s="1028"/>
      <c r="DSU64" s="1028"/>
      <c r="DSV64" s="1028"/>
      <c r="DSW64" s="1028"/>
      <c r="DSX64" s="1028"/>
      <c r="DSY64" s="1028"/>
      <c r="DSZ64" s="1028"/>
      <c r="DTA64" s="1028"/>
      <c r="DTB64" s="1028"/>
      <c r="DTC64" s="1028"/>
      <c r="DTD64" s="1028"/>
      <c r="DTE64" s="1028"/>
      <c r="DTF64" s="1028"/>
      <c r="DTG64" s="1028"/>
      <c r="DTH64" s="1028"/>
      <c r="DTI64" s="1028"/>
      <c r="DTJ64" s="1028"/>
      <c r="DTK64" s="1028"/>
      <c r="DTL64" s="1028"/>
      <c r="DTM64" s="1028"/>
      <c r="DTN64" s="1028"/>
      <c r="DTO64" s="1028"/>
      <c r="DTP64" s="1028"/>
      <c r="DTQ64" s="1028"/>
      <c r="DTR64" s="1028"/>
      <c r="DTS64" s="1028"/>
      <c r="DTT64" s="1028"/>
      <c r="DTU64" s="1028"/>
      <c r="DTV64" s="1028"/>
      <c r="DTW64" s="1028"/>
      <c r="DTX64" s="1028"/>
      <c r="DTY64" s="1028"/>
      <c r="DTZ64" s="1028"/>
      <c r="DUA64" s="1028"/>
      <c r="DUB64" s="1028"/>
      <c r="DUC64" s="1028"/>
      <c r="DUD64" s="1028"/>
      <c r="DUE64" s="1028"/>
      <c r="DUF64" s="1028"/>
      <c r="DUG64" s="1028"/>
      <c r="DUH64" s="1028"/>
      <c r="DUI64" s="1028"/>
      <c r="DUJ64" s="1028"/>
      <c r="DUK64" s="1028"/>
      <c r="DUL64" s="1028"/>
      <c r="DUM64" s="1028"/>
      <c r="DUN64" s="1028"/>
      <c r="DUO64" s="1028"/>
      <c r="DUP64" s="1028"/>
      <c r="DUQ64" s="1028"/>
      <c r="DUR64" s="1028"/>
      <c r="DUS64" s="1028"/>
      <c r="DUT64" s="1028"/>
      <c r="DUU64" s="1028"/>
      <c r="DUV64" s="1028"/>
      <c r="DUW64" s="1028"/>
      <c r="DUX64" s="1028"/>
      <c r="DUY64" s="1028"/>
      <c r="DUZ64" s="1028"/>
      <c r="DVA64" s="1028"/>
      <c r="DVB64" s="1028"/>
      <c r="DVC64" s="1028"/>
      <c r="DVD64" s="1028"/>
      <c r="DVE64" s="1028"/>
      <c r="DVF64" s="1028"/>
      <c r="DVG64" s="1028"/>
      <c r="DVH64" s="1028"/>
      <c r="DVI64" s="1028"/>
      <c r="DVJ64" s="1028"/>
      <c r="DVK64" s="1028"/>
      <c r="DVL64" s="1028"/>
      <c r="DVM64" s="1028"/>
      <c r="DVN64" s="1028"/>
      <c r="DVO64" s="1028"/>
      <c r="DVP64" s="1028"/>
      <c r="DVQ64" s="1028"/>
      <c r="DVR64" s="1028"/>
      <c r="DVS64" s="1028"/>
      <c r="DVT64" s="1028"/>
      <c r="DVU64" s="1028"/>
      <c r="DVV64" s="1028"/>
      <c r="DVW64" s="1028"/>
      <c r="DVX64" s="1028"/>
      <c r="DVY64" s="1028"/>
      <c r="DVZ64" s="1028"/>
      <c r="DWA64" s="1028"/>
      <c r="DWB64" s="1028"/>
      <c r="DWC64" s="1028"/>
      <c r="DWD64" s="1028"/>
      <c r="DWE64" s="1028"/>
      <c r="DWF64" s="1028"/>
      <c r="DWG64" s="1028"/>
      <c r="DWH64" s="1028"/>
      <c r="DWI64" s="1028"/>
      <c r="DWJ64" s="1028"/>
      <c r="DWK64" s="1028"/>
      <c r="DWL64" s="1028"/>
      <c r="DWM64" s="1028"/>
      <c r="DWN64" s="1028"/>
      <c r="DWO64" s="1028"/>
      <c r="DWP64" s="1028"/>
      <c r="DWQ64" s="1028"/>
      <c r="DWR64" s="1028"/>
      <c r="DWS64" s="1028"/>
      <c r="DWT64" s="1028"/>
      <c r="DWU64" s="1028"/>
      <c r="DWV64" s="1028"/>
      <c r="DWW64" s="1028"/>
      <c r="DWX64" s="1028"/>
      <c r="DWY64" s="1028"/>
      <c r="DWZ64" s="1028"/>
      <c r="DXA64" s="1028"/>
      <c r="DXB64" s="1028"/>
      <c r="DXC64" s="1028"/>
      <c r="DXD64" s="1028"/>
      <c r="DXE64" s="1028"/>
      <c r="DXF64" s="1028"/>
      <c r="DXG64" s="1028"/>
      <c r="DXH64" s="1028"/>
      <c r="DXI64" s="1028"/>
      <c r="DXJ64" s="1028"/>
      <c r="DXK64" s="1028"/>
      <c r="DXL64" s="1028"/>
      <c r="DXM64" s="1028"/>
      <c r="DXN64" s="1028"/>
      <c r="DXO64" s="1028"/>
      <c r="DXP64" s="1028"/>
      <c r="DXQ64" s="1028"/>
      <c r="DXR64" s="1028"/>
      <c r="DXS64" s="1028"/>
      <c r="DXT64" s="1028"/>
      <c r="DXU64" s="1028"/>
      <c r="DXV64" s="1028"/>
      <c r="DXW64" s="1028"/>
      <c r="DXX64" s="1028"/>
      <c r="DXY64" s="1028"/>
      <c r="DXZ64" s="1028"/>
      <c r="DYA64" s="1028"/>
      <c r="DYB64" s="1028"/>
      <c r="DYC64" s="1028"/>
      <c r="DYD64" s="1028"/>
      <c r="DYE64" s="1028"/>
      <c r="DYF64" s="1028"/>
      <c r="DYG64" s="1028"/>
      <c r="DYH64" s="1028"/>
      <c r="DYI64" s="1028"/>
      <c r="DYJ64" s="1028"/>
      <c r="DYK64" s="1028"/>
      <c r="DYL64" s="1028"/>
      <c r="DYM64" s="1028"/>
      <c r="DYN64" s="1028"/>
      <c r="DYO64" s="1028"/>
      <c r="DYP64" s="1028"/>
      <c r="DYQ64" s="1028"/>
      <c r="DYR64" s="1028"/>
      <c r="DYS64" s="1028"/>
      <c r="DYT64" s="1028"/>
      <c r="DYU64" s="1028"/>
      <c r="DYV64" s="1028"/>
      <c r="DYW64" s="1028"/>
      <c r="DYX64" s="1028"/>
      <c r="DYY64" s="1028"/>
      <c r="DYZ64" s="1028"/>
      <c r="DZA64" s="1028"/>
      <c r="DZB64" s="1028"/>
      <c r="DZC64" s="1028"/>
      <c r="DZD64" s="1028"/>
      <c r="DZE64" s="1028"/>
      <c r="DZF64" s="1028"/>
      <c r="DZG64" s="1028"/>
      <c r="DZH64" s="1028"/>
      <c r="DZI64" s="1028"/>
      <c r="DZJ64" s="1028"/>
      <c r="DZK64" s="1028"/>
      <c r="DZL64" s="1028"/>
      <c r="DZM64" s="1028"/>
      <c r="DZN64" s="1028"/>
      <c r="DZO64" s="1028"/>
      <c r="DZP64" s="1028"/>
      <c r="DZQ64" s="1028"/>
      <c r="DZR64" s="1028"/>
      <c r="DZS64" s="1028"/>
      <c r="DZT64" s="1028"/>
      <c r="DZU64" s="1028"/>
      <c r="DZV64" s="1028"/>
      <c r="DZW64" s="1028"/>
      <c r="DZX64" s="1028"/>
      <c r="DZY64" s="1028"/>
      <c r="DZZ64" s="1028"/>
      <c r="EAA64" s="1028"/>
      <c r="EAB64" s="1028"/>
      <c r="EAC64" s="1028"/>
      <c r="EAD64" s="1028"/>
      <c r="EAE64" s="1028"/>
      <c r="EAF64" s="1028"/>
      <c r="EAG64" s="1028"/>
      <c r="EAH64" s="1028"/>
      <c r="EAI64" s="1028"/>
      <c r="EAJ64" s="1028"/>
      <c r="EAK64" s="1028"/>
      <c r="EAL64" s="1028"/>
      <c r="EAM64" s="1028"/>
      <c r="EAN64" s="1028"/>
      <c r="EAO64" s="1028"/>
      <c r="EAP64" s="1028"/>
      <c r="EAQ64" s="1028"/>
      <c r="EAR64" s="1028"/>
      <c r="EAS64" s="1028"/>
      <c r="EAT64" s="1028"/>
      <c r="EAU64" s="1028"/>
      <c r="EAV64" s="1028"/>
      <c r="EAW64" s="1028"/>
      <c r="EAX64" s="1028"/>
      <c r="EAY64" s="1028"/>
      <c r="EAZ64" s="1028"/>
      <c r="EBA64" s="1028"/>
      <c r="EBB64" s="1028"/>
      <c r="EBC64" s="1028"/>
      <c r="EBD64" s="1028"/>
      <c r="EBE64" s="1028"/>
      <c r="EBF64" s="1028"/>
      <c r="EBG64" s="1028"/>
      <c r="EBH64" s="1028"/>
      <c r="EBI64" s="1028"/>
      <c r="EBJ64" s="1028"/>
      <c r="EBK64" s="1028"/>
      <c r="EBL64" s="1028"/>
      <c r="EBM64" s="1028"/>
      <c r="EBN64" s="1028"/>
      <c r="EBO64" s="1028"/>
      <c r="EBP64" s="1028"/>
      <c r="EBQ64" s="1028"/>
      <c r="EBR64" s="1028"/>
      <c r="EBS64" s="1028"/>
      <c r="EBT64" s="1028"/>
      <c r="EBU64" s="1028"/>
      <c r="EBV64" s="1028"/>
      <c r="EBW64" s="1028"/>
      <c r="EBX64" s="1028"/>
      <c r="EBY64" s="1028"/>
      <c r="EBZ64" s="1028"/>
      <c r="ECA64" s="1028"/>
      <c r="ECB64" s="1028"/>
      <c r="ECC64" s="1028"/>
      <c r="ECD64" s="1028"/>
      <c r="ECE64" s="1028"/>
      <c r="ECF64" s="1028"/>
      <c r="ECG64" s="1028"/>
      <c r="ECH64" s="1028"/>
      <c r="ECI64" s="1028"/>
      <c r="ECJ64" s="1028"/>
      <c r="ECK64" s="1028"/>
      <c r="ECL64" s="1028"/>
      <c r="ECM64" s="1028"/>
      <c r="ECN64" s="1028"/>
      <c r="ECO64" s="1028"/>
      <c r="ECP64" s="1028"/>
      <c r="ECQ64" s="1028"/>
      <c r="ECR64" s="1028"/>
      <c r="ECS64" s="1028"/>
      <c r="ECT64" s="1028"/>
      <c r="ECU64" s="1028"/>
      <c r="ECV64" s="1028"/>
      <c r="ECW64" s="1028"/>
      <c r="ECX64" s="1028"/>
      <c r="ECY64" s="1028"/>
      <c r="ECZ64" s="1028"/>
      <c r="EDA64" s="1028"/>
      <c r="EDB64" s="1028"/>
      <c r="EDC64" s="1028"/>
      <c r="EDD64" s="1028"/>
      <c r="EDE64" s="1028"/>
      <c r="EDF64" s="1028"/>
      <c r="EDG64" s="1028"/>
      <c r="EDH64" s="1028"/>
      <c r="EDI64" s="1028"/>
      <c r="EDJ64" s="1028"/>
      <c r="EDK64" s="1028"/>
      <c r="EDL64" s="1028"/>
      <c r="EDM64" s="1028"/>
      <c r="EDN64" s="1028"/>
      <c r="EDO64" s="1028"/>
      <c r="EDP64" s="1028"/>
      <c r="EDQ64" s="1028"/>
      <c r="EDR64" s="1028"/>
      <c r="EDS64" s="1028"/>
      <c r="EDT64" s="1028"/>
      <c r="EDU64" s="1028"/>
      <c r="EDV64" s="1028"/>
      <c r="EDW64" s="1028"/>
      <c r="EDX64" s="1028"/>
      <c r="EDY64" s="1028"/>
      <c r="EDZ64" s="1028"/>
      <c r="EEA64" s="1028"/>
      <c r="EEB64" s="1028"/>
      <c r="EEC64" s="1028"/>
      <c r="EED64" s="1028"/>
      <c r="EEE64" s="1028"/>
      <c r="EEF64" s="1028"/>
      <c r="EEG64" s="1028"/>
      <c r="EEH64" s="1028"/>
      <c r="EEI64" s="1028"/>
      <c r="EEJ64" s="1028"/>
      <c r="EEK64" s="1028"/>
      <c r="EEL64" s="1028"/>
      <c r="EEM64" s="1028"/>
      <c r="EEN64" s="1028"/>
      <c r="EEO64" s="1028"/>
      <c r="EEP64" s="1028"/>
      <c r="EEQ64" s="1028"/>
      <c r="EER64" s="1028"/>
      <c r="EES64" s="1028"/>
      <c r="EET64" s="1028"/>
      <c r="EEU64" s="1028"/>
      <c r="EEV64" s="1028"/>
      <c r="EEW64" s="1028"/>
      <c r="EEX64" s="1028"/>
      <c r="EEY64" s="1028"/>
      <c r="EEZ64" s="1028"/>
      <c r="EFA64" s="1028"/>
      <c r="EFB64" s="1028"/>
      <c r="EFC64" s="1028"/>
      <c r="EFD64" s="1028"/>
      <c r="EFE64" s="1028"/>
      <c r="EFF64" s="1028"/>
      <c r="EFG64" s="1028"/>
      <c r="EFH64" s="1028"/>
      <c r="EFI64" s="1028"/>
      <c r="EFJ64" s="1028"/>
      <c r="EFK64" s="1028"/>
      <c r="EFL64" s="1028"/>
      <c r="EFM64" s="1028"/>
      <c r="EFN64" s="1028"/>
      <c r="EFO64" s="1028"/>
      <c r="EFP64" s="1028"/>
      <c r="EFQ64" s="1028"/>
      <c r="EFR64" s="1028"/>
      <c r="EFS64" s="1028"/>
      <c r="EFT64" s="1028"/>
      <c r="EFU64" s="1028"/>
      <c r="EFV64" s="1028"/>
      <c r="EFW64" s="1028"/>
      <c r="EFX64" s="1028"/>
      <c r="EFY64" s="1028"/>
      <c r="EFZ64" s="1028"/>
      <c r="EGA64" s="1028"/>
      <c r="EGB64" s="1028"/>
      <c r="EGC64" s="1028"/>
      <c r="EGD64" s="1028"/>
      <c r="EGE64" s="1028"/>
      <c r="EGF64" s="1028"/>
      <c r="EGG64" s="1028"/>
      <c r="EGH64" s="1028"/>
      <c r="EGI64" s="1028"/>
      <c r="EGJ64" s="1028"/>
      <c r="EGK64" s="1028"/>
      <c r="EGL64" s="1028"/>
      <c r="EGM64" s="1028"/>
      <c r="EGN64" s="1028"/>
      <c r="EGO64" s="1028"/>
      <c r="EGP64" s="1028"/>
      <c r="EGQ64" s="1028"/>
      <c r="EGR64" s="1028"/>
      <c r="EGS64" s="1028"/>
      <c r="EGT64" s="1028"/>
      <c r="EGU64" s="1028"/>
      <c r="EGV64" s="1028"/>
      <c r="EGW64" s="1028"/>
      <c r="EGX64" s="1028"/>
      <c r="EGY64" s="1028"/>
      <c r="EGZ64" s="1028"/>
      <c r="EHA64" s="1028"/>
      <c r="EHB64" s="1028"/>
      <c r="EHC64" s="1028"/>
      <c r="EHD64" s="1028"/>
      <c r="EHE64" s="1028"/>
      <c r="EHF64" s="1028"/>
      <c r="EHG64" s="1028"/>
      <c r="EHH64" s="1028"/>
      <c r="EHI64" s="1028"/>
      <c r="EHJ64" s="1028"/>
      <c r="EHK64" s="1028"/>
      <c r="EHL64" s="1028"/>
      <c r="EHM64" s="1028"/>
      <c r="EHN64" s="1028"/>
      <c r="EHO64" s="1028"/>
      <c r="EHP64" s="1028"/>
      <c r="EHQ64" s="1028"/>
      <c r="EHR64" s="1028"/>
      <c r="EHS64" s="1028"/>
      <c r="EHT64" s="1028"/>
      <c r="EHU64" s="1028"/>
      <c r="EHV64" s="1028"/>
      <c r="EHW64" s="1028"/>
      <c r="EHX64" s="1028"/>
      <c r="EHY64" s="1028"/>
      <c r="EHZ64" s="1028"/>
      <c r="EIA64" s="1028"/>
      <c r="EIB64" s="1028"/>
      <c r="EIC64" s="1028"/>
      <c r="EID64" s="1028"/>
      <c r="EIE64" s="1028"/>
      <c r="EIF64" s="1028"/>
      <c r="EIG64" s="1028"/>
      <c r="EIH64" s="1028"/>
      <c r="EII64" s="1028"/>
      <c r="EIJ64" s="1028"/>
      <c r="EIK64" s="1028"/>
      <c r="EIL64" s="1028"/>
      <c r="EIM64" s="1028"/>
      <c r="EIN64" s="1028"/>
      <c r="EIO64" s="1028"/>
      <c r="EIP64" s="1028"/>
      <c r="EIQ64" s="1028"/>
      <c r="EIR64" s="1028"/>
      <c r="EIS64" s="1028"/>
      <c r="EIT64" s="1028"/>
      <c r="EIU64" s="1028"/>
      <c r="EIV64" s="1028"/>
      <c r="EIW64" s="1028"/>
      <c r="EIX64" s="1028"/>
      <c r="EIY64" s="1028"/>
      <c r="EIZ64" s="1028"/>
      <c r="EJA64" s="1028"/>
      <c r="EJB64" s="1028"/>
      <c r="EJC64" s="1028"/>
      <c r="EJD64" s="1028"/>
      <c r="EJE64" s="1028"/>
      <c r="EJF64" s="1028"/>
      <c r="EJG64" s="1028"/>
      <c r="EJH64" s="1028"/>
      <c r="EJI64" s="1028"/>
      <c r="EJJ64" s="1028"/>
      <c r="EJK64" s="1028"/>
      <c r="EJL64" s="1028"/>
      <c r="EJM64" s="1028"/>
      <c r="EJN64" s="1028"/>
      <c r="EJO64" s="1028"/>
      <c r="EJP64" s="1028"/>
      <c r="EJQ64" s="1028"/>
      <c r="EJR64" s="1028"/>
      <c r="EJS64" s="1028"/>
      <c r="EJT64" s="1028"/>
      <c r="EJU64" s="1028"/>
      <c r="EJV64" s="1028"/>
      <c r="EJW64" s="1028"/>
      <c r="EJX64" s="1028"/>
      <c r="EJY64" s="1028"/>
      <c r="EJZ64" s="1028"/>
      <c r="EKA64" s="1028"/>
      <c r="EKB64" s="1028"/>
      <c r="EKC64" s="1028"/>
      <c r="EKD64" s="1028"/>
      <c r="EKE64" s="1028"/>
      <c r="EKF64" s="1028"/>
      <c r="EKG64" s="1028"/>
      <c r="EKH64" s="1028"/>
      <c r="EKI64" s="1028"/>
      <c r="EKJ64" s="1028"/>
      <c r="EKK64" s="1028"/>
      <c r="EKL64" s="1028"/>
      <c r="EKM64" s="1028"/>
      <c r="EKN64" s="1028"/>
      <c r="EKO64" s="1028"/>
      <c r="EKP64" s="1028"/>
      <c r="EKQ64" s="1028"/>
      <c r="EKR64" s="1028"/>
      <c r="EKS64" s="1028"/>
      <c r="EKT64" s="1028"/>
      <c r="EKU64" s="1028"/>
      <c r="EKV64" s="1028"/>
      <c r="EKW64" s="1028"/>
      <c r="EKX64" s="1028"/>
      <c r="EKY64" s="1028"/>
      <c r="EKZ64" s="1028"/>
      <c r="ELA64" s="1028"/>
      <c r="ELB64" s="1028"/>
      <c r="ELC64" s="1028"/>
      <c r="ELD64" s="1028"/>
      <c r="ELE64" s="1028"/>
      <c r="ELF64" s="1028"/>
      <c r="ELG64" s="1028"/>
      <c r="ELH64" s="1028"/>
      <c r="ELI64" s="1028"/>
      <c r="ELJ64" s="1028"/>
      <c r="ELK64" s="1028"/>
      <c r="ELL64" s="1028"/>
      <c r="ELM64" s="1028"/>
      <c r="ELN64" s="1028"/>
      <c r="ELO64" s="1028"/>
      <c r="ELP64" s="1028"/>
      <c r="ELQ64" s="1028"/>
      <c r="ELR64" s="1028"/>
      <c r="ELS64" s="1028"/>
      <c r="ELT64" s="1028"/>
      <c r="ELU64" s="1028"/>
      <c r="ELV64" s="1028"/>
      <c r="ELW64" s="1028"/>
      <c r="ELX64" s="1028"/>
      <c r="ELY64" s="1028"/>
      <c r="ELZ64" s="1028"/>
      <c r="EMA64" s="1028"/>
      <c r="EMB64" s="1028"/>
      <c r="EMC64" s="1028"/>
      <c r="EMD64" s="1028"/>
      <c r="EME64" s="1028"/>
      <c r="EMF64" s="1028"/>
      <c r="EMG64" s="1028"/>
      <c r="EMH64" s="1028"/>
      <c r="EMI64" s="1028"/>
      <c r="EMJ64" s="1028"/>
      <c r="EMK64" s="1028"/>
      <c r="EML64" s="1028"/>
      <c r="EMM64" s="1028"/>
      <c r="EMN64" s="1028"/>
      <c r="EMO64" s="1028"/>
      <c r="EMP64" s="1028"/>
      <c r="EMQ64" s="1028"/>
      <c r="EMR64" s="1028"/>
      <c r="EMS64" s="1028"/>
      <c r="EMT64" s="1028"/>
      <c r="EMU64" s="1028"/>
      <c r="EMV64" s="1028"/>
      <c r="EMW64" s="1028"/>
      <c r="EMX64" s="1028"/>
      <c r="EMY64" s="1028"/>
      <c r="EMZ64" s="1028"/>
      <c r="ENA64" s="1028"/>
      <c r="ENB64" s="1028"/>
      <c r="ENC64" s="1028"/>
      <c r="END64" s="1028"/>
      <c r="ENE64" s="1028"/>
      <c r="ENF64" s="1028"/>
      <c r="ENG64" s="1028"/>
      <c r="ENH64" s="1028"/>
      <c r="ENI64" s="1028"/>
      <c r="ENJ64" s="1028"/>
      <c r="ENK64" s="1028"/>
      <c r="ENL64" s="1028"/>
      <c r="ENM64" s="1028"/>
      <c r="ENN64" s="1028"/>
      <c r="ENO64" s="1028"/>
      <c r="ENP64" s="1028"/>
      <c r="ENQ64" s="1028"/>
      <c r="ENR64" s="1028"/>
      <c r="ENS64" s="1028"/>
      <c r="ENT64" s="1028"/>
      <c r="ENU64" s="1028"/>
      <c r="ENV64" s="1028"/>
      <c r="ENW64" s="1028"/>
      <c r="ENX64" s="1028"/>
      <c r="ENY64" s="1028"/>
      <c r="ENZ64" s="1028"/>
      <c r="EOA64" s="1028"/>
      <c r="EOB64" s="1028"/>
      <c r="EOC64" s="1028"/>
      <c r="EOD64" s="1028"/>
      <c r="EOE64" s="1028"/>
      <c r="EOF64" s="1028"/>
      <c r="EOG64" s="1028"/>
      <c r="EOH64" s="1028"/>
      <c r="EOI64" s="1028"/>
      <c r="EOJ64" s="1028"/>
      <c r="EOK64" s="1028"/>
      <c r="EOL64" s="1028"/>
      <c r="EOM64" s="1028"/>
      <c r="EON64" s="1028"/>
      <c r="EOO64" s="1028"/>
      <c r="EOP64" s="1028"/>
      <c r="EOQ64" s="1028"/>
      <c r="EOR64" s="1028"/>
      <c r="EOS64" s="1028"/>
      <c r="EOT64" s="1028"/>
      <c r="EOU64" s="1028"/>
      <c r="EOV64" s="1028"/>
      <c r="EOW64" s="1028"/>
      <c r="EOX64" s="1028"/>
      <c r="EOY64" s="1028"/>
      <c r="EOZ64" s="1028"/>
      <c r="EPA64" s="1028"/>
      <c r="EPB64" s="1028"/>
      <c r="EPC64" s="1028"/>
      <c r="EPD64" s="1028"/>
      <c r="EPE64" s="1028"/>
      <c r="EPF64" s="1028"/>
      <c r="EPG64" s="1028"/>
      <c r="EPH64" s="1028"/>
      <c r="EPI64" s="1028"/>
      <c r="EPJ64" s="1028"/>
      <c r="EPK64" s="1028"/>
      <c r="EPL64" s="1028"/>
      <c r="EPM64" s="1028"/>
      <c r="EPN64" s="1028"/>
      <c r="EPO64" s="1028"/>
      <c r="EPP64" s="1028"/>
      <c r="EPQ64" s="1028"/>
      <c r="EPR64" s="1028"/>
      <c r="EPS64" s="1028"/>
      <c r="EPT64" s="1028"/>
      <c r="EPU64" s="1028"/>
      <c r="EPV64" s="1028"/>
      <c r="EPW64" s="1028"/>
      <c r="EPX64" s="1028"/>
      <c r="EPY64" s="1028"/>
      <c r="EPZ64" s="1028"/>
      <c r="EQA64" s="1028"/>
      <c r="EQB64" s="1028"/>
      <c r="EQC64" s="1028"/>
      <c r="EQD64" s="1028"/>
      <c r="EQE64" s="1028"/>
      <c r="EQF64" s="1028"/>
      <c r="EQG64" s="1028"/>
      <c r="EQH64" s="1028"/>
      <c r="EQI64" s="1028"/>
      <c r="EQJ64" s="1028"/>
      <c r="EQK64" s="1028"/>
      <c r="EQL64" s="1028"/>
      <c r="EQM64" s="1028"/>
      <c r="EQN64" s="1028"/>
      <c r="EQO64" s="1028"/>
      <c r="EQP64" s="1028"/>
      <c r="EQQ64" s="1028"/>
      <c r="EQR64" s="1028"/>
      <c r="EQS64" s="1028"/>
      <c r="EQT64" s="1028"/>
      <c r="EQU64" s="1028"/>
      <c r="EQV64" s="1028"/>
      <c r="EQW64" s="1028"/>
      <c r="EQX64" s="1028"/>
      <c r="EQY64" s="1028"/>
      <c r="EQZ64" s="1028"/>
      <c r="ERA64" s="1028"/>
      <c r="ERB64" s="1028"/>
      <c r="ERC64" s="1028"/>
      <c r="ERD64" s="1028"/>
      <c r="ERE64" s="1028"/>
      <c r="ERF64" s="1028"/>
      <c r="ERG64" s="1028"/>
      <c r="ERH64" s="1028"/>
      <c r="ERI64" s="1028"/>
      <c r="ERJ64" s="1028"/>
      <c r="ERK64" s="1028"/>
      <c r="ERL64" s="1028"/>
      <c r="ERM64" s="1028"/>
      <c r="ERN64" s="1028"/>
      <c r="ERO64" s="1028"/>
      <c r="ERP64" s="1028"/>
      <c r="ERQ64" s="1028"/>
      <c r="ERR64" s="1028"/>
      <c r="ERS64" s="1028"/>
      <c r="ERT64" s="1028"/>
      <c r="ERU64" s="1028"/>
      <c r="ERV64" s="1028"/>
      <c r="ERW64" s="1028"/>
      <c r="ERX64" s="1028"/>
      <c r="ERY64" s="1028"/>
      <c r="ERZ64" s="1028"/>
      <c r="ESA64" s="1028"/>
      <c r="ESB64" s="1028"/>
      <c r="ESC64" s="1028"/>
      <c r="ESD64" s="1028"/>
      <c r="ESE64" s="1028"/>
      <c r="ESF64" s="1028"/>
      <c r="ESG64" s="1028"/>
      <c r="ESH64" s="1028"/>
      <c r="ESI64" s="1028"/>
      <c r="ESJ64" s="1028"/>
      <c r="ESK64" s="1028"/>
      <c r="ESL64" s="1028"/>
      <c r="ESM64" s="1028"/>
      <c r="ESN64" s="1028"/>
      <c r="ESO64" s="1028"/>
      <c r="ESP64" s="1028"/>
      <c r="ESQ64" s="1028"/>
      <c r="ESR64" s="1028"/>
      <c r="ESS64" s="1028"/>
      <c r="EST64" s="1028"/>
      <c r="ESU64" s="1028"/>
      <c r="ESV64" s="1028"/>
      <c r="ESW64" s="1028"/>
      <c r="ESX64" s="1028"/>
      <c r="ESY64" s="1028"/>
      <c r="ESZ64" s="1028"/>
      <c r="ETA64" s="1028"/>
      <c r="ETB64" s="1028"/>
      <c r="ETC64" s="1028"/>
      <c r="ETD64" s="1028"/>
      <c r="ETE64" s="1028"/>
      <c r="ETF64" s="1028"/>
      <c r="ETG64" s="1028"/>
      <c r="ETH64" s="1028"/>
      <c r="ETI64" s="1028"/>
      <c r="ETJ64" s="1028"/>
      <c r="ETK64" s="1028"/>
      <c r="ETL64" s="1028"/>
      <c r="ETM64" s="1028"/>
      <c r="ETN64" s="1028"/>
      <c r="ETO64" s="1028"/>
      <c r="ETP64" s="1028"/>
      <c r="ETQ64" s="1028"/>
      <c r="ETR64" s="1028"/>
      <c r="ETS64" s="1028"/>
      <c r="ETT64" s="1028"/>
      <c r="ETU64" s="1028"/>
      <c r="ETV64" s="1028"/>
      <c r="ETW64" s="1028"/>
      <c r="ETX64" s="1028"/>
      <c r="ETY64" s="1028"/>
      <c r="ETZ64" s="1028"/>
      <c r="EUA64" s="1028"/>
      <c r="EUB64" s="1028"/>
      <c r="EUC64" s="1028"/>
      <c r="EUD64" s="1028"/>
      <c r="EUE64" s="1028"/>
      <c r="EUF64" s="1028"/>
      <c r="EUG64" s="1028"/>
      <c r="EUH64" s="1028"/>
      <c r="EUI64" s="1028"/>
      <c r="EUJ64" s="1028"/>
      <c r="EUK64" s="1028"/>
      <c r="EUL64" s="1028"/>
      <c r="EUM64" s="1028"/>
      <c r="EUN64" s="1028"/>
      <c r="EUO64" s="1028"/>
      <c r="EUP64" s="1028"/>
      <c r="EUQ64" s="1028"/>
      <c r="EUR64" s="1028"/>
      <c r="EUS64" s="1028"/>
      <c r="EUT64" s="1028"/>
      <c r="EUU64" s="1028"/>
      <c r="EUV64" s="1028"/>
      <c r="EUW64" s="1028"/>
      <c r="EUX64" s="1028"/>
      <c r="EUY64" s="1028"/>
      <c r="EUZ64" s="1028"/>
      <c r="EVA64" s="1028"/>
      <c r="EVB64" s="1028"/>
      <c r="EVC64" s="1028"/>
      <c r="EVD64" s="1028"/>
      <c r="EVE64" s="1028"/>
      <c r="EVF64" s="1028"/>
      <c r="EVG64" s="1028"/>
      <c r="EVH64" s="1028"/>
      <c r="EVI64" s="1028"/>
      <c r="EVJ64" s="1028"/>
      <c r="EVK64" s="1028"/>
      <c r="EVL64" s="1028"/>
      <c r="EVM64" s="1028"/>
      <c r="EVN64" s="1028"/>
      <c r="EVO64" s="1028"/>
      <c r="EVP64" s="1028"/>
      <c r="EVQ64" s="1028"/>
      <c r="EVR64" s="1028"/>
      <c r="EVS64" s="1028"/>
      <c r="EVT64" s="1028"/>
      <c r="EVU64" s="1028"/>
      <c r="EVV64" s="1028"/>
      <c r="EVW64" s="1028"/>
      <c r="EVX64" s="1028"/>
      <c r="EVY64" s="1028"/>
      <c r="EVZ64" s="1028"/>
      <c r="EWA64" s="1028"/>
      <c r="EWB64" s="1028"/>
      <c r="EWC64" s="1028"/>
      <c r="EWD64" s="1028"/>
      <c r="EWE64" s="1028"/>
      <c r="EWF64" s="1028"/>
      <c r="EWG64" s="1028"/>
      <c r="EWH64" s="1028"/>
      <c r="EWI64" s="1028"/>
      <c r="EWJ64" s="1028"/>
      <c r="EWK64" s="1028"/>
      <c r="EWL64" s="1028"/>
      <c r="EWM64" s="1028"/>
      <c r="EWN64" s="1028"/>
      <c r="EWO64" s="1028"/>
      <c r="EWP64" s="1028"/>
      <c r="EWQ64" s="1028"/>
      <c r="EWR64" s="1028"/>
      <c r="EWS64" s="1028"/>
      <c r="EWT64" s="1028"/>
      <c r="EWU64" s="1028"/>
      <c r="EWV64" s="1028"/>
      <c r="EWW64" s="1028"/>
      <c r="EWX64" s="1028"/>
      <c r="EWY64" s="1028"/>
      <c r="EWZ64" s="1028"/>
      <c r="EXA64" s="1028"/>
      <c r="EXB64" s="1028"/>
      <c r="EXC64" s="1028"/>
      <c r="EXD64" s="1028"/>
      <c r="EXE64" s="1028"/>
      <c r="EXF64" s="1028"/>
      <c r="EXG64" s="1028"/>
      <c r="EXH64" s="1028"/>
      <c r="EXI64" s="1028"/>
      <c r="EXJ64" s="1028"/>
      <c r="EXK64" s="1028"/>
      <c r="EXL64" s="1028"/>
      <c r="EXM64" s="1028"/>
      <c r="EXN64" s="1028"/>
      <c r="EXO64" s="1028"/>
      <c r="EXP64" s="1028"/>
      <c r="EXQ64" s="1028"/>
      <c r="EXR64" s="1028"/>
      <c r="EXS64" s="1028"/>
      <c r="EXT64" s="1028"/>
      <c r="EXU64" s="1028"/>
      <c r="EXV64" s="1028"/>
      <c r="EXW64" s="1028"/>
      <c r="EXX64" s="1028"/>
      <c r="EXY64" s="1028"/>
      <c r="EXZ64" s="1028"/>
      <c r="EYA64" s="1028"/>
      <c r="EYB64" s="1028"/>
      <c r="EYC64" s="1028"/>
      <c r="EYD64" s="1028"/>
      <c r="EYE64" s="1028"/>
      <c r="EYF64" s="1028"/>
      <c r="EYG64" s="1028"/>
      <c r="EYH64" s="1028"/>
      <c r="EYI64" s="1028"/>
      <c r="EYJ64" s="1028"/>
      <c r="EYK64" s="1028"/>
      <c r="EYL64" s="1028"/>
      <c r="EYM64" s="1028"/>
      <c r="EYN64" s="1028"/>
      <c r="EYO64" s="1028"/>
      <c r="EYP64" s="1028"/>
      <c r="EYQ64" s="1028"/>
      <c r="EYR64" s="1028"/>
      <c r="EYS64" s="1028"/>
      <c r="EYT64" s="1028"/>
      <c r="EYU64" s="1028"/>
      <c r="EYV64" s="1028"/>
      <c r="EYW64" s="1028"/>
      <c r="EYX64" s="1028"/>
      <c r="EYY64" s="1028"/>
      <c r="EYZ64" s="1028"/>
      <c r="EZA64" s="1028"/>
      <c r="EZB64" s="1028"/>
      <c r="EZC64" s="1028"/>
      <c r="EZD64" s="1028"/>
      <c r="EZE64" s="1028"/>
      <c r="EZF64" s="1028"/>
      <c r="EZG64" s="1028"/>
      <c r="EZH64" s="1028"/>
      <c r="EZI64" s="1028"/>
      <c r="EZJ64" s="1028"/>
      <c r="EZK64" s="1028"/>
      <c r="EZL64" s="1028"/>
      <c r="EZM64" s="1028"/>
      <c r="EZN64" s="1028"/>
      <c r="EZO64" s="1028"/>
      <c r="EZP64" s="1028"/>
      <c r="EZQ64" s="1028"/>
      <c r="EZR64" s="1028"/>
      <c r="EZS64" s="1028"/>
      <c r="EZT64" s="1028"/>
      <c r="EZU64" s="1028"/>
      <c r="EZV64" s="1028"/>
      <c r="EZW64" s="1028"/>
      <c r="EZX64" s="1028"/>
      <c r="EZY64" s="1028"/>
      <c r="EZZ64" s="1028"/>
      <c r="FAA64" s="1028"/>
      <c r="FAB64" s="1028"/>
      <c r="FAC64" s="1028"/>
      <c r="FAD64" s="1028"/>
      <c r="FAE64" s="1028"/>
      <c r="FAF64" s="1028"/>
      <c r="FAG64" s="1028"/>
      <c r="FAH64" s="1028"/>
      <c r="FAI64" s="1028"/>
      <c r="FAJ64" s="1028"/>
      <c r="FAK64" s="1028"/>
      <c r="FAL64" s="1028"/>
      <c r="FAM64" s="1028"/>
      <c r="FAN64" s="1028"/>
      <c r="FAO64" s="1028"/>
      <c r="FAP64" s="1028"/>
      <c r="FAQ64" s="1028"/>
      <c r="FAR64" s="1028"/>
      <c r="FAS64" s="1028"/>
      <c r="FAT64" s="1028"/>
      <c r="FAU64" s="1028"/>
      <c r="FAV64" s="1028"/>
      <c r="FAW64" s="1028"/>
      <c r="FAX64" s="1028"/>
      <c r="FAY64" s="1028"/>
      <c r="FAZ64" s="1028"/>
      <c r="FBA64" s="1028"/>
      <c r="FBB64" s="1028"/>
      <c r="FBC64" s="1028"/>
      <c r="FBD64" s="1028"/>
      <c r="FBE64" s="1028"/>
      <c r="FBF64" s="1028"/>
      <c r="FBG64" s="1028"/>
      <c r="FBH64" s="1028"/>
      <c r="FBI64" s="1028"/>
      <c r="FBJ64" s="1028"/>
      <c r="FBK64" s="1028"/>
      <c r="FBL64" s="1028"/>
      <c r="FBM64" s="1028"/>
      <c r="FBN64" s="1028"/>
      <c r="FBO64" s="1028"/>
      <c r="FBP64" s="1028"/>
      <c r="FBQ64" s="1028"/>
      <c r="FBR64" s="1028"/>
      <c r="FBS64" s="1028"/>
      <c r="FBT64" s="1028"/>
      <c r="FBU64" s="1028"/>
      <c r="FBV64" s="1028"/>
      <c r="FBW64" s="1028"/>
      <c r="FBX64" s="1028"/>
      <c r="FBY64" s="1028"/>
      <c r="FBZ64" s="1028"/>
      <c r="FCA64" s="1028"/>
      <c r="FCB64" s="1028"/>
      <c r="FCC64" s="1028"/>
      <c r="FCD64" s="1028"/>
      <c r="FCE64" s="1028"/>
      <c r="FCF64" s="1028"/>
      <c r="FCG64" s="1028"/>
      <c r="FCH64" s="1028"/>
      <c r="FCI64" s="1028"/>
      <c r="FCJ64" s="1028"/>
      <c r="FCK64" s="1028"/>
      <c r="FCL64" s="1028"/>
      <c r="FCM64" s="1028"/>
      <c r="FCN64" s="1028"/>
      <c r="FCO64" s="1028"/>
      <c r="FCP64" s="1028"/>
      <c r="FCQ64" s="1028"/>
      <c r="FCR64" s="1028"/>
      <c r="FCS64" s="1028"/>
      <c r="FCT64" s="1028"/>
      <c r="FCU64" s="1028"/>
      <c r="FCV64" s="1028"/>
      <c r="FCW64" s="1028"/>
      <c r="FCX64" s="1028"/>
      <c r="FCY64" s="1028"/>
      <c r="FCZ64" s="1028"/>
      <c r="FDA64" s="1028"/>
      <c r="FDB64" s="1028"/>
      <c r="FDC64" s="1028"/>
      <c r="FDD64" s="1028"/>
      <c r="FDE64" s="1028"/>
      <c r="FDF64" s="1028"/>
      <c r="FDG64" s="1028"/>
      <c r="FDH64" s="1028"/>
      <c r="FDI64" s="1028"/>
      <c r="FDJ64" s="1028"/>
      <c r="FDK64" s="1028"/>
      <c r="FDL64" s="1028"/>
      <c r="FDM64" s="1028"/>
      <c r="FDN64" s="1028"/>
      <c r="FDO64" s="1028"/>
      <c r="FDP64" s="1028"/>
      <c r="FDQ64" s="1028"/>
      <c r="FDR64" s="1028"/>
      <c r="FDS64" s="1028"/>
      <c r="FDT64" s="1028"/>
      <c r="FDU64" s="1028"/>
      <c r="FDV64" s="1028"/>
      <c r="FDW64" s="1028"/>
      <c r="FDX64" s="1028"/>
      <c r="FDY64" s="1028"/>
      <c r="FDZ64" s="1028"/>
      <c r="FEA64" s="1028"/>
      <c r="FEB64" s="1028"/>
      <c r="FEC64" s="1028"/>
      <c r="FED64" s="1028"/>
      <c r="FEE64" s="1028"/>
      <c r="FEF64" s="1028"/>
      <c r="FEG64" s="1028"/>
      <c r="FEH64" s="1028"/>
      <c r="FEI64" s="1028"/>
      <c r="FEJ64" s="1028"/>
      <c r="FEK64" s="1028"/>
      <c r="FEL64" s="1028"/>
      <c r="FEM64" s="1028"/>
      <c r="FEN64" s="1028"/>
      <c r="FEO64" s="1028"/>
      <c r="FEP64" s="1028"/>
      <c r="FEQ64" s="1028"/>
      <c r="FER64" s="1028"/>
      <c r="FES64" s="1028"/>
      <c r="FET64" s="1028"/>
      <c r="FEU64" s="1028"/>
      <c r="FEV64" s="1028"/>
      <c r="FEW64" s="1028"/>
      <c r="FEX64" s="1028"/>
      <c r="FEY64" s="1028"/>
      <c r="FEZ64" s="1028"/>
      <c r="FFA64" s="1028"/>
      <c r="FFB64" s="1028"/>
      <c r="FFC64" s="1028"/>
      <c r="FFD64" s="1028"/>
      <c r="FFE64" s="1028"/>
      <c r="FFF64" s="1028"/>
      <c r="FFG64" s="1028"/>
      <c r="FFH64" s="1028"/>
      <c r="FFI64" s="1028"/>
      <c r="FFJ64" s="1028"/>
      <c r="FFK64" s="1028"/>
      <c r="FFL64" s="1028"/>
      <c r="FFM64" s="1028"/>
      <c r="FFN64" s="1028"/>
      <c r="FFO64" s="1028"/>
      <c r="FFP64" s="1028"/>
      <c r="FFQ64" s="1028"/>
      <c r="FFR64" s="1028"/>
      <c r="FFS64" s="1028"/>
      <c r="FFT64" s="1028"/>
      <c r="FFU64" s="1028"/>
      <c r="FFV64" s="1028"/>
      <c r="FFW64" s="1028"/>
      <c r="FFX64" s="1028"/>
      <c r="FFY64" s="1028"/>
      <c r="FFZ64" s="1028"/>
      <c r="FGA64" s="1028"/>
      <c r="FGB64" s="1028"/>
      <c r="FGC64" s="1028"/>
      <c r="FGD64" s="1028"/>
      <c r="FGE64" s="1028"/>
      <c r="FGF64" s="1028"/>
      <c r="FGG64" s="1028"/>
      <c r="FGH64" s="1028"/>
      <c r="FGI64" s="1028"/>
      <c r="FGJ64" s="1028"/>
      <c r="FGK64" s="1028"/>
      <c r="FGL64" s="1028"/>
      <c r="FGM64" s="1028"/>
      <c r="FGN64" s="1028"/>
      <c r="FGO64" s="1028"/>
      <c r="FGP64" s="1028"/>
      <c r="FGQ64" s="1028"/>
      <c r="FGR64" s="1028"/>
      <c r="FGS64" s="1028"/>
      <c r="FGT64" s="1028"/>
      <c r="FGU64" s="1028"/>
      <c r="FGV64" s="1028"/>
      <c r="FGW64" s="1028"/>
      <c r="FGX64" s="1028"/>
      <c r="FGY64" s="1028"/>
      <c r="FGZ64" s="1028"/>
      <c r="FHA64" s="1028"/>
      <c r="FHB64" s="1028"/>
      <c r="FHC64" s="1028"/>
      <c r="FHD64" s="1028"/>
      <c r="FHE64" s="1028"/>
      <c r="FHF64" s="1028"/>
      <c r="FHG64" s="1028"/>
      <c r="FHH64" s="1028"/>
      <c r="FHI64" s="1028"/>
      <c r="FHJ64" s="1028"/>
      <c r="FHK64" s="1028"/>
      <c r="FHL64" s="1028"/>
      <c r="FHM64" s="1028"/>
      <c r="FHN64" s="1028"/>
      <c r="FHO64" s="1028"/>
      <c r="FHP64" s="1028"/>
      <c r="FHQ64" s="1028"/>
      <c r="FHR64" s="1028"/>
      <c r="FHS64" s="1028"/>
      <c r="FHT64" s="1028"/>
      <c r="FHU64" s="1028"/>
      <c r="FHV64" s="1028"/>
      <c r="FHW64" s="1028"/>
      <c r="FHX64" s="1028"/>
      <c r="FHY64" s="1028"/>
      <c r="FHZ64" s="1028"/>
      <c r="FIA64" s="1028"/>
      <c r="FIB64" s="1028"/>
      <c r="FIC64" s="1028"/>
      <c r="FID64" s="1028"/>
      <c r="FIE64" s="1028"/>
      <c r="FIF64" s="1028"/>
      <c r="FIG64" s="1028"/>
      <c r="FIH64" s="1028"/>
      <c r="FII64" s="1028"/>
      <c r="FIJ64" s="1028"/>
      <c r="FIK64" s="1028"/>
      <c r="FIL64" s="1028"/>
      <c r="FIM64" s="1028"/>
      <c r="FIN64" s="1028"/>
      <c r="FIO64" s="1028"/>
      <c r="FIP64" s="1028"/>
      <c r="FIQ64" s="1028"/>
      <c r="FIR64" s="1028"/>
      <c r="FIS64" s="1028"/>
      <c r="FIT64" s="1028"/>
      <c r="FIU64" s="1028"/>
      <c r="FIV64" s="1028"/>
      <c r="FIW64" s="1028"/>
      <c r="FIX64" s="1028"/>
      <c r="FIY64" s="1028"/>
      <c r="FIZ64" s="1028"/>
      <c r="FJA64" s="1028"/>
      <c r="FJB64" s="1028"/>
      <c r="FJC64" s="1028"/>
      <c r="FJD64" s="1028"/>
      <c r="FJE64" s="1028"/>
      <c r="FJF64" s="1028"/>
      <c r="FJG64" s="1028"/>
      <c r="FJH64" s="1028"/>
      <c r="FJI64" s="1028"/>
      <c r="FJJ64" s="1028"/>
      <c r="FJK64" s="1028"/>
      <c r="FJL64" s="1028"/>
      <c r="FJM64" s="1028"/>
      <c r="FJN64" s="1028"/>
      <c r="FJO64" s="1028"/>
      <c r="FJP64" s="1028"/>
      <c r="FJQ64" s="1028"/>
      <c r="FJR64" s="1028"/>
      <c r="FJS64" s="1028"/>
      <c r="FJT64" s="1028"/>
      <c r="FJU64" s="1028"/>
      <c r="FJV64" s="1028"/>
      <c r="FJW64" s="1028"/>
      <c r="FJX64" s="1028"/>
      <c r="FJY64" s="1028"/>
      <c r="FJZ64" s="1028"/>
      <c r="FKA64" s="1028"/>
      <c r="FKB64" s="1028"/>
      <c r="FKC64" s="1028"/>
      <c r="FKD64" s="1028"/>
      <c r="FKE64" s="1028"/>
      <c r="FKF64" s="1028"/>
      <c r="FKG64" s="1028"/>
      <c r="FKH64" s="1028"/>
      <c r="FKI64" s="1028"/>
      <c r="FKJ64" s="1028"/>
      <c r="FKK64" s="1028"/>
      <c r="FKL64" s="1028"/>
      <c r="FKM64" s="1028"/>
      <c r="FKN64" s="1028"/>
      <c r="FKO64" s="1028"/>
      <c r="FKP64" s="1028"/>
      <c r="FKQ64" s="1028"/>
      <c r="FKR64" s="1028"/>
      <c r="FKS64" s="1028"/>
      <c r="FKT64" s="1028"/>
      <c r="FKU64" s="1028"/>
      <c r="FKV64" s="1028"/>
      <c r="FKW64" s="1028"/>
      <c r="FKX64" s="1028"/>
      <c r="FKY64" s="1028"/>
      <c r="FKZ64" s="1028"/>
      <c r="FLA64" s="1028"/>
      <c r="FLB64" s="1028"/>
      <c r="FLC64" s="1028"/>
      <c r="FLD64" s="1028"/>
      <c r="FLE64" s="1028"/>
      <c r="FLF64" s="1028"/>
      <c r="FLG64" s="1028"/>
      <c r="FLH64" s="1028"/>
      <c r="FLI64" s="1028"/>
      <c r="FLJ64" s="1028"/>
      <c r="FLK64" s="1028"/>
      <c r="FLL64" s="1028"/>
      <c r="FLM64" s="1028"/>
      <c r="FLN64" s="1028"/>
      <c r="FLO64" s="1028"/>
      <c r="FLP64" s="1028"/>
      <c r="FLQ64" s="1028"/>
      <c r="FLR64" s="1028"/>
      <c r="FLS64" s="1028"/>
      <c r="FLT64" s="1028"/>
      <c r="FLU64" s="1028"/>
      <c r="FLV64" s="1028"/>
      <c r="FLW64" s="1028"/>
      <c r="FLX64" s="1028"/>
      <c r="FLY64" s="1028"/>
      <c r="FLZ64" s="1028"/>
      <c r="FMA64" s="1028"/>
      <c r="FMB64" s="1028"/>
      <c r="FMC64" s="1028"/>
      <c r="FMD64" s="1028"/>
      <c r="FME64" s="1028"/>
      <c r="FMF64" s="1028"/>
      <c r="FMG64" s="1028"/>
      <c r="FMH64" s="1028"/>
      <c r="FMI64" s="1028"/>
      <c r="FMJ64" s="1028"/>
      <c r="FMK64" s="1028"/>
      <c r="FML64" s="1028"/>
      <c r="FMM64" s="1028"/>
      <c r="FMN64" s="1028"/>
      <c r="FMO64" s="1028"/>
      <c r="FMP64" s="1028"/>
      <c r="FMQ64" s="1028"/>
      <c r="FMR64" s="1028"/>
      <c r="FMS64" s="1028"/>
      <c r="FMT64" s="1028"/>
      <c r="FMU64" s="1028"/>
      <c r="FMV64" s="1028"/>
      <c r="FMW64" s="1028"/>
      <c r="FMX64" s="1028"/>
      <c r="FMY64" s="1028"/>
      <c r="FMZ64" s="1028"/>
      <c r="FNA64" s="1028"/>
      <c r="FNB64" s="1028"/>
      <c r="FNC64" s="1028"/>
      <c r="FND64" s="1028"/>
      <c r="FNE64" s="1028"/>
      <c r="FNF64" s="1028"/>
      <c r="FNG64" s="1028"/>
      <c r="FNH64" s="1028"/>
      <c r="FNI64" s="1028"/>
      <c r="FNJ64" s="1028"/>
      <c r="FNK64" s="1028"/>
      <c r="FNL64" s="1028"/>
      <c r="FNM64" s="1028"/>
      <c r="FNN64" s="1028"/>
      <c r="FNO64" s="1028"/>
      <c r="FNP64" s="1028"/>
      <c r="FNQ64" s="1028"/>
      <c r="FNR64" s="1028"/>
      <c r="FNS64" s="1028"/>
      <c r="FNT64" s="1028"/>
      <c r="FNU64" s="1028"/>
      <c r="FNV64" s="1028"/>
      <c r="FNW64" s="1028"/>
      <c r="FNX64" s="1028"/>
      <c r="FNY64" s="1028"/>
      <c r="FNZ64" s="1028"/>
      <c r="FOA64" s="1028"/>
      <c r="FOB64" s="1028"/>
      <c r="FOC64" s="1028"/>
      <c r="FOD64" s="1028"/>
      <c r="FOE64" s="1028"/>
      <c r="FOF64" s="1028"/>
      <c r="FOG64" s="1028"/>
      <c r="FOH64" s="1028"/>
      <c r="FOI64" s="1028"/>
      <c r="FOJ64" s="1028"/>
      <c r="FOK64" s="1028"/>
      <c r="FOL64" s="1028"/>
      <c r="FOM64" s="1028"/>
      <c r="FON64" s="1028"/>
      <c r="FOO64" s="1028"/>
      <c r="FOP64" s="1028"/>
      <c r="FOQ64" s="1028"/>
      <c r="FOR64" s="1028"/>
      <c r="FOS64" s="1028"/>
      <c r="FOT64" s="1028"/>
      <c r="FOU64" s="1028"/>
      <c r="FOV64" s="1028"/>
      <c r="FOW64" s="1028"/>
      <c r="FOX64" s="1028"/>
      <c r="FOY64" s="1028"/>
      <c r="FOZ64" s="1028"/>
      <c r="FPA64" s="1028"/>
      <c r="FPB64" s="1028"/>
      <c r="FPC64" s="1028"/>
      <c r="FPD64" s="1028"/>
      <c r="FPE64" s="1028"/>
      <c r="FPF64" s="1028"/>
      <c r="FPG64" s="1028"/>
      <c r="FPH64" s="1028"/>
      <c r="FPI64" s="1028"/>
      <c r="FPJ64" s="1028"/>
      <c r="FPK64" s="1028"/>
      <c r="FPL64" s="1028"/>
      <c r="FPM64" s="1028"/>
      <c r="FPN64" s="1028"/>
      <c r="FPO64" s="1028"/>
      <c r="FPP64" s="1028"/>
      <c r="FPQ64" s="1028"/>
      <c r="FPR64" s="1028"/>
      <c r="FPS64" s="1028"/>
      <c r="FPT64" s="1028"/>
      <c r="FPU64" s="1028"/>
      <c r="FPV64" s="1028"/>
      <c r="FPW64" s="1028"/>
      <c r="FPX64" s="1028"/>
      <c r="FPY64" s="1028"/>
      <c r="FPZ64" s="1028"/>
      <c r="FQA64" s="1028"/>
      <c r="FQB64" s="1028"/>
      <c r="FQC64" s="1028"/>
      <c r="FQD64" s="1028"/>
      <c r="FQE64" s="1028"/>
      <c r="FQF64" s="1028"/>
      <c r="FQG64" s="1028"/>
      <c r="FQH64" s="1028"/>
      <c r="FQI64" s="1028"/>
      <c r="FQJ64" s="1028"/>
      <c r="FQK64" s="1028"/>
      <c r="FQL64" s="1028"/>
      <c r="FQM64" s="1028"/>
      <c r="FQN64" s="1028"/>
      <c r="FQO64" s="1028"/>
      <c r="FQP64" s="1028"/>
      <c r="FQQ64" s="1028"/>
      <c r="FQR64" s="1028"/>
      <c r="FQS64" s="1028"/>
      <c r="FQT64" s="1028"/>
      <c r="FQU64" s="1028"/>
      <c r="FQV64" s="1028"/>
      <c r="FQW64" s="1028"/>
      <c r="FQX64" s="1028"/>
      <c r="FQY64" s="1028"/>
      <c r="FQZ64" s="1028"/>
      <c r="FRA64" s="1028"/>
      <c r="FRB64" s="1028"/>
      <c r="FRC64" s="1028"/>
      <c r="FRD64" s="1028"/>
      <c r="FRE64" s="1028"/>
      <c r="FRF64" s="1028"/>
      <c r="FRG64" s="1028"/>
      <c r="FRH64" s="1028"/>
      <c r="FRI64" s="1028"/>
      <c r="FRJ64" s="1028"/>
      <c r="FRK64" s="1028"/>
      <c r="FRL64" s="1028"/>
      <c r="FRM64" s="1028"/>
      <c r="FRN64" s="1028"/>
      <c r="FRO64" s="1028"/>
      <c r="FRP64" s="1028"/>
      <c r="FRQ64" s="1028"/>
      <c r="FRR64" s="1028"/>
      <c r="FRS64" s="1028"/>
      <c r="FRT64" s="1028"/>
      <c r="FRU64" s="1028"/>
      <c r="FRV64" s="1028"/>
      <c r="FRW64" s="1028"/>
      <c r="FRX64" s="1028"/>
      <c r="FRY64" s="1028"/>
      <c r="FRZ64" s="1028"/>
      <c r="FSA64" s="1028"/>
      <c r="FSB64" s="1028"/>
      <c r="FSC64" s="1028"/>
      <c r="FSD64" s="1028"/>
      <c r="FSE64" s="1028"/>
      <c r="FSF64" s="1028"/>
      <c r="FSG64" s="1028"/>
      <c r="FSH64" s="1028"/>
      <c r="FSI64" s="1028"/>
      <c r="FSJ64" s="1028"/>
      <c r="FSK64" s="1028"/>
      <c r="FSL64" s="1028"/>
      <c r="FSM64" s="1028"/>
      <c r="FSN64" s="1028"/>
      <c r="FSO64" s="1028"/>
      <c r="FSP64" s="1028"/>
      <c r="FSQ64" s="1028"/>
      <c r="FSR64" s="1028"/>
      <c r="FSS64" s="1028"/>
      <c r="FST64" s="1028"/>
      <c r="FSU64" s="1028"/>
      <c r="FSV64" s="1028"/>
      <c r="FSW64" s="1028"/>
      <c r="FSX64" s="1028"/>
      <c r="FSY64" s="1028"/>
      <c r="FSZ64" s="1028"/>
      <c r="FTA64" s="1028"/>
      <c r="FTB64" s="1028"/>
      <c r="FTC64" s="1028"/>
      <c r="FTD64" s="1028"/>
      <c r="FTE64" s="1028"/>
      <c r="FTF64" s="1028"/>
      <c r="FTG64" s="1028"/>
      <c r="FTH64" s="1028"/>
      <c r="FTI64" s="1028"/>
      <c r="FTJ64" s="1028"/>
      <c r="FTK64" s="1028"/>
      <c r="FTL64" s="1028"/>
      <c r="FTM64" s="1028"/>
      <c r="FTN64" s="1028"/>
      <c r="FTO64" s="1028"/>
      <c r="FTP64" s="1028"/>
      <c r="FTQ64" s="1028"/>
      <c r="FTR64" s="1028"/>
      <c r="FTS64" s="1028"/>
      <c r="FTT64" s="1028"/>
      <c r="FTU64" s="1028"/>
      <c r="FTV64" s="1028"/>
      <c r="FTW64" s="1028"/>
      <c r="FTX64" s="1028"/>
      <c r="FTY64" s="1028"/>
      <c r="FTZ64" s="1028"/>
      <c r="FUA64" s="1028"/>
      <c r="FUB64" s="1028"/>
      <c r="FUC64" s="1028"/>
      <c r="FUD64" s="1028"/>
      <c r="FUE64" s="1028"/>
      <c r="FUF64" s="1028"/>
      <c r="FUG64" s="1028"/>
      <c r="FUH64" s="1028"/>
      <c r="FUI64" s="1028"/>
      <c r="FUJ64" s="1028"/>
      <c r="FUK64" s="1028"/>
      <c r="FUL64" s="1028"/>
      <c r="FUM64" s="1028"/>
      <c r="FUN64" s="1028"/>
      <c r="FUO64" s="1028"/>
      <c r="FUP64" s="1028"/>
      <c r="FUQ64" s="1028"/>
      <c r="FUR64" s="1028"/>
      <c r="FUS64" s="1028"/>
      <c r="FUT64" s="1028"/>
      <c r="FUU64" s="1028"/>
      <c r="FUV64" s="1028"/>
      <c r="FUW64" s="1028"/>
      <c r="FUX64" s="1028"/>
      <c r="FUY64" s="1028"/>
      <c r="FUZ64" s="1028"/>
      <c r="FVA64" s="1028"/>
      <c r="FVB64" s="1028"/>
      <c r="FVC64" s="1028"/>
      <c r="FVD64" s="1028"/>
      <c r="FVE64" s="1028"/>
      <c r="FVF64" s="1028"/>
      <c r="FVG64" s="1028"/>
      <c r="FVH64" s="1028"/>
      <c r="FVI64" s="1028"/>
      <c r="FVJ64" s="1028"/>
      <c r="FVK64" s="1028"/>
      <c r="FVL64" s="1028"/>
      <c r="FVM64" s="1028"/>
      <c r="FVN64" s="1028"/>
      <c r="FVO64" s="1028"/>
      <c r="FVP64" s="1028"/>
      <c r="FVQ64" s="1028"/>
      <c r="FVR64" s="1028"/>
      <c r="FVS64" s="1028"/>
      <c r="FVT64" s="1028"/>
      <c r="FVU64" s="1028"/>
      <c r="FVV64" s="1028"/>
      <c r="FVW64" s="1028"/>
      <c r="FVX64" s="1028"/>
      <c r="FVY64" s="1028"/>
      <c r="FVZ64" s="1028"/>
      <c r="FWA64" s="1028"/>
      <c r="FWB64" s="1028"/>
      <c r="FWC64" s="1028"/>
      <c r="FWD64" s="1028"/>
      <c r="FWE64" s="1028"/>
      <c r="FWF64" s="1028"/>
      <c r="FWG64" s="1028"/>
      <c r="FWH64" s="1028"/>
      <c r="FWI64" s="1028"/>
      <c r="FWJ64" s="1028"/>
      <c r="FWK64" s="1028"/>
      <c r="FWL64" s="1028"/>
      <c r="FWM64" s="1028"/>
      <c r="FWN64" s="1028"/>
      <c r="FWO64" s="1028"/>
      <c r="FWP64" s="1028"/>
      <c r="FWQ64" s="1028"/>
      <c r="FWR64" s="1028"/>
      <c r="FWS64" s="1028"/>
      <c r="FWT64" s="1028"/>
      <c r="FWU64" s="1028"/>
      <c r="FWV64" s="1028"/>
      <c r="FWW64" s="1028"/>
      <c r="FWX64" s="1028"/>
      <c r="FWY64" s="1028"/>
      <c r="FWZ64" s="1028"/>
      <c r="FXA64" s="1028"/>
      <c r="FXB64" s="1028"/>
      <c r="FXC64" s="1028"/>
      <c r="FXD64" s="1028"/>
      <c r="FXE64" s="1028"/>
      <c r="FXF64" s="1028"/>
      <c r="FXG64" s="1028"/>
      <c r="FXH64" s="1028"/>
      <c r="FXI64" s="1028"/>
      <c r="FXJ64" s="1028"/>
      <c r="FXK64" s="1028"/>
      <c r="FXL64" s="1028"/>
      <c r="FXM64" s="1028"/>
      <c r="FXN64" s="1028"/>
      <c r="FXO64" s="1028"/>
      <c r="FXP64" s="1028"/>
      <c r="FXQ64" s="1028"/>
      <c r="FXR64" s="1028"/>
      <c r="FXS64" s="1028"/>
      <c r="FXT64" s="1028"/>
      <c r="FXU64" s="1028"/>
      <c r="FXV64" s="1028"/>
      <c r="FXW64" s="1028"/>
      <c r="FXX64" s="1028"/>
      <c r="FXY64" s="1028"/>
      <c r="FXZ64" s="1028"/>
      <c r="FYA64" s="1028"/>
      <c r="FYB64" s="1028"/>
      <c r="FYC64" s="1028"/>
      <c r="FYD64" s="1028"/>
      <c r="FYE64" s="1028"/>
      <c r="FYF64" s="1028"/>
      <c r="FYG64" s="1028"/>
      <c r="FYH64" s="1028"/>
      <c r="FYI64" s="1028"/>
      <c r="FYJ64" s="1028"/>
      <c r="FYK64" s="1028"/>
      <c r="FYL64" s="1028"/>
      <c r="FYM64" s="1028"/>
      <c r="FYN64" s="1028"/>
      <c r="FYO64" s="1028"/>
      <c r="FYP64" s="1028"/>
      <c r="FYQ64" s="1028"/>
      <c r="FYR64" s="1028"/>
      <c r="FYS64" s="1028"/>
      <c r="FYT64" s="1028"/>
      <c r="FYU64" s="1028"/>
      <c r="FYV64" s="1028"/>
      <c r="FYW64" s="1028"/>
      <c r="FYX64" s="1028"/>
      <c r="FYY64" s="1028"/>
      <c r="FYZ64" s="1028"/>
      <c r="FZA64" s="1028"/>
      <c r="FZB64" s="1028"/>
      <c r="FZC64" s="1028"/>
      <c r="FZD64" s="1028"/>
      <c r="FZE64" s="1028"/>
      <c r="FZF64" s="1028"/>
      <c r="FZG64" s="1028"/>
      <c r="FZH64" s="1028"/>
      <c r="FZI64" s="1028"/>
      <c r="FZJ64" s="1028"/>
      <c r="FZK64" s="1028"/>
      <c r="FZL64" s="1028"/>
      <c r="FZM64" s="1028"/>
      <c r="FZN64" s="1028"/>
      <c r="FZO64" s="1028"/>
      <c r="FZP64" s="1028"/>
      <c r="FZQ64" s="1028"/>
      <c r="FZR64" s="1028"/>
      <c r="FZS64" s="1028"/>
      <c r="FZT64" s="1028"/>
      <c r="FZU64" s="1028"/>
      <c r="FZV64" s="1028"/>
      <c r="FZW64" s="1028"/>
      <c r="FZX64" s="1028"/>
      <c r="FZY64" s="1028"/>
      <c r="FZZ64" s="1028"/>
      <c r="GAA64" s="1028"/>
      <c r="GAB64" s="1028"/>
      <c r="GAC64" s="1028"/>
      <c r="GAD64" s="1028"/>
      <c r="GAE64" s="1028"/>
      <c r="GAF64" s="1028"/>
      <c r="GAG64" s="1028"/>
      <c r="GAH64" s="1028"/>
      <c r="GAI64" s="1028"/>
      <c r="GAJ64" s="1028"/>
      <c r="GAK64" s="1028"/>
      <c r="GAL64" s="1028"/>
      <c r="GAM64" s="1028"/>
      <c r="GAN64" s="1028"/>
      <c r="GAO64" s="1028"/>
      <c r="GAP64" s="1028"/>
      <c r="GAQ64" s="1028"/>
      <c r="GAR64" s="1028"/>
      <c r="GAS64" s="1028"/>
      <c r="GAT64" s="1028"/>
      <c r="GAU64" s="1028"/>
      <c r="GAV64" s="1028"/>
      <c r="GAW64" s="1028"/>
      <c r="GAX64" s="1028"/>
      <c r="GAY64" s="1028"/>
      <c r="GAZ64" s="1028"/>
      <c r="GBA64" s="1028"/>
      <c r="GBB64" s="1028"/>
      <c r="GBC64" s="1028"/>
      <c r="GBD64" s="1028"/>
      <c r="GBE64" s="1028"/>
      <c r="GBF64" s="1028"/>
      <c r="GBG64" s="1028"/>
      <c r="GBH64" s="1028"/>
      <c r="GBI64" s="1028"/>
      <c r="GBJ64" s="1028"/>
      <c r="GBK64" s="1028"/>
      <c r="GBL64" s="1028"/>
      <c r="GBM64" s="1028"/>
      <c r="GBN64" s="1028"/>
      <c r="GBO64" s="1028"/>
      <c r="GBP64" s="1028"/>
      <c r="GBQ64" s="1028"/>
      <c r="GBR64" s="1028"/>
      <c r="GBS64" s="1028"/>
      <c r="GBT64" s="1028"/>
      <c r="GBU64" s="1028"/>
      <c r="GBV64" s="1028"/>
      <c r="GBW64" s="1028"/>
      <c r="GBX64" s="1028"/>
      <c r="GBY64" s="1028"/>
      <c r="GBZ64" s="1028"/>
      <c r="GCA64" s="1028"/>
      <c r="GCB64" s="1028"/>
      <c r="GCC64" s="1028"/>
      <c r="GCD64" s="1028"/>
      <c r="GCE64" s="1028"/>
      <c r="GCF64" s="1028"/>
      <c r="GCG64" s="1028"/>
      <c r="GCH64" s="1028"/>
      <c r="GCI64" s="1028"/>
      <c r="GCJ64" s="1028"/>
      <c r="GCK64" s="1028"/>
      <c r="GCL64" s="1028"/>
      <c r="GCM64" s="1028"/>
      <c r="GCN64" s="1028"/>
      <c r="GCO64" s="1028"/>
      <c r="GCP64" s="1028"/>
      <c r="GCQ64" s="1028"/>
      <c r="GCR64" s="1028"/>
      <c r="GCS64" s="1028"/>
      <c r="GCT64" s="1028"/>
      <c r="GCU64" s="1028"/>
      <c r="GCV64" s="1028"/>
      <c r="GCW64" s="1028"/>
      <c r="GCX64" s="1028"/>
      <c r="GCY64" s="1028"/>
      <c r="GCZ64" s="1028"/>
      <c r="GDA64" s="1028"/>
      <c r="GDB64" s="1028"/>
      <c r="GDC64" s="1028"/>
      <c r="GDD64" s="1028"/>
      <c r="GDE64" s="1028"/>
      <c r="GDF64" s="1028"/>
      <c r="GDG64" s="1028"/>
      <c r="GDH64" s="1028"/>
      <c r="GDI64" s="1028"/>
      <c r="GDJ64" s="1028"/>
      <c r="GDK64" s="1028"/>
      <c r="GDL64" s="1028"/>
      <c r="GDM64" s="1028"/>
      <c r="GDN64" s="1028"/>
      <c r="GDO64" s="1028"/>
      <c r="GDP64" s="1028"/>
      <c r="GDQ64" s="1028"/>
      <c r="GDR64" s="1028"/>
      <c r="GDS64" s="1028"/>
      <c r="GDT64" s="1028"/>
      <c r="GDU64" s="1028"/>
      <c r="GDV64" s="1028"/>
      <c r="GDW64" s="1028"/>
      <c r="GDX64" s="1028"/>
      <c r="GDY64" s="1028"/>
      <c r="GDZ64" s="1028"/>
      <c r="GEA64" s="1028"/>
      <c r="GEB64" s="1028"/>
      <c r="GEC64" s="1028"/>
      <c r="GED64" s="1028"/>
      <c r="GEE64" s="1028"/>
      <c r="GEF64" s="1028"/>
      <c r="GEG64" s="1028"/>
      <c r="GEH64" s="1028"/>
      <c r="GEI64" s="1028"/>
      <c r="GEJ64" s="1028"/>
      <c r="GEK64" s="1028"/>
      <c r="GEL64" s="1028"/>
      <c r="GEM64" s="1028"/>
      <c r="GEN64" s="1028"/>
      <c r="GEO64" s="1028"/>
      <c r="GEP64" s="1028"/>
      <c r="GEQ64" s="1028"/>
      <c r="GER64" s="1028"/>
      <c r="GES64" s="1028"/>
      <c r="GET64" s="1028"/>
      <c r="GEU64" s="1028"/>
      <c r="GEV64" s="1028"/>
      <c r="GEW64" s="1028"/>
      <c r="GEX64" s="1028"/>
      <c r="GEY64" s="1028"/>
      <c r="GEZ64" s="1028"/>
      <c r="GFA64" s="1028"/>
      <c r="GFB64" s="1028"/>
      <c r="GFC64" s="1028"/>
      <c r="GFD64" s="1028"/>
      <c r="GFE64" s="1028"/>
      <c r="GFF64" s="1028"/>
      <c r="GFG64" s="1028"/>
      <c r="GFH64" s="1028"/>
      <c r="GFI64" s="1028"/>
      <c r="GFJ64" s="1028"/>
      <c r="GFK64" s="1028"/>
      <c r="GFL64" s="1028"/>
      <c r="GFM64" s="1028"/>
      <c r="GFN64" s="1028"/>
      <c r="GFO64" s="1028"/>
      <c r="GFP64" s="1028"/>
      <c r="GFQ64" s="1028"/>
      <c r="GFR64" s="1028"/>
      <c r="GFS64" s="1028"/>
      <c r="GFT64" s="1028"/>
      <c r="GFU64" s="1028"/>
      <c r="GFV64" s="1028"/>
      <c r="GFW64" s="1028"/>
      <c r="GFX64" s="1028"/>
      <c r="GFY64" s="1028"/>
      <c r="GFZ64" s="1028"/>
      <c r="GGA64" s="1028"/>
      <c r="GGB64" s="1028"/>
      <c r="GGC64" s="1028"/>
      <c r="GGD64" s="1028"/>
      <c r="GGE64" s="1028"/>
      <c r="GGF64" s="1028"/>
      <c r="GGG64" s="1028"/>
      <c r="GGH64" s="1028"/>
      <c r="GGI64" s="1028"/>
      <c r="GGJ64" s="1028"/>
      <c r="GGK64" s="1028"/>
      <c r="GGL64" s="1028"/>
      <c r="GGM64" s="1028"/>
      <c r="GGN64" s="1028"/>
      <c r="GGO64" s="1028"/>
      <c r="GGP64" s="1028"/>
      <c r="GGQ64" s="1028"/>
      <c r="GGR64" s="1028"/>
      <c r="GGS64" s="1028"/>
      <c r="GGT64" s="1028"/>
      <c r="GGU64" s="1028"/>
      <c r="GGV64" s="1028"/>
      <c r="GGW64" s="1028"/>
      <c r="GGX64" s="1028"/>
      <c r="GGY64" s="1028"/>
      <c r="GGZ64" s="1028"/>
      <c r="GHA64" s="1028"/>
      <c r="GHB64" s="1028"/>
      <c r="GHC64" s="1028"/>
      <c r="GHD64" s="1028"/>
      <c r="GHE64" s="1028"/>
      <c r="GHF64" s="1028"/>
      <c r="GHG64" s="1028"/>
      <c r="GHH64" s="1028"/>
      <c r="GHI64" s="1028"/>
      <c r="GHJ64" s="1028"/>
      <c r="GHK64" s="1028"/>
      <c r="GHL64" s="1028"/>
      <c r="GHM64" s="1028"/>
      <c r="GHN64" s="1028"/>
      <c r="GHO64" s="1028"/>
      <c r="GHP64" s="1028"/>
      <c r="GHQ64" s="1028"/>
      <c r="GHR64" s="1028"/>
      <c r="GHS64" s="1028"/>
      <c r="GHT64" s="1028"/>
      <c r="GHU64" s="1028"/>
      <c r="GHV64" s="1028"/>
      <c r="GHW64" s="1028"/>
      <c r="GHX64" s="1028"/>
      <c r="GHY64" s="1028"/>
      <c r="GHZ64" s="1028"/>
      <c r="GIA64" s="1028"/>
      <c r="GIB64" s="1028"/>
      <c r="GIC64" s="1028"/>
      <c r="GID64" s="1028"/>
      <c r="GIE64" s="1028"/>
      <c r="GIF64" s="1028"/>
      <c r="GIG64" s="1028"/>
      <c r="GIH64" s="1028"/>
      <c r="GII64" s="1028"/>
      <c r="GIJ64" s="1028"/>
      <c r="GIK64" s="1028"/>
      <c r="GIL64" s="1028"/>
      <c r="GIM64" s="1028"/>
      <c r="GIN64" s="1028"/>
      <c r="GIO64" s="1028"/>
      <c r="GIP64" s="1028"/>
      <c r="GIQ64" s="1028"/>
      <c r="GIR64" s="1028"/>
      <c r="GIS64" s="1028"/>
      <c r="GIT64" s="1028"/>
      <c r="GIU64" s="1028"/>
      <c r="GIV64" s="1028"/>
      <c r="GIW64" s="1028"/>
      <c r="GIX64" s="1028"/>
      <c r="GIY64" s="1028"/>
      <c r="GIZ64" s="1028"/>
      <c r="GJA64" s="1028"/>
      <c r="GJB64" s="1028"/>
      <c r="GJC64" s="1028"/>
      <c r="GJD64" s="1028"/>
      <c r="GJE64" s="1028"/>
      <c r="GJF64" s="1028"/>
      <c r="GJG64" s="1028"/>
      <c r="GJH64" s="1028"/>
      <c r="GJI64" s="1028"/>
      <c r="GJJ64" s="1028"/>
      <c r="GJK64" s="1028"/>
      <c r="GJL64" s="1028"/>
      <c r="GJM64" s="1028"/>
      <c r="GJN64" s="1028"/>
      <c r="GJO64" s="1028"/>
      <c r="GJP64" s="1028"/>
      <c r="GJQ64" s="1028"/>
      <c r="GJR64" s="1028"/>
      <c r="GJS64" s="1028"/>
      <c r="GJT64" s="1028"/>
      <c r="GJU64" s="1028"/>
      <c r="GJV64" s="1028"/>
      <c r="GJW64" s="1028"/>
      <c r="GJX64" s="1028"/>
      <c r="GJY64" s="1028"/>
      <c r="GJZ64" s="1028"/>
      <c r="GKA64" s="1028"/>
      <c r="GKB64" s="1028"/>
      <c r="GKC64" s="1028"/>
      <c r="GKD64" s="1028"/>
      <c r="GKE64" s="1028"/>
      <c r="GKF64" s="1028"/>
      <c r="GKG64" s="1028"/>
      <c r="GKH64" s="1028"/>
      <c r="GKI64" s="1028"/>
      <c r="GKJ64" s="1028"/>
      <c r="GKK64" s="1028"/>
      <c r="GKL64" s="1028"/>
      <c r="GKM64" s="1028"/>
      <c r="GKN64" s="1028"/>
      <c r="GKO64" s="1028"/>
      <c r="GKP64" s="1028"/>
      <c r="GKQ64" s="1028"/>
      <c r="GKR64" s="1028"/>
      <c r="GKS64" s="1028"/>
      <c r="GKT64" s="1028"/>
      <c r="GKU64" s="1028"/>
      <c r="GKV64" s="1028"/>
      <c r="GKW64" s="1028"/>
      <c r="GKX64" s="1028"/>
      <c r="GKY64" s="1028"/>
      <c r="GKZ64" s="1028"/>
      <c r="GLA64" s="1028"/>
      <c r="GLB64" s="1028"/>
      <c r="GLC64" s="1028"/>
      <c r="GLD64" s="1028"/>
      <c r="GLE64" s="1028"/>
      <c r="GLF64" s="1028"/>
      <c r="GLG64" s="1028"/>
      <c r="GLH64" s="1028"/>
      <c r="GLI64" s="1028"/>
      <c r="GLJ64" s="1028"/>
      <c r="GLK64" s="1028"/>
      <c r="GLL64" s="1028"/>
      <c r="GLM64" s="1028"/>
      <c r="GLN64" s="1028"/>
      <c r="GLO64" s="1028"/>
      <c r="GLP64" s="1028"/>
      <c r="GLQ64" s="1028"/>
      <c r="GLR64" s="1028"/>
      <c r="GLS64" s="1028"/>
      <c r="GLT64" s="1028"/>
      <c r="GLU64" s="1028"/>
      <c r="GLV64" s="1028"/>
      <c r="GLW64" s="1028"/>
      <c r="GLX64" s="1028"/>
      <c r="GLY64" s="1028"/>
      <c r="GLZ64" s="1028"/>
      <c r="GMA64" s="1028"/>
      <c r="GMB64" s="1028"/>
      <c r="GMC64" s="1028"/>
      <c r="GMD64" s="1028"/>
      <c r="GME64" s="1028"/>
      <c r="GMF64" s="1028"/>
      <c r="GMG64" s="1028"/>
      <c r="GMH64" s="1028"/>
      <c r="GMI64" s="1028"/>
      <c r="GMJ64" s="1028"/>
      <c r="GMK64" s="1028"/>
      <c r="GML64" s="1028"/>
      <c r="GMM64" s="1028"/>
      <c r="GMN64" s="1028"/>
      <c r="GMO64" s="1028"/>
      <c r="GMP64" s="1028"/>
      <c r="GMQ64" s="1028"/>
      <c r="GMR64" s="1028"/>
      <c r="GMS64" s="1028"/>
      <c r="GMT64" s="1028"/>
      <c r="GMU64" s="1028"/>
      <c r="GMV64" s="1028"/>
      <c r="GMW64" s="1028"/>
      <c r="GMX64" s="1028"/>
      <c r="GMY64" s="1028"/>
      <c r="GMZ64" s="1028"/>
      <c r="GNA64" s="1028"/>
      <c r="GNB64" s="1028"/>
      <c r="GNC64" s="1028"/>
      <c r="GND64" s="1028"/>
      <c r="GNE64" s="1028"/>
      <c r="GNF64" s="1028"/>
      <c r="GNG64" s="1028"/>
      <c r="GNH64" s="1028"/>
      <c r="GNI64" s="1028"/>
      <c r="GNJ64" s="1028"/>
      <c r="GNK64" s="1028"/>
      <c r="GNL64" s="1028"/>
      <c r="GNM64" s="1028"/>
      <c r="GNN64" s="1028"/>
      <c r="GNO64" s="1028"/>
      <c r="GNP64" s="1028"/>
      <c r="GNQ64" s="1028"/>
      <c r="GNR64" s="1028"/>
      <c r="GNS64" s="1028"/>
      <c r="GNT64" s="1028"/>
      <c r="GNU64" s="1028"/>
      <c r="GNV64" s="1028"/>
      <c r="GNW64" s="1028"/>
      <c r="GNX64" s="1028"/>
      <c r="GNY64" s="1028"/>
      <c r="GNZ64" s="1028"/>
      <c r="GOA64" s="1028"/>
      <c r="GOB64" s="1028"/>
      <c r="GOC64" s="1028"/>
      <c r="GOD64" s="1028"/>
      <c r="GOE64" s="1028"/>
      <c r="GOF64" s="1028"/>
      <c r="GOG64" s="1028"/>
      <c r="GOH64" s="1028"/>
      <c r="GOI64" s="1028"/>
      <c r="GOJ64" s="1028"/>
      <c r="GOK64" s="1028"/>
      <c r="GOL64" s="1028"/>
      <c r="GOM64" s="1028"/>
      <c r="GON64" s="1028"/>
      <c r="GOO64" s="1028"/>
      <c r="GOP64" s="1028"/>
      <c r="GOQ64" s="1028"/>
      <c r="GOR64" s="1028"/>
      <c r="GOS64" s="1028"/>
      <c r="GOT64" s="1028"/>
      <c r="GOU64" s="1028"/>
      <c r="GOV64" s="1028"/>
      <c r="GOW64" s="1028"/>
      <c r="GOX64" s="1028"/>
      <c r="GOY64" s="1028"/>
      <c r="GOZ64" s="1028"/>
      <c r="GPA64" s="1028"/>
      <c r="GPB64" s="1028"/>
      <c r="GPC64" s="1028"/>
      <c r="GPD64" s="1028"/>
      <c r="GPE64" s="1028"/>
      <c r="GPF64" s="1028"/>
      <c r="GPG64" s="1028"/>
      <c r="GPH64" s="1028"/>
      <c r="GPI64" s="1028"/>
      <c r="GPJ64" s="1028"/>
      <c r="GPK64" s="1028"/>
      <c r="GPL64" s="1028"/>
      <c r="GPM64" s="1028"/>
      <c r="GPN64" s="1028"/>
      <c r="GPO64" s="1028"/>
      <c r="GPP64" s="1028"/>
      <c r="GPQ64" s="1028"/>
      <c r="GPR64" s="1028"/>
      <c r="GPS64" s="1028"/>
      <c r="GPT64" s="1028"/>
      <c r="GPU64" s="1028"/>
      <c r="GPV64" s="1028"/>
      <c r="GPW64" s="1028"/>
      <c r="GPX64" s="1028"/>
      <c r="GPY64" s="1028"/>
      <c r="GPZ64" s="1028"/>
      <c r="GQA64" s="1028"/>
      <c r="GQB64" s="1028"/>
      <c r="GQC64" s="1028"/>
      <c r="GQD64" s="1028"/>
      <c r="GQE64" s="1028"/>
      <c r="GQF64" s="1028"/>
      <c r="GQG64" s="1028"/>
      <c r="GQH64" s="1028"/>
      <c r="GQI64" s="1028"/>
      <c r="GQJ64" s="1028"/>
      <c r="GQK64" s="1028"/>
      <c r="GQL64" s="1028"/>
      <c r="GQM64" s="1028"/>
      <c r="GQN64" s="1028"/>
      <c r="GQO64" s="1028"/>
      <c r="GQP64" s="1028"/>
      <c r="GQQ64" s="1028"/>
      <c r="GQR64" s="1028"/>
      <c r="GQS64" s="1028"/>
      <c r="GQT64" s="1028"/>
      <c r="GQU64" s="1028"/>
      <c r="GQV64" s="1028"/>
      <c r="GQW64" s="1028"/>
      <c r="GQX64" s="1028"/>
      <c r="GQY64" s="1028"/>
      <c r="GQZ64" s="1028"/>
      <c r="GRA64" s="1028"/>
      <c r="GRB64" s="1028"/>
      <c r="GRC64" s="1028"/>
      <c r="GRD64" s="1028"/>
      <c r="GRE64" s="1028"/>
      <c r="GRF64" s="1028"/>
      <c r="GRG64" s="1028"/>
      <c r="GRH64" s="1028"/>
      <c r="GRI64" s="1028"/>
      <c r="GRJ64" s="1028"/>
      <c r="GRK64" s="1028"/>
      <c r="GRL64" s="1028"/>
      <c r="GRM64" s="1028"/>
      <c r="GRN64" s="1028"/>
      <c r="GRO64" s="1028"/>
      <c r="GRP64" s="1028"/>
      <c r="GRQ64" s="1028"/>
      <c r="GRR64" s="1028"/>
      <c r="GRS64" s="1028"/>
      <c r="GRT64" s="1028"/>
      <c r="GRU64" s="1028"/>
      <c r="GRV64" s="1028"/>
      <c r="GRW64" s="1028"/>
      <c r="GRX64" s="1028"/>
      <c r="GRY64" s="1028"/>
      <c r="GRZ64" s="1028"/>
      <c r="GSA64" s="1028"/>
      <c r="GSB64" s="1028"/>
      <c r="GSC64" s="1028"/>
      <c r="GSD64" s="1028"/>
      <c r="GSE64" s="1028"/>
      <c r="GSF64" s="1028"/>
      <c r="GSG64" s="1028"/>
      <c r="GSH64" s="1028"/>
      <c r="GSI64" s="1028"/>
      <c r="GSJ64" s="1028"/>
      <c r="GSK64" s="1028"/>
      <c r="GSL64" s="1028"/>
      <c r="GSM64" s="1028"/>
      <c r="GSN64" s="1028"/>
      <c r="GSO64" s="1028"/>
      <c r="GSP64" s="1028"/>
      <c r="GSQ64" s="1028"/>
      <c r="GSR64" s="1028"/>
      <c r="GSS64" s="1028"/>
      <c r="GST64" s="1028"/>
      <c r="GSU64" s="1028"/>
      <c r="GSV64" s="1028"/>
      <c r="GSW64" s="1028"/>
      <c r="GSX64" s="1028"/>
      <c r="GSY64" s="1028"/>
      <c r="GSZ64" s="1028"/>
      <c r="GTA64" s="1028"/>
      <c r="GTB64" s="1028"/>
      <c r="GTC64" s="1028"/>
      <c r="GTD64" s="1028"/>
      <c r="GTE64" s="1028"/>
      <c r="GTF64" s="1028"/>
      <c r="GTG64" s="1028"/>
      <c r="GTH64" s="1028"/>
      <c r="GTI64" s="1028"/>
      <c r="GTJ64" s="1028"/>
      <c r="GTK64" s="1028"/>
      <c r="GTL64" s="1028"/>
      <c r="GTM64" s="1028"/>
      <c r="GTN64" s="1028"/>
      <c r="GTO64" s="1028"/>
      <c r="GTP64" s="1028"/>
      <c r="GTQ64" s="1028"/>
      <c r="GTR64" s="1028"/>
      <c r="GTS64" s="1028"/>
      <c r="GTT64" s="1028"/>
      <c r="GTU64" s="1028"/>
      <c r="GTV64" s="1028"/>
      <c r="GTW64" s="1028"/>
      <c r="GTX64" s="1028"/>
      <c r="GTY64" s="1028"/>
      <c r="GTZ64" s="1028"/>
      <c r="GUA64" s="1028"/>
      <c r="GUB64" s="1028"/>
      <c r="GUC64" s="1028"/>
      <c r="GUD64" s="1028"/>
      <c r="GUE64" s="1028"/>
      <c r="GUF64" s="1028"/>
      <c r="GUG64" s="1028"/>
      <c r="GUH64" s="1028"/>
      <c r="GUI64" s="1028"/>
      <c r="GUJ64" s="1028"/>
      <c r="GUK64" s="1028"/>
      <c r="GUL64" s="1028"/>
      <c r="GUM64" s="1028"/>
      <c r="GUN64" s="1028"/>
      <c r="GUO64" s="1028"/>
      <c r="GUP64" s="1028"/>
      <c r="GUQ64" s="1028"/>
      <c r="GUR64" s="1028"/>
      <c r="GUS64" s="1028"/>
      <c r="GUT64" s="1028"/>
      <c r="GUU64" s="1028"/>
      <c r="GUV64" s="1028"/>
      <c r="GUW64" s="1028"/>
      <c r="GUX64" s="1028"/>
      <c r="GUY64" s="1028"/>
      <c r="GUZ64" s="1028"/>
      <c r="GVA64" s="1028"/>
      <c r="GVB64" s="1028"/>
      <c r="GVC64" s="1028"/>
      <c r="GVD64" s="1028"/>
      <c r="GVE64" s="1028"/>
      <c r="GVF64" s="1028"/>
      <c r="GVG64" s="1028"/>
      <c r="GVH64" s="1028"/>
      <c r="GVI64" s="1028"/>
      <c r="GVJ64" s="1028"/>
      <c r="GVK64" s="1028"/>
      <c r="GVL64" s="1028"/>
      <c r="GVM64" s="1028"/>
      <c r="GVN64" s="1028"/>
      <c r="GVO64" s="1028"/>
      <c r="GVP64" s="1028"/>
      <c r="GVQ64" s="1028"/>
      <c r="GVR64" s="1028"/>
      <c r="GVS64" s="1028"/>
      <c r="GVT64" s="1028"/>
      <c r="GVU64" s="1028"/>
      <c r="GVV64" s="1028"/>
      <c r="GVW64" s="1028"/>
      <c r="GVX64" s="1028"/>
      <c r="GVY64" s="1028"/>
      <c r="GVZ64" s="1028"/>
      <c r="GWA64" s="1028"/>
      <c r="GWB64" s="1028"/>
      <c r="GWC64" s="1028"/>
      <c r="GWD64" s="1028"/>
      <c r="GWE64" s="1028"/>
      <c r="GWF64" s="1028"/>
      <c r="GWG64" s="1028"/>
      <c r="GWH64" s="1028"/>
      <c r="GWI64" s="1028"/>
      <c r="GWJ64" s="1028"/>
      <c r="GWK64" s="1028"/>
      <c r="GWL64" s="1028"/>
      <c r="GWM64" s="1028"/>
      <c r="GWN64" s="1028"/>
      <c r="GWO64" s="1028"/>
      <c r="GWP64" s="1028"/>
      <c r="GWQ64" s="1028"/>
      <c r="GWR64" s="1028"/>
      <c r="GWS64" s="1028"/>
      <c r="GWT64" s="1028"/>
      <c r="GWU64" s="1028"/>
      <c r="GWV64" s="1028"/>
      <c r="GWW64" s="1028"/>
      <c r="GWX64" s="1028"/>
      <c r="GWY64" s="1028"/>
      <c r="GWZ64" s="1028"/>
      <c r="GXA64" s="1028"/>
      <c r="GXB64" s="1028"/>
      <c r="GXC64" s="1028"/>
      <c r="GXD64" s="1028"/>
      <c r="GXE64" s="1028"/>
      <c r="GXF64" s="1028"/>
      <c r="GXG64" s="1028"/>
      <c r="GXH64" s="1028"/>
      <c r="GXI64" s="1028"/>
      <c r="GXJ64" s="1028"/>
      <c r="GXK64" s="1028"/>
      <c r="GXL64" s="1028"/>
      <c r="GXM64" s="1028"/>
      <c r="GXN64" s="1028"/>
      <c r="GXO64" s="1028"/>
      <c r="GXP64" s="1028"/>
      <c r="GXQ64" s="1028"/>
      <c r="GXR64" s="1028"/>
      <c r="GXS64" s="1028"/>
      <c r="GXT64" s="1028"/>
      <c r="GXU64" s="1028"/>
      <c r="GXV64" s="1028"/>
      <c r="GXW64" s="1028"/>
      <c r="GXX64" s="1028"/>
      <c r="GXY64" s="1028"/>
      <c r="GXZ64" s="1028"/>
      <c r="GYA64" s="1028"/>
      <c r="GYB64" s="1028"/>
      <c r="GYC64" s="1028"/>
      <c r="GYD64" s="1028"/>
      <c r="GYE64" s="1028"/>
      <c r="GYF64" s="1028"/>
      <c r="GYG64" s="1028"/>
      <c r="GYH64" s="1028"/>
      <c r="GYI64" s="1028"/>
      <c r="GYJ64" s="1028"/>
      <c r="GYK64" s="1028"/>
      <c r="GYL64" s="1028"/>
      <c r="GYM64" s="1028"/>
      <c r="GYN64" s="1028"/>
      <c r="GYO64" s="1028"/>
      <c r="GYP64" s="1028"/>
      <c r="GYQ64" s="1028"/>
      <c r="GYR64" s="1028"/>
      <c r="GYS64" s="1028"/>
      <c r="GYT64" s="1028"/>
      <c r="GYU64" s="1028"/>
      <c r="GYV64" s="1028"/>
      <c r="GYW64" s="1028"/>
      <c r="GYX64" s="1028"/>
      <c r="GYY64" s="1028"/>
      <c r="GYZ64" s="1028"/>
      <c r="GZA64" s="1028"/>
      <c r="GZB64" s="1028"/>
      <c r="GZC64" s="1028"/>
      <c r="GZD64" s="1028"/>
      <c r="GZE64" s="1028"/>
      <c r="GZF64" s="1028"/>
      <c r="GZG64" s="1028"/>
      <c r="GZH64" s="1028"/>
      <c r="GZI64" s="1028"/>
      <c r="GZJ64" s="1028"/>
      <c r="GZK64" s="1028"/>
      <c r="GZL64" s="1028"/>
      <c r="GZM64" s="1028"/>
      <c r="GZN64" s="1028"/>
      <c r="GZO64" s="1028"/>
      <c r="GZP64" s="1028"/>
      <c r="GZQ64" s="1028"/>
      <c r="GZR64" s="1028"/>
      <c r="GZS64" s="1028"/>
      <c r="GZT64" s="1028"/>
      <c r="GZU64" s="1028"/>
      <c r="GZV64" s="1028"/>
      <c r="GZW64" s="1028"/>
      <c r="GZX64" s="1028"/>
      <c r="GZY64" s="1028"/>
      <c r="GZZ64" s="1028"/>
      <c r="HAA64" s="1028"/>
      <c r="HAB64" s="1028"/>
      <c r="HAC64" s="1028"/>
      <c r="HAD64" s="1028"/>
      <c r="HAE64" s="1028"/>
      <c r="HAF64" s="1028"/>
      <c r="HAG64" s="1028"/>
      <c r="HAH64" s="1028"/>
      <c r="HAI64" s="1028"/>
      <c r="HAJ64" s="1028"/>
      <c r="HAK64" s="1028"/>
      <c r="HAL64" s="1028"/>
      <c r="HAM64" s="1028"/>
      <c r="HAN64" s="1028"/>
      <c r="HAO64" s="1028"/>
      <c r="HAP64" s="1028"/>
      <c r="HAQ64" s="1028"/>
      <c r="HAR64" s="1028"/>
      <c r="HAS64" s="1028"/>
      <c r="HAT64" s="1028"/>
      <c r="HAU64" s="1028"/>
      <c r="HAV64" s="1028"/>
      <c r="HAW64" s="1028"/>
      <c r="HAX64" s="1028"/>
      <c r="HAY64" s="1028"/>
      <c r="HAZ64" s="1028"/>
      <c r="HBA64" s="1028"/>
      <c r="HBB64" s="1028"/>
      <c r="HBC64" s="1028"/>
      <c r="HBD64" s="1028"/>
      <c r="HBE64" s="1028"/>
      <c r="HBF64" s="1028"/>
      <c r="HBG64" s="1028"/>
      <c r="HBH64" s="1028"/>
      <c r="HBI64" s="1028"/>
      <c r="HBJ64" s="1028"/>
      <c r="HBK64" s="1028"/>
      <c r="HBL64" s="1028"/>
      <c r="HBM64" s="1028"/>
      <c r="HBN64" s="1028"/>
      <c r="HBO64" s="1028"/>
      <c r="HBP64" s="1028"/>
      <c r="HBQ64" s="1028"/>
      <c r="HBR64" s="1028"/>
      <c r="HBS64" s="1028"/>
      <c r="HBT64" s="1028"/>
      <c r="HBU64" s="1028"/>
      <c r="HBV64" s="1028"/>
      <c r="HBW64" s="1028"/>
      <c r="HBX64" s="1028"/>
      <c r="HBY64" s="1028"/>
      <c r="HBZ64" s="1028"/>
      <c r="HCA64" s="1028"/>
      <c r="HCB64" s="1028"/>
      <c r="HCC64" s="1028"/>
      <c r="HCD64" s="1028"/>
      <c r="HCE64" s="1028"/>
      <c r="HCF64" s="1028"/>
      <c r="HCG64" s="1028"/>
      <c r="HCH64" s="1028"/>
      <c r="HCI64" s="1028"/>
      <c r="HCJ64" s="1028"/>
      <c r="HCK64" s="1028"/>
      <c r="HCL64" s="1028"/>
      <c r="HCM64" s="1028"/>
      <c r="HCN64" s="1028"/>
      <c r="HCO64" s="1028"/>
      <c r="HCP64" s="1028"/>
      <c r="HCQ64" s="1028"/>
      <c r="HCR64" s="1028"/>
      <c r="HCS64" s="1028"/>
      <c r="HCT64" s="1028"/>
      <c r="HCU64" s="1028"/>
      <c r="HCV64" s="1028"/>
      <c r="HCW64" s="1028"/>
      <c r="HCX64" s="1028"/>
      <c r="HCY64" s="1028"/>
      <c r="HCZ64" s="1028"/>
      <c r="HDA64" s="1028"/>
      <c r="HDB64" s="1028"/>
      <c r="HDC64" s="1028"/>
      <c r="HDD64" s="1028"/>
      <c r="HDE64" s="1028"/>
      <c r="HDF64" s="1028"/>
      <c r="HDG64" s="1028"/>
      <c r="HDH64" s="1028"/>
      <c r="HDI64" s="1028"/>
      <c r="HDJ64" s="1028"/>
      <c r="HDK64" s="1028"/>
      <c r="HDL64" s="1028"/>
      <c r="HDM64" s="1028"/>
      <c r="HDN64" s="1028"/>
      <c r="HDO64" s="1028"/>
      <c r="HDP64" s="1028"/>
      <c r="HDQ64" s="1028"/>
      <c r="HDR64" s="1028"/>
      <c r="HDS64" s="1028"/>
      <c r="HDT64" s="1028"/>
      <c r="HDU64" s="1028"/>
      <c r="HDV64" s="1028"/>
      <c r="HDW64" s="1028"/>
      <c r="HDX64" s="1028"/>
      <c r="HDY64" s="1028"/>
      <c r="HDZ64" s="1028"/>
      <c r="HEA64" s="1028"/>
      <c r="HEB64" s="1028"/>
      <c r="HEC64" s="1028"/>
      <c r="HED64" s="1028"/>
      <c r="HEE64" s="1028"/>
      <c r="HEF64" s="1028"/>
      <c r="HEG64" s="1028"/>
      <c r="HEH64" s="1028"/>
      <c r="HEI64" s="1028"/>
      <c r="HEJ64" s="1028"/>
      <c r="HEK64" s="1028"/>
      <c r="HEL64" s="1028"/>
      <c r="HEM64" s="1028"/>
      <c r="HEN64" s="1028"/>
      <c r="HEO64" s="1028"/>
      <c r="HEP64" s="1028"/>
      <c r="HEQ64" s="1028"/>
      <c r="HER64" s="1028"/>
      <c r="HES64" s="1028"/>
      <c r="HET64" s="1028"/>
      <c r="HEU64" s="1028"/>
      <c r="HEV64" s="1028"/>
      <c r="HEW64" s="1028"/>
      <c r="HEX64" s="1028"/>
      <c r="HEY64" s="1028"/>
      <c r="HEZ64" s="1028"/>
      <c r="HFA64" s="1028"/>
      <c r="HFB64" s="1028"/>
      <c r="HFC64" s="1028"/>
      <c r="HFD64" s="1028"/>
      <c r="HFE64" s="1028"/>
      <c r="HFF64" s="1028"/>
      <c r="HFG64" s="1028"/>
      <c r="HFH64" s="1028"/>
      <c r="HFI64" s="1028"/>
      <c r="HFJ64" s="1028"/>
      <c r="HFK64" s="1028"/>
      <c r="HFL64" s="1028"/>
      <c r="HFM64" s="1028"/>
      <c r="HFN64" s="1028"/>
      <c r="HFO64" s="1028"/>
      <c r="HFP64" s="1028"/>
      <c r="HFQ64" s="1028"/>
      <c r="HFR64" s="1028"/>
      <c r="HFS64" s="1028"/>
      <c r="HFT64" s="1028"/>
      <c r="HFU64" s="1028"/>
      <c r="HFV64" s="1028"/>
      <c r="HFW64" s="1028"/>
      <c r="HFX64" s="1028"/>
      <c r="HFY64" s="1028"/>
      <c r="HFZ64" s="1028"/>
      <c r="HGA64" s="1028"/>
      <c r="HGB64" s="1028"/>
      <c r="HGC64" s="1028"/>
      <c r="HGD64" s="1028"/>
      <c r="HGE64" s="1028"/>
      <c r="HGF64" s="1028"/>
      <c r="HGG64" s="1028"/>
      <c r="HGH64" s="1028"/>
      <c r="HGI64" s="1028"/>
      <c r="HGJ64" s="1028"/>
      <c r="HGK64" s="1028"/>
      <c r="HGL64" s="1028"/>
      <c r="HGM64" s="1028"/>
      <c r="HGN64" s="1028"/>
      <c r="HGO64" s="1028"/>
      <c r="HGP64" s="1028"/>
      <c r="HGQ64" s="1028"/>
      <c r="HGR64" s="1028"/>
      <c r="HGS64" s="1028"/>
      <c r="HGT64" s="1028"/>
      <c r="HGU64" s="1028"/>
      <c r="HGV64" s="1028"/>
      <c r="HGW64" s="1028"/>
      <c r="HGX64" s="1028"/>
      <c r="HGY64" s="1028"/>
      <c r="HGZ64" s="1028"/>
      <c r="HHA64" s="1028"/>
      <c r="HHB64" s="1028"/>
      <c r="HHC64" s="1028"/>
      <c r="HHD64" s="1028"/>
      <c r="HHE64" s="1028"/>
      <c r="HHF64" s="1028"/>
      <c r="HHG64" s="1028"/>
      <c r="HHH64" s="1028"/>
      <c r="HHI64" s="1028"/>
      <c r="HHJ64" s="1028"/>
      <c r="HHK64" s="1028"/>
      <c r="HHL64" s="1028"/>
      <c r="HHM64" s="1028"/>
      <c r="HHN64" s="1028"/>
      <c r="HHO64" s="1028"/>
      <c r="HHP64" s="1028"/>
      <c r="HHQ64" s="1028"/>
      <c r="HHR64" s="1028"/>
      <c r="HHS64" s="1028"/>
      <c r="HHT64" s="1028"/>
      <c r="HHU64" s="1028"/>
      <c r="HHV64" s="1028"/>
      <c r="HHW64" s="1028"/>
      <c r="HHX64" s="1028"/>
      <c r="HHY64" s="1028"/>
      <c r="HHZ64" s="1028"/>
      <c r="HIA64" s="1028"/>
      <c r="HIB64" s="1028"/>
      <c r="HIC64" s="1028"/>
      <c r="HID64" s="1028"/>
      <c r="HIE64" s="1028"/>
      <c r="HIF64" s="1028"/>
      <c r="HIG64" s="1028"/>
      <c r="HIH64" s="1028"/>
      <c r="HII64" s="1028"/>
      <c r="HIJ64" s="1028"/>
      <c r="HIK64" s="1028"/>
      <c r="HIL64" s="1028"/>
      <c r="HIM64" s="1028"/>
      <c r="HIN64" s="1028"/>
      <c r="HIO64" s="1028"/>
      <c r="HIP64" s="1028"/>
      <c r="HIQ64" s="1028"/>
      <c r="HIR64" s="1028"/>
      <c r="HIS64" s="1028"/>
      <c r="HIT64" s="1028"/>
      <c r="HIU64" s="1028"/>
      <c r="HIV64" s="1028"/>
      <c r="HIW64" s="1028"/>
      <c r="HIX64" s="1028"/>
      <c r="HIY64" s="1028"/>
      <c r="HIZ64" s="1028"/>
      <c r="HJA64" s="1028"/>
      <c r="HJB64" s="1028"/>
      <c r="HJC64" s="1028"/>
      <c r="HJD64" s="1028"/>
      <c r="HJE64" s="1028"/>
      <c r="HJF64" s="1028"/>
      <c r="HJG64" s="1028"/>
      <c r="HJH64" s="1028"/>
      <c r="HJI64" s="1028"/>
      <c r="HJJ64" s="1028"/>
      <c r="HJK64" s="1028"/>
      <c r="HJL64" s="1028"/>
      <c r="HJM64" s="1028"/>
      <c r="HJN64" s="1028"/>
      <c r="HJO64" s="1028"/>
      <c r="HJP64" s="1028"/>
      <c r="HJQ64" s="1028"/>
      <c r="HJR64" s="1028"/>
      <c r="HJS64" s="1028"/>
      <c r="HJT64" s="1028"/>
      <c r="HJU64" s="1028"/>
      <c r="HJV64" s="1028"/>
      <c r="HJW64" s="1028"/>
      <c r="HJX64" s="1028"/>
      <c r="HJY64" s="1028"/>
      <c r="HJZ64" s="1028"/>
      <c r="HKA64" s="1028"/>
      <c r="HKB64" s="1028"/>
      <c r="HKC64" s="1028"/>
      <c r="HKD64" s="1028"/>
      <c r="HKE64" s="1028"/>
      <c r="HKF64" s="1028"/>
      <c r="HKG64" s="1028"/>
      <c r="HKH64" s="1028"/>
      <c r="HKI64" s="1028"/>
      <c r="HKJ64" s="1028"/>
      <c r="HKK64" s="1028"/>
      <c r="HKL64" s="1028"/>
      <c r="HKM64" s="1028"/>
      <c r="HKN64" s="1028"/>
      <c r="HKO64" s="1028"/>
      <c r="HKP64" s="1028"/>
      <c r="HKQ64" s="1028"/>
      <c r="HKR64" s="1028"/>
      <c r="HKS64" s="1028"/>
      <c r="HKT64" s="1028"/>
      <c r="HKU64" s="1028"/>
      <c r="HKV64" s="1028"/>
      <c r="HKW64" s="1028"/>
      <c r="HKX64" s="1028"/>
      <c r="HKY64" s="1028"/>
      <c r="HKZ64" s="1028"/>
      <c r="HLA64" s="1028"/>
      <c r="HLB64" s="1028"/>
      <c r="HLC64" s="1028"/>
      <c r="HLD64" s="1028"/>
      <c r="HLE64" s="1028"/>
      <c r="HLF64" s="1028"/>
      <c r="HLG64" s="1028"/>
      <c r="HLH64" s="1028"/>
      <c r="HLI64" s="1028"/>
      <c r="HLJ64" s="1028"/>
      <c r="HLK64" s="1028"/>
      <c r="HLL64" s="1028"/>
      <c r="HLM64" s="1028"/>
      <c r="HLN64" s="1028"/>
      <c r="HLO64" s="1028"/>
      <c r="HLP64" s="1028"/>
      <c r="HLQ64" s="1028"/>
      <c r="HLR64" s="1028"/>
      <c r="HLS64" s="1028"/>
      <c r="HLT64" s="1028"/>
      <c r="HLU64" s="1028"/>
      <c r="HLV64" s="1028"/>
      <c r="HLW64" s="1028"/>
      <c r="HLX64" s="1028"/>
      <c r="HLY64" s="1028"/>
      <c r="HLZ64" s="1028"/>
      <c r="HMA64" s="1028"/>
      <c r="HMB64" s="1028"/>
      <c r="HMC64" s="1028"/>
      <c r="HMD64" s="1028"/>
      <c r="HME64" s="1028"/>
      <c r="HMF64" s="1028"/>
      <c r="HMG64" s="1028"/>
      <c r="HMH64" s="1028"/>
      <c r="HMI64" s="1028"/>
      <c r="HMJ64" s="1028"/>
      <c r="HMK64" s="1028"/>
      <c r="HML64" s="1028"/>
      <c r="HMM64" s="1028"/>
      <c r="HMN64" s="1028"/>
      <c r="HMO64" s="1028"/>
      <c r="HMP64" s="1028"/>
      <c r="HMQ64" s="1028"/>
      <c r="HMR64" s="1028"/>
      <c r="HMS64" s="1028"/>
      <c r="HMT64" s="1028"/>
      <c r="HMU64" s="1028"/>
      <c r="HMV64" s="1028"/>
      <c r="HMW64" s="1028"/>
      <c r="HMX64" s="1028"/>
      <c r="HMY64" s="1028"/>
      <c r="HMZ64" s="1028"/>
      <c r="HNA64" s="1028"/>
      <c r="HNB64" s="1028"/>
      <c r="HNC64" s="1028"/>
      <c r="HND64" s="1028"/>
      <c r="HNE64" s="1028"/>
      <c r="HNF64" s="1028"/>
      <c r="HNG64" s="1028"/>
      <c r="HNH64" s="1028"/>
      <c r="HNI64" s="1028"/>
      <c r="HNJ64" s="1028"/>
      <c r="HNK64" s="1028"/>
      <c r="HNL64" s="1028"/>
      <c r="HNM64" s="1028"/>
      <c r="HNN64" s="1028"/>
      <c r="HNO64" s="1028"/>
      <c r="HNP64" s="1028"/>
      <c r="HNQ64" s="1028"/>
      <c r="HNR64" s="1028"/>
      <c r="HNS64" s="1028"/>
      <c r="HNT64" s="1028"/>
      <c r="HNU64" s="1028"/>
      <c r="HNV64" s="1028"/>
      <c r="HNW64" s="1028"/>
      <c r="HNX64" s="1028"/>
      <c r="HNY64" s="1028"/>
      <c r="HNZ64" s="1028"/>
      <c r="HOA64" s="1028"/>
      <c r="HOB64" s="1028"/>
      <c r="HOC64" s="1028"/>
      <c r="HOD64" s="1028"/>
      <c r="HOE64" s="1028"/>
      <c r="HOF64" s="1028"/>
      <c r="HOG64" s="1028"/>
      <c r="HOH64" s="1028"/>
      <c r="HOI64" s="1028"/>
      <c r="HOJ64" s="1028"/>
      <c r="HOK64" s="1028"/>
      <c r="HOL64" s="1028"/>
      <c r="HOM64" s="1028"/>
      <c r="HON64" s="1028"/>
      <c r="HOO64" s="1028"/>
      <c r="HOP64" s="1028"/>
      <c r="HOQ64" s="1028"/>
      <c r="HOR64" s="1028"/>
      <c r="HOS64" s="1028"/>
      <c r="HOT64" s="1028"/>
      <c r="HOU64" s="1028"/>
      <c r="HOV64" s="1028"/>
      <c r="HOW64" s="1028"/>
      <c r="HOX64" s="1028"/>
      <c r="HOY64" s="1028"/>
      <c r="HOZ64" s="1028"/>
      <c r="HPA64" s="1028"/>
      <c r="HPB64" s="1028"/>
      <c r="HPC64" s="1028"/>
      <c r="HPD64" s="1028"/>
      <c r="HPE64" s="1028"/>
      <c r="HPF64" s="1028"/>
      <c r="HPG64" s="1028"/>
      <c r="HPH64" s="1028"/>
      <c r="HPI64" s="1028"/>
      <c r="HPJ64" s="1028"/>
      <c r="HPK64" s="1028"/>
      <c r="HPL64" s="1028"/>
      <c r="HPM64" s="1028"/>
      <c r="HPN64" s="1028"/>
      <c r="HPO64" s="1028"/>
      <c r="HPP64" s="1028"/>
      <c r="HPQ64" s="1028"/>
      <c r="HPR64" s="1028"/>
      <c r="HPS64" s="1028"/>
      <c r="HPT64" s="1028"/>
      <c r="HPU64" s="1028"/>
      <c r="HPV64" s="1028"/>
      <c r="HPW64" s="1028"/>
      <c r="HPX64" s="1028"/>
      <c r="HPY64" s="1028"/>
      <c r="HPZ64" s="1028"/>
      <c r="HQA64" s="1028"/>
      <c r="HQB64" s="1028"/>
      <c r="HQC64" s="1028"/>
      <c r="HQD64" s="1028"/>
      <c r="HQE64" s="1028"/>
      <c r="HQF64" s="1028"/>
      <c r="HQG64" s="1028"/>
      <c r="HQH64" s="1028"/>
      <c r="HQI64" s="1028"/>
      <c r="HQJ64" s="1028"/>
      <c r="HQK64" s="1028"/>
      <c r="HQL64" s="1028"/>
      <c r="HQM64" s="1028"/>
      <c r="HQN64" s="1028"/>
      <c r="HQO64" s="1028"/>
      <c r="HQP64" s="1028"/>
      <c r="HQQ64" s="1028"/>
      <c r="HQR64" s="1028"/>
      <c r="HQS64" s="1028"/>
      <c r="HQT64" s="1028"/>
      <c r="HQU64" s="1028"/>
      <c r="HQV64" s="1028"/>
      <c r="HQW64" s="1028"/>
      <c r="HQX64" s="1028"/>
      <c r="HQY64" s="1028"/>
      <c r="HQZ64" s="1028"/>
      <c r="HRA64" s="1028"/>
      <c r="HRB64" s="1028"/>
      <c r="HRC64" s="1028"/>
      <c r="HRD64" s="1028"/>
      <c r="HRE64" s="1028"/>
      <c r="HRF64" s="1028"/>
      <c r="HRG64" s="1028"/>
      <c r="HRH64" s="1028"/>
      <c r="HRI64" s="1028"/>
      <c r="HRJ64" s="1028"/>
      <c r="HRK64" s="1028"/>
      <c r="HRL64" s="1028"/>
      <c r="HRM64" s="1028"/>
      <c r="HRN64" s="1028"/>
      <c r="HRO64" s="1028"/>
      <c r="HRP64" s="1028"/>
      <c r="HRQ64" s="1028"/>
      <c r="HRR64" s="1028"/>
      <c r="HRS64" s="1028"/>
      <c r="HRT64" s="1028"/>
      <c r="HRU64" s="1028"/>
      <c r="HRV64" s="1028"/>
      <c r="HRW64" s="1028"/>
      <c r="HRX64" s="1028"/>
      <c r="HRY64" s="1028"/>
      <c r="HRZ64" s="1028"/>
      <c r="HSA64" s="1028"/>
      <c r="HSB64" s="1028"/>
      <c r="HSC64" s="1028"/>
      <c r="HSD64" s="1028"/>
      <c r="HSE64" s="1028"/>
      <c r="HSF64" s="1028"/>
      <c r="HSG64" s="1028"/>
      <c r="HSH64" s="1028"/>
      <c r="HSI64" s="1028"/>
      <c r="HSJ64" s="1028"/>
      <c r="HSK64" s="1028"/>
      <c r="HSL64" s="1028"/>
      <c r="HSM64" s="1028"/>
      <c r="HSN64" s="1028"/>
      <c r="HSO64" s="1028"/>
      <c r="HSP64" s="1028"/>
      <c r="HSQ64" s="1028"/>
      <c r="HSR64" s="1028"/>
      <c r="HSS64" s="1028"/>
      <c r="HST64" s="1028"/>
      <c r="HSU64" s="1028"/>
      <c r="HSV64" s="1028"/>
      <c r="HSW64" s="1028"/>
      <c r="HSX64" s="1028"/>
      <c r="HSY64" s="1028"/>
      <c r="HSZ64" s="1028"/>
      <c r="HTA64" s="1028"/>
      <c r="HTB64" s="1028"/>
      <c r="HTC64" s="1028"/>
      <c r="HTD64" s="1028"/>
      <c r="HTE64" s="1028"/>
      <c r="HTF64" s="1028"/>
      <c r="HTG64" s="1028"/>
      <c r="HTH64" s="1028"/>
      <c r="HTI64" s="1028"/>
      <c r="HTJ64" s="1028"/>
      <c r="HTK64" s="1028"/>
      <c r="HTL64" s="1028"/>
      <c r="HTM64" s="1028"/>
      <c r="HTN64" s="1028"/>
      <c r="HTO64" s="1028"/>
      <c r="HTP64" s="1028"/>
      <c r="HTQ64" s="1028"/>
      <c r="HTR64" s="1028"/>
      <c r="HTS64" s="1028"/>
      <c r="HTT64" s="1028"/>
      <c r="HTU64" s="1028"/>
      <c r="HTV64" s="1028"/>
      <c r="HTW64" s="1028"/>
      <c r="HTX64" s="1028"/>
      <c r="HTY64" s="1028"/>
      <c r="HTZ64" s="1028"/>
      <c r="HUA64" s="1028"/>
      <c r="HUB64" s="1028"/>
      <c r="HUC64" s="1028"/>
      <c r="HUD64" s="1028"/>
      <c r="HUE64" s="1028"/>
      <c r="HUF64" s="1028"/>
      <c r="HUG64" s="1028"/>
      <c r="HUH64" s="1028"/>
      <c r="HUI64" s="1028"/>
      <c r="HUJ64" s="1028"/>
      <c r="HUK64" s="1028"/>
      <c r="HUL64" s="1028"/>
      <c r="HUM64" s="1028"/>
      <c r="HUN64" s="1028"/>
      <c r="HUO64" s="1028"/>
      <c r="HUP64" s="1028"/>
      <c r="HUQ64" s="1028"/>
      <c r="HUR64" s="1028"/>
      <c r="HUS64" s="1028"/>
      <c r="HUT64" s="1028"/>
      <c r="HUU64" s="1028"/>
      <c r="HUV64" s="1028"/>
      <c r="HUW64" s="1028"/>
      <c r="HUX64" s="1028"/>
      <c r="HUY64" s="1028"/>
      <c r="HUZ64" s="1028"/>
      <c r="HVA64" s="1028"/>
      <c r="HVB64" s="1028"/>
      <c r="HVC64" s="1028"/>
      <c r="HVD64" s="1028"/>
      <c r="HVE64" s="1028"/>
      <c r="HVF64" s="1028"/>
      <c r="HVG64" s="1028"/>
      <c r="HVH64" s="1028"/>
      <c r="HVI64" s="1028"/>
      <c r="HVJ64" s="1028"/>
      <c r="HVK64" s="1028"/>
      <c r="HVL64" s="1028"/>
      <c r="HVM64" s="1028"/>
      <c r="HVN64" s="1028"/>
      <c r="HVO64" s="1028"/>
      <c r="HVP64" s="1028"/>
      <c r="HVQ64" s="1028"/>
      <c r="HVR64" s="1028"/>
      <c r="HVS64" s="1028"/>
      <c r="HVT64" s="1028"/>
      <c r="HVU64" s="1028"/>
      <c r="HVV64" s="1028"/>
      <c r="HVW64" s="1028"/>
      <c r="HVX64" s="1028"/>
      <c r="HVY64" s="1028"/>
      <c r="HVZ64" s="1028"/>
      <c r="HWA64" s="1028"/>
      <c r="HWB64" s="1028"/>
      <c r="HWC64" s="1028"/>
      <c r="HWD64" s="1028"/>
      <c r="HWE64" s="1028"/>
      <c r="HWF64" s="1028"/>
      <c r="HWG64" s="1028"/>
      <c r="HWH64" s="1028"/>
      <c r="HWI64" s="1028"/>
      <c r="HWJ64" s="1028"/>
      <c r="HWK64" s="1028"/>
      <c r="HWL64" s="1028"/>
      <c r="HWM64" s="1028"/>
      <c r="HWN64" s="1028"/>
      <c r="HWO64" s="1028"/>
      <c r="HWP64" s="1028"/>
      <c r="HWQ64" s="1028"/>
      <c r="HWR64" s="1028"/>
      <c r="HWS64" s="1028"/>
      <c r="HWT64" s="1028"/>
      <c r="HWU64" s="1028"/>
      <c r="HWV64" s="1028"/>
      <c r="HWW64" s="1028"/>
      <c r="HWX64" s="1028"/>
      <c r="HWY64" s="1028"/>
      <c r="HWZ64" s="1028"/>
      <c r="HXA64" s="1028"/>
      <c r="HXB64" s="1028"/>
      <c r="HXC64" s="1028"/>
      <c r="HXD64" s="1028"/>
      <c r="HXE64" s="1028"/>
      <c r="HXF64" s="1028"/>
      <c r="HXG64" s="1028"/>
      <c r="HXH64" s="1028"/>
      <c r="HXI64" s="1028"/>
      <c r="HXJ64" s="1028"/>
      <c r="HXK64" s="1028"/>
      <c r="HXL64" s="1028"/>
      <c r="HXM64" s="1028"/>
      <c r="HXN64" s="1028"/>
      <c r="HXO64" s="1028"/>
      <c r="HXP64" s="1028"/>
      <c r="HXQ64" s="1028"/>
      <c r="HXR64" s="1028"/>
      <c r="HXS64" s="1028"/>
      <c r="HXT64" s="1028"/>
      <c r="HXU64" s="1028"/>
      <c r="HXV64" s="1028"/>
      <c r="HXW64" s="1028"/>
      <c r="HXX64" s="1028"/>
      <c r="HXY64" s="1028"/>
      <c r="HXZ64" s="1028"/>
      <c r="HYA64" s="1028"/>
      <c r="HYB64" s="1028"/>
      <c r="HYC64" s="1028"/>
      <c r="HYD64" s="1028"/>
      <c r="HYE64" s="1028"/>
      <c r="HYF64" s="1028"/>
      <c r="HYG64" s="1028"/>
      <c r="HYH64" s="1028"/>
      <c r="HYI64" s="1028"/>
      <c r="HYJ64" s="1028"/>
      <c r="HYK64" s="1028"/>
      <c r="HYL64" s="1028"/>
      <c r="HYM64" s="1028"/>
      <c r="HYN64" s="1028"/>
      <c r="HYO64" s="1028"/>
      <c r="HYP64" s="1028"/>
      <c r="HYQ64" s="1028"/>
      <c r="HYR64" s="1028"/>
      <c r="HYS64" s="1028"/>
      <c r="HYT64" s="1028"/>
      <c r="HYU64" s="1028"/>
      <c r="HYV64" s="1028"/>
      <c r="HYW64" s="1028"/>
      <c r="HYX64" s="1028"/>
      <c r="HYY64" s="1028"/>
      <c r="HYZ64" s="1028"/>
      <c r="HZA64" s="1028"/>
      <c r="HZB64" s="1028"/>
      <c r="HZC64" s="1028"/>
      <c r="HZD64" s="1028"/>
      <c r="HZE64" s="1028"/>
      <c r="HZF64" s="1028"/>
      <c r="HZG64" s="1028"/>
      <c r="HZH64" s="1028"/>
      <c r="HZI64" s="1028"/>
      <c r="HZJ64" s="1028"/>
      <c r="HZK64" s="1028"/>
      <c r="HZL64" s="1028"/>
      <c r="HZM64" s="1028"/>
      <c r="HZN64" s="1028"/>
      <c r="HZO64" s="1028"/>
      <c r="HZP64" s="1028"/>
      <c r="HZQ64" s="1028"/>
      <c r="HZR64" s="1028"/>
      <c r="HZS64" s="1028"/>
      <c r="HZT64" s="1028"/>
      <c r="HZU64" s="1028"/>
      <c r="HZV64" s="1028"/>
      <c r="HZW64" s="1028"/>
      <c r="HZX64" s="1028"/>
      <c r="HZY64" s="1028"/>
      <c r="HZZ64" s="1028"/>
      <c r="IAA64" s="1028"/>
      <c r="IAB64" s="1028"/>
      <c r="IAC64" s="1028"/>
      <c r="IAD64" s="1028"/>
      <c r="IAE64" s="1028"/>
      <c r="IAF64" s="1028"/>
      <c r="IAG64" s="1028"/>
      <c r="IAH64" s="1028"/>
      <c r="IAI64" s="1028"/>
      <c r="IAJ64" s="1028"/>
      <c r="IAK64" s="1028"/>
      <c r="IAL64" s="1028"/>
      <c r="IAM64" s="1028"/>
      <c r="IAN64" s="1028"/>
      <c r="IAO64" s="1028"/>
      <c r="IAP64" s="1028"/>
      <c r="IAQ64" s="1028"/>
      <c r="IAR64" s="1028"/>
      <c r="IAS64" s="1028"/>
      <c r="IAT64" s="1028"/>
      <c r="IAU64" s="1028"/>
      <c r="IAV64" s="1028"/>
      <c r="IAW64" s="1028"/>
      <c r="IAX64" s="1028"/>
      <c r="IAY64" s="1028"/>
      <c r="IAZ64" s="1028"/>
      <c r="IBA64" s="1028"/>
      <c r="IBB64" s="1028"/>
      <c r="IBC64" s="1028"/>
      <c r="IBD64" s="1028"/>
      <c r="IBE64" s="1028"/>
      <c r="IBF64" s="1028"/>
      <c r="IBG64" s="1028"/>
      <c r="IBH64" s="1028"/>
      <c r="IBI64" s="1028"/>
      <c r="IBJ64" s="1028"/>
      <c r="IBK64" s="1028"/>
      <c r="IBL64" s="1028"/>
      <c r="IBM64" s="1028"/>
      <c r="IBN64" s="1028"/>
      <c r="IBO64" s="1028"/>
      <c r="IBP64" s="1028"/>
      <c r="IBQ64" s="1028"/>
      <c r="IBR64" s="1028"/>
      <c r="IBS64" s="1028"/>
      <c r="IBT64" s="1028"/>
      <c r="IBU64" s="1028"/>
      <c r="IBV64" s="1028"/>
      <c r="IBW64" s="1028"/>
      <c r="IBX64" s="1028"/>
      <c r="IBY64" s="1028"/>
      <c r="IBZ64" s="1028"/>
      <c r="ICA64" s="1028"/>
      <c r="ICB64" s="1028"/>
      <c r="ICC64" s="1028"/>
      <c r="ICD64" s="1028"/>
      <c r="ICE64" s="1028"/>
      <c r="ICF64" s="1028"/>
      <c r="ICG64" s="1028"/>
      <c r="ICH64" s="1028"/>
      <c r="ICI64" s="1028"/>
      <c r="ICJ64" s="1028"/>
      <c r="ICK64" s="1028"/>
      <c r="ICL64" s="1028"/>
      <c r="ICM64" s="1028"/>
      <c r="ICN64" s="1028"/>
      <c r="ICO64" s="1028"/>
      <c r="ICP64" s="1028"/>
      <c r="ICQ64" s="1028"/>
      <c r="ICR64" s="1028"/>
      <c r="ICS64" s="1028"/>
      <c r="ICT64" s="1028"/>
      <c r="ICU64" s="1028"/>
      <c r="ICV64" s="1028"/>
      <c r="ICW64" s="1028"/>
      <c r="ICX64" s="1028"/>
      <c r="ICY64" s="1028"/>
      <c r="ICZ64" s="1028"/>
      <c r="IDA64" s="1028"/>
      <c r="IDB64" s="1028"/>
      <c r="IDC64" s="1028"/>
      <c r="IDD64" s="1028"/>
      <c r="IDE64" s="1028"/>
      <c r="IDF64" s="1028"/>
      <c r="IDG64" s="1028"/>
      <c r="IDH64" s="1028"/>
      <c r="IDI64" s="1028"/>
      <c r="IDJ64" s="1028"/>
      <c r="IDK64" s="1028"/>
      <c r="IDL64" s="1028"/>
      <c r="IDM64" s="1028"/>
      <c r="IDN64" s="1028"/>
      <c r="IDO64" s="1028"/>
      <c r="IDP64" s="1028"/>
      <c r="IDQ64" s="1028"/>
      <c r="IDR64" s="1028"/>
      <c r="IDS64" s="1028"/>
      <c r="IDT64" s="1028"/>
      <c r="IDU64" s="1028"/>
      <c r="IDV64" s="1028"/>
      <c r="IDW64" s="1028"/>
      <c r="IDX64" s="1028"/>
      <c r="IDY64" s="1028"/>
      <c r="IDZ64" s="1028"/>
      <c r="IEA64" s="1028"/>
      <c r="IEB64" s="1028"/>
      <c r="IEC64" s="1028"/>
      <c r="IED64" s="1028"/>
      <c r="IEE64" s="1028"/>
      <c r="IEF64" s="1028"/>
      <c r="IEG64" s="1028"/>
      <c r="IEH64" s="1028"/>
      <c r="IEI64" s="1028"/>
      <c r="IEJ64" s="1028"/>
      <c r="IEK64" s="1028"/>
      <c r="IEL64" s="1028"/>
      <c r="IEM64" s="1028"/>
      <c r="IEN64" s="1028"/>
      <c r="IEO64" s="1028"/>
      <c r="IEP64" s="1028"/>
      <c r="IEQ64" s="1028"/>
      <c r="IER64" s="1028"/>
      <c r="IES64" s="1028"/>
      <c r="IET64" s="1028"/>
      <c r="IEU64" s="1028"/>
      <c r="IEV64" s="1028"/>
      <c r="IEW64" s="1028"/>
      <c r="IEX64" s="1028"/>
      <c r="IEY64" s="1028"/>
      <c r="IEZ64" s="1028"/>
      <c r="IFA64" s="1028"/>
      <c r="IFB64" s="1028"/>
      <c r="IFC64" s="1028"/>
      <c r="IFD64" s="1028"/>
      <c r="IFE64" s="1028"/>
      <c r="IFF64" s="1028"/>
      <c r="IFG64" s="1028"/>
      <c r="IFH64" s="1028"/>
      <c r="IFI64" s="1028"/>
      <c r="IFJ64" s="1028"/>
      <c r="IFK64" s="1028"/>
      <c r="IFL64" s="1028"/>
      <c r="IFM64" s="1028"/>
      <c r="IFN64" s="1028"/>
      <c r="IFO64" s="1028"/>
      <c r="IFP64" s="1028"/>
      <c r="IFQ64" s="1028"/>
      <c r="IFR64" s="1028"/>
      <c r="IFS64" s="1028"/>
      <c r="IFT64" s="1028"/>
      <c r="IFU64" s="1028"/>
      <c r="IFV64" s="1028"/>
      <c r="IFW64" s="1028"/>
      <c r="IFX64" s="1028"/>
      <c r="IFY64" s="1028"/>
      <c r="IFZ64" s="1028"/>
      <c r="IGA64" s="1028"/>
      <c r="IGB64" s="1028"/>
      <c r="IGC64" s="1028"/>
      <c r="IGD64" s="1028"/>
      <c r="IGE64" s="1028"/>
      <c r="IGF64" s="1028"/>
      <c r="IGG64" s="1028"/>
      <c r="IGH64" s="1028"/>
      <c r="IGI64" s="1028"/>
      <c r="IGJ64" s="1028"/>
      <c r="IGK64" s="1028"/>
      <c r="IGL64" s="1028"/>
      <c r="IGM64" s="1028"/>
      <c r="IGN64" s="1028"/>
      <c r="IGO64" s="1028"/>
      <c r="IGP64" s="1028"/>
      <c r="IGQ64" s="1028"/>
      <c r="IGR64" s="1028"/>
      <c r="IGS64" s="1028"/>
      <c r="IGT64" s="1028"/>
      <c r="IGU64" s="1028"/>
      <c r="IGV64" s="1028"/>
      <c r="IGW64" s="1028"/>
      <c r="IGX64" s="1028"/>
      <c r="IGY64" s="1028"/>
      <c r="IGZ64" s="1028"/>
      <c r="IHA64" s="1028"/>
      <c r="IHB64" s="1028"/>
      <c r="IHC64" s="1028"/>
      <c r="IHD64" s="1028"/>
      <c r="IHE64" s="1028"/>
      <c r="IHF64" s="1028"/>
      <c r="IHG64" s="1028"/>
      <c r="IHH64" s="1028"/>
      <c r="IHI64" s="1028"/>
      <c r="IHJ64" s="1028"/>
      <c r="IHK64" s="1028"/>
      <c r="IHL64" s="1028"/>
      <c r="IHM64" s="1028"/>
      <c r="IHN64" s="1028"/>
      <c r="IHO64" s="1028"/>
      <c r="IHP64" s="1028"/>
      <c r="IHQ64" s="1028"/>
      <c r="IHR64" s="1028"/>
      <c r="IHS64" s="1028"/>
      <c r="IHT64" s="1028"/>
      <c r="IHU64" s="1028"/>
      <c r="IHV64" s="1028"/>
      <c r="IHW64" s="1028"/>
      <c r="IHX64" s="1028"/>
      <c r="IHY64" s="1028"/>
      <c r="IHZ64" s="1028"/>
      <c r="IIA64" s="1028"/>
      <c r="IIB64" s="1028"/>
      <c r="IIC64" s="1028"/>
      <c r="IID64" s="1028"/>
      <c r="IIE64" s="1028"/>
      <c r="IIF64" s="1028"/>
      <c r="IIG64" s="1028"/>
      <c r="IIH64" s="1028"/>
      <c r="III64" s="1028"/>
      <c r="IIJ64" s="1028"/>
      <c r="IIK64" s="1028"/>
      <c r="IIL64" s="1028"/>
      <c r="IIM64" s="1028"/>
      <c r="IIN64" s="1028"/>
      <c r="IIO64" s="1028"/>
      <c r="IIP64" s="1028"/>
      <c r="IIQ64" s="1028"/>
      <c r="IIR64" s="1028"/>
      <c r="IIS64" s="1028"/>
      <c r="IIT64" s="1028"/>
      <c r="IIU64" s="1028"/>
      <c r="IIV64" s="1028"/>
      <c r="IIW64" s="1028"/>
      <c r="IIX64" s="1028"/>
      <c r="IIY64" s="1028"/>
      <c r="IIZ64" s="1028"/>
      <c r="IJA64" s="1028"/>
      <c r="IJB64" s="1028"/>
      <c r="IJC64" s="1028"/>
      <c r="IJD64" s="1028"/>
      <c r="IJE64" s="1028"/>
      <c r="IJF64" s="1028"/>
      <c r="IJG64" s="1028"/>
      <c r="IJH64" s="1028"/>
      <c r="IJI64" s="1028"/>
      <c r="IJJ64" s="1028"/>
      <c r="IJK64" s="1028"/>
      <c r="IJL64" s="1028"/>
      <c r="IJM64" s="1028"/>
      <c r="IJN64" s="1028"/>
      <c r="IJO64" s="1028"/>
      <c r="IJP64" s="1028"/>
      <c r="IJQ64" s="1028"/>
      <c r="IJR64" s="1028"/>
      <c r="IJS64" s="1028"/>
      <c r="IJT64" s="1028"/>
      <c r="IJU64" s="1028"/>
      <c r="IJV64" s="1028"/>
      <c r="IJW64" s="1028"/>
      <c r="IJX64" s="1028"/>
      <c r="IJY64" s="1028"/>
      <c r="IJZ64" s="1028"/>
      <c r="IKA64" s="1028"/>
      <c r="IKB64" s="1028"/>
      <c r="IKC64" s="1028"/>
      <c r="IKD64" s="1028"/>
      <c r="IKE64" s="1028"/>
      <c r="IKF64" s="1028"/>
      <c r="IKG64" s="1028"/>
      <c r="IKH64" s="1028"/>
      <c r="IKI64" s="1028"/>
      <c r="IKJ64" s="1028"/>
      <c r="IKK64" s="1028"/>
      <c r="IKL64" s="1028"/>
      <c r="IKM64" s="1028"/>
      <c r="IKN64" s="1028"/>
      <c r="IKO64" s="1028"/>
      <c r="IKP64" s="1028"/>
      <c r="IKQ64" s="1028"/>
      <c r="IKR64" s="1028"/>
      <c r="IKS64" s="1028"/>
      <c r="IKT64" s="1028"/>
      <c r="IKU64" s="1028"/>
      <c r="IKV64" s="1028"/>
      <c r="IKW64" s="1028"/>
      <c r="IKX64" s="1028"/>
      <c r="IKY64" s="1028"/>
      <c r="IKZ64" s="1028"/>
      <c r="ILA64" s="1028"/>
      <c r="ILB64" s="1028"/>
      <c r="ILC64" s="1028"/>
      <c r="ILD64" s="1028"/>
      <c r="ILE64" s="1028"/>
      <c r="ILF64" s="1028"/>
      <c r="ILG64" s="1028"/>
      <c r="ILH64" s="1028"/>
      <c r="ILI64" s="1028"/>
      <c r="ILJ64" s="1028"/>
      <c r="ILK64" s="1028"/>
      <c r="ILL64" s="1028"/>
      <c r="ILM64" s="1028"/>
      <c r="ILN64" s="1028"/>
      <c r="ILO64" s="1028"/>
      <c r="ILP64" s="1028"/>
      <c r="ILQ64" s="1028"/>
      <c r="ILR64" s="1028"/>
      <c r="ILS64" s="1028"/>
      <c r="ILT64" s="1028"/>
      <c r="ILU64" s="1028"/>
      <c r="ILV64" s="1028"/>
      <c r="ILW64" s="1028"/>
      <c r="ILX64" s="1028"/>
      <c r="ILY64" s="1028"/>
      <c r="ILZ64" s="1028"/>
      <c r="IMA64" s="1028"/>
      <c r="IMB64" s="1028"/>
      <c r="IMC64" s="1028"/>
      <c r="IMD64" s="1028"/>
      <c r="IME64" s="1028"/>
      <c r="IMF64" s="1028"/>
      <c r="IMG64" s="1028"/>
      <c r="IMH64" s="1028"/>
      <c r="IMI64" s="1028"/>
      <c r="IMJ64" s="1028"/>
      <c r="IMK64" s="1028"/>
      <c r="IML64" s="1028"/>
      <c r="IMM64" s="1028"/>
      <c r="IMN64" s="1028"/>
      <c r="IMO64" s="1028"/>
      <c r="IMP64" s="1028"/>
      <c r="IMQ64" s="1028"/>
      <c r="IMR64" s="1028"/>
      <c r="IMS64" s="1028"/>
      <c r="IMT64" s="1028"/>
      <c r="IMU64" s="1028"/>
      <c r="IMV64" s="1028"/>
      <c r="IMW64" s="1028"/>
      <c r="IMX64" s="1028"/>
      <c r="IMY64" s="1028"/>
      <c r="IMZ64" s="1028"/>
      <c r="INA64" s="1028"/>
      <c r="INB64" s="1028"/>
      <c r="INC64" s="1028"/>
      <c r="IND64" s="1028"/>
      <c r="INE64" s="1028"/>
      <c r="INF64" s="1028"/>
      <c r="ING64" s="1028"/>
      <c r="INH64" s="1028"/>
      <c r="INI64" s="1028"/>
      <c r="INJ64" s="1028"/>
      <c r="INK64" s="1028"/>
      <c r="INL64" s="1028"/>
      <c r="INM64" s="1028"/>
      <c r="INN64" s="1028"/>
      <c r="INO64" s="1028"/>
      <c r="INP64" s="1028"/>
      <c r="INQ64" s="1028"/>
      <c r="INR64" s="1028"/>
      <c r="INS64" s="1028"/>
      <c r="INT64" s="1028"/>
      <c r="INU64" s="1028"/>
      <c r="INV64" s="1028"/>
      <c r="INW64" s="1028"/>
      <c r="INX64" s="1028"/>
      <c r="INY64" s="1028"/>
      <c r="INZ64" s="1028"/>
      <c r="IOA64" s="1028"/>
      <c r="IOB64" s="1028"/>
      <c r="IOC64" s="1028"/>
      <c r="IOD64" s="1028"/>
      <c r="IOE64" s="1028"/>
      <c r="IOF64" s="1028"/>
      <c r="IOG64" s="1028"/>
      <c r="IOH64" s="1028"/>
      <c r="IOI64" s="1028"/>
      <c r="IOJ64" s="1028"/>
      <c r="IOK64" s="1028"/>
      <c r="IOL64" s="1028"/>
      <c r="IOM64" s="1028"/>
      <c r="ION64" s="1028"/>
      <c r="IOO64" s="1028"/>
      <c r="IOP64" s="1028"/>
      <c r="IOQ64" s="1028"/>
      <c r="IOR64" s="1028"/>
      <c r="IOS64" s="1028"/>
      <c r="IOT64" s="1028"/>
      <c r="IOU64" s="1028"/>
      <c r="IOV64" s="1028"/>
      <c r="IOW64" s="1028"/>
      <c r="IOX64" s="1028"/>
      <c r="IOY64" s="1028"/>
      <c r="IOZ64" s="1028"/>
      <c r="IPA64" s="1028"/>
      <c r="IPB64" s="1028"/>
      <c r="IPC64" s="1028"/>
      <c r="IPD64" s="1028"/>
      <c r="IPE64" s="1028"/>
      <c r="IPF64" s="1028"/>
      <c r="IPG64" s="1028"/>
      <c r="IPH64" s="1028"/>
      <c r="IPI64" s="1028"/>
      <c r="IPJ64" s="1028"/>
      <c r="IPK64" s="1028"/>
      <c r="IPL64" s="1028"/>
      <c r="IPM64" s="1028"/>
      <c r="IPN64" s="1028"/>
      <c r="IPO64" s="1028"/>
      <c r="IPP64" s="1028"/>
      <c r="IPQ64" s="1028"/>
      <c r="IPR64" s="1028"/>
      <c r="IPS64" s="1028"/>
      <c r="IPT64" s="1028"/>
      <c r="IPU64" s="1028"/>
      <c r="IPV64" s="1028"/>
      <c r="IPW64" s="1028"/>
      <c r="IPX64" s="1028"/>
      <c r="IPY64" s="1028"/>
      <c r="IPZ64" s="1028"/>
      <c r="IQA64" s="1028"/>
      <c r="IQB64" s="1028"/>
      <c r="IQC64" s="1028"/>
      <c r="IQD64" s="1028"/>
      <c r="IQE64" s="1028"/>
      <c r="IQF64" s="1028"/>
      <c r="IQG64" s="1028"/>
      <c r="IQH64" s="1028"/>
      <c r="IQI64" s="1028"/>
      <c r="IQJ64" s="1028"/>
      <c r="IQK64" s="1028"/>
      <c r="IQL64" s="1028"/>
      <c r="IQM64" s="1028"/>
      <c r="IQN64" s="1028"/>
      <c r="IQO64" s="1028"/>
      <c r="IQP64" s="1028"/>
      <c r="IQQ64" s="1028"/>
      <c r="IQR64" s="1028"/>
      <c r="IQS64" s="1028"/>
      <c r="IQT64" s="1028"/>
      <c r="IQU64" s="1028"/>
      <c r="IQV64" s="1028"/>
      <c r="IQW64" s="1028"/>
      <c r="IQX64" s="1028"/>
      <c r="IQY64" s="1028"/>
      <c r="IQZ64" s="1028"/>
      <c r="IRA64" s="1028"/>
      <c r="IRB64" s="1028"/>
      <c r="IRC64" s="1028"/>
      <c r="IRD64" s="1028"/>
      <c r="IRE64" s="1028"/>
      <c r="IRF64" s="1028"/>
      <c r="IRG64" s="1028"/>
      <c r="IRH64" s="1028"/>
      <c r="IRI64" s="1028"/>
      <c r="IRJ64" s="1028"/>
      <c r="IRK64" s="1028"/>
      <c r="IRL64" s="1028"/>
      <c r="IRM64" s="1028"/>
      <c r="IRN64" s="1028"/>
      <c r="IRO64" s="1028"/>
      <c r="IRP64" s="1028"/>
      <c r="IRQ64" s="1028"/>
      <c r="IRR64" s="1028"/>
      <c r="IRS64" s="1028"/>
      <c r="IRT64" s="1028"/>
      <c r="IRU64" s="1028"/>
      <c r="IRV64" s="1028"/>
      <c r="IRW64" s="1028"/>
      <c r="IRX64" s="1028"/>
      <c r="IRY64" s="1028"/>
      <c r="IRZ64" s="1028"/>
      <c r="ISA64" s="1028"/>
      <c r="ISB64" s="1028"/>
      <c r="ISC64" s="1028"/>
      <c r="ISD64" s="1028"/>
      <c r="ISE64" s="1028"/>
      <c r="ISF64" s="1028"/>
      <c r="ISG64" s="1028"/>
      <c r="ISH64" s="1028"/>
      <c r="ISI64" s="1028"/>
      <c r="ISJ64" s="1028"/>
      <c r="ISK64" s="1028"/>
      <c r="ISL64" s="1028"/>
      <c r="ISM64" s="1028"/>
      <c r="ISN64" s="1028"/>
      <c r="ISO64" s="1028"/>
      <c r="ISP64" s="1028"/>
      <c r="ISQ64" s="1028"/>
      <c r="ISR64" s="1028"/>
      <c r="ISS64" s="1028"/>
      <c r="IST64" s="1028"/>
      <c r="ISU64" s="1028"/>
      <c r="ISV64" s="1028"/>
      <c r="ISW64" s="1028"/>
      <c r="ISX64" s="1028"/>
      <c r="ISY64" s="1028"/>
      <c r="ISZ64" s="1028"/>
      <c r="ITA64" s="1028"/>
      <c r="ITB64" s="1028"/>
      <c r="ITC64" s="1028"/>
      <c r="ITD64" s="1028"/>
      <c r="ITE64" s="1028"/>
      <c r="ITF64" s="1028"/>
      <c r="ITG64" s="1028"/>
      <c r="ITH64" s="1028"/>
      <c r="ITI64" s="1028"/>
      <c r="ITJ64" s="1028"/>
      <c r="ITK64" s="1028"/>
      <c r="ITL64" s="1028"/>
      <c r="ITM64" s="1028"/>
      <c r="ITN64" s="1028"/>
      <c r="ITO64" s="1028"/>
      <c r="ITP64" s="1028"/>
      <c r="ITQ64" s="1028"/>
      <c r="ITR64" s="1028"/>
      <c r="ITS64" s="1028"/>
      <c r="ITT64" s="1028"/>
      <c r="ITU64" s="1028"/>
      <c r="ITV64" s="1028"/>
      <c r="ITW64" s="1028"/>
      <c r="ITX64" s="1028"/>
      <c r="ITY64" s="1028"/>
      <c r="ITZ64" s="1028"/>
      <c r="IUA64" s="1028"/>
      <c r="IUB64" s="1028"/>
      <c r="IUC64" s="1028"/>
      <c r="IUD64" s="1028"/>
      <c r="IUE64" s="1028"/>
      <c r="IUF64" s="1028"/>
      <c r="IUG64" s="1028"/>
      <c r="IUH64" s="1028"/>
      <c r="IUI64" s="1028"/>
      <c r="IUJ64" s="1028"/>
      <c r="IUK64" s="1028"/>
      <c r="IUL64" s="1028"/>
      <c r="IUM64" s="1028"/>
      <c r="IUN64" s="1028"/>
      <c r="IUO64" s="1028"/>
      <c r="IUP64" s="1028"/>
      <c r="IUQ64" s="1028"/>
      <c r="IUR64" s="1028"/>
      <c r="IUS64" s="1028"/>
      <c r="IUT64" s="1028"/>
      <c r="IUU64" s="1028"/>
      <c r="IUV64" s="1028"/>
      <c r="IUW64" s="1028"/>
      <c r="IUX64" s="1028"/>
      <c r="IUY64" s="1028"/>
      <c r="IUZ64" s="1028"/>
      <c r="IVA64" s="1028"/>
      <c r="IVB64" s="1028"/>
      <c r="IVC64" s="1028"/>
      <c r="IVD64" s="1028"/>
      <c r="IVE64" s="1028"/>
      <c r="IVF64" s="1028"/>
      <c r="IVG64" s="1028"/>
      <c r="IVH64" s="1028"/>
      <c r="IVI64" s="1028"/>
      <c r="IVJ64" s="1028"/>
      <c r="IVK64" s="1028"/>
      <c r="IVL64" s="1028"/>
      <c r="IVM64" s="1028"/>
      <c r="IVN64" s="1028"/>
      <c r="IVO64" s="1028"/>
      <c r="IVP64" s="1028"/>
      <c r="IVQ64" s="1028"/>
      <c r="IVR64" s="1028"/>
      <c r="IVS64" s="1028"/>
      <c r="IVT64" s="1028"/>
      <c r="IVU64" s="1028"/>
      <c r="IVV64" s="1028"/>
      <c r="IVW64" s="1028"/>
      <c r="IVX64" s="1028"/>
      <c r="IVY64" s="1028"/>
      <c r="IVZ64" s="1028"/>
      <c r="IWA64" s="1028"/>
      <c r="IWB64" s="1028"/>
      <c r="IWC64" s="1028"/>
      <c r="IWD64" s="1028"/>
      <c r="IWE64" s="1028"/>
      <c r="IWF64" s="1028"/>
      <c r="IWG64" s="1028"/>
      <c r="IWH64" s="1028"/>
      <c r="IWI64" s="1028"/>
      <c r="IWJ64" s="1028"/>
      <c r="IWK64" s="1028"/>
      <c r="IWL64" s="1028"/>
      <c r="IWM64" s="1028"/>
      <c r="IWN64" s="1028"/>
      <c r="IWO64" s="1028"/>
      <c r="IWP64" s="1028"/>
      <c r="IWQ64" s="1028"/>
      <c r="IWR64" s="1028"/>
      <c r="IWS64" s="1028"/>
      <c r="IWT64" s="1028"/>
      <c r="IWU64" s="1028"/>
      <c r="IWV64" s="1028"/>
      <c r="IWW64" s="1028"/>
      <c r="IWX64" s="1028"/>
      <c r="IWY64" s="1028"/>
      <c r="IWZ64" s="1028"/>
      <c r="IXA64" s="1028"/>
      <c r="IXB64" s="1028"/>
      <c r="IXC64" s="1028"/>
      <c r="IXD64" s="1028"/>
      <c r="IXE64" s="1028"/>
      <c r="IXF64" s="1028"/>
      <c r="IXG64" s="1028"/>
      <c r="IXH64" s="1028"/>
      <c r="IXI64" s="1028"/>
      <c r="IXJ64" s="1028"/>
      <c r="IXK64" s="1028"/>
      <c r="IXL64" s="1028"/>
      <c r="IXM64" s="1028"/>
      <c r="IXN64" s="1028"/>
      <c r="IXO64" s="1028"/>
      <c r="IXP64" s="1028"/>
      <c r="IXQ64" s="1028"/>
      <c r="IXR64" s="1028"/>
      <c r="IXS64" s="1028"/>
      <c r="IXT64" s="1028"/>
      <c r="IXU64" s="1028"/>
      <c r="IXV64" s="1028"/>
      <c r="IXW64" s="1028"/>
      <c r="IXX64" s="1028"/>
      <c r="IXY64" s="1028"/>
      <c r="IXZ64" s="1028"/>
      <c r="IYA64" s="1028"/>
      <c r="IYB64" s="1028"/>
      <c r="IYC64" s="1028"/>
      <c r="IYD64" s="1028"/>
      <c r="IYE64" s="1028"/>
      <c r="IYF64" s="1028"/>
      <c r="IYG64" s="1028"/>
      <c r="IYH64" s="1028"/>
      <c r="IYI64" s="1028"/>
      <c r="IYJ64" s="1028"/>
      <c r="IYK64" s="1028"/>
      <c r="IYL64" s="1028"/>
      <c r="IYM64" s="1028"/>
      <c r="IYN64" s="1028"/>
      <c r="IYO64" s="1028"/>
      <c r="IYP64" s="1028"/>
      <c r="IYQ64" s="1028"/>
      <c r="IYR64" s="1028"/>
      <c r="IYS64" s="1028"/>
      <c r="IYT64" s="1028"/>
      <c r="IYU64" s="1028"/>
      <c r="IYV64" s="1028"/>
      <c r="IYW64" s="1028"/>
      <c r="IYX64" s="1028"/>
      <c r="IYY64" s="1028"/>
      <c r="IYZ64" s="1028"/>
      <c r="IZA64" s="1028"/>
      <c r="IZB64" s="1028"/>
      <c r="IZC64" s="1028"/>
      <c r="IZD64" s="1028"/>
      <c r="IZE64" s="1028"/>
      <c r="IZF64" s="1028"/>
      <c r="IZG64" s="1028"/>
      <c r="IZH64" s="1028"/>
      <c r="IZI64" s="1028"/>
      <c r="IZJ64" s="1028"/>
      <c r="IZK64" s="1028"/>
      <c r="IZL64" s="1028"/>
      <c r="IZM64" s="1028"/>
      <c r="IZN64" s="1028"/>
      <c r="IZO64" s="1028"/>
      <c r="IZP64" s="1028"/>
      <c r="IZQ64" s="1028"/>
      <c r="IZR64" s="1028"/>
      <c r="IZS64" s="1028"/>
      <c r="IZT64" s="1028"/>
      <c r="IZU64" s="1028"/>
      <c r="IZV64" s="1028"/>
      <c r="IZW64" s="1028"/>
      <c r="IZX64" s="1028"/>
      <c r="IZY64" s="1028"/>
      <c r="IZZ64" s="1028"/>
      <c r="JAA64" s="1028"/>
      <c r="JAB64" s="1028"/>
      <c r="JAC64" s="1028"/>
      <c r="JAD64" s="1028"/>
      <c r="JAE64" s="1028"/>
      <c r="JAF64" s="1028"/>
      <c r="JAG64" s="1028"/>
      <c r="JAH64" s="1028"/>
      <c r="JAI64" s="1028"/>
      <c r="JAJ64" s="1028"/>
      <c r="JAK64" s="1028"/>
      <c r="JAL64" s="1028"/>
      <c r="JAM64" s="1028"/>
      <c r="JAN64" s="1028"/>
      <c r="JAO64" s="1028"/>
      <c r="JAP64" s="1028"/>
      <c r="JAQ64" s="1028"/>
      <c r="JAR64" s="1028"/>
      <c r="JAS64" s="1028"/>
      <c r="JAT64" s="1028"/>
      <c r="JAU64" s="1028"/>
      <c r="JAV64" s="1028"/>
      <c r="JAW64" s="1028"/>
      <c r="JAX64" s="1028"/>
      <c r="JAY64" s="1028"/>
      <c r="JAZ64" s="1028"/>
      <c r="JBA64" s="1028"/>
      <c r="JBB64" s="1028"/>
      <c r="JBC64" s="1028"/>
      <c r="JBD64" s="1028"/>
      <c r="JBE64" s="1028"/>
      <c r="JBF64" s="1028"/>
      <c r="JBG64" s="1028"/>
      <c r="JBH64" s="1028"/>
      <c r="JBI64" s="1028"/>
      <c r="JBJ64" s="1028"/>
      <c r="JBK64" s="1028"/>
      <c r="JBL64" s="1028"/>
      <c r="JBM64" s="1028"/>
      <c r="JBN64" s="1028"/>
      <c r="JBO64" s="1028"/>
      <c r="JBP64" s="1028"/>
      <c r="JBQ64" s="1028"/>
      <c r="JBR64" s="1028"/>
      <c r="JBS64" s="1028"/>
      <c r="JBT64" s="1028"/>
      <c r="JBU64" s="1028"/>
      <c r="JBV64" s="1028"/>
      <c r="JBW64" s="1028"/>
      <c r="JBX64" s="1028"/>
      <c r="JBY64" s="1028"/>
      <c r="JBZ64" s="1028"/>
      <c r="JCA64" s="1028"/>
      <c r="JCB64" s="1028"/>
      <c r="JCC64" s="1028"/>
      <c r="JCD64" s="1028"/>
      <c r="JCE64" s="1028"/>
      <c r="JCF64" s="1028"/>
      <c r="JCG64" s="1028"/>
      <c r="JCH64" s="1028"/>
      <c r="JCI64" s="1028"/>
      <c r="JCJ64" s="1028"/>
      <c r="JCK64" s="1028"/>
      <c r="JCL64" s="1028"/>
      <c r="JCM64" s="1028"/>
      <c r="JCN64" s="1028"/>
      <c r="JCO64" s="1028"/>
      <c r="JCP64" s="1028"/>
      <c r="JCQ64" s="1028"/>
      <c r="JCR64" s="1028"/>
      <c r="JCS64" s="1028"/>
      <c r="JCT64" s="1028"/>
      <c r="JCU64" s="1028"/>
      <c r="JCV64" s="1028"/>
      <c r="JCW64" s="1028"/>
      <c r="JCX64" s="1028"/>
      <c r="JCY64" s="1028"/>
      <c r="JCZ64" s="1028"/>
      <c r="JDA64" s="1028"/>
      <c r="JDB64" s="1028"/>
      <c r="JDC64" s="1028"/>
      <c r="JDD64" s="1028"/>
      <c r="JDE64" s="1028"/>
      <c r="JDF64" s="1028"/>
      <c r="JDG64" s="1028"/>
      <c r="JDH64" s="1028"/>
      <c r="JDI64" s="1028"/>
      <c r="JDJ64" s="1028"/>
      <c r="JDK64" s="1028"/>
      <c r="JDL64" s="1028"/>
      <c r="JDM64" s="1028"/>
      <c r="JDN64" s="1028"/>
      <c r="JDO64" s="1028"/>
      <c r="JDP64" s="1028"/>
      <c r="JDQ64" s="1028"/>
      <c r="JDR64" s="1028"/>
      <c r="JDS64" s="1028"/>
      <c r="JDT64" s="1028"/>
      <c r="JDU64" s="1028"/>
      <c r="JDV64" s="1028"/>
      <c r="JDW64" s="1028"/>
      <c r="JDX64" s="1028"/>
      <c r="JDY64" s="1028"/>
      <c r="JDZ64" s="1028"/>
      <c r="JEA64" s="1028"/>
      <c r="JEB64" s="1028"/>
      <c r="JEC64" s="1028"/>
      <c r="JED64" s="1028"/>
      <c r="JEE64" s="1028"/>
      <c r="JEF64" s="1028"/>
      <c r="JEG64" s="1028"/>
      <c r="JEH64" s="1028"/>
      <c r="JEI64" s="1028"/>
      <c r="JEJ64" s="1028"/>
      <c r="JEK64" s="1028"/>
      <c r="JEL64" s="1028"/>
      <c r="JEM64" s="1028"/>
      <c r="JEN64" s="1028"/>
      <c r="JEO64" s="1028"/>
      <c r="JEP64" s="1028"/>
      <c r="JEQ64" s="1028"/>
      <c r="JER64" s="1028"/>
      <c r="JES64" s="1028"/>
      <c r="JET64" s="1028"/>
      <c r="JEU64" s="1028"/>
      <c r="JEV64" s="1028"/>
      <c r="JEW64" s="1028"/>
      <c r="JEX64" s="1028"/>
      <c r="JEY64" s="1028"/>
      <c r="JEZ64" s="1028"/>
      <c r="JFA64" s="1028"/>
      <c r="JFB64" s="1028"/>
      <c r="JFC64" s="1028"/>
      <c r="JFD64" s="1028"/>
      <c r="JFE64" s="1028"/>
      <c r="JFF64" s="1028"/>
      <c r="JFG64" s="1028"/>
      <c r="JFH64" s="1028"/>
      <c r="JFI64" s="1028"/>
      <c r="JFJ64" s="1028"/>
      <c r="JFK64" s="1028"/>
      <c r="JFL64" s="1028"/>
      <c r="JFM64" s="1028"/>
      <c r="JFN64" s="1028"/>
      <c r="JFO64" s="1028"/>
      <c r="JFP64" s="1028"/>
      <c r="JFQ64" s="1028"/>
      <c r="JFR64" s="1028"/>
      <c r="JFS64" s="1028"/>
      <c r="JFT64" s="1028"/>
      <c r="JFU64" s="1028"/>
      <c r="JFV64" s="1028"/>
      <c r="JFW64" s="1028"/>
      <c r="JFX64" s="1028"/>
      <c r="JFY64" s="1028"/>
      <c r="JFZ64" s="1028"/>
      <c r="JGA64" s="1028"/>
      <c r="JGB64" s="1028"/>
      <c r="JGC64" s="1028"/>
      <c r="JGD64" s="1028"/>
      <c r="JGE64" s="1028"/>
      <c r="JGF64" s="1028"/>
      <c r="JGG64" s="1028"/>
      <c r="JGH64" s="1028"/>
      <c r="JGI64" s="1028"/>
      <c r="JGJ64" s="1028"/>
      <c r="JGK64" s="1028"/>
      <c r="JGL64" s="1028"/>
      <c r="JGM64" s="1028"/>
      <c r="JGN64" s="1028"/>
      <c r="JGO64" s="1028"/>
      <c r="JGP64" s="1028"/>
      <c r="JGQ64" s="1028"/>
      <c r="JGR64" s="1028"/>
      <c r="JGS64" s="1028"/>
      <c r="JGT64" s="1028"/>
      <c r="JGU64" s="1028"/>
      <c r="JGV64" s="1028"/>
      <c r="JGW64" s="1028"/>
      <c r="JGX64" s="1028"/>
      <c r="JGY64" s="1028"/>
      <c r="JGZ64" s="1028"/>
      <c r="JHA64" s="1028"/>
      <c r="JHB64" s="1028"/>
      <c r="JHC64" s="1028"/>
      <c r="JHD64" s="1028"/>
      <c r="JHE64" s="1028"/>
      <c r="JHF64" s="1028"/>
      <c r="JHG64" s="1028"/>
      <c r="JHH64" s="1028"/>
      <c r="JHI64" s="1028"/>
      <c r="JHJ64" s="1028"/>
      <c r="JHK64" s="1028"/>
      <c r="JHL64" s="1028"/>
      <c r="JHM64" s="1028"/>
      <c r="JHN64" s="1028"/>
      <c r="JHO64" s="1028"/>
      <c r="JHP64" s="1028"/>
      <c r="JHQ64" s="1028"/>
      <c r="JHR64" s="1028"/>
      <c r="JHS64" s="1028"/>
      <c r="JHT64" s="1028"/>
      <c r="JHU64" s="1028"/>
      <c r="JHV64" s="1028"/>
      <c r="JHW64" s="1028"/>
      <c r="JHX64" s="1028"/>
      <c r="JHY64" s="1028"/>
      <c r="JHZ64" s="1028"/>
      <c r="JIA64" s="1028"/>
      <c r="JIB64" s="1028"/>
      <c r="JIC64" s="1028"/>
      <c r="JID64" s="1028"/>
      <c r="JIE64" s="1028"/>
      <c r="JIF64" s="1028"/>
      <c r="JIG64" s="1028"/>
      <c r="JIH64" s="1028"/>
      <c r="JII64" s="1028"/>
      <c r="JIJ64" s="1028"/>
      <c r="JIK64" s="1028"/>
      <c r="JIL64" s="1028"/>
      <c r="JIM64" s="1028"/>
      <c r="JIN64" s="1028"/>
      <c r="JIO64" s="1028"/>
      <c r="JIP64" s="1028"/>
      <c r="JIQ64" s="1028"/>
      <c r="JIR64" s="1028"/>
      <c r="JIS64" s="1028"/>
      <c r="JIT64" s="1028"/>
      <c r="JIU64" s="1028"/>
      <c r="JIV64" s="1028"/>
      <c r="JIW64" s="1028"/>
      <c r="JIX64" s="1028"/>
      <c r="JIY64" s="1028"/>
      <c r="JIZ64" s="1028"/>
      <c r="JJA64" s="1028"/>
      <c r="JJB64" s="1028"/>
      <c r="JJC64" s="1028"/>
      <c r="JJD64" s="1028"/>
      <c r="JJE64" s="1028"/>
      <c r="JJF64" s="1028"/>
      <c r="JJG64" s="1028"/>
      <c r="JJH64" s="1028"/>
      <c r="JJI64" s="1028"/>
      <c r="JJJ64" s="1028"/>
      <c r="JJK64" s="1028"/>
      <c r="JJL64" s="1028"/>
      <c r="JJM64" s="1028"/>
      <c r="JJN64" s="1028"/>
      <c r="JJO64" s="1028"/>
      <c r="JJP64" s="1028"/>
      <c r="JJQ64" s="1028"/>
      <c r="JJR64" s="1028"/>
      <c r="JJS64" s="1028"/>
      <c r="JJT64" s="1028"/>
      <c r="JJU64" s="1028"/>
      <c r="JJV64" s="1028"/>
      <c r="JJW64" s="1028"/>
      <c r="JJX64" s="1028"/>
      <c r="JJY64" s="1028"/>
      <c r="JJZ64" s="1028"/>
      <c r="JKA64" s="1028"/>
      <c r="JKB64" s="1028"/>
      <c r="JKC64" s="1028"/>
      <c r="JKD64" s="1028"/>
      <c r="JKE64" s="1028"/>
      <c r="JKF64" s="1028"/>
      <c r="JKG64" s="1028"/>
      <c r="JKH64" s="1028"/>
      <c r="JKI64" s="1028"/>
      <c r="JKJ64" s="1028"/>
      <c r="JKK64" s="1028"/>
      <c r="JKL64" s="1028"/>
      <c r="JKM64" s="1028"/>
      <c r="JKN64" s="1028"/>
      <c r="JKO64" s="1028"/>
      <c r="JKP64" s="1028"/>
      <c r="JKQ64" s="1028"/>
      <c r="JKR64" s="1028"/>
      <c r="JKS64" s="1028"/>
      <c r="JKT64" s="1028"/>
      <c r="JKU64" s="1028"/>
      <c r="JKV64" s="1028"/>
      <c r="JKW64" s="1028"/>
      <c r="JKX64" s="1028"/>
      <c r="JKY64" s="1028"/>
      <c r="JKZ64" s="1028"/>
      <c r="JLA64" s="1028"/>
      <c r="JLB64" s="1028"/>
      <c r="JLC64" s="1028"/>
      <c r="JLD64" s="1028"/>
      <c r="JLE64" s="1028"/>
      <c r="JLF64" s="1028"/>
      <c r="JLG64" s="1028"/>
      <c r="JLH64" s="1028"/>
      <c r="JLI64" s="1028"/>
      <c r="JLJ64" s="1028"/>
      <c r="JLK64" s="1028"/>
      <c r="JLL64" s="1028"/>
      <c r="JLM64" s="1028"/>
      <c r="JLN64" s="1028"/>
      <c r="JLO64" s="1028"/>
      <c r="JLP64" s="1028"/>
      <c r="JLQ64" s="1028"/>
      <c r="JLR64" s="1028"/>
      <c r="JLS64" s="1028"/>
      <c r="JLT64" s="1028"/>
      <c r="JLU64" s="1028"/>
      <c r="JLV64" s="1028"/>
      <c r="JLW64" s="1028"/>
      <c r="JLX64" s="1028"/>
      <c r="JLY64" s="1028"/>
      <c r="JLZ64" s="1028"/>
      <c r="JMA64" s="1028"/>
      <c r="JMB64" s="1028"/>
      <c r="JMC64" s="1028"/>
      <c r="JMD64" s="1028"/>
      <c r="JME64" s="1028"/>
      <c r="JMF64" s="1028"/>
      <c r="JMG64" s="1028"/>
      <c r="JMH64" s="1028"/>
      <c r="JMI64" s="1028"/>
      <c r="JMJ64" s="1028"/>
      <c r="JMK64" s="1028"/>
      <c r="JML64" s="1028"/>
      <c r="JMM64" s="1028"/>
      <c r="JMN64" s="1028"/>
      <c r="JMO64" s="1028"/>
      <c r="JMP64" s="1028"/>
      <c r="JMQ64" s="1028"/>
      <c r="JMR64" s="1028"/>
      <c r="JMS64" s="1028"/>
      <c r="JMT64" s="1028"/>
      <c r="JMU64" s="1028"/>
      <c r="JMV64" s="1028"/>
      <c r="JMW64" s="1028"/>
      <c r="JMX64" s="1028"/>
      <c r="JMY64" s="1028"/>
      <c r="JMZ64" s="1028"/>
      <c r="JNA64" s="1028"/>
      <c r="JNB64" s="1028"/>
      <c r="JNC64" s="1028"/>
      <c r="JND64" s="1028"/>
      <c r="JNE64" s="1028"/>
      <c r="JNF64" s="1028"/>
      <c r="JNG64" s="1028"/>
      <c r="JNH64" s="1028"/>
      <c r="JNI64" s="1028"/>
      <c r="JNJ64" s="1028"/>
      <c r="JNK64" s="1028"/>
      <c r="JNL64" s="1028"/>
      <c r="JNM64" s="1028"/>
      <c r="JNN64" s="1028"/>
      <c r="JNO64" s="1028"/>
      <c r="JNP64" s="1028"/>
      <c r="JNQ64" s="1028"/>
      <c r="JNR64" s="1028"/>
      <c r="JNS64" s="1028"/>
      <c r="JNT64" s="1028"/>
      <c r="JNU64" s="1028"/>
      <c r="JNV64" s="1028"/>
      <c r="JNW64" s="1028"/>
      <c r="JNX64" s="1028"/>
      <c r="JNY64" s="1028"/>
      <c r="JNZ64" s="1028"/>
      <c r="JOA64" s="1028"/>
      <c r="JOB64" s="1028"/>
      <c r="JOC64" s="1028"/>
      <c r="JOD64" s="1028"/>
      <c r="JOE64" s="1028"/>
      <c r="JOF64" s="1028"/>
      <c r="JOG64" s="1028"/>
      <c r="JOH64" s="1028"/>
      <c r="JOI64" s="1028"/>
      <c r="JOJ64" s="1028"/>
      <c r="JOK64" s="1028"/>
      <c r="JOL64" s="1028"/>
      <c r="JOM64" s="1028"/>
      <c r="JON64" s="1028"/>
      <c r="JOO64" s="1028"/>
      <c r="JOP64" s="1028"/>
      <c r="JOQ64" s="1028"/>
      <c r="JOR64" s="1028"/>
      <c r="JOS64" s="1028"/>
      <c r="JOT64" s="1028"/>
      <c r="JOU64" s="1028"/>
      <c r="JOV64" s="1028"/>
      <c r="JOW64" s="1028"/>
      <c r="JOX64" s="1028"/>
      <c r="JOY64" s="1028"/>
      <c r="JOZ64" s="1028"/>
      <c r="JPA64" s="1028"/>
      <c r="JPB64" s="1028"/>
      <c r="JPC64" s="1028"/>
      <c r="JPD64" s="1028"/>
      <c r="JPE64" s="1028"/>
      <c r="JPF64" s="1028"/>
      <c r="JPG64" s="1028"/>
      <c r="JPH64" s="1028"/>
      <c r="JPI64" s="1028"/>
      <c r="JPJ64" s="1028"/>
      <c r="JPK64" s="1028"/>
      <c r="JPL64" s="1028"/>
      <c r="JPM64" s="1028"/>
      <c r="JPN64" s="1028"/>
      <c r="JPO64" s="1028"/>
      <c r="JPP64" s="1028"/>
      <c r="JPQ64" s="1028"/>
      <c r="JPR64" s="1028"/>
      <c r="JPS64" s="1028"/>
      <c r="JPT64" s="1028"/>
      <c r="JPU64" s="1028"/>
      <c r="JPV64" s="1028"/>
      <c r="JPW64" s="1028"/>
      <c r="JPX64" s="1028"/>
      <c r="JPY64" s="1028"/>
      <c r="JPZ64" s="1028"/>
      <c r="JQA64" s="1028"/>
      <c r="JQB64" s="1028"/>
      <c r="JQC64" s="1028"/>
      <c r="JQD64" s="1028"/>
      <c r="JQE64" s="1028"/>
      <c r="JQF64" s="1028"/>
      <c r="JQG64" s="1028"/>
      <c r="JQH64" s="1028"/>
      <c r="JQI64" s="1028"/>
      <c r="JQJ64" s="1028"/>
      <c r="JQK64" s="1028"/>
      <c r="JQL64" s="1028"/>
      <c r="JQM64" s="1028"/>
      <c r="JQN64" s="1028"/>
      <c r="JQO64" s="1028"/>
      <c r="JQP64" s="1028"/>
      <c r="JQQ64" s="1028"/>
      <c r="JQR64" s="1028"/>
      <c r="JQS64" s="1028"/>
      <c r="JQT64" s="1028"/>
      <c r="JQU64" s="1028"/>
      <c r="JQV64" s="1028"/>
      <c r="JQW64" s="1028"/>
      <c r="JQX64" s="1028"/>
      <c r="JQY64" s="1028"/>
      <c r="JQZ64" s="1028"/>
      <c r="JRA64" s="1028"/>
      <c r="JRB64" s="1028"/>
      <c r="JRC64" s="1028"/>
      <c r="JRD64" s="1028"/>
      <c r="JRE64" s="1028"/>
      <c r="JRF64" s="1028"/>
      <c r="JRG64" s="1028"/>
      <c r="JRH64" s="1028"/>
      <c r="JRI64" s="1028"/>
      <c r="JRJ64" s="1028"/>
      <c r="JRK64" s="1028"/>
      <c r="JRL64" s="1028"/>
      <c r="JRM64" s="1028"/>
      <c r="JRN64" s="1028"/>
      <c r="JRO64" s="1028"/>
      <c r="JRP64" s="1028"/>
      <c r="JRQ64" s="1028"/>
      <c r="JRR64" s="1028"/>
      <c r="JRS64" s="1028"/>
      <c r="JRT64" s="1028"/>
      <c r="JRU64" s="1028"/>
      <c r="JRV64" s="1028"/>
      <c r="JRW64" s="1028"/>
      <c r="JRX64" s="1028"/>
      <c r="JRY64" s="1028"/>
      <c r="JRZ64" s="1028"/>
      <c r="JSA64" s="1028"/>
      <c r="JSB64" s="1028"/>
      <c r="JSC64" s="1028"/>
      <c r="JSD64" s="1028"/>
      <c r="JSE64" s="1028"/>
      <c r="JSF64" s="1028"/>
      <c r="JSG64" s="1028"/>
      <c r="JSH64" s="1028"/>
      <c r="JSI64" s="1028"/>
      <c r="JSJ64" s="1028"/>
      <c r="JSK64" s="1028"/>
      <c r="JSL64" s="1028"/>
      <c r="JSM64" s="1028"/>
      <c r="JSN64" s="1028"/>
      <c r="JSO64" s="1028"/>
      <c r="JSP64" s="1028"/>
      <c r="JSQ64" s="1028"/>
      <c r="JSR64" s="1028"/>
      <c r="JSS64" s="1028"/>
      <c r="JST64" s="1028"/>
      <c r="JSU64" s="1028"/>
      <c r="JSV64" s="1028"/>
      <c r="JSW64" s="1028"/>
      <c r="JSX64" s="1028"/>
      <c r="JSY64" s="1028"/>
      <c r="JSZ64" s="1028"/>
      <c r="JTA64" s="1028"/>
      <c r="JTB64" s="1028"/>
      <c r="JTC64" s="1028"/>
      <c r="JTD64" s="1028"/>
      <c r="JTE64" s="1028"/>
      <c r="JTF64" s="1028"/>
      <c r="JTG64" s="1028"/>
      <c r="JTH64" s="1028"/>
      <c r="JTI64" s="1028"/>
      <c r="JTJ64" s="1028"/>
      <c r="JTK64" s="1028"/>
      <c r="JTL64" s="1028"/>
      <c r="JTM64" s="1028"/>
      <c r="JTN64" s="1028"/>
      <c r="JTO64" s="1028"/>
      <c r="JTP64" s="1028"/>
      <c r="JTQ64" s="1028"/>
      <c r="JTR64" s="1028"/>
      <c r="JTS64" s="1028"/>
      <c r="JTT64" s="1028"/>
      <c r="JTU64" s="1028"/>
      <c r="JTV64" s="1028"/>
      <c r="JTW64" s="1028"/>
      <c r="JTX64" s="1028"/>
      <c r="JTY64" s="1028"/>
      <c r="JTZ64" s="1028"/>
      <c r="JUA64" s="1028"/>
      <c r="JUB64" s="1028"/>
      <c r="JUC64" s="1028"/>
      <c r="JUD64" s="1028"/>
      <c r="JUE64" s="1028"/>
      <c r="JUF64" s="1028"/>
      <c r="JUG64" s="1028"/>
      <c r="JUH64" s="1028"/>
      <c r="JUI64" s="1028"/>
      <c r="JUJ64" s="1028"/>
      <c r="JUK64" s="1028"/>
      <c r="JUL64" s="1028"/>
      <c r="JUM64" s="1028"/>
      <c r="JUN64" s="1028"/>
      <c r="JUO64" s="1028"/>
      <c r="JUP64" s="1028"/>
      <c r="JUQ64" s="1028"/>
      <c r="JUR64" s="1028"/>
      <c r="JUS64" s="1028"/>
      <c r="JUT64" s="1028"/>
      <c r="JUU64" s="1028"/>
      <c r="JUV64" s="1028"/>
      <c r="JUW64" s="1028"/>
      <c r="JUX64" s="1028"/>
      <c r="JUY64" s="1028"/>
      <c r="JUZ64" s="1028"/>
      <c r="JVA64" s="1028"/>
      <c r="JVB64" s="1028"/>
      <c r="JVC64" s="1028"/>
      <c r="JVD64" s="1028"/>
      <c r="JVE64" s="1028"/>
      <c r="JVF64" s="1028"/>
      <c r="JVG64" s="1028"/>
      <c r="JVH64" s="1028"/>
      <c r="JVI64" s="1028"/>
      <c r="JVJ64" s="1028"/>
      <c r="JVK64" s="1028"/>
      <c r="JVL64" s="1028"/>
      <c r="JVM64" s="1028"/>
      <c r="JVN64" s="1028"/>
      <c r="JVO64" s="1028"/>
      <c r="JVP64" s="1028"/>
      <c r="JVQ64" s="1028"/>
      <c r="JVR64" s="1028"/>
      <c r="JVS64" s="1028"/>
      <c r="JVT64" s="1028"/>
      <c r="JVU64" s="1028"/>
      <c r="JVV64" s="1028"/>
      <c r="JVW64" s="1028"/>
      <c r="JVX64" s="1028"/>
      <c r="JVY64" s="1028"/>
      <c r="JVZ64" s="1028"/>
      <c r="JWA64" s="1028"/>
      <c r="JWB64" s="1028"/>
      <c r="JWC64" s="1028"/>
      <c r="JWD64" s="1028"/>
      <c r="JWE64" s="1028"/>
      <c r="JWF64" s="1028"/>
      <c r="JWG64" s="1028"/>
      <c r="JWH64" s="1028"/>
      <c r="JWI64" s="1028"/>
      <c r="JWJ64" s="1028"/>
      <c r="JWK64" s="1028"/>
      <c r="JWL64" s="1028"/>
      <c r="JWM64" s="1028"/>
      <c r="JWN64" s="1028"/>
      <c r="JWO64" s="1028"/>
      <c r="JWP64" s="1028"/>
      <c r="JWQ64" s="1028"/>
      <c r="JWR64" s="1028"/>
      <c r="JWS64" s="1028"/>
      <c r="JWT64" s="1028"/>
      <c r="JWU64" s="1028"/>
      <c r="JWV64" s="1028"/>
      <c r="JWW64" s="1028"/>
      <c r="JWX64" s="1028"/>
      <c r="JWY64" s="1028"/>
      <c r="JWZ64" s="1028"/>
      <c r="JXA64" s="1028"/>
      <c r="JXB64" s="1028"/>
      <c r="JXC64" s="1028"/>
      <c r="JXD64" s="1028"/>
      <c r="JXE64" s="1028"/>
      <c r="JXF64" s="1028"/>
      <c r="JXG64" s="1028"/>
      <c r="JXH64" s="1028"/>
      <c r="JXI64" s="1028"/>
      <c r="JXJ64" s="1028"/>
      <c r="JXK64" s="1028"/>
      <c r="JXL64" s="1028"/>
      <c r="JXM64" s="1028"/>
      <c r="JXN64" s="1028"/>
      <c r="JXO64" s="1028"/>
      <c r="JXP64" s="1028"/>
      <c r="JXQ64" s="1028"/>
      <c r="JXR64" s="1028"/>
      <c r="JXS64" s="1028"/>
      <c r="JXT64" s="1028"/>
      <c r="JXU64" s="1028"/>
      <c r="JXV64" s="1028"/>
      <c r="JXW64" s="1028"/>
      <c r="JXX64" s="1028"/>
      <c r="JXY64" s="1028"/>
      <c r="JXZ64" s="1028"/>
      <c r="JYA64" s="1028"/>
      <c r="JYB64" s="1028"/>
      <c r="JYC64" s="1028"/>
      <c r="JYD64" s="1028"/>
      <c r="JYE64" s="1028"/>
      <c r="JYF64" s="1028"/>
      <c r="JYG64" s="1028"/>
      <c r="JYH64" s="1028"/>
      <c r="JYI64" s="1028"/>
      <c r="JYJ64" s="1028"/>
      <c r="JYK64" s="1028"/>
      <c r="JYL64" s="1028"/>
      <c r="JYM64" s="1028"/>
      <c r="JYN64" s="1028"/>
      <c r="JYO64" s="1028"/>
      <c r="JYP64" s="1028"/>
      <c r="JYQ64" s="1028"/>
      <c r="JYR64" s="1028"/>
      <c r="JYS64" s="1028"/>
      <c r="JYT64" s="1028"/>
      <c r="JYU64" s="1028"/>
      <c r="JYV64" s="1028"/>
      <c r="JYW64" s="1028"/>
      <c r="JYX64" s="1028"/>
      <c r="JYY64" s="1028"/>
      <c r="JYZ64" s="1028"/>
      <c r="JZA64" s="1028"/>
      <c r="JZB64" s="1028"/>
      <c r="JZC64" s="1028"/>
      <c r="JZD64" s="1028"/>
      <c r="JZE64" s="1028"/>
      <c r="JZF64" s="1028"/>
      <c r="JZG64" s="1028"/>
      <c r="JZH64" s="1028"/>
      <c r="JZI64" s="1028"/>
      <c r="JZJ64" s="1028"/>
      <c r="JZK64" s="1028"/>
      <c r="JZL64" s="1028"/>
      <c r="JZM64" s="1028"/>
      <c r="JZN64" s="1028"/>
      <c r="JZO64" s="1028"/>
      <c r="JZP64" s="1028"/>
      <c r="JZQ64" s="1028"/>
      <c r="JZR64" s="1028"/>
      <c r="JZS64" s="1028"/>
      <c r="JZT64" s="1028"/>
      <c r="JZU64" s="1028"/>
      <c r="JZV64" s="1028"/>
      <c r="JZW64" s="1028"/>
      <c r="JZX64" s="1028"/>
      <c r="JZY64" s="1028"/>
      <c r="JZZ64" s="1028"/>
      <c r="KAA64" s="1028"/>
      <c r="KAB64" s="1028"/>
      <c r="KAC64" s="1028"/>
      <c r="KAD64" s="1028"/>
      <c r="KAE64" s="1028"/>
      <c r="KAF64" s="1028"/>
      <c r="KAG64" s="1028"/>
      <c r="KAH64" s="1028"/>
      <c r="KAI64" s="1028"/>
      <c r="KAJ64" s="1028"/>
      <c r="KAK64" s="1028"/>
      <c r="KAL64" s="1028"/>
      <c r="KAM64" s="1028"/>
      <c r="KAN64" s="1028"/>
      <c r="KAO64" s="1028"/>
      <c r="KAP64" s="1028"/>
      <c r="KAQ64" s="1028"/>
      <c r="KAR64" s="1028"/>
      <c r="KAS64" s="1028"/>
      <c r="KAT64" s="1028"/>
      <c r="KAU64" s="1028"/>
      <c r="KAV64" s="1028"/>
      <c r="KAW64" s="1028"/>
      <c r="KAX64" s="1028"/>
      <c r="KAY64" s="1028"/>
      <c r="KAZ64" s="1028"/>
      <c r="KBA64" s="1028"/>
      <c r="KBB64" s="1028"/>
      <c r="KBC64" s="1028"/>
      <c r="KBD64" s="1028"/>
      <c r="KBE64" s="1028"/>
      <c r="KBF64" s="1028"/>
      <c r="KBG64" s="1028"/>
      <c r="KBH64" s="1028"/>
      <c r="KBI64" s="1028"/>
      <c r="KBJ64" s="1028"/>
      <c r="KBK64" s="1028"/>
      <c r="KBL64" s="1028"/>
      <c r="KBM64" s="1028"/>
      <c r="KBN64" s="1028"/>
      <c r="KBO64" s="1028"/>
      <c r="KBP64" s="1028"/>
      <c r="KBQ64" s="1028"/>
      <c r="KBR64" s="1028"/>
      <c r="KBS64" s="1028"/>
      <c r="KBT64" s="1028"/>
      <c r="KBU64" s="1028"/>
      <c r="KBV64" s="1028"/>
      <c r="KBW64" s="1028"/>
      <c r="KBX64" s="1028"/>
      <c r="KBY64" s="1028"/>
      <c r="KBZ64" s="1028"/>
      <c r="KCA64" s="1028"/>
      <c r="KCB64" s="1028"/>
      <c r="KCC64" s="1028"/>
      <c r="KCD64" s="1028"/>
      <c r="KCE64" s="1028"/>
      <c r="KCF64" s="1028"/>
      <c r="KCG64" s="1028"/>
      <c r="KCH64" s="1028"/>
      <c r="KCI64" s="1028"/>
      <c r="KCJ64" s="1028"/>
      <c r="KCK64" s="1028"/>
      <c r="KCL64" s="1028"/>
      <c r="KCM64" s="1028"/>
      <c r="KCN64" s="1028"/>
      <c r="KCO64" s="1028"/>
      <c r="KCP64" s="1028"/>
      <c r="KCQ64" s="1028"/>
      <c r="KCR64" s="1028"/>
      <c r="KCS64" s="1028"/>
      <c r="KCT64" s="1028"/>
      <c r="KCU64" s="1028"/>
      <c r="KCV64" s="1028"/>
      <c r="KCW64" s="1028"/>
      <c r="KCX64" s="1028"/>
      <c r="KCY64" s="1028"/>
      <c r="KCZ64" s="1028"/>
      <c r="KDA64" s="1028"/>
      <c r="KDB64" s="1028"/>
      <c r="KDC64" s="1028"/>
      <c r="KDD64" s="1028"/>
      <c r="KDE64" s="1028"/>
      <c r="KDF64" s="1028"/>
      <c r="KDG64" s="1028"/>
      <c r="KDH64" s="1028"/>
      <c r="KDI64" s="1028"/>
      <c r="KDJ64" s="1028"/>
      <c r="KDK64" s="1028"/>
      <c r="KDL64" s="1028"/>
      <c r="KDM64" s="1028"/>
      <c r="KDN64" s="1028"/>
      <c r="KDO64" s="1028"/>
      <c r="KDP64" s="1028"/>
      <c r="KDQ64" s="1028"/>
      <c r="KDR64" s="1028"/>
      <c r="KDS64" s="1028"/>
      <c r="KDT64" s="1028"/>
      <c r="KDU64" s="1028"/>
      <c r="KDV64" s="1028"/>
      <c r="KDW64" s="1028"/>
      <c r="KDX64" s="1028"/>
      <c r="KDY64" s="1028"/>
      <c r="KDZ64" s="1028"/>
      <c r="KEA64" s="1028"/>
      <c r="KEB64" s="1028"/>
      <c r="KEC64" s="1028"/>
      <c r="KED64" s="1028"/>
      <c r="KEE64" s="1028"/>
      <c r="KEF64" s="1028"/>
      <c r="KEG64" s="1028"/>
      <c r="KEH64" s="1028"/>
      <c r="KEI64" s="1028"/>
      <c r="KEJ64" s="1028"/>
      <c r="KEK64" s="1028"/>
      <c r="KEL64" s="1028"/>
      <c r="KEM64" s="1028"/>
      <c r="KEN64" s="1028"/>
      <c r="KEO64" s="1028"/>
      <c r="KEP64" s="1028"/>
      <c r="KEQ64" s="1028"/>
      <c r="KER64" s="1028"/>
      <c r="KES64" s="1028"/>
      <c r="KET64" s="1028"/>
      <c r="KEU64" s="1028"/>
      <c r="KEV64" s="1028"/>
      <c r="KEW64" s="1028"/>
      <c r="KEX64" s="1028"/>
      <c r="KEY64" s="1028"/>
      <c r="KEZ64" s="1028"/>
      <c r="KFA64" s="1028"/>
      <c r="KFB64" s="1028"/>
      <c r="KFC64" s="1028"/>
      <c r="KFD64" s="1028"/>
      <c r="KFE64" s="1028"/>
      <c r="KFF64" s="1028"/>
      <c r="KFG64" s="1028"/>
      <c r="KFH64" s="1028"/>
      <c r="KFI64" s="1028"/>
      <c r="KFJ64" s="1028"/>
      <c r="KFK64" s="1028"/>
      <c r="KFL64" s="1028"/>
      <c r="KFM64" s="1028"/>
      <c r="KFN64" s="1028"/>
      <c r="KFO64" s="1028"/>
      <c r="KFP64" s="1028"/>
      <c r="KFQ64" s="1028"/>
      <c r="KFR64" s="1028"/>
      <c r="KFS64" s="1028"/>
      <c r="KFT64" s="1028"/>
      <c r="KFU64" s="1028"/>
      <c r="KFV64" s="1028"/>
      <c r="KFW64" s="1028"/>
      <c r="KFX64" s="1028"/>
      <c r="KFY64" s="1028"/>
      <c r="KFZ64" s="1028"/>
      <c r="KGA64" s="1028"/>
      <c r="KGB64" s="1028"/>
      <c r="KGC64" s="1028"/>
      <c r="KGD64" s="1028"/>
      <c r="KGE64" s="1028"/>
      <c r="KGF64" s="1028"/>
      <c r="KGG64" s="1028"/>
      <c r="KGH64" s="1028"/>
      <c r="KGI64" s="1028"/>
      <c r="KGJ64" s="1028"/>
      <c r="KGK64" s="1028"/>
      <c r="KGL64" s="1028"/>
      <c r="KGM64" s="1028"/>
      <c r="KGN64" s="1028"/>
      <c r="KGO64" s="1028"/>
      <c r="KGP64" s="1028"/>
      <c r="KGQ64" s="1028"/>
      <c r="KGR64" s="1028"/>
      <c r="KGS64" s="1028"/>
      <c r="KGT64" s="1028"/>
      <c r="KGU64" s="1028"/>
      <c r="KGV64" s="1028"/>
      <c r="KGW64" s="1028"/>
      <c r="KGX64" s="1028"/>
      <c r="KGY64" s="1028"/>
      <c r="KGZ64" s="1028"/>
      <c r="KHA64" s="1028"/>
      <c r="KHB64" s="1028"/>
      <c r="KHC64" s="1028"/>
      <c r="KHD64" s="1028"/>
      <c r="KHE64" s="1028"/>
      <c r="KHF64" s="1028"/>
      <c r="KHG64" s="1028"/>
      <c r="KHH64" s="1028"/>
      <c r="KHI64" s="1028"/>
      <c r="KHJ64" s="1028"/>
      <c r="KHK64" s="1028"/>
      <c r="KHL64" s="1028"/>
      <c r="KHM64" s="1028"/>
      <c r="KHN64" s="1028"/>
      <c r="KHO64" s="1028"/>
      <c r="KHP64" s="1028"/>
      <c r="KHQ64" s="1028"/>
      <c r="KHR64" s="1028"/>
      <c r="KHS64" s="1028"/>
      <c r="KHT64" s="1028"/>
      <c r="KHU64" s="1028"/>
      <c r="KHV64" s="1028"/>
      <c r="KHW64" s="1028"/>
      <c r="KHX64" s="1028"/>
      <c r="KHY64" s="1028"/>
      <c r="KHZ64" s="1028"/>
      <c r="KIA64" s="1028"/>
      <c r="KIB64" s="1028"/>
      <c r="KIC64" s="1028"/>
      <c r="KID64" s="1028"/>
      <c r="KIE64" s="1028"/>
      <c r="KIF64" s="1028"/>
      <c r="KIG64" s="1028"/>
      <c r="KIH64" s="1028"/>
      <c r="KII64" s="1028"/>
      <c r="KIJ64" s="1028"/>
      <c r="KIK64" s="1028"/>
      <c r="KIL64" s="1028"/>
      <c r="KIM64" s="1028"/>
      <c r="KIN64" s="1028"/>
      <c r="KIO64" s="1028"/>
      <c r="KIP64" s="1028"/>
      <c r="KIQ64" s="1028"/>
      <c r="KIR64" s="1028"/>
      <c r="KIS64" s="1028"/>
      <c r="KIT64" s="1028"/>
      <c r="KIU64" s="1028"/>
      <c r="KIV64" s="1028"/>
      <c r="KIW64" s="1028"/>
      <c r="KIX64" s="1028"/>
      <c r="KIY64" s="1028"/>
      <c r="KIZ64" s="1028"/>
      <c r="KJA64" s="1028"/>
      <c r="KJB64" s="1028"/>
      <c r="KJC64" s="1028"/>
      <c r="KJD64" s="1028"/>
      <c r="KJE64" s="1028"/>
      <c r="KJF64" s="1028"/>
      <c r="KJG64" s="1028"/>
      <c r="KJH64" s="1028"/>
      <c r="KJI64" s="1028"/>
      <c r="KJJ64" s="1028"/>
      <c r="KJK64" s="1028"/>
      <c r="KJL64" s="1028"/>
      <c r="KJM64" s="1028"/>
      <c r="KJN64" s="1028"/>
      <c r="KJO64" s="1028"/>
      <c r="KJP64" s="1028"/>
      <c r="KJQ64" s="1028"/>
      <c r="KJR64" s="1028"/>
      <c r="KJS64" s="1028"/>
      <c r="KJT64" s="1028"/>
      <c r="KJU64" s="1028"/>
      <c r="KJV64" s="1028"/>
      <c r="KJW64" s="1028"/>
      <c r="KJX64" s="1028"/>
      <c r="KJY64" s="1028"/>
      <c r="KJZ64" s="1028"/>
      <c r="KKA64" s="1028"/>
      <c r="KKB64" s="1028"/>
      <c r="KKC64" s="1028"/>
      <c r="KKD64" s="1028"/>
      <c r="KKE64" s="1028"/>
      <c r="KKF64" s="1028"/>
      <c r="KKG64" s="1028"/>
      <c r="KKH64" s="1028"/>
      <c r="KKI64" s="1028"/>
      <c r="KKJ64" s="1028"/>
      <c r="KKK64" s="1028"/>
      <c r="KKL64" s="1028"/>
      <c r="KKM64" s="1028"/>
      <c r="KKN64" s="1028"/>
      <c r="KKO64" s="1028"/>
      <c r="KKP64" s="1028"/>
      <c r="KKQ64" s="1028"/>
      <c r="KKR64" s="1028"/>
      <c r="KKS64" s="1028"/>
      <c r="KKT64" s="1028"/>
      <c r="KKU64" s="1028"/>
      <c r="KKV64" s="1028"/>
      <c r="KKW64" s="1028"/>
      <c r="KKX64" s="1028"/>
      <c r="KKY64" s="1028"/>
      <c r="KKZ64" s="1028"/>
      <c r="KLA64" s="1028"/>
      <c r="KLB64" s="1028"/>
      <c r="KLC64" s="1028"/>
      <c r="KLD64" s="1028"/>
      <c r="KLE64" s="1028"/>
      <c r="KLF64" s="1028"/>
      <c r="KLG64" s="1028"/>
      <c r="KLH64" s="1028"/>
      <c r="KLI64" s="1028"/>
      <c r="KLJ64" s="1028"/>
      <c r="KLK64" s="1028"/>
      <c r="KLL64" s="1028"/>
      <c r="KLM64" s="1028"/>
      <c r="KLN64" s="1028"/>
      <c r="KLO64" s="1028"/>
      <c r="KLP64" s="1028"/>
      <c r="KLQ64" s="1028"/>
      <c r="KLR64" s="1028"/>
      <c r="KLS64" s="1028"/>
      <c r="KLT64" s="1028"/>
      <c r="KLU64" s="1028"/>
      <c r="KLV64" s="1028"/>
      <c r="KLW64" s="1028"/>
      <c r="KLX64" s="1028"/>
      <c r="KLY64" s="1028"/>
      <c r="KLZ64" s="1028"/>
      <c r="KMA64" s="1028"/>
      <c r="KMB64" s="1028"/>
      <c r="KMC64" s="1028"/>
      <c r="KMD64" s="1028"/>
      <c r="KME64" s="1028"/>
      <c r="KMF64" s="1028"/>
      <c r="KMG64" s="1028"/>
      <c r="KMH64" s="1028"/>
      <c r="KMI64" s="1028"/>
      <c r="KMJ64" s="1028"/>
      <c r="KMK64" s="1028"/>
      <c r="KML64" s="1028"/>
      <c r="KMM64" s="1028"/>
      <c r="KMN64" s="1028"/>
      <c r="KMO64" s="1028"/>
      <c r="KMP64" s="1028"/>
      <c r="KMQ64" s="1028"/>
      <c r="KMR64" s="1028"/>
      <c r="KMS64" s="1028"/>
      <c r="KMT64" s="1028"/>
      <c r="KMU64" s="1028"/>
      <c r="KMV64" s="1028"/>
      <c r="KMW64" s="1028"/>
      <c r="KMX64" s="1028"/>
      <c r="KMY64" s="1028"/>
      <c r="KMZ64" s="1028"/>
      <c r="KNA64" s="1028"/>
      <c r="KNB64" s="1028"/>
      <c r="KNC64" s="1028"/>
      <c r="KND64" s="1028"/>
      <c r="KNE64" s="1028"/>
      <c r="KNF64" s="1028"/>
      <c r="KNG64" s="1028"/>
      <c r="KNH64" s="1028"/>
      <c r="KNI64" s="1028"/>
      <c r="KNJ64" s="1028"/>
      <c r="KNK64" s="1028"/>
      <c r="KNL64" s="1028"/>
      <c r="KNM64" s="1028"/>
      <c r="KNN64" s="1028"/>
      <c r="KNO64" s="1028"/>
      <c r="KNP64" s="1028"/>
      <c r="KNQ64" s="1028"/>
      <c r="KNR64" s="1028"/>
      <c r="KNS64" s="1028"/>
      <c r="KNT64" s="1028"/>
      <c r="KNU64" s="1028"/>
      <c r="KNV64" s="1028"/>
      <c r="KNW64" s="1028"/>
      <c r="KNX64" s="1028"/>
      <c r="KNY64" s="1028"/>
      <c r="KNZ64" s="1028"/>
      <c r="KOA64" s="1028"/>
      <c r="KOB64" s="1028"/>
      <c r="KOC64" s="1028"/>
      <c r="KOD64" s="1028"/>
      <c r="KOE64" s="1028"/>
      <c r="KOF64" s="1028"/>
      <c r="KOG64" s="1028"/>
      <c r="KOH64" s="1028"/>
      <c r="KOI64" s="1028"/>
      <c r="KOJ64" s="1028"/>
      <c r="KOK64" s="1028"/>
      <c r="KOL64" s="1028"/>
      <c r="KOM64" s="1028"/>
      <c r="KON64" s="1028"/>
      <c r="KOO64" s="1028"/>
      <c r="KOP64" s="1028"/>
      <c r="KOQ64" s="1028"/>
      <c r="KOR64" s="1028"/>
      <c r="KOS64" s="1028"/>
      <c r="KOT64" s="1028"/>
      <c r="KOU64" s="1028"/>
      <c r="KOV64" s="1028"/>
      <c r="KOW64" s="1028"/>
      <c r="KOX64" s="1028"/>
      <c r="KOY64" s="1028"/>
      <c r="KOZ64" s="1028"/>
      <c r="KPA64" s="1028"/>
      <c r="KPB64" s="1028"/>
      <c r="KPC64" s="1028"/>
      <c r="KPD64" s="1028"/>
      <c r="KPE64" s="1028"/>
      <c r="KPF64" s="1028"/>
      <c r="KPG64" s="1028"/>
      <c r="KPH64" s="1028"/>
      <c r="KPI64" s="1028"/>
      <c r="KPJ64" s="1028"/>
      <c r="KPK64" s="1028"/>
      <c r="KPL64" s="1028"/>
      <c r="KPM64" s="1028"/>
      <c r="KPN64" s="1028"/>
      <c r="KPO64" s="1028"/>
      <c r="KPP64" s="1028"/>
      <c r="KPQ64" s="1028"/>
      <c r="KPR64" s="1028"/>
      <c r="KPS64" s="1028"/>
      <c r="KPT64" s="1028"/>
      <c r="KPU64" s="1028"/>
      <c r="KPV64" s="1028"/>
      <c r="KPW64" s="1028"/>
      <c r="KPX64" s="1028"/>
      <c r="KPY64" s="1028"/>
      <c r="KPZ64" s="1028"/>
      <c r="KQA64" s="1028"/>
      <c r="KQB64" s="1028"/>
      <c r="KQC64" s="1028"/>
      <c r="KQD64" s="1028"/>
      <c r="KQE64" s="1028"/>
      <c r="KQF64" s="1028"/>
      <c r="KQG64" s="1028"/>
      <c r="KQH64" s="1028"/>
      <c r="KQI64" s="1028"/>
      <c r="KQJ64" s="1028"/>
      <c r="KQK64" s="1028"/>
      <c r="KQL64" s="1028"/>
      <c r="KQM64" s="1028"/>
      <c r="KQN64" s="1028"/>
      <c r="KQO64" s="1028"/>
      <c r="KQP64" s="1028"/>
      <c r="KQQ64" s="1028"/>
      <c r="KQR64" s="1028"/>
      <c r="KQS64" s="1028"/>
      <c r="KQT64" s="1028"/>
      <c r="KQU64" s="1028"/>
      <c r="KQV64" s="1028"/>
      <c r="KQW64" s="1028"/>
      <c r="KQX64" s="1028"/>
      <c r="KQY64" s="1028"/>
      <c r="KQZ64" s="1028"/>
      <c r="KRA64" s="1028"/>
      <c r="KRB64" s="1028"/>
      <c r="KRC64" s="1028"/>
      <c r="KRD64" s="1028"/>
      <c r="KRE64" s="1028"/>
      <c r="KRF64" s="1028"/>
      <c r="KRG64" s="1028"/>
      <c r="KRH64" s="1028"/>
      <c r="KRI64" s="1028"/>
      <c r="KRJ64" s="1028"/>
      <c r="KRK64" s="1028"/>
      <c r="KRL64" s="1028"/>
      <c r="KRM64" s="1028"/>
      <c r="KRN64" s="1028"/>
      <c r="KRO64" s="1028"/>
      <c r="KRP64" s="1028"/>
      <c r="KRQ64" s="1028"/>
      <c r="KRR64" s="1028"/>
      <c r="KRS64" s="1028"/>
      <c r="KRT64" s="1028"/>
      <c r="KRU64" s="1028"/>
      <c r="KRV64" s="1028"/>
      <c r="KRW64" s="1028"/>
      <c r="KRX64" s="1028"/>
      <c r="KRY64" s="1028"/>
      <c r="KRZ64" s="1028"/>
      <c r="KSA64" s="1028"/>
      <c r="KSB64" s="1028"/>
      <c r="KSC64" s="1028"/>
      <c r="KSD64" s="1028"/>
      <c r="KSE64" s="1028"/>
      <c r="KSF64" s="1028"/>
      <c r="KSG64" s="1028"/>
      <c r="KSH64" s="1028"/>
      <c r="KSI64" s="1028"/>
      <c r="KSJ64" s="1028"/>
      <c r="KSK64" s="1028"/>
      <c r="KSL64" s="1028"/>
      <c r="KSM64" s="1028"/>
      <c r="KSN64" s="1028"/>
      <c r="KSO64" s="1028"/>
      <c r="KSP64" s="1028"/>
      <c r="KSQ64" s="1028"/>
      <c r="KSR64" s="1028"/>
      <c r="KSS64" s="1028"/>
      <c r="KST64" s="1028"/>
      <c r="KSU64" s="1028"/>
      <c r="KSV64" s="1028"/>
      <c r="KSW64" s="1028"/>
      <c r="KSX64" s="1028"/>
      <c r="KSY64" s="1028"/>
      <c r="KSZ64" s="1028"/>
      <c r="KTA64" s="1028"/>
      <c r="KTB64" s="1028"/>
      <c r="KTC64" s="1028"/>
      <c r="KTD64" s="1028"/>
      <c r="KTE64" s="1028"/>
      <c r="KTF64" s="1028"/>
      <c r="KTG64" s="1028"/>
      <c r="KTH64" s="1028"/>
      <c r="KTI64" s="1028"/>
      <c r="KTJ64" s="1028"/>
      <c r="KTK64" s="1028"/>
      <c r="KTL64" s="1028"/>
      <c r="KTM64" s="1028"/>
      <c r="KTN64" s="1028"/>
      <c r="KTO64" s="1028"/>
      <c r="KTP64" s="1028"/>
      <c r="KTQ64" s="1028"/>
      <c r="KTR64" s="1028"/>
      <c r="KTS64" s="1028"/>
      <c r="KTT64" s="1028"/>
      <c r="KTU64" s="1028"/>
      <c r="KTV64" s="1028"/>
      <c r="KTW64" s="1028"/>
      <c r="KTX64" s="1028"/>
      <c r="KTY64" s="1028"/>
      <c r="KTZ64" s="1028"/>
      <c r="KUA64" s="1028"/>
      <c r="KUB64" s="1028"/>
      <c r="KUC64" s="1028"/>
      <c r="KUD64" s="1028"/>
      <c r="KUE64" s="1028"/>
      <c r="KUF64" s="1028"/>
      <c r="KUG64" s="1028"/>
      <c r="KUH64" s="1028"/>
      <c r="KUI64" s="1028"/>
      <c r="KUJ64" s="1028"/>
      <c r="KUK64" s="1028"/>
      <c r="KUL64" s="1028"/>
      <c r="KUM64" s="1028"/>
      <c r="KUN64" s="1028"/>
      <c r="KUO64" s="1028"/>
      <c r="KUP64" s="1028"/>
      <c r="KUQ64" s="1028"/>
      <c r="KUR64" s="1028"/>
      <c r="KUS64" s="1028"/>
      <c r="KUT64" s="1028"/>
      <c r="KUU64" s="1028"/>
      <c r="KUV64" s="1028"/>
      <c r="KUW64" s="1028"/>
      <c r="KUX64" s="1028"/>
      <c r="KUY64" s="1028"/>
      <c r="KUZ64" s="1028"/>
      <c r="KVA64" s="1028"/>
      <c r="KVB64" s="1028"/>
      <c r="KVC64" s="1028"/>
      <c r="KVD64" s="1028"/>
      <c r="KVE64" s="1028"/>
      <c r="KVF64" s="1028"/>
      <c r="KVG64" s="1028"/>
      <c r="KVH64" s="1028"/>
      <c r="KVI64" s="1028"/>
      <c r="KVJ64" s="1028"/>
      <c r="KVK64" s="1028"/>
      <c r="KVL64" s="1028"/>
      <c r="KVM64" s="1028"/>
      <c r="KVN64" s="1028"/>
      <c r="KVO64" s="1028"/>
      <c r="KVP64" s="1028"/>
      <c r="KVQ64" s="1028"/>
      <c r="KVR64" s="1028"/>
      <c r="KVS64" s="1028"/>
      <c r="KVT64" s="1028"/>
      <c r="KVU64" s="1028"/>
      <c r="KVV64" s="1028"/>
      <c r="KVW64" s="1028"/>
      <c r="KVX64" s="1028"/>
      <c r="KVY64" s="1028"/>
      <c r="KVZ64" s="1028"/>
      <c r="KWA64" s="1028"/>
      <c r="KWB64" s="1028"/>
      <c r="KWC64" s="1028"/>
      <c r="KWD64" s="1028"/>
      <c r="KWE64" s="1028"/>
      <c r="KWF64" s="1028"/>
      <c r="KWG64" s="1028"/>
      <c r="KWH64" s="1028"/>
      <c r="KWI64" s="1028"/>
      <c r="KWJ64" s="1028"/>
      <c r="KWK64" s="1028"/>
      <c r="KWL64" s="1028"/>
      <c r="KWM64" s="1028"/>
      <c r="KWN64" s="1028"/>
      <c r="KWO64" s="1028"/>
      <c r="KWP64" s="1028"/>
      <c r="KWQ64" s="1028"/>
      <c r="KWR64" s="1028"/>
      <c r="KWS64" s="1028"/>
      <c r="KWT64" s="1028"/>
      <c r="KWU64" s="1028"/>
      <c r="KWV64" s="1028"/>
      <c r="KWW64" s="1028"/>
      <c r="KWX64" s="1028"/>
      <c r="KWY64" s="1028"/>
      <c r="KWZ64" s="1028"/>
      <c r="KXA64" s="1028"/>
      <c r="KXB64" s="1028"/>
      <c r="KXC64" s="1028"/>
      <c r="KXD64" s="1028"/>
      <c r="KXE64" s="1028"/>
      <c r="KXF64" s="1028"/>
      <c r="KXG64" s="1028"/>
      <c r="KXH64" s="1028"/>
      <c r="KXI64" s="1028"/>
      <c r="KXJ64" s="1028"/>
      <c r="KXK64" s="1028"/>
      <c r="KXL64" s="1028"/>
      <c r="KXM64" s="1028"/>
      <c r="KXN64" s="1028"/>
      <c r="KXO64" s="1028"/>
      <c r="KXP64" s="1028"/>
      <c r="KXQ64" s="1028"/>
      <c r="KXR64" s="1028"/>
      <c r="KXS64" s="1028"/>
      <c r="KXT64" s="1028"/>
      <c r="KXU64" s="1028"/>
      <c r="KXV64" s="1028"/>
      <c r="KXW64" s="1028"/>
      <c r="KXX64" s="1028"/>
      <c r="KXY64" s="1028"/>
      <c r="KXZ64" s="1028"/>
      <c r="KYA64" s="1028"/>
      <c r="KYB64" s="1028"/>
      <c r="KYC64" s="1028"/>
      <c r="KYD64" s="1028"/>
      <c r="KYE64" s="1028"/>
      <c r="KYF64" s="1028"/>
      <c r="KYG64" s="1028"/>
      <c r="KYH64" s="1028"/>
      <c r="KYI64" s="1028"/>
      <c r="KYJ64" s="1028"/>
      <c r="KYK64" s="1028"/>
      <c r="KYL64" s="1028"/>
      <c r="KYM64" s="1028"/>
      <c r="KYN64" s="1028"/>
      <c r="KYO64" s="1028"/>
      <c r="KYP64" s="1028"/>
      <c r="KYQ64" s="1028"/>
      <c r="KYR64" s="1028"/>
      <c r="KYS64" s="1028"/>
      <c r="KYT64" s="1028"/>
      <c r="KYU64" s="1028"/>
      <c r="KYV64" s="1028"/>
      <c r="KYW64" s="1028"/>
      <c r="KYX64" s="1028"/>
      <c r="KYY64" s="1028"/>
      <c r="KYZ64" s="1028"/>
      <c r="KZA64" s="1028"/>
      <c r="KZB64" s="1028"/>
      <c r="KZC64" s="1028"/>
      <c r="KZD64" s="1028"/>
      <c r="KZE64" s="1028"/>
      <c r="KZF64" s="1028"/>
      <c r="KZG64" s="1028"/>
      <c r="KZH64" s="1028"/>
      <c r="KZI64" s="1028"/>
      <c r="KZJ64" s="1028"/>
      <c r="KZK64" s="1028"/>
      <c r="KZL64" s="1028"/>
      <c r="KZM64" s="1028"/>
      <c r="KZN64" s="1028"/>
      <c r="KZO64" s="1028"/>
      <c r="KZP64" s="1028"/>
      <c r="KZQ64" s="1028"/>
      <c r="KZR64" s="1028"/>
      <c r="KZS64" s="1028"/>
      <c r="KZT64" s="1028"/>
      <c r="KZU64" s="1028"/>
      <c r="KZV64" s="1028"/>
      <c r="KZW64" s="1028"/>
      <c r="KZX64" s="1028"/>
      <c r="KZY64" s="1028"/>
      <c r="KZZ64" s="1028"/>
      <c r="LAA64" s="1028"/>
      <c r="LAB64" s="1028"/>
      <c r="LAC64" s="1028"/>
      <c r="LAD64" s="1028"/>
      <c r="LAE64" s="1028"/>
      <c r="LAF64" s="1028"/>
      <c r="LAG64" s="1028"/>
      <c r="LAH64" s="1028"/>
      <c r="LAI64" s="1028"/>
      <c r="LAJ64" s="1028"/>
      <c r="LAK64" s="1028"/>
      <c r="LAL64" s="1028"/>
      <c r="LAM64" s="1028"/>
      <c r="LAN64" s="1028"/>
      <c r="LAO64" s="1028"/>
      <c r="LAP64" s="1028"/>
      <c r="LAQ64" s="1028"/>
      <c r="LAR64" s="1028"/>
      <c r="LAS64" s="1028"/>
      <c r="LAT64" s="1028"/>
      <c r="LAU64" s="1028"/>
      <c r="LAV64" s="1028"/>
      <c r="LAW64" s="1028"/>
      <c r="LAX64" s="1028"/>
      <c r="LAY64" s="1028"/>
      <c r="LAZ64" s="1028"/>
      <c r="LBA64" s="1028"/>
      <c r="LBB64" s="1028"/>
      <c r="LBC64" s="1028"/>
      <c r="LBD64" s="1028"/>
      <c r="LBE64" s="1028"/>
      <c r="LBF64" s="1028"/>
      <c r="LBG64" s="1028"/>
      <c r="LBH64" s="1028"/>
      <c r="LBI64" s="1028"/>
      <c r="LBJ64" s="1028"/>
      <c r="LBK64" s="1028"/>
      <c r="LBL64" s="1028"/>
      <c r="LBM64" s="1028"/>
      <c r="LBN64" s="1028"/>
      <c r="LBO64" s="1028"/>
      <c r="LBP64" s="1028"/>
      <c r="LBQ64" s="1028"/>
      <c r="LBR64" s="1028"/>
      <c r="LBS64" s="1028"/>
      <c r="LBT64" s="1028"/>
      <c r="LBU64" s="1028"/>
      <c r="LBV64" s="1028"/>
      <c r="LBW64" s="1028"/>
      <c r="LBX64" s="1028"/>
      <c r="LBY64" s="1028"/>
      <c r="LBZ64" s="1028"/>
      <c r="LCA64" s="1028"/>
      <c r="LCB64" s="1028"/>
      <c r="LCC64" s="1028"/>
      <c r="LCD64" s="1028"/>
      <c r="LCE64" s="1028"/>
      <c r="LCF64" s="1028"/>
      <c r="LCG64" s="1028"/>
      <c r="LCH64" s="1028"/>
      <c r="LCI64" s="1028"/>
      <c r="LCJ64" s="1028"/>
      <c r="LCK64" s="1028"/>
      <c r="LCL64" s="1028"/>
      <c r="LCM64" s="1028"/>
      <c r="LCN64" s="1028"/>
      <c r="LCO64" s="1028"/>
      <c r="LCP64" s="1028"/>
      <c r="LCQ64" s="1028"/>
      <c r="LCR64" s="1028"/>
      <c r="LCS64" s="1028"/>
      <c r="LCT64" s="1028"/>
      <c r="LCU64" s="1028"/>
      <c r="LCV64" s="1028"/>
      <c r="LCW64" s="1028"/>
      <c r="LCX64" s="1028"/>
      <c r="LCY64" s="1028"/>
      <c r="LCZ64" s="1028"/>
      <c r="LDA64" s="1028"/>
      <c r="LDB64" s="1028"/>
      <c r="LDC64" s="1028"/>
      <c r="LDD64" s="1028"/>
      <c r="LDE64" s="1028"/>
      <c r="LDF64" s="1028"/>
      <c r="LDG64" s="1028"/>
      <c r="LDH64" s="1028"/>
      <c r="LDI64" s="1028"/>
      <c r="LDJ64" s="1028"/>
      <c r="LDK64" s="1028"/>
      <c r="LDL64" s="1028"/>
      <c r="LDM64" s="1028"/>
      <c r="LDN64" s="1028"/>
      <c r="LDO64" s="1028"/>
      <c r="LDP64" s="1028"/>
      <c r="LDQ64" s="1028"/>
      <c r="LDR64" s="1028"/>
      <c r="LDS64" s="1028"/>
      <c r="LDT64" s="1028"/>
      <c r="LDU64" s="1028"/>
      <c r="LDV64" s="1028"/>
      <c r="LDW64" s="1028"/>
      <c r="LDX64" s="1028"/>
      <c r="LDY64" s="1028"/>
      <c r="LDZ64" s="1028"/>
      <c r="LEA64" s="1028"/>
      <c r="LEB64" s="1028"/>
      <c r="LEC64" s="1028"/>
      <c r="LED64" s="1028"/>
      <c r="LEE64" s="1028"/>
      <c r="LEF64" s="1028"/>
      <c r="LEG64" s="1028"/>
      <c r="LEH64" s="1028"/>
      <c r="LEI64" s="1028"/>
      <c r="LEJ64" s="1028"/>
      <c r="LEK64" s="1028"/>
      <c r="LEL64" s="1028"/>
      <c r="LEM64" s="1028"/>
      <c r="LEN64" s="1028"/>
      <c r="LEO64" s="1028"/>
      <c r="LEP64" s="1028"/>
      <c r="LEQ64" s="1028"/>
      <c r="LER64" s="1028"/>
      <c r="LES64" s="1028"/>
      <c r="LET64" s="1028"/>
      <c r="LEU64" s="1028"/>
      <c r="LEV64" s="1028"/>
      <c r="LEW64" s="1028"/>
      <c r="LEX64" s="1028"/>
      <c r="LEY64" s="1028"/>
      <c r="LEZ64" s="1028"/>
      <c r="LFA64" s="1028"/>
      <c r="LFB64" s="1028"/>
      <c r="LFC64" s="1028"/>
      <c r="LFD64" s="1028"/>
      <c r="LFE64" s="1028"/>
      <c r="LFF64" s="1028"/>
      <c r="LFG64" s="1028"/>
      <c r="LFH64" s="1028"/>
      <c r="LFI64" s="1028"/>
      <c r="LFJ64" s="1028"/>
      <c r="LFK64" s="1028"/>
      <c r="LFL64" s="1028"/>
      <c r="LFM64" s="1028"/>
      <c r="LFN64" s="1028"/>
      <c r="LFO64" s="1028"/>
      <c r="LFP64" s="1028"/>
      <c r="LFQ64" s="1028"/>
      <c r="LFR64" s="1028"/>
      <c r="LFS64" s="1028"/>
      <c r="LFT64" s="1028"/>
      <c r="LFU64" s="1028"/>
      <c r="LFV64" s="1028"/>
      <c r="LFW64" s="1028"/>
      <c r="LFX64" s="1028"/>
      <c r="LFY64" s="1028"/>
      <c r="LFZ64" s="1028"/>
      <c r="LGA64" s="1028"/>
      <c r="LGB64" s="1028"/>
      <c r="LGC64" s="1028"/>
      <c r="LGD64" s="1028"/>
      <c r="LGE64" s="1028"/>
      <c r="LGF64" s="1028"/>
      <c r="LGG64" s="1028"/>
      <c r="LGH64" s="1028"/>
      <c r="LGI64" s="1028"/>
      <c r="LGJ64" s="1028"/>
      <c r="LGK64" s="1028"/>
      <c r="LGL64" s="1028"/>
      <c r="LGM64" s="1028"/>
      <c r="LGN64" s="1028"/>
      <c r="LGO64" s="1028"/>
      <c r="LGP64" s="1028"/>
      <c r="LGQ64" s="1028"/>
      <c r="LGR64" s="1028"/>
      <c r="LGS64" s="1028"/>
      <c r="LGT64" s="1028"/>
      <c r="LGU64" s="1028"/>
      <c r="LGV64" s="1028"/>
      <c r="LGW64" s="1028"/>
      <c r="LGX64" s="1028"/>
      <c r="LGY64" s="1028"/>
      <c r="LGZ64" s="1028"/>
      <c r="LHA64" s="1028"/>
      <c r="LHB64" s="1028"/>
      <c r="LHC64" s="1028"/>
      <c r="LHD64" s="1028"/>
      <c r="LHE64" s="1028"/>
      <c r="LHF64" s="1028"/>
      <c r="LHG64" s="1028"/>
      <c r="LHH64" s="1028"/>
      <c r="LHI64" s="1028"/>
      <c r="LHJ64" s="1028"/>
      <c r="LHK64" s="1028"/>
      <c r="LHL64" s="1028"/>
      <c r="LHM64" s="1028"/>
      <c r="LHN64" s="1028"/>
      <c r="LHO64" s="1028"/>
      <c r="LHP64" s="1028"/>
      <c r="LHQ64" s="1028"/>
      <c r="LHR64" s="1028"/>
      <c r="LHS64" s="1028"/>
      <c r="LHT64" s="1028"/>
      <c r="LHU64" s="1028"/>
      <c r="LHV64" s="1028"/>
      <c r="LHW64" s="1028"/>
      <c r="LHX64" s="1028"/>
      <c r="LHY64" s="1028"/>
      <c r="LHZ64" s="1028"/>
      <c r="LIA64" s="1028"/>
      <c r="LIB64" s="1028"/>
      <c r="LIC64" s="1028"/>
      <c r="LID64" s="1028"/>
      <c r="LIE64" s="1028"/>
      <c r="LIF64" s="1028"/>
      <c r="LIG64" s="1028"/>
      <c r="LIH64" s="1028"/>
      <c r="LII64" s="1028"/>
      <c r="LIJ64" s="1028"/>
      <c r="LIK64" s="1028"/>
      <c r="LIL64" s="1028"/>
      <c r="LIM64" s="1028"/>
      <c r="LIN64" s="1028"/>
      <c r="LIO64" s="1028"/>
      <c r="LIP64" s="1028"/>
      <c r="LIQ64" s="1028"/>
      <c r="LIR64" s="1028"/>
      <c r="LIS64" s="1028"/>
      <c r="LIT64" s="1028"/>
      <c r="LIU64" s="1028"/>
      <c r="LIV64" s="1028"/>
      <c r="LIW64" s="1028"/>
      <c r="LIX64" s="1028"/>
      <c r="LIY64" s="1028"/>
      <c r="LIZ64" s="1028"/>
      <c r="LJA64" s="1028"/>
      <c r="LJB64" s="1028"/>
      <c r="LJC64" s="1028"/>
      <c r="LJD64" s="1028"/>
      <c r="LJE64" s="1028"/>
      <c r="LJF64" s="1028"/>
      <c r="LJG64" s="1028"/>
      <c r="LJH64" s="1028"/>
      <c r="LJI64" s="1028"/>
      <c r="LJJ64" s="1028"/>
      <c r="LJK64" s="1028"/>
      <c r="LJL64" s="1028"/>
      <c r="LJM64" s="1028"/>
      <c r="LJN64" s="1028"/>
      <c r="LJO64" s="1028"/>
      <c r="LJP64" s="1028"/>
      <c r="LJQ64" s="1028"/>
      <c r="LJR64" s="1028"/>
      <c r="LJS64" s="1028"/>
      <c r="LJT64" s="1028"/>
      <c r="LJU64" s="1028"/>
      <c r="LJV64" s="1028"/>
      <c r="LJW64" s="1028"/>
      <c r="LJX64" s="1028"/>
      <c r="LJY64" s="1028"/>
      <c r="LJZ64" s="1028"/>
      <c r="LKA64" s="1028"/>
      <c r="LKB64" s="1028"/>
      <c r="LKC64" s="1028"/>
      <c r="LKD64" s="1028"/>
      <c r="LKE64" s="1028"/>
      <c r="LKF64" s="1028"/>
      <c r="LKG64" s="1028"/>
      <c r="LKH64" s="1028"/>
      <c r="LKI64" s="1028"/>
      <c r="LKJ64" s="1028"/>
      <c r="LKK64" s="1028"/>
      <c r="LKL64" s="1028"/>
      <c r="LKM64" s="1028"/>
      <c r="LKN64" s="1028"/>
      <c r="LKO64" s="1028"/>
      <c r="LKP64" s="1028"/>
      <c r="LKQ64" s="1028"/>
      <c r="LKR64" s="1028"/>
      <c r="LKS64" s="1028"/>
      <c r="LKT64" s="1028"/>
      <c r="LKU64" s="1028"/>
      <c r="LKV64" s="1028"/>
      <c r="LKW64" s="1028"/>
      <c r="LKX64" s="1028"/>
      <c r="LKY64" s="1028"/>
      <c r="LKZ64" s="1028"/>
      <c r="LLA64" s="1028"/>
      <c r="LLB64" s="1028"/>
      <c r="LLC64" s="1028"/>
      <c r="LLD64" s="1028"/>
      <c r="LLE64" s="1028"/>
      <c r="LLF64" s="1028"/>
      <c r="LLG64" s="1028"/>
      <c r="LLH64" s="1028"/>
      <c r="LLI64" s="1028"/>
      <c r="LLJ64" s="1028"/>
      <c r="LLK64" s="1028"/>
      <c r="LLL64" s="1028"/>
      <c r="LLM64" s="1028"/>
      <c r="LLN64" s="1028"/>
      <c r="LLO64" s="1028"/>
      <c r="LLP64" s="1028"/>
      <c r="LLQ64" s="1028"/>
      <c r="LLR64" s="1028"/>
      <c r="LLS64" s="1028"/>
      <c r="LLT64" s="1028"/>
      <c r="LLU64" s="1028"/>
      <c r="LLV64" s="1028"/>
      <c r="LLW64" s="1028"/>
      <c r="LLX64" s="1028"/>
      <c r="LLY64" s="1028"/>
      <c r="LLZ64" s="1028"/>
      <c r="LMA64" s="1028"/>
      <c r="LMB64" s="1028"/>
      <c r="LMC64" s="1028"/>
      <c r="LMD64" s="1028"/>
      <c r="LME64" s="1028"/>
      <c r="LMF64" s="1028"/>
      <c r="LMG64" s="1028"/>
      <c r="LMH64" s="1028"/>
      <c r="LMI64" s="1028"/>
      <c r="LMJ64" s="1028"/>
      <c r="LMK64" s="1028"/>
      <c r="LML64" s="1028"/>
      <c r="LMM64" s="1028"/>
      <c r="LMN64" s="1028"/>
      <c r="LMO64" s="1028"/>
      <c r="LMP64" s="1028"/>
      <c r="LMQ64" s="1028"/>
      <c r="LMR64" s="1028"/>
      <c r="LMS64" s="1028"/>
      <c r="LMT64" s="1028"/>
      <c r="LMU64" s="1028"/>
      <c r="LMV64" s="1028"/>
      <c r="LMW64" s="1028"/>
      <c r="LMX64" s="1028"/>
      <c r="LMY64" s="1028"/>
      <c r="LMZ64" s="1028"/>
      <c r="LNA64" s="1028"/>
      <c r="LNB64" s="1028"/>
      <c r="LNC64" s="1028"/>
      <c r="LND64" s="1028"/>
      <c r="LNE64" s="1028"/>
      <c r="LNF64" s="1028"/>
      <c r="LNG64" s="1028"/>
      <c r="LNH64" s="1028"/>
      <c r="LNI64" s="1028"/>
      <c r="LNJ64" s="1028"/>
      <c r="LNK64" s="1028"/>
      <c r="LNL64" s="1028"/>
      <c r="LNM64" s="1028"/>
      <c r="LNN64" s="1028"/>
      <c r="LNO64" s="1028"/>
      <c r="LNP64" s="1028"/>
      <c r="LNQ64" s="1028"/>
      <c r="LNR64" s="1028"/>
      <c r="LNS64" s="1028"/>
      <c r="LNT64" s="1028"/>
      <c r="LNU64" s="1028"/>
      <c r="LNV64" s="1028"/>
      <c r="LNW64" s="1028"/>
      <c r="LNX64" s="1028"/>
      <c r="LNY64" s="1028"/>
      <c r="LNZ64" s="1028"/>
      <c r="LOA64" s="1028"/>
      <c r="LOB64" s="1028"/>
      <c r="LOC64" s="1028"/>
      <c r="LOD64" s="1028"/>
      <c r="LOE64" s="1028"/>
      <c r="LOF64" s="1028"/>
      <c r="LOG64" s="1028"/>
      <c r="LOH64" s="1028"/>
      <c r="LOI64" s="1028"/>
      <c r="LOJ64" s="1028"/>
      <c r="LOK64" s="1028"/>
      <c r="LOL64" s="1028"/>
      <c r="LOM64" s="1028"/>
      <c r="LON64" s="1028"/>
      <c r="LOO64" s="1028"/>
      <c r="LOP64" s="1028"/>
      <c r="LOQ64" s="1028"/>
      <c r="LOR64" s="1028"/>
      <c r="LOS64" s="1028"/>
      <c r="LOT64" s="1028"/>
      <c r="LOU64" s="1028"/>
      <c r="LOV64" s="1028"/>
      <c r="LOW64" s="1028"/>
      <c r="LOX64" s="1028"/>
      <c r="LOY64" s="1028"/>
      <c r="LOZ64" s="1028"/>
      <c r="LPA64" s="1028"/>
      <c r="LPB64" s="1028"/>
      <c r="LPC64" s="1028"/>
      <c r="LPD64" s="1028"/>
      <c r="LPE64" s="1028"/>
      <c r="LPF64" s="1028"/>
      <c r="LPG64" s="1028"/>
      <c r="LPH64" s="1028"/>
      <c r="LPI64" s="1028"/>
      <c r="LPJ64" s="1028"/>
      <c r="LPK64" s="1028"/>
      <c r="LPL64" s="1028"/>
      <c r="LPM64" s="1028"/>
      <c r="LPN64" s="1028"/>
      <c r="LPO64" s="1028"/>
      <c r="LPP64" s="1028"/>
      <c r="LPQ64" s="1028"/>
      <c r="LPR64" s="1028"/>
      <c r="LPS64" s="1028"/>
      <c r="LPT64" s="1028"/>
      <c r="LPU64" s="1028"/>
      <c r="LPV64" s="1028"/>
      <c r="LPW64" s="1028"/>
      <c r="LPX64" s="1028"/>
      <c r="LPY64" s="1028"/>
      <c r="LPZ64" s="1028"/>
      <c r="LQA64" s="1028"/>
      <c r="LQB64" s="1028"/>
      <c r="LQC64" s="1028"/>
      <c r="LQD64" s="1028"/>
      <c r="LQE64" s="1028"/>
      <c r="LQF64" s="1028"/>
      <c r="LQG64" s="1028"/>
      <c r="LQH64" s="1028"/>
      <c r="LQI64" s="1028"/>
      <c r="LQJ64" s="1028"/>
      <c r="LQK64" s="1028"/>
      <c r="LQL64" s="1028"/>
      <c r="LQM64" s="1028"/>
      <c r="LQN64" s="1028"/>
      <c r="LQO64" s="1028"/>
      <c r="LQP64" s="1028"/>
      <c r="LQQ64" s="1028"/>
      <c r="LQR64" s="1028"/>
      <c r="LQS64" s="1028"/>
      <c r="LQT64" s="1028"/>
      <c r="LQU64" s="1028"/>
      <c r="LQV64" s="1028"/>
      <c r="LQW64" s="1028"/>
      <c r="LQX64" s="1028"/>
      <c r="LQY64" s="1028"/>
      <c r="LQZ64" s="1028"/>
      <c r="LRA64" s="1028"/>
      <c r="LRB64" s="1028"/>
      <c r="LRC64" s="1028"/>
      <c r="LRD64" s="1028"/>
      <c r="LRE64" s="1028"/>
      <c r="LRF64" s="1028"/>
      <c r="LRG64" s="1028"/>
      <c r="LRH64" s="1028"/>
      <c r="LRI64" s="1028"/>
      <c r="LRJ64" s="1028"/>
      <c r="LRK64" s="1028"/>
      <c r="LRL64" s="1028"/>
      <c r="LRM64" s="1028"/>
      <c r="LRN64" s="1028"/>
      <c r="LRO64" s="1028"/>
      <c r="LRP64" s="1028"/>
      <c r="LRQ64" s="1028"/>
      <c r="LRR64" s="1028"/>
      <c r="LRS64" s="1028"/>
      <c r="LRT64" s="1028"/>
      <c r="LRU64" s="1028"/>
      <c r="LRV64" s="1028"/>
      <c r="LRW64" s="1028"/>
      <c r="LRX64" s="1028"/>
      <c r="LRY64" s="1028"/>
      <c r="LRZ64" s="1028"/>
      <c r="LSA64" s="1028"/>
      <c r="LSB64" s="1028"/>
      <c r="LSC64" s="1028"/>
      <c r="LSD64" s="1028"/>
      <c r="LSE64" s="1028"/>
      <c r="LSF64" s="1028"/>
      <c r="LSG64" s="1028"/>
      <c r="LSH64" s="1028"/>
      <c r="LSI64" s="1028"/>
      <c r="LSJ64" s="1028"/>
      <c r="LSK64" s="1028"/>
      <c r="LSL64" s="1028"/>
      <c r="LSM64" s="1028"/>
      <c r="LSN64" s="1028"/>
      <c r="LSO64" s="1028"/>
      <c r="LSP64" s="1028"/>
      <c r="LSQ64" s="1028"/>
      <c r="LSR64" s="1028"/>
      <c r="LSS64" s="1028"/>
      <c r="LST64" s="1028"/>
      <c r="LSU64" s="1028"/>
      <c r="LSV64" s="1028"/>
      <c r="LSW64" s="1028"/>
      <c r="LSX64" s="1028"/>
      <c r="LSY64" s="1028"/>
      <c r="LSZ64" s="1028"/>
      <c r="LTA64" s="1028"/>
      <c r="LTB64" s="1028"/>
      <c r="LTC64" s="1028"/>
      <c r="LTD64" s="1028"/>
      <c r="LTE64" s="1028"/>
      <c r="LTF64" s="1028"/>
      <c r="LTG64" s="1028"/>
      <c r="LTH64" s="1028"/>
      <c r="LTI64" s="1028"/>
      <c r="LTJ64" s="1028"/>
      <c r="LTK64" s="1028"/>
      <c r="LTL64" s="1028"/>
      <c r="LTM64" s="1028"/>
      <c r="LTN64" s="1028"/>
      <c r="LTO64" s="1028"/>
      <c r="LTP64" s="1028"/>
      <c r="LTQ64" s="1028"/>
      <c r="LTR64" s="1028"/>
      <c r="LTS64" s="1028"/>
      <c r="LTT64" s="1028"/>
      <c r="LTU64" s="1028"/>
      <c r="LTV64" s="1028"/>
      <c r="LTW64" s="1028"/>
      <c r="LTX64" s="1028"/>
      <c r="LTY64" s="1028"/>
      <c r="LTZ64" s="1028"/>
      <c r="LUA64" s="1028"/>
      <c r="LUB64" s="1028"/>
      <c r="LUC64" s="1028"/>
      <c r="LUD64" s="1028"/>
      <c r="LUE64" s="1028"/>
      <c r="LUF64" s="1028"/>
      <c r="LUG64" s="1028"/>
      <c r="LUH64" s="1028"/>
      <c r="LUI64" s="1028"/>
      <c r="LUJ64" s="1028"/>
      <c r="LUK64" s="1028"/>
      <c r="LUL64" s="1028"/>
      <c r="LUM64" s="1028"/>
      <c r="LUN64" s="1028"/>
      <c r="LUO64" s="1028"/>
      <c r="LUP64" s="1028"/>
      <c r="LUQ64" s="1028"/>
      <c r="LUR64" s="1028"/>
      <c r="LUS64" s="1028"/>
      <c r="LUT64" s="1028"/>
      <c r="LUU64" s="1028"/>
      <c r="LUV64" s="1028"/>
      <c r="LUW64" s="1028"/>
      <c r="LUX64" s="1028"/>
      <c r="LUY64" s="1028"/>
      <c r="LUZ64" s="1028"/>
      <c r="LVA64" s="1028"/>
      <c r="LVB64" s="1028"/>
      <c r="LVC64" s="1028"/>
      <c r="LVD64" s="1028"/>
      <c r="LVE64" s="1028"/>
      <c r="LVF64" s="1028"/>
      <c r="LVG64" s="1028"/>
      <c r="LVH64" s="1028"/>
      <c r="LVI64" s="1028"/>
      <c r="LVJ64" s="1028"/>
      <c r="LVK64" s="1028"/>
      <c r="LVL64" s="1028"/>
      <c r="LVM64" s="1028"/>
      <c r="LVN64" s="1028"/>
      <c r="LVO64" s="1028"/>
      <c r="LVP64" s="1028"/>
      <c r="LVQ64" s="1028"/>
      <c r="LVR64" s="1028"/>
      <c r="LVS64" s="1028"/>
      <c r="LVT64" s="1028"/>
      <c r="LVU64" s="1028"/>
      <c r="LVV64" s="1028"/>
      <c r="LVW64" s="1028"/>
      <c r="LVX64" s="1028"/>
      <c r="LVY64" s="1028"/>
      <c r="LVZ64" s="1028"/>
      <c r="LWA64" s="1028"/>
      <c r="LWB64" s="1028"/>
      <c r="LWC64" s="1028"/>
      <c r="LWD64" s="1028"/>
      <c r="LWE64" s="1028"/>
      <c r="LWF64" s="1028"/>
      <c r="LWG64" s="1028"/>
      <c r="LWH64" s="1028"/>
      <c r="LWI64" s="1028"/>
      <c r="LWJ64" s="1028"/>
      <c r="LWK64" s="1028"/>
      <c r="LWL64" s="1028"/>
      <c r="LWM64" s="1028"/>
      <c r="LWN64" s="1028"/>
      <c r="LWO64" s="1028"/>
      <c r="LWP64" s="1028"/>
      <c r="LWQ64" s="1028"/>
      <c r="LWR64" s="1028"/>
      <c r="LWS64" s="1028"/>
      <c r="LWT64" s="1028"/>
      <c r="LWU64" s="1028"/>
      <c r="LWV64" s="1028"/>
      <c r="LWW64" s="1028"/>
      <c r="LWX64" s="1028"/>
      <c r="LWY64" s="1028"/>
      <c r="LWZ64" s="1028"/>
      <c r="LXA64" s="1028"/>
      <c r="LXB64" s="1028"/>
      <c r="LXC64" s="1028"/>
      <c r="LXD64" s="1028"/>
      <c r="LXE64" s="1028"/>
      <c r="LXF64" s="1028"/>
      <c r="LXG64" s="1028"/>
      <c r="LXH64" s="1028"/>
      <c r="LXI64" s="1028"/>
      <c r="LXJ64" s="1028"/>
      <c r="LXK64" s="1028"/>
      <c r="LXL64" s="1028"/>
      <c r="LXM64" s="1028"/>
      <c r="LXN64" s="1028"/>
      <c r="LXO64" s="1028"/>
      <c r="LXP64" s="1028"/>
      <c r="LXQ64" s="1028"/>
      <c r="LXR64" s="1028"/>
      <c r="LXS64" s="1028"/>
      <c r="LXT64" s="1028"/>
      <c r="LXU64" s="1028"/>
      <c r="LXV64" s="1028"/>
      <c r="LXW64" s="1028"/>
      <c r="LXX64" s="1028"/>
      <c r="LXY64" s="1028"/>
      <c r="LXZ64" s="1028"/>
      <c r="LYA64" s="1028"/>
      <c r="LYB64" s="1028"/>
      <c r="LYC64" s="1028"/>
      <c r="LYD64" s="1028"/>
      <c r="LYE64" s="1028"/>
      <c r="LYF64" s="1028"/>
      <c r="LYG64" s="1028"/>
      <c r="LYH64" s="1028"/>
      <c r="LYI64" s="1028"/>
      <c r="LYJ64" s="1028"/>
      <c r="LYK64" s="1028"/>
      <c r="LYL64" s="1028"/>
      <c r="LYM64" s="1028"/>
      <c r="LYN64" s="1028"/>
      <c r="LYO64" s="1028"/>
      <c r="LYP64" s="1028"/>
      <c r="LYQ64" s="1028"/>
      <c r="LYR64" s="1028"/>
      <c r="LYS64" s="1028"/>
      <c r="LYT64" s="1028"/>
      <c r="LYU64" s="1028"/>
      <c r="LYV64" s="1028"/>
      <c r="LYW64" s="1028"/>
      <c r="LYX64" s="1028"/>
      <c r="LYY64" s="1028"/>
      <c r="LYZ64" s="1028"/>
      <c r="LZA64" s="1028"/>
      <c r="LZB64" s="1028"/>
      <c r="LZC64" s="1028"/>
      <c r="LZD64" s="1028"/>
      <c r="LZE64" s="1028"/>
      <c r="LZF64" s="1028"/>
      <c r="LZG64" s="1028"/>
      <c r="LZH64" s="1028"/>
      <c r="LZI64" s="1028"/>
      <c r="LZJ64" s="1028"/>
      <c r="LZK64" s="1028"/>
      <c r="LZL64" s="1028"/>
      <c r="LZM64" s="1028"/>
      <c r="LZN64" s="1028"/>
      <c r="LZO64" s="1028"/>
      <c r="LZP64" s="1028"/>
      <c r="LZQ64" s="1028"/>
      <c r="LZR64" s="1028"/>
      <c r="LZS64" s="1028"/>
      <c r="LZT64" s="1028"/>
      <c r="LZU64" s="1028"/>
      <c r="LZV64" s="1028"/>
      <c r="LZW64" s="1028"/>
      <c r="LZX64" s="1028"/>
      <c r="LZY64" s="1028"/>
      <c r="LZZ64" s="1028"/>
      <c r="MAA64" s="1028"/>
      <c r="MAB64" s="1028"/>
      <c r="MAC64" s="1028"/>
      <c r="MAD64" s="1028"/>
      <c r="MAE64" s="1028"/>
      <c r="MAF64" s="1028"/>
      <c r="MAG64" s="1028"/>
      <c r="MAH64" s="1028"/>
      <c r="MAI64" s="1028"/>
      <c r="MAJ64" s="1028"/>
      <c r="MAK64" s="1028"/>
      <c r="MAL64" s="1028"/>
      <c r="MAM64" s="1028"/>
      <c r="MAN64" s="1028"/>
      <c r="MAO64" s="1028"/>
      <c r="MAP64" s="1028"/>
      <c r="MAQ64" s="1028"/>
      <c r="MAR64" s="1028"/>
      <c r="MAS64" s="1028"/>
      <c r="MAT64" s="1028"/>
      <c r="MAU64" s="1028"/>
      <c r="MAV64" s="1028"/>
      <c r="MAW64" s="1028"/>
      <c r="MAX64" s="1028"/>
      <c r="MAY64" s="1028"/>
      <c r="MAZ64" s="1028"/>
      <c r="MBA64" s="1028"/>
      <c r="MBB64" s="1028"/>
      <c r="MBC64" s="1028"/>
      <c r="MBD64" s="1028"/>
      <c r="MBE64" s="1028"/>
      <c r="MBF64" s="1028"/>
      <c r="MBG64" s="1028"/>
      <c r="MBH64" s="1028"/>
      <c r="MBI64" s="1028"/>
      <c r="MBJ64" s="1028"/>
      <c r="MBK64" s="1028"/>
      <c r="MBL64" s="1028"/>
      <c r="MBM64" s="1028"/>
      <c r="MBN64" s="1028"/>
      <c r="MBO64" s="1028"/>
      <c r="MBP64" s="1028"/>
      <c r="MBQ64" s="1028"/>
      <c r="MBR64" s="1028"/>
      <c r="MBS64" s="1028"/>
      <c r="MBT64" s="1028"/>
      <c r="MBU64" s="1028"/>
      <c r="MBV64" s="1028"/>
      <c r="MBW64" s="1028"/>
      <c r="MBX64" s="1028"/>
      <c r="MBY64" s="1028"/>
      <c r="MBZ64" s="1028"/>
      <c r="MCA64" s="1028"/>
      <c r="MCB64" s="1028"/>
      <c r="MCC64" s="1028"/>
      <c r="MCD64" s="1028"/>
      <c r="MCE64" s="1028"/>
      <c r="MCF64" s="1028"/>
      <c r="MCG64" s="1028"/>
      <c r="MCH64" s="1028"/>
      <c r="MCI64" s="1028"/>
      <c r="MCJ64" s="1028"/>
      <c r="MCK64" s="1028"/>
      <c r="MCL64" s="1028"/>
      <c r="MCM64" s="1028"/>
      <c r="MCN64" s="1028"/>
      <c r="MCO64" s="1028"/>
      <c r="MCP64" s="1028"/>
      <c r="MCQ64" s="1028"/>
      <c r="MCR64" s="1028"/>
      <c r="MCS64" s="1028"/>
      <c r="MCT64" s="1028"/>
      <c r="MCU64" s="1028"/>
      <c r="MCV64" s="1028"/>
      <c r="MCW64" s="1028"/>
      <c r="MCX64" s="1028"/>
      <c r="MCY64" s="1028"/>
      <c r="MCZ64" s="1028"/>
      <c r="MDA64" s="1028"/>
      <c r="MDB64" s="1028"/>
      <c r="MDC64" s="1028"/>
      <c r="MDD64" s="1028"/>
      <c r="MDE64" s="1028"/>
      <c r="MDF64" s="1028"/>
      <c r="MDG64" s="1028"/>
      <c r="MDH64" s="1028"/>
      <c r="MDI64" s="1028"/>
      <c r="MDJ64" s="1028"/>
      <c r="MDK64" s="1028"/>
      <c r="MDL64" s="1028"/>
      <c r="MDM64" s="1028"/>
      <c r="MDN64" s="1028"/>
      <c r="MDO64" s="1028"/>
      <c r="MDP64" s="1028"/>
      <c r="MDQ64" s="1028"/>
      <c r="MDR64" s="1028"/>
      <c r="MDS64" s="1028"/>
      <c r="MDT64" s="1028"/>
      <c r="MDU64" s="1028"/>
      <c r="MDV64" s="1028"/>
      <c r="MDW64" s="1028"/>
      <c r="MDX64" s="1028"/>
      <c r="MDY64" s="1028"/>
      <c r="MDZ64" s="1028"/>
      <c r="MEA64" s="1028"/>
      <c r="MEB64" s="1028"/>
      <c r="MEC64" s="1028"/>
      <c r="MED64" s="1028"/>
      <c r="MEE64" s="1028"/>
      <c r="MEF64" s="1028"/>
      <c r="MEG64" s="1028"/>
      <c r="MEH64" s="1028"/>
      <c r="MEI64" s="1028"/>
      <c r="MEJ64" s="1028"/>
      <c r="MEK64" s="1028"/>
      <c r="MEL64" s="1028"/>
      <c r="MEM64" s="1028"/>
      <c r="MEN64" s="1028"/>
      <c r="MEO64" s="1028"/>
      <c r="MEP64" s="1028"/>
      <c r="MEQ64" s="1028"/>
      <c r="MER64" s="1028"/>
      <c r="MES64" s="1028"/>
      <c r="MET64" s="1028"/>
      <c r="MEU64" s="1028"/>
      <c r="MEV64" s="1028"/>
      <c r="MEW64" s="1028"/>
      <c r="MEX64" s="1028"/>
      <c r="MEY64" s="1028"/>
      <c r="MEZ64" s="1028"/>
      <c r="MFA64" s="1028"/>
      <c r="MFB64" s="1028"/>
      <c r="MFC64" s="1028"/>
      <c r="MFD64" s="1028"/>
      <c r="MFE64" s="1028"/>
      <c r="MFF64" s="1028"/>
      <c r="MFG64" s="1028"/>
      <c r="MFH64" s="1028"/>
      <c r="MFI64" s="1028"/>
      <c r="MFJ64" s="1028"/>
      <c r="MFK64" s="1028"/>
      <c r="MFL64" s="1028"/>
      <c r="MFM64" s="1028"/>
      <c r="MFN64" s="1028"/>
      <c r="MFO64" s="1028"/>
      <c r="MFP64" s="1028"/>
      <c r="MFQ64" s="1028"/>
      <c r="MFR64" s="1028"/>
      <c r="MFS64" s="1028"/>
      <c r="MFT64" s="1028"/>
      <c r="MFU64" s="1028"/>
      <c r="MFV64" s="1028"/>
      <c r="MFW64" s="1028"/>
      <c r="MFX64" s="1028"/>
      <c r="MFY64" s="1028"/>
      <c r="MFZ64" s="1028"/>
      <c r="MGA64" s="1028"/>
      <c r="MGB64" s="1028"/>
      <c r="MGC64" s="1028"/>
      <c r="MGD64" s="1028"/>
      <c r="MGE64" s="1028"/>
      <c r="MGF64" s="1028"/>
      <c r="MGG64" s="1028"/>
      <c r="MGH64" s="1028"/>
      <c r="MGI64" s="1028"/>
      <c r="MGJ64" s="1028"/>
      <c r="MGK64" s="1028"/>
      <c r="MGL64" s="1028"/>
      <c r="MGM64" s="1028"/>
      <c r="MGN64" s="1028"/>
      <c r="MGO64" s="1028"/>
      <c r="MGP64" s="1028"/>
      <c r="MGQ64" s="1028"/>
      <c r="MGR64" s="1028"/>
      <c r="MGS64" s="1028"/>
      <c r="MGT64" s="1028"/>
      <c r="MGU64" s="1028"/>
      <c r="MGV64" s="1028"/>
      <c r="MGW64" s="1028"/>
      <c r="MGX64" s="1028"/>
      <c r="MGY64" s="1028"/>
      <c r="MGZ64" s="1028"/>
      <c r="MHA64" s="1028"/>
      <c r="MHB64" s="1028"/>
      <c r="MHC64" s="1028"/>
      <c r="MHD64" s="1028"/>
      <c r="MHE64" s="1028"/>
      <c r="MHF64" s="1028"/>
      <c r="MHG64" s="1028"/>
      <c r="MHH64" s="1028"/>
      <c r="MHI64" s="1028"/>
      <c r="MHJ64" s="1028"/>
      <c r="MHK64" s="1028"/>
      <c r="MHL64" s="1028"/>
      <c r="MHM64" s="1028"/>
      <c r="MHN64" s="1028"/>
      <c r="MHO64" s="1028"/>
      <c r="MHP64" s="1028"/>
      <c r="MHQ64" s="1028"/>
      <c r="MHR64" s="1028"/>
      <c r="MHS64" s="1028"/>
      <c r="MHT64" s="1028"/>
      <c r="MHU64" s="1028"/>
      <c r="MHV64" s="1028"/>
      <c r="MHW64" s="1028"/>
      <c r="MHX64" s="1028"/>
      <c r="MHY64" s="1028"/>
      <c r="MHZ64" s="1028"/>
      <c r="MIA64" s="1028"/>
      <c r="MIB64" s="1028"/>
      <c r="MIC64" s="1028"/>
      <c r="MID64" s="1028"/>
      <c r="MIE64" s="1028"/>
      <c r="MIF64" s="1028"/>
      <c r="MIG64" s="1028"/>
      <c r="MIH64" s="1028"/>
      <c r="MII64" s="1028"/>
      <c r="MIJ64" s="1028"/>
      <c r="MIK64" s="1028"/>
      <c r="MIL64" s="1028"/>
      <c r="MIM64" s="1028"/>
      <c r="MIN64" s="1028"/>
      <c r="MIO64" s="1028"/>
      <c r="MIP64" s="1028"/>
      <c r="MIQ64" s="1028"/>
      <c r="MIR64" s="1028"/>
      <c r="MIS64" s="1028"/>
      <c r="MIT64" s="1028"/>
      <c r="MIU64" s="1028"/>
      <c r="MIV64" s="1028"/>
      <c r="MIW64" s="1028"/>
      <c r="MIX64" s="1028"/>
      <c r="MIY64" s="1028"/>
      <c r="MIZ64" s="1028"/>
      <c r="MJA64" s="1028"/>
      <c r="MJB64" s="1028"/>
      <c r="MJC64" s="1028"/>
      <c r="MJD64" s="1028"/>
      <c r="MJE64" s="1028"/>
      <c r="MJF64" s="1028"/>
      <c r="MJG64" s="1028"/>
      <c r="MJH64" s="1028"/>
      <c r="MJI64" s="1028"/>
      <c r="MJJ64" s="1028"/>
      <c r="MJK64" s="1028"/>
      <c r="MJL64" s="1028"/>
      <c r="MJM64" s="1028"/>
      <c r="MJN64" s="1028"/>
      <c r="MJO64" s="1028"/>
      <c r="MJP64" s="1028"/>
      <c r="MJQ64" s="1028"/>
      <c r="MJR64" s="1028"/>
      <c r="MJS64" s="1028"/>
      <c r="MJT64" s="1028"/>
      <c r="MJU64" s="1028"/>
      <c r="MJV64" s="1028"/>
      <c r="MJW64" s="1028"/>
      <c r="MJX64" s="1028"/>
      <c r="MJY64" s="1028"/>
      <c r="MJZ64" s="1028"/>
      <c r="MKA64" s="1028"/>
      <c r="MKB64" s="1028"/>
      <c r="MKC64" s="1028"/>
      <c r="MKD64" s="1028"/>
      <c r="MKE64" s="1028"/>
      <c r="MKF64" s="1028"/>
      <c r="MKG64" s="1028"/>
      <c r="MKH64" s="1028"/>
      <c r="MKI64" s="1028"/>
      <c r="MKJ64" s="1028"/>
      <c r="MKK64" s="1028"/>
      <c r="MKL64" s="1028"/>
      <c r="MKM64" s="1028"/>
      <c r="MKN64" s="1028"/>
      <c r="MKO64" s="1028"/>
      <c r="MKP64" s="1028"/>
      <c r="MKQ64" s="1028"/>
      <c r="MKR64" s="1028"/>
      <c r="MKS64" s="1028"/>
      <c r="MKT64" s="1028"/>
      <c r="MKU64" s="1028"/>
      <c r="MKV64" s="1028"/>
      <c r="MKW64" s="1028"/>
      <c r="MKX64" s="1028"/>
      <c r="MKY64" s="1028"/>
      <c r="MKZ64" s="1028"/>
      <c r="MLA64" s="1028"/>
      <c r="MLB64" s="1028"/>
      <c r="MLC64" s="1028"/>
      <c r="MLD64" s="1028"/>
      <c r="MLE64" s="1028"/>
      <c r="MLF64" s="1028"/>
      <c r="MLG64" s="1028"/>
      <c r="MLH64" s="1028"/>
      <c r="MLI64" s="1028"/>
      <c r="MLJ64" s="1028"/>
      <c r="MLK64" s="1028"/>
      <c r="MLL64" s="1028"/>
      <c r="MLM64" s="1028"/>
      <c r="MLN64" s="1028"/>
      <c r="MLO64" s="1028"/>
      <c r="MLP64" s="1028"/>
      <c r="MLQ64" s="1028"/>
      <c r="MLR64" s="1028"/>
      <c r="MLS64" s="1028"/>
      <c r="MLT64" s="1028"/>
      <c r="MLU64" s="1028"/>
      <c r="MLV64" s="1028"/>
      <c r="MLW64" s="1028"/>
      <c r="MLX64" s="1028"/>
      <c r="MLY64" s="1028"/>
      <c r="MLZ64" s="1028"/>
      <c r="MMA64" s="1028"/>
      <c r="MMB64" s="1028"/>
      <c r="MMC64" s="1028"/>
      <c r="MMD64" s="1028"/>
      <c r="MME64" s="1028"/>
      <c r="MMF64" s="1028"/>
      <c r="MMG64" s="1028"/>
      <c r="MMH64" s="1028"/>
      <c r="MMI64" s="1028"/>
      <c r="MMJ64" s="1028"/>
      <c r="MMK64" s="1028"/>
      <c r="MML64" s="1028"/>
      <c r="MMM64" s="1028"/>
      <c r="MMN64" s="1028"/>
      <c r="MMO64" s="1028"/>
      <c r="MMP64" s="1028"/>
      <c r="MMQ64" s="1028"/>
      <c r="MMR64" s="1028"/>
      <c r="MMS64" s="1028"/>
      <c r="MMT64" s="1028"/>
      <c r="MMU64" s="1028"/>
      <c r="MMV64" s="1028"/>
      <c r="MMW64" s="1028"/>
      <c r="MMX64" s="1028"/>
      <c r="MMY64" s="1028"/>
      <c r="MMZ64" s="1028"/>
      <c r="MNA64" s="1028"/>
      <c r="MNB64" s="1028"/>
      <c r="MNC64" s="1028"/>
      <c r="MND64" s="1028"/>
      <c r="MNE64" s="1028"/>
      <c r="MNF64" s="1028"/>
      <c r="MNG64" s="1028"/>
      <c r="MNH64" s="1028"/>
      <c r="MNI64" s="1028"/>
      <c r="MNJ64" s="1028"/>
      <c r="MNK64" s="1028"/>
      <c r="MNL64" s="1028"/>
      <c r="MNM64" s="1028"/>
      <c r="MNN64" s="1028"/>
      <c r="MNO64" s="1028"/>
      <c r="MNP64" s="1028"/>
      <c r="MNQ64" s="1028"/>
      <c r="MNR64" s="1028"/>
      <c r="MNS64" s="1028"/>
      <c r="MNT64" s="1028"/>
      <c r="MNU64" s="1028"/>
      <c r="MNV64" s="1028"/>
      <c r="MNW64" s="1028"/>
      <c r="MNX64" s="1028"/>
      <c r="MNY64" s="1028"/>
      <c r="MNZ64" s="1028"/>
      <c r="MOA64" s="1028"/>
      <c r="MOB64" s="1028"/>
      <c r="MOC64" s="1028"/>
      <c r="MOD64" s="1028"/>
      <c r="MOE64" s="1028"/>
      <c r="MOF64" s="1028"/>
      <c r="MOG64" s="1028"/>
      <c r="MOH64" s="1028"/>
      <c r="MOI64" s="1028"/>
      <c r="MOJ64" s="1028"/>
      <c r="MOK64" s="1028"/>
      <c r="MOL64" s="1028"/>
      <c r="MOM64" s="1028"/>
      <c r="MON64" s="1028"/>
      <c r="MOO64" s="1028"/>
      <c r="MOP64" s="1028"/>
      <c r="MOQ64" s="1028"/>
      <c r="MOR64" s="1028"/>
      <c r="MOS64" s="1028"/>
      <c r="MOT64" s="1028"/>
      <c r="MOU64" s="1028"/>
      <c r="MOV64" s="1028"/>
      <c r="MOW64" s="1028"/>
      <c r="MOX64" s="1028"/>
      <c r="MOY64" s="1028"/>
      <c r="MOZ64" s="1028"/>
      <c r="MPA64" s="1028"/>
      <c r="MPB64" s="1028"/>
      <c r="MPC64" s="1028"/>
      <c r="MPD64" s="1028"/>
      <c r="MPE64" s="1028"/>
      <c r="MPF64" s="1028"/>
      <c r="MPG64" s="1028"/>
      <c r="MPH64" s="1028"/>
      <c r="MPI64" s="1028"/>
      <c r="MPJ64" s="1028"/>
      <c r="MPK64" s="1028"/>
      <c r="MPL64" s="1028"/>
      <c r="MPM64" s="1028"/>
      <c r="MPN64" s="1028"/>
      <c r="MPO64" s="1028"/>
      <c r="MPP64" s="1028"/>
      <c r="MPQ64" s="1028"/>
      <c r="MPR64" s="1028"/>
      <c r="MPS64" s="1028"/>
      <c r="MPT64" s="1028"/>
      <c r="MPU64" s="1028"/>
      <c r="MPV64" s="1028"/>
      <c r="MPW64" s="1028"/>
      <c r="MPX64" s="1028"/>
      <c r="MPY64" s="1028"/>
      <c r="MPZ64" s="1028"/>
      <c r="MQA64" s="1028"/>
      <c r="MQB64" s="1028"/>
      <c r="MQC64" s="1028"/>
      <c r="MQD64" s="1028"/>
      <c r="MQE64" s="1028"/>
      <c r="MQF64" s="1028"/>
      <c r="MQG64" s="1028"/>
      <c r="MQH64" s="1028"/>
      <c r="MQI64" s="1028"/>
      <c r="MQJ64" s="1028"/>
      <c r="MQK64" s="1028"/>
      <c r="MQL64" s="1028"/>
      <c r="MQM64" s="1028"/>
      <c r="MQN64" s="1028"/>
      <c r="MQO64" s="1028"/>
      <c r="MQP64" s="1028"/>
      <c r="MQQ64" s="1028"/>
      <c r="MQR64" s="1028"/>
      <c r="MQS64" s="1028"/>
      <c r="MQT64" s="1028"/>
      <c r="MQU64" s="1028"/>
      <c r="MQV64" s="1028"/>
      <c r="MQW64" s="1028"/>
      <c r="MQX64" s="1028"/>
      <c r="MQY64" s="1028"/>
      <c r="MQZ64" s="1028"/>
      <c r="MRA64" s="1028"/>
      <c r="MRB64" s="1028"/>
      <c r="MRC64" s="1028"/>
      <c r="MRD64" s="1028"/>
      <c r="MRE64" s="1028"/>
      <c r="MRF64" s="1028"/>
      <c r="MRG64" s="1028"/>
      <c r="MRH64" s="1028"/>
      <c r="MRI64" s="1028"/>
      <c r="MRJ64" s="1028"/>
      <c r="MRK64" s="1028"/>
      <c r="MRL64" s="1028"/>
      <c r="MRM64" s="1028"/>
      <c r="MRN64" s="1028"/>
      <c r="MRO64" s="1028"/>
      <c r="MRP64" s="1028"/>
      <c r="MRQ64" s="1028"/>
      <c r="MRR64" s="1028"/>
      <c r="MRS64" s="1028"/>
      <c r="MRT64" s="1028"/>
      <c r="MRU64" s="1028"/>
      <c r="MRV64" s="1028"/>
      <c r="MRW64" s="1028"/>
      <c r="MRX64" s="1028"/>
      <c r="MRY64" s="1028"/>
      <c r="MRZ64" s="1028"/>
      <c r="MSA64" s="1028"/>
      <c r="MSB64" s="1028"/>
      <c r="MSC64" s="1028"/>
      <c r="MSD64" s="1028"/>
      <c r="MSE64" s="1028"/>
      <c r="MSF64" s="1028"/>
      <c r="MSG64" s="1028"/>
      <c r="MSH64" s="1028"/>
      <c r="MSI64" s="1028"/>
      <c r="MSJ64" s="1028"/>
      <c r="MSK64" s="1028"/>
      <c r="MSL64" s="1028"/>
      <c r="MSM64" s="1028"/>
      <c r="MSN64" s="1028"/>
      <c r="MSO64" s="1028"/>
      <c r="MSP64" s="1028"/>
      <c r="MSQ64" s="1028"/>
      <c r="MSR64" s="1028"/>
      <c r="MSS64" s="1028"/>
      <c r="MST64" s="1028"/>
      <c r="MSU64" s="1028"/>
      <c r="MSV64" s="1028"/>
      <c r="MSW64" s="1028"/>
      <c r="MSX64" s="1028"/>
      <c r="MSY64" s="1028"/>
      <c r="MSZ64" s="1028"/>
      <c r="MTA64" s="1028"/>
      <c r="MTB64" s="1028"/>
      <c r="MTC64" s="1028"/>
      <c r="MTD64" s="1028"/>
      <c r="MTE64" s="1028"/>
      <c r="MTF64" s="1028"/>
      <c r="MTG64" s="1028"/>
      <c r="MTH64" s="1028"/>
      <c r="MTI64" s="1028"/>
      <c r="MTJ64" s="1028"/>
      <c r="MTK64" s="1028"/>
      <c r="MTL64" s="1028"/>
      <c r="MTM64" s="1028"/>
      <c r="MTN64" s="1028"/>
      <c r="MTO64" s="1028"/>
      <c r="MTP64" s="1028"/>
      <c r="MTQ64" s="1028"/>
      <c r="MTR64" s="1028"/>
      <c r="MTS64" s="1028"/>
      <c r="MTT64" s="1028"/>
      <c r="MTU64" s="1028"/>
      <c r="MTV64" s="1028"/>
      <c r="MTW64" s="1028"/>
      <c r="MTX64" s="1028"/>
      <c r="MTY64" s="1028"/>
      <c r="MTZ64" s="1028"/>
      <c r="MUA64" s="1028"/>
      <c r="MUB64" s="1028"/>
      <c r="MUC64" s="1028"/>
      <c r="MUD64" s="1028"/>
      <c r="MUE64" s="1028"/>
      <c r="MUF64" s="1028"/>
      <c r="MUG64" s="1028"/>
      <c r="MUH64" s="1028"/>
      <c r="MUI64" s="1028"/>
      <c r="MUJ64" s="1028"/>
      <c r="MUK64" s="1028"/>
      <c r="MUL64" s="1028"/>
      <c r="MUM64" s="1028"/>
      <c r="MUN64" s="1028"/>
      <c r="MUO64" s="1028"/>
      <c r="MUP64" s="1028"/>
      <c r="MUQ64" s="1028"/>
      <c r="MUR64" s="1028"/>
      <c r="MUS64" s="1028"/>
      <c r="MUT64" s="1028"/>
      <c r="MUU64" s="1028"/>
      <c r="MUV64" s="1028"/>
      <c r="MUW64" s="1028"/>
      <c r="MUX64" s="1028"/>
      <c r="MUY64" s="1028"/>
      <c r="MUZ64" s="1028"/>
      <c r="MVA64" s="1028"/>
      <c r="MVB64" s="1028"/>
      <c r="MVC64" s="1028"/>
      <c r="MVD64" s="1028"/>
      <c r="MVE64" s="1028"/>
      <c r="MVF64" s="1028"/>
      <c r="MVG64" s="1028"/>
      <c r="MVH64" s="1028"/>
      <c r="MVI64" s="1028"/>
      <c r="MVJ64" s="1028"/>
      <c r="MVK64" s="1028"/>
      <c r="MVL64" s="1028"/>
      <c r="MVM64" s="1028"/>
      <c r="MVN64" s="1028"/>
      <c r="MVO64" s="1028"/>
      <c r="MVP64" s="1028"/>
      <c r="MVQ64" s="1028"/>
      <c r="MVR64" s="1028"/>
      <c r="MVS64" s="1028"/>
      <c r="MVT64" s="1028"/>
      <c r="MVU64" s="1028"/>
      <c r="MVV64" s="1028"/>
      <c r="MVW64" s="1028"/>
      <c r="MVX64" s="1028"/>
      <c r="MVY64" s="1028"/>
      <c r="MVZ64" s="1028"/>
      <c r="MWA64" s="1028"/>
      <c r="MWB64" s="1028"/>
      <c r="MWC64" s="1028"/>
      <c r="MWD64" s="1028"/>
      <c r="MWE64" s="1028"/>
      <c r="MWF64" s="1028"/>
      <c r="MWG64" s="1028"/>
      <c r="MWH64" s="1028"/>
      <c r="MWI64" s="1028"/>
      <c r="MWJ64" s="1028"/>
      <c r="MWK64" s="1028"/>
      <c r="MWL64" s="1028"/>
      <c r="MWM64" s="1028"/>
      <c r="MWN64" s="1028"/>
      <c r="MWO64" s="1028"/>
      <c r="MWP64" s="1028"/>
      <c r="MWQ64" s="1028"/>
      <c r="MWR64" s="1028"/>
      <c r="MWS64" s="1028"/>
      <c r="MWT64" s="1028"/>
      <c r="MWU64" s="1028"/>
      <c r="MWV64" s="1028"/>
      <c r="MWW64" s="1028"/>
      <c r="MWX64" s="1028"/>
      <c r="MWY64" s="1028"/>
      <c r="MWZ64" s="1028"/>
      <c r="MXA64" s="1028"/>
      <c r="MXB64" s="1028"/>
      <c r="MXC64" s="1028"/>
      <c r="MXD64" s="1028"/>
      <c r="MXE64" s="1028"/>
      <c r="MXF64" s="1028"/>
      <c r="MXG64" s="1028"/>
      <c r="MXH64" s="1028"/>
      <c r="MXI64" s="1028"/>
      <c r="MXJ64" s="1028"/>
      <c r="MXK64" s="1028"/>
      <c r="MXL64" s="1028"/>
      <c r="MXM64" s="1028"/>
      <c r="MXN64" s="1028"/>
      <c r="MXO64" s="1028"/>
      <c r="MXP64" s="1028"/>
      <c r="MXQ64" s="1028"/>
      <c r="MXR64" s="1028"/>
      <c r="MXS64" s="1028"/>
      <c r="MXT64" s="1028"/>
      <c r="MXU64" s="1028"/>
      <c r="MXV64" s="1028"/>
      <c r="MXW64" s="1028"/>
      <c r="MXX64" s="1028"/>
      <c r="MXY64" s="1028"/>
      <c r="MXZ64" s="1028"/>
      <c r="MYA64" s="1028"/>
      <c r="MYB64" s="1028"/>
      <c r="MYC64" s="1028"/>
      <c r="MYD64" s="1028"/>
      <c r="MYE64" s="1028"/>
      <c r="MYF64" s="1028"/>
      <c r="MYG64" s="1028"/>
      <c r="MYH64" s="1028"/>
      <c r="MYI64" s="1028"/>
      <c r="MYJ64" s="1028"/>
      <c r="MYK64" s="1028"/>
      <c r="MYL64" s="1028"/>
      <c r="MYM64" s="1028"/>
      <c r="MYN64" s="1028"/>
      <c r="MYO64" s="1028"/>
      <c r="MYP64" s="1028"/>
      <c r="MYQ64" s="1028"/>
      <c r="MYR64" s="1028"/>
      <c r="MYS64" s="1028"/>
      <c r="MYT64" s="1028"/>
      <c r="MYU64" s="1028"/>
      <c r="MYV64" s="1028"/>
      <c r="MYW64" s="1028"/>
      <c r="MYX64" s="1028"/>
      <c r="MYY64" s="1028"/>
      <c r="MYZ64" s="1028"/>
      <c r="MZA64" s="1028"/>
      <c r="MZB64" s="1028"/>
      <c r="MZC64" s="1028"/>
      <c r="MZD64" s="1028"/>
      <c r="MZE64" s="1028"/>
      <c r="MZF64" s="1028"/>
      <c r="MZG64" s="1028"/>
      <c r="MZH64" s="1028"/>
      <c r="MZI64" s="1028"/>
      <c r="MZJ64" s="1028"/>
      <c r="MZK64" s="1028"/>
      <c r="MZL64" s="1028"/>
      <c r="MZM64" s="1028"/>
      <c r="MZN64" s="1028"/>
      <c r="MZO64" s="1028"/>
      <c r="MZP64" s="1028"/>
      <c r="MZQ64" s="1028"/>
      <c r="MZR64" s="1028"/>
      <c r="MZS64" s="1028"/>
      <c r="MZT64" s="1028"/>
      <c r="MZU64" s="1028"/>
      <c r="MZV64" s="1028"/>
      <c r="MZW64" s="1028"/>
      <c r="MZX64" s="1028"/>
      <c r="MZY64" s="1028"/>
      <c r="MZZ64" s="1028"/>
      <c r="NAA64" s="1028"/>
      <c r="NAB64" s="1028"/>
      <c r="NAC64" s="1028"/>
      <c r="NAD64" s="1028"/>
      <c r="NAE64" s="1028"/>
      <c r="NAF64" s="1028"/>
      <c r="NAG64" s="1028"/>
      <c r="NAH64" s="1028"/>
      <c r="NAI64" s="1028"/>
      <c r="NAJ64" s="1028"/>
      <c r="NAK64" s="1028"/>
      <c r="NAL64" s="1028"/>
      <c r="NAM64" s="1028"/>
      <c r="NAN64" s="1028"/>
      <c r="NAO64" s="1028"/>
      <c r="NAP64" s="1028"/>
      <c r="NAQ64" s="1028"/>
      <c r="NAR64" s="1028"/>
      <c r="NAS64" s="1028"/>
      <c r="NAT64" s="1028"/>
      <c r="NAU64" s="1028"/>
      <c r="NAV64" s="1028"/>
      <c r="NAW64" s="1028"/>
      <c r="NAX64" s="1028"/>
      <c r="NAY64" s="1028"/>
      <c r="NAZ64" s="1028"/>
      <c r="NBA64" s="1028"/>
      <c r="NBB64" s="1028"/>
      <c r="NBC64" s="1028"/>
      <c r="NBD64" s="1028"/>
      <c r="NBE64" s="1028"/>
      <c r="NBF64" s="1028"/>
      <c r="NBG64" s="1028"/>
      <c r="NBH64" s="1028"/>
      <c r="NBI64" s="1028"/>
      <c r="NBJ64" s="1028"/>
      <c r="NBK64" s="1028"/>
      <c r="NBL64" s="1028"/>
      <c r="NBM64" s="1028"/>
      <c r="NBN64" s="1028"/>
      <c r="NBO64" s="1028"/>
      <c r="NBP64" s="1028"/>
      <c r="NBQ64" s="1028"/>
      <c r="NBR64" s="1028"/>
      <c r="NBS64" s="1028"/>
      <c r="NBT64" s="1028"/>
      <c r="NBU64" s="1028"/>
      <c r="NBV64" s="1028"/>
      <c r="NBW64" s="1028"/>
      <c r="NBX64" s="1028"/>
      <c r="NBY64" s="1028"/>
      <c r="NBZ64" s="1028"/>
      <c r="NCA64" s="1028"/>
      <c r="NCB64" s="1028"/>
      <c r="NCC64" s="1028"/>
      <c r="NCD64" s="1028"/>
      <c r="NCE64" s="1028"/>
      <c r="NCF64" s="1028"/>
      <c r="NCG64" s="1028"/>
      <c r="NCH64" s="1028"/>
      <c r="NCI64" s="1028"/>
      <c r="NCJ64" s="1028"/>
      <c r="NCK64" s="1028"/>
      <c r="NCL64" s="1028"/>
      <c r="NCM64" s="1028"/>
      <c r="NCN64" s="1028"/>
      <c r="NCO64" s="1028"/>
      <c r="NCP64" s="1028"/>
      <c r="NCQ64" s="1028"/>
      <c r="NCR64" s="1028"/>
      <c r="NCS64" s="1028"/>
      <c r="NCT64" s="1028"/>
      <c r="NCU64" s="1028"/>
      <c r="NCV64" s="1028"/>
      <c r="NCW64" s="1028"/>
      <c r="NCX64" s="1028"/>
      <c r="NCY64" s="1028"/>
      <c r="NCZ64" s="1028"/>
      <c r="NDA64" s="1028"/>
      <c r="NDB64" s="1028"/>
      <c r="NDC64" s="1028"/>
      <c r="NDD64" s="1028"/>
      <c r="NDE64" s="1028"/>
      <c r="NDF64" s="1028"/>
      <c r="NDG64" s="1028"/>
      <c r="NDH64" s="1028"/>
      <c r="NDI64" s="1028"/>
      <c r="NDJ64" s="1028"/>
      <c r="NDK64" s="1028"/>
      <c r="NDL64" s="1028"/>
      <c r="NDM64" s="1028"/>
      <c r="NDN64" s="1028"/>
      <c r="NDO64" s="1028"/>
      <c r="NDP64" s="1028"/>
      <c r="NDQ64" s="1028"/>
      <c r="NDR64" s="1028"/>
      <c r="NDS64" s="1028"/>
      <c r="NDT64" s="1028"/>
      <c r="NDU64" s="1028"/>
      <c r="NDV64" s="1028"/>
      <c r="NDW64" s="1028"/>
      <c r="NDX64" s="1028"/>
      <c r="NDY64" s="1028"/>
      <c r="NDZ64" s="1028"/>
      <c r="NEA64" s="1028"/>
      <c r="NEB64" s="1028"/>
      <c r="NEC64" s="1028"/>
      <c r="NED64" s="1028"/>
      <c r="NEE64" s="1028"/>
      <c r="NEF64" s="1028"/>
      <c r="NEG64" s="1028"/>
      <c r="NEH64" s="1028"/>
      <c r="NEI64" s="1028"/>
      <c r="NEJ64" s="1028"/>
      <c r="NEK64" s="1028"/>
      <c r="NEL64" s="1028"/>
      <c r="NEM64" s="1028"/>
      <c r="NEN64" s="1028"/>
      <c r="NEO64" s="1028"/>
      <c r="NEP64" s="1028"/>
      <c r="NEQ64" s="1028"/>
      <c r="NER64" s="1028"/>
      <c r="NES64" s="1028"/>
      <c r="NET64" s="1028"/>
      <c r="NEU64" s="1028"/>
      <c r="NEV64" s="1028"/>
      <c r="NEW64" s="1028"/>
      <c r="NEX64" s="1028"/>
      <c r="NEY64" s="1028"/>
      <c r="NEZ64" s="1028"/>
      <c r="NFA64" s="1028"/>
      <c r="NFB64" s="1028"/>
      <c r="NFC64" s="1028"/>
      <c r="NFD64" s="1028"/>
      <c r="NFE64" s="1028"/>
      <c r="NFF64" s="1028"/>
      <c r="NFG64" s="1028"/>
      <c r="NFH64" s="1028"/>
      <c r="NFI64" s="1028"/>
      <c r="NFJ64" s="1028"/>
      <c r="NFK64" s="1028"/>
      <c r="NFL64" s="1028"/>
      <c r="NFM64" s="1028"/>
      <c r="NFN64" s="1028"/>
      <c r="NFO64" s="1028"/>
      <c r="NFP64" s="1028"/>
      <c r="NFQ64" s="1028"/>
      <c r="NFR64" s="1028"/>
      <c r="NFS64" s="1028"/>
      <c r="NFT64" s="1028"/>
      <c r="NFU64" s="1028"/>
      <c r="NFV64" s="1028"/>
      <c r="NFW64" s="1028"/>
      <c r="NFX64" s="1028"/>
      <c r="NFY64" s="1028"/>
      <c r="NFZ64" s="1028"/>
      <c r="NGA64" s="1028"/>
      <c r="NGB64" s="1028"/>
      <c r="NGC64" s="1028"/>
      <c r="NGD64" s="1028"/>
      <c r="NGE64" s="1028"/>
      <c r="NGF64" s="1028"/>
      <c r="NGG64" s="1028"/>
      <c r="NGH64" s="1028"/>
      <c r="NGI64" s="1028"/>
      <c r="NGJ64" s="1028"/>
      <c r="NGK64" s="1028"/>
      <c r="NGL64" s="1028"/>
      <c r="NGM64" s="1028"/>
      <c r="NGN64" s="1028"/>
      <c r="NGO64" s="1028"/>
      <c r="NGP64" s="1028"/>
      <c r="NGQ64" s="1028"/>
      <c r="NGR64" s="1028"/>
      <c r="NGS64" s="1028"/>
      <c r="NGT64" s="1028"/>
      <c r="NGU64" s="1028"/>
      <c r="NGV64" s="1028"/>
      <c r="NGW64" s="1028"/>
      <c r="NGX64" s="1028"/>
      <c r="NGY64" s="1028"/>
      <c r="NGZ64" s="1028"/>
      <c r="NHA64" s="1028"/>
      <c r="NHB64" s="1028"/>
      <c r="NHC64" s="1028"/>
      <c r="NHD64" s="1028"/>
      <c r="NHE64" s="1028"/>
      <c r="NHF64" s="1028"/>
      <c r="NHG64" s="1028"/>
      <c r="NHH64" s="1028"/>
      <c r="NHI64" s="1028"/>
      <c r="NHJ64" s="1028"/>
      <c r="NHK64" s="1028"/>
      <c r="NHL64" s="1028"/>
      <c r="NHM64" s="1028"/>
      <c r="NHN64" s="1028"/>
      <c r="NHO64" s="1028"/>
      <c r="NHP64" s="1028"/>
      <c r="NHQ64" s="1028"/>
      <c r="NHR64" s="1028"/>
      <c r="NHS64" s="1028"/>
      <c r="NHT64" s="1028"/>
      <c r="NHU64" s="1028"/>
      <c r="NHV64" s="1028"/>
      <c r="NHW64" s="1028"/>
      <c r="NHX64" s="1028"/>
      <c r="NHY64" s="1028"/>
      <c r="NHZ64" s="1028"/>
      <c r="NIA64" s="1028"/>
      <c r="NIB64" s="1028"/>
      <c r="NIC64" s="1028"/>
      <c r="NID64" s="1028"/>
      <c r="NIE64" s="1028"/>
      <c r="NIF64" s="1028"/>
      <c r="NIG64" s="1028"/>
      <c r="NIH64" s="1028"/>
      <c r="NII64" s="1028"/>
      <c r="NIJ64" s="1028"/>
      <c r="NIK64" s="1028"/>
      <c r="NIL64" s="1028"/>
      <c r="NIM64" s="1028"/>
      <c r="NIN64" s="1028"/>
      <c r="NIO64" s="1028"/>
      <c r="NIP64" s="1028"/>
      <c r="NIQ64" s="1028"/>
      <c r="NIR64" s="1028"/>
      <c r="NIS64" s="1028"/>
      <c r="NIT64" s="1028"/>
      <c r="NIU64" s="1028"/>
      <c r="NIV64" s="1028"/>
      <c r="NIW64" s="1028"/>
      <c r="NIX64" s="1028"/>
      <c r="NIY64" s="1028"/>
      <c r="NIZ64" s="1028"/>
      <c r="NJA64" s="1028"/>
      <c r="NJB64" s="1028"/>
      <c r="NJC64" s="1028"/>
      <c r="NJD64" s="1028"/>
      <c r="NJE64" s="1028"/>
      <c r="NJF64" s="1028"/>
      <c r="NJG64" s="1028"/>
      <c r="NJH64" s="1028"/>
      <c r="NJI64" s="1028"/>
      <c r="NJJ64" s="1028"/>
      <c r="NJK64" s="1028"/>
      <c r="NJL64" s="1028"/>
      <c r="NJM64" s="1028"/>
      <c r="NJN64" s="1028"/>
      <c r="NJO64" s="1028"/>
      <c r="NJP64" s="1028"/>
      <c r="NJQ64" s="1028"/>
      <c r="NJR64" s="1028"/>
      <c r="NJS64" s="1028"/>
      <c r="NJT64" s="1028"/>
      <c r="NJU64" s="1028"/>
      <c r="NJV64" s="1028"/>
      <c r="NJW64" s="1028"/>
      <c r="NJX64" s="1028"/>
      <c r="NJY64" s="1028"/>
      <c r="NJZ64" s="1028"/>
      <c r="NKA64" s="1028"/>
      <c r="NKB64" s="1028"/>
      <c r="NKC64" s="1028"/>
      <c r="NKD64" s="1028"/>
      <c r="NKE64" s="1028"/>
      <c r="NKF64" s="1028"/>
      <c r="NKG64" s="1028"/>
      <c r="NKH64" s="1028"/>
      <c r="NKI64" s="1028"/>
      <c r="NKJ64" s="1028"/>
      <c r="NKK64" s="1028"/>
      <c r="NKL64" s="1028"/>
      <c r="NKM64" s="1028"/>
      <c r="NKN64" s="1028"/>
      <c r="NKO64" s="1028"/>
      <c r="NKP64" s="1028"/>
      <c r="NKQ64" s="1028"/>
      <c r="NKR64" s="1028"/>
      <c r="NKS64" s="1028"/>
      <c r="NKT64" s="1028"/>
      <c r="NKU64" s="1028"/>
      <c r="NKV64" s="1028"/>
      <c r="NKW64" s="1028"/>
      <c r="NKX64" s="1028"/>
      <c r="NKY64" s="1028"/>
      <c r="NKZ64" s="1028"/>
      <c r="NLA64" s="1028"/>
      <c r="NLB64" s="1028"/>
      <c r="NLC64" s="1028"/>
      <c r="NLD64" s="1028"/>
      <c r="NLE64" s="1028"/>
      <c r="NLF64" s="1028"/>
      <c r="NLG64" s="1028"/>
      <c r="NLH64" s="1028"/>
      <c r="NLI64" s="1028"/>
      <c r="NLJ64" s="1028"/>
      <c r="NLK64" s="1028"/>
      <c r="NLL64" s="1028"/>
      <c r="NLM64" s="1028"/>
      <c r="NLN64" s="1028"/>
      <c r="NLO64" s="1028"/>
      <c r="NLP64" s="1028"/>
      <c r="NLQ64" s="1028"/>
      <c r="NLR64" s="1028"/>
      <c r="NLS64" s="1028"/>
      <c r="NLT64" s="1028"/>
      <c r="NLU64" s="1028"/>
      <c r="NLV64" s="1028"/>
      <c r="NLW64" s="1028"/>
      <c r="NLX64" s="1028"/>
      <c r="NLY64" s="1028"/>
      <c r="NLZ64" s="1028"/>
      <c r="NMA64" s="1028"/>
      <c r="NMB64" s="1028"/>
      <c r="NMC64" s="1028"/>
      <c r="NMD64" s="1028"/>
      <c r="NME64" s="1028"/>
      <c r="NMF64" s="1028"/>
      <c r="NMG64" s="1028"/>
      <c r="NMH64" s="1028"/>
      <c r="NMI64" s="1028"/>
      <c r="NMJ64" s="1028"/>
      <c r="NMK64" s="1028"/>
      <c r="NML64" s="1028"/>
      <c r="NMM64" s="1028"/>
      <c r="NMN64" s="1028"/>
      <c r="NMO64" s="1028"/>
      <c r="NMP64" s="1028"/>
      <c r="NMQ64" s="1028"/>
      <c r="NMR64" s="1028"/>
      <c r="NMS64" s="1028"/>
      <c r="NMT64" s="1028"/>
      <c r="NMU64" s="1028"/>
      <c r="NMV64" s="1028"/>
      <c r="NMW64" s="1028"/>
      <c r="NMX64" s="1028"/>
      <c r="NMY64" s="1028"/>
      <c r="NMZ64" s="1028"/>
      <c r="NNA64" s="1028"/>
      <c r="NNB64" s="1028"/>
      <c r="NNC64" s="1028"/>
      <c r="NND64" s="1028"/>
      <c r="NNE64" s="1028"/>
      <c r="NNF64" s="1028"/>
      <c r="NNG64" s="1028"/>
      <c r="NNH64" s="1028"/>
      <c r="NNI64" s="1028"/>
      <c r="NNJ64" s="1028"/>
      <c r="NNK64" s="1028"/>
      <c r="NNL64" s="1028"/>
      <c r="NNM64" s="1028"/>
      <c r="NNN64" s="1028"/>
      <c r="NNO64" s="1028"/>
      <c r="NNP64" s="1028"/>
      <c r="NNQ64" s="1028"/>
      <c r="NNR64" s="1028"/>
      <c r="NNS64" s="1028"/>
      <c r="NNT64" s="1028"/>
      <c r="NNU64" s="1028"/>
      <c r="NNV64" s="1028"/>
      <c r="NNW64" s="1028"/>
      <c r="NNX64" s="1028"/>
      <c r="NNY64" s="1028"/>
      <c r="NNZ64" s="1028"/>
      <c r="NOA64" s="1028"/>
      <c r="NOB64" s="1028"/>
      <c r="NOC64" s="1028"/>
      <c r="NOD64" s="1028"/>
      <c r="NOE64" s="1028"/>
      <c r="NOF64" s="1028"/>
      <c r="NOG64" s="1028"/>
      <c r="NOH64" s="1028"/>
      <c r="NOI64" s="1028"/>
      <c r="NOJ64" s="1028"/>
      <c r="NOK64" s="1028"/>
      <c r="NOL64" s="1028"/>
      <c r="NOM64" s="1028"/>
      <c r="NON64" s="1028"/>
      <c r="NOO64" s="1028"/>
      <c r="NOP64" s="1028"/>
      <c r="NOQ64" s="1028"/>
      <c r="NOR64" s="1028"/>
      <c r="NOS64" s="1028"/>
      <c r="NOT64" s="1028"/>
      <c r="NOU64" s="1028"/>
      <c r="NOV64" s="1028"/>
      <c r="NOW64" s="1028"/>
      <c r="NOX64" s="1028"/>
      <c r="NOY64" s="1028"/>
      <c r="NOZ64" s="1028"/>
      <c r="NPA64" s="1028"/>
      <c r="NPB64" s="1028"/>
      <c r="NPC64" s="1028"/>
      <c r="NPD64" s="1028"/>
      <c r="NPE64" s="1028"/>
      <c r="NPF64" s="1028"/>
      <c r="NPG64" s="1028"/>
      <c r="NPH64" s="1028"/>
      <c r="NPI64" s="1028"/>
      <c r="NPJ64" s="1028"/>
      <c r="NPK64" s="1028"/>
      <c r="NPL64" s="1028"/>
      <c r="NPM64" s="1028"/>
      <c r="NPN64" s="1028"/>
      <c r="NPO64" s="1028"/>
      <c r="NPP64" s="1028"/>
      <c r="NPQ64" s="1028"/>
      <c r="NPR64" s="1028"/>
      <c r="NPS64" s="1028"/>
      <c r="NPT64" s="1028"/>
      <c r="NPU64" s="1028"/>
      <c r="NPV64" s="1028"/>
      <c r="NPW64" s="1028"/>
      <c r="NPX64" s="1028"/>
      <c r="NPY64" s="1028"/>
      <c r="NPZ64" s="1028"/>
      <c r="NQA64" s="1028"/>
      <c r="NQB64" s="1028"/>
      <c r="NQC64" s="1028"/>
      <c r="NQD64" s="1028"/>
      <c r="NQE64" s="1028"/>
      <c r="NQF64" s="1028"/>
      <c r="NQG64" s="1028"/>
      <c r="NQH64" s="1028"/>
      <c r="NQI64" s="1028"/>
      <c r="NQJ64" s="1028"/>
      <c r="NQK64" s="1028"/>
      <c r="NQL64" s="1028"/>
      <c r="NQM64" s="1028"/>
      <c r="NQN64" s="1028"/>
      <c r="NQO64" s="1028"/>
      <c r="NQP64" s="1028"/>
      <c r="NQQ64" s="1028"/>
      <c r="NQR64" s="1028"/>
      <c r="NQS64" s="1028"/>
      <c r="NQT64" s="1028"/>
      <c r="NQU64" s="1028"/>
      <c r="NQV64" s="1028"/>
      <c r="NQW64" s="1028"/>
      <c r="NQX64" s="1028"/>
      <c r="NQY64" s="1028"/>
      <c r="NQZ64" s="1028"/>
      <c r="NRA64" s="1028"/>
      <c r="NRB64" s="1028"/>
      <c r="NRC64" s="1028"/>
      <c r="NRD64" s="1028"/>
      <c r="NRE64" s="1028"/>
      <c r="NRF64" s="1028"/>
      <c r="NRG64" s="1028"/>
      <c r="NRH64" s="1028"/>
      <c r="NRI64" s="1028"/>
      <c r="NRJ64" s="1028"/>
      <c r="NRK64" s="1028"/>
      <c r="NRL64" s="1028"/>
      <c r="NRM64" s="1028"/>
      <c r="NRN64" s="1028"/>
      <c r="NRO64" s="1028"/>
      <c r="NRP64" s="1028"/>
      <c r="NRQ64" s="1028"/>
      <c r="NRR64" s="1028"/>
      <c r="NRS64" s="1028"/>
      <c r="NRT64" s="1028"/>
      <c r="NRU64" s="1028"/>
      <c r="NRV64" s="1028"/>
      <c r="NRW64" s="1028"/>
      <c r="NRX64" s="1028"/>
      <c r="NRY64" s="1028"/>
      <c r="NRZ64" s="1028"/>
      <c r="NSA64" s="1028"/>
      <c r="NSB64" s="1028"/>
      <c r="NSC64" s="1028"/>
      <c r="NSD64" s="1028"/>
      <c r="NSE64" s="1028"/>
      <c r="NSF64" s="1028"/>
      <c r="NSG64" s="1028"/>
      <c r="NSH64" s="1028"/>
      <c r="NSI64" s="1028"/>
      <c r="NSJ64" s="1028"/>
      <c r="NSK64" s="1028"/>
      <c r="NSL64" s="1028"/>
      <c r="NSM64" s="1028"/>
      <c r="NSN64" s="1028"/>
      <c r="NSO64" s="1028"/>
      <c r="NSP64" s="1028"/>
      <c r="NSQ64" s="1028"/>
      <c r="NSR64" s="1028"/>
      <c r="NSS64" s="1028"/>
      <c r="NST64" s="1028"/>
      <c r="NSU64" s="1028"/>
      <c r="NSV64" s="1028"/>
      <c r="NSW64" s="1028"/>
      <c r="NSX64" s="1028"/>
      <c r="NSY64" s="1028"/>
      <c r="NSZ64" s="1028"/>
      <c r="NTA64" s="1028"/>
      <c r="NTB64" s="1028"/>
      <c r="NTC64" s="1028"/>
      <c r="NTD64" s="1028"/>
      <c r="NTE64" s="1028"/>
      <c r="NTF64" s="1028"/>
      <c r="NTG64" s="1028"/>
      <c r="NTH64" s="1028"/>
      <c r="NTI64" s="1028"/>
      <c r="NTJ64" s="1028"/>
      <c r="NTK64" s="1028"/>
      <c r="NTL64" s="1028"/>
      <c r="NTM64" s="1028"/>
      <c r="NTN64" s="1028"/>
      <c r="NTO64" s="1028"/>
      <c r="NTP64" s="1028"/>
      <c r="NTQ64" s="1028"/>
      <c r="NTR64" s="1028"/>
      <c r="NTS64" s="1028"/>
      <c r="NTT64" s="1028"/>
      <c r="NTU64" s="1028"/>
      <c r="NTV64" s="1028"/>
      <c r="NTW64" s="1028"/>
      <c r="NTX64" s="1028"/>
      <c r="NTY64" s="1028"/>
      <c r="NTZ64" s="1028"/>
      <c r="NUA64" s="1028"/>
      <c r="NUB64" s="1028"/>
      <c r="NUC64" s="1028"/>
      <c r="NUD64" s="1028"/>
      <c r="NUE64" s="1028"/>
      <c r="NUF64" s="1028"/>
      <c r="NUG64" s="1028"/>
      <c r="NUH64" s="1028"/>
      <c r="NUI64" s="1028"/>
      <c r="NUJ64" s="1028"/>
      <c r="NUK64" s="1028"/>
      <c r="NUL64" s="1028"/>
      <c r="NUM64" s="1028"/>
      <c r="NUN64" s="1028"/>
      <c r="NUO64" s="1028"/>
      <c r="NUP64" s="1028"/>
      <c r="NUQ64" s="1028"/>
      <c r="NUR64" s="1028"/>
      <c r="NUS64" s="1028"/>
      <c r="NUT64" s="1028"/>
      <c r="NUU64" s="1028"/>
      <c r="NUV64" s="1028"/>
      <c r="NUW64" s="1028"/>
      <c r="NUX64" s="1028"/>
      <c r="NUY64" s="1028"/>
      <c r="NUZ64" s="1028"/>
      <c r="NVA64" s="1028"/>
      <c r="NVB64" s="1028"/>
      <c r="NVC64" s="1028"/>
      <c r="NVD64" s="1028"/>
      <c r="NVE64" s="1028"/>
      <c r="NVF64" s="1028"/>
      <c r="NVG64" s="1028"/>
      <c r="NVH64" s="1028"/>
      <c r="NVI64" s="1028"/>
      <c r="NVJ64" s="1028"/>
      <c r="NVK64" s="1028"/>
      <c r="NVL64" s="1028"/>
      <c r="NVM64" s="1028"/>
      <c r="NVN64" s="1028"/>
      <c r="NVO64" s="1028"/>
      <c r="NVP64" s="1028"/>
      <c r="NVQ64" s="1028"/>
      <c r="NVR64" s="1028"/>
      <c r="NVS64" s="1028"/>
      <c r="NVT64" s="1028"/>
      <c r="NVU64" s="1028"/>
      <c r="NVV64" s="1028"/>
      <c r="NVW64" s="1028"/>
      <c r="NVX64" s="1028"/>
      <c r="NVY64" s="1028"/>
      <c r="NVZ64" s="1028"/>
      <c r="NWA64" s="1028"/>
      <c r="NWB64" s="1028"/>
      <c r="NWC64" s="1028"/>
      <c r="NWD64" s="1028"/>
      <c r="NWE64" s="1028"/>
      <c r="NWF64" s="1028"/>
      <c r="NWG64" s="1028"/>
      <c r="NWH64" s="1028"/>
      <c r="NWI64" s="1028"/>
      <c r="NWJ64" s="1028"/>
      <c r="NWK64" s="1028"/>
      <c r="NWL64" s="1028"/>
      <c r="NWM64" s="1028"/>
      <c r="NWN64" s="1028"/>
      <c r="NWO64" s="1028"/>
      <c r="NWP64" s="1028"/>
      <c r="NWQ64" s="1028"/>
      <c r="NWR64" s="1028"/>
      <c r="NWS64" s="1028"/>
      <c r="NWT64" s="1028"/>
      <c r="NWU64" s="1028"/>
      <c r="NWV64" s="1028"/>
      <c r="NWW64" s="1028"/>
      <c r="NWX64" s="1028"/>
      <c r="NWY64" s="1028"/>
      <c r="NWZ64" s="1028"/>
      <c r="NXA64" s="1028"/>
      <c r="NXB64" s="1028"/>
      <c r="NXC64" s="1028"/>
      <c r="NXD64" s="1028"/>
      <c r="NXE64" s="1028"/>
      <c r="NXF64" s="1028"/>
      <c r="NXG64" s="1028"/>
      <c r="NXH64" s="1028"/>
      <c r="NXI64" s="1028"/>
      <c r="NXJ64" s="1028"/>
      <c r="NXK64" s="1028"/>
      <c r="NXL64" s="1028"/>
      <c r="NXM64" s="1028"/>
      <c r="NXN64" s="1028"/>
      <c r="NXO64" s="1028"/>
      <c r="NXP64" s="1028"/>
      <c r="NXQ64" s="1028"/>
      <c r="NXR64" s="1028"/>
      <c r="NXS64" s="1028"/>
      <c r="NXT64" s="1028"/>
      <c r="NXU64" s="1028"/>
      <c r="NXV64" s="1028"/>
      <c r="NXW64" s="1028"/>
      <c r="NXX64" s="1028"/>
      <c r="NXY64" s="1028"/>
      <c r="NXZ64" s="1028"/>
      <c r="NYA64" s="1028"/>
      <c r="NYB64" s="1028"/>
      <c r="NYC64" s="1028"/>
      <c r="NYD64" s="1028"/>
      <c r="NYE64" s="1028"/>
      <c r="NYF64" s="1028"/>
      <c r="NYG64" s="1028"/>
      <c r="NYH64" s="1028"/>
      <c r="NYI64" s="1028"/>
      <c r="NYJ64" s="1028"/>
      <c r="NYK64" s="1028"/>
      <c r="NYL64" s="1028"/>
      <c r="NYM64" s="1028"/>
      <c r="NYN64" s="1028"/>
      <c r="NYO64" s="1028"/>
      <c r="NYP64" s="1028"/>
      <c r="NYQ64" s="1028"/>
      <c r="NYR64" s="1028"/>
      <c r="NYS64" s="1028"/>
      <c r="NYT64" s="1028"/>
      <c r="NYU64" s="1028"/>
      <c r="NYV64" s="1028"/>
      <c r="NYW64" s="1028"/>
      <c r="NYX64" s="1028"/>
      <c r="NYY64" s="1028"/>
      <c r="NYZ64" s="1028"/>
      <c r="NZA64" s="1028"/>
      <c r="NZB64" s="1028"/>
      <c r="NZC64" s="1028"/>
      <c r="NZD64" s="1028"/>
      <c r="NZE64" s="1028"/>
      <c r="NZF64" s="1028"/>
      <c r="NZG64" s="1028"/>
      <c r="NZH64" s="1028"/>
      <c r="NZI64" s="1028"/>
      <c r="NZJ64" s="1028"/>
      <c r="NZK64" s="1028"/>
      <c r="NZL64" s="1028"/>
      <c r="NZM64" s="1028"/>
      <c r="NZN64" s="1028"/>
      <c r="NZO64" s="1028"/>
      <c r="NZP64" s="1028"/>
      <c r="NZQ64" s="1028"/>
      <c r="NZR64" s="1028"/>
      <c r="NZS64" s="1028"/>
      <c r="NZT64" s="1028"/>
      <c r="NZU64" s="1028"/>
      <c r="NZV64" s="1028"/>
      <c r="NZW64" s="1028"/>
      <c r="NZX64" s="1028"/>
      <c r="NZY64" s="1028"/>
      <c r="NZZ64" s="1028"/>
      <c r="OAA64" s="1028"/>
      <c r="OAB64" s="1028"/>
      <c r="OAC64" s="1028"/>
      <c r="OAD64" s="1028"/>
      <c r="OAE64" s="1028"/>
      <c r="OAF64" s="1028"/>
      <c r="OAG64" s="1028"/>
      <c r="OAH64" s="1028"/>
      <c r="OAI64" s="1028"/>
      <c r="OAJ64" s="1028"/>
      <c r="OAK64" s="1028"/>
      <c r="OAL64" s="1028"/>
      <c r="OAM64" s="1028"/>
      <c r="OAN64" s="1028"/>
      <c r="OAO64" s="1028"/>
      <c r="OAP64" s="1028"/>
      <c r="OAQ64" s="1028"/>
      <c r="OAR64" s="1028"/>
      <c r="OAS64" s="1028"/>
      <c r="OAT64" s="1028"/>
      <c r="OAU64" s="1028"/>
      <c r="OAV64" s="1028"/>
      <c r="OAW64" s="1028"/>
      <c r="OAX64" s="1028"/>
      <c r="OAY64" s="1028"/>
      <c r="OAZ64" s="1028"/>
      <c r="OBA64" s="1028"/>
      <c r="OBB64" s="1028"/>
      <c r="OBC64" s="1028"/>
      <c r="OBD64" s="1028"/>
      <c r="OBE64" s="1028"/>
      <c r="OBF64" s="1028"/>
      <c r="OBG64" s="1028"/>
      <c r="OBH64" s="1028"/>
      <c r="OBI64" s="1028"/>
      <c r="OBJ64" s="1028"/>
      <c r="OBK64" s="1028"/>
      <c r="OBL64" s="1028"/>
      <c r="OBM64" s="1028"/>
      <c r="OBN64" s="1028"/>
      <c r="OBO64" s="1028"/>
      <c r="OBP64" s="1028"/>
      <c r="OBQ64" s="1028"/>
      <c r="OBR64" s="1028"/>
      <c r="OBS64" s="1028"/>
      <c r="OBT64" s="1028"/>
      <c r="OBU64" s="1028"/>
      <c r="OBV64" s="1028"/>
      <c r="OBW64" s="1028"/>
      <c r="OBX64" s="1028"/>
      <c r="OBY64" s="1028"/>
      <c r="OBZ64" s="1028"/>
      <c r="OCA64" s="1028"/>
      <c r="OCB64" s="1028"/>
      <c r="OCC64" s="1028"/>
      <c r="OCD64" s="1028"/>
      <c r="OCE64" s="1028"/>
      <c r="OCF64" s="1028"/>
      <c r="OCG64" s="1028"/>
      <c r="OCH64" s="1028"/>
      <c r="OCI64" s="1028"/>
      <c r="OCJ64" s="1028"/>
      <c r="OCK64" s="1028"/>
      <c r="OCL64" s="1028"/>
      <c r="OCM64" s="1028"/>
      <c r="OCN64" s="1028"/>
      <c r="OCO64" s="1028"/>
      <c r="OCP64" s="1028"/>
      <c r="OCQ64" s="1028"/>
      <c r="OCR64" s="1028"/>
      <c r="OCS64" s="1028"/>
      <c r="OCT64" s="1028"/>
      <c r="OCU64" s="1028"/>
      <c r="OCV64" s="1028"/>
      <c r="OCW64" s="1028"/>
      <c r="OCX64" s="1028"/>
      <c r="OCY64" s="1028"/>
      <c r="OCZ64" s="1028"/>
      <c r="ODA64" s="1028"/>
      <c r="ODB64" s="1028"/>
      <c r="ODC64" s="1028"/>
      <c r="ODD64" s="1028"/>
      <c r="ODE64" s="1028"/>
      <c r="ODF64" s="1028"/>
      <c r="ODG64" s="1028"/>
      <c r="ODH64" s="1028"/>
      <c r="ODI64" s="1028"/>
      <c r="ODJ64" s="1028"/>
      <c r="ODK64" s="1028"/>
      <c r="ODL64" s="1028"/>
      <c r="ODM64" s="1028"/>
      <c r="ODN64" s="1028"/>
      <c r="ODO64" s="1028"/>
      <c r="ODP64" s="1028"/>
      <c r="ODQ64" s="1028"/>
      <c r="ODR64" s="1028"/>
      <c r="ODS64" s="1028"/>
      <c r="ODT64" s="1028"/>
      <c r="ODU64" s="1028"/>
      <c r="ODV64" s="1028"/>
      <c r="ODW64" s="1028"/>
      <c r="ODX64" s="1028"/>
      <c r="ODY64" s="1028"/>
      <c r="ODZ64" s="1028"/>
      <c r="OEA64" s="1028"/>
      <c r="OEB64" s="1028"/>
      <c r="OEC64" s="1028"/>
      <c r="OED64" s="1028"/>
      <c r="OEE64" s="1028"/>
      <c r="OEF64" s="1028"/>
      <c r="OEG64" s="1028"/>
      <c r="OEH64" s="1028"/>
      <c r="OEI64" s="1028"/>
      <c r="OEJ64" s="1028"/>
      <c r="OEK64" s="1028"/>
      <c r="OEL64" s="1028"/>
      <c r="OEM64" s="1028"/>
      <c r="OEN64" s="1028"/>
      <c r="OEO64" s="1028"/>
      <c r="OEP64" s="1028"/>
      <c r="OEQ64" s="1028"/>
      <c r="OER64" s="1028"/>
      <c r="OES64" s="1028"/>
      <c r="OET64" s="1028"/>
      <c r="OEU64" s="1028"/>
      <c r="OEV64" s="1028"/>
      <c r="OEW64" s="1028"/>
      <c r="OEX64" s="1028"/>
      <c r="OEY64" s="1028"/>
      <c r="OEZ64" s="1028"/>
      <c r="OFA64" s="1028"/>
      <c r="OFB64" s="1028"/>
      <c r="OFC64" s="1028"/>
      <c r="OFD64" s="1028"/>
      <c r="OFE64" s="1028"/>
      <c r="OFF64" s="1028"/>
      <c r="OFG64" s="1028"/>
      <c r="OFH64" s="1028"/>
      <c r="OFI64" s="1028"/>
      <c r="OFJ64" s="1028"/>
      <c r="OFK64" s="1028"/>
      <c r="OFL64" s="1028"/>
      <c r="OFM64" s="1028"/>
      <c r="OFN64" s="1028"/>
      <c r="OFO64" s="1028"/>
      <c r="OFP64" s="1028"/>
      <c r="OFQ64" s="1028"/>
      <c r="OFR64" s="1028"/>
      <c r="OFS64" s="1028"/>
      <c r="OFT64" s="1028"/>
      <c r="OFU64" s="1028"/>
      <c r="OFV64" s="1028"/>
      <c r="OFW64" s="1028"/>
      <c r="OFX64" s="1028"/>
      <c r="OFY64" s="1028"/>
      <c r="OFZ64" s="1028"/>
      <c r="OGA64" s="1028"/>
      <c r="OGB64" s="1028"/>
      <c r="OGC64" s="1028"/>
      <c r="OGD64" s="1028"/>
      <c r="OGE64" s="1028"/>
      <c r="OGF64" s="1028"/>
      <c r="OGG64" s="1028"/>
      <c r="OGH64" s="1028"/>
      <c r="OGI64" s="1028"/>
      <c r="OGJ64" s="1028"/>
      <c r="OGK64" s="1028"/>
      <c r="OGL64" s="1028"/>
      <c r="OGM64" s="1028"/>
      <c r="OGN64" s="1028"/>
      <c r="OGO64" s="1028"/>
      <c r="OGP64" s="1028"/>
      <c r="OGQ64" s="1028"/>
      <c r="OGR64" s="1028"/>
      <c r="OGS64" s="1028"/>
      <c r="OGT64" s="1028"/>
      <c r="OGU64" s="1028"/>
      <c r="OGV64" s="1028"/>
      <c r="OGW64" s="1028"/>
      <c r="OGX64" s="1028"/>
      <c r="OGY64" s="1028"/>
      <c r="OGZ64" s="1028"/>
      <c r="OHA64" s="1028"/>
      <c r="OHB64" s="1028"/>
      <c r="OHC64" s="1028"/>
      <c r="OHD64" s="1028"/>
      <c r="OHE64" s="1028"/>
      <c r="OHF64" s="1028"/>
      <c r="OHG64" s="1028"/>
      <c r="OHH64" s="1028"/>
      <c r="OHI64" s="1028"/>
      <c r="OHJ64" s="1028"/>
      <c r="OHK64" s="1028"/>
      <c r="OHL64" s="1028"/>
      <c r="OHM64" s="1028"/>
      <c r="OHN64" s="1028"/>
      <c r="OHO64" s="1028"/>
      <c r="OHP64" s="1028"/>
      <c r="OHQ64" s="1028"/>
      <c r="OHR64" s="1028"/>
      <c r="OHS64" s="1028"/>
      <c r="OHT64" s="1028"/>
      <c r="OHU64" s="1028"/>
      <c r="OHV64" s="1028"/>
      <c r="OHW64" s="1028"/>
      <c r="OHX64" s="1028"/>
      <c r="OHY64" s="1028"/>
      <c r="OHZ64" s="1028"/>
      <c r="OIA64" s="1028"/>
      <c r="OIB64" s="1028"/>
      <c r="OIC64" s="1028"/>
      <c r="OID64" s="1028"/>
      <c r="OIE64" s="1028"/>
      <c r="OIF64" s="1028"/>
      <c r="OIG64" s="1028"/>
      <c r="OIH64" s="1028"/>
      <c r="OII64" s="1028"/>
      <c r="OIJ64" s="1028"/>
      <c r="OIK64" s="1028"/>
      <c r="OIL64" s="1028"/>
      <c r="OIM64" s="1028"/>
      <c r="OIN64" s="1028"/>
      <c r="OIO64" s="1028"/>
      <c r="OIP64" s="1028"/>
      <c r="OIQ64" s="1028"/>
      <c r="OIR64" s="1028"/>
      <c r="OIS64" s="1028"/>
      <c r="OIT64" s="1028"/>
      <c r="OIU64" s="1028"/>
      <c r="OIV64" s="1028"/>
      <c r="OIW64" s="1028"/>
      <c r="OIX64" s="1028"/>
      <c r="OIY64" s="1028"/>
      <c r="OIZ64" s="1028"/>
      <c r="OJA64" s="1028"/>
      <c r="OJB64" s="1028"/>
      <c r="OJC64" s="1028"/>
      <c r="OJD64" s="1028"/>
      <c r="OJE64" s="1028"/>
      <c r="OJF64" s="1028"/>
      <c r="OJG64" s="1028"/>
      <c r="OJH64" s="1028"/>
      <c r="OJI64" s="1028"/>
      <c r="OJJ64" s="1028"/>
      <c r="OJK64" s="1028"/>
      <c r="OJL64" s="1028"/>
      <c r="OJM64" s="1028"/>
      <c r="OJN64" s="1028"/>
      <c r="OJO64" s="1028"/>
      <c r="OJP64" s="1028"/>
      <c r="OJQ64" s="1028"/>
      <c r="OJR64" s="1028"/>
      <c r="OJS64" s="1028"/>
      <c r="OJT64" s="1028"/>
      <c r="OJU64" s="1028"/>
      <c r="OJV64" s="1028"/>
      <c r="OJW64" s="1028"/>
      <c r="OJX64" s="1028"/>
      <c r="OJY64" s="1028"/>
      <c r="OJZ64" s="1028"/>
      <c r="OKA64" s="1028"/>
      <c r="OKB64" s="1028"/>
      <c r="OKC64" s="1028"/>
      <c r="OKD64" s="1028"/>
      <c r="OKE64" s="1028"/>
      <c r="OKF64" s="1028"/>
      <c r="OKG64" s="1028"/>
      <c r="OKH64" s="1028"/>
      <c r="OKI64" s="1028"/>
      <c r="OKJ64" s="1028"/>
      <c r="OKK64" s="1028"/>
      <c r="OKL64" s="1028"/>
      <c r="OKM64" s="1028"/>
      <c r="OKN64" s="1028"/>
      <c r="OKO64" s="1028"/>
      <c r="OKP64" s="1028"/>
      <c r="OKQ64" s="1028"/>
      <c r="OKR64" s="1028"/>
      <c r="OKS64" s="1028"/>
      <c r="OKT64" s="1028"/>
      <c r="OKU64" s="1028"/>
      <c r="OKV64" s="1028"/>
      <c r="OKW64" s="1028"/>
      <c r="OKX64" s="1028"/>
      <c r="OKY64" s="1028"/>
      <c r="OKZ64" s="1028"/>
      <c r="OLA64" s="1028"/>
      <c r="OLB64" s="1028"/>
      <c r="OLC64" s="1028"/>
      <c r="OLD64" s="1028"/>
      <c r="OLE64" s="1028"/>
      <c r="OLF64" s="1028"/>
      <c r="OLG64" s="1028"/>
      <c r="OLH64" s="1028"/>
      <c r="OLI64" s="1028"/>
      <c r="OLJ64" s="1028"/>
      <c r="OLK64" s="1028"/>
      <c r="OLL64" s="1028"/>
      <c r="OLM64" s="1028"/>
      <c r="OLN64" s="1028"/>
      <c r="OLO64" s="1028"/>
      <c r="OLP64" s="1028"/>
      <c r="OLQ64" s="1028"/>
      <c r="OLR64" s="1028"/>
      <c r="OLS64" s="1028"/>
      <c r="OLT64" s="1028"/>
      <c r="OLU64" s="1028"/>
      <c r="OLV64" s="1028"/>
      <c r="OLW64" s="1028"/>
      <c r="OLX64" s="1028"/>
      <c r="OLY64" s="1028"/>
      <c r="OLZ64" s="1028"/>
      <c r="OMA64" s="1028"/>
      <c r="OMB64" s="1028"/>
      <c r="OMC64" s="1028"/>
      <c r="OMD64" s="1028"/>
      <c r="OME64" s="1028"/>
      <c r="OMF64" s="1028"/>
      <c r="OMG64" s="1028"/>
      <c r="OMH64" s="1028"/>
      <c r="OMI64" s="1028"/>
      <c r="OMJ64" s="1028"/>
      <c r="OMK64" s="1028"/>
      <c r="OML64" s="1028"/>
      <c r="OMM64" s="1028"/>
      <c r="OMN64" s="1028"/>
      <c r="OMO64" s="1028"/>
      <c r="OMP64" s="1028"/>
      <c r="OMQ64" s="1028"/>
      <c r="OMR64" s="1028"/>
      <c r="OMS64" s="1028"/>
      <c r="OMT64" s="1028"/>
      <c r="OMU64" s="1028"/>
      <c r="OMV64" s="1028"/>
      <c r="OMW64" s="1028"/>
      <c r="OMX64" s="1028"/>
      <c r="OMY64" s="1028"/>
      <c r="OMZ64" s="1028"/>
      <c r="ONA64" s="1028"/>
      <c r="ONB64" s="1028"/>
      <c r="ONC64" s="1028"/>
      <c r="OND64" s="1028"/>
      <c r="ONE64" s="1028"/>
      <c r="ONF64" s="1028"/>
      <c r="ONG64" s="1028"/>
      <c r="ONH64" s="1028"/>
      <c r="ONI64" s="1028"/>
      <c r="ONJ64" s="1028"/>
      <c r="ONK64" s="1028"/>
      <c r="ONL64" s="1028"/>
      <c r="ONM64" s="1028"/>
      <c r="ONN64" s="1028"/>
      <c r="ONO64" s="1028"/>
      <c r="ONP64" s="1028"/>
      <c r="ONQ64" s="1028"/>
      <c r="ONR64" s="1028"/>
      <c r="ONS64" s="1028"/>
      <c r="ONT64" s="1028"/>
      <c r="ONU64" s="1028"/>
      <c r="ONV64" s="1028"/>
      <c r="ONW64" s="1028"/>
      <c r="ONX64" s="1028"/>
      <c r="ONY64" s="1028"/>
      <c r="ONZ64" s="1028"/>
      <c r="OOA64" s="1028"/>
      <c r="OOB64" s="1028"/>
      <c r="OOC64" s="1028"/>
      <c r="OOD64" s="1028"/>
      <c r="OOE64" s="1028"/>
      <c r="OOF64" s="1028"/>
      <c r="OOG64" s="1028"/>
      <c r="OOH64" s="1028"/>
      <c r="OOI64" s="1028"/>
      <c r="OOJ64" s="1028"/>
      <c r="OOK64" s="1028"/>
      <c r="OOL64" s="1028"/>
      <c r="OOM64" s="1028"/>
      <c r="OON64" s="1028"/>
      <c r="OOO64" s="1028"/>
      <c r="OOP64" s="1028"/>
      <c r="OOQ64" s="1028"/>
      <c r="OOR64" s="1028"/>
      <c r="OOS64" s="1028"/>
      <c r="OOT64" s="1028"/>
      <c r="OOU64" s="1028"/>
      <c r="OOV64" s="1028"/>
      <c r="OOW64" s="1028"/>
      <c r="OOX64" s="1028"/>
      <c r="OOY64" s="1028"/>
      <c r="OOZ64" s="1028"/>
      <c r="OPA64" s="1028"/>
      <c r="OPB64" s="1028"/>
      <c r="OPC64" s="1028"/>
      <c r="OPD64" s="1028"/>
      <c r="OPE64" s="1028"/>
      <c r="OPF64" s="1028"/>
      <c r="OPG64" s="1028"/>
      <c r="OPH64" s="1028"/>
      <c r="OPI64" s="1028"/>
      <c r="OPJ64" s="1028"/>
      <c r="OPK64" s="1028"/>
      <c r="OPL64" s="1028"/>
      <c r="OPM64" s="1028"/>
      <c r="OPN64" s="1028"/>
      <c r="OPO64" s="1028"/>
      <c r="OPP64" s="1028"/>
      <c r="OPQ64" s="1028"/>
      <c r="OPR64" s="1028"/>
      <c r="OPS64" s="1028"/>
      <c r="OPT64" s="1028"/>
      <c r="OPU64" s="1028"/>
      <c r="OPV64" s="1028"/>
      <c r="OPW64" s="1028"/>
      <c r="OPX64" s="1028"/>
      <c r="OPY64" s="1028"/>
      <c r="OPZ64" s="1028"/>
      <c r="OQA64" s="1028"/>
      <c r="OQB64" s="1028"/>
      <c r="OQC64" s="1028"/>
      <c r="OQD64" s="1028"/>
      <c r="OQE64" s="1028"/>
      <c r="OQF64" s="1028"/>
      <c r="OQG64" s="1028"/>
      <c r="OQH64" s="1028"/>
      <c r="OQI64" s="1028"/>
      <c r="OQJ64" s="1028"/>
      <c r="OQK64" s="1028"/>
      <c r="OQL64" s="1028"/>
      <c r="OQM64" s="1028"/>
      <c r="OQN64" s="1028"/>
      <c r="OQO64" s="1028"/>
      <c r="OQP64" s="1028"/>
      <c r="OQQ64" s="1028"/>
      <c r="OQR64" s="1028"/>
      <c r="OQS64" s="1028"/>
      <c r="OQT64" s="1028"/>
      <c r="OQU64" s="1028"/>
      <c r="OQV64" s="1028"/>
      <c r="OQW64" s="1028"/>
      <c r="OQX64" s="1028"/>
      <c r="OQY64" s="1028"/>
      <c r="OQZ64" s="1028"/>
      <c r="ORA64" s="1028"/>
      <c r="ORB64" s="1028"/>
      <c r="ORC64" s="1028"/>
      <c r="ORD64" s="1028"/>
      <c r="ORE64" s="1028"/>
      <c r="ORF64" s="1028"/>
      <c r="ORG64" s="1028"/>
      <c r="ORH64" s="1028"/>
      <c r="ORI64" s="1028"/>
      <c r="ORJ64" s="1028"/>
      <c r="ORK64" s="1028"/>
      <c r="ORL64" s="1028"/>
      <c r="ORM64" s="1028"/>
      <c r="ORN64" s="1028"/>
      <c r="ORO64" s="1028"/>
      <c r="ORP64" s="1028"/>
      <c r="ORQ64" s="1028"/>
      <c r="ORR64" s="1028"/>
      <c r="ORS64" s="1028"/>
      <c r="ORT64" s="1028"/>
      <c r="ORU64" s="1028"/>
      <c r="ORV64" s="1028"/>
      <c r="ORW64" s="1028"/>
      <c r="ORX64" s="1028"/>
      <c r="ORY64" s="1028"/>
      <c r="ORZ64" s="1028"/>
      <c r="OSA64" s="1028"/>
      <c r="OSB64" s="1028"/>
      <c r="OSC64" s="1028"/>
      <c r="OSD64" s="1028"/>
      <c r="OSE64" s="1028"/>
      <c r="OSF64" s="1028"/>
      <c r="OSG64" s="1028"/>
      <c r="OSH64" s="1028"/>
      <c r="OSI64" s="1028"/>
      <c r="OSJ64" s="1028"/>
      <c r="OSK64" s="1028"/>
      <c r="OSL64" s="1028"/>
      <c r="OSM64" s="1028"/>
      <c r="OSN64" s="1028"/>
      <c r="OSO64" s="1028"/>
      <c r="OSP64" s="1028"/>
      <c r="OSQ64" s="1028"/>
      <c r="OSR64" s="1028"/>
      <c r="OSS64" s="1028"/>
      <c r="OST64" s="1028"/>
      <c r="OSU64" s="1028"/>
      <c r="OSV64" s="1028"/>
      <c r="OSW64" s="1028"/>
      <c r="OSX64" s="1028"/>
      <c r="OSY64" s="1028"/>
      <c r="OSZ64" s="1028"/>
      <c r="OTA64" s="1028"/>
      <c r="OTB64" s="1028"/>
      <c r="OTC64" s="1028"/>
      <c r="OTD64" s="1028"/>
      <c r="OTE64" s="1028"/>
      <c r="OTF64" s="1028"/>
      <c r="OTG64" s="1028"/>
      <c r="OTH64" s="1028"/>
      <c r="OTI64" s="1028"/>
      <c r="OTJ64" s="1028"/>
      <c r="OTK64" s="1028"/>
      <c r="OTL64" s="1028"/>
      <c r="OTM64" s="1028"/>
      <c r="OTN64" s="1028"/>
      <c r="OTO64" s="1028"/>
      <c r="OTP64" s="1028"/>
      <c r="OTQ64" s="1028"/>
      <c r="OTR64" s="1028"/>
      <c r="OTS64" s="1028"/>
      <c r="OTT64" s="1028"/>
      <c r="OTU64" s="1028"/>
      <c r="OTV64" s="1028"/>
      <c r="OTW64" s="1028"/>
      <c r="OTX64" s="1028"/>
      <c r="OTY64" s="1028"/>
      <c r="OTZ64" s="1028"/>
      <c r="OUA64" s="1028"/>
      <c r="OUB64" s="1028"/>
      <c r="OUC64" s="1028"/>
      <c r="OUD64" s="1028"/>
      <c r="OUE64" s="1028"/>
      <c r="OUF64" s="1028"/>
      <c r="OUG64" s="1028"/>
      <c r="OUH64" s="1028"/>
      <c r="OUI64" s="1028"/>
      <c r="OUJ64" s="1028"/>
      <c r="OUK64" s="1028"/>
      <c r="OUL64" s="1028"/>
      <c r="OUM64" s="1028"/>
      <c r="OUN64" s="1028"/>
      <c r="OUO64" s="1028"/>
      <c r="OUP64" s="1028"/>
      <c r="OUQ64" s="1028"/>
      <c r="OUR64" s="1028"/>
      <c r="OUS64" s="1028"/>
      <c r="OUT64" s="1028"/>
      <c r="OUU64" s="1028"/>
      <c r="OUV64" s="1028"/>
      <c r="OUW64" s="1028"/>
      <c r="OUX64" s="1028"/>
      <c r="OUY64" s="1028"/>
      <c r="OUZ64" s="1028"/>
      <c r="OVA64" s="1028"/>
      <c r="OVB64" s="1028"/>
      <c r="OVC64" s="1028"/>
      <c r="OVD64" s="1028"/>
      <c r="OVE64" s="1028"/>
      <c r="OVF64" s="1028"/>
      <c r="OVG64" s="1028"/>
      <c r="OVH64" s="1028"/>
      <c r="OVI64" s="1028"/>
      <c r="OVJ64" s="1028"/>
      <c r="OVK64" s="1028"/>
      <c r="OVL64" s="1028"/>
      <c r="OVM64" s="1028"/>
      <c r="OVN64" s="1028"/>
      <c r="OVO64" s="1028"/>
      <c r="OVP64" s="1028"/>
      <c r="OVQ64" s="1028"/>
      <c r="OVR64" s="1028"/>
      <c r="OVS64" s="1028"/>
      <c r="OVT64" s="1028"/>
      <c r="OVU64" s="1028"/>
      <c r="OVV64" s="1028"/>
      <c r="OVW64" s="1028"/>
      <c r="OVX64" s="1028"/>
      <c r="OVY64" s="1028"/>
      <c r="OVZ64" s="1028"/>
      <c r="OWA64" s="1028"/>
      <c r="OWB64" s="1028"/>
      <c r="OWC64" s="1028"/>
      <c r="OWD64" s="1028"/>
      <c r="OWE64" s="1028"/>
      <c r="OWF64" s="1028"/>
      <c r="OWG64" s="1028"/>
      <c r="OWH64" s="1028"/>
      <c r="OWI64" s="1028"/>
      <c r="OWJ64" s="1028"/>
      <c r="OWK64" s="1028"/>
      <c r="OWL64" s="1028"/>
      <c r="OWM64" s="1028"/>
      <c r="OWN64" s="1028"/>
      <c r="OWO64" s="1028"/>
      <c r="OWP64" s="1028"/>
      <c r="OWQ64" s="1028"/>
      <c r="OWR64" s="1028"/>
      <c r="OWS64" s="1028"/>
      <c r="OWT64" s="1028"/>
      <c r="OWU64" s="1028"/>
      <c r="OWV64" s="1028"/>
      <c r="OWW64" s="1028"/>
      <c r="OWX64" s="1028"/>
      <c r="OWY64" s="1028"/>
      <c r="OWZ64" s="1028"/>
      <c r="OXA64" s="1028"/>
      <c r="OXB64" s="1028"/>
      <c r="OXC64" s="1028"/>
      <c r="OXD64" s="1028"/>
      <c r="OXE64" s="1028"/>
      <c r="OXF64" s="1028"/>
      <c r="OXG64" s="1028"/>
      <c r="OXH64" s="1028"/>
      <c r="OXI64" s="1028"/>
      <c r="OXJ64" s="1028"/>
      <c r="OXK64" s="1028"/>
      <c r="OXL64" s="1028"/>
      <c r="OXM64" s="1028"/>
      <c r="OXN64" s="1028"/>
      <c r="OXO64" s="1028"/>
      <c r="OXP64" s="1028"/>
      <c r="OXQ64" s="1028"/>
      <c r="OXR64" s="1028"/>
      <c r="OXS64" s="1028"/>
      <c r="OXT64" s="1028"/>
      <c r="OXU64" s="1028"/>
      <c r="OXV64" s="1028"/>
      <c r="OXW64" s="1028"/>
      <c r="OXX64" s="1028"/>
      <c r="OXY64" s="1028"/>
      <c r="OXZ64" s="1028"/>
      <c r="OYA64" s="1028"/>
      <c r="OYB64" s="1028"/>
      <c r="OYC64" s="1028"/>
      <c r="OYD64" s="1028"/>
      <c r="OYE64" s="1028"/>
      <c r="OYF64" s="1028"/>
      <c r="OYG64" s="1028"/>
      <c r="OYH64" s="1028"/>
      <c r="OYI64" s="1028"/>
      <c r="OYJ64" s="1028"/>
      <c r="OYK64" s="1028"/>
      <c r="OYL64" s="1028"/>
      <c r="OYM64" s="1028"/>
      <c r="OYN64" s="1028"/>
      <c r="OYO64" s="1028"/>
      <c r="OYP64" s="1028"/>
      <c r="OYQ64" s="1028"/>
      <c r="OYR64" s="1028"/>
      <c r="OYS64" s="1028"/>
      <c r="OYT64" s="1028"/>
      <c r="OYU64" s="1028"/>
      <c r="OYV64" s="1028"/>
      <c r="OYW64" s="1028"/>
      <c r="OYX64" s="1028"/>
      <c r="OYY64" s="1028"/>
      <c r="OYZ64" s="1028"/>
      <c r="OZA64" s="1028"/>
      <c r="OZB64" s="1028"/>
      <c r="OZC64" s="1028"/>
      <c r="OZD64" s="1028"/>
      <c r="OZE64" s="1028"/>
      <c r="OZF64" s="1028"/>
      <c r="OZG64" s="1028"/>
      <c r="OZH64" s="1028"/>
      <c r="OZI64" s="1028"/>
      <c r="OZJ64" s="1028"/>
      <c r="OZK64" s="1028"/>
      <c r="OZL64" s="1028"/>
      <c r="OZM64" s="1028"/>
      <c r="OZN64" s="1028"/>
      <c r="OZO64" s="1028"/>
      <c r="OZP64" s="1028"/>
      <c r="OZQ64" s="1028"/>
      <c r="OZR64" s="1028"/>
      <c r="OZS64" s="1028"/>
      <c r="OZT64" s="1028"/>
      <c r="OZU64" s="1028"/>
      <c r="OZV64" s="1028"/>
      <c r="OZW64" s="1028"/>
      <c r="OZX64" s="1028"/>
      <c r="OZY64" s="1028"/>
      <c r="OZZ64" s="1028"/>
      <c r="PAA64" s="1028"/>
      <c r="PAB64" s="1028"/>
      <c r="PAC64" s="1028"/>
      <c r="PAD64" s="1028"/>
      <c r="PAE64" s="1028"/>
      <c r="PAF64" s="1028"/>
      <c r="PAG64" s="1028"/>
      <c r="PAH64" s="1028"/>
      <c r="PAI64" s="1028"/>
      <c r="PAJ64" s="1028"/>
      <c r="PAK64" s="1028"/>
      <c r="PAL64" s="1028"/>
      <c r="PAM64" s="1028"/>
      <c r="PAN64" s="1028"/>
      <c r="PAO64" s="1028"/>
      <c r="PAP64" s="1028"/>
      <c r="PAQ64" s="1028"/>
      <c r="PAR64" s="1028"/>
      <c r="PAS64" s="1028"/>
      <c r="PAT64" s="1028"/>
      <c r="PAU64" s="1028"/>
      <c r="PAV64" s="1028"/>
      <c r="PAW64" s="1028"/>
      <c r="PAX64" s="1028"/>
      <c r="PAY64" s="1028"/>
      <c r="PAZ64" s="1028"/>
      <c r="PBA64" s="1028"/>
      <c r="PBB64" s="1028"/>
      <c r="PBC64" s="1028"/>
      <c r="PBD64" s="1028"/>
      <c r="PBE64" s="1028"/>
      <c r="PBF64" s="1028"/>
      <c r="PBG64" s="1028"/>
      <c r="PBH64" s="1028"/>
      <c r="PBI64" s="1028"/>
      <c r="PBJ64" s="1028"/>
      <c r="PBK64" s="1028"/>
      <c r="PBL64" s="1028"/>
      <c r="PBM64" s="1028"/>
      <c r="PBN64" s="1028"/>
      <c r="PBO64" s="1028"/>
      <c r="PBP64" s="1028"/>
      <c r="PBQ64" s="1028"/>
      <c r="PBR64" s="1028"/>
      <c r="PBS64" s="1028"/>
      <c r="PBT64" s="1028"/>
      <c r="PBU64" s="1028"/>
      <c r="PBV64" s="1028"/>
      <c r="PBW64" s="1028"/>
      <c r="PBX64" s="1028"/>
      <c r="PBY64" s="1028"/>
      <c r="PBZ64" s="1028"/>
      <c r="PCA64" s="1028"/>
      <c r="PCB64" s="1028"/>
      <c r="PCC64" s="1028"/>
      <c r="PCD64" s="1028"/>
      <c r="PCE64" s="1028"/>
      <c r="PCF64" s="1028"/>
      <c r="PCG64" s="1028"/>
      <c r="PCH64" s="1028"/>
      <c r="PCI64" s="1028"/>
      <c r="PCJ64" s="1028"/>
      <c r="PCK64" s="1028"/>
      <c r="PCL64" s="1028"/>
      <c r="PCM64" s="1028"/>
      <c r="PCN64" s="1028"/>
      <c r="PCO64" s="1028"/>
      <c r="PCP64" s="1028"/>
      <c r="PCQ64" s="1028"/>
      <c r="PCR64" s="1028"/>
      <c r="PCS64" s="1028"/>
      <c r="PCT64" s="1028"/>
      <c r="PCU64" s="1028"/>
      <c r="PCV64" s="1028"/>
      <c r="PCW64" s="1028"/>
      <c r="PCX64" s="1028"/>
      <c r="PCY64" s="1028"/>
      <c r="PCZ64" s="1028"/>
      <c r="PDA64" s="1028"/>
      <c r="PDB64" s="1028"/>
      <c r="PDC64" s="1028"/>
      <c r="PDD64" s="1028"/>
      <c r="PDE64" s="1028"/>
      <c r="PDF64" s="1028"/>
      <c r="PDG64" s="1028"/>
      <c r="PDH64" s="1028"/>
      <c r="PDI64" s="1028"/>
      <c r="PDJ64" s="1028"/>
      <c r="PDK64" s="1028"/>
      <c r="PDL64" s="1028"/>
      <c r="PDM64" s="1028"/>
      <c r="PDN64" s="1028"/>
      <c r="PDO64" s="1028"/>
      <c r="PDP64" s="1028"/>
      <c r="PDQ64" s="1028"/>
      <c r="PDR64" s="1028"/>
      <c r="PDS64" s="1028"/>
      <c r="PDT64" s="1028"/>
      <c r="PDU64" s="1028"/>
      <c r="PDV64" s="1028"/>
      <c r="PDW64" s="1028"/>
      <c r="PDX64" s="1028"/>
      <c r="PDY64" s="1028"/>
      <c r="PDZ64" s="1028"/>
      <c r="PEA64" s="1028"/>
      <c r="PEB64" s="1028"/>
      <c r="PEC64" s="1028"/>
      <c r="PED64" s="1028"/>
      <c r="PEE64" s="1028"/>
      <c r="PEF64" s="1028"/>
      <c r="PEG64" s="1028"/>
      <c r="PEH64" s="1028"/>
      <c r="PEI64" s="1028"/>
      <c r="PEJ64" s="1028"/>
      <c r="PEK64" s="1028"/>
      <c r="PEL64" s="1028"/>
      <c r="PEM64" s="1028"/>
      <c r="PEN64" s="1028"/>
      <c r="PEO64" s="1028"/>
      <c r="PEP64" s="1028"/>
      <c r="PEQ64" s="1028"/>
      <c r="PER64" s="1028"/>
      <c r="PES64" s="1028"/>
      <c r="PET64" s="1028"/>
      <c r="PEU64" s="1028"/>
      <c r="PEV64" s="1028"/>
      <c r="PEW64" s="1028"/>
      <c r="PEX64" s="1028"/>
      <c r="PEY64" s="1028"/>
      <c r="PEZ64" s="1028"/>
      <c r="PFA64" s="1028"/>
      <c r="PFB64" s="1028"/>
      <c r="PFC64" s="1028"/>
      <c r="PFD64" s="1028"/>
      <c r="PFE64" s="1028"/>
      <c r="PFF64" s="1028"/>
      <c r="PFG64" s="1028"/>
      <c r="PFH64" s="1028"/>
      <c r="PFI64" s="1028"/>
      <c r="PFJ64" s="1028"/>
      <c r="PFK64" s="1028"/>
      <c r="PFL64" s="1028"/>
      <c r="PFM64" s="1028"/>
      <c r="PFN64" s="1028"/>
      <c r="PFO64" s="1028"/>
      <c r="PFP64" s="1028"/>
      <c r="PFQ64" s="1028"/>
      <c r="PFR64" s="1028"/>
      <c r="PFS64" s="1028"/>
      <c r="PFT64" s="1028"/>
      <c r="PFU64" s="1028"/>
      <c r="PFV64" s="1028"/>
      <c r="PFW64" s="1028"/>
      <c r="PFX64" s="1028"/>
      <c r="PFY64" s="1028"/>
      <c r="PFZ64" s="1028"/>
      <c r="PGA64" s="1028"/>
      <c r="PGB64" s="1028"/>
      <c r="PGC64" s="1028"/>
      <c r="PGD64" s="1028"/>
      <c r="PGE64" s="1028"/>
      <c r="PGF64" s="1028"/>
      <c r="PGG64" s="1028"/>
      <c r="PGH64" s="1028"/>
      <c r="PGI64" s="1028"/>
      <c r="PGJ64" s="1028"/>
      <c r="PGK64" s="1028"/>
      <c r="PGL64" s="1028"/>
      <c r="PGM64" s="1028"/>
      <c r="PGN64" s="1028"/>
      <c r="PGO64" s="1028"/>
      <c r="PGP64" s="1028"/>
      <c r="PGQ64" s="1028"/>
      <c r="PGR64" s="1028"/>
      <c r="PGS64" s="1028"/>
      <c r="PGT64" s="1028"/>
      <c r="PGU64" s="1028"/>
      <c r="PGV64" s="1028"/>
      <c r="PGW64" s="1028"/>
      <c r="PGX64" s="1028"/>
      <c r="PGY64" s="1028"/>
      <c r="PGZ64" s="1028"/>
      <c r="PHA64" s="1028"/>
      <c r="PHB64" s="1028"/>
      <c r="PHC64" s="1028"/>
      <c r="PHD64" s="1028"/>
      <c r="PHE64" s="1028"/>
      <c r="PHF64" s="1028"/>
      <c r="PHG64" s="1028"/>
      <c r="PHH64" s="1028"/>
      <c r="PHI64" s="1028"/>
      <c r="PHJ64" s="1028"/>
      <c r="PHK64" s="1028"/>
      <c r="PHL64" s="1028"/>
      <c r="PHM64" s="1028"/>
      <c r="PHN64" s="1028"/>
      <c r="PHO64" s="1028"/>
      <c r="PHP64" s="1028"/>
      <c r="PHQ64" s="1028"/>
      <c r="PHR64" s="1028"/>
      <c r="PHS64" s="1028"/>
      <c r="PHT64" s="1028"/>
      <c r="PHU64" s="1028"/>
      <c r="PHV64" s="1028"/>
      <c r="PHW64" s="1028"/>
      <c r="PHX64" s="1028"/>
      <c r="PHY64" s="1028"/>
      <c r="PHZ64" s="1028"/>
      <c r="PIA64" s="1028"/>
      <c r="PIB64" s="1028"/>
      <c r="PIC64" s="1028"/>
      <c r="PID64" s="1028"/>
      <c r="PIE64" s="1028"/>
      <c r="PIF64" s="1028"/>
      <c r="PIG64" s="1028"/>
      <c r="PIH64" s="1028"/>
      <c r="PII64" s="1028"/>
      <c r="PIJ64" s="1028"/>
      <c r="PIK64" s="1028"/>
      <c r="PIL64" s="1028"/>
      <c r="PIM64" s="1028"/>
      <c r="PIN64" s="1028"/>
      <c r="PIO64" s="1028"/>
      <c r="PIP64" s="1028"/>
      <c r="PIQ64" s="1028"/>
      <c r="PIR64" s="1028"/>
      <c r="PIS64" s="1028"/>
      <c r="PIT64" s="1028"/>
      <c r="PIU64" s="1028"/>
      <c r="PIV64" s="1028"/>
      <c r="PIW64" s="1028"/>
      <c r="PIX64" s="1028"/>
      <c r="PIY64" s="1028"/>
      <c r="PIZ64" s="1028"/>
      <c r="PJA64" s="1028"/>
      <c r="PJB64" s="1028"/>
      <c r="PJC64" s="1028"/>
      <c r="PJD64" s="1028"/>
      <c r="PJE64" s="1028"/>
      <c r="PJF64" s="1028"/>
      <c r="PJG64" s="1028"/>
      <c r="PJH64" s="1028"/>
      <c r="PJI64" s="1028"/>
      <c r="PJJ64" s="1028"/>
      <c r="PJK64" s="1028"/>
      <c r="PJL64" s="1028"/>
      <c r="PJM64" s="1028"/>
      <c r="PJN64" s="1028"/>
      <c r="PJO64" s="1028"/>
      <c r="PJP64" s="1028"/>
      <c r="PJQ64" s="1028"/>
      <c r="PJR64" s="1028"/>
      <c r="PJS64" s="1028"/>
      <c r="PJT64" s="1028"/>
      <c r="PJU64" s="1028"/>
      <c r="PJV64" s="1028"/>
      <c r="PJW64" s="1028"/>
      <c r="PJX64" s="1028"/>
      <c r="PJY64" s="1028"/>
      <c r="PJZ64" s="1028"/>
      <c r="PKA64" s="1028"/>
      <c r="PKB64" s="1028"/>
      <c r="PKC64" s="1028"/>
      <c r="PKD64" s="1028"/>
      <c r="PKE64" s="1028"/>
      <c r="PKF64" s="1028"/>
      <c r="PKG64" s="1028"/>
      <c r="PKH64" s="1028"/>
      <c r="PKI64" s="1028"/>
      <c r="PKJ64" s="1028"/>
      <c r="PKK64" s="1028"/>
      <c r="PKL64" s="1028"/>
      <c r="PKM64" s="1028"/>
      <c r="PKN64" s="1028"/>
      <c r="PKO64" s="1028"/>
      <c r="PKP64" s="1028"/>
      <c r="PKQ64" s="1028"/>
      <c r="PKR64" s="1028"/>
      <c r="PKS64" s="1028"/>
      <c r="PKT64" s="1028"/>
      <c r="PKU64" s="1028"/>
      <c r="PKV64" s="1028"/>
      <c r="PKW64" s="1028"/>
      <c r="PKX64" s="1028"/>
      <c r="PKY64" s="1028"/>
      <c r="PKZ64" s="1028"/>
      <c r="PLA64" s="1028"/>
      <c r="PLB64" s="1028"/>
      <c r="PLC64" s="1028"/>
      <c r="PLD64" s="1028"/>
      <c r="PLE64" s="1028"/>
      <c r="PLF64" s="1028"/>
      <c r="PLG64" s="1028"/>
      <c r="PLH64" s="1028"/>
      <c r="PLI64" s="1028"/>
      <c r="PLJ64" s="1028"/>
      <c r="PLK64" s="1028"/>
      <c r="PLL64" s="1028"/>
      <c r="PLM64" s="1028"/>
      <c r="PLN64" s="1028"/>
      <c r="PLO64" s="1028"/>
      <c r="PLP64" s="1028"/>
      <c r="PLQ64" s="1028"/>
      <c r="PLR64" s="1028"/>
      <c r="PLS64" s="1028"/>
      <c r="PLT64" s="1028"/>
      <c r="PLU64" s="1028"/>
      <c r="PLV64" s="1028"/>
      <c r="PLW64" s="1028"/>
      <c r="PLX64" s="1028"/>
      <c r="PLY64" s="1028"/>
      <c r="PLZ64" s="1028"/>
      <c r="PMA64" s="1028"/>
      <c r="PMB64" s="1028"/>
      <c r="PMC64" s="1028"/>
      <c r="PMD64" s="1028"/>
      <c r="PME64" s="1028"/>
      <c r="PMF64" s="1028"/>
      <c r="PMG64" s="1028"/>
      <c r="PMH64" s="1028"/>
      <c r="PMI64" s="1028"/>
      <c r="PMJ64" s="1028"/>
      <c r="PMK64" s="1028"/>
      <c r="PML64" s="1028"/>
      <c r="PMM64" s="1028"/>
      <c r="PMN64" s="1028"/>
      <c r="PMO64" s="1028"/>
      <c r="PMP64" s="1028"/>
      <c r="PMQ64" s="1028"/>
      <c r="PMR64" s="1028"/>
      <c r="PMS64" s="1028"/>
      <c r="PMT64" s="1028"/>
      <c r="PMU64" s="1028"/>
      <c r="PMV64" s="1028"/>
      <c r="PMW64" s="1028"/>
      <c r="PMX64" s="1028"/>
      <c r="PMY64" s="1028"/>
      <c r="PMZ64" s="1028"/>
      <c r="PNA64" s="1028"/>
      <c r="PNB64" s="1028"/>
      <c r="PNC64" s="1028"/>
      <c r="PND64" s="1028"/>
      <c r="PNE64" s="1028"/>
      <c r="PNF64" s="1028"/>
      <c r="PNG64" s="1028"/>
      <c r="PNH64" s="1028"/>
      <c r="PNI64" s="1028"/>
      <c r="PNJ64" s="1028"/>
      <c r="PNK64" s="1028"/>
      <c r="PNL64" s="1028"/>
      <c r="PNM64" s="1028"/>
      <c r="PNN64" s="1028"/>
      <c r="PNO64" s="1028"/>
      <c r="PNP64" s="1028"/>
      <c r="PNQ64" s="1028"/>
      <c r="PNR64" s="1028"/>
      <c r="PNS64" s="1028"/>
      <c r="PNT64" s="1028"/>
      <c r="PNU64" s="1028"/>
      <c r="PNV64" s="1028"/>
      <c r="PNW64" s="1028"/>
      <c r="PNX64" s="1028"/>
      <c r="PNY64" s="1028"/>
      <c r="PNZ64" s="1028"/>
      <c r="POA64" s="1028"/>
      <c r="POB64" s="1028"/>
      <c r="POC64" s="1028"/>
      <c r="POD64" s="1028"/>
      <c r="POE64" s="1028"/>
      <c r="POF64" s="1028"/>
      <c r="POG64" s="1028"/>
      <c r="POH64" s="1028"/>
      <c r="POI64" s="1028"/>
      <c r="POJ64" s="1028"/>
      <c r="POK64" s="1028"/>
      <c r="POL64" s="1028"/>
      <c r="POM64" s="1028"/>
      <c r="PON64" s="1028"/>
      <c r="POO64" s="1028"/>
      <c r="POP64" s="1028"/>
      <c r="POQ64" s="1028"/>
      <c r="POR64" s="1028"/>
      <c r="POS64" s="1028"/>
      <c r="POT64" s="1028"/>
      <c r="POU64" s="1028"/>
      <c r="POV64" s="1028"/>
      <c r="POW64" s="1028"/>
      <c r="POX64" s="1028"/>
      <c r="POY64" s="1028"/>
      <c r="POZ64" s="1028"/>
      <c r="PPA64" s="1028"/>
      <c r="PPB64" s="1028"/>
      <c r="PPC64" s="1028"/>
      <c r="PPD64" s="1028"/>
      <c r="PPE64" s="1028"/>
      <c r="PPF64" s="1028"/>
      <c r="PPG64" s="1028"/>
      <c r="PPH64" s="1028"/>
      <c r="PPI64" s="1028"/>
      <c r="PPJ64" s="1028"/>
      <c r="PPK64" s="1028"/>
      <c r="PPL64" s="1028"/>
      <c r="PPM64" s="1028"/>
      <c r="PPN64" s="1028"/>
      <c r="PPO64" s="1028"/>
      <c r="PPP64" s="1028"/>
      <c r="PPQ64" s="1028"/>
      <c r="PPR64" s="1028"/>
      <c r="PPS64" s="1028"/>
      <c r="PPT64" s="1028"/>
      <c r="PPU64" s="1028"/>
      <c r="PPV64" s="1028"/>
      <c r="PPW64" s="1028"/>
      <c r="PPX64" s="1028"/>
      <c r="PPY64" s="1028"/>
      <c r="PPZ64" s="1028"/>
      <c r="PQA64" s="1028"/>
      <c r="PQB64" s="1028"/>
      <c r="PQC64" s="1028"/>
      <c r="PQD64" s="1028"/>
      <c r="PQE64" s="1028"/>
      <c r="PQF64" s="1028"/>
      <c r="PQG64" s="1028"/>
      <c r="PQH64" s="1028"/>
      <c r="PQI64" s="1028"/>
      <c r="PQJ64" s="1028"/>
      <c r="PQK64" s="1028"/>
      <c r="PQL64" s="1028"/>
      <c r="PQM64" s="1028"/>
      <c r="PQN64" s="1028"/>
      <c r="PQO64" s="1028"/>
      <c r="PQP64" s="1028"/>
      <c r="PQQ64" s="1028"/>
      <c r="PQR64" s="1028"/>
      <c r="PQS64" s="1028"/>
      <c r="PQT64" s="1028"/>
      <c r="PQU64" s="1028"/>
      <c r="PQV64" s="1028"/>
      <c r="PQW64" s="1028"/>
      <c r="PQX64" s="1028"/>
      <c r="PQY64" s="1028"/>
      <c r="PQZ64" s="1028"/>
      <c r="PRA64" s="1028"/>
      <c r="PRB64" s="1028"/>
      <c r="PRC64" s="1028"/>
      <c r="PRD64" s="1028"/>
      <c r="PRE64" s="1028"/>
      <c r="PRF64" s="1028"/>
      <c r="PRG64" s="1028"/>
      <c r="PRH64" s="1028"/>
      <c r="PRI64" s="1028"/>
      <c r="PRJ64" s="1028"/>
      <c r="PRK64" s="1028"/>
      <c r="PRL64" s="1028"/>
      <c r="PRM64" s="1028"/>
      <c r="PRN64" s="1028"/>
      <c r="PRO64" s="1028"/>
      <c r="PRP64" s="1028"/>
      <c r="PRQ64" s="1028"/>
      <c r="PRR64" s="1028"/>
      <c r="PRS64" s="1028"/>
      <c r="PRT64" s="1028"/>
      <c r="PRU64" s="1028"/>
      <c r="PRV64" s="1028"/>
      <c r="PRW64" s="1028"/>
      <c r="PRX64" s="1028"/>
      <c r="PRY64" s="1028"/>
      <c r="PRZ64" s="1028"/>
      <c r="PSA64" s="1028"/>
      <c r="PSB64" s="1028"/>
      <c r="PSC64" s="1028"/>
      <c r="PSD64" s="1028"/>
      <c r="PSE64" s="1028"/>
      <c r="PSF64" s="1028"/>
      <c r="PSG64" s="1028"/>
      <c r="PSH64" s="1028"/>
      <c r="PSI64" s="1028"/>
      <c r="PSJ64" s="1028"/>
      <c r="PSK64" s="1028"/>
      <c r="PSL64" s="1028"/>
      <c r="PSM64" s="1028"/>
      <c r="PSN64" s="1028"/>
      <c r="PSO64" s="1028"/>
      <c r="PSP64" s="1028"/>
      <c r="PSQ64" s="1028"/>
      <c r="PSR64" s="1028"/>
      <c r="PSS64" s="1028"/>
      <c r="PST64" s="1028"/>
      <c r="PSU64" s="1028"/>
      <c r="PSV64" s="1028"/>
      <c r="PSW64" s="1028"/>
      <c r="PSX64" s="1028"/>
      <c r="PSY64" s="1028"/>
      <c r="PSZ64" s="1028"/>
      <c r="PTA64" s="1028"/>
      <c r="PTB64" s="1028"/>
      <c r="PTC64" s="1028"/>
      <c r="PTD64" s="1028"/>
      <c r="PTE64" s="1028"/>
      <c r="PTF64" s="1028"/>
      <c r="PTG64" s="1028"/>
      <c r="PTH64" s="1028"/>
      <c r="PTI64" s="1028"/>
      <c r="PTJ64" s="1028"/>
      <c r="PTK64" s="1028"/>
      <c r="PTL64" s="1028"/>
      <c r="PTM64" s="1028"/>
      <c r="PTN64" s="1028"/>
      <c r="PTO64" s="1028"/>
      <c r="PTP64" s="1028"/>
      <c r="PTQ64" s="1028"/>
      <c r="PTR64" s="1028"/>
      <c r="PTS64" s="1028"/>
      <c r="PTT64" s="1028"/>
      <c r="PTU64" s="1028"/>
      <c r="PTV64" s="1028"/>
      <c r="PTW64" s="1028"/>
      <c r="PTX64" s="1028"/>
      <c r="PTY64" s="1028"/>
      <c r="PTZ64" s="1028"/>
      <c r="PUA64" s="1028"/>
      <c r="PUB64" s="1028"/>
      <c r="PUC64" s="1028"/>
      <c r="PUD64" s="1028"/>
      <c r="PUE64" s="1028"/>
      <c r="PUF64" s="1028"/>
      <c r="PUG64" s="1028"/>
      <c r="PUH64" s="1028"/>
      <c r="PUI64" s="1028"/>
      <c r="PUJ64" s="1028"/>
      <c r="PUK64" s="1028"/>
      <c r="PUL64" s="1028"/>
      <c r="PUM64" s="1028"/>
      <c r="PUN64" s="1028"/>
      <c r="PUO64" s="1028"/>
      <c r="PUP64" s="1028"/>
      <c r="PUQ64" s="1028"/>
      <c r="PUR64" s="1028"/>
      <c r="PUS64" s="1028"/>
      <c r="PUT64" s="1028"/>
      <c r="PUU64" s="1028"/>
      <c r="PUV64" s="1028"/>
      <c r="PUW64" s="1028"/>
      <c r="PUX64" s="1028"/>
      <c r="PUY64" s="1028"/>
      <c r="PUZ64" s="1028"/>
      <c r="PVA64" s="1028"/>
      <c r="PVB64" s="1028"/>
      <c r="PVC64" s="1028"/>
      <c r="PVD64" s="1028"/>
      <c r="PVE64" s="1028"/>
      <c r="PVF64" s="1028"/>
      <c r="PVG64" s="1028"/>
      <c r="PVH64" s="1028"/>
      <c r="PVI64" s="1028"/>
      <c r="PVJ64" s="1028"/>
      <c r="PVK64" s="1028"/>
      <c r="PVL64" s="1028"/>
      <c r="PVM64" s="1028"/>
      <c r="PVN64" s="1028"/>
      <c r="PVO64" s="1028"/>
      <c r="PVP64" s="1028"/>
      <c r="PVQ64" s="1028"/>
      <c r="PVR64" s="1028"/>
      <c r="PVS64" s="1028"/>
      <c r="PVT64" s="1028"/>
      <c r="PVU64" s="1028"/>
      <c r="PVV64" s="1028"/>
      <c r="PVW64" s="1028"/>
      <c r="PVX64" s="1028"/>
      <c r="PVY64" s="1028"/>
      <c r="PVZ64" s="1028"/>
      <c r="PWA64" s="1028"/>
      <c r="PWB64" s="1028"/>
      <c r="PWC64" s="1028"/>
      <c r="PWD64" s="1028"/>
      <c r="PWE64" s="1028"/>
      <c r="PWF64" s="1028"/>
      <c r="PWG64" s="1028"/>
      <c r="PWH64" s="1028"/>
      <c r="PWI64" s="1028"/>
      <c r="PWJ64" s="1028"/>
      <c r="PWK64" s="1028"/>
      <c r="PWL64" s="1028"/>
      <c r="PWM64" s="1028"/>
      <c r="PWN64" s="1028"/>
      <c r="PWO64" s="1028"/>
      <c r="PWP64" s="1028"/>
      <c r="PWQ64" s="1028"/>
      <c r="PWR64" s="1028"/>
      <c r="PWS64" s="1028"/>
      <c r="PWT64" s="1028"/>
      <c r="PWU64" s="1028"/>
      <c r="PWV64" s="1028"/>
      <c r="PWW64" s="1028"/>
      <c r="PWX64" s="1028"/>
      <c r="PWY64" s="1028"/>
      <c r="PWZ64" s="1028"/>
      <c r="PXA64" s="1028"/>
      <c r="PXB64" s="1028"/>
      <c r="PXC64" s="1028"/>
      <c r="PXD64" s="1028"/>
      <c r="PXE64" s="1028"/>
      <c r="PXF64" s="1028"/>
      <c r="PXG64" s="1028"/>
      <c r="PXH64" s="1028"/>
      <c r="PXI64" s="1028"/>
      <c r="PXJ64" s="1028"/>
      <c r="PXK64" s="1028"/>
      <c r="PXL64" s="1028"/>
      <c r="PXM64" s="1028"/>
      <c r="PXN64" s="1028"/>
      <c r="PXO64" s="1028"/>
      <c r="PXP64" s="1028"/>
      <c r="PXQ64" s="1028"/>
      <c r="PXR64" s="1028"/>
      <c r="PXS64" s="1028"/>
      <c r="PXT64" s="1028"/>
      <c r="PXU64" s="1028"/>
      <c r="PXV64" s="1028"/>
      <c r="PXW64" s="1028"/>
      <c r="PXX64" s="1028"/>
      <c r="PXY64" s="1028"/>
      <c r="PXZ64" s="1028"/>
      <c r="PYA64" s="1028"/>
      <c r="PYB64" s="1028"/>
      <c r="PYC64" s="1028"/>
      <c r="PYD64" s="1028"/>
      <c r="PYE64" s="1028"/>
      <c r="PYF64" s="1028"/>
      <c r="PYG64" s="1028"/>
      <c r="PYH64" s="1028"/>
      <c r="PYI64" s="1028"/>
      <c r="PYJ64" s="1028"/>
      <c r="PYK64" s="1028"/>
      <c r="PYL64" s="1028"/>
      <c r="PYM64" s="1028"/>
      <c r="PYN64" s="1028"/>
      <c r="PYO64" s="1028"/>
      <c r="PYP64" s="1028"/>
      <c r="PYQ64" s="1028"/>
      <c r="PYR64" s="1028"/>
      <c r="PYS64" s="1028"/>
      <c r="PYT64" s="1028"/>
      <c r="PYU64" s="1028"/>
      <c r="PYV64" s="1028"/>
      <c r="PYW64" s="1028"/>
      <c r="PYX64" s="1028"/>
      <c r="PYY64" s="1028"/>
      <c r="PYZ64" s="1028"/>
      <c r="PZA64" s="1028"/>
      <c r="PZB64" s="1028"/>
      <c r="PZC64" s="1028"/>
      <c r="PZD64" s="1028"/>
      <c r="PZE64" s="1028"/>
      <c r="PZF64" s="1028"/>
      <c r="PZG64" s="1028"/>
      <c r="PZH64" s="1028"/>
      <c r="PZI64" s="1028"/>
      <c r="PZJ64" s="1028"/>
      <c r="PZK64" s="1028"/>
      <c r="PZL64" s="1028"/>
      <c r="PZM64" s="1028"/>
      <c r="PZN64" s="1028"/>
      <c r="PZO64" s="1028"/>
      <c r="PZP64" s="1028"/>
      <c r="PZQ64" s="1028"/>
      <c r="PZR64" s="1028"/>
      <c r="PZS64" s="1028"/>
      <c r="PZT64" s="1028"/>
      <c r="PZU64" s="1028"/>
      <c r="PZV64" s="1028"/>
      <c r="PZW64" s="1028"/>
      <c r="PZX64" s="1028"/>
      <c r="PZY64" s="1028"/>
      <c r="PZZ64" s="1028"/>
      <c r="QAA64" s="1028"/>
      <c r="QAB64" s="1028"/>
      <c r="QAC64" s="1028"/>
      <c r="QAD64" s="1028"/>
      <c r="QAE64" s="1028"/>
      <c r="QAF64" s="1028"/>
      <c r="QAG64" s="1028"/>
      <c r="QAH64" s="1028"/>
      <c r="QAI64" s="1028"/>
      <c r="QAJ64" s="1028"/>
      <c r="QAK64" s="1028"/>
      <c r="QAL64" s="1028"/>
      <c r="QAM64" s="1028"/>
      <c r="QAN64" s="1028"/>
      <c r="QAO64" s="1028"/>
      <c r="QAP64" s="1028"/>
      <c r="QAQ64" s="1028"/>
      <c r="QAR64" s="1028"/>
      <c r="QAS64" s="1028"/>
      <c r="QAT64" s="1028"/>
      <c r="QAU64" s="1028"/>
      <c r="QAV64" s="1028"/>
      <c r="QAW64" s="1028"/>
      <c r="QAX64" s="1028"/>
      <c r="QAY64" s="1028"/>
      <c r="QAZ64" s="1028"/>
      <c r="QBA64" s="1028"/>
      <c r="QBB64" s="1028"/>
      <c r="QBC64" s="1028"/>
      <c r="QBD64" s="1028"/>
      <c r="QBE64" s="1028"/>
      <c r="QBF64" s="1028"/>
      <c r="QBG64" s="1028"/>
      <c r="QBH64" s="1028"/>
      <c r="QBI64" s="1028"/>
      <c r="QBJ64" s="1028"/>
      <c r="QBK64" s="1028"/>
      <c r="QBL64" s="1028"/>
      <c r="QBM64" s="1028"/>
      <c r="QBN64" s="1028"/>
      <c r="QBO64" s="1028"/>
      <c r="QBP64" s="1028"/>
      <c r="QBQ64" s="1028"/>
      <c r="QBR64" s="1028"/>
      <c r="QBS64" s="1028"/>
      <c r="QBT64" s="1028"/>
      <c r="QBU64" s="1028"/>
      <c r="QBV64" s="1028"/>
      <c r="QBW64" s="1028"/>
      <c r="QBX64" s="1028"/>
      <c r="QBY64" s="1028"/>
      <c r="QBZ64" s="1028"/>
      <c r="QCA64" s="1028"/>
      <c r="QCB64" s="1028"/>
      <c r="QCC64" s="1028"/>
      <c r="QCD64" s="1028"/>
      <c r="QCE64" s="1028"/>
      <c r="QCF64" s="1028"/>
      <c r="QCG64" s="1028"/>
      <c r="QCH64" s="1028"/>
      <c r="QCI64" s="1028"/>
      <c r="QCJ64" s="1028"/>
      <c r="QCK64" s="1028"/>
      <c r="QCL64" s="1028"/>
      <c r="QCM64" s="1028"/>
      <c r="QCN64" s="1028"/>
      <c r="QCO64" s="1028"/>
      <c r="QCP64" s="1028"/>
      <c r="QCQ64" s="1028"/>
      <c r="QCR64" s="1028"/>
      <c r="QCS64" s="1028"/>
      <c r="QCT64" s="1028"/>
      <c r="QCU64" s="1028"/>
      <c r="QCV64" s="1028"/>
      <c r="QCW64" s="1028"/>
      <c r="QCX64" s="1028"/>
      <c r="QCY64" s="1028"/>
      <c r="QCZ64" s="1028"/>
      <c r="QDA64" s="1028"/>
      <c r="QDB64" s="1028"/>
      <c r="QDC64" s="1028"/>
      <c r="QDD64" s="1028"/>
      <c r="QDE64" s="1028"/>
      <c r="QDF64" s="1028"/>
      <c r="QDG64" s="1028"/>
      <c r="QDH64" s="1028"/>
      <c r="QDI64" s="1028"/>
      <c r="QDJ64" s="1028"/>
      <c r="QDK64" s="1028"/>
      <c r="QDL64" s="1028"/>
      <c r="QDM64" s="1028"/>
      <c r="QDN64" s="1028"/>
      <c r="QDO64" s="1028"/>
      <c r="QDP64" s="1028"/>
      <c r="QDQ64" s="1028"/>
      <c r="QDR64" s="1028"/>
      <c r="QDS64" s="1028"/>
      <c r="QDT64" s="1028"/>
      <c r="QDU64" s="1028"/>
      <c r="QDV64" s="1028"/>
      <c r="QDW64" s="1028"/>
      <c r="QDX64" s="1028"/>
      <c r="QDY64" s="1028"/>
      <c r="QDZ64" s="1028"/>
      <c r="QEA64" s="1028"/>
      <c r="QEB64" s="1028"/>
      <c r="QEC64" s="1028"/>
      <c r="QED64" s="1028"/>
      <c r="QEE64" s="1028"/>
      <c r="QEF64" s="1028"/>
      <c r="QEG64" s="1028"/>
      <c r="QEH64" s="1028"/>
      <c r="QEI64" s="1028"/>
      <c r="QEJ64" s="1028"/>
      <c r="QEK64" s="1028"/>
      <c r="QEL64" s="1028"/>
      <c r="QEM64" s="1028"/>
      <c r="QEN64" s="1028"/>
      <c r="QEO64" s="1028"/>
      <c r="QEP64" s="1028"/>
      <c r="QEQ64" s="1028"/>
      <c r="QER64" s="1028"/>
      <c r="QES64" s="1028"/>
      <c r="QET64" s="1028"/>
      <c r="QEU64" s="1028"/>
      <c r="QEV64" s="1028"/>
      <c r="QEW64" s="1028"/>
      <c r="QEX64" s="1028"/>
      <c r="QEY64" s="1028"/>
      <c r="QEZ64" s="1028"/>
      <c r="QFA64" s="1028"/>
      <c r="QFB64" s="1028"/>
      <c r="QFC64" s="1028"/>
      <c r="QFD64" s="1028"/>
      <c r="QFE64" s="1028"/>
      <c r="QFF64" s="1028"/>
      <c r="QFG64" s="1028"/>
      <c r="QFH64" s="1028"/>
      <c r="QFI64" s="1028"/>
      <c r="QFJ64" s="1028"/>
      <c r="QFK64" s="1028"/>
      <c r="QFL64" s="1028"/>
      <c r="QFM64" s="1028"/>
      <c r="QFN64" s="1028"/>
      <c r="QFO64" s="1028"/>
      <c r="QFP64" s="1028"/>
      <c r="QFQ64" s="1028"/>
      <c r="QFR64" s="1028"/>
      <c r="QFS64" s="1028"/>
      <c r="QFT64" s="1028"/>
      <c r="QFU64" s="1028"/>
      <c r="QFV64" s="1028"/>
      <c r="QFW64" s="1028"/>
      <c r="QFX64" s="1028"/>
      <c r="QFY64" s="1028"/>
      <c r="QFZ64" s="1028"/>
      <c r="QGA64" s="1028"/>
      <c r="QGB64" s="1028"/>
      <c r="QGC64" s="1028"/>
      <c r="QGD64" s="1028"/>
      <c r="QGE64" s="1028"/>
      <c r="QGF64" s="1028"/>
      <c r="QGG64" s="1028"/>
      <c r="QGH64" s="1028"/>
      <c r="QGI64" s="1028"/>
      <c r="QGJ64" s="1028"/>
      <c r="QGK64" s="1028"/>
      <c r="QGL64" s="1028"/>
      <c r="QGM64" s="1028"/>
      <c r="QGN64" s="1028"/>
      <c r="QGO64" s="1028"/>
      <c r="QGP64" s="1028"/>
      <c r="QGQ64" s="1028"/>
      <c r="QGR64" s="1028"/>
      <c r="QGS64" s="1028"/>
      <c r="QGT64" s="1028"/>
      <c r="QGU64" s="1028"/>
      <c r="QGV64" s="1028"/>
      <c r="QGW64" s="1028"/>
      <c r="QGX64" s="1028"/>
      <c r="QGY64" s="1028"/>
      <c r="QGZ64" s="1028"/>
      <c r="QHA64" s="1028"/>
      <c r="QHB64" s="1028"/>
      <c r="QHC64" s="1028"/>
      <c r="QHD64" s="1028"/>
      <c r="QHE64" s="1028"/>
      <c r="QHF64" s="1028"/>
      <c r="QHG64" s="1028"/>
      <c r="QHH64" s="1028"/>
      <c r="QHI64" s="1028"/>
      <c r="QHJ64" s="1028"/>
      <c r="QHK64" s="1028"/>
      <c r="QHL64" s="1028"/>
      <c r="QHM64" s="1028"/>
      <c r="QHN64" s="1028"/>
      <c r="QHO64" s="1028"/>
      <c r="QHP64" s="1028"/>
      <c r="QHQ64" s="1028"/>
      <c r="QHR64" s="1028"/>
      <c r="QHS64" s="1028"/>
      <c r="QHT64" s="1028"/>
      <c r="QHU64" s="1028"/>
      <c r="QHV64" s="1028"/>
      <c r="QHW64" s="1028"/>
      <c r="QHX64" s="1028"/>
      <c r="QHY64" s="1028"/>
      <c r="QHZ64" s="1028"/>
      <c r="QIA64" s="1028"/>
      <c r="QIB64" s="1028"/>
      <c r="QIC64" s="1028"/>
      <c r="QID64" s="1028"/>
      <c r="QIE64" s="1028"/>
      <c r="QIF64" s="1028"/>
      <c r="QIG64" s="1028"/>
      <c r="QIH64" s="1028"/>
      <c r="QII64" s="1028"/>
      <c r="QIJ64" s="1028"/>
      <c r="QIK64" s="1028"/>
      <c r="QIL64" s="1028"/>
      <c r="QIM64" s="1028"/>
      <c r="QIN64" s="1028"/>
      <c r="QIO64" s="1028"/>
      <c r="QIP64" s="1028"/>
      <c r="QIQ64" s="1028"/>
      <c r="QIR64" s="1028"/>
      <c r="QIS64" s="1028"/>
      <c r="QIT64" s="1028"/>
      <c r="QIU64" s="1028"/>
      <c r="QIV64" s="1028"/>
      <c r="QIW64" s="1028"/>
      <c r="QIX64" s="1028"/>
      <c r="QIY64" s="1028"/>
      <c r="QIZ64" s="1028"/>
      <c r="QJA64" s="1028"/>
      <c r="QJB64" s="1028"/>
      <c r="QJC64" s="1028"/>
      <c r="QJD64" s="1028"/>
      <c r="QJE64" s="1028"/>
      <c r="QJF64" s="1028"/>
      <c r="QJG64" s="1028"/>
      <c r="QJH64" s="1028"/>
      <c r="QJI64" s="1028"/>
      <c r="QJJ64" s="1028"/>
      <c r="QJK64" s="1028"/>
      <c r="QJL64" s="1028"/>
      <c r="QJM64" s="1028"/>
      <c r="QJN64" s="1028"/>
      <c r="QJO64" s="1028"/>
      <c r="QJP64" s="1028"/>
      <c r="QJQ64" s="1028"/>
      <c r="QJR64" s="1028"/>
      <c r="QJS64" s="1028"/>
      <c r="QJT64" s="1028"/>
      <c r="QJU64" s="1028"/>
      <c r="QJV64" s="1028"/>
      <c r="QJW64" s="1028"/>
      <c r="QJX64" s="1028"/>
      <c r="QJY64" s="1028"/>
      <c r="QJZ64" s="1028"/>
      <c r="QKA64" s="1028"/>
      <c r="QKB64" s="1028"/>
      <c r="QKC64" s="1028"/>
      <c r="QKD64" s="1028"/>
      <c r="QKE64" s="1028"/>
      <c r="QKF64" s="1028"/>
      <c r="QKG64" s="1028"/>
      <c r="QKH64" s="1028"/>
      <c r="QKI64" s="1028"/>
      <c r="QKJ64" s="1028"/>
      <c r="QKK64" s="1028"/>
      <c r="QKL64" s="1028"/>
      <c r="QKM64" s="1028"/>
      <c r="QKN64" s="1028"/>
      <c r="QKO64" s="1028"/>
      <c r="QKP64" s="1028"/>
      <c r="QKQ64" s="1028"/>
      <c r="QKR64" s="1028"/>
      <c r="QKS64" s="1028"/>
      <c r="QKT64" s="1028"/>
      <c r="QKU64" s="1028"/>
      <c r="QKV64" s="1028"/>
      <c r="QKW64" s="1028"/>
      <c r="QKX64" s="1028"/>
      <c r="QKY64" s="1028"/>
      <c r="QKZ64" s="1028"/>
      <c r="QLA64" s="1028"/>
      <c r="QLB64" s="1028"/>
      <c r="QLC64" s="1028"/>
      <c r="QLD64" s="1028"/>
      <c r="QLE64" s="1028"/>
      <c r="QLF64" s="1028"/>
      <c r="QLG64" s="1028"/>
      <c r="QLH64" s="1028"/>
      <c r="QLI64" s="1028"/>
      <c r="QLJ64" s="1028"/>
      <c r="QLK64" s="1028"/>
      <c r="QLL64" s="1028"/>
      <c r="QLM64" s="1028"/>
      <c r="QLN64" s="1028"/>
      <c r="QLO64" s="1028"/>
      <c r="QLP64" s="1028"/>
      <c r="QLQ64" s="1028"/>
      <c r="QLR64" s="1028"/>
      <c r="QLS64" s="1028"/>
      <c r="QLT64" s="1028"/>
      <c r="QLU64" s="1028"/>
      <c r="QLV64" s="1028"/>
      <c r="QLW64" s="1028"/>
      <c r="QLX64" s="1028"/>
      <c r="QLY64" s="1028"/>
      <c r="QLZ64" s="1028"/>
      <c r="QMA64" s="1028"/>
      <c r="QMB64" s="1028"/>
      <c r="QMC64" s="1028"/>
      <c r="QMD64" s="1028"/>
      <c r="QME64" s="1028"/>
      <c r="QMF64" s="1028"/>
      <c r="QMG64" s="1028"/>
      <c r="QMH64" s="1028"/>
      <c r="QMI64" s="1028"/>
      <c r="QMJ64" s="1028"/>
      <c r="QMK64" s="1028"/>
      <c r="QML64" s="1028"/>
      <c r="QMM64" s="1028"/>
      <c r="QMN64" s="1028"/>
      <c r="QMO64" s="1028"/>
      <c r="QMP64" s="1028"/>
      <c r="QMQ64" s="1028"/>
      <c r="QMR64" s="1028"/>
      <c r="QMS64" s="1028"/>
      <c r="QMT64" s="1028"/>
      <c r="QMU64" s="1028"/>
      <c r="QMV64" s="1028"/>
      <c r="QMW64" s="1028"/>
      <c r="QMX64" s="1028"/>
      <c r="QMY64" s="1028"/>
      <c r="QMZ64" s="1028"/>
      <c r="QNA64" s="1028"/>
      <c r="QNB64" s="1028"/>
      <c r="QNC64" s="1028"/>
      <c r="QND64" s="1028"/>
      <c r="QNE64" s="1028"/>
      <c r="QNF64" s="1028"/>
      <c r="QNG64" s="1028"/>
      <c r="QNH64" s="1028"/>
      <c r="QNI64" s="1028"/>
      <c r="QNJ64" s="1028"/>
      <c r="QNK64" s="1028"/>
      <c r="QNL64" s="1028"/>
      <c r="QNM64" s="1028"/>
      <c r="QNN64" s="1028"/>
      <c r="QNO64" s="1028"/>
      <c r="QNP64" s="1028"/>
      <c r="QNQ64" s="1028"/>
      <c r="QNR64" s="1028"/>
      <c r="QNS64" s="1028"/>
      <c r="QNT64" s="1028"/>
      <c r="QNU64" s="1028"/>
      <c r="QNV64" s="1028"/>
      <c r="QNW64" s="1028"/>
      <c r="QNX64" s="1028"/>
      <c r="QNY64" s="1028"/>
      <c r="QNZ64" s="1028"/>
      <c r="QOA64" s="1028"/>
      <c r="QOB64" s="1028"/>
      <c r="QOC64" s="1028"/>
      <c r="QOD64" s="1028"/>
      <c r="QOE64" s="1028"/>
      <c r="QOF64" s="1028"/>
      <c r="QOG64" s="1028"/>
      <c r="QOH64" s="1028"/>
      <c r="QOI64" s="1028"/>
      <c r="QOJ64" s="1028"/>
      <c r="QOK64" s="1028"/>
      <c r="QOL64" s="1028"/>
      <c r="QOM64" s="1028"/>
      <c r="QON64" s="1028"/>
      <c r="QOO64" s="1028"/>
      <c r="QOP64" s="1028"/>
      <c r="QOQ64" s="1028"/>
      <c r="QOR64" s="1028"/>
      <c r="QOS64" s="1028"/>
      <c r="QOT64" s="1028"/>
      <c r="QOU64" s="1028"/>
      <c r="QOV64" s="1028"/>
      <c r="QOW64" s="1028"/>
      <c r="QOX64" s="1028"/>
      <c r="QOY64" s="1028"/>
      <c r="QOZ64" s="1028"/>
      <c r="QPA64" s="1028"/>
      <c r="QPB64" s="1028"/>
      <c r="QPC64" s="1028"/>
      <c r="QPD64" s="1028"/>
      <c r="QPE64" s="1028"/>
      <c r="QPF64" s="1028"/>
      <c r="QPG64" s="1028"/>
      <c r="QPH64" s="1028"/>
      <c r="QPI64" s="1028"/>
      <c r="QPJ64" s="1028"/>
      <c r="QPK64" s="1028"/>
      <c r="QPL64" s="1028"/>
      <c r="QPM64" s="1028"/>
      <c r="QPN64" s="1028"/>
      <c r="QPO64" s="1028"/>
      <c r="QPP64" s="1028"/>
      <c r="QPQ64" s="1028"/>
      <c r="QPR64" s="1028"/>
      <c r="QPS64" s="1028"/>
      <c r="QPT64" s="1028"/>
      <c r="QPU64" s="1028"/>
      <c r="QPV64" s="1028"/>
      <c r="QPW64" s="1028"/>
      <c r="QPX64" s="1028"/>
      <c r="QPY64" s="1028"/>
      <c r="QPZ64" s="1028"/>
      <c r="QQA64" s="1028"/>
      <c r="QQB64" s="1028"/>
      <c r="QQC64" s="1028"/>
      <c r="QQD64" s="1028"/>
      <c r="QQE64" s="1028"/>
      <c r="QQF64" s="1028"/>
      <c r="QQG64" s="1028"/>
      <c r="QQH64" s="1028"/>
      <c r="QQI64" s="1028"/>
      <c r="QQJ64" s="1028"/>
      <c r="QQK64" s="1028"/>
      <c r="QQL64" s="1028"/>
      <c r="QQM64" s="1028"/>
      <c r="QQN64" s="1028"/>
      <c r="QQO64" s="1028"/>
      <c r="QQP64" s="1028"/>
      <c r="QQQ64" s="1028"/>
      <c r="QQR64" s="1028"/>
      <c r="QQS64" s="1028"/>
      <c r="QQT64" s="1028"/>
      <c r="QQU64" s="1028"/>
      <c r="QQV64" s="1028"/>
      <c r="QQW64" s="1028"/>
      <c r="QQX64" s="1028"/>
      <c r="QQY64" s="1028"/>
      <c r="QQZ64" s="1028"/>
      <c r="QRA64" s="1028"/>
      <c r="QRB64" s="1028"/>
      <c r="QRC64" s="1028"/>
      <c r="QRD64" s="1028"/>
      <c r="QRE64" s="1028"/>
      <c r="QRF64" s="1028"/>
      <c r="QRG64" s="1028"/>
      <c r="QRH64" s="1028"/>
      <c r="QRI64" s="1028"/>
      <c r="QRJ64" s="1028"/>
      <c r="QRK64" s="1028"/>
      <c r="QRL64" s="1028"/>
      <c r="QRM64" s="1028"/>
      <c r="QRN64" s="1028"/>
      <c r="QRO64" s="1028"/>
      <c r="QRP64" s="1028"/>
      <c r="QRQ64" s="1028"/>
      <c r="QRR64" s="1028"/>
      <c r="QRS64" s="1028"/>
      <c r="QRT64" s="1028"/>
      <c r="QRU64" s="1028"/>
      <c r="QRV64" s="1028"/>
      <c r="QRW64" s="1028"/>
      <c r="QRX64" s="1028"/>
      <c r="QRY64" s="1028"/>
      <c r="QRZ64" s="1028"/>
      <c r="QSA64" s="1028"/>
      <c r="QSB64" s="1028"/>
      <c r="QSC64" s="1028"/>
      <c r="QSD64" s="1028"/>
      <c r="QSE64" s="1028"/>
      <c r="QSF64" s="1028"/>
      <c r="QSG64" s="1028"/>
      <c r="QSH64" s="1028"/>
      <c r="QSI64" s="1028"/>
      <c r="QSJ64" s="1028"/>
      <c r="QSK64" s="1028"/>
      <c r="QSL64" s="1028"/>
      <c r="QSM64" s="1028"/>
      <c r="QSN64" s="1028"/>
      <c r="QSO64" s="1028"/>
      <c r="QSP64" s="1028"/>
      <c r="QSQ64" s="1028"/>
      <c r="QSR64" s="1028"/>
      <c r="QSS64" s="1028"/>
      <c r="QST64" s="1028"/>
      <c r="QSU64" s="1028"/>
      <c r="QSV64" s="1028"/>
      <c r="QSW64" s="1028"/>
      <c r="QSX64" s="1028"/>
      <c r="QSY64" s="1028"/>
      <c r="QSZ64" s="1028"/>
      <c r="QTA64" s="1028"/>
      <c r="QTB64" s="1028"/>
      <c r="QTC64" s="1028"/>
      <c r="QTD64" s="1028"/>
      <c r="QTE64" s="1028"/>
      <c r="QTF64" s="1028"/>
      <c r="QTG64" s="1028"/>
      <c r="QTH64" s="1028"/>
      <c r="QTI64" s="1028"/>
      <c r="QTJ64" s="1028"/>
      <c r="QTK64" s="1028"/>
      <c r="QTL64" s="1028"/>
      <c r="QTM64" s="1028"/>
      <c r="QTN64" s="1028"/>
      <c r="QTO64" s="1028"/>
      <c r="QTP64" s="1028"/>
      <c r="QTQ64" s="1028"/>
      <c r="QTR64" s="1028"/>
      <c r="QTS64" s="1028"/>
      <c r="QTT64" s="1028"/>
      <c r="QTU64" s="1028"/>
      <c r="QTV64" s="1028"/>
      <c r="QTW64" s="1028"/>
      <c r="QTX64" s="1028"/>
      <c r="QTY64" s="1028"/>
      <c r="QTZ64" s="1028"/>
      <c r="QUA64" s="1028"/>
      <c r="QUB64" s="1028"/>
      <c r="QUC64" s="1028"/>
      <c r="QUD64" s="1028"/>
      <c r="QUE64" s="1028"/>
      <c r="QUF64" s="1028"/>
      <c r="QUG64" s="1028"/>
      <c r="QUH64" s="1028"/>
      <c r="QUI64" s="1028"/>
      <c r="QUJ64" s="1028"/>
      <c r="QUK64" s="1028"/>
      <c r="QUL64" s="1028"/>
      <c r="QUM64" s="1028"/>
      <c r="QUN64" s="1028"/>
      <c r="QUO64" s="1028"/>
      <c r="QUP64" s="1028"/>
      <c r="QUQ64" s="1028"/>
      <c r="QUR64" s="1028"/>
      <c r="QUS64" s="1028"/>
      <c r="QUT64" s="1028"/>
      <c r="QUU64" s="1028"/>
      <c r="QUV64" s="1028"/>
      <c r="QUW64" s="1028"/>
      <c r="QUX64" s="1028"/>
      <c r="QUY64" s="1028"/>
      <c r="QUZ64" s="1028"/>
      <c r="QVA64" s="1028"/>
      <c r="QVB64" s="1028"/>
      <c r="QVC64" s="1028"/>
      <c r="QVD64" s="1028"/>
      <c r="QVE64" s="1028"/>
      <c r="QVF64" s="1028"/>
      <c r="QVG64" s="1028"/>
      <c r="QVH64" s="1028"/>
      <c r="QVI64" s="1028"/>
      <c r="QVJ64" s="1028"/>
      <c r="QVK64" s="1028"/>
      <c r="QVL64" s="1028"/>
      <c r="QVM64" s="1028"/>
      <c r="QVN64" s="1028"/>
      <c r="QVO64" s="1028"/>
      <c r="QVP64" s="1028"/>
      <c r="QVQ64" s="1028"/>
      <c r="QVR64" s="1028"/>
      <c r="QVS64" s="1028"/>
      <c r="QVT64" s="1028"/>
      <c r="QVU64" s="1028"/>
      <c r="QVV64" s="1028"/>
      <c r="QVW64" s="1028"/>
      <c r="QVX64" s="1028"/>
      <c r="QVY64" s="1028"/>
      <c r="QVZ64" s="1028"/>
      <c r="QWA64" s="1028"/>
      <c r="QWB64" s="1028"/>
      <c r="QWC64" s="1028"/>
      <c r="QWD64" s="1028"/>
      <c r="QWE64" s="1028"/>
      <c r="QWF64" s="1028"/>
      <c r="QWG64" s="1028"/>
      <c r="QWH64" s="1028"/>
      <c r="QWI64" s="1028"/>
      <c r="QWJ64" s="1028"/>
      <c r="QWK64" s="1028"/>
      <c r="QWL64" s="1028"/>
      <c r="QWM64" s="1028"/>
      <c r="QWN64" s="1028"/>
      <c r="QWO64" s="1028"/>
      <c r="QWP64" s="1028"/>
      <c r="QWQ64" s="1028"/>
      <c r="QWR64" s="1028"/>
      <c r="QWS64" s="1028"/>
      <c r="QWT64" s="1028"/>
      <c r="QWU64" s="1028"/>
      <c r="QWV64" s="1028"/>
      <c r="QWW64" s="1028"/>
      <c r="QWX64" s="1028"/>
      <c r="QWY64" s="1028"/>
      <c r="QWZ64" s="1028"/>
      <c r="QXA64" s="1028"/>
      <c r="QXB64" s="1028"/>
      <c r="QXC64" s="1028"/>
      <c r="QXD64" s="1028"/>
      <c r="QXE64" s="1028"/>
      <c r="QXF64" s="1028"/>
      <c r="QXG64" s="1028"/>
      <c r="QXH64" s="1028"/>
      <c r="QXI64" s="1028"/>
      <c r="QXJ64" s="1028"/>
      <c r="QXK64" s="1028"/>
      <c r="QXL64" s="1028"/>
      <c r="QXM64" s="1028"/>
      <c r="QXN64" s="1028"/>
      <c r="QXO64" s="1028"/>
      <c r="QXP64" s="1028"/>
      <c r="QXQ64" s="1028"/>
      <c r="QXR64" s="1028"/>
      <c r="QXS64" s="1028"/>
      <c r="QXT64" s="1028"/>
      <c r="QXU64" s="1028"/>
      <c r="QXV64" s="1028"/>
      <c r="QXW64" s="1028"/>
      <c r="QXX64" s="1028"/>
      <c r="QXY64" s="1028"/>
      <c r="QXZ64" s="1028"/>
      <c r="QYA64" s="1028"/>
      <c r="QYB64" s="1028"/>
      <c r="QYC64" s="1028"/>
      <c r="QYD64" s="1028"/>
      <c r="QYE64" s="1028"/>
      <c r="QYF64" s="1028"/>
      <c r="QYG64" s="1028"/>
      <c r="QYH64" s="1028"/>
      <c r="QYI64" s="1028"/>
      <c r="QYJ64" s="1028"/>
      <c r="QYK64" s="1028"/>
      <c r="QYL64" s="1028"/>
      <c r="QYM64" s="1028"/>
      <c r="QYN64" s="1028"/>
      <c r="QYO64" s="1028"/>
      <c r="QYP64" s="1028"/>
      <c r="QYQ64" s="1028"/>
      <c r="QYR64" s="1028"/>
      <c r="QYS64" s="1028"/>
      <c r="QYT64" s="1028"/>
      <c r="QYU64" s="1028"/>
      <c r="QYV64" s="1028"/>
      <c r="QYW64" s="1028"/>
      <c r="QYX64" s="1028"/>
      <c r="QYY64" s="1028"/>
      <c r="QYZ64" s="1028"/>
      <c r="QZA64" s="1028"/>
      <c r="QZB64" s="1028"/>
      <c r="QZC64" s="1028"/>
      <c r="QZD64" s="1028"/>
      <c r="QZE64" s="1028"/>
      <c r="QZF64" s="1028"/>
      <c r="QZG64" s="1028"/>
      <c r="QZH64" s="1028"/>
      <c r="QZI64" s="1028"/>
      <c r="QZJ64" s="1028"/>
      <c r="QZK64" s="1028"/>
      <c r="QZL64" s="1028"/>
      <c r="QZM64" s="1028"/>
      <c r="QZN64" s="1028"/>
      <c r="QZO64" s="1028"/>
      <c r="QZP64" s="1028"/>
      <c r="QZQ64" s="1028"/>
      <c r="QZR64" s="1028"/>
      <c r="QZS64" s="1028"/>
      <c r="QZT64" s="1028"/>
      <c r="QZU64" s="1028"/>
      <c r="QZV64" s="1028"/>
      <c r="QZW64" s="1028"/>
      <c r="QZX64" s="1028"/>
      <c r="QZY64" s="1028"/>
      <c r="QZZ64" s="1028"/>
      <c r="RAA64" s="1028"/>
      <c r="RAB64" s="1028"/>
      <c r="RAC64" s="1028"/>
      <c r="RAD64" s="1028"/>
      <c r="RAE64" s="1028"/>
      <c r="RAF64" s="1028"/>
      <c r="RAG64" s="1028"/>
      <c r="RAH64" s="1028"/>
      <c r="RAI64" s="1028"/>
      <c r="RAJ64" s="1028"/>
      <c r="RAK64" s="1028"/>
      <c r="RAL64" s="1028"/>
      <c r="RAM64" s="1028"/>
      <c r="RAN64" s="1028"/>
      <c r="RAO64" s="1028"/>
      <c r="RAP64" s="1028"/>
      <c r="RAQ64" s="1028"/>
      <c r="RAR64" s="1028"/>
      <c r="RAS64" s="1028"/>
      <c r="RAT64" s="1028"/>
      <c r="RAU64" s="1028"/>
      <c r="RAV64" s="1028"/>
      <c r="RAW64" s="1028"/>
      <c r="RAX64" s="1028"/>
      <c r="RAY64" s="1028"/>
      <c r="RAZ64" s="1028"/>
      <c r="RBA64" s="1028"/>
      <c r="RBB64" s="1028"/>
      <c r="RBC64" s="1028"/>
      <c r="RBD64" s="1028"/>
      <c r="RBE64" s="1028"/>
      <c r="RBF64" s="1028"/>
      <c r="RBG64" s="1028"/>
      <c r="RBH64" s="1028"/>
      <c r="RBI64" s="1028"/>
      <c r="RBJ64" s="1028"/>
      <c r="RBK64" s="1028"/>
      <c r="RBL64" s="1028"/>
      <c r="RBM64" s="1028"/>
      <c r="RBN64" s="1028"/>
      <c r="RBO64" s="1028"/>
      <c r="RBP64" s="1028"/>
      <c r="RBQ64" s="1028"/>
      <c r="RBR64" s="1028"/>
      <c r="RBS64" s="1028"/>
      <c r="RBT64" s="1028"/>
      <c r="RBU64" s="1028"/>
      <c r="RBV64" s="1028"/>
      <c r="RBW64" s="1028"/>
      <c r="RBX64" s="1028"/>
      <c r="RBY64" s="1028"/>
      <c r="RBZ64" s="1028"/>
      <c r="RCA64" s="1028"/>
      <c r="RCB64" s="1028"/>
      <c r="RCC64" s="1028"/>
      <c r="RCD64" s="1028"/>
      <c r="RCE64" s="1028"/>
      <c r="RCF64" s="1028"/>
      <c r="RCG64" s="1028"/>
      <c r="RCH64" s="1028"/>
      <c r="RCI64" s="1028"/>
      <c r="RCJ64" s="1028"/>
      <c r="RCK64" s="1028"/>
      <c r="RCL64" s="1028"/>
      <c r="RCM64" s="1028"/>
      <c r="RCN64" s="1028"/>
      <c r="RCO64" s="1028"/>
      <c r="RCP64" s="1028"/>
      <c r="RCQ64" s="1028"/>
      <c r="RCR64" s="1028"/>
      <c r="RCS64" s="1028"/>
      <c r="RCT64" s="1028"/>
      <c r="RCU64" s="1028"/>
      <c r="RCV64" s="1028"/>
      <c r="RCW64" s="1028"/>
      <c r="RCX64" s="1028"/>
      <c r="RCY64" s="1028"/>
      <c r="RCZ64" s="1028"/>
      <c r="RDA64" s="1028"/>
      <c r="RDB64" s="1028"/>
      <c r="RDC64" s="1028"/>
      <c r="RDD64" s="1028"/>
      <c r="RDE64" s="1028"/>
      <c r="RDF64" s="1028"/>
      <c r="RDG64" s="1028"/>
      <c r="RDH64" s="1028"/>
      <c r="RDI64" s="1028"/>
      <c r="RDJ64" s="1028"/>
      <c r="RDK64" s="1028"/>
      <c r="RDL64" s="1028"/>
      <c r="RDM64" s="1028"/>
      <c r="RDN64" s="1028"/>
      <c r="RDO64" s="1028"/>
      <c r="RDP64" s="1028"/>
      <c r="RDQ64" s="1028"/>
      <c r="RDR64" s="1028"/>
      <c r="RDS64" s="1028"/>
      <c r="RDT64" s="1028"/>
      <c r="RDU64" s="1028"/>
      <c r="RDV64" s="1028"/>
      <c r="RDW64" s="1028"/>
      <c r="RDX64" s="1028"/>
      <c r="RDY64" s="1028"/>
      <c r="RDZ64" s="1028"/>
      <c r="REA64" s="1028"/>
      <c r="REB64" s="1028"/>
      <c r="REC64" s="1028"/>
      <c r="RED64" s="1028"/>
      <c r="REE64" s="1028"/>
      <c r="REF64" s="1028"/>
      <c r="REG64" s="1028"/>
      <c r="REH64" s="1028"/>
      <c r="REI64" s="1028"/>
      <c r="REJ64" s="1028"/>
      <c r="REK64" s="1028"/>
      <c r="REL64" s="1028"/>
      <c r="REM64" s="1028"/>
      <c r="REN64" s="1028"/>
      <c r="REO64" s="1028"/>
      <c r="REP64" s="1028"/>
      <c r="REQ64" s="1028"/>
      <c r="RER64" s="1028"/>
      <c r="RES64" s="1028"/>
      <c r="RET64" s="1028"/>
      <c r="REU64" s="1028"/>
      <c r="REV64" s="1028"/>
      <c r="REW64" s="1028"/>
      <c r="REX64" s="1028"/>
      <c r="REY64" s="1028"/>
      <c r="REZ64" s="1028"/>
      <c r="RFA64" s="1028"/>
      <c r="RFB64" s="1028"/>
      <c r="RFC64" s="1028"/>
      <c r="RFD64" s="1028"/>
      <c r="RFE64" s="1028"/>
      <c r="RFF64" s="1028"/>
      <c r="RFG64" s="1028"/>
      <c r="RFH64" s="1028"/>
      <c r="RFI64" s="1028"/>
      <c r="RFJ64" s="1028"/>
      <c r="RFK64" s="1028"/>
      <c r="RFL64" s="1028"/>
      <c r="RFM64" s="1028"/>
      <c r="RFN64" s="1028"/>
      <c r="RFO64" s="1028"/>
      <c r="RFP64" s="1028"/>
      <c r="RFQ64" s="1028"/>
      <c r="RFR64" s="1028"/>
      <c r="RFS64" s="1028"/>
      <c r="RFT64" s="1028"/>
      <c r="RFU64" s="1028"/>
      <c r="RFV64" s="1028"/>
      <c r="RFW64" s="1028"/>
      <c r="RFX64" s="1028"/>
      <c r="RFY64" s="1028"/>
      <c r="RFZ64" s="1028"/>
      <c r="RGA64" s="1028"/>
      <c r="RGB64" s="1028"/>
      <c r="RGC64" s="1028"/>
      <c r="RGD64" s="1028"/>
      <c r="RGE64" s="1028"/>
      <c r="RGF64" s="1028"/>
      <c r="RGG64" s="1028"/>
      <c r="RGH64" s="1028"/>
      <c r="RGI64" s="1028"/>
      <c r="RGJ64" s="1028"/>
      <c r="RGK64" s="1028"/>
      <c r="RGL64" s="1028"/>
      <c r="RGM64" s="1028"/>
      <c r="RGN64" s="1028"/>
      <c r="RGO64" s="1028"/>
      <c r="RGP64" s="1028"/>
      <c r="RGQ64" s="1028"/>
      <c r="RGR64" s="1028"/>
      <c r="RGS64" s="1028"/>
      <c r="RGT64" s="1028"/>
      <c r="RGU64" s="1028"/>
      <c r="RGV64" s="1028"/>
      <c r="RGW64" s="1028"/>
      <c r="RGX64" s="1028"/>
      <c r="RGY64" s="1028"/>
      <c r="RGZ64" s="1028"/>
      <c r="RHA64" s="1028"/>
      <c r="RHB64" s="1028"/>
      <c r="RHC64" s="1028"/>
      <c r="RHD64" s="1028"/>
      <c r="RHE64" s="1028"/>
      <c r="RHF64" s="1028"/>
      <c r="RHG64" s="1028"/>
      <c r="RHH64" s="1028"/>
      <c r="RHI64" s="1028"/>
      <c r="RHJ64" s="1028"/>
      <c r="RHK64" s="1028"/>
      <c r="RHL64" s="1028"/>
      <c r="RHM64" s="1028"/>
      <c r="RHN64" s="1028"/>
      <c r="RHO64" s="1028"/>
      <c r="RHP64" s="1028"/>
      <c r="RHQ64" s="1028"/>
      <c r="RHR64" s="1028"/>
      <c r="RHS64" s="1028"/>
      <c r="RHT64" s="1028"/>
      <c r="RHU64" s="1028"/>
      <c r="RHV64" s="1028"/>
      <c r="RHW64" s="1028"/>
      <c r="RHX64" s="1028"/>
      <c r="RHY64" s="1028"/>
      <c r="RHZ64" s="1028"/>
      <c r="RIA64" s="1028"/>
      <c r="RIB64" s="1028"/>
      <c r="RIC64" s="1028"/>
      <c r="RID64" s="1028"/>
      <c r="RIE64" s="1028"/>
      <c r="RIF64" s="1028"/>
      <c r="RIG64" s="1028"/>
      <c r="RIH64" s="1028"/>
      <c r="RII64" s="1028"/>
      <c r="RIJ64" s="1028"/>
      <c r="RIK64" s="1028"/>
      <c r="RIL64" s="1028"/>
      <c r="RIM64" s="1028"/>
      <c r="RIN64" s="1028"/>
      <c r="RIO64" s="1028"/>
      <c r="RIP64" s="1028"/>
      <c r="RIQ64" s="1028"/>
      <c r="RIR64" s="1028"/>
      <c r="RIS64" s="1028"/>
      <c r="RIT64" s="1028"/>
      <c r="RIU64" s="1028"/>
      <c r="RIV64" s="1028"/>
      <c r="RIW64" s="1028"/>
      <c r="RIX64" s="1028"/>
      <c r="RIY64" s="1028"/>
      <c r="RIZ64" s="1028"/>
      <c r="RJA64" s="1028"/>
      <c r="RJB64" s="1028"/>
      <c r="RJC64" s="1028"/>
      <c r="RJD64" s="1028"/>
      <c r="RJE64" s="1028"/>
      <c r="RJF64" s="1028"/>
      <c r="RJG64" s="1028"/>
      <c r="RJH64" s="1028"/>
      <c r="RJI64" s="1028"/>
      <c r="RJJ64" s="1028"/>
      <c r="RJK64" s="1028"/>
      <c r="RJL64" s="1028"/>
      <c r="RJM64" s="1028"/>
      <c r="RJN64" s="1028"/>
      <c r="RJO64" s="1028"/>
      <c r="RJP64" s="1028"/>
      <c r="RJQ64" s="1028"/>
      <c r="RJR64" s="1028"/>
      <c r="RJS64" s="1028"/>
      <c r="RJT64" s="1028"/>
      <c r="RJU64" s="1028"/>
      <c r="RJV64" s="1028"/>
      <c r="RJW64" s="1028"/>
      <c r="RJX64" s="1028"/>
      <c r="RJY64" s="1028"/>
      <c r="RJZ64" s="1028"/>
      <c r="RKA64" s="1028"/>
      <c r="RKB64" s="1028"/>
      <c r="RKC64" s="1028"/>
      <c r="RKD64" s="1028"/>
      <c r="RKE64" s="1028"/>
      <c r="RKF64" s="1028"/>
      <c r="RKG64" s="1028"/>
      <c r="RKH64" s="1028"/>
      <c r="RKI64" s="1028"/>
      <c r="RKJ64" s="1028"/>
      <c r="RKK64" s="1028"/>
      <c r="RKL64" s="1028"/>
      <c r="RKM64" s="1028"/>
      <c r="RKN64" s="1028"/>
      <c r="RKO64" s="1028"/>
      <c r="RKP64" s="1028"/>
      <c r="RKQ64" s="1028"/>
      <c r="RKR64" s="1028"/>
      <c r="RKS64" s="1028"/>
      <c r="RKT64" s="1028"/>
      <c r="RKU64" s="1028"/>
      <c r="RKV64" s="1028"/>
      <c r="RKW64" s="1028"/>
      <c r="RKX64" s="1028"/>
      <c r="RKY64" s="1028"/>
      <c r="RKZ64" s="1028"/>
      <c r="RLA64" s="1028"/>
      <c r="RLB64" s="1028"/>
      <c r="RLC64" s="1028"/>
      <c r="RLD64" s="1028"/>
      <c r="RLE64" s="1028"/>
      <c r="RLF64" s="1028"/>
      <c r="RLG64" s="1028"/>
      <c r="RLH64" s="1028"/>
      <c r="RLI64" s="1028"/>
      <c r="RLJ64" s="1028"/>
      <c r="RLK64" s="1028"/>
      <c r="RLL64" s="1028"/>
      <c r="RLM64" s="1028"/>
      <c r="RLN64" s="1028"/>
      <c r="RLO64" s="1028"/>
      <c r="RLP64" s="1028"/>
      <c r="RLQ64" s="1028"/>
      <c r="RLR64" s="1028"/>
      <c r="RLS64" s="1028"/>
      <c r="RLT64" s="1028"/>
      <c r="RLU64" s="1028"/>
      <c r="RLV64" s="1028"/>
      <c r="RLW64" s="1028"/>
      <c r="RLX64" s="1028"/>
      <c r="RLY64" s="1028"/>
      <c r="RLZ64" s="1028"/>
      <c r="RMA64" s="1028"/>
      <c r="RMB64" s="1028"/>
      <c r="RMC64" s="1028"/>
      <c r="RMD64" s="1028"/>
      <c r="RME64" s="1028"/>
      <c r="RMF64" s="1028"/>
      <c r="RMG64" s="1028"/>
      <c r="RMH64" s="1028"/>
      <c r="RMI64" s="1028"/>
      <c r="RMJ64" s="1028"/>
      <c r="RMK64" s="1028"/>
      <c r="RML64" s="1028"/>
      <c r="RMM64" s="1028"/>
      <c r="RMN64" s="1028"/>
      <c r="RMO64" s="1028"/>
      <c r="RMP64" s="1028"/>
      <c r="RMQ64" s="1028"/>
      <c r="RMR64" s="1028"/>
      <c r="RMS64" s="1028"/>
      <c r="RMT64" s="1028"/>
      <c r="RMU64" s="1028"/>
      <c r="RMV64" s="1028"/>
      <c r="RMW64" s="1028"/>
      <c r="RMX64" s="1028"/>
      <c r="RMY64" s="1028"/>
      <c r="RMZ64" s="1028"/>
      <c r="RNA64" s="1028"/>
      <c r="RNB64" s="1028"/>
      <c r="RNC64" s="1028"/>
      <c r="RND64" s="1028"/>
      <c r="RNE64" s="1028"/>
      <c r="RNF64" s="1028"/>
      <c r="RNG64" s="1028"/>
      <c r="RNH64" s="1028"/>
      <c r="RNI64" s="1028"/>
      <c r="RNJ64" s="1028"/>
      <c r="RNK64" s="1028"/>
      <c r="RNL64" s="1028"/>
      <c r="RNM64" s="1028"/>
      <c r="RNN64" s="1028"/>
      <c r="RNO64" s="1028"/>
      <c r="RNP64" s="1028"/>
      <c r="RNQ64" s="1028"/>
      <c r="RNR64" s="1028"/>
      <c r="RNS64" s="1028"/>
      <c r="RNT64" s="1028"/>
      <c r="RNU64" s="1028"/>
      <c r="RNV64" s="1028"/>
      <c r="RNW64" s="1028"/>
      <c r="RNX64" s="1028"/>
      <c r="RNY64" s="1028"/>
      <c r="RNZ64" s="1028"/>
      <c r="ROA64" s="1028"/>
      <c r="ROB64" s="1028"/>
      <c r="ROC64" s="1028"/>
      <c r="ROD64" s="1028"/>
      <c r="ROE64" s="1028"/>
      <c r="ROF64" s="1028"/>
      <c r="ROG64" s="1028"/>
      <c r="ROH64" s="1028"/>
      <c r="ROI64" s="1028"/>
      <c r="ROJ64" s="1028"/>
      <c r="ROK64" s="1028"/>
      <c r="ROL64" s="1028"/>
      <c r="ROM64" s="1028"/>
      <c r="RON64" s="1028"/>
      <c r="ROO64" s="1028"/>
      <c r="ROP64" s="1028"/>
      <c r="ROQ64" s="1028"/>
      <c r="ROR64" s="1028"/>
      <c r="ROS64" s="1028"/>
      <c r="ROT64" s="1028"/>
      <c r="ROU64" s="1028"/>
      <c r="ROV64" s="1028"/>
      <c r="ROW64" s="1028"/>
      <c r="ROX64" s="1028"/>
      <c r="ROY64" s="1028"/>
      <c r="ROZ64" s="1028"/>
      <c r="RPA64" s="1028"/>
      <c r="RPB64" s="1028"/>
      <c r="RPC64" s="1028"/>
      <c r="RPD64" s="1028"/>
      <c r="RPE64" s="1028"/>
      <c r="RPF64" s="1028"/>
      <c r="RPG64" s="1028"/>
      <c r="RPH64" s="1028"/>
      <c r="RPI64" s="1028"/>
      <c r="RPJ64" s="1028"/>
      <c r="RPK64" s="1028"/>
      <c r="RPL64" s="1028"/>
      <c r="RPM64" s="1028"/>
      <c r="RPN64" s="1028"/>
      <c r="RPO64" s="1028"/>
      <c r="RPP64" s="1028"/>
      <c r="RPQ64" s="1028"/>
      <c r="RPR64" s="1028"/>
      <c r="RPS64" s="1028"/>
      <c r="RPT64" s="1028"/>
      <c r="RPU64" s="1028"/>
      <c r="RPV64" s="1028"/>
      <c r="RPW64" s="1028"/>
      <c r="RPX64" s="1028"/>
      <c r="RPY64" s="1028"/>
      <c r="RPZ64" s="1028"/>
      <c r="RQA64" s="1028"/>
      <c r="RQB64" s="1028"/>
      <c r="RQC64" s="1028"/>
      <c r="RQD64" s="1028"/>
      <c r="RQE64" s="1028"/>
      <c r="RQF64" s="1028"/>
      <c r="RQG64" s="1028"/>
      <c r="RQH64" s="1028"/>
      <c r="RQI64" s="1028"/>
      <c r="RQJ64" s="1028"/>
      <c r="RQK64" s="1028"/>
      <c r="RQL64" s="1028"/>
      <c r="RQM64" s="1028"/>
      <c r="RQN64" s="1028"/>
      <c r="RQO64" s="1028"/>
      <c r="RQP64" s="1028"/>
      <c r="RQQ64" s="1028"/>
      <c r="RQR64" s="1028"/>
      <c r="RQS64" s="1028"/>
      <c r="RQT64" s="1028"/>
      <c r="RQU64" s="1028"/>
      <c r="RQV64" s="1028"/>
      <c r="RQW64" s="1028"/>
      <c r="RQX64" s="1028"/>
      <c r="RQY64" s="1028"/>
      <c r="RQZ64" s="1028"/>
      <c r="RRA64" s="1028"/>
      <c r="RRB64" s="1028"/>
      <c r="RRC64" s="1028"/>
      <c r="RRD64" s="1028"/>
      <c r="RRE64" s="1028"/>
      <c r="RRF64" s="1028"/>
      <c r="RRG64" s="1028"/>
      <c r="RRH64" s="1028"/>
      <c r="RRI64" s="1028"/>
      <c r="RRJ64" s="1028"/>
      <c r="RRK64" s="1028"/>
      <c r="RRL64" s="1028"/>
      <c r="RRM64" s="1028"/>
      <c r="RRN64" s="1028"/>
      <c r="RRO64" s="1028"/>
      <c r="RRP64" s="1028"/>
      <c r="RRQ64" s="1028"/>
      <c r="RRR64" s="1028"/>
      <c r="RRS64" s="1028"/>
      <c r="RRT64" s="1028"/>
      <c r="RRU64" s="1028"/>
      <c r="RRV64" s="1028"/>
      <c r="RRW64" s="1028"/>
      <c r="RRX64" s="1028"/>
      <c r="RRY64" s="1028"/>
      <c r="RRZ64" s="1028"/>
      <c r="RSA64" s="1028"/>
      <c r="RSB64" s="1028"/>
      <c r="RSC64" s="1028"/>
      <c r="RSD64" s="1028"/>
      <c r="RSE64" s="1028"/>
      <c r="RSF64" s="1028"/>
      <c r="RSG64" s="1028"/>
      <c r="RSH64" s="1028"/>
      <c r="RSI64" s="1028"/>
      <c r="RSJ64" s="1028"/>
      <c r="RSK64" s="1028"/>
      <c r="RSL64" s="1028"/>
      <c r="RSM64" s="1028"/>
      <c r="RSN64" s="1028"/>
      <c r="RSO64" s="1028"/>
      <c r="RSP64" s="1028"/>
      <c r="RSQ64" s="1028"/>
      <c r="RSR64" s="1028"/>
      <c r="RSS64" s="1028"/>
      <c r="RST64" s="1028"/>
      <c r="RSU64" s="1028"/>
      <c r="RSV64" s="1028"/>
      <c r="RSW64" s="1028"/>
      <c r="RSX64" s="1028"/>
      <c r="RSY64" s="1028"/>
      <c r="RSZ64" s="1028"/>
      <c r="RTA64" s="1028"/>
      <c r="RTB64" s="1028"/>
      <c r="RTC64" s="1028"/>
      <c r="RTD64" s="1028"/>
      <c r="RTE64" s="1028"/>
      <c r="RTF64" s="1028"/>
      <c r="RTG64" s="1028"/>
      <c r="RTH64" s="1028"/>
      <c r="RTI64" s="1028"/>
      <c r="RTJ64" s="1028"/>
      <c r="RTK64" s="1028"/>
      <c r="RTL64" s="1028"/>
      <c r="RTM64" s="1028"/>
      <c r="RTN64" s="1028"/>
      <c r="RTO64" s="1028"/>
      <c r="RTP64" s="1028"/>
      <c r="RTQ64" s="1028"/>
      <c r="RTR64" s="1028"/>
      <c r="RTS64" s="1028"/>
      <c r="RTT64" s="1028"/>
      <c r="RTU64" s="1028"/>
      <c r="RTV64" s="1028"/>
      <c r="RTW64" s="1028"/>
      <c r="RTX64" s="1028"/>
      <c r="RTY64" s="1028"/>
      <c r="RTZ64" s="1028"/>
      <c r="RUA64" s="1028"/>
      <c r="RUB64" s="1028"/>
      <c r="RUC64" s="1028"/>
      <c r="RUD64" s="1028"/>
      <c r="RUE64" s="1028"/>
      <c r="RUF64" s="1028"/>
      <c r="RUG64" s="1028"/>
      <c r="RUH64" s="1028"/>
      <c r="RUI64" s="1028"/>
      <c r="RUJ64" s="1028"/>
      <c r="RUK64" s="1028"/>
      <c r="RUL64" s="1028"/>
      <c r="RUM64" s="1028"/>
      <c r="RUN64" s="1028"/>
      <c r="RUO64" s="1028"/>
      <c r="RUP64" s="1028"/>
      <c r="RUQ64" s="1028"/>
      <c r="RUR64" s="1028"/>
      <c r="RUS64" s="1028"/>
      <c r="RUT64" s="1028"/>
      <c r="RUU64" s="1028"/>
      <c r="RUV64" s="1028"/>
      <c r="RUW64" s="1028"/>
      <c r="RUX64" s="1028"/>
      <c r="RUY64" s="1028"/>
      <c r="RUZ64" s="1028"/>
      <c r="RVA64" s="1028"/>
      <c r="RVB64" s="1028"/>
      <c r="RVC64" s="1028"/>
      <c r="RVD64" s="1028"/>
      <c r="RVE64" s="1028"/>
      <c r="RVF64" s="1028"/>
      <c r="RVG64" s="1028"/>
      <c r="RVH64" s="1028"/>
      <c r="RVI64" s="1028"/>
      <c r="RVJ64" s="1028"/>
      <c r="RVK64" s="1028"/>
      <c r="RVL64" s="1028"/>
      <c r="RVM64" s="1028"/>
      <c r="RVN64" s="1028"/>
      <c r="RVO64" s="1028"/>
      <c r="RVP64" s="1028"/>
      <c r="RVQ64" s="1028"/>
      <c r="RVR64" s="1028"/>
      <c r="RVS64" s="1028"/>
      <c r="RVT64" s="1028"/>
      <c r="RVU64" s="1028"/>
      <c r="RVV64" s="1028"/>
      <c r="RVW64" s="1028"/>
      <c r="RVX64" s="1028"/>
      <c r="RVY64" s="1028"/>
      <c r="RVZ64" s="1028"/>
      <c r="RWA64" s="1028"/>
      <c r="RWB64" s="1028"/>
      <c r="RWC64" s="1028"/>
      <c r="RWD64" s="1028"/>
      <c r="RWE64" s="1028"/>
      <c r="RWF64" s="1028"/>
      <c r="RWG64" s="1028"/>
      <c r="RWH64" s="1028"/>
      <c r="RWI64" s="1028"/>
      <c r="RWJ64" s="1028"/>
      <c r="RWK64" s="1028"/>
      <c r="RWL64" s="1028"/>
      <c r="RWM64" s="1028"/>
      <c r="RWN64" s="1028"/>
      <c r="RWO64" s="1028"/>
      <c r="RWP64" s="1028"/>
      <c r="RWQ64" s="1028"/>
      <c r="RWR64" s="1028"/>
      <c r="RWS64" s="1028"/>
      <c r="RWT64" s="1028"/>
      <c r="RWU64" s="1028"/>
      <c r="RWV64" s="1028"/>
      <c r="RWW64" s="1028"/>
      <c r="RWX64" s="1028"/>
      <c r="RWY64" s="1028"/>
      <c r="RWZ64" s="1028"/>
      <c r="RXA64" s="1028"/>
      <c r="RXB64" s="1028"/>
      <c r="RXC64" s="1028"/>
      <c r="RXD64" s="1028"/>
      <c r="RXE64" s="1028"/>
      <c r="RXF64" s="1028"/>
      <c r="RXG64" s="1028"/>
      <c r="RXH64" s="1028"/>
      <c r="RXI64" s="1028"/>
      <c r="RXJ64" s="1028"/>
      <c r="RXK64" s="1028"/>
      <c r="RXL64" s="1028"/>
      <c r="RXM64" s="1028"/>
      <c r="RXN64" s="1028"/>
      <c r="RXO64" s="1028"/>
      <c r="RXP64" s="1028"/>
      <c r="RXQ64" s="1028"/>
      <c r="RXR64" s="1028"/>
      <c r="RXS64" s="1028"/>
      <c r="RXT64" s="1028"/>
      <c r="RXU64" s="1028"/>
      <c r="RXV64" s="1028"/>
      <c r="RXW64" s="1028"/>
      <c r="RXX64" s="1028"/>
      <c r="RXY64" s="1028"/>
      <c r="RXZ64" s="1028"/>
      <c r="RYA64" s="1028"/>
      <c r="RYB64" s="1028"/>
      <c r="RYC64" s="1028"/>
      <c r="RYD64" s="1028"/>
      <c r="RYE64" s="1028"/>
      <c r="RYF64" s="1028"/>
      <c r="RYG64" s="1028"/>
      <c r="RYH64" s="1028"/>
      <c r="RYI64" s="1028"/>
      <c r="RYJ64" s="1028"/>
      <c r="RYK64" s="1028"/>
      <c r="RYL64" s="1028"/>
      <c r="RYM64" s="1028"/>
      <c r="RYN64" s="1028"/>
      <c r="RYO64" s="1028"/>
      <c r="RYP64" s="1028"/>
      <c r="RYQ64" s="1028"/>
      <c r="RYR64" s="1028"/>
      <c r="RYS64" s="1028"/>
      <c r="RYT64" s="1028"/>
      <c r="RYU64" s="1028"/>
      <c r="RYV64" s="1028"/>
      <c r="RYW64" s="1028"/>
      <c r="RYX64" s="1028"/>
      <c r="RYY64" s="1028"/>
      <c r="RYZ64" s="1028"/>
      <c r="RZA64" s="1028"/>
      <c r="RZB64" s="1028"/>
      <c r="RZC64" s="1028"/>
      <c r="RZD64" s="1028"/>
      <c r="RZE64" s="1028"/>
      <c r="RZF64" s="1028"/>
      <c r="RZG64" s="1028"/>
      <c r="RZH64" s="1028"/>
      <c r="RZI64" s="1028"/>
      <c r="RZJ64" s="1028"/>
      <c r="RZK64" s="1028"/>
      <c r="RZL64" s="1028"/>
      <c r="RZM64" s="1028"/>
      <c r="RZN64" s="1028"/>
      <c r="RZO64" s="1028"/>
      <c r="RZP64" s="1028"/>
      <c r="RZQ64" s="1028"/>
      <c r="RZR64" s="1028"/>
      <c r="RZS64" s="1028"/>
      <c r="RZT64" s="1028"/>
      <c r="RZU64" s="1028"/>
      <c r="RZV64" s="1028"/>
      <c r="RZW64" s="1028"/>
      <c r="RZX64" s="1028"/>
      <c r="RZY64" s="1028"/>
      <c r="RZZ64" s="1028"/>
      <c r="SAA64" s="1028"/>
      <c r="SAB64" s="1028"/>
      <c r="SAC64" s="1028"/>
      <c r="SAD64" s="1028"/>
      <c r="SAE64" s="1028"/>
      <c r="SAF64" s="1028"/>
      <c r="SAG64" s="1028"/>
      <c r="SAH64" s="1028"/>
      <c r="SAI64" s="1028"/>
      <c r="SAJ64" s="1028"/>
      <c r="SAK64" s="1028"/>
      <c r="SAL64" s="1028"/>
      <c r="SAM64" s="1028"/>
      <c r="SAN64" s="1028"/>
      <c r="SAO64" s="1028"/>
      <c r="SAP64" s="1028"/>
      <c r="SAQ64" s="1028"/>
      <c r="SAR64" s="1028"/>
      <c r="SAS64" s="1028"/>
      <c r="SAT64" s="1028"/>
      <c r="SAU64" s="1028"/>
      <c r="SAV64" s="1028"/>
      <c r="SAW64" s="1028"/>
      <c r="SAX64" s="1028"/>
      <c r="SAY64" s="1028"/>
      <c r="SAZ64" s="1028"/>
      <c r="SBA64" s="1028"/>
      <c r="SBB64" s="1028"/>
      <c r="SBC64" s="1028"/>
      <c r="SBD64" s="1028"/>
      <c r="SBE64" s="1028"/>
      <c r="SBF64" s="1028"/>
      <c r="SBG64" s="1028"/>
      <c r="SBH64" s="1028"/>
      <c r="SBI64" s="1028"/>
      <c r="SBJ64" s="1028"/>
      <c r="SBK64" s="1028"/>
      <c r="SBL64" s="1028"/>
      <c r="SBM64" s="1028"/>
      <c r="SBN64" s="1028"/>
      <c r="SBO64" s="1028"/>
      <c r="SBP64" s="1028"/>
      <c r="SBQ64" s="1028"/>
      <c r="SBR64" s="1028"/>
      <c r="SBS64" s="1028"/>
      <c r="SBT64" s="1028"/>
      <c r="SBU64" s="1028"/>
      <c r="SBV64" s="1028"/>
      <c r="SBW64" s="1028"/>
      <c r="SBX64" s="1028"/>
      <c r="SBY64" s="1028"/>
      <c r="SBZ64" s="1028"/>
      <c r="SCA64" s="1028"/>
      <c r="SCB64" s="1028"/>
      <c r="SCC64" s="1028"/>
      <c r="SCD64" s="1028"/>
      <c r="SCE64" s="1028"/>
      <c r="SCF64" s="1028"/>
      <c r="SCG64" s="1028"/>
      <c r="SCH64" s="1028"/>
      <c r="SCI64" s="1028"/>
      <c r="SCJ64" s="1028"/>
      <c r="SCK64" s="1028"/>
      <c r="SCL64" s="1028"/>
      <c r="SCM64" s="1028"/>
      <c r="SCN64" s="1028"/>
      <c r="SCO64" s="1028"/>
      <c r="SCP64" s="1028"/>
      <c r="SCQ64" s="1028"/>
      <c r="SCR64" s="1028"/>
      <c r="SCS64" s="1028"/>
      <c r="SCT64" s="1028"/>
      <c r="SCU64" s="1028"/>
      <c r="SCV64" s="1028"/>
      <c r="SCW64" s="1028"/>
      <c r="SCX64" s="1028"/>
      <c r="SCY64" s="1028"/>
      <c r="SCZ64" s="1028"/>
      <c r="SDA64" s="1028"/>
      <c r="SDB64" s="1028"/>
      <c r="SDC64" s="1028"/>
      <c r="SDD64" s="1028"/>
      <c r="SDE64" s="1028"/>
      <c r="SDF64" s="1028"/>
      <c r="SDG64" s="1028"/>
      <c r="SDH64" s="1028"/>
      <c r="SDI64" s="1028"/>
      <c r="SDJ64" s="1028"/>
      <c r="SDK64" s="1028"/>
      <c r="SDL64" s="1028"/>
      <c r="SDM64" s="1028"/>
      <c r="SDN64" s="1028"/>
      <c r="SDO64" s="1028"/>
      <c r="SDP64" s="1028"/>
      <c r="SDQ64" s="1028"/>
      <c r="SDR64" s="1028"/>
      <c r="SDS64" s="1028"/>
      <c r="SDT64" s="1028"/>
      <c r="SDU64" s="1028"/>
      <c r="SDV64" s="1028"/>
      <c r="SDW64" s="1028"/>
      <c r="SDX64" s="1028"/>
      <c r="SDY64" s="1028"/>
      <c r="SDZ64" s="1028"/>
      <c r="SEA64" s="1028"/>
      <c r="SEB64" s="1028"/>
      <c r="SEC64" s="1028"/>
      <c r="SED64" s="1028"/>
      <c r="SEE64" s="1028"/>
      <c r="SEF64" s="1028"/>
      <c r="SEG64" s="1028"/>
      <c r="SEH64" s="1028"/>
      <c r="SEI64" s="1028"/>
      <c r="SEJ64" s="1028"/>
      <c r="SEK64" s="1028"/>
      <c r="SEL64" s="1028"/>
      <c r="SEM64" s="1028"/>
      <c r="SEN64" s="1028"/>
      <c r="SEO64" s="1028"/>
      <c r="SEP64" s="1028"/>
      <c r="SEQ64" s="1028"/>
      <c r="SER64" s="1028"/>
      <c r="SES64" s="1028"/>
      <c r="SET64" s="1028"/>
      <c r="SEU64" s="1028"/>
      <c r="SEV64" s="1028"/>
      <c r="SEW64" s="1028"/>
      <c r="SEX64" s="1028"/>
      <c r="SEY64" s="1028"/>
      <c r="SEZ64" s="1028"/>
      <c r="SFA64" s="1028"/>
      <c r="SFB64" s="1028"/>
      <c r="SFC64" s="1028"/>
      <c r="SFD64" s="1028"/>
      <c r="SFE64" s="1028"/>
      <c r="SFF64" s="1028"/>
      <c r="SFG64" s="1028"/>
      <c r="SFH64" s="1028"/>
      <c r="SFI64" s="1028"/>
      <c r="SFJ64" s="1028"/>
      <c r="SFK64" s="1028"/>
      <c r="SFL64" s="1028"/>
      <c r="SFM64" s="1028"/>
      <c r="SFN64" s="1028"/>
      <c r="SFO64" s="1028"/>
      <c r="SFP64" s="1028"/>
      <c r="SFQ64" s="1028"/>
      <c r="SFR64" s="1028"/>
      <c r="SFS64" s="1028"/>
      <c r="SFT64" s="1028"/>
      <c r="SFU64" s="1028"/>
      <c r="SFV64" s="1028"/>
      <c r="SFW64" s="1028"/>
      <c r="SFX64" s="1028"/>
      <c r="SFY64" s="1028"/>
      <c r="SFZ64" s="1028"/>
      <c r="SGA64" s="1028"/>
      <c r="SGB64" s="1028"/>
      <c r="SGC64" s="1028"/>
      <c r="SGD64" s="1028"/>
      <c r="SGE64" s="1028"/>
      <c r="SGF64" s="1028"/>
      <c r="SGG64" s="1028"/>
      <c r="SGH64" s="1028"/>
      <c r="SGI64" s="1028"/>
      <c r="SGJ64" s="1028"/>
      <c r="SGK64" s="1028"/>
      <c r="SGL64" s="1028"/>
      <c r="SGM64" s="1028"/>
      <c r="SGN64" s="1028"/>
      <c r="SGO64" s="1028"/>
      <c r="SGP64" s="1028"/>
      <c r="SGQ64" s="1028"/>
      <c r="SGR64" s="1028"/>
      <c r="SGS64" s="1028"/>
      <c r="SGT64" s="1028"/>
      <c r="SGU64" s="1028"/>
      <c r="SGV64" s="1028"/>
      <c r="SGW64" s="1028"/>
      <c r="SGX64" s="1028"/>
      <c r="SGY64" s="1028"/>
      <c r="SGZ64" s="1028"/>
      <c r="SHA64" s="1028"/>
      <c r="SHB64" s="1028"/>
      <c r="SHC64" s="1028"/>
      <c r="SHD64" s="1028"/>
      <c r="SHE64" s="1028"/>
      <c r="SHF64" s="1028"/>
      <c r="SHG64" s="1028"/>
      <c r="SHH64" s="1028"/>
      <c r="SHI64" s="1028"/>
      <c r="SHJ64" s="1028"/>
      <c r="SHK64" s="1028"/>
      <c r="SHL64" s="1028"/>
      <c r="SHM64" s="1028"/>
      <c r="SHN64" s="1028"/>
      <c r="SHO64" s="1028"/>
      <c r="SHP64" s="1028"/>
      <c r="SHQ64" s="1028"/>
      <c r="SHR64" s="1028"/>
      <c r="SHS64" s="1028"/>
      <c r="SHT64" s="1028"/>
      <c r="SHU64" s="1028"/>
      <c r="SHV64" s="1028"/>
      <c r="SHW64" s="1028"/>
      <c r="SHX64" s="1028"/>
      <c r="SHY64" s="1028"/>
      <c r="SHZ64" s="1028"/>
      <c r="SIA64" s="1028"/>
      <c r="SIB64" s="1028"/>
      <c r="SIC64" s="1028"/>
      <c r="SID64" s="1028"/>
      <c r="SIE64" s="1028"/>
      <c r="SIF64" s="1028"/>
      <c r="SIG64" s="1028"/>
      <c r="SIH64" s="1028"/>
      <c r="SII64" s="1028"/>
      <c r="SIJ64" s="1028"/>
      <c r="SIK64" s="1028"/>
      <c r="SIL64" s="1028"/>
      <c r="SIM64" s="1028"/>
      <c r="SIN64" s="1028"/>
      <c r="SIO64" s="1028"/>
      <c r="SIP64" s="1028"/>
      <c r="SIQ64" s="1028"/>
      <c r="SIR64" s="1028"/>
      <c r="SIS64" s="1028"/>
      <c r="SIT64" s="1028"/>
      <c r="SIU64" s="1028"/>
      <c r="SIV64" s="1028"/>
      <c r="SIW64" s="1028"/>
      <c r="SIX64" s="1028"/>
      <c r="SIY64" s="1028"/>
      <c r="SIZ64" s="1028"/>
      <c r="SJA64" s="1028"/>
      <c r="SJB64" s="1028"/>
      <c r="SJC64" s="1028"/>
      <c r="SJD64" s="1028"/>
      <c r="SJE64" s="1028"/>
      <c r="SJF64" s="1028"/>
      <c r="SJG64" s="1028"/>
      <c r="SJH64" s="1028"/>
      <c r="SJI64" s="1028"/>
      <c r="SJJ64" s="1028"/>
      <c r="SJK64" s="1028"/>
      <c r="SJL64" s="1028"/>
      <c r="SJM64" s="1028"/>
      <c r="SJN64" s="1028"/>
      <c r="SJO64" s="1028"/>
      <c r="SJP64" s="1028"/>
      <c r="SJQ64" s="1028"/>
      <c r="SJR64" s="1028"/>
      <c r="SJS64" s="1028"/>
      <c r="SJT64" s="1028"/>
      <c r="SJU64" s="1028"/>
      <c r="SJV64" s="1028"/>
      <c r="SJW64" s="1028"/>
      <c r="SJX64" s="1028"/>
      <c r="SJY64" s="1028"/>
      <c r="SJZ64" s="1028"/>
      <c r="SKA64" s="1028"/>
      <c r="SKB64" s="1028"/>
      <c r="SKC64" s="1028"/>
      <c r="SKD64" s="1028"/>
      <c r="SKE64" s="1028"/>
      <c r="SKF64" s="1028"/>
      <c r="SKG64" s="1028"/>
      <c r="SKH64" s="1028"/>
      <c r="SKI64" s="1028"/>
      <c r="SKJ64" s="1028"/>
      <c r="SKK64" s="1028"/>
      <c r="SKL64" s="1028"/>
      <c r="SKM64" s="1028"/>
      <c r="SKN64" s="1028"/>
      <c r="SKO64" s="1028"/>
      <c r="SKP64" s="1028"/>
      <c r="SKQ64" s="1028"/>
      <c r="SKR64" s="1028"/>
      <c r="SKS64" s="1028"/>
      <c r="SKT64" s="1028"/>
      <c r="SKU64" s="1028"/>
      <c r="SKV64" s="1028"/>
      <c r="SKW64" s="1028"/>
      <c r="SKX64" s="1028"/>
      <c r="SKY64" s="1028"/>
      <c r="SKZ64" s="1028"/>
      <c r="SLA64" s="1028"/>
      <c r="SLB64" s="1028"/>
      <c r="SLC64" s="1028"/>
      <c r="SLD64" s="1028"/>
      <c r="SLE64" s="1028"/>
      <c r="SLF64" s="1028"/>
      <c r="SLG64" s="1028"/>
      <c r="SLH64" s="1028"/>
      <c r="SLI64" s="1028"/>
      <c r="SLJ64" s="1028"/>
      <c r="SLK64" s="1028"/>
      <c r="SLL64" s="1028"/>
      <c r="SLM64" s="1028"/>
      <c r="SLN64" s="1028"/>
      <c r="SLO64" s="1028"/>
      <c r="SLP64" s="1028"/>
      <c r="SLQ64" s="1028"/>
      <c r="SLR64" s="1028"/>
      <c r="SLS64" s="1028"/>
      <c r="SLT64" s="1028"/>
      <c r="SLU64" s="1028"/>
      <c r="SLV64" s="1028"/>
      <c r="SLW64" s="1028"/>
      <c r="SLX64" s="1028"/>
      <c r="SLY64" s="1028"/>
      <c r="SLZ64" s="1028"/>
      <c r="SMA64" s="1028"/>
      <c r="SMB64" s="1028"/>
      <c r="SMC64" s="1028"/>
      <c r="SMD64" s="1028"/>
      <c r="SME64" s="1028"/>
      <c r="SMF64" s="1028"/>
      <c r="SMG64" s="1028"/>
      <c r="SMH64" s="1028"/>
      <c r="SMI64" s="1028"/>
      <c r="SMJ64" s="1028"/>
      <c r="SMK64" s="1028"/>
      <c r="SML64" s="1028"/>
      <c r="SMM64" s="1028"/>
      <c r="SMN64" s="1028"/>
      <c r="SMO64" s="1028"/>
      <c r="SMP64" s="1028"/>
      <c r="SMQ64" s="1028"/>
      <c r="SMR64" s="1028"/>
      <c r="SMS64" s="1028"/>
      <c r="SMT64" s="1028"/>
      <c r="SMU64" s="1028"/>
      <c r="SMV64" s="1028"/>
      <c r="SMW64" s="1028"/>
      <c r="SMX64" s="1028"/>
      <c r="SMY64" s="1028"/>
      <c r="SMZ64" s="1028"/>
      <c r="SNA64" s="1028"/>
      <c r="SNB64" s="1028"/>
      <c r="SNC64" s="1028"/>
      <c r="SND64" s="1028"/>
      <c r="SNE64" s="1028"/>
      <c r="SNF64" s="1028"/>
      <c r="SNG64" s="1028"/>
      <c r="SNH64" s="1028"/>
      <c r="SNI64" s="1028"/>
      <c r="SNJ64" s="1028"/>
      <c r="SNK64" s="1028"/>
      <c r="SNL64" s="1028"/>
      <c r="SNM64" s="1028"/>
      <c r="SNN64" s="1028"/>
      <c r="SNO64" s="1028"/>
      <c r="SNP64" s="1028"/>
      <c r="SNQ64" s="1028"/>
      <c r="SNR64" s="1028"/>
      <c r="SNS64" s="1028"/>
      <c r="SNT64" s="1028"/>
      <c r="SNU64" s="1028"/>
      <c r="SNV64" s="1028"/>
      <c r="SNW64" s="1028"/>
      <c r="SNX64" s="1028"/>
      <c r="SNY64" s="1028"/>
      <c r="SNZ64" s="1028"/>
      <c r="SOA64" s="1028"/>
      <c r="SOB64" s="1028"/>
      <c r="SOC64" s="1028"/>
      <c r="SOD64" s="1028"/>
      <c r="SOE64" s="1028"/>
      <c r="SOF64" s="1028"/>
      <c r="SOG64" s="1028"/>
      <c r="SOH64" s="1028"/>
      <c r="SOI64" s="1028"/>
      <c r="SOJ64" s="1028"/>
      <c r="SOK64" s="1028"/>
      <c r="SOL64" s="1028"/>
      <c r="SOM64" s="1028"/>
      <c r="SON64" s="1028"/>
      <c r="SOO64" s="1028"/>
      <c r="SOP64" s="1028"/>
      <c r="SOQ64" s="1028"/>
      <c r="SOR64" s="1028"/>
      <c r="SOS64" s="1028"/>
      <c r="SOT64" s="1028"/>
      <c r="SOU64" s="1028"/>
      <c r="SOV64" s="1028"/>
      <c r="SOW64" s="1028"/>
      <c r="SOX64" s="1028"/>
      <c r="SOY64" s="1028"/>
      <c r="SOZ64" s="1028"/>
      <c r="SPA64" s="1028"/>
      <c r="SPB64" s="1028"/>
      <c r="SPC64" s="1028"/>
      <c r="SPD64" s="1028"/>
      <c r="SPE64" s="1028"/>
      <c r="SPF64" s="1028"/>
      <c r="SPG64" s="1028"/>
      <c r="SPH64" s="1028"/>
      <c r="SPI64" s="1028"/>
      <c r="SPJ64" s="1028"/>
      <c r="SPK64" s="1028"/>
      <c r="SPL64" s="1028"/>
      <c r="SPM64" s="1028"/>
      <c r="SPN64" s="1028"/>
      <c r="SPO64" s="1028"/>
      <c r="SPP64" s="1028"/>
      <c r="SPQ64" s="1028"/>
      <c r="SPR64" s="1028"/>
      <c r="SPS64" s="1028"/>
      <c r="SPT64" s="1028"/>
      <c r="SPU64" s="1028"/>
      <c r="SPV64" s="1028"/>
      <c r="SPW64" s="1028"/>
      <c r="SPX64" s="1028"/>
      <c r="SPY64" s="1028"/>
      <c r="SPZ64" s="1028"/>
      <c r="SQA64" s="1028"/>
      <c r="SQB64" s="1028"/>
      <c r="SQC64" s="1028"/>
      <c r="SQD64" s="1028"/>
      <c r="SQE64" s="1028"/>
      <c r="SQF64" s="1028"/>
      <c r="SQG64" s="1028"/>
      <c r="SQH64" s="1028"/>
      <c r="SQI64" s="1028"/>
      <c r="SQJ64" s="1028"/>
      <c r="SQK64" s="1028"/>
      <c r="SQL64" s="1028"/>
      <c r="SQM64" s="1028"/>
      <c r="SQN64" s="1028"/>
      <c r="SQO64" s="1028"/>
      <c r="SQP64" s="1028"/>
      <c r="SQQ64" s="1028"/>
      <c r="SQR64" s="1028"/>
      <c r="SQS64" s="1028"/>
      <c r="SQT64" s="1028"/>
      <c r="SQU64" s="1028"/>
      <c r="SQV64" s="1028"/>
      <c r="SQW64" s="1028"/>
      <c r="SQX64" s="1028"/>
      <c r="SQY64" s="1028"/>
      <c r="SQZ64" s="1028"/>
      <c r="SRA64" s="1028"/>
      <c r="SRB64" s="1028"/>
      <c r="SRC64" s="1028"/>
      <c r="SRD64" s="1028"/>
      <c r="SRE64" s="1028"/>
      <c r="SRF64" s="1028"/>
      <c r="SRG64" s="1028"/>
      <c r="SRH64" s="1028"/>
      <c r="SRI64" s="1028"/>
      <c r="SRJ64" s="1028"/>
      <c r="SRK64" s="1028"/>
      <c r="SRL64" s="1028"/>
      <c r="SRM64" s="1028"/>
      <c r="SRN64" s="1028"/>
      <c r="SRO64" s="1028"/>
      <c r="SRP64" s="1028"/>
      <c r="SRQ64" s="1028"/>
      <c r="SRR64" s="1028"/>
      <c r="SRS64" s="1028"/>
      <c r="SRT64" s="1028"/>
      <c r="SRU64" s="1028"/>
      <c r="SRV64" s="1028"/>
      <c r="SRW64" s="1028"/>
      <c r="SRX64" s="1028"/>
      <c r="SRY64" s="1028"/>
      <c r="SRZ64" s="1028"/>
      <c r="SSA64" s="1028"/>
      <c r="SSB64" s="1028"/>
      <c r="SSC64" s="1028"/>
      <c r="SSD64" s="1028"/>
      <c r="SSE64" s="1028"/>
      <c r="SSF64" s="1028"/>
      <c r="SSG64" s="1028"/>
      <c r="SSH64" s="1028"/>
      <c r="SSI64" s="1028"/>
      <c r="SSJ64" s="1028"/>
      <c r="SSK64" s="1028"/>
      <c r="SSL64" s="1028"/>
      <c r="SSM64" s="1028"/>
      <c r="SSN64" s="1028"/>
      <c r="SSO64" s="1028"/>
      <c r="SSP64" s="1028"/>
      <c r="SSQ64" s="1028"/>
      <c r="SSR64" s="1028"/>
      <c r="SSS64" s="1028"/>
      <c r="SST64" s="1028"/>
      <c r="SSU64" s="1028"/>
      <c r="SSV64" s="1028"/>
      <c r="SSW64" s="1028"/>
      <c r="SSX64" s="1028"/>
      <c r="SSY64" s="1028"/>
      <c r="SSZ64" s="1028"/>
      <c r="STA64" s="1028"/>
      <c r="STB64" s="1028"/>
      <c r="STC64" s="1028"/>
      <c r="STD64" s="1028"/>
      <c r="STE64" s="1028"/>
      <c r="STF64" s="1028"/>
      <c r="STG64" s="1028"/>
      <c r="STH64" s="1028"/>
      <c r="STI64" s="1028"/>
      <c r="STJ64" s="1028"/>
      <c r="STK64" s="1028"/>
      <c r="STL64" s="1028"/>
      <c r="STM64" s="1028"/>
      <c r="STN64" s="1028"/>
      <c r="STO64" s="1028"/>
      <c r="STP64" s="1028"/>
      <c r="STQ64" s="1028"/>
      <c r="STR64" s="1028"/>
      <c r="STS64" s="1028"/>
      <c r="STT64" s="1028"/>
      <c r="STU64" s="1028"/>
      <c r="STV64" s="1028"/>
      <c r="STW64" s="1028"/>
      <c r="STX64" s="1028"/>
      <c r="STY64" s="1028"/>
      <c r="STZ64" s="1028"/>
      <c r="SUA64" s="1028"/>
      <c r="SUB64" s="1028"/>
      <c r="SUC64" s="1028"/>
      <c r="SUD64" s="1028"/>
      <c r="SUE64" s="1028"/>
      <c r="SUF64" s="1028"/>
      <c r="SUG64" s="1028"/>
      <c r="SUH64" s="1028"/>
      <c r="SUI64" s="1028"/>
      <c r="SUJ64" s="1028"/>
      <c r="SUK64" s="1028"/>
      <c r="SUL64" s="1028"/>
      <c r="SUM64" s="1028"/>
      <c r="SUN64" s="1028"/>
      <c r="SUO64" s="1028"/>
      <c r="SUP64" s="1028"/>
      <c r="SUQ64" s="1028"/>
      <c r="SUR64" s="1028"/>
      <c r="SUS64" s="1028"/>
      <c r="SUT64" s="1028"/>
      <c r="SUU64" s="1028"/>
      <c r="SUV64" s="1028"/>
      <c r="SUW64" s="1028"/>
      <c r="SUX64" s="1028"/>
      <c r="SUY64" s="1028"/>
      <c r="SUZ64" s="1028"/>
      <c r="SVA64" s="1028"/>
      <c r="SVB64" s="1028"/>
      <c r="SVC64" s="1028"/>
      <c r="SVD64" s="1028"/>
      <c r="SVE64" s="1028"/>
      <c r="SVF64" s="1028"/>
      <c r="SVG64" s="1028"/>
      <c r="SVH64" s="1028"/>
      <c r="SVI64" s="1028"/>
      <c r="SVJ64" s="1028"/>
      <c r="SVK64" s="1028"/>
      <c r="SVL64" s="1028"/>
      <c r="SVM64" s="1028"/>
      <c r="SVN64" s="1028"/>
      <c r="SVO64" s="1028"/>
      <c r="SVP64" s="1028"/>
      <c r="SVQ64" s="1028"/>
      <c r="SVR64" s="1028"/>
      <c r="SVS64" s="1028"/>
      <c r="SVT64" s="1028"/>
      <c r="SVU64" s="1028"/>
      <c r="SVV64" s="1028"/>
      <c r="SVW64" s="1028"/>
      <c r="SVX64" s="1028"/>
      <c r="SVY64" s="1028"/>
      <c r="SVZ64" s="1028"/>
      <c r="SWA64" s="1028"/>
      <c r="SWB64" s="1028"/>
      <c r="SWC64" s="1028"/>
      <c r="SWD64" s="1028"/>
      <c r="SWE64" s="1028"/>
      <c r="SWF64" s="1028"/>
      <c r="SWG64" s="1028"/>
      <c r="SWH64" s="1028"/>
      <c r="SWI64" s="1028"/>
      <c r="SWJ64" s="1028"/>
      <c r="SWK64" s="1028"/>
      <c r="SWL64" s="1028"/>
      <c r="SWM64" s="1028"/>
      <c r="SWN64" s="1028"/>
      <c r="SWO64" s="1028"/>
      <c r="SWP64" s="1028"/>
      <c r="SWQ64" s="1028"/>
      <c r="SWR64" s="1028"/>
      <c r="SWS64" s="1028"/>
      <c r="SWT64" s="1028"/>
      <c r="SWU64" s="1028"/>
      <c r="SWV64" s="1028"/>
      <c r="SWW64" s="1028"/>
      <c r="SWX64" s="1028"/>
      <c r="SWY64" s="1028"/>
      <c r="SWZ64" s="1028"/>
      <c r="SXA64" s="1028"/>
      <c r="SXB64" s="1028"/>
      <c r="SXC64" s="1028"/>
      <c r="SXD64" s="1028"/>
      <c r="SXE64" s="1028"/>
      <c r="SXF64" s="1028"/>
      <c r="SXG64" s="1028"/>
      <c r="SXH64" s="1028"/>
      <c r="SXI64" s="1028"/>
      <c r="SXJ64" s="1028"/>
      <c r="SXK64" s="1028"/>
      <c r="SXL64" s="1028"/>
      <c r="SXM64" s="1028"/>
      <c r="SXN64" s="1028"/>
      <c r="SXO64" s="1028"/>
      <c r="SXP64" s="1028"/>
      <c r="SXQ64" s="1028"/>
      <c r="SXR64" s="1028"/>
      <c r="SXS64" s="1028"/>
      <c r="SXT64" s="1028"/>
      <c r="SXU64" s="1028"/>
      <c r="SXV64" s="1028"/>
      <c r="SXW64" s="1028"/>
      <c r="SXX64" s="1028"/>
      <c r="SXY64" s="1028"/>
      <c r="SXZ64" s="1028"/>
      <c r="SYA64" s="1028"/>
      <c r="SYB64" s="1028"/>
      <c r="SYC64" s="1028"/>
      <c r="SYD64" s="1028"/>
      <c r="SYE64" s="1028"/>
      <c r="SYF64" s="1028"/>
      <c r="SYG64" s="1028"/>
      <c r="SYH64" s="1028"/>
      <c r="SYI64" s="1028"/>
      <c r="SYJ64" s="1028"/>
      <c r="SYK64" s="1028"/>
      <c r="SYL64" s="1028"/>
      <c r="SYM64" s="1028"/>
      <c r="SYN64" s="1028"/>
      <c r="SYO64" s="1028"/>
      <c r="SYP64" s="1028"/>
      <c r="SYQ64" s="1028"/>
      <c r="SYR64" s="1028"/>
      <c r="SYS64" s="1028"/>
      <c r="SYT64" s="1028"/>
      <c r="SYU64" s="1028"/>
      <c r="SYV64" s="1028"/>
      <c r="SYW64" s="1028"/>
      <c r="SYX64" s="1028"/>
      <c r="SYY64" s="1028"/>
      <c r="SYZ64" s="1028"/>
      <c r="SZA64" s="1028"/>
      <c r="SZB64" s="1028"/>
      <c r="SZC64" s="1028"/>
      <c r="SZD64" s="1028"/>
      <c r="SZE64" s="1028"/>
      <c r="SZF64" s="1028"/>
      <c r="SZG64" s="1028"/>
      <c r="SZH64" s="1028"/>
      <c r="SZI64" s="1028"/>
      <c r="SZJ64" s="1028"/>
      <c r="SZK64" s="1028"/>
      <c r="SZL64" s="1028"/>
      <c r="SZM64" s="1028"/>
      <c r="SZN64" s="1028"/>
      <c r="SZO64" s="1028"/>
      <c r="SZP64" s="1028"/>
      <c r="SZQ64" s="1028"/>
      <c r="SZR64" s="1028"/>
      <c r="SZS64" s="1028"/>
      <c r="SZT64" s="1028"/>
      <c r="SZU64" s="1028"/>
      <c r="SZV64" s="1028"/>
      <c r="SZW64" s="1028"/>
      <c r="SZX64" s="1028"/>
      <c r="SZY64" s="1028"/>
      <c r="SZZ64" s="1028"/>
      <c r="TAA64" s="1028"/>
      <c r="TAB64" s="1028"/>
      <c r="TAC64" s="1028"/>
      <c r="TAD64" s="1028"/>
      <c r="TAE64" s="1028"/>
      <c r="TAF64" s="1028"/>
      <c r="TAG64" s="1028"/>
      <c r="TAH64" s="1028"/>
      <c r="TAI64" s="1028"/>
      <c r="TAJ64" s="1028"/>
      <c r="TAK64" s="1028"/>
      <c r="TAL64" s="1028"/>
      <c r="TAM64" s="1028"/>
      <c r="TAN64" s="1028"/>
      <c r="TAO64" s="1028"/>
      <c r="TAP64" s="1028"/>
      <c r="TAQ64" s="1028"/>
      <c r="TAR64" s="1028"/>
      <c r="TAS64" s="1028"/>
      <c r="TAT64" s="1028"/>
      <c r="TAU64" s="1028"/>
      <c r="TAV64" s="1028"/>
      <c r="TAW64" s="1028"/>
      <c r="TAX64" s="1028"/>
      <c r="TAY64" s="1028"/>
      <c r="TAZ64" s="1028"/>
      <c r="TBA64" s="1028"/>
      <c r="TBB64" s="1028"/>
      <c r="TBC64" s="1028"/>
      <c r="TBD64" s="1028"/>
      <c r="TBE64" s="1028"/>
      <c r="TBF64" s="1028"/>
      <c r="TBG64" s="1028"/>
      <c r="TBH64" s="1028"/>
      <c r="TBI64" s="1028"/>
      <c r="TBJ64" s="1028"/>
      <c r="TBK64" s="1028"/>
      <c r="TBL64" s="1028"/>
      <c r="TBM64" s="1028"/>
      <c r="TBN64" s="1028"/>
      <c r="TBO64" s="1028"/>
      <c r="TBP64" s="1028"/>
      <c r="TBQ64" s="1028"/>
      <c r="TBR64" s="1028"/>
      <c r="TBS64" s="1028"/>
      <c r="TBT64" s="1028"/>
      <c r="TBU64" s="1028"/>
      <c r="TBV64" s="1028"/>
      <c r="TBW64" s="1028"/>
      <c r="TBX64" s="1028"/>
      <c r="TBY64" s="1028"/>
      <c r="TBZ64" s="1028"/>
      <c r="TCA64" s="1028"/>
      <c r="TCB64" s="1028"/>
      <c r="TCC64" s="1028"/>
      <c r="TCD64" s="1028"/>
      <c r="TCE64" s="1028"/>
      <c r="TCF64" s="1028"/>
      <c r="TCG64" s="1028"/>
      <c r="TCH64" s="1028"/>
      <c r="TCI64" s="1028"/>
      <c r="TCJ64" s="1028"/>
      <c r="TCK64" s="1028"/>
      <c r="TCL64" s="1028"/>
      <c r="TCM64" s="1028"/>
      <c r="TCN64" s="1028"/>
      <c r="TCO64" s="1028"/>
      <c r="TCP64" s="1028"/>
      <c r="TCQ64" s="1028"/>
      <c r="TCR64" s="1028"/>
      <c r="TCS64" s="1028"/>
      <c r="TCT64" s="1028"/>
      <c r="TCU64" s="1028"/>
      <c r="TCV64" s="1028"/>
      <c r="TCW64" s="1028"/>
      <c r="TCX64" s="1028"/>
      <c r="TCY64" s="1028"/>
      <c r="TCZ64" s="1028"/>
      <c r="TDA64" s="1028"/>
      <c r="TDB64" s="1028"/>
      <c r="TDC64" s="1028"/>
      <c r="TDD64" s="1028"/>
      <c r="TDE64" s="1028"/>
      <c r="TDF64" s="1028"/>
      <c r="TDG64" s="1028"/>
      <c r="TDH64" s="1028"/>
      <c r="TDI64" s="1028"/>
      <c r="TDJ64" s="1028"/>
      <c r="TDK64" s="1028"/>
      <c r="TDL64" s="1028"/>
      <c r="TDM64" s="1028"/>
      <c r="TDN64" s="1028"/>
      <c r="TDO64" s="1028"/>
      <c r="TDP64" s="1028"/>
      <c r="TDQ64" s="1028"/>
      <c r="TDR64" s="1028"/>
      <c r="TDS64" s="1028"/>
      <c r="TDT64" s="1028"/>
      <c r="TDU64" s="1028"/>
      <c r="TDV64" s="1028"/>
      <c r="TDW64" s="1028"/>
      <c r="TDX64" s="1028"/>
      <c r="TDY64" s="1028"/>
      <c r="TDZ64" s="1028"/>
      <c r="TEA64" s="1028"/>
      <c r="TEB64" s="1028"/>
      <c r="TEC64" s="1028"/>
      <c r="TED64" s="1028"/>
      <c r="TEE64" s="1028"/>
      <c r="TEF64" s="1028"/>
      <c r="TEG64" s="1028"/>
      <c r="TEH64" s="1028"/>
      <c r="TEI64" s="1028"/>
      <c r="TEJ64" s="1028"/>
      <c r="TEK64" s="1028"/>
      <c r="TEL64" s="1028"/>
      <c r="TEM64" s="1028"/>
      <c r="TEN64" s="1028"/>
      <c r="TEO64" s="1028"/>
      <c r="TEP64" s="1028"/>
      <c r="TEQ64" s="1028"/>
      <c r="TER64" s="1028"/>
      <c r="TES64" s="1028"/>
      <c r="TET64" s="1028"/>
      <c r="TEU64" s="1028"/>
      <c r="TEV64" s="1028"/>
      <c r="TEW64" s="1028"/>
      <c r="TEX64" s="1028"/>
      <c r="TEY64" s="1028"/>
      <c r="TEZ64" s="1028"/>
      <c r="TFA64" s="1028"/>
      <c r="TFB64" s="1028"/>
      <c r="TFC64" s="1028"/>
      <c r="TFD64" s="1028"/>
      <c r="TFE64" s="1028"/>
      <c r="TFF64" s="1028"/>
      <c r="TFG64" s="1028"/>
      <c r="TFH64" s="1028"/>
      <c r="TFI64" s="1028"/>
      <c r="TFJ64" s="1028"/>
      <c r="TFK64" s="1028"/>
      <c r="TFL64" s="1028"/>
      <c r="TFM64" s="1028"/>
      <c r="TFN64" s="1028"/>
      <c r="TFO64" s="1028"/>
      <c r="TFP64" s="1028"/>
      <c r="TFQ64" s="1028"/>
      <c r="TFR64" s="1028"/>
      <c r="TFS64" s="1028"/>
      <c r="TFT64" s="1028"/>
      <c r="TFU64" s="1028"/>
      <c r="TFV64" s="1028"/>
      <c r="TFW64" s="1028"/>
      <c r="TFX64" s="1028"/>
      <c r="TFY64" s="1028"/>
      <c r="TFZ64" s="1028"/>
      <c r="TGA64" s="1028"/>
      <c r="TGB64" s="1028"/>
      <c r="TGC64" s="1028"/>
      <c r="TGD64" s="1028"/>
      <c r="TGE64" s="1028"/>
      <c r="TGF64" s="1028"/>
      <c r="TGG64" s="1028"/>
      <c r="TGH64" s="1028"/>
      <c r="TGI64" s="1028"/>
      <c r="TGJ64" s="1028"/>
      <c r="TGK64" s="1028"/>
      <c r="TGL64" s="1028"/>
      <c r="TGM64" s="1028"/>
      <c r="TGN64" s="1028"/>
      <c r="TGO64" s="1028"/>
      <c r="TGP64" s="1028"/>
      <c r="TGQ64" s="1028"/>
      <c r="TGR64" s="1028"/>
      <c r="TGS64" s="1028"/>
      <c r="TGT64" s="1028"/>
      <c r="TGU64" s="1028"/>
      <c r="TGV64" s="1028"/>
      <c r="TGW64" s="1028"/>
      <c r="TGX64" s="1028"/>
      <c r="TGY64" s="1028"/>
      <c r="TGZ64" s="1028"/>
      <c r="THA64" s="1028"/>
      <c r="THB64" s="1028"/>
      <c r="THC64" s="1028"/>
      <c r="THD64" s="1028"/>
      <c r="THE64" s="1028"/>
      <c r="THF64" s="1028"/>
      <c r="THG64" s="1028"/>
      <c r="THH64" s="1028"/>
      <c r="THI64" s="1028"/>
      <c r="THJ64" s="1028"/>
      <c r="THK64" s="1028"/>
      <c r="THL64" s="1028"/>
      <c r="THM64" s="1028"/>
      <c r="THN64" s="1028"/>
      <c r="THO64" s="1028"/>
      <c r="THP64" s="1028"/>
      <c r="THQ64" s="1028"/>
      <c r="THR64" s="1028"/>
      <c r="THS64" s="1028"/>
      <c r="THT64" s="1028"/>
      <c r="THU64" s="1028"/>
      <c r="THV64" s="1028"/>
      <c r="THW64" s="1028"/>
      <c r="THX64" s="1028"/>
      <c r="THY64" s="1028"/>
      <c r="THZ64" s="1028"/>
      <c r="TIA64" s="1028"/>
      <c r="TIB64" s="1028"/>
      <c r="TIC64" s="1028"/>
      <c r="TID64" s="1028"/>
      <c r="TIE64" s="1028"/>
      <c r="TIF64" s="1028"/>
      <c r="TIG64" s="1028"/>
      <c r="TIH64" s="1028"/>
      <c r="TII64" s="1028"/>
      <c r="TIJ64" s="1028"/>
      <c r="TIK64" s="1028"/>
      <c r="TIL64" s="1028"/>
      <c r="TIM64" s="1028"/>
      <c r="TIN64" s="1028"/>
      <c r="TIO64" s="1028"/>
      <c r="TIP64" s="1028"/>
      <c r="TIQ64" s="1028"/>
      <c r="TIR64" s="1028"/>
      <c r="TIS64" s="1028"/>
      <c r="TIT64" s="1028"/>
      <c r="TIU64" s="1028"/>
      <c r="TIV64" s="1028"/>
      <c r="TIW64" s="1028"/>
      <c r="TIX64" s="1028"/>
      <c r="TIY64" s="1028"/>
      <c r="TIZ64" s="1028"/>
      <c r="TJA64" s="1028"/>
      <c r="TJB64" s="1028"/>
      <c r="TJC64" s="1028"/>
      <c r="TJD64" s="1028"/>
      <c r="TJE64" s="1028"/>
      <c r="TJF64" s="1028"/>
      <c r="TJG64" s="1028"/>
      <c r="TJH64" s="1028"/>
      <c r="TJI64" s="1028"/>
      <c r="TJJ64" s="1028"/>
      <c r="TJK64" s="1028"/>
      <c r="TJL64" s="1028"/>
      <c r="TJM64" s="1028"/>
      <c r="TJN64" s="1028"/>
      <c r="TJO64" s="1028"/>
      <c r="TJP64" s="1028"/>
      <c r="TJQ64" s="1028"/>
      <c r="TJR64" s="1028"/>
      <c r="TJS64" s="1028"/>
      <c r="TJT64" s="1028"/>
      <c r="TJU64" s="1028"/>
      <c r="TJV64" s="1028"/>
      <c r="TJW64" s="1028"/>
      <c r="TJX64" s="1028"/>
      <c r="TJY64" s="1028"/>
      <c r="TJZ64" s="1028"/>
      <c r="TKA64" s="1028"/>
      <c r="TKB64" s="1028"/>
      <c r="TKC64" s="1028"/>
      <c r="TKD64" s="1028"/>
      <c r="TKE64" s="1028"/>
      <c r="TKF64" s="1028"/>
      <c r="TKG64" s="1028"/>
      <c r="TKH64" s="1028"/>
      <c r="TKI64" s="1028"/>
      <c r="TKJ64" s="1028"/>
      <c r="TKK64" s="1028"/>
      <c r="TKL64" s="1028"/>
      <c r="TKM64" s="1028"/>
      <c r="TKN64" s="1028"/>
      <c r="TKO64" s="1028"/>
      <c r="TKP64" s="1028"/>
      <c r="TKQ64" s="1028"/>
      <c r="TKR64" s="1028"/>
      <c r="TKS64" s="1028"/>
      <c r="TKT64" s="1028"/>
      <c r="TKU64" s="1028"/>
      <c r="TKV64" s="1028"/>
      <c r="TKW64" s="1028"/>
      <c r="TKX64" s="1028"/>
      <c r="TKY64" s="1028"/>
      <c r="TKZ64" s="1028"/>
      <c r="TLA64" s="1028"/>
      <c r="TLB64" s="1028"/>
      <c r="TLC64" s="1028"/>
      <c r="TLD64" s="1028"/>
      <c r="TLE64" s="1028"/>
      <c r="TLF64" s="1028"/>
      <c r="TLG64" s="1028"/>
      <c r="TLH64" s="1028"/>
      <c r="TLI64" s="1028"/>
      <c r="TLJ64" s="1028"/>
      <c r="TLK64" s="1028"/>
      <c r="TLL64" s="1028"/>
      <c r="TLM64" s="1028"/>
      <c r="TLN64" s="1028"/>
      <c r="TLO64" s="1028"/>
      <c r="TLP64" s="1028"/>
      <c r="TLQ64" s="1028"/>
      <c r="TLR64" s="1028"/>
      <c r="TLS64" s="1028"/>
      <c r="TLT64" s="1028"/>
      <c r="TLU64" s="1028"/>
      <c r="TLV64" s="1028"/>
      <c r="TLW64" s="1028"/>
      <c r="TLX64" s="1028"/>
      <c r="TLY64" s="1028"/>
      <c r="TLZ64" s="1028"/>
      <c r="TMA64" s="1028"/>
      <c r="TMB64" s="1028"/>
      <c r="TMC64" s="1028"/>
      <c r="TMD64" s="1028"/>
      <c r="TME64" s="1028"/>
      <c r="TMF64" s="1028"/>
      <c r="TMG64" s="1028"/>
      <c r="TMH64" s="1028"/>
      <c r="TMI64" s="1028"/>
      <c r="TMJ64" s="1028"/>
      <c r="TMK64" s="1028"/>
      <c r="TML64" s="1028"/>
      <c r="TMM64" s="1028"/>
      <c r="TMN64" s="1028"/>
      <c r="TMO64" s="1028"/>
      <c r="TMP64" s="1028"/>
      <c r="TMQ64" s="1028"/>
      <c r="TMR64" s="1028"/>
      <c r="TMS64" s="1028"/>
      <c r="TMT64" s="1028"/>
      <c r="TMU64" s="1028"/>
      <c r="TMV64" s="1028"/>
      <c r="TMW64" s="1028"/>
      <c r="TMX64" s="1028"/>
      <c r="TMY64" s="1028"/>
      <c r="TMZ64" s="1028"/>
      <c r="TNA64" s="1028"/>
      <c r="TNB64" s="1028"/>
      <c r="TNC64" s="1028"/>
      <c r="TND64" s="1028"/>
      <c r="TNE64" s="1028"/>
      <c r="TNF64" s="1028"/>
      <c r="TNG64" s="1028"/>
      <c r="TNH64" s="1028"/>
      <c r="TNI64" s="1028"/>
      <c r="TNJ64" s="1028"/>
      <c r="TNK64" s="1028"/>
      <c r="TNL64" s="1028"/>
      <c r="TNM64" s="1028"/>
      <c r="TNN64" s="1028"/>
      <c r="TNO64" s="1028"/>
      <c r="TNP64" s="1028"/>
      <c r="TNQ64" s="1028"/>
      <c r="TNR64" s="1028"/>
      <c r="TNS64" s="1028"/>
      <c r="TNT64" s="1028"/>
      <c r="TNU64" s="1028"/>
      <c r="TNV64" s="1028"/>
      <c r="TNW64" s="1028"/>
      <c r="TNX64" s="1028"/>
      <c r="TNY64" s="1028"/>
      <c r="TNZ64" s="1028"/>
      <c r="TOA64" s="1028"/>
      <c r="TOB64" s="1028"/>
      <c r="TOC64" s="1028"/>
      <c r="TOD64" s="1028"/>
      <c r="TOE64" s="1028"/>
      <c r="TOF64" s="1028"/>
      <c r="TOG64" s="1028"/>
      <c r="TOH64" s="1028"/>
      <c r="TOI64" s="1028"/>
      <c r="TOJ64" s="1028"/>
      <c r="TOK64" s="1028"/>
      <c r="TOL64" s="1028"/>
      <c r="TOM64" s="1028"/>
      <c r="TON64" s="1028"/>
      <c r="TOO64" s="1028"/>
      <c r="TOP64" s="1028"/>
      <c r="TOQ64" s="1028"/>
      <c r="TOR64" s="1028"/>
      <c r="TOS64" s="1028"/>
      <c r="TOT64" s="1028"/>
      <c r="TOU64" s="1028"/>
      <c r="TOV64" s="1028"/>
      <c r="TOW64" s="1028"/>
      <c r="TOX64" s="1028"/>
      <c r="TOY64" s="1028"/>
      <c r="TOZ64" s="1028"/>
      <c r="TPA64" s="1028"/>
      <c r="TPB64" s="1028"/>
      <c r="TPC64" s="1028"/>
      <c r="TPD64" s="1028"/>
      <c r="TPE64" s="1028"/>
      <c r="TPF64" s="1028"/>
      <c r="TPG64" s="1028"/>
      <c r="TPH64" s="1028"/>
      <c r="TPI64" s="1028"/>
      <c r="TPJ64" s="1028"/>
      <c r="TPK64" s="1028"/>
      <c r="TPL64" s="1028"/>
      <c r="TPM64" s="1028"/>
      <c r="TPN64" s="1028"/>
      <c r="TPO64" s="1028"/>
      <c r="TPP64" s="1028"/>
      <c r="TPQ64" s="1028"/>
      <c r="TPR64" s="1028"/>
      <c r="TPS64" s="1028"/>
      <c r="TPT64" s="1028"/>
      <c r="TPU64" s="1028"/>
      <c r="TPV64" s="1028"/>
      <c r="TPW64" s="1028"/>
      <c r="TPX64" s="1028"/>
      <c r="TPY64" s="1028"/>
      <c r="TPZ64" s="1028"/>
      <c r="TQA64" s="1028"/>
      <c r="TQB64" s="1028"/>
      <c r="TQC64" s="1028"/>
      <c r="TQD64" s="1028"/>
      <c r="TQE64" s="1028"/>
      <c r="TQF64" s="1028"/>
      <c r="TQG64" s="1028"/>
      <c r="TQH64" s="1028"/>
      <c r="TQI64" s="1028"/>
      <c r="TQJ64" s="1028"/>
      <c r="TQK64" s="1028"/>
      <c r="TQL64" s="1028"/>
      <c r="TQM64" s="1028"/>
      <c r="TQN64" s="1028"/>
      <c r="TQO64" s="1028"/>
      <c r="TQP64" s="1028"/>
      <c r="TQQ64" s="1028"/>
      <c r="TQR64" s="1028"/>
      <c r="TQS64" s="1028"/>
      <c r="TQT64" s="1028"/>
      <c r="TQU64" s="1028"/>
      <c r="TQV64" s="1028"/>
      <c r="TQW64" s="1028"/>
      <c r="TQX64" s="1028"/>
      <c r="TQY64" s="1028"/>
      <c r="TQZ64" s="1028"/>
      <c r="TRA64" s="1028"/>
      <c r="TRB64" s="1028"/>
      <c r="TRC64" s="1028"/>
      <c r="TRD64" s="1028"/>
      <c r="TRE64" s="1028"/>
      <c r="TRF64" s="1028"/>
      <c r="TRG64" s="1028"/>
      <c r="TRH64" s="1028"/>
      <c r="TRI64" s="1028"/>
      <c r="TRJ64" s="1028"/>
      <c r="TRK64" s="1028"/>
      <c r="TRL64" s="1028"/>
      <c r="TRM64" s="1028"/>
      <c r="TRN64" s="1028"/>
      <c r="TRO64" s="1028"/>
      <c r="TRP64" s="1028"/>
      <c r="TRQ64" s="1028"/>
      <c r="TRR64" s="1028"/>
      <c r="TRS64" s="1028"/>
      <c r="TRT64" s="1028"/>
      <c r="TRU64" s="1028"/>
      <c r="TRV64" s="1028"/>
      <c r="TRW64" s="1028"/>
      <c r="TRX64" s="1028"/>
      <c r="TRY64" s="1028"/>
      <c r="TRZ64" s="1028"/>
      <c r="TSA64" s="1028"/>
      <c r="TSB64" s="1028"/>
      <c r="TSC64" s="1028"/>
      <c r="TSD64" s="1028"/>
      <c r="TSE64" s="1028"/>
      <c r="TSF64" s="1028"/>
      <c r="TSG64" s="1028"/>
      <c r="TSH64" s="1028"/>
      <c r="TSI64" s="1028"/>
      <c r="TSJ64" s="1028"/>
      <c r="TSK64" s="1028"/>
      <c r="TSL64" s="1028"/>
      <c r="TSM64" s="1028"/>
      <c r="TSN64" s="1028"/>
      <c r="TSO64" s="1028"/>
      <c r="TSP64" s="1028"/>
      <c r="TSQ64" s="1028"/>
      <c r="TSR64" s="1028"/>
      <c r="TSS64" s="1028"/>
      <c r="TST64" s="1028"/>
      <c r="TSU64" s="1028"/>
      <c r="TSV64" s="1028"/>
      <c r="TSW64" s="1028"/>
      <c r="TSX64" s="1028"/>
      <c r="TSY64" s="1028"/>
      <c r="TSZ64" s="1028"/>
      <c r="TTA64" s="1028"/>
      <c r="TTB64" s="1028"/>
      <c r="TTC64" s="1028"/>
      <c r="TTD64" s="1028"/>
      <c r="TTE64" s="1028"/>
      <c r="TTF64" s="1028"/>
      <c r="TTG64" s="1028"/>
      <c r="TTH64" s="1028"/>
      <c r="TTI64" s="1028"/>
      <c r="TTJ64" s="1028"/>
      <c r="TTK64" s="1028"/>
      <c r="TTL64" s="1028"/>
      <c r="TTM64" s="1028"/>
      <c r="TTN64" s="1028"/>
      <c r="TTO64" s="1028"/>
      <c r="TTP64" s="1028"/>
      <c r="TTQ64" s="1028"/>
      <c r="TTR64" s="1028"/>
      <c r="TTS64" s="1028"/>
      <c r="TTT64" s="1028"/>
      <c r="TTU64" s="1028"/>
      <c r="TTV64" s="1028"/>
      <c r="TTW64" s="1028"/>
      <c r="TTX64" s="1028"/>
      <c r="TTY64" s="1028"/>
      <c r="TTZ64" s="1028"/>
      <c r="TUA64" s="1028"/>
      <c r="TUB64" s="1028"/>
      <c r="TUC64" s="1028"/>
      <c r="TUD64" s="1028"/>
      <c r="TUE64" s="1028"/>
      <c r="TUF64" s="1028"/>
      <c r="TUG64" s="1028"/>
      <c r="TUH64" s="1028"/>
      <c r="TUI64" s="1028"/>
      <c r="TUJ64" s="1028"/>
      <c r="TUK64" s="1028"/>
      <c r="TUL64" s="1028"/>
      <c r="TUM64" s="1028"/>
      <c r="TUN64" s="1028"/>
      <c r="TUO64" s="1028"/>
      <c r="TUP64" s="1028"/>
      <c r="TUQ64" s="1028"/>
      <c r="TUR64" s="1028"/>
      <c r="TUS64" s="1028"/>
      <c r="TUT64" s="1028"/>
      <c r="TUU64" s="1028"/>
      <c r="TUV64" s="1028"/>
      <c r="TUW64" s="1028"/>
      <c r="TUX64" s="1028"/>
      <c r="TUY64" s="1028"/>
      <c r="TUZ64" s="1028"/>
      <c r="TVA64" s="1028"/>
      <c r="TVB64" s="1028"/>
      <c r="TVC64" s="1028"/>
      <c r="TVD64" s="1028"/>
      <c r="TVE64" s="1028"/>
      <c r="TVF64" s="1028"/>
      <c r="TVG64" s="1028"/>
      <c r="TVH64" s="1028"/>
      <c r="TVI64" s="1028"/>
      <c r="TVJ64" s="1028"/>
      <c r="TVK64" s="1028"/>
      <c r="TVL64" s="1028"/>
      <c r="TVM64" s="1028"/>
      <c r="TVN64" s="1028"/>
      <c r="TVO64" s="1028"/>
      <c r="TVP64" s="1028"/>
      <c r="TVQ64" s="1028"/>
      <c r="TVR64" s="1028"/>
      <c r="TVS64" s="1028"/>
      <c r="TVT64" s="1028"/>
      <c r="TVU64" s="1028"/>
      <c r="TVV64" s="1028"/>
      <c r="TVW64" s="1028"/>
      <c r="TVX64" s="1028"/>
      <c r="TVY64" s="1028"/>
      <c r="TVZ64" s="1028"/>
      <c r="TWA64" s="1028"/>
      <c r="TWB64" s="1028"/>
      <c r="TWC64" s="1028"/>
      <c r="TWD64" s="1028"/>
      <c r="TWE64" s="1028"/>
      <c r="TWF64" s="1028"/>
      <c r="TWG64" s="1028"/>
      <c r="TWH64" s="1028"/>
      <c r="TWI64" s="1028"/>
      <c r="TWJ64" s="1028"/>
      <c r="TWK64" s="1028"/>
      <c r="TWL64" s="1028"/>
      <c r="TWM64" s="1028"/>
      <c r="TWN64" s="1028"/>
      <c r="TWO64" s="1028"/>
      <c r="TWP64" s="1028"/>
      <c r="TWQ64" s="1028"/>
      <c r="TWR64" s="1028"/>
      <c r="TWS64" s="1028"/>
      <c r="TWT64" s="1028"/>
      <c r="TWU64" s="1028"/>
      <c r="TWV64" s="1028"/>
      <c r="TWW64" s="1028"/>
      <c r="TWX64" s="1028"/>
      <c r="TWY64" s="1028"/>
      <c r="TWZ64" s="1028"/>
      <c r="TXA64" s="1028"/>
      <c r="TXB64" s="1028"/>
      <c r="TXC64" s="1028"/>
      <c r="TXD64" s="1028"/>
      <c r="TXE64" s="1028"/>
      <c r="TXF64" s="1028"/>
      <c r="TXG64" s="1028"/>
      <c r="TXH64" s="1028"/>
      <c r="TXI64" s="1028"/>
      <c r="TXJ64" s="1028"/>
      <c r="TXK64" s="1028"/>
      <c r="TXL64" s="1028"/>
      <c r="TXM64" s="1028"/>
      <c r="TXN64" s="1028"/>
      <c r="TXO64" s="1028"/>
      <c r="TXP64" s="1028"/>
      <c r="TXQ64" s="1028"/>
      <c r="TXR64" s="1028"/>
      <c r="TXS64" s="1028"/>
      <c r="TXT64" s="1028"/>
      <c r="TXU64" s="1028"/>
      <c r="TXV64" s="1028"/>
      <c r="TXW64" s="1028"/>
      <c r="TXX64" s="1028"/>
      <c r="TXY64" s="1028"/>
      <c r="TXZ64" s="1028"/>
      <c r="TYA64" s="1028"/>
      <c r="TYB64" s="1028"/>
      <c r="TYC64" s="1028"/>
      <c r="TYD64" s="1028"/>
      <c r="TYE64" s="1028"/>
      <c r="TYF64" s="1028"/>
      <c r="TYG64" s="1028"/>
      <c r="TYH64" s="1028"/>
      <c r="TYI64" s="1028"/>
      <c r="TYJ64" s="1028"/>
      <c r="TYK64" s="1028"/>
      <c r="TYL64" s="1028"/>
      <c r="TYM64" s="1028"/>
      <c r="TYN64" s="1028"/>
      <c r="TYO64" s="1028"/>
      <c r="TYP64" s="1028"/>
      <c r="TYQ64" s="1028"/>
      <c r="TYR64" s="1028"/>
      <c r="TYS64" s="1028"/>
      <c r="TYT64" s="1028"/>
      <c r="TYU64" s="1028"/>
      <c r="TYV64" s="1028"/>
      <c r="TYW64" s="1028"/>
      <c r="TYX64" s="1028"/>
      <c r="TYY64" s="1028"/>
      <c r="TYZ64" s="1028"/>
      <c r="TZA64" s="1028"/>
      <c r="TZB64" s="1028"/>
      <c r="TZC64" s="1028"/>
      <c r="TZD64" s="1028"/>
      <c r="TZE64" s="1028"/>
      <c r="TZF64" s="1028"/>
      <c r="TZG64" s="1028"/>
      <c r="TZH64" s="1028"/>
      <c r="TZI64" s="1028"/>
      <c r="TZJ64" s="1028"/>
      <c r="TZK64" s="1028"/>
      <c r="TZL64" s="1028"/>
      <c r="TZM64" s="1028"/>
      <c r="TZN64" s="1028"/>
      <c r="TZO64" s="1028"/>
      <c r="TZP64" s="1028"/>
      <c r="TZQ64" s="1028"/>
      <c r="TZR64" s="1028"/>
      <c r="TZS64" s="1028"/>
      <c r="TZT64" s="1028"/>
      <c r="TZU64" s="1028"/>
      <c r="TZV64" s="1028"/>
      <c r="TZW64" s="1028"/>
      <c r="TZX64" s="1028"/>
      <c r="TZY64" s="1028"/>
      <c r="TZZ64" s="1028"/>
      <c r="UAA64" s="1028"/>
      <c r="UAB64" s="1028"/>
      <c r="UAC64" s="1028"/>
      <c r="UAD64" s="1028"/>
      <c r="UAE64" s="1028"/>
      <c r="UAF64" s="1028"/>
      <c r="UAG64" s="1028"/>
      <c r="UAH64" s="1028"/>
      <c r="UAI64" s="1028"/>
      <c r="UAJ64" s="1028"/>
      <c r="UAK64" s="1028"/>
      <c r="UAL64" s="1028"/>
      <c r="UAM64" s="1028"/>
      <c r="UAN64" s="1028"/>
      <c r="UAO64" s="1028"/>
      <c r="UAP64" s="1028"/>
      <c r="UAQ64" s="1028"/>
      <c r="UAR64" s="1028"/>
      <c r="UAS64" s="1028"/>
      <c r="UAT64" s="1028"/>
      <c r="UAU64" s="1028"/>
      <c r="UAV64" s="1028"/>
      <c r="UAW64" s="1028"/>
      <c r="UAX64" s="1028"/>
      <c r="UAY64" s="1028"/>
      <c r="UAZ64" s="1028"/>
      <c r="UBA64" s="1028"/>
      <c r="UBB64" s="1028"/>
      <c r="UBC64" s="1028"/>
      <c r="UBD64" s="1028"/>
      <c r="UBE64" s="1028"/>
      <c r="UBF64" s="1028"/>
      <c r="UBG64" s="1028"/>
      <c r="UBH64" s="1028"/>
      <c r="UBI64" s="1028"/>
      <c r="UBJ64" s="1028"/>
      <c r="UBK64" s="1028"/>
      <c r="UBL64" s="1028"/>
      <c r="UBM64" s="1028"/>
      <c r="UBN64" s="1028"/>
      <c r="UBO64" s="1028"/>
      <c r="UBP64" s="1028"/>
      <c r="UBQ64" s="1028"/>
      <c r="UBR64" s="1028"/>
      <c r="UBS64" s="1028"/>
      <c r="UBT64" s="1028"/>
      <c r="UBU64" s="1028"/>
      <c r="UBV64" s="1028"/>
      <c r="UBW64" s="1028"/>
      <c r="UBX64" s="1028"/>
      <c r="UBY64" s="1028"/>
      <c r="UBZ64" s="1028"/>
      <c r="UCA64" s="1028"/>
      <c r="UCB64" s="1028"/>
      <c r="UCC64" s="1028"/>
      <c r="UCD64" s="1028"/>
      <c r="UCE64" s="1028"/>
      <c r="UCF64" s="1028"/>
      <c r="UCG64" s="1028"/>
      <c r="UCH64" s="1028"/>
      <c r="UCI64" s="1028"/>
      <c r="UCJ64" s="1028"/>
      <c r="UCK64" s="1028"/>
      <c r="UCL64" s="1028"/>
      <c r="UCM64" s="1028"/>
      <c r="UCN64" s="1028"/>
      <c r="UCO64" s="1028"/>
      <c r="UCP64" s="1028"/>
      <c r="UCQ64" s="1028"/>
      <c r="UCR64" s="1028"/>
      <c r="UCS64" s="1028"/>
      <c r="UCT64" s="1028"/>
      <c r="UCU64" s="1028"/>
      <c r="UCV64" s="1028"/>
      <c r="UCW64" s="1028"/>
      <c r="UCX64" s="1028"/>
      <c r="UCY64" s="1028"/>
      <c r="UCZ64" s="1028"/>
      <c r="UDA64" s="1028"/>
      <c r="UDB64" s="1028"/>
      <c r="UDC64" s="1028"/>
      <c r="UDD64" s="1028"/>
      <c r="UDE64" s="1028"/>
      <c r="UDF64" s="1028"/>
      <c r="UDG64" s="1028"/>
      <c r="UDH64" s="1028"/>
      <c r="UDI64" s="1028"/>
      <c r="UDJ64" s="1028"/>
      <c r="UDK64" s="1028"/>
      <c r="UDL64" s="1028"/>
      <c r="UDM64" s="1028"/>
      <c r="UDN64" s="1028"/>
      <c r="UDO64" s="1028"/>
      <c r="UDP64" s="1028"/>
      <c r="UDQ64" s="1028"/>
      <c r="UDR64" s="1028"/>
      <c r="UDS64" s="1028"/>
      <c r="UDT64" s="1028"/>
      <c r="UDU64" s="1028"/>
      <c r="UDV64" s="1028"/>
      <c r="UDW64" s="1028"/>
      <c r="UDX64" s="1028"/>
      <c r="UDY64" s="1028"/>
      <c r="UDZ64" s="1028"/>
      <c r="UEA64" s="1028"/>
      <c r="UEB64" s="1028"/>
      <c r="UEC64" s="1028"/>
      <c r="UED64" s="1028"/>
      <c r="UEE64" s="1028"/>
      <c r="UEF64" s="1028"/>
      <c r="UEG64" s="1028"/>
      <c r="UEH64" s="1028"/>
      <c r="UEI64" s="1028"/>
      <c r="UEJ64" s="1028"/>
      <c r="UEK64" s="1028"/>
      <c r="UEL64" s="1028"/>
      <c r="UEM64" s="1028"/>
      <c r="UEN64" s="1028"/>
      <c r="UEO64" s="1028"/>
      <c r="UEP64" s="1028"/>
      <c r="UEQ64" s="1028"/>
      <c r="UER64" s="1028"/>
      <c r="UES64" s="1028"/>
      <c r="UET64" s="1028"/>
      <c r="UEU64" s="1028"/>
      <c r="UEV64" s="1028"/>
      <c r="UEW64" s="1028"/>
      <c r="UEX64" s="1028"/>
      <c r="UEY64" s="1028"/>
      <c r="UEZ64" s="1028"/>
      <c r="UFA64" s="1028"/>
      <c r="UFB64" s="1028"/>
      <c r="UFC64" s="1028"/>
      <c r="UFD64" s="1028"/>
      <c r="UFE64" s="1028"/>
      <c r="UFF64" s="1028"/>
      <c r="UFG64" s="1028"/>
      <c r="UFH64" s="1028"/>
      <c r="UFI64" s="1028"/>
      <c r="UFJ64" s="1028"/>
      <c r="UFK64" s="1028"/>
      <c r="UFL64" s="1028"/>
      <c r="UFM64" s="1028"/>
      <c r="UFN64" s="1028"/>
      <c r="UFO64" s="1028"/>
      <c r="UFP64" s="1028"/>
      <c r="UFQ64" s="1028"/>
      <c r="UFR64" s="1028"/>
      <c r="UFS64" s="1028"/>
      <c r="UFT64" s="1028"/>
      <c r="UFU64" s="1028"/>
      <c r="UFV64" s="1028"/>
      <c r="UFW64" s="1028"/>
      <c r="UFX64" s="1028"/>
      <c r="UFY64" s="1028"/>
      <c r="UFZ64" s="1028"/>
      <c r="UGA64" s="1028"/>
      <c r="UGB64" s="1028"/>
      <c r="UGC64" s="1028"/>
      <c r="UGD64" s="1028"/>
      <c r="UGE64" s="1028"/>
      <c r="UGF64" s="1028"/>
      <c r="UGG64" s="1028"/>
      <c r="UGH64" s="1028"/>
      <c r="UGI64" s="1028"/>
      <c r="UGJ64" s="1028"/>
      <c r="UGK64" s="1028"/>
      <c r="UGL64" s="1028"/>
      <c r="UGM64" s="1028"/>
      <c r="UGN64" s="1028"/>
      <c r="UGO64" s="1028"/>
      <c r="UGP64" s="1028"/>
      <c r="UGQ64" s="1028"/>
      <c r="UGR64" s="1028"/>
      <c r="UGS64" s="1028"/>
      <c r="UGT64" s="1028"/>
      <c r="UGU64" s="1028"/>
      <c r="UGV64" s="1028"/>
      <c r="UGW64" s="1028"/>
      <c r="UGX64" s="1028"/>
      <c r="UGY64" s="1028"/>
      <c r="UGZ64" s="1028"/>
      <c r="UHA64" s="1028"/>
      <c r="UHB64" s="1028"/>
      <c r="UHC64" s="1028"/>
      <c r="UHD64" s="1028"/>
      <c r="UHE64" s="1028"/>
      <c r="UHF64" s="1028"/>
      <c r="UHG64" s="1028"/>
      <c r="UHH64" s="1028"/>
      <c r="UHI64" s="1028"/>
      <c r="UHJ64" s="1028"/>
      <c r="UHK64" s="1028"/>
      <c r="UHL64" s="1028"/>
      <c r="UHM64" s="1028"/>
      <c r="UHN64" s="1028"/>
      <c r="UHO64" s="1028"/>
      <c r="UHP64" s="1028"/>
      <c r="UHQ64" s="1028"/>
      <c r="UHR64" s="1028"/>
      <c r="UHS64" s="1028"/>
      <c r="UHT64" s="1028"/>
      <c r="UHU64" s="1028"/>
      <c r="UHV64" s="1028"/>
      <c r="UHW64" s="1028"/>
      <c r="UHX64" s="1028"/>
      <c r="UHY64" s="1028"/>
      <c r="UHZ64" s="1028"/>
      <c r="UIA64" s="1028"/>
      <c r="UIB64" s="1028"/>
      <c r="UIC64" s="1028"/>
      <c r="UID64" s="1028"/>
      <c r="UIE64" s="1028"/>
      <c r="UIF64" s="1028"/>
      <c r="UIG64" s="1028"/>
      <c r="UIH64" s="1028"/>
      <c r="UII64" s="1028"/>
      <c r="UIJ64" s="1028"/>
      <c r="UIK64" s="1028"/>
      <c r="UIL64" s="1028"/>
      <c r="UIM64" s="1028"/>
      <c r="UIN64" s="1028"/>
      <c r="UIO64" s="1028"/>
      <c r="UIP64" s="1028"/>
      <c r="UIQ64" s="1028"/>
      <c r="UIR64" s="1028"/>
      <c r="UIS64" s="1028"/>
      <c r="UIT64" s="1028"/>
      <c r="UIU64" s="1028"/>
      <c r="UIV64" s="1028"/>
      <c r="UIW64" s="1028"/>
      <c r="UIX64" s="1028"/>
      <c r="UIY64" s="1028"/>
      <c r="UIZ64" s="1028"/>
      <c r="UJA64" s="1028"/>
      <c r="UJB64" s="1028"/>
      <c r="UJC64" s="1028"/>
      <c r="UJD64" s="1028"/>
      <c r="UJE64" s="1028"/>
      <c r="UJF64" s="1028"/>
      <c r="UJG64" s="1028"/>
      <c r="UJH64" s="1028"/>
      <c r="UJI64" s="1028"/>
      <c r="UJJ64" s="1028"/>
      <c r="UJK64" s="1028"/>
      <c r="UJL64" s="1028"/>
      <c r="UJM64" s="1028"/>
      <c r="UJN64" s="1028"/>
      <c r="UJO64" s="1028"/>
      <c r="UJP64" s="1028"/>
      <c r="UJQ64" s="1028"/>
      <c r="UJR64" s="1028"/>
      <c r="UJS64" s="1028"/>
      <c r="UJT64" s="1028"/>
      <c r="UJU64" s="1028"/>
      <c r="UJV64" s="1028"/>
      <c r="UJW64" s="1028"/>
      <c r="UJX64" s="1028"/>
      <c r="UJY64" s="1028"/>
      <c r="UJZ64" s="1028"/>
      <c r="UKA64" s="1028"/>
      <c r="UKB64" s="1028"/>
      <c r="UKC64" s="1028"/>
      <c r="UKD64" s="1028"/>
      <c r="UKE64" s="1028"/>
      <c r="UKF64" s="1028"/>
      <c r="UKG64" s="1028"/>
      <c r="UKH64" s="1028"/>
      <c r="UKI64" s="1028"/>
      <c r="UKJ64" s="1028"/>
      <c r="UKK64" s="1028"/>
      <c r="UKL64" s="1028"/>
      <c r="UKM64" s="1028"/>
      <c r="UKN64" s="1028"/>
      <c r="UKO64" s="1028"/>
      <c r="UKP64" s="1028"/>
      <c r="UKQ64" s="1028"/>
      <c r="UKR64" s="1028"/>
      <c r="UKS64" s="1028"/>
      <c r="UKT64" s="1028"/>
      <c r="UKU64" s="1028"/>
      <c r="UKV64" s="1028"/>
      <c r="UKW64" s="1028"/>
      <c r="UKX64" s="1028"/>
      <c r="UKY64" s="1028"/>
      <c r="UKZ64" s="1028"/>
      <c r="ULA64" s="1028"/>
      <c r="ULB64" s="1028"/>
      <c r="ULC64" s="1028"/>
      <c r="ULD64" s="1028"/>
      <c r="ULE64" s="1028"/>
      <c r="ULF64" s="1028"/>
      <c r="ULG64" s="1028"/>
      <c r="ULH64" s="1028"/>
      <c r="ULI64" s="1028"/>
      <c r="ULJ64" s="1028"/>
      <c r="ULK64" s="1028"/>
      <c r="ULL64" s="1028"/>
      <c r="ULM64" s="1028"/>
      <c r="ULN64" s="1028"/>
      <c r="ULO64" s="1028"/>
      <c r="ULP64" s="1028"/>
      <c r="ULQ64" s="1028"/>
      <c r="ULR64" s="1028"/>
      <c r="ULS64" s="1028"/>
      <c r="ULT64" s="1028"/>
      <c r="ULU64" s="1028"/>
      <c r="ULV64" s="1028"/>
      <c r="ULW64" s="1028"/>
      <c r="ULX64" s="1028"/>
      <c r="ULY64" s="1028"/>
      <c r="ULZ64" s="1028"/>
      <c r="UMA64" s="1028"/>
      <c r="UMB64" s="1028"/>
      <c r="UMC64" s="1028"/>
      <c r="UMD64" s="1028"/>
      <c r="UME64" s="1028"/>
      <c r="UMF64" s="1028"/>
      <c r="UMG64" s="1028"/>
      <c r="UMH64" s="1028"/>
      <c r="UMI64" s="1028"/>
      <c r="UMJ64" s="1028"/>
      <c r="UMK64" s="1028"/>
      <c r="UML64" s="1028"/>
      <c r="UMM64" s="1028"/>
      <c r="UMN64" s="1028"/>
      <c r="UMO64" s="1028"/>
      <c r="UMP64" s="1028"/>
      <c r="UMQ64" s="1028"/>
      <c r="UMR64" s="1028"/>
      <c r="UMS64" s="1028"/>
      <c r="UMT64" s="1028"/>
      <c r="UMU64" s="1028"/>
      <c r="UMV64" s="1028"/>
      <c r="UMW64" s="1028"/>
      <c r="UMX64" s="1028"/>
      <c r="UMY64" s="1028"/>
      <c r="UMZ64" s="1028"/>
      <c r="UNA64" s="1028"/>
      <c r="UNB64" s="1028"/>
      <c r="UNC64" s="1028"/>
      <c r="UND64" s="1028"/>
      <c r="UNE64" s="1028"/>
      <c r="UNF64" s="1028"/>
      <c r="UNG64" s="1028"/>
      <c r="UNH64" s="1028"/>
      <c r="UNI64" s="1028"/>
      <c r="UNJ64" s="1028"/>
      <c r="UNK64" s="1028"/>
      <c r="UNL64" s="1028"/>
      <c r="UNM64" s="1028"/>
      <c r="UNN64" s="1028"/>
      <c r="UNO64" s="1028"/>
      <c r="UNP64" s="1028"/>
      <c r="UNQ64" s="1028"/>
      <c r="UNR64" s="1028"/>
      <c r="UNS64" s="1028"/>
      <c r="UNT64" s="1028"/>
      <c r="UNU64" s="1028"/>
      <c r="UNV64" s="1028"/>
      <c r="UNW64" s="1028"/>
      <c r="UNX64" s="1028"/>
      <c r="UNY64" s="1028"/>
      <c r="UNZ64" s="1028"/>
      <c r="UOA64" s="1028"/>
      <c r="UOB64" s="1028"/>
      <c r="UOC64" s="1028"/>
      <c r="UOD64" s="1028"/>
      <c r="UOE64" s="1028"/>
      <c r="UOF64" s="1028"/>
      <c r="UOG64" s="1028"/>
      <c r="UOH64" s="1028"/>
      <c r="UOI64" s="1028"/>
      <c r="UOJ64" s="1028"/>
      <c r="UOK64" s="1028"/>
      <c r="UOL64" s="1028"/>
      <c r="UOM64" s="1028"/>
      <c r="UON64" s="1028"/>
      <c r="UOO64" s="1028"/>
      <c r="UOP64" s="1028"/>
      <c r="UOQ64" s="1028"/>
      <c r="UOR64" s="1028"/>
      <c r="UOS64" s="1028"/>
      <c r="UOT64" s="1028"/>
      <c r="UOU64" s="1028"/>
      <c r="UOV64" s="1028"/>
      <c r="UOW64" s="1028"/>
      <c r="UOX64" s="1028"/>
      <c r="UOY64" s="1028"/>
      <c r="UOZ64" s="1028"/>
      <c r="UPA64" s="1028"/>
      <c r="UPB64" s="1028"/>
      <c r="UPC64" s="1028"/>
      <c r="UPD64" s="1028"/>
      <c r="UPE64" s="1028"/>
      <c r="UPF64" s="1028"/>
      <c r="UPG64" s="1028"/>
      <c r="UPH64" s="1028"/>
      <c r="UPI64" s="1028"/>
      <c r="UPJ64" s="1028"/>
      <c r="UPK64" s="1028"/>
      <c r="UPL64" s="1028"/>
      <c r="UPM64" s="1028"/>
      <c r="UPN64" s="1028"/>
      <c r="UPO64" s="1028"/>
      <c r="UPP64" s="1028"/>
      <c r="UPQ64" s="1028"/>
      <c r="UPR64" s="1028"/>
      <c r="UPS64" s="1028"/>
      <c r="UPT64" s="1028"/>
      <c r="UPU64" s="1028"/>
      <c r="UPV64" s="1028"/>
      <c r="UPW64" s="1028"/>
      <c r="UPX64" s="1028"/>
      <c r="UPY64" s="1028"/>
      <c r="UPZ64" s="1028"/>
      <c r="UQA64" s="1028"/>
      <c r="UQB64" s="1028"/>
      <c r="UQC64" s="1028"/>
      <c r="UQD64" s="1028"/>
      <c r="UQE64" s="1028"/>
      <c r="UQF64" s="1028"/>
      <c r="UQG64" s="1028"/>
      <c r="UQH64" s="1028"/>
      <c r="UQI64" s="1028"/>
      <c r="UQJ64" s="1028"/>
      <c r="UQK64" s="1028"/>
      <c r="UQL64" s="1028"/>
      <c r="UQM64" s="1028"/>
      <c r="UQN64" s="1028"/>
      <c r="UQO64" s="1028"/>
      <c r="UQP64" s="1028"/>
      <c r="UQQ64" s="1028"/>
      <c r="UQR64" s="1028"/>
      <c r="UQS64" s="1028"/>
      <c r="UQT64" s="1028"/>
      <c r="UQU64" s="1028"/>
      <c r="UQV64" s="1028"/>
      <c r="UQW64" s="1028"/>
      <c r="UQX64" s="1028"/>
      <c r="UQY64" s="1028"/>
      <c r="UQZ64" s="1028"/>
      <c r="URA64" s="1028"/>
      <c r="URB64" s="1028"/>
      <c r="URC64" s="1028"/>
      <c r="URD64" s="1028"/>
      <c r="URE64" s="1028"/>
      <c r="URF64" s="1028"/>
      <c r="URG64" s="1028"/>
      <c r="URH64" s="1028"/>
      <c r="URI64" s="1028"/>
      <c r="URJ64" s="1028"/>
      <c r="URK64" s="1028"/>
      <c r="URL64" s="1028"/>
      <c r="URM64" s="1028"/>
      <c r="URN64" s="1028"/>
      <c r="URO64" s="1028"/>
      <c r="URP64" s="1028"/>
      <c r="URQ64" s="1028"/>
      <c r="URR64" s="1028"/>
      <c r="URS64" s="1028"/>
      <c r="URT64" s="1028"/>
      <c r="URU64" s="1028"/>
      <c r="URV64" s="1028"/>
      <c r="URW64" s="1028"/>
      <c r="URX64" s="1028"/>
      <c r="URY64" s="1028"/>
      <c r="URZ64" s="1028"/>
      <c r="USA64" s="1028"/>
      <c r="USB64" s="1028"/>
      <c r="USC64" s="1028"/>
      <c r="USD64" s="1028"/>
      <c r="USE64" s="1028"/>
      <c r="USF64" s="1028"/>
      <c r="USG64" s="1028"/>
      <c r="USH64" s="1028"/>
      <c r="USI64" s="1028"/>
      <c r="USJ64" s="1028"/>
      <c r="USK64" s="1028"/>
      <c r="USL64" s="1028"/>
      <c r="USM64" s="1028"/>
      <c r="USN64" s="1028"/>
      <c r="USO64" s="1028"/>
      <c r="USP64" s="1028"/>
      <c r="USQ64" s="1028"/>
      <c r="USR64" s="1028"/>
      <c r="USS64" s="1028"/>
      <c r="UST64" s="1028"/>
      <c r="USU64" s="1028"/>
      <c r="USV64" s="1028"/>
      <c r="USW64" s="1028"/>
      <c r="USX64" s="1028"/>
      <c r="USY64" s="1028"/>
      <c r="USZ64" s="1028"/>
      <c r="UTA64" s="1028"/>
      <c r="UTB64" s="1028"/>
      <c r="UTC64" s="1028"/>
      <c r="UTD64" s="1028"/>
      <c r="UTE64" s="1028"/>
      <c r="UTF64" s="1028"/>
      <c r="UTG64" s="1028"/>
      <c r="UTH64" s="1028"/>
      <c r="UTI64" s="1028"/>
      <c r="UTJ64" s="1028"/>
      <c r="UTK64" s="1028"/>
      <c r="UTL64" s="1028"/>
      <c r="UTM64" s="1028"/>
      <c r="UTN64" s="1028"/>
      <c r="UTO64" s="1028"/>
      <c r="UTP64" s="1028"/>
      <c r="UTQ64" s="1028"/>
      <c r="UTR64" s="1028"/>
      <c r="UTS64" s="1028"/>
      <c r="UTT64" s="1028"/>
      <c r="UTU64" s="1028"/>
      <c r="UTV64" s="1028"/>
      <c r="UTW64" s="1028"/>
      <c r="UTX64" s="1028"/>
      <c r="UTY64" s="1028"/>
      <c r="UTZ64" s="1028"/>
      <c r="UUA64" s="1028"/>
      <c r="UUB64" s="1028"/>
      <c r="UUC64" s="1028"/>
      <c r="UUD64" s="1028"/>
      <c r="UUE64" s="1028"/>
      <c r="UUF64" s="1028"/>
      <c r="UUG64" s="1028"/>
      <c r="UUH64" s="1028"/>
      <c r="UUI64" s="1028"/>
      <c r="UUJ64" s="1028"/>
      <c r="UUK64" s="1028"/>
      <c r="UUL64" s="1028"/>
      <c r="UUM64" s="1028"/>
      <c r="UUN64" s="1028"/>
      <c r="UUO64" s="1028"/>
      <c r="UUP64" s="1028"/>
      <c r="UUQ64" s="1028"/>
      <c r="UUR64" s="1028"/>
      <c r="UUS64" s="1028"/>
      <c r="UUT64" s="1028"/>
      <c r="UUU64" s="1028"/>
      <c r="UUV64" s="1028"/>
      <c r="UUW64" s="1028"/>
      <c r="UUX64" s="1028"/>
      <c r="UUY64" s="1028"/>
      <c r="UUZ64" s="1028"/>
      <c r="UVA64" s="1028"/>
      <c r="UVB64" s="1028"/>
      <c r="UVC64" s="1028"/>
      <c r="UVD64" s="1028"/>
      <c r="UVE64" s="1028"/>
      <c r="UVF64" s="1028"/>
      <c r="UVG64" s="1028"/>
      <c r="UVH64" s="1028"/>
      <c r="UVI64" s="1028"/>
      <c r="UVJ64" s="1028"/>
      <c r="UVK64" s="1028"/>
      <c r="UVL64" s="1028"/>
      <c r="UVM64" s="1028"/>
      <c r="UVN64" s="1028"/>
      <c r="UVO64" s="1028"/>
      <c r="UVP64" s="1028"/>
      <c r="UVQ64" s="1028"/>
      <c r="UVR64" s="1028"/>
      <c r="UVS64" s="1028"/>
      <c r="UVT64" s="1028"/>
      <c r="UVU64" s="1028"/>
      <c r="UVV64" s="1028"/>
      <c r="UVW64" s="1028"/>
      <c r="UVX64" s="1028"/>
      <c r="UVY64" s="1028"/>
      <c r="UVZ64" s="1028"/>
      <c r="UWA64" s="1028"/>
      <c r="UWB64" s="1028"/>
      <c r="UWC64" s="1028"/>
      <c r="UWD64" s="1028"/>
      <c r="UWE64" s="1028"/>
      <c r="UWF64" s="1028"/>
      <c r="UWG64" s="1028"/>
      <c r="UWH64" s="1028"/>
      <c r="UWI64" s="1028"/>
      <c r="UWJ64" s="1028"/>
      <c r="UWK64" s="1028"/>
      <c r="UWL64" s="1028"/>
      <c r="UWM64" s="1028"/>
      <c r="UWN64" s="1028"/>
      <c r="UWO64" s="1028"/>
      <c r="UWP64" s="1028"/>
      <c r="UWQ64" s="1028"/>
      <c r="UWR64" s="1028"/>
      <c r="UWS64" s="1028"/>
      <c r="UWT64" s="1028"/>
      <c r="UWU64" s="1028"/>
      <c r="UWV64" s="1028"/>
      <c r="UWW64" s="1028"/>
      <c r="UWX64" s="1028"/>
      <c r="UWY64" s="1028"/>
      <c r="UWZ64" s="1028"/>
      <c r="UXA64" s="1028"/>
      <c r="UXB64" s="1028"/>
      <c r="UXC64" s="1028"/>
      <c r="UXD64" s="1028"/>
      <c r="UXE64" s="1028"/>
      <c r="UXF64" s="1028"/>
      <c r="UXG64" s="1028"/>
      <c r="UXH64" s="1028"/>
      <c r="UXI64" s="1028"/>
      <c r="UXJ64" s="1028"/>
      <c r="UXK64" s="1028"/>
      <c r="UXL64" s="1028"/>
      <c r="UXM64" s="1028"/>
      <c r="UXN64" s="1028"/>
      <c r="UXO64" s="1028"/>
      <c r="UXP64" s="1028"/>
      <c r="UXQ64" s="1028"/>
      <c r="UXR64" s="1028"/>
      <c r="UXS64" s="1028"/>
      <c r="UXT64" s="1028"/>
      <c r="UXU64" s="1028"/>
      <c r="UXV64" s="1028"/>
      <c r="UXW64" s="1028"/>
      <c r="UXX64" s="1028"/>
      <c r="UXY64" s="1028"/>
      <c r="UXZ64" s="1028"/>
      <c r="UYA64" s="1028"/>
      <c r="UYB64" s="1028"/>
      <c r="UYC64" s="1028"/>
      <c r="UYD64" s="1028"/>
      <c r="UYE64" s="1028"/>
      <c r="UYF64" s="1028"/>
      <c r="UYG64" s="1028"/>
      <c r="UYH64" s="1028"/>
      <c r="UYI64" s="1028"/>
      <c r="UYJ64" s="1028"/>
      <c r="UYK64" s="1028"/>
      <c r="UYL64" s="1028"/>
      <c r="UYM64" s="1028"/>
      <c r="UYN64" s="1028"/>
      <c r="UYO64" s="1028"/>
      <c r="UYP64" s="1028"/>
      <c r="UYQ64" s="1028"/>
      <c r="UYR64" s="1028"/>
      <c r="UYS64" s="1028"/>
      <c r="UYT64" s="1028"/>
      <c r="UYU64" s="1028"/>
      <c r="UYV64" s="1028"/>
      <c r="UYW64" s="1028"/>
      <c r="UYX64" s="1028"/>
      <c r="UYY64" s="1028"/>
      <c r="UYZ64" s="1028"/>
      <c r="UZA64" s="1028"/>
      <c r="UZB64" s="1028"/>
      <c r="UZC64" s="1028"/>
      <c r="UZD64" s="1028"/>
      <c r="UZE64" s="1028"/>
      <c r="UZF64" s="1028"/>
      <c r="UZG64" s="1028"/>
      <c r="UZH64" s="1028"/>
      <c r="UZI64" s="1028"/>
      <c r="UZJ64" s="1028"/>
      <c r="UZK64" s="1028"/>
      <c r="UZL64" s="1028"/>
      <c r="UZM64" s="1028"/>
      <c r="UZN64" s="1028"/>
      <c r="UZO64" s="1028"/>
      <c r="UZP64" s="1028"/>
      <c r="UZQ64" s="1028"/>
      <c r="UZR64" s="1028"/>
      <c r="UZS64" s="1028"/>
      <c r="UZT64" s="1028"/>
      <c r="UZU64" s="1028"/>
      <c r="UZV64" s="1028"/>
      <c r="UZW64" s="1028"/>
      <c r="UZX64" s="1028"/>
      <c r="UZY64" s="1028"/>
      <c r="UZZ64" s="1028"/>
      <c r="VAA64" s="1028"/>
      <c r="VAB64" s="1028"/>
      <c r="VAC64" s="1028"/>
      <c r="VAD64" s="1028"/>
      <c r="VAE64" s="1028"/>
      <c r="VAF64" s="1028"/>
      <c r="VAG64" s="1028"/>
      <c r="VAH64" s="1028"/>
      <c r="VAI64" s="1028"/>
      <c r="VAJ64" s="1028"/>
      <c r="VAK64" s="1028"/>
      <c r="VAL64" s="1028"/>
      <c r="VAM64" s="1028"/>
      <c r="VAN64" s="1028"/>
      <c r="VAO64" s="1028"/>
      <c r="VAP64" s="1028"/>
      <c r="VAQ64" s="1028"/>
      <c r="VAR64" s="1028"/>
      <c r="VAS64" s="1028"/>
      <c r="VAT64" s="1028"/>
      <c r="VAU64" s="1028"/>
      <c r="VAV64" s="1028"/>
      <c r="VAW64" s="1028"/>
      <c r="VAX64" s="1028"/>
      <c r="VAY64" s="1028"/>
      <c r="VAZ64" s="1028"/>
      <c r="VBA64" s="1028"/>
      <c r="VBB64" s="1028"/>
      <c r="VBC64" s="1028"/>
      <c r="VBD64" s="1028"/>
      <c r="VBE64" s="1028"/>
      <c r="VBF64" s="1028"/>
      <c r="VBG64" s="1028"/>
      <c r="VBH64" s="1028"/>
      <c r="VBI64" s="1028"/>
      <c r="VBJ64" s="1028"/>
      <c r="VBK64" s="1028"/>
      <c r="VBL64" s="1028"/>
      <c r="VBM64" s="1028"/>
      <c r="VBN64" s="1028"/>
      <c r="VBO64" s="1028"/>
      <c r="VBP64" s="1028"/>
      <c r="VBQ64" s="1028"/>
      <c r="VBR64" s="1028"/>
      <c r="VBS64" s="1028"/>
      <c r="VBT64" s="1028"/>
      <c r="VBU64" s="1028"/>
      <c r="VBV64" s="1028"/>
      <c r="VBW64" s="1028"/>
      <c r="VBX64" s="1028"/>
      <c r="VBY64" s="1028"/>
      <c r="VBZ64" s="1028"/>
      <c r="VCA64" s="1028"/>
      <c r="VCB64" s="1028"/>
      <c r="VCC64" s="1028"/>
      <c r="VCD64" s="1028"/>
      <c r="VCE64" s="1028"/>
      <c r="VCF64" s="1028"/>
      <c r="VCG64" s="1028"/>
      <c r="VCH64" s="1028"/>
      <c r="VCI64" s="1028"/>
      <c r="VCJ64" s="1028"/>
      <c r="VCK64" s="1028"/>
      <c r="VCL64" s="1028"/>
      <c r="VCM64" s="1028"/>
      <c r="VCN64" s="1028"/>
      <c r="VCO64" s="1028"/>
      <c r="VCP64" s="1028"/>
      <c r="VCQ64" s="1028"/>
      <c r="VCR64" s="1028"/>
      <c r="VCS64" s="1028"/>
      <c r="VCT64" s="1028"/>
      <c r="VCU64" s="1028"/>
      <c r="VCV64" s="1028"/>
      <c r="VCW64" s="1028"/>
      <c r="VCX64" s="1028"/>
      <c r="VCY64" s="1028"/>
      <c r="VCZ64" s="1028"/>
      <c r="VDA64" s="1028"/>
      <c r="VDB64" s="1028"/>
      <c r="VDC64" s="1028"/>
      <c r="VDD64" s="1028"/>
      <c r="VDE64" s="1028"/>
      <c r="VDF64" s="1028"/>
      <c r="VDG64" s="1028"/>
      <c r="VDH64" s="1028"/>
      <c r="VDI64" s="1028"/>
      <c r="VDJ64" s="1028"/>
      <c r="VDK64" s="1028"/>
      <c r="VDL64" s="1028"/>
      <c r="VDM64" s="1028"/>
      <c r="VDN64" s="1028"/>
      <c r="VDO64" s="1028"/>
      <c r="VDP64" s="1028"/>
      <c r="VDQ64" s="1028"/>
      <c r="VDR64" s="1028"/>
      <c r="VDS64" s="1028"/>
      <c r="VDT64" s="1028"/>
      <c r="VDU64" s="1028"/>
      <c r="VDV64" s="1028"/>
      <c r="VDW64" s="1028"/>
      <c r="VDX64" s="1028"/>
      <c r="VDY64" s="1028"/>
      <c r="VDZ64" s="1028"/>
      <c r="VEA64" s="1028"/>
      <c r="VEB64" s="1028"/>
      <c r="VEC64" s="1028"/>
      <c r="VED64" s="1028"/>
      <c r="VEE64" s="1028"/>
      <c r="VEF64" s="1028"/>
      <c r="VEG64" s="1028"/>
      <c r="VEH64" s="1028"/>
      <c r="VEI64" s="1028"/>
      <c r="VEJ64" s="1028"/>
      <c r="VEK64" s="1028"/>
      <c r="VEL64" s="1028"/>
      <c r="VEM64" s="1028"/>
      <c r="VEN64" s="1028"/>
      <c r="VEO64" s="1028"/>
      <c r="VEP64" s="1028"/>
      <c r="VEQ64" s="1028"/>
      <c r="VER64" s="1028"/>
      <c r="VES64" s="1028"/>
      <c r="VET64" s="1028"/>
      <c r="VEU64" s="1028"/>
      <c r="VEV64" s="1028"/>
      <c r="VEW64" s="1028"/>
      <c r="VEX64" s="1028"/>
      <c r="VEY64" s="1028"/>
      <c r="VEZ64" s="1028"/>
      <c r="VFA64" s="1028"/>
      <c r="VFB64" s="1028"/>
      <c r="VFC64" s="1028"/>
      <c r="VFD64" s="1028"/>
      <c r="VFE64" s="1028"/>
      <c r="VFF64" s="1028"/>
      <c r="VFG64" s="1028"/>
      <c r="VFH64" s="1028"/>
      <c r="VFI64" s="1028"/>
      <c r="VFJ64" s="1028"/>
      <c r="VFK64" s="1028"/>
      <c r="VFL64" s="1028"/>
      <c r="VFM64" s="1028"/>
      <c r="VFN64" s="1028"/>
      <c r="VFO64" s="1028"/>
      <c r="VFP64" s="1028"/>
      <c r="VFQ64" s="1028"/>
      <c r="VFR64" s="1028"/>
      <c r="VFS64" s="1028"/>
      <c r="VFT64" s="1028"/>
      <c r="VFU64" s="1028"/>
      <c r="VFV64" s="1028"/>
      <c r="VFW64" s="1028"/>
      <c r="VFX64" s="1028"/>
      <c r="VFY64" s="1028"/>
      <c r="VFZ64" s="1028"/>
      <c r="VGA64" s="1028"/>
      <c r="VGB64" s="1028"/>
      <c r="VGC64" s="1028"/>
      <c r="VGD64" s="1028"/>
      <c r="VGE64" s="1028"/>
      <c r="VGF64" s="1028"/>
      <c r="VGG64" s="1028"/>
      <c r="VGH64" s="1028"/>
      <c r="VGI64" s="1028"/>
      <c r="VGJ64" s="1028"/>
      <c r="VGK64" s="1028"/>
      <c r="VGL64" s="1028"/>
      <c r="VGM64" s="1028"/>
      <c r="VGN64" s="1028"/>
      <c r="VGO64" s="1028"/>
      <c r="VGP64" s="1028"/>
      <c r="VGQ64" s="1028"/>
      <c r="VGR64" s="1028"/>
      <c r="VGS64" s="1028"/>
      <c r="VGT64" s="1028"/>
      <c r="VGU64" s="1028"/>
      <c r="VGV64" s="1028"/>
      <c r="VGW64" s="1028"/>
      <c r="VGX64" s="1028"/>
      <c r="VGY64" s="1028"/>
      <c r="VGZ64" s="1028"/>
      <c r="VHA64" s="1028"/>
      <c r="VHB64" s="1028"/>
      <c r="VHC64" s="1028"/>
      <c r="VHD64" s="1028"/>
      <c r="VHE64" s="1028"/>
      <c r="VHF64" s="1028"/>
      <c r="VHG64" s="1028"/>
      <c r="VHH64" s="1028"/>
      <c r="VHI64" s="1028"/>
      <c r="VHJ64" s="1028"/>
      <c r="VHK64" s="1028"/>
      <c r="VHL64" s="1028"/>
      <c r="VHM64" s="1028"/>
      <c r="VHN64" s="1028"/>
      <c r="VHO64" s="1028"/>
      <c r="VHP64" s="1028"/>
      <c r="VHQ64" s="1028"/>
      <c r="VHR64" s="1028"/>
      <c r="VHS64" s="1028"/>
      <c r="VHT64" s="1028"/>
      <c r="VHU64" s="1028"/>
      <c r="VHV64" s="1028"/>
      <c r="VHW64" s="1028"/>
      <c r="VHX64" s="1028"/>
      <c r="VHY64" s="1028"/>
      <c r="VHZ64" s="1028"/>
      <c r="VIA64" s="1028"/>
      <c r="VIB64" s="1028"/>
      <c r="VIC64" s="1028"/>
      <c r="VID64" s="1028"/>
      <c r="VIE64" s="1028"/>
      <c r="VIF64" s="1028"/>
      <c r="VIG64" s="1028"/>
      <c r="VIH64" s="1028"/>
      <c r="VII64" s="1028"/>
      <c r="VIJ64" s="1028"/>
      <c r="VIK64" s="1028"/>
      <c r="VIL64" s="1028"/>
      <c r="VIM64" s="1028"/>
      <c r="VIN64" s="1028"/>
      <c r="VIO64" s="1028"/>
      <c r="VIP64" s="1028"/>
      <c r="VIQ64" s="1028"/>
      <c r="VIR64" s="1028"/>
      <c r="VIS64" s="1028"/>
      <c r="VIT64" s="1028"/>
      <c r="VIU64" s="1028"/>
      <c r="VIV64" s="1028"/>
      <c r="VIW64" s="1028"/>
      <c r="VIX64" s="1028"/>
      <c r="VIY64" s="1028"/>
      <c r="VIZ64" s="1028"/>
      <c r="VJA64" s="1028"/>
      <c r="VJB64" s="1028"/>
      <c r="VJC64" s="1028"/>
      <c r="VJD64" s="1028"/>
      <c r="VJE64" s="1028"/>
      <c r="VJF64" s="1028"/>
      <c r="VJG64" s="1028"/>
      <c r="VJH64" s="1028"/>
      <c r="VJI64" s="1028"/>
      <c r="VJJ64" s="1028"/>
      <c r="VJK64" s="1028"/>
      <c r="VJL64" s="1028"/>
      <c r="VJM64" s="1028"/>
      <c r="VJN64" s="1028"/>
      <c r="VJO64" s="1028"/>
      <c r="VJP64" s="1028"/>
      <c r="VJQ64" s="1028"/>
      <c r="VJR64" s="1028"/>
      <c r="VJS64" s="1028"/>
      <c r="VJT64" s="1028"/>
      <c r="VJU64" s="1028"/>
      <c r="VJV64" s="1028"/>
      <c r="VJW64" s="1028"/>
      <c r="VJX64" s="1028"/>
      <c r="VJY64" s="1028"/>
      <c r="VJZ64" s="1028"/>
      <c r="VKA64" s="1028"/>
      <c r="VKB64" s="1028"/>
      <c r="VKC64" s="1028"/>
      <c r="VKD64" s="1028"/>
      <c r="VKE64" s="1028"/>
      <c r="VKF64" s="1028"/>
      <c r="VKG64" s="1028"/>
      <c r="VKH64" s="1028"/>
      <c r="VKI64" s="1028"/>
      <c r="VKJ64" s="1028"/>
      <c r="VKK64" s="1028"/>
      <c r="VKL64" s="1028"/>
      <c r="VKM64" s="1028"/>
      <c r="VKN64" s="1028"/>
      <c r="VKO64" s="1028"/>
      <c r="VKP64" s="1028"/>
      <c r="VKQ64" s="1028"/>
      <c r="VKR64" s="1028"/>
      <c r="VKS64" s="1028"/>
      <c r="VKT64" s="1028"/>
      <c r="VKU64" s="1028"/>
      <c r="VKV64" s="1028"/>
      <c r="VKW64" s="1028"/>
      <c r="VKX64" s="1028"/>
      <c r="VKY64" s="1028"/>
      <c r="VKZ64" s="1028"/>
      <c r="VLA64" s="1028"/>
      <c r="VLB64" s="1028"/>
      <c r="VLC64" s="1028"/>
      <c r="VLD64" s="1028"/>
      <c r="VLE64" s="1028"/>
      <c r="VLF64" s="1028"/>
      <c r="VLG64" s="1028"/>
      <c r="VLH64" s="1028"/>
      <c r="VLI64" s="1028"/>
      <c r="VLJ64" s="1028"/>
      <c r="VLK64" s="1028"/>
      <c r="VLL64" s="1028"/>
      <c r="VLM64" s="1028"/>
      <c r="VLN64" s="1028"/>
      <c r="VLO64" s="1028"/>
      <c r="VLP64" s="1028"/>
      <c r="VLQ64" s="1028"/>
      <c r="VLR64" s="1028"/>
      <c r="VLS64" s="1028"/>
      <c r="VLT64" s="1028"/>
      <c r="VLU64" s="1028"/>
      <c r="VLV64" s="1028"/>
      <c r="VLW64" s="1028"/>
      <c r="VLX64" s="1028"/>
      <c r="VLY64" s="1028"/>
      <c r="VLZ64" s="1028"/>
      <c r="VMA64" s="1028"/>
      <c r="VMB64" s="1028"/>
      <c r="VMC64" s="1028"/>
      <c r="VMD64" s="1028"/>
      <c r="VME64" s="1028"/>
      <c r="VMF64" s="1028"/>
      <c r="VMG64" s="1028"/>
      <c r="VMH64" s="1028"/>
      <c r="VMI64" s="1028"/>
      <c r="VMJ64" s="1028"/>
      <c r="VMK64" s="1028"/>
      <c r="VML64" s="1028"/>
      <c r="VMM64" s="1028"/>
      <c r="VMN64" s="1028"/>
      <c r="VMO64" s="1028"/>
      <c r="VMP64" s="1028"/>
      <c r="VMQ64" s="1028"/>
      <c r="VMR64" s="1028"/>
      <c r="VMS64" s="1028"/>
      <c r="VMT64" s="1028"/>
      <c r="VMU64" s="1028"/>
      <c r="VMV64" s="1028"/>
      <c r="VMW64" s="1028"/>
      <c r="VMX64" s="1028"/>
      <c r="VMY64" s="1028"/>
      <c r="VMZ64" s="1028"/>
      <c r="VNA64" s="1028"/>
      <c r="VNB64" s="1028"/>
      <c r="VNC64" s="1028"/>
      <c r="VND64" s="1028"/>
      <c r="VNE64" s="1028"/>
      <c r="VNF64" s="1028"/>
      <c r="VNG64" s="1028"/>
      <c r="VNH64" s="1028"/>
      <c r="VNI64" s="1028"/>
      <c r="VNJ64" s="1028"/>
      <c r="VNK64" s="1028"/>
      <c r="VNL64" s="1028"/>
      <c r="VNM64" s="1028"/>
      <c r="VNN64" s="1028"/>
      <c r="VNO64" s="1028"/>
      <c r="VNP64" s="1028"/>
      <c r="VNQ64" s="1028"/>
      <c r="VNR64" s="1028"/>
      <c r="VNS64" s="1028"/>
      <c r="VNT64" s="1028"/>
      <c r="VNU64" s="1028"/>
      <c r="VNV64" s="1028"/>
      <c r="VNW64" s="1028"/>
      <c r="VNX64" s="1028"/>
      <c r="VNY64" s="1028"/>
      <c r="VNZ64" s="1028"/>
      <c r="VOA64" s="1028"/>
      <c r="VOB64" s="1028"/>
      <c r="VOC64" s="1028"/>
      <c r="VOD64" s="1028"/>
      <c r="VOE64" s="1028"/>
      <c r="VOF64" s="1028"/>
      <c r="VOG64" s="1028"/>
      <c r="VOH64" s="1028"/>
      <c r="VOI64" s="1028"/>
      <c r="VOJ64" s="1028"/>
      <c r="VOK64" s="1028"/>
      <c r="VOL64" s="1028"/>
      <c r="VOM64" s="1028"/>
      <c r="VON64" s="1028"/>
      <c r="VOO64" s="1028"/>
      <c r="VOP64" s="1028"/>
      <c r="VOQ64" s="1028"/>
      <c r="VOR64" s="1028"/>
      <c r="VOS64" s="1028"/>
      <c r="VOT64" s="1028"/>
      <c r="VOU64" s="1028"/>
      <c r="VOV64" s="1028"/>
      <c r="VOW64" s="1028"/>
      <c r="VOX64" s="1028"/>
      <c r="VOY64" s="1028"/>
      <c r="VOZ64" s="1028"/>
      <c r="VPA64" s="1028"/>
      <c r="VPB64" s="1028"/>
      <c r="VPC64" s="1028"/>
      <c r="VPD64" s="1028"/>
      <c r="VPE64" s="1028"/>
      <c r="VPF64" s="1028"/>
      <c r="VPG64" s="1028"/>
      <c r="VPH64" s="1028"/>
      <c r="VPI64" s="1028"/>
      <c r="VPJ64" s="1028"/>
      <c r="VPK64" s="1028"/>
      <c r="VPL64" s="1028"/>
      <c r="VPM64" s="1028"/>
      <c r="VPN64" s="1028"/>
      <c r="VPO64" s="1028"/>
      <c r="VPP64" s="1028"/>
      <c r="VPQ64" s="1028"/>
      <c r="VPR64" s="1028"/>
      <c r="VPS64" s="1028"/>
      <c r="VPT64" s="1028"/>
      <c r="VPU64" s="1028"/>
      <c r="VPV64" s="1028"/>
      <c r="VPW64" s="1028"/>
      <c r="VPX64" s="1028"/>
      <c r="VPY64" s="1028"/>
      <c r="VPZ64" s="1028"/>
      <c r="VQA64" s="1028"/>
      <c r="VQB64" s="1028"/>
      <c r="VQC64" s="1028"/>
      <c r="VQD64" s="1028"/>
      <c r="VQE64" s="1028"/>
      <c r="VQF64" s="1028"/>
      <c r="VQG64" s="1028"/>
      <c r="VQH64" s="1028"/>
      <c r="VQI64" s="1028"/>
      <c r="VQJ64" s="1028"/>
      <c r="VQK64" s="1028"/>
      <c r="VQL64" s="1028"/>
      <c r="VQM64" s="1028"/>
      <c r="VQN64" s="1028"/>
      <c r="VQO64" s="1028"/>
      <c r="VQP64" s="1028"/>
      <c r="VQQ64" s="1028"/>
      <c r="VQR64" s="1028"/>
      <c r="VQS64" s="1028"/>
      <c r="VQT64" s="1028"/>
      <c r="VQU64" s="1028"/>
      <c r="VQV64" s="1028"/>
      <c r="VQW64" s="1028"/>
      <c r="VQX64" s="1028"/>
      <c r="VQY64" s="1028"/>
      <c r="VQZ64" s="1028"/>
      <c r="VRA64" s="1028"/>
      <c r="VRB64" s="1028"/>
      <c r="VRC64" s="1028"/>
      <c r="VRD64" s="1028"/>
      <c r="VRE64" s="1028"/>
      <c r="VRF64" s="1028"/>
      <c r="VRG64" s="1028"/>
      <c r="VRH64" s="1028"/>
      <c r="VRI64" s="1028"/>
      <c r="VRJ64" s="1028"/>
      <c r="VRK64" s="1028"/>
      <c r="VRL64" s="1028"/>
      <c r="VRM64" s="1028"/>
      <c r="VRN64" s="1028"/>
      <c r="VRO64" s="1028"/>
      <c r="VRP64" s="1028"/>
      <c r="VRQ64" s="1028"/>
      <c r="VRR64" s="1028"/>
      <c r="VRS64" s="1028"/>
      <c r="VRT64" s="1028"/>
      <c r="VRU64" s="1028"/>
      <c r="VRV64" s="1028"/>
      <c r="VRW64" s="1028"/>
      <c r="VRX64" s="1028"/>
      <c r="VRY64" s="1028"/>
      <c r="VRZ64" s="1028"/>
      <c r="VSA64" s="1028"/>
      <c r="VSB64" s="1028"/>
      <c r="VSC64" s="1028"/>
      <c r="VSD64" s="1028"/>
      <c r="VSE64" s="1028"/>
      <c r="VSF64" s="1028"/>
      <c r="VSG64" s="1028"/>
      <c r="VSH64" s="1028"/>
      <c r="VSI64" s="1028"/>
      <c r="VSJ64" s="1028"/>
      <c r="VSK64" s="1028"/>
      <c r="VSL64" s="1028"/>
      <c r="VSM64" s="1028"/>
      <c r="VSN64" s="1028"/>
      <c r="VSO64" s="1028"/>
      <c r="VSP64" s="1028"/>
      <c r="VSQ64" s="1028"/>
      <c r="VSR64" s="1028"/>
      <c r="VSS64" s="1028"/>
      <c r="VST64" s="1028"/>
      <c r="VSU64" s="1028"/>
      <c r="VSV64" s="1028"/>
      <c r="VSW64" s="1028"/>
      <c r="VSX64" s="1028"/>
      <c r="VSY64" s="1028"/>
      <c r="VSZ64" s="1028"/>
      <c r="VTA64" s="1028"/>
      <c r="VTB64" s="1028"/>
      <c r="VTC64" s="1028"/>
      <c r="VTD64" s="1028"/>
      <c r="VTE64" s="1028"/>
      <c r="VTF64" s="1028"/>
      <c r="VTG64" s="1028"/>
      <c r="VTH64" s="1028"/>
      <c r="VTI64" s="1028"/>
      <c r="VTJ64" s="1028"/>
      <c r="VTK64" s="1028"/>
      <c r="VTL64" s="1028"/>
      <c r="VTM64" s="1028"/>
      <c r="VTN64" s="1028"/>
      <c r="VTO64" s="1028"/>
      <c r="VTP64" s="1028"/>
      <c r="VTQ64" s="1028"/>
      <c r="VTR64" s="1028"/>
      <c r="VTS64" s="1028"/>
      <c r="VTT64" s="1028"/>
      <c r="VTU64" s="1028"/>
      <c r="VTV64" s="1028"/>
      <c r="VTW64" s="1028"/>
      <c r="VTX64" s="1028"/>
      <c r="VTY64" s="1028"/>
      <c r="VTZ64" s="1028"/>
      <c r="VUA64" s="1028"/>
      <c r="VUB64" s="1028"/>
      <c r="VUC64" s="1028"/>
      <c r="VUD64" s="1028"/>
      <c r="VUE64" s="1028"/>
      <c r="VUF64" s="1028"/>
      <c r="VUG64" s="1028"/>
      <c r="VUH64" s="1028"/>
      <c r="VUI64" s="1028"/>
      <c r="VUJ64" s="1028"/>
      <c r="VUK64" s="1028"/>
      <c r="VUL64" s="1028"/>
      <c r="VUM64" s="1028"/>
      <c r="VUN64" s="1028"/>
      <c r="VUO64" s="1028"/>
      <c r="VUP64" s="1028"/>
      <c r="VUQ64" s="1028"/>
      <c r="VUR64" s="1028"/>
      <c r="VUS64" s="1028"/>
      <c r="VUT64" s="1028"/>
      <c r="VUU64" s="1028"/>
      <c r="VUV64" s="1028"/>
      <c r="VUW64" s="1028"/>
      <c r="VUX64" s="1028"/>
      <c r="VUY64" s="1028"/>
      <c r="VUZ64" s="1028"/>
      <c r="VVA64" s="1028"/>
      <c r="VVB64" s="1028"/>
      <c r="VVC64" s="1028"/>
      <c r="VVD64" s="1028"/>
      <c r="VVE64" s="1028"/>
      <c r="VVF64" s="1028"/>
      <c r="VVG64" s="1028"/>
      <c r="VVH64" s="1028"/>
      <c r="VVI64" s="1028"/>
      <c r="VVJ64" s="1028"/>
      <c r="VVK64" s="1028"/>
      <c r="VVL64" s="1028"/>
      <c r="VVM64" s="1028"/>
      <c r="VVN64" s="1028"/>
      <c r="VVO64" s="1028"/>
      <c r="VVP64" s="1028"/>
      <c r="VVQ64" s="1028"/>
      <c r="VVR64" s="1028"/>
      <c r="VVS64" s="1028"/>
      <c r="VVT64" s="1028"/>
      <c r="VVU64" s="1028"/>
      <c r="VVV64" s="1028"/>
      <c r="VVW64" s="1028"/>
      <c r="VVX64" s="1028"/>
      <c r="VVY64" s="1028"/>
      <c r="VVZ64" s="1028"/>
      <c r="VWA64" s="1028"/>
      <c r="VWB64" s="1028"/>
      <c r="VWC64" s="1028"/>
      <c r="VWD64" s="1028"/>
      <c r="VWE64" s="1028"/>
      <c r="VWF64" s="1028"/>
      <c r="VWG64" s="1028"/>
      <c r="VWH64" s="1028"/>
      <c r="VWI64" s="1028"/>
      <c r="VWJ64" s="1028"/>
      <c r="VWK64" s="1028"/>
      <c r="VWL64" s="1028"/>
      <c r="VWM64" s="1028"/>
      <c r="VWN64" s="1028"/>
      <c r="VWO64" s="1028"/>
      <c r="VWP64" s="1028"/>
      <c r="VWQ64" s="1028"/>
      <c r="VWR64" s="1028"/>
      <c r="VWS64" s="1028"/>
      <c r="VWT64" s="1028"/>
      <c r="VWU64" s="1028"/>
      <c r="VWV64" s="1028"/>
      <c r="VWW64" s="1028"/>
      <c r="VWX64" s="1028"/>
      <c r="VWY64" s="1028"/>
      <c r="VWZ64" s="1028"/>
      <c r="VXA64" s="1028"/>
      <c r="VXB64" s="1028"/>
      <c r="VXC64" s="1028"/>
      <c r="VXD64" s="1028"/>
      <c r="VXE64" s="1028"/>
      <c r="VXF64" s="1028"/>
      <c r="VXG64" s="1028"/>
      <c r="VXH64" s="1028"/>
      <c r="VXI64" s="1028"/>
      <c r="VXJ64" s="1028"/>
      <c r="VXK64" s="1028"/>
      <c r="VXL64" s="1028"/>
      <c r="VXM64" s="1028"/>
      <c r="VXN64" s="1028"/>
      <c r="VXO64" s="1028"/>
      <c r="VXP64" s="1028"/>
      <c r="VXQ64" s="1028"/>
      <c r="VXR64" s="1028"/>
      <c r="VXS64" s="1028"/>
      <c r="VXT64" s="1028"/>
      <c r="VXU64" s="1028"/>
      <c r="VXV64" s="1028"/>
      <c r="VXW64" s="1028"/>
      <c r="VXX64" s="1028"/>
      <c r="VXY64" s="1028"/>
      <c r="VXZ64" s="1028"/>
      <c r="VYA64" s="1028"/>
      <c r="VYB64" s="1028"/>
      <c r="VYC64" s="1028"/>
      <c r="VYD64" s="1028"/>
      <c r="VYE64" s="1028"/>
      <c r="VYF64" s="1028"/>
      <c r="VYG64" s="1028"/>
      <c r="VYH64" s="1028"/>
      <c r="VYI64" s="1028"/>
      <c r="VYJ64" s="1028"/>
      <c r="VYK64" s="1028"/>
      <c r="VYL64" s="1028"/>
      <c r="VYM64" s="1028"/>
      <c r="VYN64" s="1028"/>
      <c r="VYO64" s="1028"/>
      <c r="VYP64" s="1028"/>
      <c r="VYQ64" s="1028"/>
      <c r="VYR64" s="1028"/>
      <c r="VYS64" s="1028"/>
      <c r="VYT64" s="1028"/>
      <c r="VYU64" s="1028"/>
      <c r="VYV64" s="1028"/>
      <c r="VYW64" s="1028"/>
      <c r="VYX64" s="1028"/>
      <c r="VYY64" s="1028"/>
      <c r="VYZ64" s="1028"/>
      <c r="VZA64" s="1028"/>
      <c r="VZB64" s="1028"/>
      <c r="VZC64" s="1028"/>
      <c r="VZD64" s="1028"/>
      <c r="VZE64" s="1028"/>
      <c r="VZF64" s="1028"/>
      <c r="VZG64" s="1028"/>
      <c r="VZH64" s="1028"/>
      <c r="VZI64" s="1028"/>
      <c r="VZJ64" s="1028"/>
      <c r="VZK64" s="1028"/>
      <c r="VZL64" s="1028"/>
      <c r="VZM64" s="1028"/>
      <c r="VZN64" s="1028"/>
      <c r="VZO64" s="1028"/>
      <c r="VZP64" s="1028"/>
      <c r="VZQ64" s="1028"/>
      <c r="VZR64" s="1028"/>
      <c r="VZS64" s="1028"/>
      <c r="VZT64" s="1028"/>
      <c r="VZU64" s="1028"/>
      <c r="VZV64" s="1028"/>
      <c r="VZW64" s="1028"/>
      <c r="VZX64" s="1028"/>
      <c r="VZY64" s="1028"/>
      <c r="VZZ64" s="1028"/>
      <c r="WAA64" s="1028"/>
      <c r="WAB64" s="1028"/>
      <c r="WAC64" s="1028"/>
      <c r="WAD64" s="1028"/>
      <c r="WAE64" s="1028"/>
      <c r="WAF64" s="1028"/>
      <c r="WAG64" s="1028"/>
      <c r="WAH64" s="1028"/>
      <c r="WAI64" s="1028"/>
      <c r="WAJ64" s="1028"/>
      <c r="WAK64" s="1028"/>
      <c r="WAL64" s="1028"/>
      <c r="WAM64" s="1028"/>
      <c r="WAN64" s="1028"/>
      <c r="WAO64" s="1028"/>
      <c r="WAP64" s="1028"/>
      <c r="WAQ64" s="1028"/>
      <c r="WAR64" s="1028"/>
      <c r="WAS64" s="1028"/>
      <c r="WAT64" s="1028"/>
      <c r="WAU64" s="1028"/>
      <c r="WAV64" s="1028"/>
      <c r="WAW64" s="1028"/>
      <c r="WAX64" s="1028"/>
      <c r="WAY64" s="1028"/>
      <c r="WAZ64" s="1028"/>
      <c r="WBA64" s="1028"/>
      <c r="WBB64" s="1028"/>
      <c r="WBC64" s="1028"/>
      <c r="WBD64" s="1028"/>
      <c r="WBE64" s="1028"/>
      <c r="WBF64" s="1028"/>
      <c r="WBG64" s="1028"/>
      <c r="WBH64" s="1028"/>
      <c r="WBI64" s="1028"/>
      <c r="WBJ64" s="1028"/>
      <c r="WBK64" s="1028"/>
      <c r="WBL64" s="1028"/>
      <c r="WBM64" s="1028"/>
      <c r="WBN64" s="1028"/>
      <c r="WBO64" s="1028"/>
      <c r="WBP64" s="1028"/>
      <c r="WBQ64" s="1028"/>
      <c r="WBR64" s="1028"/>
      <c r="WBS64" s="1028"/>
      <c r="WBT64" s="1028"/>
      <c r="WBU64" s="1028"/>
      <c r="WBV64" s="1028"/>
      <c r="WBW64" s="1028"/>
      <c r="WBX64" s="1028"/>
      <c r="WBY64" s="1028"/>
      <c r="WBZ64" s="1028"/>
      <c r="WCA64" s="1028"/>
      <c r="WCB64" s="1028"/>
      <c r="WCC64" s="1028"/>
      <c r="WCD64" s="1028"/>
      <c r="WCE64" s="1028"/>
      <c r="WCF64" s="1028"/>
      <c r="WCG64" s="1028"/>
      <c r="WCH64" s="1028"/>
      <c r="WCI64" s="1028"/>
      <c r="WCJ64" s="1028"/>
      <c r="WCK64" s="1028"/>
      <c r="WCL64" s="1028"/>
      <c r="WCM64" s="1028"/>
      <c r="WCN64" s="1028"/>
      <c r="WCO64" s="1028"/>
      <c r="WCP64" s="1028"/>
      <c r="WCQ64" s="1028"/>
      <c r="WCR64" s="1028"/>
      <c r="WCS64" s="1028"/>
      <c r="WCT64" s="1028"/>
      <c r="WCU64" s="1028"/>
      <c r="WCV64" s="1028"/>
      <c r="WCW64" s="1028"/>
      <c r="WCX64" s="1028"/>
      <c r="WCY64" s="1028"/>
      <c r="WCZ64" s="1028"/>
      <c r="WDA64" s="1028"/>
      <c r="WDB64" s="1028"/>
      <c r="WDC64" s="1028"/>
      <c r="WDD64" s="1028"/>
      <c r="WDE64" s="1028"/>
      <c r="WDF64" s="1028"/>
      <c r="WDG64" s="1028"/>
      <c r="WDH64" s="1028"/>
      <c r="WDI64" s="1028"/>
      <c r="WDJ64" s="1028"/>
      <c r="WDK64" s="1028"/>
      <c r="WDL64" s="1028"/>
      <c r="WDM64" s="1028"/>
      <c r="WDN64" s="1028"/>
      <c r="WDO64" s="1028"/>
      <c r="WDP64" s="1028"/>
      <c r="WDQ64" s="1028"/>
      <c r="WDR64" s="1028"/>
      <c r="WDS64" s="1028"/>
      <c r="WDT64" s="1028"/>
      <c r="WDU64" s="1028"/>
      <c r="WDV64" s="1028"/>
      <c r="WDW64" s="1028"/>
      <c r="WDX64" s="1028"/>
      <c r="WDY64" s="1028"/>
      <c r="WDZ64" s="1028"/>
      <c r="WEA64" s="1028"/>
      <c r="WEB64" s="1028"/>
      <c r="WEC64" s="1028"/>
      <c r="WED64" s="1028"/>
      <c r="WEE64" s="1028"/>
      <c r="WEF64" s="1028"/>
      <c r="WEG64" s="1028"/>
      <c r="WEH64" s="1028"/>
      <c r="WEI64" s="1028"/>
      <c r="WEJ64" s="1028"/>
      <c r="WEK64" s="1028"/>
      <c r="WEL64" s="1028"/>
      <c r="WEM64" s="1028"/>
      <c r="WEN64" s="1028"/>
      <c r="WEO64" s="1028"/>
      <c r="WEP64" s="1028"/>
      <c r="WEQ64" s="1028"/>
      <c r="WER64" s="1028"/>
      <c r="WES64" s="1028"/>
      <c r="WET64" s="1028"/>
      <c r="WEU64" s="1028"/>
      <c r="WEV64" s="1028"/>
      <c r="WEW64" s="1028"/>
      <c r="WEX64" s="1028"/>
      <c r="WEY64" s="1028"/>
      <c r="WEZ64" s="1028"/>
      <c r="WFA64" s="1028"/>
      <c r="WFB64" s="1028"/>
      <c r="WFC64" s="1028"/>
      <c r="WFD64" s="1028"/>
      <c r="WFE64" s="1028"/>
      <c r="WFF64" s="1028"/>
      <c r="WFG64" s="1028"/>
      <c r="WFH64" s="1028"/>
      <c r="WFI64" s="1028"/>
      <c r="WFJ64" s="1028"/>
      <c r="WFK64" s="1028"/>
      <c r="WFL64" s="1028"/>
      <c r="WFM64" s="1028"/>
      <c r="WFN64" s="1028"/>
      <c r="WFO64" s="1028"/>
      <c r="WFP64" s="1028"/>
      <c r="WFQ64" s="1028"/>
      <c r="WFR64" s="1028"/>
      <c r="WFS64" s="1028"/>
      <c r="WFT64" s="1028"/>
      <c r="WFU64" s="1028"/>
      <c r="WFV64" s="1028"/>
      <c r="WFW64" s="1028"/>
      <c r="WFX64" s="1028"/>
      <c r="WFY64" s="1028"/>
      <c r="WFZ64" s="1028"/>
      <c r="WGA64" s="1028"/>
      <c r="WGB64" s="1028"/>
      <c r="WGC64" s="1028"/>
      <c r="WGD64" s="1028"/>
      <c r="WGE64" s="1028"/>
      <c r="WGF64" s="1028"/>
      <c r="WGG64" s="1028"/>
      <c r="WGH64" s="1028"/>
      <c r="WGI64" s="1028"/>
      <c r="WGJ64" s="1028"/>
      <c r="WGK64" s="1028"/>
      <c r="WGL64" s="1028"/>
      <c r="WGM64" s="1028"/>
      <c r="WGN64" s="1028"/>
      <c r="WGO64" s="1028"/>
      <c r="WGP64" s="1028"/>
      <c r="WGQ64" s="1028"/>
      <c r="WGR64" s="1028"/>
      <c r="WGS64" s="1028"/>
      <c r="WGT64" s="1028"/>
      <c r="WGU64" s="1028"/>
      <c r="WGV64" s="1028"/>
      <c r="WGW64" s="1028"/>
      <c r="WGX64" s="1028"/>
      <c r="WGY64" s="1028"/>
      <c r="WGZ64" s="1028"/>
      <c r="WHA64" s="1028"/>
      <c r="WHB64" s="1028"/>
      <c r="WHC64" s="1028"/>
      <c r="WHD64" s="1028"/>
      <c r="WHE64" s="1028"/>
      <c r="WHF64" s="1028"/>
      <c r="WHG64" s="1028"/>
      <c r="WHH64" s="1028"/>
      <c r="WHI64" s="1028"/>
      <c r="WHJ64" s="1028"/>
      <c r="WHK64" s="1028"/>
      <c r="WHL64" s="1028"/>
      <c r="WHM64" s="1028"/>
      <c r="WHN64" s="1028"/>
      <c r="WHO64" s="1028"/>
      <c r="WHP64" s="1028"/>
      <c r="WHQ64" s="1028"/>
      <c r="WHR64" s="1028"/>
      <c r="WHS64" s="1028"/>
      <c r="WHT64" s="1028"/>
      <c r="WHU64" s="1028"/>
      <c r="WHV64" s="1028"/>
      <c r="WHW64" s="1028"/>
      <c r="WHX64" s="1028"/>
      <c r="WHY64" s="1028"/>
      <c r="WHZ64" s="1028"/>
      <c r="WIA64" s="1028"/>
      <c r="WIB64" s="1028"/>
      <c r="WIC64" s="1028"/>
      <c r="WID64" s="1028"/>
      <c r="WIE64" s="1028"/>
      <c r="WIF64" s="1028"/>
      <c r="WIG64" s="1028"/>
      <c r="WIH64" s="1028"/>
      <c r="WII64" s="1028"/>
      <c r="WIJ64" s="1028"/>
      <c r="WIK64" s="1028"/>
      <c r="WIL64" s="1028"/>
      <c r="WIM64" s="1028"/>
      <c r="WIN64" s="1028"/>
      <c r="WIO64" s="1028"/>
      <c r="WIP64" s="1028"/>
      <c r="WIQ64" s="1028"/>
      <c r="WIR64" s="1028"/>
      <c r="WIS64" s="1028"/>
      <c r="WIT64" s="1028"/>
      <c r="WIU64" s="1028"/>
      <c r="WIV64" s="1028"/>
      <c r="WIW64" s="1028"/>
      <c r="WIX64" s="1028"/>
      <c r="WIY64" s="1028"/>
      <c r="WIZ64" s="1028"/>
      <c r="WJA64" s="1028"/>
      <c r="WJB64" s="1028"/>
      <c r="WJC64" s="1028"/>
      <c r="WJD64" s="1028"/>
      <c r="WJE64" s="1028"/>
      <c r="WJF64" s="1028"/>
      <c r="WJG64" s="1028"/>
      <c r="WJH64" s="1028"/>
      <c r="WJI64" s="1028"/>
      <c r="WJJ64" s="1028"/>
      <c r="WJK64" s="1028"/>
      <c r="WJL64" s="1028"/>
      <c r="WJM64" s="1028"/>
      <c r="WJN64" s="1028"/>
      <c r="WJO64" s="1028"/>
      <c r="WJP64" s="1028"/>
      <c r="WJQ64" s="1028"/>
      <c r="WJR64" s="1028"/>
      <c r="WJS64" s="1028"/>
      <c r="WJT64" s="1028"/>
      <c r="WJU64" s="1028"/>
      <c r="WJV64" s="1028"/>
      <c r="WJW64" s="1028"/>
      <c r="WJX64" s="1028"/>
      <c r="WJY64" s="1028"/>
      <c r="WJZ64" s="1028"/>
      <c r="WKA64" s="1028"/>
      <c r="WKB64" s="1028"/>
      <c r="WKC64" s="1028"/>
      <c r="WKD64" s="1028"/>
      <c r="WKE64" s="1028"/>
      <c r="WKF64" s="1028"/>
      <c r="WKG64" s="1028"/>
      <c r="WKH64" s="1028"/>
      <c r="WKI64" s="1028"/>
      <c r="WKJ64" s="1028"/>
      <c r="WKK64" s="1028"/>
      <c r="WKL64" s="1028"/>
      <c r="WKM64" s="1028"/>
      <c r="WKN64" s="1028"/>
      <c r="WKO64" s="1028"/>
      <c r="WKP64" s="1028"/>
      <c r="WKQ64" s="1028"/>
      <c r="WKR64" s="1028"/>
      <c r="WKS64" s="1028"/>
      <c r="WKT64" s="1028"/>
      <c r="WKU64" s="1028"/>
      <c r="WKV64" s="1028"/>
      <c r="WKW64" s="1028"/>
      <c r="WKX64" s="1028"/>
      <c r="WKY64" s="1028"/>
      <c r="WKZ64" s="1028"/>
      <c r="WLA64" s="1028"/>
      <c r="WLB64" s="1028"/>
      <c r="WLC64" s="1028"/>
      <c r="WLD64" s="1028"/>
      <c r="WLE64" s="1028"/>
      <c r="WLF64" s="1028"/>
      <c r="WLG64" s="1028"/>
      <c r="WLH64" s="1028"/>
      <c r="WLI64" s="1028"/>
      <c r="WLJ64" s="1028"/>
      <c r="WLK64" s="1028"/>
      <c r="WLL64" s="1028"/>
      <c r="WLM64" s="1028"/>
      <c r="WLN64" s="1028"/>
      <c r="WLO64" s="1028"/>
      <c r="WLP64" s="1028"/>
      <c r="WLQ64" s="1028"/>
      <c r="WLR64" s="1028"/>
      <c r="WLS64" s="1028"/>
      <c r="WLT64" s="1028"/>
      <c r="WLU64" s="1028"/>
      <c r="WLV64" s="1028"/>
      <c r="WLW64" s="1028"/>
      <c r="WLX64" s="1028"/>
      <c r="WLY64" s="1028"/>
      <c r="WLZ64" s="1028"/>
      <c r="WMA64" s="1028"/>
      <c r="WMB64" s="1028"/>
      <c r="WMC64" s="1028"/>
      <c r="WMD64" s="1028"/>
      <c r="WME64" s="1028"/>
      <c r="WMF64" s="1028"/>
      <c r="WMG64" s="1028"/>
      <c r="WMH64" s="1028"/>
      <c r="WMI64" s="1028"/>
      <c r="WMJ64" s="1028"/>
      <c r="WMK64" s="1028"/>
      <c r="WML64" s="1028"/>
      <c r="WMM64" s="1028"/>
      <c r="WMN64" s="1028"/>
      <c r="WMO64" s="1028"/>
      <c r="WMP64" s="1028"/>
      <c r="WMQ64" s="1028"/>
      <c r="WMR64" s="1028"/>
      <c r="WMS64" s="1028"/>
      <c r="WMT64" s="1028"/>
      <c r="WMU64" s="1028"/>
      <c r="WMV64" s="1028"/>
      <c r="WMW64" s="1028"/>
      <c r="WMX64" s="1028"/>
      <c r="WMY64" s="1028"/>
      <c r="WMZ64" s="1028"/>
      <c r="WNA64" s="1028"/>
      <c r="WNB64" s="1028"/>
      <c r="WNC64" s="1028"/>
      <c r="WND64" s="1028"/>
      <c r="WNE64" s="1028"/>
      <c r="WNF64" s="1028"/>
      <c r="WNG64" s="1028"/>
      <c r="WNH64" s="1028"/>
      <c r="WNI64" s="1028"/>
      <c r="WNJ64" s="1028"/>
      <c r="WNK64" s="1028"/>
      <c r="WNL64" s="1028"/>
      <c r="WNM64" s="1028"/>
      <c r="WNN64" s="1028"/>
      <c r="WNO64" s="1028"/>
      <c r="WNP64" s="1028"/>
      <c r="WNQ64" s="1028"/>
      <c r="WNR64" s="1028"/>
      <c r="WNS64" s="1028"/>
      <c r="WNT64" s="1028"/>
      <c r="WNU64" s="1028"/>
      <c r="WNV64" s="1028"/>
      <c r="WNW64" s="1028"/>
      <c r="WNX64" s="1028"/>
      <c r="WNY64" s="1028"/>
      <c r="WNZ64" s="1028"/>
      <c r="WOA64" s="1028"/>
      <c r="WOB64" s="1028"/>
      <c r="WOC64" s="1028"/>
      <c r="WOD64" s="1028"/>
      <c r="WOE64" s="1028"/>
      <c r="WOF64" s="1028"/>
      <c r="WOG64" s="1028"/>
      <c r="WOH64" s="1028"/>
      <c r="WOI64" s="1028"/>
      <c r="WOJ64" s="1028"/>
      <c r="WOK64" s="1028"/>
      <c r="WOL64" s="1028"/>
      <c r="WOM64" s="1028"/>
      <c r="WON64" s="1028"/>
      <c r="WOO64" s="1028"/>
      <c r="WOP64" s="1028"/>
      <c r="WOQ64" s="1028"/>
      <c r="WOR64" s="1028"/>
      <c r="WOS64" s="1028"/>
      <c r="WOT64" s="1028"/>
      <c r="WOU64" s="1028"/>
      <c r="WOV64" s="1028"/>
      <c r="WOW64" s="1028"/>
      <c r="WOX64" s="1028"/>
      <c r="WOY64" s="1028"/>
      <c r="WOZ64" s="1028"/>
      <c r="WPA64" s="1028"/>
      <c r="WPB64" s="1028"/>
      <c r="WPC64" s="1028"/>
      <c r="WPD64" s="1028"/>
      <c r="WPE64" s="1028"/>
      <c r="WPF64" s="1028"/>
      <c r="WPG64" s="1028"/>
      <c r="WPH64" s="1028"/>
      <c r="WPI64" s="1028"/>
      <c r="WPJ64" s="1028"/>
      <c r="WPK64" s="1028"/>
      <c r="WPL64" s="1028"/>
      <c r="WPM64" s="1028"/>
      <c r="WPN64" s="1028"/>
      <c r="WPO64" s="1028"/>
      <c r="WPP64" s="1028"/>
      <c r="WPQ64" s="1028"/>
      <c r="WPR64" s="1028"/>
      <c r="WPS64" s="1028"/>
      <c r="WPT64" s="1028"/>
      <c r="WPU64" s="1028"/>
      <c r="WPV64" s="1028"/>
      <c r="WPW64" s="1028"/>
      <c r="WPX64" s="1028"/>
      <c r="WPY64" s="1028"/>
      <c r="WPZ64" s="1028"/>
      <c r="WQA64" s="1028"/>
      <c r="WQB64" s="1028"/>
      <c r="WQC64" s="1028"/>
      <c r="WQD64" s="1028"/>
      <c r="WQE64" s="1028"/>
      <c r="WQF64" s="1028"/>
      <c r="WQG64" s="1028"/>
      <c r="WQH64" s="1028"/>
      <c r="WQI64" s="1028"/>
      <c r="WQJ64" s="1028"/>
      <c r="WQK64" s="1028"/>
      <c r="WQL64" s="1028"/>
      <c r="WQM64" s="1028"/>
      <c r="WQN64" s="1028"/>
      <c r="WQO64" s="1028"/>
      <c r="WQP64" s="1028"/>
      <c r="WQQ64" s="1028"/>
      <c r="WQR64" s="1028"/>
      <c r="WQS64" s="1028"/>
      <c r="WQT64" s="1028"/>
      <c r="WQU64" s="1028"/>
      <c r="WQV64" s="1028"/>
      <c r="WQW64" s="1028"/>
      <c r="WQX64" s="1028"/>
      <c r="WQY64" s="1028"/>
      <c r="WQZ64" s="1028"/>
      <c r="WRA64" s="1028"/>
      <c r="WRB64" s="1028"/>
      <c r="WRC64" s="1028"/>
      <c r="WRD64" s="1028"/>
      <c r="WRE64" s="1028"/>
      <c r="WRF64" s="1028"/>
      <c r="WRG64" s="1028"/>
      <c r="WRH64" s="1028"/>
      <c r="WRI64" s="1028"/>
      <c r="WRJ64" s="1028"/>
      <c r="WRK64" s="1028"/>
      <c r="WRL64" s="1028"/>
      <c r="WRM64" s="1028"/>
      <c r="WRN64" s="1028"/>
      <c r="WRO64" s="1028"/>
      <c r="WRP64" s="1028"/>
      <c r="WRQ64" s="1028"/>
      <c r="WRR64" s="1028"/>
      <c r="WRS64" s="1028"/>
      <c r="WRT64" s="1028"/>
      <c r="WRU64" s="1028"/>
      <c r="WRV64" s="1028"/>
      <c r="WRW64" s="1028"/>
      <c r="WRX64" s="1028"/>
      <c r="WRY64" s="1028"/>
      <c r="WRZ64" s="1028"/>
      <c r="WSA64" s="1028"/>
      <c r="WSB64" s="1028"/>
      <c r="WSC64" s="1028"/>
      <c r="WSD64" s="1028"/>
      <c r="WSE64" s="1028"/>
      <c r="WSF64" s="1028"/>
      <c r="WSG64" s="1028"/>
      <c r="WSH64" s="1028"/>
      <c r="WSI64" s="1028"/>
      <c r="WSJ64" s="1028"/>
      <c r="WSK64" s="1028"/>
      <c r="WSL64" s="1028"/>
      <c r="WSM64" s="1028"/>
      <c r="WSN64" s="1028"/>
      <c r="WSO64" s="1028"/>
      <c r="WSP64" s="1028"/>
      <c r="WSQ64" s="1028"/>
      <c r="WSR64" s="1028"/>
      <c r="WSS64" s="1028"/>
      <c r="WST64" s="1028"/>
      <c r="WSU64" s="1028"/>
      <c r="WSV64" s="1028"/>
      <c r="WSW64" s="1028"/>
      <c r="WSX64" s="1028"/>
      <c r="WSY64" s="1028"/>
      <c r="WSZ64" s="1028"/>
      <c r="WTA64" s="1028"/>
      <c r="WTB64" s="1028"/>
      <c r="WTC64" s="1028"/>
      <c r="WTD64" s="1028"/>
      <c r="WTE64" s="1028"/>
      <c r="WTF64" s="1028"/>
      <c r="WTG64" s="1028"/>
      <c r="WTH64" s="1028"/>
      <c r="WTI64" s="1028"/>
      <c r="WTJ64" s="1028"/>
      <c r="WTK64" s="1028"/>
      <c r="WTL64" s="1028"/>
      <c r="WTM64" s="1028"/>
      <c r="WTN64" s="1028"/>
      <c r="WTO64" s="1028"/>
      <c r="WTP64" s="1028"/>
      <c r="WTQ64" s="1028"/>
      <c r="WTR64" s="1028"/>
      <c r="WTS64" s="1028"/>
      <c r="WTT64" s="1028"/>
      <c r="WTU64" s="1028"/>
      <c r="WTV64" s="1028"/>
      <c r="WTW64" s="1028"/>
      <c r="WTX64" s="1028"/>
      <c r="WTY64" s="1028"/>
      <c r="WTZ64" s="1028"/>
      <c r="WUA64" s="1028"/>
      <c r="WUB64" s="1028"/>
      <c r="WUC64" s="1028"/>
      <c r="WUD64" s="1028"/>
      <c r="WUE64" s="1028"/>
      <c r="WUF64" s="1028"/>
      <c r="WUG64" s="1028"/>
      <c r="WUH64" s="1028"/>
      <c r="WUI64" s="1028"/>
      <c r="WUJ64" s="1028"/>
      <c r="WUK64" s="1028"/>
      <c r="WUL64" s="1028"/>
      <c r="WUM64" s="1028"/>
      <c r="WUN64" s="1028"/>
      <c r="WUO64" s="1028"/>
      <c r="WUP64" s="1028"/>
      <c r="WUQ64" s="1028"/>
      <c r="WUR64" s="1028"/>
      <c r="WUS64" s="1028"/>
      <c r="WUT64" s="1028"/>
      <c r="WUU64" s="1028"/>
      <c r="WUV64" s="1028"/>
      <c r="WUW64" s="1028"/>
      <c r="WUX64" s="1028"/>
      <c r="WUY64" s="1028"/>
      <c r="WUZ64" s="1028"/>
      <c r="WVA64" s="1028"/>
      <c r="WVB64" s="1028"/>
      <c r="WVC64" s="1028"/>
      <c r="WVD64" s="1028"/>
      <c r="WVE64" s="1028"/>
      <c r="WVF64" s="1028"/>
      <c r="WVG64" s="1028"/>
      <c r="WVH64" s="1028"/>
      <c r="WVI64" s="1028"/>
      <c r="WVJ64" s="1028"/>
      <c r="WVK64" s="1028"/>
      <c r="WVL64" s="1028"/>
      <c r="WVM64" s="1028"/>
      <c r="WVN64" s="1028"/>
      <c r="WVO64" s="1028"/>
      <c r="WVP64" s="1028"/>
      <c r="WVQ64" s="1028"/>
      <c r="WVR64" s="1028"/>
      <c r="WVS64" s="1028"/>
      <c r="WVT64" s="1028"/>
      <c r="WVU64" s="1028"/>
      <c r="WVV64" s="1028"/>
      <c r="WVW64" s="1028"/>
      <c r="WVX64" s="1028"/>
      <c r="WVY64" s="1028"/>
      <c r="WVZ64" s="1028"/>
      <c r="WWA64" s="1028"/>
      <c r="WWB64" s="1028"/>
      <c r="WWC64" s="1028"/>
      <c r="WWD64" s="1028"/>
      <c r="WWE64" s="1028"/>
      <c r="WWF64" s="1028"/>
      <c r="WWG64" s="1028"/>
      <c r="WWH64" s="1028"/>
      <c r="WWI64" s="1028"/>
      <c r="WWJ64" s="1028"/>
      <c r="WWK64" s="1028"/>
      <c r="WWL64" s="1028"/>
      <c r="WWM64" s="1028"/>
      <c r="WWN64" s="1028"/>
      <c r="WWO64" s="1028"/>
      <c r="WWP64" s="1028"/>
      <c r="WWQ64" s="1028"/>
      <c r="WWR64" s="1028"/>
      <c r="WWS64" s="1028"/>
      <c r="WWT64" s="1028"/>
      <c r="WWU64" s="1028"/>
      <c r="WWV64" s="1028"/>
      <c r="WWW64" s="1028"/>
      <c r="WWX64" s="1028"/>
      <c r="WWY64" s="1028"/>
      <c r="WWZ64" s="1028"/>
      <c r="WXA64" s="1028"/>
      <c r="WXB64" s="1028"/>
      <c r="WXC64" s="1028"/>
      <c r="WXD64" s="1028"/>
      <c r="WXE64" s="1028"/>
      <c r="WXF64" s="1028"/>
      <c r="WXG64" s="1028"/>
      <c r="WXH64" s="1028"/>
      <c r="WXI64" s="1028"/>
      <c r="WXJ64" s="1028"/>
      <c r="WXK64" s="1028"/>
      <c r="WXL64" s="1028"/>
      <c r="WXM64" s="1028"/>
      <c r="WXN64" s="1028"/>
      <c r="WXO64" s="1028"/>
      <c r="WXP64" s="1028"/>
      <c r="WXQ64" s="1028"/>
      <c r="WXR64" s="1028"/>
      <c r="WXS64" s="1028"/>
      <c r="WXT64" s="1028"/>
      <c r="WXU64" s="1028"/>
      <c r="WXV64" s="1028"/>
      <c r="WXW64" s="1028"/>
      <c r="WXX64" s="1028"/>
      <c r="WXY64" s="1028"/>
      <c r="WXZ64" s="1028"/>
      <c r="WYA64" s="1028"/>
      <c r="WYB64" s="1028"/>
      <c r="WYC64" s="1028"/>
      <c r="WYD64" s="1028"/>
      <c r="WYE64" s="1028"/>
      <c r="WYF64" s="1028"/>
      <c r="WYG64" s="1028"/>
      <c r="WYH64" s="1028"/>
      <c r="WYI64" s="1028"/>
      <c r="WYJ64" s="1028"/>
      <c r="WYK64" s="1028"/>
      <c r="WYL64" s="1028"/>
      <c r="WYM64" s="1028"/>
      <c r="WYN64" s="1028"/>
      <c r="WYO64" s="1028"/>
      <c r="WYP64" s="1028"/>
      <c r="WYQ64" s="1028"/>
      <c r="WYR64" s="1028"/>
      <c r="WYS64" s="1028"/>
      <c r="WYT64" s="1028"/>
      <c r="WYU64" s="1028"/>
      <c r="WYV64" s="1028"/>
      <c r="WYW64" s="1028"/>
      <c r="WYX64" s="1028"/>
      <c r="WYY64" s="1028"/>
      <c r="WYZ64" s="1028"/>
      <c r="WZA64" s="1028"/>
      <c r="WZB64" s="1028"/>
      <c r="WZC64" s="1028"/>
      <c r="WZD64" s="1028"/>
      <c r="WZE64" s="1028"/>
      <c r="WZF64" s="1028"/>
      <c r="WZG64" s="1028"/>
      <c r="WZH64" s="1028"/>
      <c r="WZI64" s="1028"/>
      <c r="WZJ64" s="1028"/>
      <c r="WZK64" s="1028"/>
      <c r="WZL64" s="1028"/>
      <c r="WZM64" s="1028"/>
      <c r="WZN64" s="1028"/>
      <c r="WZO64" s="1028"/>
      <c r="WZP64" s="1028"/>
      <c r="WZQ64" s="1028"/>
      <c r="WZR64" s="1028"/>
      <c r="WZS64" s="1028"/>
      <c r="WZT64" s="1028"/>
      <c r="WZU64" s="1028"/>
      <c r="WZV64" s="1028"/>
      <c r="WZW64" s="1028"/>
      <c r="WZX64" s="1028"/>
      <c r="WZY64" s="1028"/>
      <c r="WZZ64" s="1028"/>
      <c r="XAA64" s="1028"/>
      <c r="XAB64" s="1028"/>
      <c r="XAC64" s="1028"/>
      <c r="XAD64" s="1028"/>
      <c r="XAE64" s="1028"/>
      <c r="XAF64" s="1028"/>
      <c r="XAG64" s="1028"/>
      <c r="XAH64" s="1028"/>
      <c r="XAI64" s="1028"/>
      <c r="XAJ64" s="1028"/>
      <c r="XAK64" s="1028"/>
      <c r="XAL64" s="1028"/>
      <c r="XAM64" s="1028"/>
      <c r="XAN64" s="1028"/>
      <c r="XAO64" s="1028"/>
      <c r="XAP64" s="1028"/>
      <c r="XAQ64" s="1028"/>
      <c r="XAR64" s="1028"/>
      <c r="XAS64" s="1028"/>
      <c r="XAT64" s="1028"/>
      <c r="XAU64" s="1028"/>
      <c r="XAV64" s="1028"/>
      <c r="XAW64" s="1028"/>
      <c r="XAX64" s="1028"/>
      <c r="XAY64" s="1028"/>
      <c r="XAZ64" s="1028"/>
      <c r="XBA64" s="1028"/>
      <c r="XBB64" s="1028"/>
      <c r="XBC64" s="1028"/>
      <c r="XBD64" s="1028"/>
      <c r="XBE64" s="1028"/>
      <c r="XBF64" s="1028"/>
      <c r="XBG64" s="1028"/>
      <c r="XBH64" s="1028"/>
      <c r="XBI64" s="1028"/>
      <c r="XBJ64" s="1028"/>
      <c r="XBK64" s="1028"/>
      <c r="XBL64" s="1028"/>
      <c r="XBM64" s="1028"/>
      <c r="XBN64" s="1028"/>
      <c r="XBO64" s="1028"/>
      <c r="XBP64" s="1028"/>
      <c r="XBQ64" s="1028"/>
      <c r="XBR64" s="1028"/>
      <c r="XBS64" s="1028"/>
      <c r="XBT64" s="1028"/>
      <c r="XBU64" s="1028"/>
      <c r="XBV64" s="1028"/>
      <c r="XBW64" s="1028"/>
      <c r="XBX64" s="1028"/>
      <c r="XBY64" s="1028"/>
      <c r="XBZ64" s="1028"/>
      <c r="XCA64" s="1028"/>
      <c r="XCB64" s="1028"/>
      <c r="XCC64" s="1028"/>
      <c r="XCD64" s="1028"/>
      <c r="XCE64" s="1028"/>
      <c r="XCF64" s="1028"/>
      <c r="XCG64" s="1028"/>
      <c r="XCH64" s="1028"/>
      <c r="XCI64" s="1028"/>
      <c r="XCJ64" s="1028"/>
      <c r="XCK64" s="1028"/>
      <c r="XCL64" s="1028"/>
      <c r="XCM64" s="1028"/>
      <c r="XCN64" s="1028"/>
      <c r="XCO64" s="1028"/>
      <c r="XCP64" s="1028"/>
      <c r="XCQ64" s="1028"/>
      <c r="XCR64" s="1028"/>
      <c r="XCS64" s="1028"/>
      <c r="XCT64" s="1028"/>
      <c r="XCU64" s="1028"/>
      <c r="XCV64" s="1028"/>
      <c r="XCW64" s="1028"/>
      <c r="XCX64" s="1028"/>
      <c r="XCY64" s="1028"/>
      <c r="XCZ64" s="1028"/>
      <c r="XDA64" s="1028"/>
      <c r="XDB64" s="1028"/>
      <c r="XDC64" s="1028"/>
      <c r="XDD64" s="1028"/>
      <c r="XDE64" s="1028"/>
      <c r="XDF64" s="1028"/>
      <c r="XDG64" s="1028"/>
      <c r="XDH64" s="1028"/>
      <c r="XDI64" s="1028"/>
      <c r="XDJ64" s="1028"/>
      <c r="XDK64" s="1028"/>
      <c r="XDL64" s="1028"/>
      <c r="XDM64" s="1028"/>
      <c r="XDN64" s="1028"/>
      <c r="XDO64" s="1028"/>
      <c r="XDP64" s="1028"/>
      <c r="XDQ64" s="1028"/>
      <c r="XDR64" s="1028"/>
      <c r="XDS64" s="1028"/>
      <c r="XDT64" s="1028"/>
      <c r="XDU64" s="1028"/>
      <c r="XDV64" s="1028"/>
      <c r="XDW64" s="1028"/>
      <c r="XDX64" s="1028"/>
      <c r="XDY64" s="1028"/>
      <c r="XDZ64" s="1028"/>
      <c r="XEA64" s="1028"/>
      <c r="XEB64" s="1028"/>
      <c r="XEC64" s="1028"/>
      <c r="XED64" s="1028"/>
      <c r="XEE64" s="1028"/>
      <c r="XEF64" s="1028"/>
      <c r="XEG64" s="1028"/>
      <c r="XEH64" s="1028"/>
      <c r="XEI64" s="1028"/>
      <c r="XEJ64" s="1028"/>
      <c r="XEK64" s="1028"/>
      <c r="XEL64" s="1028"/>
      <c r="XEM64" s="1028"/>
      <c r="XEN64" s="1028"/>
      <c r="XEO64" s="1028"/>
      <c r="XEP64" s="1028"/>
      <c r="XEQ64" s="1028"/>
      <c r="XER64" s="1028"/>
      <c r="XES64" s="1028"/>
      <c r="XET64" s="1028"/>
      <c r="XEU64" s="1028"/>
      <c r="XEV64" s="1028"/>
      <c r="XEW64" s="1028"/>
      <c r="XEX64" s="1028"/>
      <c r="XEY64" s="1028"/>
      <c r="XEZ64" s="1028"/>
      <c r="XFA64" s="1028"/>
      <c r="XFB64" s="1028"/>
      <c r="XFC64" s="1028"/>
      <c r="XFD64" s="1028"/>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1028" t="s">
        <v>2223</v>
      </c>
      <c r="B68" s="1028"/>
      <c r="C68" s="1028"/>
      <c r="D68" s="1028"/>
      <c r="E68" s="1028"/>
      <c r="F68" s="1028"/>
      <c r="G68" s="1028"/>
      <c r="H68" s="1028"/>
      <c r="I68" s="1028"/>
      <c r="J68" s="1028"/>
      <c r="K68" s="1028"/>
      <c r="L68" s="1028"/>
      <c r="M68" s="1028"/>
      <c r="N68" s="1028"/>
      <c r="O68" s="1028"/>
      <c r="P68" s="1028"/>
      <c r="Q68" s="1028"/>
      <c r="R68" s="1028"/>
      <c r="S68" s="1028"/>
      <c r="T68" s="1028"/>
      <c r="U68" s="1028"/>
      <c r="V68" s="1028"/>
      <c r="W68" s="1028"/>
      <c r="X68" s="1028"/>
      <c r="Y68" s="1028"/>
      <c r="Z68" s="1028"/>
      <c r="AA68" s="1028"/>
      <c r="AB68" s="1028"/>
      <c r="AC68" s="1028"/>
      <c r="AD68" s="1028"/>
      <c r="AE68" s="1028"/>
      <c r="AF68" s="1028"/>
      <c r="AG68" s="1028"/>
      <c r="AH68" s="1028"/>
      <c r="AI68" s="1028"/>
      <c r="AJ68" s="1028"/>
      <c r="AK68" s="1028"/>
      <c r="AL68" s="1028"/>
      <c r="AM68" s="1028"/>
      <c r="AN68" s="1028"/>
      <c r="AO68" s="1028"/>
      <c r="AP68" s="1028"/>
      <c r="AQ68" s="1028"/>
      <c r="AR68" s="1028"/>
      <c r="AS68" s="1028"/>
      <c r="AT68" s="1028"/>
    </row>
    <row r="69" spans="1:46" ht="12.95" customHeight="1">
      <c r="A69" s="1028"/>
      <c r="B69" s="1028"/>
      <c r="C69" s="1028"/>
      <c r="D69" s="1028"/>
      <c r="E69" s="1028"/>
      <c r="F69" s="1028"/>
      <c r="G69" s="1028"/>
      <c r="H69" s="1028"/>
      <c r="I69" s="1028"/>
      <c r="J69" s="1028"/>
      <c r="K69" s="1028"/>
      <c r="L69" s="1028"/>
      <c r="M69" s="1028"/>
      <c r="N69" s="1028"/>
      <c r="O69" s="1028"/>
      <c r="P69" s="1028"/>
      <c r="Q69" s="1028"/>
      <c r="R69" s="1028"/>
      <c r="S69" s="1028"/>
      <c r="T69" s="1028"/>
      <c r="U69" s="1028"/>
      <c r="V69" s="1028"/>
      <c r="W69" s="1028"/>
      <c r="X69" s="1028"/>
      <c r="Y69" s="1028"/>
      <c r="Z69" s="1028"/>
      <c r="AA69" s="1028"/>
      <c r="AB69" s="1028"/>
      <c r="AC69" s="1028"/>
      <c r="AD69" s="1028"/>
      <c r="AE69" s="1028"/>
      <c r="AF69" s="1028"/>
      <c r="AG69" s="1028"/>
      <c r="AH69" s="1028"/>
      <c r="AI69" s="1028"/>
      <c r="AJ69" s="1028"/>
      <c r="AK69" s="1028"/>
      <c r="AL69" s="1028"/>
      <c r="AM69" s="1028"/>
      <c r="AN69" s="1028"/>
      <c r="AO69" s="1028"/>
      <c r="AP69" s="1028"/>
      <c r="AQ69" s="1028"/>
      <c r="AR69" s="1028"/>
      <c r="AS69" s="1028"/>
      <c r="AT69" s="1028"/>
    </row>
    <row r="70" spans="1:46" ht="12.95" customHeight="1">
      <c r="A70" s="1028"/>
      <c r="B70" s="1028"/>
      <c r="C70" s="1028"/>
      <c r="D70" s="1028"/>
      <c r="E70" s="1028"/>
      <c r="F70" s="1028"/>
      <c r="G70" s="1028"/>
      <c r="H70" s="1028"/>
      <c r="I70" s="1028"/>
      <c r="J70" s="1028"/>
      <c r="K70" s="1028"/>
      <c r="L70" s="1028"/>
      <c r="M70" s="1028"/>
      <c r="N70" s="1028"/>
      <c r="O70" s="1028"/>
      <c r="P70" s="1028"/>
      <c r="Q70" s="1028"/>
      <c r="R70" s="1028"/>
      <c r="S70" s="1028"/>
      <c r="T70" s="1028"/>
      <c r="U70" s="1028"/>
      <c r="V70" s="1028"/>
      <c r="W70" s="1028"/>
      <c r="X70" s="1028"/>
      <c r="Y70" s="1028"/>
      <c r="Z70" s="1028"/>
      <c r="AA70" s="1028"/>
      <c r="AB70" s="1028"/>
      <c r="AC70" s="1028"/>
      <c r="AD70" s="1028"/>
      <c r="AE70" s="1028"/>
      <c r="AF70" s="1028"/>
      <c r="AG70" s="1028"/>
      <c r="AH70" s="1028"/>
      <c r="AI70" s="1028"/>
      <c r="AJ70" s="1028"/>
      <c r="AK70" s="1028"/>
      <c r="AL70" s="1028"/>
      <c r="AM70" s="1028"/>
      <c r="AN70" s="1028"/>
      <c r="AO70" s="1028"/>
      <c r="AP70" s="1028"/>
      <c r="AQ70" s="1028"/>
      <c r="AR70" s="1028"/>
      <c r="AS70" s="1028"/>
      <c r="AT70" s="1028"/>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1019" t="s">
        <v>2225</v>
      </c>
      <c r="B74" s="1019"/>
      <c r="C74" s="1019"/>
      <c r="D74" s="1019"/>
      <c r="E74" s="1019"/>
      <c r="F74" s="1019"/>
      <c r="G74" s="1019"/>
      <c r="H74" s="1019"/>
      <c r="I74" s="1019"/>
      <c r="J74" s="1019"/>
      <c r="K74" s="1019"/>
      <c r="L74" s="1019"/>
      <c r="M74" s="1019"/>
      <c r="N74" s="1019"/>
      <c r="O74" s="1019"/>
      <c r="P74" s="1019"/>
      <c r="Q74" s="1019"/>
      <c r="R74" s="1019"/>
      <c r="S74" s="1019"/>
      <c r="T74" s="1019"/>
      <c r="U74" s="1019"/>
      <c r="V74" s="1019"/>
      <c r="W74" s="1019"/>
      <c r="X74" s="1019"/>
      <c r="Y74" s="1019"/>
      <c r="Z74" s="1019"/>
      <c r="AA74" s="1019"/>
      <c r="AB74" s="1019"/>
      <c r="AC74" s="1019"/>
      <c r="AD74" s="1019"/>
      <c r="AE74" s="1019"/>
      <c r="AF74" s="1019"/>
      <c r="AG74" s="1019"/>
      <c r="AH74" s="1019"/>
      <c r="AI74" s="1019"/>
      <c r="AJ74" s="1019"/>
      <c r="AK74" s="1019"/>
      <c r="AL74" s="1019"/>
      <c r="AM74" s="1019"/>
      <c r="AN74" s="1019"/>
      <c r="AO74" s="1019"/>
      <c r="AP74" s="1019"/>
      <c r="AQ74" s="1019"/>
      <c r="AR74" s="1019"/>
      <c r="AS74" s="1019"/>
      <c r="AT74" s="1019"/>
    </row>
    <row r="75" spans="1:46" s="773" customFormat="1" ht="14.45" customHeight="1">
      <c r="A75" s="1019"/>
      <c r="B75" s="1019"/>
      <c r="C75" s="1019"/>
      <c r="D75" s="1019"/>
      <c r="E75" s="1019"/>
      <c r="F75" s="1019"/>
      <c r="G75" s="1019"/>
      <c r="H75" s="1019"/>
      <c r="I75" s="1019"/>
      <c r="J75" s="1019"/>
      <c r="K75" s="1019"/>
      <c r="L75" s="1019"/>
      <c r="M75" s="1019"/>
      <c r="N75" s="1019"/>
      <c r="O75" s="1019"/>
      <c r="P75" s="1019"/>
      <c r="Q75" s="1019"/>
      <c r="R75" s="1019"/>
      <c r="S75" s="1019"/>
      <c r="T75" s="1019"/>
      <c r="U75" s="1019"/>
      <c r="V75" s="1019"/>
      <c r="W75" s="1019"/>
      <c r="X75" s="1019"/>
      <c r="Y75" s="1019"/>
      <c r="Z75" s="1019"/>
      <c r="AA75" s="1019"/>
      <c r="AB75" s="1019"/>
      <c r="AC75" s="1019"/>
      <c r="AD75" s="1019"/>
      <c r="AE75" s="1019"/>
      <c r="AF75" s="1019"/>
      <c r="AG75" s="1019"/>
      <c r="AH75" s="1019"/>
      <c r="AI75" s="1019"/>
      <c r="AJ75" s="1019"/>
      <c r="AK75" s="1019"/>
      <c r="AL75" s="1019"/>
      <c r="AM75" s="1019"/>
      <c r="AN75" s="1019"/>
      <c r="AO75" s="1019"/>
      <c r="AP75" s="1019"/>
      <c r="AQ75" s="1019"/>
      <c r="AR75" s="1019"/>
      <c r="AS75" s="1019"/>
      <c r="AT75" s="1019"/>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1028" t="s">
        <v>2226</v>
      </c>
      <c r="B77" s="1028"/>
      <c r="C77" s="1028"/>
      <c r="D77" s="1028"/>
      <c r="E77" s="1028"/>
      <c r="F77" s="1028"/>
      <c r="G77" s="1028"/>
      <c r="H77" s="1028"/>
      <c r="I77" s="1028"/>
      <c r="J77" s="1028"/>
      <c r="K77" s="1028"/>
      <c r="L77" s="1028"/>
      <c r="M77" s="1028"/>
      <c r="N77" s="1028"/>
      <c r="O77" s="1028"/>
      <c r="P77" s="1028"/>
      <c r="Q77" s="1028"/>
      <c r="R77" s="1028"/>
      <c r="S77" s="1028"/>
      <c r="T77" s="1028"/>
      <c r="U77" s="1028"/>
      <c r="V77" s="1028"/>
      <c r="W77" s="1028"/>
      <c r="X77" s="1028"/>
      <c r="Y77" s="1028"/>
      <c r="Z77" s="1028"/>
      <c r="AA77" s="1028"/>
      <c r="AB77" s="1028"/>
      <c r="AC77" s="1028"/>
      <c r="AD77" s="1028"/>
      <c r="AE77" s="1028"/>
      <c r="AF77" s="1028"/>
      <c r="AG77" s="1028"/>
      <c r="AH77" s="1028"/>
      <c r="AI77" s="1028"/>
      <c r="AJ77" s="1028"/>
      <c r="AK77" s="1028"/>
      <c r="AL77" s="1028"/>
      <c r="AM77" s="1028"/>
      <c r="AN77" s="1028"/>
      <c r="AO77" s="1028"/>
      <c r="AP77" s="1028"/>
      <c r="AQ77" s="1028"/>
      <c r="AR77" s="1028"/>
      <c r="AS77" s="1028"/>
      <c r="AT77" s="1028"/>
    </row>
    <row r="78" spans="1:46" ht="12.95" customHeight="1">
      <c r="A78" s="1028"/>
      <c r="B78" s="1028"/>
      <c r="C78" s="1028"/>
      <c r="D78" s="1028"/>
      <c r="E78" s="1028"/>
      <c r="F78" s="1028"/>
      <c r="G78" s="1028"/>
      <c r="H78" s="1028"/>
      <c r="I78" s="1028"/>
      <c r="J78" s="1028"/>
      <c r="K78" s="1028"/>
      <c r="L78" s="1028"/>
      <c r="M78" s="1028"/>
      <c r="N78" s="1028"/>
      <c r="O78" s="1028"/>
      <c r="P78" s="1028"/>
      <c r="Q78" s="1028"/>
      <c r="R78" s="1028"/>
      <c r="S78" s="1028"/>
      <c r="T78" s="1028"/>
      <c r="U78" s="1028"/>
      <c r="V78" s="1028"/>
      <c r="W78" s="1028"/>
      <c r="X78" s="1028"/>
      <c r="Y78" s="1028"/>
      <c r="Z78" s="1028"/>
      <c r="AA78" s="1028"/>
      <c r="AB78" s="1028"/>
      <c r="AC78" s="1028"/>
      <c r="AD78" s="1028"/>
      <c r="AE78" s="1028"/>
      <c r="AF78" s="1028"/>
      <c r="AG78" s="1028"/>
      <c r="AH78" s="1028"/>
      <c r="AI78" s="1028"/>
      <c r="AJ78" s="1028"/>
      <c r="AK78" s="1028"/>
      <c r="AL78" s="1028"/>
      <c r="AM78" s="1028"/>
      <c r="AN78" s="1028"/>
      <c r="AO78" s="1028"/>
      <c r="AP78" s="1028"/>
      <c r="AQ78" s="1028"/>
      <c r="AR78" s="1028"/>
      <c r="AS78" s="1028"/>
      <c r="AT78" s="1028"/>
    </row>
    <row r="79" spans="1:46" ht="12.95" customHeight="1">
      <c r="A79" s="1028"/>
      <c r="B79" s="1028"/>
      <c r="C79" s="1028"/>
      <c r="D79" s="1028"/>
      <c r="E79" s="1028"/>
      <c r="F79" s="1028"/>
      <c r="G79" s="1028"/>
      <c r="H79" s="1028"/>
      <c r="I79" s="1028"/>
      <c r="J79" s="1028"/>
      <c r="K79" s="1028"/>
      <c r="L79" s="1028"/>
      <c r="M79" s="1028"/>
      <c r="N79" s="1028"/>
      <c r="O79" s="1028"/>
      <c r="P79" s="1028"/>
      <c r="Q79" s="1028"/>
      <c r="R79" s="1028"/>
      <c r="S79" s="1028"/>
      <c r="T79" s="1028"/>
      <c r="U79" s="1028"/>
      <c r="V79" s="1028"/>
      <c r="W79" s="1028"/>
      <c r="X79" s="1028"/>
      <c r="Y79" s="1028"/>
      <c r="Z79" s="1028"/>
      <c r="AA79" s="1028"/>
      <c r="AB79" s="1028"/>
      <c r="AC79" s="1028"/>
      <c r="AD79" s="1028"/>
      <c r="AE79" s="1028"/>
      <c r="AF79" s="1028"/>
      <c r="AG79" s="1028"/>
      <c r="AH79" s="1028"/>
      <c r="AI79" s="1028"/>
      <c r="AJ79" s="1028"/>
      <c r="AK79" s="1028"/>
      <c r="AL79" s="1028"/>
      <c r="AM79" s="1028"/>
      <c r="AN79" s="1028"/>
      <c r="AO79" s="1028"/>
      <c r="AP79" s="1028"/>
      <c r="AQ79" s="1028"/>
      <c r="AR79" s="1028"/>
      <c r="AS79" s="1028"/>
      <c r="AT79" s="1028"/>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1028" t="s">
        <v>2227</v>
      </c>
      <c r="B81" s="1028"/>
      <c r="C81" s="1028"/>
      <c r="D81" s="1028"/>
      <c r="E81" s="1028"/>
      <c r="F81" s="1028"/>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1028"/>
      <c r="AD81" s="1028"/>
      <c r="AE81" s="1028"/>
      <c r="AF81" s="1028"/>
      <c r="AG81" s="1028"/>
      <c r="AH81" s="1028"/>
      <c r="AI81" s="1028"/>
      <c r="AJ81" s="1028"/>
      <c r="AK81" s="1028"/>
      <c r="AL81" s="1028"/>
      <c r="AM81" s="1028"/>
      <c r="AN81" s="1028"/>
      <c r="AO81" s="1028"/>
      <c r="AP81" s="1028"/>
      <c r="AQ81" s="1028"/>
      <c r="AR81" s="1028"/>
      <c r="AS81" s="1028"/>
      <c r="AT81" s="1028"/>
    </row>
    <row r="82" spans="1:16384" ht="12.95" customHeight="1">
      <c r="A82" s="1028"/>
      <c r="B82" s="1028"/>
      <c r="C82" s="1028"/>
      <c r="D82" s="1028"/>
      <c r="E82" s="1028"/>
      <c r="F82" s="1028"/>
      <c r="G82" s="1028"/>
      <c r="H82" s="1028"/>
      <c r="I82" s="1028"/>
      <c r="J82" s="1028"/>
      <c r="K82" s="1028"/>
      <c r="L82" s="1028"/>
      <c r="M82" s="1028"/>
      <c r="N82" s="1028"/>
      <c r="O82" s="1028"/>
      <c r="P82" s="1028"/>
      <c r="Q82" s="1028"/>
      <c r="R82" s="1028"/>
      <c r="S82" s="1028"/>
      <c r="T82" s="1028"/>
      <c r="U82" s="1028"/>
      <c r="V82" s="1028"/>
      <c r="W82" s="1028"/>
      <c r="X82" s="1028"/>
      <c r="Y82" s="1028"/>
      <c r="Z82" s="1028"/>
      <c r="AA82" s="1028"/>
      <c r="AB82" s="1028"/>
      <c r="AC82" s="1028"/>
      <c r="AD82" s="1028"/>
      <c r="AE82" s="1028"/>
      <c r="AF82" s="1028"/>
      <c r="AG82" s="1028"/>
      <c r="AH82" s="1028"/>
      <c r="AI82" s="1028"/>
      <c r="AJ82" s="1028"/>
      <c r="AK82" s="1028"/>
      <c r="AL82" s="1028"/>
      <c r="AM82" s="1028"/>
      <c r="AN82" s="1028"/>
      <c r="AO82" s="1028"/>
      <c r="AP82" s="1028"/>
      <c r="AQ82" s="1028"/>
      <c r="AR82" s="1028"/>
      <c r="AS82" s="1028"/>
      <c r="AT82" s="1028"/>
    </row>
    <row r="83" spans="1:16384" ht="12.95" customHeight="1">
      <c r="A83" s="1028"/>
      <c r="B83" s="1028"/>
      <c r="C83" s="1028"/>
      <c r="D83" s="1028"/>
      <c r="E83" s="1028"/>
      <c r="F83" s="1028"/>
      <c r="G83" s="1028"/>
      <c r="H83" s="1028"/>
      <c r="I83" s="1028"/>
      <c r="J83" s="1028"/>
      <c r="K83" s="1028"/>
      <c r="L83" s="1028"/>
      <c r="M83" s="1028"/>
      <c r="N83" s="1028"/>
      <c r="O83" s="1028"/>
      <c r="P83" s="1028"/>
      <c r="Q83" s="1028"/>
      <c r="R83" s="1028"/>
      <c r="S83" s="1028"/>
      <c r="T83" s="1028"/>
      <c r="U83" s="1028"/>
      <c r="V83" s="1028"/>
      <c r="W83" s="1028"/>
      <c r="X83" s="1028"/>
      <c r="Y83" s="1028"/>
      <c r="Z83" s="1028"/>
      <c r="AA83" s="1028"/>
      <c r="AB83" s="1028"/>
      <c r="AC83" s="1028"/>
      <c r="AD83" s="1028"/>
      <c r="AE83" s="1028"/>
      <c r="AF83" s="1028"/>
      <c r="AG83" s="1028"/>
      <c r="AH83" s="1028"/>
      <c r="AI83" s="1028"/>
      <c r="AJ83" s="1028"/>
      <c r="AK83" s="1028"/>
      <c r="AL83" s="1028"/>
      <c r="AM83" s="1028"/>
      <c r="AN83" s="1028"/>
      <c r="AO83" s="1028"/>
      <c r="AP83" s="1028"/>
      <c r="AQ83" s="1028"/>
      <c r="AR83" s="1028"/>
      <c r="AS83" s="1028"/>
      <c r="AT83" s="1028"/>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1019" t="s">
        <v>2228</v>
      </c>
      <c r="B85" s="1019"/>
      <c r="C85" s="1019"/>
      <c r="D85" s="1019"/>
      <c r="E85" s="1019"/>
      <c r="F85" s="1019"/>
      <c r="G85" s="1019"/>
      <c r="H85" s="1019"/>
      <c r="I85" s="1019"/>
      <c r="J85" s="1019"/>
      <c r="K85" s="1019"/>
      <c r="L85" s="1019"/>
      <c r="M85" s="1019"/>
      <c r="N85" s="1019"/>
      <c r="O85" s="1019"/>
      <c r="P85" s="1019"/>
      <c r="Q85" s="1019"/>
      <c r="R85" s="1019"/>
      <c r="S85" s="1019"/>
      <c r="T85" s="1019"/>
      <c r="U85" s="1019"/>
      <c r="V85" s="1019"/>
      <c r="W85" s="1019"/>
      <c r="X85" s="1019"/>
      <c r="Y85" s="1019"/>
      <c r="Z85" s="1019"/>
      <c r="AA85" s="1019"/>
      <c r="AB85" s="1019"/>
      <c r="AC85" s="1019"/>
      <c r="AD85" s="1019"/>
      <c r="AE85" s="1019"/>
      <c r="AF85" s="1019"/>
      <c r="AG85" s="1019"/>
      <c r="AH85" s="1019"/>
      <c r="AI85" s="1019"/>
      <c r="AJ85" s="1019"/>
      <c r="AK85" s="1019"/>
      <c r="AL85" s="1019"/>
      <c r="AM85" s="1019"/>
      <c r="AN85" s="1019"/>
      <c r="AO85" s="1019"/>
      <c r="AP85" s="1019"/>
      <c r="AQ85" s="1019"/>
      <c r="AR85" s="1019"/>
      <c r="AS85" s="1019"/>
      <c r="AT85" s="1019"/>
    </row>
    <row r="86" spans="1:16384" s="773" customFormat="1" ht="12.95" customHeight="1">
      <c r="A86" s="1019"/>
      <c r="B86" s="1019"/>
      <c r="C86" s="1019"/>
      <c r="D86" s="1019"/>
      <c r="E86" s="1019"/>
      <c r="F86" s="1019"/>
      <c r="G86" s="1019"/>
      <c r="H86" s="1019"/>
      <c r="I86" s="1019"/>
      <c r="J86" s="1019"/>
      <c r="K86" s="1019"/>
      <c r="L86" s="1019"/>
      <c r="M86" s="1019"/>
      <c r="N86" s="1019"/>
      <c r="O86" s="1019"/>
      <c r="P86" s="1019"/>
      <c r="Q86" s="1019"/>
      <c r="R86" s="1019"/>
      <c r="S86" s="1019"/>
      <c r="T86" s="1019"/>
      <c r="U86" s="1019"/>
      <c r="V86" s="1019"/>
      <c r="W86" s="1019"/>
      <c r="X86" s="1019"/>
      <c r="Y86" s="1019"/>
      <c r="Z86" s="1019"/>
      <c r="AA86" s="1019"/>
      <c r="AB86" s="1019"/>
      <c r="AC86" s="1019"/>
      <c r="AD86" s="1019"/>
      <c r="AE86" s="1019"/>
      <c r="AF86" s="1019"/>
      <c r="AG86" s="1019"/>
      <c r="AH86" s="1019"/>
      <c r="AI86" s="1019"/>
      <c r="AJ86" s="1019"/>
      <c r="AK86" s="1019"/>
      <c r="AL86" s="1019"/>
      <c r="AM86" s="1019"/>
      <c r="AN86" s="1019"/>
      <c r="AO86" s="1019"/>
      <c r="AP86" s="1019"/>
      <c r="AQ86" s="1019"/>
      <c r="AR86" s="1019"/>
      <c r="AS86" s="1019"/>
      <c r="AT86" s="1019"/>
    </row>
    <row r="87" spans="1:16384" ht="12.95" customHeight="1">
      <c r="C87"/>
      <c r="AM87" s="19"/>
    </row>
    <row r="88" spans="1:16384" s="208" customFormat="1" ht="12.95" customHeight="1">
      <c r="A88" s="1019" t="s">
        <v>2229</v>
      </c>
      <c r="B88" s="1019"/>
      <c r="C88" s="1019"/>
      <c r="D88" s="1019"/>
      <c r="E88" s="1019"/>
      <c r="F88" s="1019"/>
      <c r="G88" s="1019"/>
      <c r="H88" s="1019"/>
      <c r="I88" s="1019"/>
      <c r="J88" s="1019"/>
      <c r="K88" s="1019"/>
      <c r="L88" s="1019"/>
      <c r="M88" s="1019"/>
      <c r="N88" s="1019"/>
      <c r="O88" s="1019"/>
      <c r="P88" s="1019"/>
      <c r="Q88" s="1019"/>
      <c r="R88" s="1019"/>
      <c r="S88" s="1019"/>
      <c r="T88" s="1019"/>
      <c r="U88" s="1019"/>
      <c r="V88" s="1019"/>
      <c r="W88" s="1019"/>
      <c r="X88" s="1019"/>
      <c r="Y88" s="1019"/>
      <c r="Z88" s="1019"/>
      <c r="AA88" s="1019"/>
      <c r="AB88" s="1019"/>
      <c r="AC88" s="1019"/>
      <c r="AD88" s="1019"/>
      <c r="AE88" s="1019"/>
      <c r="AF88" s="1019"/>
      <c r="AG88" s="1019"/>
      <c r="AH88" s="1019"/>
      <c r="AI88" s="1019"/>
      <c r="AJ88" s="1019"/>
      <c r="AK88" s="1019"/>
      <c r="AL88" s="1019"/>
      <c r="AM88" s="1019"/>
      <c r="AN88" s="1019"/>
      <c r="AO88" s="1019"/>
      <c r="AP88" s="1019"/>
      <c r="AQ88" s="1019"/>
      <c r="AR88" s="1019"/>
      <c r="AS88" s="1019"/>
      <c r="AT88" s="1019"/>
      <c r="AU88" s="1019"/>
      <c r="AV88" s="1019"/>
      <c r="AW88" s="1019"/>
      <c r="AX88" s="1019"/>
      <c r="AY88" s="1019"/>
      <c r="AZ88" s="1019"/>
      <c r="BA88" s="1019"/>
      <c r="BB88" s="1019"/>
      <c r="BC88" s="1019"/>
      <c r="BD88" s="1019"/>
      <c r="BE88" s="1019"/>
      <c r="BF88" s="1019"/>
      <c r="BG88" s="1019"/>
      <c r="BH88" s="1019"/>
      <c r="BI88" s="1019"/>
      <c r="BJ88" s="1019"/>
      <c r="BK88" s="1019"/>
      <c r="BL88" s="1019"/>
      <c r="BM88" s="1019"/>
      <c r="BN88" s="1019"/>
      <c r="BO88" s="1019"/>
      <c r="BP88" s="1019"/>
      <c r="BQ88" s="1019"/>
      <c r="BR88" s="1019"/>
      <c r="BS88" s="1019"/>
      <c r="BT88" s="1019"/>
      <c r="BU88" s="1019"/>
      <c r="BV88" s="1019"/>
      <c r="BW88" s="1019"/>
      <c r="BX88" s="1019"/>
      <c r="BY88" s="1019"/>
      <c r="BZ88" s="1019"/>
      <c r="CA88" s="1019"/>
      <c r="CB88" s="1019"/>
      <c r="CC88" s="1019"/>
      <c r="CD88" s="1019"/>
      <c r="CE88" s="1019"/>
      <c r="CF88" s="1019"/>
      <c r="CG88" s="1019"/>
      <c r="CH88" s="1019"/>
      <c r="CI88" s="1019"/>
      <c r="CJ88" s="1019"/>
      <c r="CK88" s="1019"/>
      <c r="CL88" s="1019"/>
      <c r="CM88" s="1019"/>
      <c r="CN88" s="1019"/>
      <c r="CO88" s="1019"/>
      <c r="CP88" s="1019"/>
      <c r="CQ88" s="1019"/>
      <c r="CR88" s="1019"/>
      <c r="CS88" s="1019"/>
      <c r="CT88" s="1019"/>
      <c r="CU88" s="1019"/>
      <c r="CV88" s="1019"/>
      <c r="CW88" s="1019"/>
      <c r="CX88" s="1019"/>
      <c r="CY88" s="1019"/>
      <c r="CZ88" s="1019"/>
      <c r="DA88" s="1019"/>
      <c r="DB88" s="1019"/>
      <c r="DC88" s="1019"/>
      <c r="DD88" s="1019"/>
      <c r="DE88" s="1019"/>
      <c r="DF88" s="1019"/>
      <c r="DG88" s="1019"/>
      <c r="DH88" s="1019"/>
      <c r="DI88" s="1019"/>
      <c r="DJ88" s="1019"/>
      <c r="DK88" s="1019"/>
      <c r="DL88" s="1019"/>
      <c r="DM88" s="1019"/>
      <c r="DN88" s="1019"/>
      <c r="DO88" s="1019"/>
      <c r="DP88" s="1019"/>
      <c r="DQ88" s="1019"/>
      <c r="DR88" s="1019"/>
      <c r="DS88" s="1019"/>
      <c r="DT88" s="1019"/>
      <c r="DU88" s="1019"/>
      <c r="DV88" s="1019"/>
      <c r="DW88" s="1019"/>
      <c r="DX88" s="1019"/>
      <c r="DY88" s="1019"/>
      <c r="DZ88" s="1019"/>
      <c r="EA88" s="1019"/>
      <c r="EB88" s="1019"/>
      <c r="EC88" s="1019"/>
      <c r="ED88" s="1019"/>
      <c r="EE88" s="1019"/>
      <c r="EF88" s="1019"/>
      <c r="EG88" s="1019"/>
      <c r="EH88" s="1019"/>
      <c r="EI88" s="1019"/>
      <c r="EJ88" s="1019"/>
      <c r="EK88" s="1019"/>
      <c r="EL88" s="1019"/>
      <c r="EM88" s="1019"/>
      <c r="EN88" s="1019"/>
      <c r="EO88" s="1019"/>
      <c r="EP88" s="1019"/>
      <c r="EQ88" s="1019"/>
      <c r="ER88" s="1019"/>
      <c r="ES88" s="1019"/>
      <c r="ET88" s="1019"/>
      <c r="EU88" s="1019"/>
      <c r="EV88" s="1019"/>
      <c r="EW88" s="1019"/>
      <c r="EX88" s="1019"/>
      <c r="EY88" s="1019"/>
      <c r="EZ88" s="1019"/>
      <c r="FA88" s="1019"/>
      <c r="FB88" s="1019"/>
      <c r="FC88" s="1019"/>
      <c r="FD88" s="1019"/>
      <c r="FE88" s="1019"/>
      <c r="FF88" s="1019"/>
      <c r="FG88" s="1019"/>
      <c r="FH88" s="1019"/>
      <c r="FI88" s="1019"/>
      <c r="FJ88" s="1019"/>
      <c r="FK88" s="1019"/>
      <c r="FL88" s="1019"/>
      <c r="FM88" s="1019"/>
      <c r="FN88" s="1019"/>
      <c r="FO88" s="1019"/>
      <c r="FP88" s="1019"/>
      <c r="FQ88" s="1019"/>
      <c r="FR88" s="1019"/>
      <c r="FS88" s="1019"/>
      <c r="FT88" s="1019"/>
      <c r="FU88" s="1019"/>
      <c r="FV88" s="1019"/>
      <c r="FW88" s="1019"/>
      <c r="FX88" s="1019"/>
      <c r="FY88" s="1019"/>
      <c r="FZ88" s="1019"/>
      <c r="GA88" s="1019"/>
      <c r="GB88" s="1019"/>
      <c r="GC88" s="1019"/>
      <c r="GD88" s="1019"/>
      <c r="GE88" s="1019"/>
      <c r="GF88" s="1019"/>
      <c r="GG88" s="1019"/>
      <c r="GH88" s="1019"/>
      <c r="GI88" s="1019"/>
      <c r="GJ88" s="1019"/>
      <c r="GK88" s="1019"/>
      <c r="GL88" s="1019"/>
      <c r="GM88" s="1019"/>
      <c r="GN88" s="1019"/>
      <c r="GO88" s="1019"/>
      <c r="GP88" s="1019"/>
      <c r="GQ88" s="1019"/>
      <c r="GR88" s="1019"/>
      <c r="GS88" s="1019"/>
      <c r="GT88" s="1019"/>
      <c r="GU88" s="1019"/>
      <c r="GV88" s="1019"/>
      <c r="GW88" s="1019"/>
      <c r="GX88" s="1019"/>
      <c r="GY88" s="1019"/>
      <c r="GZ88" s="1019"/>
      <c r="HA88" s="1019"/>
      <c r="HB88" s="1019"/>
      <c r="HC88" s="1019"/>
      <c r="HD88" s="1019"/>
      <c r="HE88" s="1019"/>
      <c r="HF88" s="1019"/>
      <c r="HG88" s="1019"/>
      <c r="HH88" s="1019"/>
      <c r="HI88" s="1019"/>
      <c r="HJ88" s="1019"/>
      <c r="HK88" s="1019"/>
      <c r="HL88" s="1019"/>
      <c r="HM88" s="1019"/>
      <c r="HN88" s="1019"/>
      <c r="HO88" s="1019"/>
      <c r="HP88" s="1019"/>
      <c r="HQ88" s="1019"/>
      <c r="HR88" s="1019"/>
      <c r="HS88" s="1019"/>
      <c r="HT88" s="1019"/>
      <c r="HU88" s="1019"/>
      <c r="HV88" s="1019"/>
      <c r="HW88" s="1019"/>
      <c r="HX88" s="1019"/>
      <c r="HY88" s="1019"/>
      <c r="HZ88" s="1019"/>
      <c r="IA88" s="1019"/>
      <c r="IB88" s="1019"/>
      <c r="IC88" s="1019"/>
      <c r="ID88" s="1019"/>
      <c r="IE88" s="1019"/>
      <c r="IF88" s="1019"/>
      <c r="IG88" s="1019"/>
      <c r="IH88" s="1019"/>
      <c r="II88" s="1019"/>
      <c r="IJ88" s="1019"/>
      <c r="IK88" s="1019"/>
      <c r="IL88" s="1019"/>
      <c r="IM88" s="1019"/>
      <c r="IN88" s="1019"/>
      <c r="IO88" s="1019"/>
      <c r="IP88" s="1019"/>
      <c r="IQ88" s="1019"/>
      <c r="IR88" s="1019"/>
      <c r="IS88" s="1019"/>
      <c r="IT88" s="1019"/>
      <c r="IU88" s="1019"/>
      <c r="IV88" s="1019"/>
      <c r="IW88" s="1019"/>
      <c r="IX88" s="1019"/>
      <c r="IY88" s="1019"/>
      <c r="IZ88" s="1019"/>
      <c r="JA88" s="1019"/>
      <c r="JB88" s="1019"/>
      <c r="JC88" s="1019"/>
      <c r="JD88" s="1019"/>
      <c r="JE88" s="1019"/>
      <c r="JF88" s="1019"/>
      <c r="JG88" s="1019"/>
      <c r="JH88" s="1019"/>
      <c r="JI88" s="1019"/>
      <c r="JJ88" s="1019"/>
      <c r="JK88" s="1019"/>
      <c r="JL88" s="1019"/>
      <c r="JM88" s="1019"/>
      <c r="JN88" s="1019"/>
      <c r="JO88" s="1019"/>
      <c r="JP88" s="1019"/>
      <c r="JQ88" s="1019"/>
      <c r="JR88" s="1019"/>
      <c r="JS88" s="1019"/>
      <c r="JT88" s="1019"/>
      <c r="JU88" s="1019"/>
      <c r="JV88" s="1019"/>
      <c r="JW88" s="1019"/>
      <c r="JX88" s="1019"/>
      <c r="JY88" s="1019"/>
      <c r="JZ88" s="1019"/>
      <c r="KA88" s="1019"/>
      <c r="KB88" s="1019"/>
      <c r="KC88" s="1019"/>
      <c r="KD88" s="1019"/>
      <c r="KE88" s="1019"/>
      <c r="KF88" s="1019"/>
      <c r="KG88" s="1019"/>
      <c r="KH88" s="1019"/>
      <c r="KI88" s="1019"/>
      <c r="KJ88" s="1019"/>
      <c r="KK88" s="1019"/>
      <c r="KL88" s="1019"/>
      <c r="KM88" s="1019"/>
      <c r="KN88" s="1019"/>
      <c r="KO88" s="1019"/>
      <c r="KP88" s="1019"/>
      <c r="KQ88" s="1019"/>
      <c r="KR88" s="1019"/>
      <c r="KS88" s="1019"/>
      <c r="KT88" s="1019"/>
      <c r="KU88" s="1019"/>
      <c r="KV88" s="1019"/>
      <c r="KW88" s="1019"/>
      <c r="KX88" s="1019"/>
      <c r="KY88" s="1019"/>
      <c r="KZ88" s="1019"/>
      <c r="LA88" s="1019"/>
      <c r="LB88" s="1019"/>
      <c r="LC88" s="1019"/>
      <c r="LD88" s="1019"/>
      <c r="LE88" s="1019"/>
      <c r="LF88" s="1019"/>
      <c r="LG88" s="1019"/>
      <c r="LH88" s="1019"/>
      <c r="LI88" s="1019"/>
      <c r="LJ88" s="1019"/>
      <c r="LK88" s="1019"/>
      <c r="LL88" s="1019"/>
      <c r="LM88" s="1019"/>
      <c r="LN88" s="1019"/>
      <c r="LO88" s="1019"/>
      <c r="LP88" s="1019"/>
      <c r="LQ88" s="1019"/>
      <c r="LR88" s="1019"/>
      <c r="LS88" s="1019"/>
      <c r="LT88" s="1019"/>
      <c r="LU88" s="1019"/>
      <c r="LV88" s="1019"/>
      <c r="LW88" s="1019"/>
      <c r="LX88" s="1019"/>
      <c r="LY88" s="1019"/>
      <c r="LZ88" s="1019"/>
      <c r="MA88" s="1019"/>
      <c r="MB88" s="1019"/>
      <c r="MC88" s="1019"/>
      <c r="MD88" s="1019"/>
      <c r="ME88" s="1019"/>
      <c r="MF88" s="1019"/>
      <c r="MG88" s="1019"/>
      <c r="MH88" s="1019"/>
      <c r="MI88" s="1019"/>
      <c r="MJ88" s="1019"/>
      <c r="MK88" s="1019"/>
      <c r="ML88" s="1019"/>
      <c r="MM88" s="1019"/>
      <c r="MN88" s="1019"/>
      <c r="MO88" s="1019"/>
      <c r="MP88" s="1019"/>
      <c r="MQ88" s="1019"/>
      <c r="MR88" s="1019"/>
      <c r="MS88" s="1019"/>
      <c r="MT88" s="1019"/>
      <c r="MU88" s="1019"/>
      <c r="MV88" s="1019"/>
      <c r="MW88" s="1019"/>
      <c r="MX88" s="1019"/>
      <c r="MY88" s="1019"/>
      <c r="MZ88" s="1019"/>
      <c r="NA88" s="1019"/>
      <c r="NB88" s="1019"/>
      <c r="NC88" s="1019"/>
      <c r="ND88" s="1019"/>
      <c r="NE88" s="1019"/>
      <c r="NF88" s="1019"/>
      <c r="NG88" s="1019"/>
      <c r="NH88" s="1019"/>
      <c r="NI88" s="1019"/>
      <c r="NJ88" s="1019"/>
      <c r="NK88" s="1019"/>
      <c r="NL88" s="1019"/>
      <c r="NM88" s="1019"/>
      <c r="NN88" s="1019"/>
      <c r="NO88" s="1019"/>
      <c r="NP88" s="1019"/>
      <c r="NQ88" s="1019"/>
      <c r="NR88" s="1019"/>
      <c r="NS88" s="1019"/>
      <c r="NT88" s="1019"/>
      <c r="NU88" s="1019"/>
      <c r="NV88" s="1019"/>
      <c r="NW88" s="1019"/>
      <c r="NX88" s="1019"/>
      <c r="NY88" s="1019"/>
      <c r="NZ88" s="1019"/>
      <c r="OA88" s="1019"/>
      <c r="OB88" s="1019"/>
      <c r="OC88" s="1019"/>
      <c r="OD88" s="1019"/>
      <c r="OE88" s="1019"/>
      <c r="OF88" s="1019"/>
      <c r="OG88" s="1019"/>
      <c r="OH88" s="1019"/>
      <c r="OI88" s="1019"/>
      <c r="OJ88" s="1019"/>
      <c r="OK88" s="1019"/>
      <c r="OL88" s="1019"/>
      <c r="OM88" s="1019"/>
      <c r="ON88" s="1019"/>
      <c r="OO88" s="1019"/>
      <c r="OP88" s="1019"/>
      <c r="OQ88" s="1019"/>
      <c r="OR88" s="1019"/>
      <c r="OS88" s="1019"/>
      <c r="OT88" s="1019"/>
      <c r="OU88" s="1019"/>
      <c r="OV88" s="1019"/>
      <c r="OW88" s="1019"/>
      <c r="OX88" s="1019"/>
      <c r="OY88" s="1019"/>
      <c r="OZ88" s="1019"/>
      <c r="PA88" s="1019"/>
      <c r="PB88" s="1019"/>
      <c r="PC88" s="1019"/>
      <c r="PD88" s="1019"/>
      <c r="PE88" s="1019"/>
      <c r="PF88" s="1019"/>
      <c r="PG88" s="1019"/>
      <c r="PH88" s="1019"/>
      <c r="PI88" s="1019"/>
      <c r="PJ88" s="1019"/>
      <c r="PK88" s="1019"/>
      <c r="PL88" s="1019"/>
      <c r="PM88" s="1019"/>
      <c r="PN88" s="1019"/>
      <c r="PO88" s="1019"/>
      <c r="PP88" s="1019"/>
      <c r="PQ88" s="1019"/>
      <c r="PR88" s="1019"/>
      <c r="PS88" s="1019"/>
      <c r="PT88" s="1019"/>
      <c r="PU88" s="1019"/>
      <c r="PV88" s="1019"/>
      <c r="PW88" s="1019"/>
      <c r="PX88" s="1019"/>
      <c r="PY88" s="1019"/>
      <c r="PZ88" s="1019"/>
      <c r="QA88" s="1019"/>
      <c r="QB88" s="1019"/>
      <c r="QC88" s="1019"/>
      <c r="QD88" s="1019"/>
      <c r="QE88" s="1019"/>
      <c r="QF88" s="1019"/>
      <c r="QG88" s="1019"/>
      <c r="QH88" s="1019"/>
      <c r="QI88" s="1019"/>
      <c r="QJ88" s="1019"/>
      <c r="QK88" s="1019"/>
      <c r="QL88" s="1019"/>
      <c r="QM88" s="1019"/>
      <c r="QN88" s="1019"/>
      <c r="QO88" s="1019"/>
      <c r="QP88" s="1019"/>
      <c r="QQ88" s="1019"/>
      <c r="QR88" s="1019"/>
      <c r="QS88" s="1019"/>
      <c r="QT88" s="1019"/>
      <c r="QU88" s="1019"/>
      <c r="QV88" s="1019"/>
      <c r="QW88" s="1019"/>
      <c r="QX88" s="1019"/>
      <c r="QY88" s="1019"/>
      <c r="QZ88" s="1019"/>
      <c r="RA88" s="1019"/>
      <c r="RB88" s="1019"/>
      <c r="RC88" s="1019"/>
      <c r="RD88" s="1019"/>
      <c r="RE88" s="1019"/>
      <c r="RF88" s="1019"/>
      <c r="RG88" s="1019"/>
      <c r="RH88" s="1019"/>
      <c r="RI88" s="1019"/>
      <c r="RJ88" s="1019"/>
      <c r="RK88" s="1019"/>
      <c r="RL88" s="1019"/>
      <c r="RM88" s="1019"/>
      <c r="RN88" s="1019"/>
      <c r="RO88" s="1019"/>
      <c r="RP88" s="1019"/>
      <c r="RQ88" s="1019"/>
      <c r="RR88" s="1019"/>
      <c r="RS88" s="1019"/>
      <c r="RT88" s="1019"/>
      <c r="RU88" s="1019"/>
      <c r="RV88" s="1019"/>
      <c r="RW88" s="1019"/>
      <c r="RX88" s="1019"/>
      <c r="RY88" s="1019"/>
      <c r="RZ88" s="1019"/>
      <c r="SA88" s="1019"/>
      <c r="SB88" s="1019"/>
      <c r="SC88" s="1019"/>
      <c r="SD88" s="1019"/>
      <c r="SE88" s="1019"/>
      <c r="SF88" s="1019"/>
      <c r="SG88" s="1019"/>
      <c r="SH88" s="1019"/>
      <c r="SI88" s="1019"/>
      <c r="SJ88" s="1019"/>
      <c r="SK88" s="1019"/>
      <c r="SL88" s="1019"/>
      <c r="SM88" s="1019"/>
      <c r="SN88" s="1019"/>
      <c r="SO88" s="1019"/>
      <c r="SP88" s="1019"/>
      <c r="SQ88" s="1019"/>
      <c r="SR88" s="1019"/>
      <c r="SS88" s="1019"/>
      <c r="ST88" s="1019"/>
      <c r="SU88" s="1019"/>
      <c r="SV88" s="1019"/>
      <c r="SW88" s="1019"/>
      <c r="SX88" s="1019"/>
      <c r="SY88" s="1019"/>
      <c r="SZ88" s="1019"/>
      <c r="TA88" s="1019"/>
      <c r="TB88" s="1019"/>
      <c r="TC88" s="1019"/>
      <c r="TD88" s="1019"/>
      <c r="TE88" s="1019"/>
      <c r="TF88" s="1019"/>
      <c r="TG88" s="1019"/>
      <c r="TH88" s="1019"/>
      <c r="TI88" s="1019"/>
      <c r="TJ88" s="1019"/>
      <c r="TK88" s="1019"/>
      <c r="TL88" s="1019"/>
      <c r="TM88" s="1019"/>
      <c r="TN88" s="1019"/>
      <c r="TO88" s="1019"/>
      <c r="TP88" s="1019"/>
      <c r="TQ88" s="1019"/>
      <c r="TR88" s="1019"/>
      <c r="TS88" s="1019"/>
      <c r="TT88" s="1019"/>
      <c r="TU88" s="1019"/>
      <c r="TV88" s="1019"/>
      <c r="TW88" s="1019"/>
      <c r="TX88" s="1019"/>
      <c r="TY88" s="1019"/>
      <c r="TZ88" s="1019"/>
      <c r="UA88" s="1019"/>
      <c r="UB88" s="1019"/>
      <c r="UC88" s="1019"/>
      <c r="UD88" s="1019"/>
      <c r="UE88" s="1019"/>
      <c r="UF88" s="1019"/>
      <c r="UG88" s="1019"/>
      <c r="UH88" s="1019"/>
      <c r="UI88" s="1019"/>
      <c r="UJ88" s="1019"/>
      <c r="UK88" s="1019"/>
      <c r="UL88" s="1019"/>
      <c r="UM88" s="1019"/>
      <c r="UN88" s="1019"/>
      <c r="UO88" s="1019"/>
      <c r="UP88" s="1019"/>
      <c r="UQ88" s="1019"/>
      <c r="UR88" s="1019"/>
      <c r="US88" s="1019"/>
      <c r="UT88" s="1019"/>
      <c r="UU88" s="1019"/>
      <c r="UV88" s="1019"/>
      <c r="UW88" s="1019"/>
      <c r="UX88" s="1019"/>
      <c r="UY88" s="1019"/>
      <c r="UZ88" s="1019"/>
      <c r="VA88" s="1019"/>
      <c r="VB88" s="1019"/>
      <c r="VC88" s="1019"/>
      <c r="VD88" s="1019"/>
      <c r="VE88" s="1019"/>
      <c r="VF88" s="1019"/>
      <c r="VG88" s="1019"/>
      <c r="VH88" s="1019"/>
      <c r="VI88" s="1019"/>
      <c r="VJ88" s="1019"/>
      <c r="VK88" s="1019"/>
      <c r="VL88" s="1019"/>
      <c r="VM88" s="1019"/>
      <c r="VN88" s="1019"/>
      <c r="VO88" s="1019"/>
      <c r="VP88" s="1019"/>
      <c r="VQ88" s="1019"/>
      <c r="VR88" s="1019"/>
      <c r="VS88" s="1019"/>
      <c r="VT88" s="1019"/>
      <c r="VU88" s="1019"/>
      <c r="VV88" s="1019"/>
      <c r="VW88" s="1019"/>
      <c r="VX88" s="1019"/>
      <c r="VY88" s="1019"/>
      <c r="VZ88" s="1019"/>
      <c r="WA88" s="1019"/>
      <c r="WB88" s="1019"/>
      <c r="WC88" s="1019"/>
      <c r="WD88" s="1019"/>
      <c r="WE88" s="1019"/>
      <c r="WF88" s="1019"/>
      <c r="WG88" s="1019"/>
      <c r="WH88" s="1019"/>
      <c r="WI88" s="1019"/>
      <c r="WJ88" s="1019"/>
      <c r="WK88" s="1019"/>
      <c r="WL88" s="1019"/>
      <c r="WM88" s="1019"/>
      <c r="WN88" s="1019"/>
      <c r="WO88" s="1019"/>
      <c r="WP88" s="1019"/>
      <c r="WQ88" s="1019"/>
      <c r="WR88" s="1019"/>
      <c r="WS88" s="1019"/>
      <c r="WT88" s="1019"/>
      <c r="WU88" s="1019"/>
      <c r="WV88" s="1019"/>
      <c r="WW88" s="1019"/>
      <c r="WX88" s="1019"/>
      <c r="WY88" s="1019"/>
      <c r="WZ88" s="1019"/>
      <c r="XA88" s="1019"/>
      <c r="XB88" s="1019"/>
      <c r="XC88" s="1019"/>
      <c r="XD88" s="1019"/>
      <c r="XE88" s="1019"/>
      <c r="XF88" s="1019"/>
      <c r="XG88" s="1019"/>
      <c r="XH88" s="1019"/>
      <c r="XI88" s="1019"/>
      <c r="XJ88" s="1019"/>
      <c r="XK88" s="1019"/>
      <c r="XL88" s="1019"/>
      <c r="XM88" s="1019"/>
      <c r="XN88" s="1019"/>
      <c r="XO88" s="1019"/>
      <c r="XP88" s="1019"/>
      <c r="XQ88" s="1019"/>
      <c r="XR88" s="1019"/>
      <c r="XS88" s="1019"/>
      <c r="XT88" s="1019"/>
      <c r="XU88" s="1019"/>
      <c r="XV88" s="1019"/>
      <c r="XW88" s="1019"/>
      <c r="XX88" s="1019"/>
      <c r="XY88" s="1019"/>
      <c r="XZ88" s="1019"/>
      <c r="YA88" s="1019"/>
      <c r="YB88" s="1019"/>
      <c r="YC88" s="1019"/>
      <c r="YD88" s="1019"/>
      <c r="YE88" s="1019"/>
      <c r="YF88" s="1019"/>
      <c r="YG88" s="1019"/>
      <c r="YH88" s="1019"/>
      <c r="YI88" s="1019"/>
      <c r="YJ88" s="1019"/>
      <c r="YK88" s="1019"/>
      <c r="YL88" s="1019"/>
      <c r="YM88" s="1019"/>
      <c r="YN88" s="1019"/>
      <c r="YO88" s="1019"/>
      <c r="YP88" s="1019"/>
      <c r="YQ88" s="1019"/>
      <c r="YR88" s="1019"/>
      <c r="YS88" s="1019"/>
      <c r="YT88" s="1019"/>
      <c r="YU88" s="1019"/>
      <c r="YV88" s="1019"/>
      <c r="YW88" s="1019"/>
      <c r="YX88" s="1019"/>
      <c r="YY88" s="1019"/>
      <c r="YZ88" s="1019"/>
      <c r="ZA88" s="1019"/>
      <c r="ZB88" s="1019"/>
      <c r="ZC88" s="1019"/>
      <c r="ZD88" s="1019"/>
      <c r="ZE88" s="1019"/>
      <c r="ZF88" s="1019"/>
      <c r="ZG88" s="1019"/>
      <c r="ZH88" s="1019"/>
      <c r="ZI88" s="1019"/>
      <c r="ZJ88" s="1019"/>
      <c r="ZK88" s="1019"/>
      <c r="ZL88" s="1019"/>
      <c r="ZM88" s="1019"/>
      <c r="ZN88" s="1019"/>
      <c r="ZO88" s="1019"/>
      <c r="ZP88" s="1019"/>
      <c r="ZQ88" s="1019"/>
      <c r="ZR88" s="1019"/>
      <c r="ZS88" s="1019"/>
      <c r="ZT88" s="1019"/>
      <c r="ZU88" s="1019"/>
      <c r="ZV88" s="1019"/>
      <c r="ZW88" s="1019"/>
      <c r="ZX88" s="1019"/>
      <c r="ZY88" s="1019"/>
      <c r="ZZ88" s="1019"/>
      <c r="AAA88" s="1019"/>
      <c r="AAB88" s="1019"/>
      <c r="AAC88" s="1019"/>
      <c r="AAD88" s="1019"/>
      <c r="AAE88" s="1019"/>
      <c r="AAF88" s="1019"/>
      <c r="AAG88" s="1019"/>
      <c r="AAH88" s="1019"/>
      <c r="AAI88" s="1019"/>
      <c r="AAJ88" s="1019"/>
      <c r="AAK88" s="1019"/>
      <c r="AAL88" s="1019"/>
      <c r="AAM88" s="1019"/>
      <c r="AAN88" s="1019"/>
      <c r="AAO88" s="1019"/>
      <c r="AAP88" s="1019"/>
      <c r="AAQ88" s="1019"/>
      <c r="AAR88" s="1019"/>
      <c r="AAS88" s="1019"/>
      <c r="AAT88" s="1019"/>
      <c r="AAU88" s="1019"/>
      <c r="AAV88" s="1019"/>
      <c r="AAW88" s="1019"/>
      <c r="AAX88" s="1019"/>
      <c r="AAY88" s="1019"/>
      <c r="AAZ88" s="1019"/>
      <c r="ABA88" s="1019"/>
      <c r="ABB88" s="1019"/>
      <c r="ABC88" s="1019"/>
      <c r="ABD88" s="1019"/>
      <c r="ABE88" s="1019"/>
      <c r="ABF88" s="1019"/>
      <c r="ABG88" s="1019"/>
      <c r="ABH88" s="1019"/>
      <c r="ABI88" s="1019"/>
      <c r="ABJ88" s="1019"/>
      <c r="ABK88" s="1019"/>
      <c r="ABL88" s="1019"/>
      <c r="ABM88" s="1019"/>
      <c r="ABN88" s="1019"/>
      <c r="ABO88" s="1019"/>
      <c r="ABP88" s="1019"/>
      <c r="ABQ88" s="1019"/>
      <c r="ABR88" s="1019"/>
      <c r="ABS88" s="1019"/>
      <c r="ABT88" s="1019"/>
      <c r="ABU88" s="1019"/>
      <c r="ABV88" s="1019"/>
      <c r="ABW88" s="1019"/>
      <c r="ABX88" s="1019"/>
      <c r="ABY88" s="1019"/>
      <c r="ABZ88" s="1019"/>
      <c r="ACA88" s="1019"/>
      <c r="ACB88" s="1019"/>
      <c r="ACC88" s="1019"/>
      <c r="ACD88" s="1019"/>
      <c r="ACE88" s="1019"/>
      <c r="ACF88" s="1019"/>
      <c r="ACG88" s="1019"/>
      <c r="ACH88" s="1019"/>
      <c r="ACI88" s="1019"/>
      <c r="ACJ88" s="1019"/>
      <c r="ACK88" s="1019"/>
      <c r="ACL88" s="1019"/>
      <c r="ACM88" s="1019"/>
      <c r="ACN88" s="1019"/>
      <c r="ACO88" s="1019"/>
      <c r="ACP88" s="1019"/>
      <c r="ACQ88" s="1019"/>
      <c r="ACR88" s="1019"/>
      <c r="ACS88" s="1019"/>
      <c r="ACT88" s="1019"/>
      <c r="ACU88" s="1019"/>
      <c r="ACV88" s="1019"/>
      <c r="ACW88" s="1019"/>
      <c r="ACX88" s="1019"/>
      <c r="ACY88" s="1019"/>
      <c r="ACZ88" s="1019"/>
      <c r="ADA88" s="1019"/>
      <c r="ADB88" s="1019"/>
      <c r="ADC88" s="1019"/>
      <c r="ADD88" s="1019"/>
      <c r="ADE88" s="1019"/>
      <c r="ADF88" s="1019"/>
      <c r="ADG88" s="1019"/>
      <c r="ADH88" s="1019"/>
      <c r="ADI88" s="1019"/>
      <c r="ADJ88" s="1019"/>
      <c r="ADK88" s="1019"/>
      <c r="ADL88" s="1019"/>
      <c r="ADM88" s="1019"/>
      <c r="ADN88" s="1019"/>
      <c r="ADO88" s="1019"/>
      <c r="ADP88" s="1019"/>
      <c r="ADQ88" s="1019"/>
      <c r="ADR88" s="1019"/>
      <c r="ADS88" s="1019"/>
      <c r="ADT88" s="1019"/>
      <c r="ADU88" s="1019"/>
      <c r="ADV88" s="1019"/>
      <c r="ADW88" s="1019"/>
      <c r="ADX88" s="1019"/>
      <c r="ADY88" s="1019"/>
      <c r="ADZ88" s="1019"/>
      <c r="AEA88" s="1019"/>
      <c r="AEB88" s="1019"/>
      <c r="AEC88" s="1019"/>
      <c r="AED88" s="1019"/>
      <c r="AEE88" s="1019"/>
      <c r="AEF88" s="1019"/>
      <c r="AEG88" s="1019"/>
      <c r="AEH88" s="1019"/>
      <c r="AEI88" s="1019"/>
      <c r="AEJ88" s="1019"/>
      <c r="AEK88" s="1019"/>
      <c r="AEL88" s="1019"/>
      <c r="AEM88" s="1019"/>
      <c r="AEN88" s="1019"/>
      <c r="AEO88" s="1019"/>
      <c r="AEP88" s="1019"/>
      <c r="AEQ88" s="1019"/>
      <c r="AER88" s="1019"/>
      <c r="AES88" s="1019"/>
      <c r="AET88" s="1019"/>
      <c r="AEU88" s="1019"/>
      <c r="AEV88" s="1019"/>
      <c r="AEW88" s="1019"/>
      <c r="AEX88" s="1019"/>
      <c r="AEY88" s="1019"/>
      <c r="AEZ88" s="1019"/>
      <c r="AFA88" s="1019"/>
      <c r="AFB88" s="1019"/>
      <c r="AFC88" s="1019"/>
      <c r="AFD88" s="1019"/>
      <c r="AFE88" s="1019"/>
      <c r="AFF88" s="1019"/>
      <c r="AFG88" s="1019"/>
      <c r="AFH88" s="1019"/>
      <c r="AFI88" s="1019"/>
      <c r="AFJ88" s="1019"/>
      <c r="AFK88" s="1019"/>
      <c r="AFL88" s="1019"/>
      <c r="AFM88" s="1019"/>
      <c r="AFN88" s="1019"/>
      <c r="AFO88" s="1019"/>
      <c r="AFP88" s="1019"/>
      <c r="AFQ88" s="1019"/>
      <c r="AFR88" s="1019"/>
      <c r="AFS88" s="1019"/>
      <c r="AFT88" s="1019"/>
      <c r="AFU88" s="1019"/>
      <c r="AFV88" s="1019"/>
      <c r="AFW88" s="1019"/>
      <c r="AFX88" s="1019"/>
      <c r="AFY88" s="1019"/>
      <c r="AFZ88" s="1019"/>
      <c r="AGA88" s="1019"/>
      <c r="AGB88" s="1019"/>
      <c r="AGC88" s="1019"/>
      <c r="AGD88" s="1019"/>
      <c r="AGE88" s="1019"/>
      <c r="AGF88" s="1019"/>
      <c r="AGG88" s="1019"/>
      <c r="AGH88" s="1019"/>
      <c r="AGI88" s="1019"/>
      <c r="AGJ88" s="1019"/>
      <c r="AGK88" s="1019"/>
      <c r="AGL88" s="1019"/>
      <c r="AGM88" s="1019"/>
      <c r="AGN88" s="1019"/>
      <c r="AGO88" s="1019"/>
      <c r="AGP88" s="1019"/>
      <c r="AGQ88" s="1019"/>
      <c r="AGR88" s="1019"/>
      <c r="AGS88" s="1019"/>
      <c r="AGT88" s="1019"/>
      <c r="AGU88" s="1019"/>
      <c r="AGV88" s="1019"/>
      <c r="AGW88" s="1019"/>
      <c r="AGX88" s="1019"/>
      <c r="AGY88" s="1019"/>
      <c r="AGZ88" s="1019"/>
      <c r="AHA88" s="1019"/>
      <c r="AHB88" s="1019"/>
      <c r="AHC88" s="1019"/>
      <c r="AHD88" s="1019"/>
      <c r="AHE88" s="1019"/>
      <c r="AHF88" s="1019"/>
      <c r="AHG88" s="1019"/>
      <c r="AHH88" s="1019"/>
      <c r="AHI88" s="1019"/>
      <c r="AHJ88" s="1019"/>
      <c r="AHK88" s="1019"/>
      <c r="AHL88" s="1019"/>
      <c r="AHM88" s="1019"/>
      <c r="AHN88" s="1019"/>
      <c r="AHO88" s="1019"/>
      <c r="AHP88" s="1019"/>
      <c r="AHQ88" s="1019"/>
      <c r="AHR88" s="1019"/>
      <c r="AHS88" s="1019"/>
      <c r="AHT88" s="1019"/>
      <c r="AHU88" s="1019"/>
      <c r="AHV88" s="1019"/>
      <c r="AHW88" s="1019"/>
      <c r="AHX88" s="1019"/>
      <c r="AHY88" s="1019"/>
      <c r="AHZ88" s="1019"/>
      <c r="AIA88" s="1019"/>
      <c r="AIB88" s="1019"/>
      <c r="AIC88" s="1019"/>
      <c r="AID88" s="1019"/>
      <c r="AIE88" s="1019"/>
      <c r="AIF88" s="1019"/>
      <c r="AIG88" s="1019"/>
      <c r="AIH88" s="1019"/>
      <c r="AII88" s="1019"/>
      <c r="AIJ88" s="1019"/>
      <c r="AIK88" s="1019"/>
      <c r="AIL88" s="1019"/>
      <c r="AIM88" s="1019"/>
      <c r="AIN88" s="1019"/>
      <c r="AIO88" s="1019"/>
      <c r="AIP88" s="1019"/>
      <c r="AIQ88" s="1019"/>
      <c r="AIR88" s="1019"/>
      <c r="AIS88" s="1019"/>
      <c r="AIT88" s="1019"/>
      <c r="AIU88" s="1019"/>
      <c r="AIV88" s="1019"/>
      <c r="AIW88" s="1019"/>
      <c r="AIX88" s="1019"/>
      <c r="AIY88" s="1019"/>
      <c r="AIZ88" s="1019"/>
      <c r="AJA88" s="1019"/>
      <c r="AJB88" s="1019"/>
      <c r="AJC88" s="1019"/>
      <c r="AJD88" s="1019"/>
      <c r="AJE88" s="1019"/>
      <c r="AJF88" s="1019"/>
      <c r="AJG88" s="1019"/>
      <c r="AJH88" s="1019"/>
      <c r="AJI88" s="1019"/>
      <c r="AJJ88" s="1019"/>
      <c r="AJK88" s="1019"/>
      <c r="AJL88" s="1019"/>
      <c r="AJM88" s="1019"/>
      <c r="AJN88" s="1019"/>
      <c r="AJO88" s="1019"/>
      <c r="AJP88" s="1019"/>
      <c r="AJQ88" s="1019"/>
      <c r="AJR88" s="1019"/>
      <c r="AJS88" s="1019"/>
      <c r="AJT88" s="1019"/>
      <c r="AJU88" s="1019"/>
      <c r="AJV88" s="1019"/>
      <c r="AJW88" s="1019"/>
      <c r="AJX88" s="1019"/>
      <c r="AJY88" s="1019"/>
      <c r="AJZ88" s="1019"/>
      <c r="AKA88" s="1019"/>
      <c r="AKB88" s="1019"/>
      <c r="AKC88" s="1019"/>
      <c r="AKD88" s="1019"/>
      <c r="AKE88" s="1019"/>
      <c r="AKF88" s="1019"/>
      <c r="AKG88" s="1019"/>
      <c r="AKH88" s="1019"/>
      <c r="AKI88" s="1019"/>
      <c r="AKJ88" s="1019"/>
      <c r="AKK88" s="1019"/>
      <c r="AKL88" s="1019"/>
      <c r="AKM88" s="1019"/>
      <c r="AKN88" s="1019"/>
      <c r="AKO88" s="1019"/>
      <c r="AKP88" s="1019"/>
      <c r="AKQ88" s="1019"/>
      <c r="AKR88" s="1019"/>
      <c r="AKS88" s="1019"/>
      <c r="AKT88" s="1019"/>
      <c r="AKU88" s="1019"/>
      <c r="AKV88" s="1019"/>
      <c r="AKW88" s="1019"/>
      <c r="AKX88" s="1019"/>
      <c r="AKY88" s="1019"/>
      <c r="AKZ88" s="1019"/>
      <c r="ALA88" s="1019"/>
      <c r="ALB88" s="1019"/>
      <c r="ALC88" s="1019"/>
      <c r="ALD88" s="1019"/>
      <c r="ALE88" s="1019"/>
      <c r="ALF88" s="1019"/>
      <c r="ALG88" s="1019"/>
      <c r="ALH88" s="1019"/>
      <c r="ALI88" s="1019"/>
      <c r="ALJ88" s="1019"/>
      <c r="ALK88" s="1019"/>
      <c r="ALL88" s="1019"/>
      <c r="ALM88" s="1019"/>
      <c r="ALN88" s="1019"/>
      <c r="ALO88" s="1019"/>
      <c r="ALP88" s="1019"/>
      <c r="ALQ88" s="1019"/>
      <c r="ALR88" s="1019"/>
      <c r="ALS88" s="1019"/>
      <c r="ALT88" s="1019"/>
      <c r="ALU88" s="1019"/>
      <c r="ALV88" s="1019"/>
      <c r="ALW88" s="1019"/>
      <c r="ALX88" s="1019"/>
      <c r="ALY88" s="1019"/>
      <c r="ALZ88" s="1019"/>
      <c r="AMA88" s="1019"/>
      <c r="AMB88" s="1019"/>
      <c r="AMC88" s="1019"/>
      <c r="AMD88" s="1019"/>
      <c r="AME88" s="1019"/>
      <c r="AMF88" s="1019"/>
      <c r="AMG88" s="1019"/>
      <c r="AMH88" s="1019"/>
      <c r="AMI88" s="1019"/>
      <c r="AMJ88" s="1019"/>
      <c r="AMK88" s="1019"/>
      <c r="AML88" s="1019"/>
      <c r="AMM88" s="1019"/>
      <c r="AMN88" s="1019"/>
      <c r="AMO88" s="1019"/>
      <c r="AMP88" s="1019"/>
      <c r="AMQ88" s="1019"/>
      <c r="AMR88" s="1019"/>
      <c r="AMS88" s="1019"/>
      <c r="AMT88" s="1019"/>
      <c r="AMU88" s="1019"/>
      <c r="AMV88" s="1019"/>
      <c r="AMW88" s="1019"/>
      <c r="AMX88" s="1019"/>
      <c r="AMY88" s="1019"/>
      <c r="AMZ88" s="1019"/>
      <c r="ANA88" s="1019"/>
      <c r="ANB88" s="1019"/>
      <c r="ANC88" s="1019"/>
      <c r="AND88" s="1019"/>
      <c r="ANE88" s="1019"/>
      <c r="ANF88" s="1019"/>
      <c r="ANG88" s="1019"/>
      <c r="ANH88" s="1019"/>
      <c r="ANI88" s="1019"/>
      <c r="ANJ88" s="1019"/>
      <c r="ANK88" s="1019"/>
      <c r="ANL88" s="1019"/>
      <c r="ANM88" s="1019"/>
      <c r="ANN88" s="1019"/>
      <c r="ANO88" s="1019"/>
      <c r="ANP88" s="1019"/>
      <c r="ANQ88" s="1019"/>
      <c r="ANR88" s="1019"/>
      <c r="ANS88" s="1019"/>
      <c r="ANT88" s="1019"/>
      <c r="ANU88" s="1019"/>
      <c r="ANV88" s="1019"/>
      <c r="ANW88" s="1019"/>
      <c r="ANX88" s="1019"/>
      <c r="ANY88" s="1019"/>
      <c r="ANZ88" s="1019"/>
      <c r="AOA88" s="1019"/>
      <c r="AOB88" s="1019"/>
      <c r="AOC88" s="1019"/>
      <c r="AOD88" s="1019"/>
      <c r="AOE88" s="1019"/>
      <c r="AOF88" s="1019"/>
      <c r="AOG88" s="1019"/>
      <c r="AOH88" s="1019"/>
      <c r="AOI88" s="1019"/>
      <c r="AOJ88" s="1019"/>
      <c r="AOK88" s="1019"/>
      <c r="AOL88" s="1019"/>
      <c r="AOM88" s="1019"/>
      <c r="AON88" s="1019"/>
      <c r="AOO88" s="1019"/>
      <c r="AOP88" s="1019"/>
      <c r="AOQ88" s="1019"/>
      <c r="AOR88" s="1019"/>
      <c r="AOS88" s="1019"/>
      <c r="AOT88" s="1019"/>
      <c r="AOU88" s="1019"/>
      <c r="AOV88" s="1019"/>
      <c r="AOW88" s="1019"/>
      <c r="AOX88" s="1019"/>
      <c r="AOY88" s="1019"/>
      <c r="AOZ88" s="1019"/>
      <c r="APA88" s="1019"/>
      <c r="APB88" s="1019"/>
      <c r="APC88" s="1019"/>
      <c r="APD88" s="1019"/>
      <c r="APE88" s="1019"/>
      <c r="APF88" s="1019"/>
      <c r="APG88" s="1019"/>
      <c r="APH88" s="1019"/>
      <c r="API88" s="1019"/>
      <c r="APJ88" s="1019"/>
      <c r="APK88" s="1019"/>
      <c r="APL88" s="1019"/>
      <c r="APM88" s="1019"/>
      <c r="APN88" s="1019"/>
      <c r="APO88" s="1019"/>
      <c r="APP88" s="1019"/>
      <c r="APQ88" s="1019"/>
      <c r="APR88" s="1019"/>
      <c r="APS88" s="1019"/>
      <c r="APT88" s="1019"/>
      <c r="APU88" s="1019"/>
      <c r="APV88" s="1019"/>
      <c r="APW88" s="1019"/>
      <c r="APX88" s="1019"/>
      <c r="APY88" s="1019"/>
      <c r="APZ88" s="1019"/>
      <c r="AQA88" s="1019"/>
      <c r="AQB88" s="1019"/>
      <c r="AQC88" s="1019"/>
      <c r="AQD88" s="1019"/>
      <c r="AQE88" s="1019"/>
      <c r="AQF88" s="1019"/>
      <c r="AQG88" s="1019"/>
      <c r="AQH88" s="1019"/>
      <c r="AQI88" s="1019"/>
      <c r="AQJ88" s="1019"/>
      <c r="AQK88" s="1019"/>
      <c r="AQL88" s="1019"/>
      <c r="AQM88" s="1019"/>
      <c r="AQN88" s="1019"/>
      <c r="AQO88" s="1019"/>
      <c r="AQP88" s="1019"/>
      <c r="AQQ88" s="1019"/>
      <c r="AQR88" s="1019"/>
      <c r="AQS88" s="1019"/>
      <c r="AQT88" s="1019"/>
      <c r="AQU88" s="1019"/>
      <c r="AQV88" s="1019"/>
      <c r="AQW88" s="1019"/>
      <c r="AQX88" s="1019"/>
      <c r="AQY88" s="1019"/>
      <c r="AQZ88" s="1019"/>
      <c r="ARA88" s="1019"/>
      <c r="ARB88" s="1019"/>
      <c r="ARC88" s="1019"/>
      <c r="ARD88" s="1019"/>
      <c r="ARE88" s="1019"/>
      <c r="ARF88" s="1019"/>
      <c r="ARG88" s="1019"/>
      <c r="ARH88" s="1019"/>
      <c r="ARI88" s="1019"/>
      <c r="ARJ88" s="1019"/>
      <c r="ARK88" s="1019"/>
      <c r="ARL88" s="1019"/>
      <c r="ARM88" s="1019"/>
      <c r="ARN88" s="1019"/>
      <c r="ARO88" s="1019"/>
      <c r="ARP88" s="1019"/>
      <c r="ARQ88" s="1019"/>
      <c r="ARR88" s="1019"/>
      <c r="ARS88" s="1019"/>
      <c r="ART88" s="1019"/>
      <c r="ARU88" s="1019"/>
      <c r="ARV88" s="1019"/>
      <c r="ARW88" s="1019"/>
      <c r="ARX88" s="1019"/>
      <c r="ARY88" s="1019"/>
      <c r="ARZ88" s="1019"/>
      <c r="ASA88" s="1019"/>
      <c r="ASB88" s="1019"/>
      <c r="ASC88" s="1019"/>
      <c r="ASD88" s="1019"/>
      <c r="ASE88" s="1019"/>
      <c r="ASF88" s="1019"/>
      <c r="ASG88" s="1019"/>
      <c r="ASH88" s="1019"/>
      <c r="ASI88" s="1019"/>
      <c r="ASJ88" s="1019"/>
      <c r="ASK88" s="1019"/>
      <c r="ASL88" s="1019"/>
      <c r="ASM88" s="1019"/>
      <c r="ASN88" s="1019"/>
      <c r="ASO88" s="1019"/>
      <c r="ASP88" s="1019"/>
      <c r="ASQ88" s="1019"/>
      <c r="ASR88" s="1019"/>
      <c r="ASS88" s="1019"/>
      <c r="AST88" s="1019"/>
      <c r="ASU88" s="1019"/>
      <c r="ASV88" s="1019"/>
      <c r="ASW88" s="1019"/>
      <c r="ASX88" s="1019"/>
      <c r="ASY88" s="1019"/>
      <c r="ASZ88" s="1019"/>
      <c r="ATA88" s="1019"/>
      <c r="ATB88" s="1019"/>
      <c r="ATC88" s="1019"/>
      <c r="ATD88" s="1019"/>
      <c r="ATE88" s="1019"/>
      <c r="ATF88" s="1019"/>
      <c r="ATG88" s="1019"/>
      <c r="ATH88" s="1019"/>
      <c r="ATI88" s="1019"/>
      <c r="ATJ88" s="1019"/>
      <c r="ATK88" s="1019"/>
      <c r="ATL88" s="1019"/>
      <c r="ATM88" s="1019"/>
      <c r="ATN88" s="1019"/>
      <c r="ATO88" s="1019"/>
      <c r="ATP88" s="1019"/>
      <c r="ATQ88" s="1019"/>
      <c r="ATR88" s="1019"/>
      <c r="ATS88" s="1019"/>
      <c r="ATT88" s="1019"/>
      <c r="ATU88" s="1019"/>
      <c r="ATV88" s="1019"/>
      <c r="ATW88" s="1019"/>
      <c r="ATX88" s="1019"/>
      <c r="ATY88" s="1019"/>
      <c r="ATZ88" s="1019"/>
      <c r="AUA88" s="1019"/>
      <c r="AUB88" s="1019"/>
      <c r="AUC88" s="1019"/>
      <c r="AUD88" s="1019"/>
      <c r="AUE88" s="1019"/>
      <c r="AUF88" s="1019"/>
      <c r="AUG88" s="1019"/>
      <c r="AUH88" s="1019"/>
      <c r="AUI88" s="1019"/>
      <c r="AUJ88" s="1019"/>
      <c r="AUK88" s="1019"/>
      <c r="AUL88" s="1019"/>
      <c r="AUM88" s="1019"/>
      <c r="AUN88" s="1019"/>
      <c r="AUO88" s="1019"/>
      <c r="AUP88" s="1019"/>
      <c r="AUQ88" s="1019"/>
      <c r="AUR88" s="1019"/>
      <c r="AUS88" s="1019"/>
      <c r="AUT88" s="1019"/>
      <c r="AUU88" s="1019"/>
      <c r="AUV88" s="1019"/>
      <c r="AUW88" s="1019"/>
      <c r="AUX88" s="1019"/>
      <c r="AUY88" s="1019"/>
      <c r="AUZ88" s="1019"/>
      <c r="AVA88" s="1019"/>
      <c r="AVB88" s="1019"/>
      <c r="AVC88" s="1019"/>
      <c r="AVD88" s="1019"/>
      <c r="AVE88" s="1019"/>
      <c r="AVF88" s="1019"/>
      <c r="AVG88" s="1019"/>
      <c r="AVH88" s="1019"/>
      <c r="AVI88" s="1019"/>
      <c r="AVJ88" s="1019"/>
      <c r="AVK88" s="1019"/>
      <c r="AVL88" s="1019"/>
      <c r="AVM88" s="1019"/>
      <c r="AVN88" s="1019"/>
      <c r="AVO88" s="1019"/>
      <c r="AVP88" s="1019"/>
      <c r="AVQ88" s="1019"/>
      <c r="AVR88" s="1019"/>
      <c r="AVS88" s="1019"/>
      <c r="AVT88" s="1019"/>
      <c r="AVU88" s="1019"/>
      <c r="AVV88" s="1019"/>
      <c r="AVW88" s="1019"/>
      <c r="AVX88" s="1019"/>
      <c r="AVY88" s="1019"/>
      <c r="AVZ88" s="1019"/>
      <c r="AWA88" s="1019"/>
      <c r="AWB88" s="1019"/>
      <c r="AWC88" s="1019"/>
      <c r="AWD88" s="1019"/>
      <c r="AWE88" s="1019"/>
      <c r="AWF88" s="1019"/>
      <c r="AWG88" s="1019"/>
      <c r="AWH88" s="1019"/>
      <c r="AWI88" s="1019"/>
      <c r="AWJ88" s="1019"/>
      <c r="AWK88" s="1019"/>
      <c r="AWL88" s="1019"/>
      <c r="AWM88" s="1019"/>
      <c r="AWN88" s="1019"/>
      <c r="AWO88" s="1019"/>
      <c r="AWP88" s="1019"/>
      <c r="AWQ88" s="1019"/>
      <c r="AWR88" s="1019"/>
      <c r="AWS88" s="1019"/>
      <c r="AWT88" s="1019"/>
      <c r="AWU88" s="1019"/>
      <c r="AWV88" s="1019"/>
      <c r="AWW88" s="1019"/>
      <c r="AWX88" s="1019"/>
      <c r="AWY88" s="1019"/>
      <c r="AWZ88" s="1019"/>
      <c r="AXA88" s="1019"/>
      <c r="AXB88" s="1019"/>
      <c r="AXC88" s="1019"/>
      <c r="AXD88" s="1019"/>
      <c r="AXE88" s="1019"/>
      <c r="AXF88" s="1019"/>
      <c r="AXG88" s="1019"/>
      <c r="AXH88" s="1019"/>
      <c r="AXI88" s="1019"/>
      <c r="AXJ88" s="1019"/>
      <c r="AXK88" s="1019"/>
      <c r="AXL88" s="1019"/>
      <c r="AXM88" s="1019"/>
      <c r="AXN88" s="1019"/>
      <c r="AXO88" s="1019"/>
      <c r="AXP88" s="1019"/>
      <c r="AXQ88" s="1019"/>
      <c r="AXR88" s="1019"/>
      <c r="AXS88" s="1019"/>
      <c r="AXT88" s="1019"/>
      <c r="AXU88" s="1019"/>
      <c r="AXV88" s="1019"/>
      <c r="AXW88" s="1019"/>
      <c r="AXX88" s="1019"/>
      <c r="AXY88" s="1019"/>
      <c r="AXZ88" s="1019"/>
      <c r="AYA88" s="1019"/>
      <c r="AYB88" s="1019"/>
      <c r="AYC88" s="1019"/>
      <c r="AYD88" s="1019"/>
      <c r="AYE88" s="1019"/>
      <c r="AYF88" s="1019"/>
      <c r="AYG88" s="1019"/>
      <c r="AYH88" s="1019"/>
      <c r="AYI88" s="1019"/>
      <c r="AYJ88" s="1019"/>
      <c r="AYK88" s="1019"/>
      <c r="AYL88" s="1019"/>
      <c r="AYM88" s="1019"/>
      <c r="AYN88" s="1019"/>
      <c r="AYO88" s="1019"/>
      <c r="AYP88" s="1019"/>
      <c r="AYQ88" s="1019"/>
      <c r="AYR88" s="1019"/>
      <c r="AYS88" s="1019"/>
      <c r="AYT88" s="1019"/>
      <c r="AYU88" s="1019"/>
      <c r="AYV88" s="1019"/>
      <c r="AYW88" s="1019"/>
      <c r="AYX88" s="1019"/>
      <c r="AYY88" s="1019"/>
      <c r="AYZ88" s="1019"/>
      <c r="AZA88" s="1019"/>
      <c r="AZB88" s="1019"/>
      <c r="AZC88" s="1019"/>
      <c r="AZD88" s="1019"/>
      <c r="AZE88" s="1019"/>
      <c r="AZF88" s="1019"/>
      <c r="AZG88" s="1019"/>
      <c r="AZH88" s="1019"/>
      <c r="AZI88" s="1019"/>
      <c r="AZJ88" s="1019"/>
      <c r="AZK88" s="1019"/>
      <c r="AZL88" s="1019"/>
      <c r="AZM88" s="1019"/>
      <c r="AZN88" s="1019"/>
      <c r="AZO88" s="1019"/>
      <c r="AZP88" s="1019"/>
      <c r="AZQ88" s="1019"/>
      <c r="AZR88" s="1019"/>
      <c r="AZS88" s="1019"/>
      <c r="AZT88" s="1019"/>
      <c r="AZU88" s="1019"/>
      <c r="AZV88" s="1019"/>
      <c r="AZW88" s="1019"/>
      <c r="AZX88" s="1019"/>
      <c r="AZY88" s="1019"/>
      <c r="AZZ88" s="1019"/>
      <c r="BAA88" s="1019"/>
      <c r="BAB88" s="1019"/>
      <c r="BAC88" s="1019"/>
      <c r="BAD88" s="1019"/>
      <c r="BAE88" s="1019"/>
      <c r="BAF88" s="1019"/>
      <c r="BAG88" s="1019"/>
      <c r="BAH88" s="1019"/>
      <c r="BAI88" s="1019"/>
      <c r="BAJ88" s="1019"/>
      <c r="BAK88" s="1019"/>
      <c r="BAL88" s="1019"/>
      <c r="BAM88" s="1019"/>
      <c r="BAN88" s="1019"/>
      <c r="BAO88" s="1019"/>
      <c r="BAP88" s="1019"/>
      <c r="BAQ88" s="1019"/>
      <c r="BAR88" s="1019"/>
      <c r="BAS88" s="1019"/>
      <c r="BAT88" s="1019"/>
      <c r="BAU88" s="1019"/>
      <c r="BAV88" s="1019"/>
      <c r="BAW88" s="1019"/>
      <c r="BAX88" s="1019"/>
      <c r="BAY88" s="1019"/>
      <c r="BAZ88" s="1019"/>
      <c r="BBA88" s="1019"/>
      <c r="BBB88" s="1019"/>
      <c r="BBC88" s="1019"/>
      <c r="BBD88" s="1019"/>
      <c r="BBE88" s="1019"/>
      <c r="BBF88" s="1019"/>
      <c r="BBG88" s="1019"/>
      <c r="BBH88" s="1019"/>
      <c r="BBI88" s="1019"/>
      <c r="BBJ88" s="1019"/>
      <c r="BBK88" s="1019"/>
      <c r="BBL88" s="1019"/>
      <c r="BBM88" s="1019"/>
      <c r="BBN88" s="1019"/>
      <c r="BBO88" s="1019"/>
      <c r="BBP88" s="1019"/>
      <c r="BBQ88" s="1019"/>
      <c r="BBR88" s="1019"/>
      <c r="BBS88" s="1019"/>
      <c r="BBT88" s="1019"/>
      <c r="BBU88" s="1019"/>
      <c r="BBV88" s="1019"/>
      <c r="BBW88" s="1019"/>
      <c r="BBX88" s="1019"/>
      <c r="BBY88" s="1019"/>
      <c r="BBZ88" s="1019"/>
      <c r="BCA88" s="1019"/>
      <c r="BCB88" s="1019"/>
      <c r="BCC88" s="1019"/>
      <c r="BCD88" s="1019"/>
      <c r="BCE88" s="1019"/>
      <c r="BCF88" s="1019"/>
      <c r="BCG88" s="1019"/>
      <c r="BCH88" s="1019"/>
      <c r="BCI88" s="1019"/>
      <c r="BCJ88" s="1019"/>
      <c r="BCK88" s="1019"/>
      <c r="BCL88" s="1019"/>
      <c r="BCM88" s="1019"/>
      <c r="BCN88" s="1019"/>
      <c r="BCO88" s="1019"/>
      <c r="BCP88" s="1019"/>
      <c r="BCQ88" s="1019"/>
      <c r="BCR88" s="1019"/>
      <c r="BCS88" s="1019"/>
      <c r="BCT88" s="1019"/>
      <c r="BCU88" s="1019"/>
      <c r="BCV88" s="1019"/>
      <c r="BCW88" s="1019"/>
      <c r="BCX88" s="1019"/>
      <c r="BCY88" s="1019"/>
      <c r="BCZ88" s="1019"/>
      <c r="BDA88" s="1019"/>
      <c r="BDB88" s="1019"/>
      <c r="BDC88" s="1019"/>
      <c r="BDD88" s="1019"/>
      <c r="BDE88" s="1019"/>
      <c r="BDF88" s="1019"/>
      <c r="BDG88" s="1019"/>
      <c r="BDH88" s="1019"/>
      <c r="BDI88" s="1019"/>
      <c r="BDJ88" s="1019"/>
      <c r="BDK88" s="1019"/>
      <c r="BDL88" s="1019"/>
      <c r="BDM88" s="1019"/>
      <c r="BDN88" s="1019"/>
      <c r="BDO88" s="1019"/>
      <c r="BDP88" s="1019"/>
      <c r="BDQ88" s="1019"/>
      <c r="BDR88" s="1019"/>
      <c r="BDS88" s="1019"/>
      <c r="BDT88" s="1019"/>
      <c r="BDU88" s="1019"/>
      <c r="BDV88" s="1019"/>
      <c r="BDW88" s="1019"/>
      <c r="BDX88" s="1019"/>
      <c r="BDY88" s="1019"/>
      <c r="BDZ88" s="1019"/>
      <c r="BEA88" s="1019"/>
      <c r="BEB88" s="1019"/>
      <c r="BEC88" s="1019"/>
      <c r="BED88" s="1019"/>
      <c r="BEE88" s="1019"/>
      <c r="BEF88" s="1019"/>
      <c r="BEG88" s="1019"/>
      <c r="BEH88" s="1019"/>
      <c r="BEI88" s="1019"/>
      <c r="BEJ88" s="1019"/>
      <c r="BEK88" s="1019"/>
      <c r="BEL88" s="1019"/>
      <c r="BEM88" s="1019"/>
      <c r="BEN88" s="1019"/>
      <c r="BEO88" s="1019"/>
      <c r="BEP88" s="1019"/>
      <c r="BEQ88" s="1019"/>
      <c r="BER88" s="1019"/>
      <c r="BES88" s="1019"/>
      <c r="BET88" s="1019"/>
      <c r="BEU88" s="1019"/>
      <c r="BEV88" s="1019"/>
      <c r="BEW88" s="1019"/>
      <c r="BEX88" s="1019"/>
      <c r="BEY88" s="1019"/>
      <c r="BEZ88" s="1019"/>
      <c r="BFA88" s="1019"/>
      <c r="BFB88" s="1019"/>
      <c r="BFC88" s="1019"/>
      <c r="BFD88" s="1019"/>
      <c r="BFE88" s="1019"/>
      <c r="BFF88" s="1019"/>
      <c r="BFG88" s="1019"/>
      <c r="BFH88" s="1019"/>
      <c r="BFI88" s="1019"/>
      <c r="BFJ88" s="1019"/>
      <c r="BFK88" s="1019"/>
      <c r="BFL88" s="1019"/>
      <c r="BFM88" s="1019"/>
      <c r="BFN88" s="1019"/>
      <c r="BFO88" s="1019"/>
      <c r="BFP88" s="1019"/>
      <c r="BFQ88" s="1019"/>
      <c r="BFR88" s="1019"/>
      <c r="BFS88" s="1019"/>
      <c r="BFT88" s="1019"/>
      <c r="BFU88" s="1019"/>
      <c r="BFV88" s="1019"/>
      <c r="BFW88" s="1019"/>
      <c r="BFX88" s="1019"/>
      <c r="BFY88" s="1019"/>
      <c r="BFZ88" s="1019"/>
      <c r="BGA88" s="1019"/>
      <c r="BGB88" s="1019"/>
      <c r="BGC88" s="1019"/>
      <c r="BGD88" s="1019"/>
      <c r="BGE88" s="1019"/>
      <c r="BGF88" s="1019"/>
      <c r="BGG88" s="1019"/>
      <c r="BGH88" s="1019"/>
      <c r="BGI88" s="1019"/>
      <c r="BGJ88" s="1019"/>
      <c r="BGK88" s="1019"/>
      <c r="BGL88" s="1019"/>
      <c r="BGM88" s="1019"/>
      <c r="BGN88" s="1019"/>
      <c r="BGO88" s="1019"/>
      <c r="BGP88" s="1019"/>
      <c r="BGQ88" s="1019"/>
      <c r="BGR88" s="1019"/>
      <c r="BGS88" s="1019"/>
      <c r="BGT88" s="1019"/>
      <c r="BGU88" s="1019"/>
      <c r="BGV88" s="1019"/>
      <c r="BGW88" s="1019"/>
      <c r="BGX88" s="1019"/>
      <c r="BGY88" s="1019"/>
      <c r="BGZ88" s="1019"/>
      <c r="BHA88" s="1019"/>
      <c r="BHB88" s="1019"/>
      <c r="BHC88" s="1019"/>
      <c r="BHD88" s="1019"/>
      <c r="BHE88" s="1019"/>
      <c r="BHF88" s="1019"/>
      <c r="BHG88" s="1019"/>
      <c r="BHH88" s="1019"/>
      <c r="BHI88" s="1019"/>
      <c r="BHJ88" s="1019"/>
      <c r="BHK88" s="1019"/>
      <c r="BHL88" s="1019"/>
      <c r="BHM88" s="1019"/>
      <c r="BHN88" s="1019"/>
      <c r="BHO88" s="1019"/>
      <c r="BHP88" s="1019"/>
      <c r="BHQ88" s="1019"/>
      <c r="BHR88" s="1019"/>
      <c r="BHS88" s="1019"/>
      <c r="BHT88" s="1019"/>
      <c r="BHU88" s="1019"/>
      <c r="BHV88" s="1019"/>
      <c r="BHW88" s="1019"/>
      <c r="BHX88" s="1019"/>
      <c r="BHY88" s="1019"/>
      <c r="BHZ88" s="1019"/>
      <c r="BIA88" s="1019"/>
      <c r="BIB88" s="1019"/>
      <c r="BIC88" s="1019"/>
      <c r="BID88" s="1019"/>
      <c r="BIE88" s="1019"/>
      <c r="BIF88" s="1019"/>
      <c r="BIG88" s="1019"/>
      <c r="BIH88" s="1019"/>
      <c r="BII88" s="1019"/>
      <c r="BIJ88" s="1019"/>
      <c r="BIK88" s="1019"/>
      <c r="BIL88" s="1019"/>
      <c r="BIM88" s="1019"/>
      <c r="BIN88" s="1019"/>
      <c r="BIO88" s="1019"/>
      <c r="BIP88" s="1019"/>
      <c r="BIQ88" s="1019"/>
      <c r="BIR88" s="1019"/>
      <c r="BIS88" s="1019"/>
      <c r="BIT88" s="1019"/>
      <c r="BIU88" s="1019"/>
      <c r="BIV88" s="1019"/>
      <c r="BIW88" s="1019"/>
      <c r="BIX88" s="1019"/>
      <c r="BIY88" s="1019"/>
      <c r="BIZ88" s="1019"/>
      <c r="BJA88" s="1019"/>
      <c r="BJB88" s="1019"/>
      <c r="BJC88" s="1019"/>
      <c r="BJD88" s="1019"/>
      <c r="BJE88" s="1019"/>
      <c r="BJF88" s="1019"/>
      <c r="BJG88" s="1019"/>
      <c r="BJH88" s="1019"/>
      <c r="BJI88" s="1019"/>
      <c r="BJJ88" s="1019"/>
      <c r="BJK88" s="1019"/>
      <c r="BJL88" s="1019"/>
      <c r="BJM88" s="1019"/>
      <c r="BJN88" s="1019"/>
      <c r="BJO88" s="1019"/>
      <c r="BJP88" s="1019"/>
      <c r="BJQ88" s="1019"/>
      <c r="BJR88" s="1019"/>
      <c r="BJS88" s="1019"/>
      <c r="BJT88" s="1019"/>
      <c r="BJU88" s="1019"/>
      <c r="BJV88" s="1019"/>
      <c r="BJW88" s="1019"/>
      <c r="BJX88" s="1019"/>
      <c r="BJY88" s="1019"/>
      <c r="BJZ88" s="1019"/>
      <c r="BKA88" s="1019"/>
      <c r="BKB88" s="1019"/>
      <c r="BKC88" s="1019"/>
      <c r="BKD88" s="1019"/>
      <c r="BKE88" s="1019"/>
      <c r="BKF88" s="1019"/>
      <c r="BKG88" s="1019"/>
      <c r="BKH88" s="1019"/>
      <c r="BKI88" s="1019"/>
      <c r="BKJ88" s="1019"/>
      <c r="BKK88" s="1019"/>
      <c r="BKL88" s="1019"/>
      <c r="BKM88" s="1019"/>
      <c r="BKN88" s="1019"/>
      <c r="BKO88" s="1019"/>
      <c r="BKP88" s="1019"/>
      <c r="BKQ88" s="1019"/>
      <c r="BKR88" s="1019"/>
      <c r="BKS88" s="1019"/>
      <c r="BKT88" s="1019"/>
      <c r="BKU88" s="1019"/>
      <c r="BKV88" s="1019"/>
      <c r="BKW88" s="1019"/>
      <c r="BKX88" s="1019"/>
      <c r="BKY88" s="1019"/>
      <c r="BKZ88" s="1019"/>
      <c r="BLA88" s="1019"/>
      <c r="BLB88" s="1019"/>
      <c r="BLC88" s="1019"/>
      <c r="BLD88" s="1019"/>
      <c r="BLE88" s="1019"/>
      <c r="BLF88" s="1019"/>
      <c r="BLG88" s="1019"/>
      <c r="BLH88" s="1019"/>
      <c r="BLI88" s="1019"/>
      <c r="BLJ88" s="1019"/>
      <c r="BLK88" s="1019"/>
      <c r="BLL88" s="1019"/>
      <c r="BLM88" s="1019"/>
      <c r="BLN88" s="1019"/>
      <c r="BLO88" s="1019"/>
      <c r="BLP88" s="1019"/>
      <c r="BLQ88" s="1019"/>
      <c r="BLR88" s="1019"/>
      <c r="BLS88" s="1019"/>
      <c r="BLT88" s="1019"/>
      <c r="BLU88" s="1019"/>
      <c r="BLV88" s="1019"/>
      <c r="BLW88" s="1019"/>
      <c r="BLX88" s="1019"/>
      <c r="BLY88" s="1019"/>
      <c r="BLZ88" s="1019"/>
      <c r="BMA88" s="1019"/>
      <c r="BMB88" s="1019"/>
      <c r="BMC88" s="1019"/>
      <c r="BMD88" s="1019"/>
      <c r="BME88" s="1019"/>
      <c r="BMF88" s="1019"/>
      <c r="BMG88" s="1019"/>
      <c r="BMH88" s="1019"/>
      <c r="BMI88" s="1019"/>
      <c r="BMJ88" s="1019"/>
      <c r="BMK88" s="1019"/>
      <c r="BML88" s="1019"/>
      <c r="BMM88" s="1019"/>
      <c r="BMN88" s="1019"/>
      <c r="BMO88" s="1019"/>
      <c r="BMP88" s="1019"/>
      <c r="BMQ88" s="1019"/>
      <c r="BMR88" s="1019"/>
      <c r="BMS88" s="1019"/>
      <c r="BMT88" s="1019"/>
      <c r="BMU88" s="1019"/>
      <c r="BMV88" s="1019"/>
      <c r="BMW88" s="1019"/>
      <c r="BMX88" s="1019"/>
      <c r="BMY88" s="1019"/>
      <c r="BMZ88" s="1019"/>
      <c r="BNA88" s="1019"/>
      <c r="BNB88" s="1019"/>
      <c r="BNC88" s="1019"/>
      <c r="BND88" s="1019"/>
      <c r="BNE88" s="1019"/>
      <c r="BNF88" s="1019"/>
      <c r="BNG88" s="1019"/>
      <c r="BNH88" s="1019"/>
      <c r="BNI88" s="1019"/>
      <c r="BNJ88" s="1019"/>
      <c r="BNK88" s="1019"/>
      <c r="BNL88" s="1019"/>
      <c r="BNM88" s="1019"/>
      <c r="BNN88" s="1019"/>
      <c r="BNO88" s="1019"/>
      <c r="BNP88" s="1019"/>
      <c r="BNQ88" s="1019"/>
      <c r="BNR88" s="1019"/>
      <c r="BNS88" s="1019"/>
      <c r="BNT88" s="1019"/>
      <c r="BNU88" s="1019"/>
      <c r="BNV88" s="1019"/>
      <c r="BNW88" s="1019"/>
      <c r="BNX88" s="1019"/>
      <c r="BNY88" s="1019"/>
      <c r="BNZ88" s="1019"/>
      <c r="BOA88" s="1019"/>
      <c r="BOB88" s="1019"/>
      <c r="BOC88" s="1019"/>
      <c r="BOD88" s="1019"/>
      <c r="BOE88" s="1019"/>
      <c r="BOF88" s="1019"/>
      <c r="BOG88" s="1019"/>
      <c r="BOH88" s="1019"/>
      <c r="BOI88" s="1019"/>
      <c r="BOJ88" s="1019"/>
      <c r="BOK88" s="1019"/>
      <c r="BOL88" s="1019"/>
      <c r="BOM88" s="1019"/>
      <c r="BON88" s="1019"/>
      <c r="BOO88" s="1019"/>
      <c r="BOP88" s="1019"/>
      <c r="BOQ88" s="1019"/>
      <c r="BOR88" s="1019"/>
      <c r="BOS88" s="1019"/>
      <c r="BOT88" s="1019"/>
      <c r="BOU88" s="1019"/>
      <c r="BOV88" s="1019"/>
      <c r="BOW88" s="1019"/>
      <c r="BOX88" s="1019"/>
      <c r="BOY88" s="1019"/>
      <c r="BOZ88" s="1019"/>
      <c r="BPA88" s="1019"/>
      <c r="BPB88" s="1019"/>
      <c r="BPC88" s="1019"/>
      <c r="BPD88" s="1019"/>
      <c r="BPE88" s="1019"/>
      <c r="BPF88" s="1019"/>
      <c r="BPG88" s="1019"/>
      <c r="BPH88" s="1019"/>
      <c r="BPI88" s="1019"/>
      <c r="BPJ88" s="1019"/>
      <c r="BPK88" s="1019"/>
      <c r="BPL88" s="1019"/>
      <c r="BPM88" s="1019"/>
      <c r="BPN88" s="1019"/>
      <c r="BPO88" s="1019"/>
      <c r="BPP88" s="1019"/>
      <c r="BPQ88" s="1019"/>
      <c r="BPR88" s="1019"/>
      <c r="BPS88" s="1019"/>
      <c r="BPT88" s="1019"/>
      <c r="BPU88" s="1019"/>
      <c r="BPV88" s="1019"/>
      <c r="BPW88" s="1019"/>
      <c r="BPX88" s="1019"/>
      <c r="BPY88" s="1019"/>
      <c r="BPZ88" s="1019"/>
      <c r="BQA88" s="1019"/>
      <c r="BQB88" s="1019"/>
      <c r="BQC88" s="1019"/>
      <c r="BQD88" s="1019"/>
      <c r="BQE88" s="1019"/>
      <c r="BQF88" s="1019"/>
      <c r="BQG88" s="1019"/>
      <c r="BQH88" s="1019"/>
      <c r="BQI88" s="1019"/>
      <c r="BQJ88" s="1019"/>
      <c r="BQK88" s="1019"/>
      <c r="BQL88" s="1019"/>
      <c r="BQM88" s="1019"/>
      <c r="BQN88" s="1019"/>
      <c r="BQO88" s="1019"/>
      <c r="BQP88" s="1019"/>
      <c r="BQQ88" s="1019"/>
      <c r="BQR88" s="1019"/>
      <c r="BQS88" s="1019"/>
      <c r="BQT88" s="1019"/>
      <c r="BQU88" s="1019"/>
      <c r="BQV88" s="1019"/>
      <c r="BQW88" s="1019"/>
      <c r="BQX88" s="1019"/>
      <c r="BQY88" s="1019"/>
      <c r="BQZ88" s="1019"/>
      <c r="BRA88" s="1019"/>
      <c r="BRB88" s="1019"/>
      <c r="BRC88" s="1019"/>
      <c r="BRD88" s="1019"/>
      <c r="BRE88" s="1019"/>
      <c r="BRF88" s="1019"/>
      <c r="BRG88" s="1019"/>
      <c r="BRH88" s="1019"/>
      <c r="BRI88" s="1019"/>
      <c r="BRJ88" s="1019"/>
      <c r="BRK88" s="1019"/>
      <c r="BRL88" s="1019"/>
      <c r="BRM88" s="1019"/>
      <c r="BRN88" s="1019"/>
      <c r="BRO88" s="1019"/>
      <c r="BRP88" s="1019"/>
      <c r="BRQ88" s="1019"/>
      <c r="BRR88" s="1019"/>
      <c r="BRS88" s="1019"/>
      <c r="BRT88" s="1019"/>
      <c r="BRU88" s="1019"/>
      <c r="BRV88" s="1019"/>
      <c r="BRW88" s="1019"/>
      <c r="BRX88" s="1019"/>
      <c r="BRY88" s="1019"/>
      <c r="BRZ88" s="1019"/>
      <c r="BSA88" s="1019"/>
      <c r="BSB88" s="1019"/>
      <c r="BSC88" s="1019"/>
      <c r="BSD88" s="1019"/>
      <c r="BSE88" s="1019"/>
      <c r="BSF88" s="1019"/>
      <c r="BSG88" s="1019"/>
      <c r="BSH88" s="1019"/>
      <c r="BSI88" s="1019"/>
      <c r="BSJ88" s="1019"/>
      <c r="BSK88" s="1019"/>
      <c r="BSL88" s="1019"/>
      <c r="BSM88" s="1019"/>
      <c r="BSN88" s="1019"/>
      <c r="BSO88" s="1019"/>
      <c r="BSP88" s="1019"/>
      <c r="BSQ88" s="1019"/>
      <c r="BSR88" s="1019"/>
      <c r="BSS88" s="1019"/>
      <c r="BST88" s="1019"/>
      <c r="BSU88" s="1019"/>
      <c r="BSV88" s="1019"/>
      <c r="BSW88" s="1019"/>
      <c r="BSX88" s="1019"/>
      <c r="BSY88" s="1019"/>
      <c r="BSZ88" s="1019"/>
      <c r="BTA88" s="1019"/>
      <c r="BTB88" s="1019"/>
      <c r="BTC88" s="1019"/>
      <c r="BTD88" s="1019"/>
      <c r="BTE88" s="1019"/>
      <c r="BTF88" s="1019"/>
      <c r="BTG88" s="1019"/>
      <c r="BTH88" s="1019"/>
      <c r="BTI88" s="1019"/>
      <c r="BTJ88" s="1019"/>
      <c r="BTK88" s="1019"/>
      <c r="BTL88" s="1019"/>
      <c r="BTM88" s="1019"/>
      <c r="BTN88" s="1019"/>
      <c r="BTO88" s="1019"/>
      <c r="BTP88" s="1019"/>
      <c r="BTQ88" s="1019"/>
      <c r="BTR88" s="1019"/>
      <c r="BTS88" s="1019"/>
      <c r="BTT88" s="1019"/>
      <c r="BTU88" s="1019"/>
      <c r="BTV88" s="1019"/>
      <c r="BTW88" s="1019"/>
      <c r="BTX88" s="1019"/>
      <c r="BTY88" s="1019"/>
      <c r="BTZ88" s="1019"/>
      <c r="BUA88" s="1019"/>
      <c r="BUB88" s="1019"/>
      <c r="BUC88" s="1019"/>
      <c r="BUD88" s="1019"/>
      <c r="BUE88" s="1019"/>
      <c r="BUF88" s="1019"/>
      <c r="BUG88" s="1019"/>
      <c r="BUH88" s="1019"/>
      <c r="BUI88" s="1019"/>
      <c r="BUJ88" s="1019"/>
      <c r="BUK88" s="1019"/>
      <c r="BUL88" s="1019"/>
      <c r="BUM88" s="1019"/>
      <c r="BUN88" s="1019"/>
      <c r="BUO88" s="1019"/>
      <c r="BUP88" s="1019"/>
      <c r="BUQ88" s="1019"/>
      <c r="BUR88" s="1019"/>
      <c r="BUS88" s="1019"/>
      <c r="BUT88" s="1019"/>
      <c r="BUU88" s="1019"/>
      <c r="BUV88" s="1019"/>
      <c r="BUW88" s="1019"/>
      <c r="BUX88" s="1019"/>
      <c r="BUY88" s="1019"/>
      <c r="BUZ88" s="1019"/>
      <c r="BVA88" s="1019"/>
      <c r="BVB88" s="1019"/>
      <c r="BVC88" s="1019"/>
      <c r="BVD88" s="1019"/>
      <c r="BVE88" s="1019"/>
      <c r="BVF88" s="1019"/>
      <c r="BVG88" s="1019"/>
      <c r="BVH88" s="1019"/>
      <c r="BVI88" s="1019"/>
      <c r="BVJ88" s="1019"/>
      <c r="BVK88" s="1019"/>
      <c r="BVL88" s="1019"/>
      <c r="BVM88" s="1019"/>
      <c r="BVN88" s="1019"/>
      <c r="BVO88" s="1019"/>
      <c r="BVP88" s="1019"/>
      <c r="BVQ88" s="1019"/>
      <c r="BVR88" s="1019"/>
      <c r="BVS88" s="1019"/>
      <c r="BVT88" s="1019"/>
      <c r="BVU88" s="1019"/>
      <c r="BVV88" s="1019"/>
      <c r="BVW88" s="1019"/>
      <c r="BVX88" s="1019"/>
      <c r="BVY88" s="1019"/>
      <c r="BVZ88" s="1019"/>
      <c r="BWA88" s="1019"/>
      <c r="BWB88" s="1019"/>
      <c r="BWC88" s="1019"/>
      <c r="BWD88" s="1019"/>
      <c r="BWE88" s="1019"/>
      <c r="BWF88" s="1019"/>
      <c r="BWG88" s="1019"/>
      <c r="BWH88" s="1019"/>
      <c r="BWI88" s="1019"/>
      <c r="BWJ88" s="1019"/>
      <c r="BWK88" s="1019"/>
      <c r="BWL88" s="1019"/>
      <c r="BWM88" s="1019"/>
      <c r="BWN88" s="1019"/>
      <c r="BWO88" s="1019"/>
      <c r="BWP88" s="1019"/>
      <c r="BWQ88" s="1019"/>
      <c r="BWR88" s="1019"/>
      <c r="BWS88" s="1019"/>
      <c r="BWT88" s="1019"/>
      <c r="BWU88" s="1019"/>
      <c r="BWV88" s="1019"/>
      <c r="BWW88" s="1019"/>
      <c r="BWX88" s="1019"/>
      <c r="BWY88" s="1019"/>
      <c r="BWZ88" s="1019"/>
      <c r="BXA88" s="1019"/>
      <c r="BXB88" s="1019"/>
      <c r="BXC88" s="1019"/>
      <c r="BXD88" s="1019"/>
      <c r="BXE88" s="1019"/>
      <c r="BXF88" s="1019"/>
      <c r="BXG88" s="1019"/>
      <c r="BXH88" s="1019"/>
      <c r="BXI88" s="1019"/>
      <c r="BXJ88" s="1019"/>
      <c r="BXK88" s="1019"/>
      <c r="BXL88" s="1019"/>
      <c r="BXM88" s="1019"/>
      <c r="BXN88" s="1019"/>
      <c r="BXO88" s="1019"/>
      <c r="BXP88" s="1019"/>
      <c r="BXQ88" s="1019"/>
      <c r="BXR88" s="1019"/>
      <c r="BXS88" s="1019"/>
      <c r="BXT88" s="1019"/>
      <c r="BXU88" s="1019"/>
      <c r="BXV88" s="1019"/>
      <c r="BXW88" s="1019"/>
      <c r="BXX88" s="1019"/>
      <c r="BXY88" s="1019"/>
      <c r="BXZ88" s="1019"/>
      <c r="BYA88" s="1019"/>
      <c r="BYB88" s="1019"/>
      <c r="BYC88" s="1019"/>
      <c r="BYD88" s="1019"/>
      <c r="BYE88" s="1019"/>
      <c r="BYF88" s="1019"/>
      <c r="BYG88" s="1019"/>
      <c r="BYH88" s="1019"/>
      <c r="BYI88" s="1019"/>
      <c r="BYJ88" s="1019"/>
      <c r="BYK88" s="1019"/>
      <c r="BYL88" s="1019"/>
      <c r="BYM88" s="1019"/>
      <c r="BYN88" s="1019"/>
      <c r="BYO88" s="1019"/>
      <c r="BYP88" s="1019"/>
      <c r="BYQ88" s="1019"/>
      <c r="BYR88" s="1019"/>
      <c r="BYS88" s="1019"/>
      <c r="BYT88" s="1019"/>
      <c r="BYU88" s="1019"/>
      <c r="BYV88" s="1019"/>
      <c r="BYW88" s="1019"/>
      <c r="BYX88" s="1019"/>
      <c r="BYY88" s="1019"/>
      <c r="BYZ88" s="1019"/>
      <c r="BZA88" s="1019"/>
      <c r="BZB88" s="1019"/>
      <c r="BZC88" s="1019"/>
      <c r="BZD88" s="1019"/>
      <c r="BZE88" s="1019"/>
      <c r="BZF88" s="1019"/>
      <c r="BZG88" s="1019"/>
      <c r="BZH88" s="1019"/>
      <c r="BZI88" s="1019"/>
      <c r="BZJ88" s="1019"/>
      <c r="BZK88" s="1019"/>
      <c r="BZL88" s="1019"/>
      <c r="BZM88" s="1019"/>
      <c r="BZN88" s="1019"/>
      <c r="BZO88" s="1019"/>
      <c r="BZP88" s="1019"/>
      <c r="BZQ88" s="1019"/>
      <c r="BZR88" s="1019"/>
      <c r="BZS88" s="1019"/>
      <c r="BZT88" s="1019"/>
      <c r="BZU88" s="1019"/>
      <c r="BZV88" s="1019"/>
      <c r="BZW88" s="1019"/>
      <c r="BZX88" s="1019"/>
      <c r="BZY88" s="1019"/>
      <c r="BZZ88" s="1019"/>
      <c r="CAA88" s="1019"/>
      <c r="CAB88" s="1019"/>
      <c r="CAC88" s="1019"/>
      <c r="CAD88" s="1019"/>
      <c r="CAE88" s="1019"/>
      <c r="CAF88" s="1019"/>
      <c r="CAG88" s="1019"/>
      <c r="CAH88" s="1019"/>
      <c r="CAI88" s="1019"/>
      <c r="CAJ88" s="1019"/>
      <c r="CAK88" s="1019"/>
      <c r="CAL88" s="1019"/>
      <c r="CAM88" s="1019"/>
      <c r="CAN88" s="1019"/>
      <c r="CAO88" s="1019"/>
      <c r="CAP88" s="1019"/>
      <c r="CAQ88" s="1019"/>
      <c r="CAR88" s="1019"/>
      <c r="CAS88" s="1019"/>
      <c r="CAT88" s="1019"/>
      <c r="CAU88" s="1019"/>
      <c r="CAV88" s="1019"/>
      <c r="CAW88" s="1019"/>
      <c r="CAX88" s="1019"/>
      <c r="CAY88" s="1019"/>
      <c r="CAZ88" s="1019"/>
      <c r="CBA88" s="1019"/>
      <c r="CBB88" s="1019"/>
      <c r="CBC88" s="1019"/>
      <c r="CBD88" s="1019"/>
      <c r="CBE88" s="1019"/>
      <c r="CBF88" s="1019"/>
      <c r="CBG88" s="1019"/>
      <c r="CBH88" s="1019"/>
      <c r="CBI88" s="1019"/>
      <c r="CBJ88" s="1019"/>
      <c r="CBK88" s="1019"/>
      <c r="CBL88" s="1019"/>
      <c r="CBM88" s="1019"/>
      <c r="CBN88" s="1019"/>
      <c r="CBO88" s="1019"/>
      <c r="CBP88" s="1019"/>
      <c r="CBQ88" s="1019"/>
      <c r="CBR88" s="1019"/>
      <c r="CBS88" s="1019"/>
      <c r="CBT88" s="1019"/>
      <c r="CBU88" s="1019"/>
      <c r="CBV88" s="1019"/>
      <c r="CBW88" s="1019"/>
      <c r="CBX88" s="1019"/>
      <c r="CBY88" s="1019"/>
      <c r="CBZ88" s="1019"/>
      <c r="CCA88" s="1019"/>
      <c r="CCB88" s="1019"/>
      <c r="CCC88" s="1019"/>
      <c r="CCD88" s="1019"/>
      <c r="CCE88" s="1019"/>
      <c r="CCF88" s="1019"/>
      <c r="CCG88" s="1019"/>
      <c r="CCH88" s="1019"/>
      <c r="CCI88" s="1019"/>
      <c r="CCJ88" s="1019"/>
      <c r="CCK88" s="1019"/>
      <c r="CCL88" s="1019"/>
      <c r="CCM88" s="1019"/>
      <c r="CCN88" s="1019"/>
      <c r="CCO88" s="1019"/>
      <c r="CCP88" s="1019"/>
      <c r="CCQ88" s="1019"/>
      <c r="CCR88" s="1019"/>
      <c r="CCS88" s="1019"/>
      <c r="CCT88" s="1019"/>
      <c r="CCU88" s="1019"/>
      <c r="CCV88" s="1019"/>
      <c r="CCW88" s="1019"/>
      <c r="CCX88" s="1019"/>
      <c r="CCY88" s="1019"/>
      <c r="CCZ88" s="1019"/>
      <c r="CDA88" s="1019"/>
      <c r="CDB88" s="1019"/>
      <c r="CDC88" s="1019"/>
      <c r="CDD88" s="1019"/>
      <c r="CDE88" s="1019"/>
      <c r="CDF88" s="1019"/>
      <c r="CDG88" s="1019"/>
      <c r="CDH88" s="1019"/>
      <c r="CDI88" s="1019"/>
      <c r="CDJ88" s="1019"/>
      <c r="CDK88" s="1019"/>
      <c r="CDL88" s="1019"/>
      <c r="CDM88" s="1019"/>
      <c r="CDN88" s="1019"/>
      <c r="CDO88" s="1019"/>
      <c r="CDP88" s="1019"/>
      <c r="CDQ88" s="1019"/>
      <c r="CDR88" s="1019"/>
      <c r="CDS88" s="1019"/>
      <c r="CDT88" s="1019"/>
      <c r="CDU88" s="1019"/>
      <c r="CDV88" s="1019"/>
      <c r="CDW88" s="1019"/>
      <c r="CDX88" s="1019"/>
      <c r="CDY88" s="1019"/>
      <c r="CDZ88" s="1019"/>
      <c r="CEA88" s="1019"/>
      <c r="CEB88" s="1019"/>
      <c r="CEC88" s="1019"/>
      <c r="CED88" s="1019"/>
      <c r="CEE88" s="1019"/>
      <c r="CEF88" s="1019"/>
      <c r="CEG88" s="1019"/>
      <c r="CEH88" s="1019"/>
      <c r="CEI88" s="1019"/>
      <c r="CEJ88" s="1019"/>
      <c r="CEK88" s="1019"/>
      <c r="CEL88" s="1019"/>
      <c r="CEM88" s="1019"/>
      <c r="CEN88" s="1019"/>
      <c r="CEO88" s="1019"/>
      <c r="CEP88" s="1019"/>
      <c r="CEQ88" s="1019"/>
      <c r="CER88" s="1019"/>
      <c r="CES88" s="1019"/>
      <c r="CET88" s="1019"/>
      <c r="CEU88" s="1019"/>
      <c r="CEV88" s="1019"/>
      <c r="CEW88" s="1019"/>
      <c r="CEX88" s="1019"/>
      <c r="CEY88" s="1019"/>
      <c r="CEZ88" s="1019"/>
      <c r="CFA88" s="1019"/>
      <c r="CFB88" s="1019"/>
      <c r="CFC88" s="1019"/>
      <c r="CFD88" s="1019"/>
      <c r="CFE88" s="1019"/>
      <c r="CFF88" s="1019"/>
      <c r="CFG88" s="1019"/>
      <c r="CFH88" s="1019"/>
      <c r="CFI88" s="1019"/>
      <c r="CFJ88" s="1019"/>
      <c r="CFK88" s="1019"/>
      <c r="CFL88" s="1019"/>
      <c r="CFM88" s="1019"/>
      <c r="CFN88" s="1019"/>
      <c r="CFO88" s="1019"/>
      <c r="CFP88" s="1019"/>
      <c r="CFQ88" s="1019"/>
      <c r="CFR88" s="1019"/>
      <c r="CFS88" s="1019"/>
      <c r="CFT88" s="1019"/>
      <c r="CFU88" s="1019"/>
      <c r="CFV88" s="1019"/>
      <c r="CFW88" s="1019"/>
      <c r="CFX88" s="1019"/>
      <c r="CFY88" s="1019"/>
      <c r="CFZ88" s="1019"/>
      <c r="CGA88" s="1019"/>
      <c r="CGB88" s="1019"/>
      <c r="CGC88" s="1019"/>
      <c r="CGD88" s="1019"/>
      <c r="CGE88" s="1019"/>
      <c r="CGF88" s="1019"/>
      <c r="CGG88" s="1019"/>
      <c r="CGH88" s="1019"/>
      <c r="CGI88" s="1019"/>
      <c r="CGJ88" s="1019"/>
      <c r="CGK88" s="1019"/>
      <c r="CGL88" s="1019"/>
      <c r="CGM88" s="1019"/>
      <c r="CGN88" s="1019"/>
      <c r="CGO88" s="1019"/>
      <c r="CGP88" s="1019"/>
      <c r="CGQ88" s="1019"/>
      <c r="CGR88" s="1019"/>
      <c r="CGS88" s="1019"/>
      <c r="CGT88" s="1019"/>
      <c r="CGU88" s="1019"/>
      <c r="CGV88" s="1019"/>
      <c r="CGW88" s="1019"/>
      <c r="CGX88" s="1019"/>
      <c r="CGY88" s="1019"/>
      <c r="CGZ88" s="1019"/>
      <c r="CHA88" s="1019"/>
      <c r="CHB88" s="1019"/>
      <c r="CHC88" s="1019"/>
      <c r="CHD88" s="1019"/>
      <c r="CHE88" s="1019"/>
      <c r="CHF88" s="1019"/>
      <c r="CHG88" s="1019"/>
      <c r="CHH88" s="1019"/>
      <c r="CHI88" s="1019"/>
      <c r="CHJ88" s="1019"/>
      <c r="CHK88" s="1019"/>
      <c r="CHL88" s="1019"/>
      <c r="CHM88" s="1019"/>
      <c r="CHN88" s="1019"/>
      <c r="CHO88" s="1019"/>
      <c r="CHP88" s="1019"/>
      <c r="CHQ88" s="1019"/>
      <c r="CHR88" s="1019"/>
      <c r="CHS88" s="1019"/>
      <c r="CHT88" s="1019"/>
      <c r="CHU88" s="1019"/>
      <c r="CHV88" s="1019"/>
      <c r="CHW88" s="1019"/>
      <c r="CHX88" s="1019"/>
      <c r="CHY88" s="1019"/>
      <c r="CHZ88" s="1019"/>
      <c r="CIA88" s="1019"/>
      <c r="CIB88" s="1019"/>
      <c r="CIC88" s="1019"/>
      <c r="CID88" s="1019"/>
      <c r="CIE88" s="1019"/>
      <c r="CIF88" s="1019"/>
      <c r="CIG88" s="1019"/>
      <c r="CIH88" s="1019"/>
      <c r="CII88" s="1019"/>
      <c r="CIJ88" s="1019"/>
      <c r="CIK88" s="1019"/>
      <c r="CIL88" s="1019"/>
      <c r="CIM88" s="1019"/>
      <c r="CIN88" s="1019"/>
      <c r="CIO88" s="1019"/>
      <c r="CIP88" s="1019"/>
      <c r="CIQ88" s="1019"/>
      <c r="CIR88" s="1019"/>
      <c r="CIS88" s="1019"/>
      <c r="CIT88" s="1019"/>
      <c r="CIU88" s="1019"/>
      <c r="CIV88" s="1019"/>
      <c r="CIW88" s="1019"/>
      <c r="CIX88" s="1019"/>
      <c r="CIY88" s="1019"/>
      <c r="CIZ88" s="1019"/>
      <c r="CJA88" s="1019"/>
      <c r="CJB88" s="1019"/>
      <c r="CJC88" s="1019"/>
      <c r="CJD88" s="1019"/>
      <c r="CJE88" s="1019"/>
      <c r="CJF88" s="1019"/>
      <c r="CJG88" s="1019"/>
      <c r="CJH88" s="1019"/>
      <c r="CJI88" s="1019"/>
      <c r="CJJ88" s="1019"/>
      <c r="CJK88" s="1019"/>
      <c r="CJL88" s="1019"/>
      <c r="CJM88" s="1019"/>
      <c r="CJN88" s="1019"/>
      <c r="CJO88" s="1019"/>
      <c r="CJP88" s="1019"/>
      <c r="CJQ88" s="1019"/>
      <c r="CJR88" s="1019"/>
      <c r="CJS88" s="1019"/>
      <c r="CJT88" s="1019"/>
      <c r="CJU88" s="1019"/>
      <c r="CJV88" s="1019"/>
      <c r="CJW88" s="1019"/>
      <c r="CJX88" s="1019"/>
      <c r="CJY88" s="1019"/>
      <c r="CJZ88" s="1019"/>
      <c r="CKA88" s="1019"/>
      <c r="CKB88" s="1019"/>
      <c r="CKC88" s="1019"/>
      <c r="CKD88" s="1019"/>
      <c r="CKE88" s="1019"/>
      <c r="CKF88" s="1019"/>
      <c r="CKG88" s="1019"/>
      <c r="CKH88" s="1019"/>
      <c r="CKI88" s="1019"/>
      <c r="CKJ88" s="1019"/>
      <c r="CKK88" s="1019"/>
      <c r="CKL88" s="1019"/>
      <c r="CKM88" s="1019"/>
      <c r="CKN88" s="1019"/>
      <c r="CKO88" s="1019"/>
      <c r="CKP88" s="1019"/>
      <c r="CKQ88" s="1019"/>
      <c r="CKR88" s="1019"/>
      <c r="CKS88" s="1019"/>
      <c r="CKT88" s="1019"/>
      <c r="CKU88" s="1019"/>
      <c r="CKV88" s="1019"/>
      <c r="CKW88" s="1019"/>
      <c r="CKX88" s="1019"/>
      <c r="CKY88" s="1019"/>
      <c r="CKZ88" s="1019"/>
      <c r="CLA88" s="1019"/>
      <c r="CLB88" s="1019"/>
      <c r="CLC88" s="1019"/>
      <c r="CLD88" s="1019"/>
      <c r="CLE88" s="1019"/>
      <c r="CLF88" s="1019"/>
      <c r="CLG88" s="1019"/>
      <c r="CLH88" s="1019"/>
      <c r="CLI88" s="1019"/>
      <c r="CLJ88" s="1019"/>
      <c r="CLK88" s="1019"/>
      <c r="CLL88" s="1019"/>
      <c r="CLM88" s="1019"/>
      <c r="CLN88" s="1019"/>
      <c r="CLO88" s="1019"/>
      <c r="CLP88" s="1019"/>
      <c r="CLQ88" s="1019"/>
      <c r="CLR88" s="1019"/>
      <c r="CLS88" s="1019"/>
      <c r="CLT88" s="1019"/>
      <c r="CLU88" s="1019"/>
      <c r="CLV88" s="1019"/>
      <c r="CLW88" s="1019"/>
      <c r="CLX88" s="1019"/>
      <c r="CLY88" s="1019"/>
      <c r="CLZ88" s="1019"/>
      <c r="CMA88" s="1019"/>
      <c r="CMB88" s="1019"/>
      <c r="CMC88" s="1019"/>
      <c r="CMD88" s="1019"/>
      <c r="CME88" s="1019"/>
      <c r="CMF88" s="1019"/>
      <c r="CMG88" s="1019"/>
      <c r="CMH88" s="1019"/>
      <c r="CMI88" s="1019"/>
      <c r="CMJ88" s="1019"/>
      <c r="CMK88" s="1019"/>
      <c r="CML88" s="1019"/>
      <c r="CMM88" s="1019"/>
      <c r="CMN88" s="1019"/>
      <c r="CMO88" s="1019"/>
      <c r="CMP88" s="1019"/>
      <c r="CMQ88" s="1019"/>
      <c r="CMR88" s="1019"/>
      <c r="CMS88" s="1019"/>
      <c r="CMT88" s="1019"/>
      <c r="CMU88" s="1019"/>
      <c r="CMV88" s="1019"/>
      <c r="CMW88" s="1019"/>
      <c r="CMX88" s="1019"/>
      <c r="CMY88" s="1019"/>
      <c r="CMZ88" s="1019"/>
      <c r="CNA88" s="1019"/>
      <c r="CNB88" s="1019"/>
      <c r="CNC88" s="1019"/>
      <c r="CND88" s="1019"/>
      <c r="CNE88" s="1019"/>
      <c r="CNF88" s="1019"/>
      <c r="CNG88" s="1019"/>
      <c r="CNH88" s="1019"/>
      <c r="CNI88" s="1019"/>
      <c r="CNJ88" s="1019"/>
      <c r="CNK88" s="1019"/>
      <c r="CNL88" s="1019"/>
      <c r="CNM88" s="1019"/>
      <c r="CNN88" s="1019"/>
      <c r="CNO88" s="1019"/>
      <c r="CNP88" s="1019"/>
      <c r="CNQ88" s="1019"/>
      <c r="CNR88" s="1019"/>
      <c r="CNS88" s="1019"/>
      <c r="CNT88" s="1019"/>
      <c r="CNU88" s="1019"/>
      <c r="CNV88" s="1019"/>
      <c r="CNW88" s="1019"/>
      <c r="CNX88" s="1019"/>
      <c r="CNY88" s="1019"/>
      <c r="CNZ88" s="1019"/>
      <c r="COA88" s="1019"/>
      <c r="COB88" s="1019"/>
      <c r="COC88" s="1019"/>
      <c r="COD88" s="1019"/>
      <c r="COE88" s="1019"/>
      <c r="COF88" s="1019"/>
      <c r="COG88" s="1019"/>
      <c r="COH88" s="1019"/>
      <c r="COI88" s="1019"/>
      <c r="COJ88" s="1019"/>
      <c r="COK88" s="1019"/>
      <c r="COL88" s="1019"/>
      <c r="COM88" s="1019"/>
      <c r="CON88" s="1019"/>
      <c r="COO88" s="1019"/>
      <c r="COP88" s="1019"/>
      <c r="COQ88" s="1019"/>
      <c r="COR88" s="1019"/>
      <c r="COS88" s="1019"/>
      <c r="COT88" s="1019"/>
      <c r="COU88" s="1019"/>
      <c r="COV88" s="1019"/>
      <c r="COW88" s="1019"/>
      <c r="COX88" s="1019"/>
      <c r="COY88" s="1019"/>
      <c r="COZ88" s="1019"/>
      <c r="CPA88" s="1019"/>
      <c r="CPB88" s="1019"/>
      <c r="CPC88" s="1019"/>
      <c r="CPD88" s="1019"/>
      <c r="CPE88" s="1019"/>
      <c r="CPF88" s="1019"/>
      <c r="CPG88" s="1019"/>
      <c r="CPH88" s="1019"/>
      <c r="CPI88" s="1019"/>
      <c r="CPJ88" s="1019"/>
      <c r="CPK88" s="1019"/>
      <c r="CPL88" s="1019"/>
      <c r="CPM88" s="1019"/>
      <c r="CPN88" s="1019"/>
      <c r="CPO88" s="1019"/>
      <c r="CPP88" s="1019"/>
      <c r="CPQ88" s="1019"/>
      <c r="CPR88" s="1019"/>
      <c r="CPS88" s="1019"/>
      <c r="CPT88" s="1019"/>
      <c r="CPU88" s="1019"/>
      <c r="CPV88" s="1019"/>
      <c r="CPW88" s="1019"/>
      <c r="CPX88" s="1019"/>
      <c r="CPY88" s="1019"/>
      <c r="CPZ88" s="1019"/>
      <c r="CQA88" s="1019"/>
      <c r="CQB88" s="1019"/>
      <c r="CQC88" s="1019"/>
      <c r="CQD88" s="1019"/>
      <c r="CQE88" s="1019"/>
      <c r="CQF88" s="1019"/>
      <c r="CQG88" s="1019"/>
      <c r="CQH88" s="1019"/>
      <c r="CQI88" s="1019"/>
      <c r="CQJ88" s="1019"/>
      <c r="CQK88" s="1019"/>
      <c r="CQL88" s="1019"/>
      <c r="CQM88" s="1019"/>
      <c r="CQN88" s="1019"/>
      <c r="CQO88" s="1019"/>
      <c r="CQP88" s="1019"/>
      <c r="CQQ88" s="1019"/>
      <c r="CQR88" s="1019"/>
      <c r="CQS88" s="1019"/>
      <c r="CQT88" s="1019"/>
      <c r="CQU88" s="1019"/>
      <c r="CQV88" s="1019"/>
      <c r="CQW88" s="1019"/>
      <c r="CQX88" s="1019"/>
      <c r="CQY88" s="1019"/>
      <c r="CQZ88" s="1019"/>
      <c r="CRA88" s="1019"/>
      <c r="CRB88" s="1019"/>
      <c r="CRC88" s="1019"/>
      <c r="CRD88" s="1019"/>
      <c r="CRE88" s="1019"/>
      <c r="CRF88" s="1019"/>
      <c r="CRG88" s="1019"/>
      <c r="CRH88" s="1019"/>
      <c r="CRI88" s="1019"/>
      <c r="CRJ88" s="1019"/>
      <c r="CRK88" s="1019"/>
      <c r="CRL88" s="1019"/>
      <c r="CRM88" s="1019"/>
      <c r="CRN88" s="1019"/>
      <c r="CRO88" s="1019"/>
      <c r="CRP88" s="1019"/>
      <c r="CRQ88" s="1019"/>
      <c r="CRR88" s="1019"/>
      <c r="CRS88" s="1019"/>
      <c r="CRT88" s="1019"/>
      <c r="CRU88" s="1019"/>
      <c r="CRV88" s="1019"/>
      <c r="CRW88" s="1019"/>
      <c r="CRX88" s="1019"/>
      <c r="CRY88" s="1019"/>
      <c r="CRZ88" s="1019"/>
      <c r="CSA88" s="1019"/>
      <c r="CSB88" s="1019"/>
      <c r="CSC88" s="1019"/>
      <c r="CSD88" s="1019"/>
      <c r="CSE88" s="1019"/>
      <c r="CSF88" s="1019"/>
      <c r="CSG88" s="1019"/>
      <c r="CSH88" s="1019"/>
      <c r="CSI88" s="1019"/>
      <c r="CSJ88" s="1019"/>
      <c r="CSK88" s="1019"/>
      <c r="CSL88" s="1019"/>
      <c r="CSM88" s="1019"/>
      <c r="CSN88" s="1019"/>
      <c r="CSO88" s="1019"/>
      <c r="CSP88" s="1019"/>
      <c r="CSQ88" s="1019"/>
      <c r="CSR88" s="1019"/>
      <c r="CSS88" s="1019"/>
      <c r="CST88" s="1019"/>
      <c r="CSU88" s="1019"/>
      <c r="CSV88" s="1019"/>
      <c r="CSW88" s="1019"/>
      <c r="CSX88" s="1019"/>
      <c r="CSY88" s="1019"/>
      <c r="CSZ88" s="1019"/>
      <c r="CTA88" s="1019"/>
      <c r="CTB88" s="1019"/>
      <c r="CTC88" s="1019"/>
      <c r="CTD88" s="1019"/>
      <c r="CTE88" s="1019"/>
      <c r="CTF88" s="1019"/>
      <c r="CTG88" s="1019"/>
      <c r="CTH88" s="1019"/>
      <c r="CTI88" s="1019"/>
      <c r="CTJ88" s="1019"/>
      <c r="CTK88" s="1019"/>
      <c r="CTL88" s="1019"/>
      <c r="CTM88" s="1019"/>
      <c r="CTN88" s="1019"/>
      <c r="CTO88" s="1019"/>
      <c r="CTP88" s="1019"/>
      <c r="CTQ88" s="1019"/>
      <c r="CTR88" s="1019"/>
      <c r="CTS88" s="1019"/>
      <c r="CTT88" s="1019"/>
      <c r="CTU88" s="1019"/>
      <c r="CTV88" s="1019"/>
      <c r="CTW88" s="1019"/>
      <c r="CTX88" s="1019"/>
      <c r="CTY88" s="1019"/>
      <c r="CTZ88" s="1019"/>
      <c r="CUA88" s="1019"/>
      <c r="CUB88" s="1019"/>
      <c r="CUC88" s="1019"/>
      <c r="CUD88" s="1019"/>
      <c r="CUE88" s="1019"/>
      <c r="CUF88" s="1019"/>
      <c r="CUG88" s="1019"/>
      <c r="CUH88" s="1019"/>
      <c r="CUI88" s="1019"/>
      <c r="CUJ88" s="1019"/>
      <c r="CUK88" s="1019"/>
      <c r="CUL88" s="1019"/>
      <c r="CUM88" s="1019"/>
      <c r="CUN88" s="1019"/>
      <c r="CUO88" s="1019"/>
      <c r="CUP88" s="1019"/>
      <c r="CUQ88" s="1019"/>
      <c r="CUR88" s="1019"/>
      <c r="CUS88" s="1019"/>
      <c r="CUT88" s="1019"/>
      <c r="CUU88" s="1019"/>
      <c r="CUV88" s="1019"/>
      <c r="CUW88" s="1019"/>
      <c r="CUX88" s="1019"/>
      <c r="CUY88" s="1019"/>
      <c r="CUZ88" s="1019"/>
      <c r="CVA88" s="1019"/>
      <c r="CVB88" s="1019"/>
      <c r="CVC88" s="1019"/>
      <c r="CVD88" s="1019"/>
      <c r="CVE88" s="1019"/>
      <c r="CVF88" s="1019"/>
      <c r="CVG88" s="1019"/>
      <c r="CVH88" s="1019"/>
      <c r="CVI88" s="1019"/>
      <c r="CVJ88" s="1019"/>
      <c r="CVK88" s="1019"/>
      <c r="CVL88" s="1019"/>
      <c r="CVM88" s="1019"/>
      <c r="CVN88" s="1019"/>
      <c r="CVO88" s="1019"/>
      <c r="CVP88" s="1019"/>
      <c r="CVQ88" s="1019"/>
      <c r="CVR88" s="1019"/>
      <c r="CVS88" s="1019"/>
      <c r="CVT88" s="1019"/>
      <c r="CVU88" s="1019"/>
      <c r="CVV88" s="1019"/>
      <c r="CVW88" s="1019"/>
      <c r="CVX88" s="1019"/>
      <c r="CVY88" s="1019"/>
      <c r="CVZ88" s="1019"/>
      <c r="CWA88" s="1019"/>
      <c r="CWB88" s="1019"/>
      <c r="CWC88" s="1019"/>
      <c r="CWD88" s="1019"/>
      <c r="CWE88" s="1019"/>
      <c r="CWF88" s="1019"/>
      <c r="CWG88" s="1019"/>
      <c r="CWH88" s="1019"/>
      <c r="CWI88" s="1019"/>
      <c r="CWJ88" s="1019"/>
      <c r="CWK88" s="1019"/>
      <c r="CWL88" s="1019"/>
      <c r="CWM88" s="1019"/>
      <c r="CWN88" s="1019"/>
      <c r="CWO88" s="1019"/>
      <c r="CWP88" s="1019"/>
      <c r="CWQ88" s="1019"/>
      <c r="CWR88" s="1019"/>
      <c r="CWS88" s="1019"/>
      <c r="CWT88" s="1019"/>
      <c r="CWU88" s="1019"/>
      <c r="CWV88" s="1019"/>
      <c r="CWW88" s="1019"/>
      <c r="CWX88" s="1019"/>
      <c r="CWY88" s="1019"/>
      <c r="CWZ88" s="1019"/>
      <c r="CXA88" s="1019"/>
      <c r="CXB88" s="1019"/>
      <c r="CXC88" s="1019"/>
      <c r="CXD88" s="1019"/>
      <c r="CXE88" s="1019"/>
      <c r="CXF88" s="1019"/>
      <c r="CXG88" s="1019"/>
      <c r="CXH88" s="1019"/>
      <c r="CXI88" s="1019"/>
      <c r="CXJ88" s="1019"/>
      <c r="CXK88" s="1019"/>
      <c r="CXL88" s="1019"/>
      <c r="CXM88" s="1019"/>
      <c r="CXN88" s="1019"/>
      <c r="CXO88" s="1019"/>
      <c r="CXP88" s="1019"/>
      <c r="CXQ88" s="1019"/>
      <c r="CXR88" s="1019"/>
      <c r="CXS88" s="1019"/>
      <c r="CXT88" s="1019"/>
      <c r="CXU88" s="1019"/>
      <c r="CXV88" s="1019"/>
      <c r="CXW88" s="1019"/>
      <c r="CXX88" s="1019"/>
      <c r="CXY88" s="1019"/>
      <c r="CXZ88" s="1019"/>
      <c r="CYA88" s="1019"/>
      <c r="CYB88" s="1019"/>
      <c r="CYC88" s="1019"/>
      <c r="CYD88" s="1019"/>
      <c r="CYE88" s="1019"/>
      <c r="CYF88" s="1019"/>
      <c r="CYG88" s="1019"/>
      <c r="CYH88" s="1019"/>
      <c r="CYI88" s="1019"/>
      <c r="CYJ88" s="1019"/>
      <c r="CYK88" s="1019"/>
      <c r="CYL88" s="1019"/>
      <c r="CYM88" s="1019"/>
      <c r="CYN88" s="1019"/>
      <c r="CYO88" s="1019"/>
      <c r="CYP88" s="1019"/>
      <c r="CYQ88" s="1019"/>
      <c r="CYR88" s="1019"/>
      <c r="CYS88" s="1019"/>
      <c r="CYT88" s="1019"/>
      <c r="CYU88" s="1019"/>
      <c r="CYV88" s="1019"/>
      <c r="CYW88" s="1019"/>
      <c r="CYX88" s="1019"/>
      <c r="CYY88" s="1019"/>
      <c r="CYZ88" s="1019"/>
      <c r="CZA88" s="1019"/>
      <c r="CZB88" s="1019"/>
      <c r="CZC88" s="1019"/>
      <c r="CZD88" s="1019"/>
      <c r="CZE88" s="1019"/>
      <c r="CZF88" s="1019"/>
      <c r="CZG88" s="1019"/>
      <c r="CZH88" s="1019"/>
      <c r="CZI88" s="1019"/>
      <c r="CZJ88" s="1019"/>
      <c r="CZK88" s="1019"/>
      <c r="CZL88" s="1019"/>
      <c r="CZM88" s="1019"/>
      <c r="CZN88" s="1019"/>
      <c r="CZO88" s="1019"/>
      <c r="CZP88" s="1019"/>
      <c r="CZQ88" s="1019"/>
      <c r="CZR88" s="1019"/>
      <c r="CZS88" s="1019"/>
      <c r="CZT88" s="1019"/>
      <c r="CZU88" s="1019"/>
      <c r="CZV88" s="1019"/>
      <c r="CZW88" s="1019"/>
      <c r="CZX88" s="1019"/>
      <c r="CZY88" s="1019"/>
      <c r="CZZ88" s="1019"/>
      <c r="DAA88" s="1019"/>
      <c r="DAB88" s="1019"/>
      <c r="DAC88" s="1019"/>
      <c r="DAD88" s="1019"/>
      <c r="DAE88" s="1019"/>
      <c r="DAF88" s="1019"/>
      <c r="DAG88" s="1019"/>
      <c r="DAH88" s="1019"/>
      <c r="DAI88" s="1019"/>
      <c r="DAJ88" s="1019"/>
      <c r="DAK88" s="1019"/>
      <c r="DAL88" s="1019"/>
      <c r="DAM88" s="1019"/>
      <c r="DAN88" s="1019"/>
      <c r="DAO88" s="1019"/>
      <c r="DAP88" s="1019"/>
      <c r="DAQ88" s="1019"/>
      <c r="DAR88" s="1019"/>
      <c r="DAS88" s="1019"/>
      <c r="DAT88" s="1019"/>
      <c r="DAU88" s="1019"/>
      <c r="DAV88" s="1019"/>
      <c r="DAW88" s="1019"/>
      <c r="DAX88" s="1019"/>
      <c r="DAY88" s="1019"/>
      <c r="DAZ88" s="1019"/>
      <c r="DBA88" s="1019"/>
      <c r="DBB88" s="1019"/>
      <c r="DBC88" s="1019"/>
      <c r="DBD88" s="1019"/>
      <c r="DBE88" s="1019"/>
      <c r="DBF88" s="1019"/>
      <c r="DBG88" s="1019"/>
      <c r="DBH88" s="1019"/>
      <c r="DBI88" s="1019"/>
      <c r="DBJ88" s="1019"/>
      <c r="DBK88" s="1019"/>
      <c r="DBL88" s="1019"/>
      <c r="DBM88" s="1019"/>
      <c r="DBN88" s="1019"/>
      <c r="DBO88" s="1019"/>
      <c r="DBP88" s="1019"/>
      <c r="DBQ88" s="1019"/>
      <c r="DBR88" s="1019"/>
      <c r="DBS88" s="1019"/>
      <c r="DBT88" s="1019"/>
      <c r="DBU88" s="1019"/>
      <c r="DBV88" s="1019"/>
      <c r="DBW88" s="1019"/>
      <c r="DBX88" s="1019"/>
      <c r="DBY88" s="1019"/>
      <c r="DBZ88" s="1019"/>
      <c r="DCA88" s="1019"/>
      <c r="DCB88" s="1019"/>
      <c r="DCC88" s="1019"/>
      <c r="DCD88" s="1019"/>
      <c r="DCE88" s="1019"/>
      <c r="DCF88" s="1019"/>
      <c r="DCG88" s="1019"/>
      <c r="DCH88" s="1019"/>
      <c r="DCI88" s="1019"/>
      <c r="DCJ88" s="1019"/>
      <c r="DCK88" s="1019"/>
      <c r="DCL88" s="1019"/>
      <c r="DCM88" s="1019"/>
      <c r="DCN88" s="1019"/>
      <c r="DCO88" s="1019"/>
      <c r="DCP88" s="1019"/>
      <c r="DCQ88" s="1019"/>
      <c r="DCR88" s="1019"/>
      <c r="DCS88" s="1019"/>
      <c r="DCT88" s="1019"/>
      <c r="DCU88" s="1019"/>
      <c r="DCV88" s="1019"/>
      <c r="DCW88" s="1019"/>
      <c r="DCX88" s="1019"/>
      <c r="DCY88" s="1019"/>
      <c r="DCZ88" s="1019"/>
      <c r="DDA88" s="1019"/>
      <c r="DDB88" s="1019"/>
      <c r="DDC88" s="1019"/>
      <c r="DDD88" s="1019"/>
      <c r="DDE88" s="1019"/>
      <c r="DDF88" s="1019"/>
      <c r="DDG88" s="1019"/>
      <c r="DDH88" s="1019"/>
      <c r="DDI88" s="1019"/>
      <c r="DDJ88" s="1019"/>
      <c r="DDK88" s="1019"/>
      <c r="DDL88" s="1019"/>
      <c r="DDM88" s="1019"/>
      <c r="DDN88" s="1019"/>
      <c r="DDO88" s="1019"/>
      <c r="DDP88" s="1019"/>
      <c r="DDQ88" s="1019"/>
      <c r="DDR88" s="1019"/>
      <c r="DDS88" s="1019"/>
      <c r="DDT88" s="1019"/>
      <c r="DDU88" s="1019"/>
      <c r="DDV88" s="1019"/>
      <c r="DDW88" s="1019"/>
      <c r="DDX88" s="1019"/>
      <c r="DDY88" s="1019"/>
      <c r="DDZ88" s="1019"/>
      <c r="DEA88" s="1019"/>
      <c r="DEB88" s="1019"/>
      <c r="DEC88" s="1019"/>
      <c r="DED88" s="1019"/>
      <c r="DEE88" s="1019"/>
      <c r="DEF88" s="1019"/>
      <c r="DEG88" s="1019"/>
      <c r="DEH88" s="1019"/>
      <c r="DEI88" s="1019"/>
      <c r="DEJ88" s="1019"/>
      <c r="DEK88" s="1019"/>
      <c r="DEL88" s="1019"/>
      <c r="DEM88" s="1019"/>
      <c r="DEN88" s="1019"/>
      <c r="DEO88" s="1019"/>
      <c r="DEP88" s="1019"/>
      <c r="DEQ88" s="1019"/>
      <c r="DER88" s="1019"/>
      <c r="DES88" s="1019"/>
      <c r="DET88" s="1019"/>
      <c r="DEU88" s="1019"/>
      <c r="DEV88" s="1019"/>
      <c r="DEW88" s="1019"/>
      <c r="DEX88" s="1019"/>
      <c r="DEY88" s="1019"/>
      <c r="DEZ88" s="1019"/>
      <c r="DFA88" s="1019"/>
      <c r="DFB88" s="1019"/>
      <c r="DFC88" s="1019"/>
      <c r="DFD88" s="1019"/>
      <c r="DFE88" s="1019"/>
      <c r="DFF88" s="1019"/>
      <c r="DFG88" s="1019"/>
      <c r="DFH88" s="1019"/>
      <c r="DFI88" s="1019"/>
      <c r="DFJ88" s="1019"/>
      <c r="DFK88" s="1019"/>
      <c r="DFL88" s="1019"/>
      <c r="DFM88" s="1019"/>
      <c r="DFN88" s="1019"/>
      <c r="DFO88" s="1019"/>
      <c r="DFP88" s="1019"/>
      <c r="DFQ88" s="1019"/>
      <c r="DFR88" s="1019"/>
      <c r="DFS88" s="1019"/>
      <c r="DFT88" s="1019"/>
      <c r="DFU88" s="1019"/>
      <c r="DFV88" s="1019"/>
      <c r="DFW88" s="1019"/>
      <c r="DFX88" s="1019"/>
      <c r="DFY88" s="1019"/>
      <c r="DFZ88" s="1019"/>
      <c r="DGA88" s="1019"/>
      <c r="DGB88" s="1019"/>
      <c r="DGC88" s="1019"/>
      <c r="DGD88" s="1019"/>
      <c r="DGE88" s="1019"/>
      <c r="DGF88" s="1019"/>
      <c r="DGG88" s="1019"/>
      <c r="DGH88" s="1019"/>
      <c r="DGI88" s="1019"/>
      <c r="DGJ88" s="1019"/>
      <c r="DGK88" s="1019"/>
      <c r="DGL88" s="1019"/>
      <c r="DGM88" s="1019"/>
      <c r="DGN88" s="1019"/>
      <c r="DGO88" s="1019"/>
      <c r="DGP88" s="1019"/>
      <c r="DGQ88" s="1019"/>
      <c r="DGR88" s="1019"/>
      <c r="DGS88" s="1019"/>
      <c r="DGT88" s="1019"/>
      <c r="DGU88" s="1019"/>
      <c r="DGV88" s="1019"/>
      <c r="DGW88" s="1019"/>
      <c r="DGX88" s="1019"/>
      <c r="DGY88" s="1019"/>
      <c r="DGZ88" s="1019"/>
      <c r="DHA88" s="1019"/>
      <c r="DHB88" s="1019"/>
      <c r="DHC88" s="1019"/>
      <c r="DHD88" s="1019"/>
      <c r="DHE88" s="1019"/>
      <c r="DHF88" s="1019"/>
      <c r="DHG88" s="1019"/>
      <c r="DHH88" s="1019"/>
      <c r="DHI88" s="1019"/>
      <c r="DHJ88" s="1019"/>
      <c r="DHK88" s="1019"/>
      <c r="DHL88" s="1019"/>
      <c r="DHM88" s="1019"/>
      <c r="DHN88" s="1019"/>
      <c r="DHO88" s="1019"/>
      <c r="DHP88" s="1019"/>
      <c r="DHQ88" s="1019"/>
      <c r="DHR88" s="1019"/>
      <c r="DHS88" s="1019"/>
      <c r="DHT88" s="1019"/>
      <c r="DHU88" s="1019"/>
      <c r="DHV88" s="1019"/>
      <c r="DHW88" s="1019"/>
      <c r="DHX88" s="1019"/>
      <c r="DHY88" s="1019"/>
      <c r="DHZ88" s="1019"/>
      <c r="DIA88" s="1019"/>
      <c r="DIB88" s="1019"/>
      <c r="DIC88" s="1019"/>
      <c r="DID88" s="1019"/>
      <c r="DIE88" s="1019"/>
      <c r="DIF88" s="1019"/>
      <c r="DIG88" s="1019"/>
      <c r="DIH88" s="1019"/>
      <c r="DII88" s="1019"/>
      <c r="DIJ88" s="1019"/>
      <c r="DIK88" s="1019"/>
      <c r="DIL88" s="1019"/>
      <c r="DIM88" s="1019"/>
      <c r="DIN88" s="1019"/>
      <c r="DIO88" s="1019"/>
      <c r="DIP88" s="1019"/>
      <c r="DIQ88" s="1019"/>
      <c r="DIR88" s="1019"/>
      <c r="DIS88" s="1019"/>
      <c r="DIT88" s="1019"/>
      <c r="DIU88" s="1019"/>
      <c r="DIV88" s="1019"/>
      <c r="DIW88" s="1019"/>
      <c r="DIX88" s="1019"/>
      <c r="DIY88" s="1019"/>
      <c r="DIZ88" s="1019"/>
      <c r="DJA88" s="1019"/>
      <c r="DJB88" s="1019"/>
      <c r="DJC88" s="1019"/>
      <c r="DJD88" s="1019"/>
      <c r="DJE88" s="1019"/>
      <c r="DJF88" s="1019"/>
      <c r="DJG88" s="1019"/>
      <c r="DJH88" s="1019"/>
      <c r="DJI88" s="1019"/>
      <c r="DJJ88" s="1019"/>
      <c r="DJK88" s="1019"/>
      <c r="DJL88" s="1019"/>
      <c r="DJM88" s="1019"/>
      <c r="DJN88" s="1019"/>
      <c r="DJO88" s="1019"/>
      <c r="DJP88" s="1019"/>
      <c r="DJQ88" s="1019"/>
      <c r="DJR88" s="1019"/>
      <c r="DJS88" s="1019"/>
      <c r="DJT88" s="1019"/>
      <c r="DJU88" s="1019"/>
      <c r="DJV88" s="1019"/>
      <c r="DJW88" s="1019"/>
      <c r="DJX88" s="1019"/>
      <c r="DJY88" s="1019"/>
      <c r="DJZ88" s="1019"/>
      <c r="DKA88" s="1019"/>
      <c r="DKB88" s="1019"/>
      <c r="DKC88" s="1019"/>
      <c r="DKD88" s="1019"/>
      <c r="DKE88" s="1019"/>
      <c r="DKF88" s="1019"/>
      <c r="DKG88" s="1019"/>
      <c r="DKH88" s="1019"/>
      <c r="DKI88" s="1019"/>
      <c r="DKJ88" s="1019"/>
      <c r="DKK88" s="1019"/>
      <c r="DKL88" s="1019"/>
      <c r="DKM88" s="1019"/>
      <c r="DKN88" s="1019"/>
      <c r="DKO88" s="1019"/>
      <c r="DKP88" s="1019"/>
      <c r="DKQ88" s="1019"/>
      <c r="DKR88" s="1019"/>
      <c r="DKS88" s="1019"/>
      <c r="DKT88" s="1019"/>
      <c r="DKU88" s="1019"/>
      <c r="DKV88" s="1019"/>
      <c r="DKW88" s="1019"/>
      <c r="DKX88" s="1019"/>
      <c r="DKY88" s="1019"/>
      <c r="DKZ88" s="1019"/>
      <c r="DLA88" s="1019"/>
      <c r="DLB88" s="1019"/>
      <c r="DLC88" s="1019"/>
      <c r="DLD88" s="1019"/>
      <c r="DLE88" s="1019"/>
      <c r="DLF88" s="1019"/>
      <c r="DLG88" s="1019"/>
      <c r="DLH88" s="1019"/>
      <c r="DLI88" s="1019"/>
      <c r="DLJ88" s="1019"/>
      <c r="DLK88" s="1019"/>
      <c r="DLL88" s="1019"/>
      <c r="DLM88" s="1019"/>
      <c r="DLN88" s="1019"/>
      <c r="DLO88" s="1019"/>
      <c r="DLP88" s="1019"/>
      <c r="DLQ88" s="1019"/>
      <c r="DLR88" s="1019"/>
      <c r="DLS88" s="1019"/>
      <c r="DLT88" s="1019"/>
      <c r="DLU88" s="1019"/>
      <c r="DLV88" s="1019"/>
      <c r="DLW88" s="1019"/>
      <c r="DLX88" s="1019"/>
      <c r="DLY88" s="1019"/>
      <c r="DLZ88" s="1019"/>
      <c r="DMA88" s="1019"/>
      <c r="DMB88" s="1019"/>
      <c r="DMC88" s="1019"/>
      <c r="DMD88" s="1019"/>
      <c r="DME88" s="1019"/>
      <c r="DMF88" s="1019"/>
      <c r="DMG88" s="1019"/>
      <c r="DMH88" s="1019"/>
      <c r="DMI88" s="1019"/>
      <c r="DMJ88" s="1019"/>
      <c r="DMK88" s="1019"/>
      <c r="DML88" s="1019"/>
      <c r="DMM88" s="1019"/>
      <c r="DMN88" s="1019"/>
      <c r="DMO88" s="1019"/>
      <c r="DMP88" s="1019"/>
      <c r="DMQ88" s="1019"/>
      <c r="DMR88" s="1019"/>
      <c r="DMS88" s="1019"/>
      <c r="DMT88" s="1019"/>
      <c r="DMU88" s="1019"/>
      <c r="DMV88" s="1019"/>
      <c r="DMW88" s="1019"/>
      <c r="DMX88" s="1019"/>
      <c r="DMY88" s="1019"/>
      <c r="DMZ88" s="1019"/>
      <c r="DNA88" s="1019"/>
      <c r="DNB88" s="1019"/>
      <c r="DNC88" s="1019"/>
      <c r="DND88" s="1019"/>
      <c r="DNE88" s="1019"/>
      <c r="DNF88" s="1019"/>
      <c r="DNG88" s="1019"/>
      <c r="DNH88" s="1019"/>
      <c r="DNI88" s="1019"/>
      <c r="DNJ88" s="1019"/>
      <c r="DNK88" s="1019"/>
      <c r="DNL88" s="1019"/>
      <c r="DNM88" s="1019"/>
      <c r="DNN88" s="1019"/>
      <c r="DNO88" s="1019"/>
      <c r="DNP88" s="1019"/>
      <c r="DNQ88" s="1019"/>
      <c r="DNR88" s="1019"/>
      <c r="DNS88" s="1019"/>
      <c r="DNT88" s="1019"/>
      <c r="DNU88" s="1019"/>
      <c r="DNV88" s="1019"/>
      <c r="DNW88" s="1019"/>
      <c r="DNX88" s="1019"/>
      <c r="DNY88" s="1019"/>
      <c r="DNZ88" s="1019"/>
      <c r="DOA88" s="1019"/>
      <c r="DOB88" s="1019"/>
      <c r="DOC88" s="1019"/>
      <c r="DOD88" s="1019"/>
      <c r="DOE88" s="1019"/>
      <c r="DOF88" s="1019"/>
      <c r="DOG88" s="1019"/>
      <c r="DOH88" s="1019"/>
      <c r="DOI88" s="1019"/>
      <c r="DOJ88" s="1019"/>
      <c r="DOK88" s="1019"/>
      <c r="DOL88" s="1019"/>
      <c r="DOM88" s="1019"/>
      <c r="DON88" s="1019"/>
      <c r="DOO88" s="1019"/>
      <c r="DOP88" s="1019"/>
      <c r="DOQ88" s="1019"/>
      <c r="DOR88" s="1019"/>
      <c r="DOS88" s="1019"/>
      <c r="DOT88" s="1019"/>
      <c r="DOU88" s="1019"/>
      <c r="DOV88" s="1019"/>
      <c r="DOW88" s="1019"/>
      <c r="DOX88" s="1019"/>
      <c r="DOY88" s="1019"/>
      <c r="DOZ88" s="1019"/>
      <c r="DPA88" s="1019"/>
      <c r="DPB88" s="1019"/>
      <c r="DPC88" s="1019"/>
      <c r="DPD88" s="1019"/>
      <c r="DPE88" s="1019"/>
      <c r="DPF88" s="1019"/>
      <c r="DPG88" s="1019"/>
      <c r="DPH88" s="1019"/>
      <c r="DPI88" s="1019"/>
      <c r="DPJ88" s="1019"/>
      <c r="DPK88" s="1019"/>
      <c r="DPL88" s="1019"/>
      <c r="DPM88" s="1019"/>
      <c r="DPN88" s="1019"/>
      <c r="DPO88" s="1019"/>
      <c r="DPP88" s="1019"/>
      <c r="DPQ88" s="1019"/>
      <c r="DPR88" s="1019"/>
      <c r="DPS88" s="1019"/>
      <c r="DPT88" s="1019"/>
      <c r="DPU88" s="1019"/>
      <c r="DPV88" s="1019"/>
      <c r="DPW88" s="1019"/>
      <c r="DPX88" s="1019"/>
      <c r="DPY88" s="1019"/>
      <c r="DPZ88" s="1019"/>
      <c r="DQA88" s="1019"/>
      <c r="DQB88" s="1019"/>
      <c r="DQC88" s="1019"/>
      <c r="DQD88" s="1019"/>
      <c r="DQE88" s="1019"/>
      <c r="DQF88" s="1019"/>
      <c r="DQG88" s="1019"/>
      <c r="DQH88" s="1019"/>
      <c r="DQI88" s="1019"/>
      <c r="DQJ88" s="1019"/>
      <c r="DQK88" s="1019"/>
      <c r="DQL88" s="1019"/>
      <c r="DQM88" s="1019"/>
      <c r="DQN88" s="1019"/>
      <c r="DQO88" s="1019"/>
      <c r="DQP88" s="1019"/>
      <c r="DQQ88" s="1019"/>
      <c r="DQR88" s="1019"/>
      <c r="DQS88" s="1019"/>
      <c r="DQT88" s="1019"/>
      <c r="DQU88" s="1019"/>
      <c r="DQV88" s="1019"/>
      <c r="DQW88" s="1019"/>
      <c r="DQX88" s="1019"/>
      <c r="DQY88" s="1019"/>
      <c r="DQZ88" s="1019"/>
      <c r="DRA88" s="1019"/>
      <c r="DRB88" s="1019"/>
      <c r="DRC88" s="1019"/>
      <c r="DRD88" s="1019"/>
      <c r="DRE88" s="1019"/>
      <c r="DRF88" s="1019"/>
      <c r="DRG88" s="1019"/>
      <c r="DRH88" s="1019"/>
      <c r="DRI88" s="1019"/>
      <c r="DRJ88" s="1019"/>
      <c r="DRK88" s="1019"/>
      <c r="DRL88" s="1019"/>
      <c r="DRM88" s="1019"/>
      <c r="DRN88" s="1019"/>
      <c r="DRO88" s="1019"/>
      <c r="DRP88" s="1019"/>
      <c r="DRQ88" s="1019"/>
      <c r="DRR88" s="1019"/>
      <c r="DRS88" s="1019"/>
      <c r="DRT88" s="1019"/>
      <c r="DRU88" s="1019"/>
      <c r="DRV88" s="1019"/>
      <c r="DRW88" s="1019"/>
      <c r="DRX88" s="1019"/>
      <c r="DRY88" s="1019"/>
      <c r="DRZ88" s="1019"/>
      <c r="DSA88" s="1019"/>
      <c r="DSB88" s="1019"/>
      <c r="DSC88" s="1019"/>
      <c r="DSD88" s="1019"/>
      <c r="DSE88" s="1019"/>
      <c r="DSF88" s="1019"/>
      <c r="DSG88" s="1019"/>
      <c r="DSH88" s="1019"/>
      <c r="DSI88" s="1019"/>
      <c r="DSJ88" s="1019"/>
      <c r="DSK88" s="1019"/>
      <c r="DSL88" s="1019"/>
      <c r="DSM88" s="1019"/>
      <c r="DSN88" s="1019"/>
      <c r="DSO88" s="1019"/>
      <c r="DSP88" s="1019"/>
      <c r="DSQ88" s="1019"/>
      <c r="DSR88" s="1019"/>
      <c r="DSS88" s="1019"/>
      <c r="DST88" s="1019"/>
      <c r="DSU88" s="1019"/>
      <c r="DSV88" s="1019"/>
      <c r="DSW88" s="1019"/>
      <c r="DSX88" s="1019"/>
      <c r="DSY88" s="1019"/>
      <c r="DSZ88" s="1019"/>
      <c r="DTA88" s="1019"/>
      <c r="DTB88" s="1019"/>
      <c r="DTC88" s="1019"/>
      <c r="DTD88" s="1019"/>
      <c r="DTE88" s="1019"/>
      <c r="DTF88" s="1019"/>
      <c r="DTG88" s="1019"/>
      <c r="DTH88" s="1019"/>
      <c r="DTI88" s="1019"/>
      <c r="DTJ88" s="1019"/>
      <c r="DTK88" s="1019"/>
      <c r="DTL88" s="1019"/>
      <c r="DTM88" s="1019"/>
      <c r="DTN88" s="1019"/>
      <c r="DTO88" s="1019"/>
      <c r="DTP88" s="1019"/>
      <c r="DTQ88" s="1019"/>
      <c r="DTR88" s="1019"/>
      <c r="DTS88" s="1019"/>
      <c r="DTT88" s="1019"/>
      <c r="DTU88" s="1019"/>
      <c r="DTV88" s="1019"/>
      <c r="DTW88" s="1019"/>
      <c r="DTX88" s="1019"/>
      <c r="DTY88" s="1019"/>
      <c r="DTZ88" s="1019"/>
      <c r="DUA88" s="1019"/>
      <c r="DUB88" s="1019"/>
      <c r="DUC88" s="1019"/>
      <c r="DUD88" s="1019"/>
      <c r="DUE88" s="1019"/>
      <c r="DUF88" s="1019"/>
      <c r="DUG88" s="1019"/>
      <c r="DUH88" s="1019"/>
      <c r="DUI88" s="1019"/>
      <c r="DUJ88" s="1019"/>
      <c r="DUK88" s="1019"/>
      <c r="DUL88" s="1019"/>
      <c r="DUM88" s="1019"/>
      <c r="DUN88" s="1019"/>
      <c r="DUO88" s="1019"/>
      <c r="DUP88" s="1019"/>
      <c r="DUQ88" s="1019"/>
      <c r="DUR88" s="1019"/>
      <c r="DUS88" s="1019"/>
      <c r="DUT88" s="1019"/>
      <c r="DUU88" s="1019"/>
      <c r="DUV88" s="1019"/>
      <c r="DUW88" s="1019"/>
      <c r="DUX88" s="1019"/>
      <c r="DUY88" s="1019"/>
      <c r="DUZ88" s="1019"/>
      <c r="DVA88" s="1019"/>
      <c r="DVB88" s="1019"/>
      <c r="DVC88" s="1019"/>
      <c r="DVD88" s="1019"/>
      <c r="DVE88" s="1019"/>
      <c r="DVF88" s="1019"/>
      <c r="DVG88" s="1019"/>
      <c r="DVH88" s="1019"/>
      <c r="DVI88" s="1019"/>
      <c r="DVJ88" s="1019"/>
      <c r="DVK88" s="1019"/>
      <c r="DVL88" s="1019"/>
      <c r="DVM88" s="1019"/>
      <c r="DVN88" s="1019"/>
      <c r="DVO88" s="1019"/>
      <c r="DVP88" s="1019"/>
      <c r="DVQ88" s="1019"/>
      <c r="DVR88" s="1019"/>
      <c r="DVS88" s="1019"/>
      <c r="DVT88" s="1019"/>
      <c r="DVU88" s="1019"/>
      <c r="DVV88" s="1019"/>
      <c r="DVW88" s="1019"/>
      <c r="DVX88" s="1019"/>
      <c r="DVY88" s="1019"/>
      <c r="DVZ88" s="1019"/>
      <c r="DWA88" s="1019"/>
      <c r="DWB88" s="1019"/>
      <c r="DWC88" s="1019"/>
      <c r="DWD88" s="1019"/>
      <c r="DWE88" s="1019"/>
      <c r="DWF88" s="1019"/>
      <c r="DWG88" s="1019"/>
      <c r="DWH88" s="1019"/>
      <c r="DWI88" s="1019"/>
      <c r="DWJ88" s="1019"/>
      <c r="DWK88" s="1019"/>
      <c r="DWL88" s="1019"/>
      <c r="DWM88" s="1019"/>
      <c r="DWN88" s="1019"/>
      <c r="DWO88" s="1019"/>
      <c r="DWP88" s="1019"/>
      <c r="DWQ88" s="1019"/>
      <c r="DWR88" s="1019"/>
      <c r="DWS88" s="1019"/>
      <c r="DWT88" s="1019"/>
      <c r="DWU88" s="1019"/>
      <c r="DWV88" s="1019"/>
      <c r="DWW88" s="1019"/>
      <c r="DWX88" s="1019"/>
      <c r="DWY88" s="1019"/>
      <c r="DWZ88" s="1019"/>
      <c r="DXA88" s="1019"/>
      <c r="DXB88" s="1019"/>
      <c r="DXC88" s="1019"/>
      <c r="DXD88" s="1019"/>
      <c r="DXE88" s="1019"/>
      <c r="DXF88" s="1019"/>
      <c r="DXG88" s="1019"/>
      <c r="DXH88" s="1019"/>
      <c r="DXI88" s="1019"/>
      <c r="DXJ88" s="1019"/>
      <c r="DXK88" s="1019"/>
      <c r="DXL88" s="1019"/>
      <c r="DXM88" s="1019"/>
      <c r="DXN88" s="1019"/>
      <c r="DXO88" s="1019"/>
      <c r="DXP88" s="1019"/>
      <c r="DXQ88" s="1019"/>
      <c r="DXR88" s="1019"/>
      <c r="DXS88" s="1019"/>
      <c r="DXT88" s="1019"/>
      <c r="DXU88" s="1019"/>
      <c r="DXV88" s="1019"/>
      <c r="DXW88" s="1019"/>
      <c r="DXX88" s="1019"/>
      <c r="DXY88" s="1019"/>
      <c r="DXZ88" s="1019"/>
      <c r="DYA88" s="1019"/>
      <c r="DYB88" s="1019"/>
      <c r="DYC88" s="1019"/>
      <c r="DYD88" s="1019"/>
      <c r="DYE88" s="1019"/>
      <c r="DYF88" s="1019"/>
      <c r="DYG88" s="1019"/>
      <c r="DYH88" s="1019"/>
      <c r="DYI88" s="1019"/>
      <c r="DYJ88" s="1019"/>
      <c r="DYK88" s="1019"/>
      <c r="DYL88" s="1019"/>
      <c r="DYM88" s="1019"/>
      <c r="DYN88" s="1019"/>
      <c r="DYO88" s="1019"/>
      <c r="DYP88" s="1019"/>
      <c r="DYQ88" s="1019"/>
      <c r="DYR88" s="1019"/>
      <c r="DYS88" s="1019"/>
      <c r="DYT88" s="1019"/>
      <c r="DYU88" s="1019"/>
      <c r="DYV88" s="1019"/>
      <c r="DYW88" s="1019"/>
      <c r="DYX88" s="1019"/>
      <c r="DYY88" s="1019"/>
      <c r="DYZ88" s="1019"/>
      <c r="DZA88" s="1019"/>
      <c r="DZB88" s="1019"/>
      <c r="DZC88" s="1019"/>
      <c r="DZD88" s="1019"/>
      <c r="DZE88" s="1019"/>
      <c r="DZF88" s="1019"/>
      <c r="DZG88" s="1019"/>
      <c r="DZH88" s="1019"/>
      <c r="DZI88" s="1019"/>
      <c r="DZJ88" s="1019"/>
      <c r="DZK88" s="1019"/>
      <c r="DZL88" s="1019"/>
      <c r="DZM88" s="1019"/>
      <c r="DZN88" s="1019"/>
      <c r="DZO88" s="1019"/>
      <c r="DZP88" s="1019"/>
      <c r="DZQ88" s="1019"/>
      <c r="DZR88" s="1019"/>
      <c r="DZS88" s="1019"/>
      <c r="DZT88" s="1019"/>
      <c r="DZU88" s="1019"/>
      <c r="DZV88" s="1019"/>
      <c r="DZW88" s="1019"/>
      <c r="DZX88" s="1019"/>
      <c r="DZY88" s="1019"/>
      <c r="DZZ88" s="1019"/>
      <c r="EAA88" s="1019"/>
      <c r="EAB88" s="1019"/>
      <c r="EAC88" s="1019"/>
      <c r="EAD88" s="1019"/>
      <c r="EAE88" s="1019"/>
      <c r="EAF88" s="1019"/>
      <c r="EAG88" s="1019"/>
      <c r="EAH88" s="1019"/>
      <c r="EAI88" s="1019"/>
      <c r="EAJ88" s="1019"/>
      <c r="EAK88" s="1019"/>
      <c r="EAL88" s="1019"/>
      <c r="EAM88" s="1019"/>
      <c r="EAN88" s="1019"/>
      <c r="EAO88" s="1019"/>
      <c r="EAP88" s="1019"/>
      <c r="EAQ88" s="1019"/>
      <c r="EAR88" s="1019"/>
      <c r="EAS88" s="1019"/>
      <c r="EAT88" s="1019"/>
      <c r="EAU88" s="1019"/>
      <c r="EAV88" s="1019"/>
      <c r="EAW88" s="1019"/>
      <c r="EAX88" s="1019"/>
      <c r="EAY88" s="1019"/>
      <c r="EAZ88" s="1019"/>
      <c r="EBA88" s="1019"/>
      <c r="EBB88" s="1019"/>
      <c r="EBC88" s="1019"/>
      <c r="EBD88" s="1019"/>
      <c r="EBE88" s="1019"/>
      <c r="EBF88" s="1019"/>
      <c r="EBG88" s="1019"/>
      <c r="EBH88" s="1019"/>
      <c r="EBI88" s="1019"/>
      <c r="EBJ88" s="1019"/>
      <c r="EBK88" s="1019"/>
      <c r="EBL88" s="1019"/>
      <c r="EBM88" s="1019"/>
      <c r="EBN88" s="1019"/>
      <c r="EBO88" s="1019"/>
      <c r="EBP88" s="1019"/>
      <c r="EBQ88" s="1019"/>
      <c r="EBR88" s="1019"/>
      <c r="EBS88" s="1019"/>
      <c r="EBT88" s="1019"/>
      <c r="EBU88" s="1019"/>
      <c r="EBV88" s="1019"/>
      <c r="EBW88" s="1019"/>
      <c r="EBX88" s="1019"/>
      <c r="EBY88" s="1019"/>
      <c r="EBZ88" s="1019"/>
      <c r="ECA88" s="1019"/>
      <c r="ECB88" s="1019"/>
      <c r="ECC88" s="1019"/>
      <c r="ECD88" s="1019"/>
      <c r="ECE88" s="1019"/>
      <c r="ECF88" s="1019"/>
      <c r="ECG88" s="1019"/>
      <c r="ECH88" s="1019"/>
      <c r="ECI88" s="1019"/>
      <c r="ECJ88" s="1019"/>
      <c r="ECK88" s="1019"/>
      <c r="ECL88" s="1019"/>
      <c r="ECM88" s="1019"/>
      <c r="ECN88" s="1019"/>
      <c r="ECO88" s="1019"/>
      <c r="ECP88" s="1019"/>
      <c r="ECQ88" s="1019"/>
      <c r="ECR88" s="1019"/>
      <c r="ECS88" s="1019"/>
      <c r="ECT88" s="1019"/>
      <c r="ECU88" s="1019"/>
      <c r="ECV88" s="1019"/>
      <c r="ECW88" s="1019"/>
      <c r="ECX88" s="1019"/>
      <c r="ECY88" s="1019"/>
      <c r="ECZ88" s="1019"/>
      <c r="EDA88" s="1019"/>
      <c r="EDB88" s="1019"/>
      <c r="EDC88" s="1019"/>
      <c r="EDD88" s="1019"/>
      <c r="EDE88" s="1019"/>
      <c r="EDF88" s="1019"/>
      <c r="EDG88" s="1019"/>
      <c r="EDH88" s="1019"/>
      <c r="EDI88" s="1019"/>
      <c r="EDJ88" s="1019"/>
      <c r="EDK88" s="1019"/>
      <c r="EDL88" s="1019"/>
      <c r="EDM88" s="1019"/>
      <c r="EDN88" s="1019"/>
      <c r="EDO88" s="1019"/>
      <c r="EDP88" s="1019"/>
      <c r="EDQ88" s="1019"/>
      <c r="EDR88" s="1019"/>
      <c r="EDS88" s="1019"/>
      <c r="EDT88" s="1019"/>
      <c r="EDU88" s="1019"/>
      <c r="EDV88" s="1019"/>
      <c r="EDW88" s="1019"/>
      <c r="EDX88" s="1019"/>
      <c r="EDY88" s="1019"/>
      <c r="EDZ88" s="1019"/>
      <c r="EEA88" s="1019"/>
      <c r="EEB88" s="1019"/>
      <c r="EEC88" s="1019"/>
      <c r="EED88" s="1019"/>
      <c r="EEE88" s="1019"/>
      <c r="EEF88" s="1019"/>
      <c r="EEG88" s="1019"/>
      <c r="EEH88" s="1019"/>
      <c r="EEI88" s="1019"/>
      <c r="EEJ88" s="1019"/>
      <c r="EEK88" s="1019"/>
      <c r="EEL88" s="1019"/>
      <c r="EEM88" s="1019"/>
      <c r="EEN88" s="1019"/>
      <c r="EEO88" s="1019"/>
      <c r="EEP88" s="1019"/>
      <c r="EEQ88" s="1019"/>
      <c r="EER88" s="1019"/>
      <c r="EES88" s="1019"/>
      <c r="EET88" s="1019"/>
      <c r="EEU88" s="1019"/>
      <c r="EEV88" s="1019"/>
      <c r="EEW88" s="1019"/>
      <c r="EEX88" s="1019"/>
      <c r="EEY88" s="1019"/>
      <c r="EEZ88" s="1019"/>
      <c r="EFA88" s="1019"/>
      <c r="EFB88" s="1019"/>
      <c r="EFC88" s="1019"/>
      <c r="EFD88" s="1019"/>
      <c r="EFE88" s="1019"/>
      <c r="EFF88" s="1019"/>
      <c r="EFG88" s="1019"/>
      <c r="EFH88" s="1019"/>
      <c r="EFI88" s="1019"/>
      <c r="EFJ88" s="1019"/>
      <c r="EFK88" s="1019"/>
      <c r="EFL88" s="1019"/>
      <c r="EFM88" s="1019"/>
      <c r="EFN88" s="1019"/>
      <c r="EFO88" s="1019"/>
      <c r="EFP88" s="1019"/>
      <c r="EFQ88" s="1019"/>
      <c r="EFR88" s="1019"/>
      <c r="EFS88" s="1019"/>
      <c r="EFT88" s="1019"/>
      <c r="EFU88" s="1019"/>
      <c r="EFV88" s="1019"/>
      <c r="EFW88" s="1019"/>
      <c r="EFX88" s="1019"/>
      <c r="EFY88" s="1019"/>
      <c r="EFZ88" s="1019"/>
      <c r="EGA88" s="1019"/>
      <c r="EGB88" s="1019"/>
      <c r="EGC88" s="1019"/>
      <c r="EGD88" s="1019"/>
      <c r="EGE88" s="1019"/>
      <c r="EGF88" s="1019"/>
      <c r="EGG88" s="1019"/>
      <c r="EGH88" s="1019"/>
      <c r="EGI88" s="1019"/>
      <c r="EGJ88" s="1019"/>
      <c r="EGK88" s="1019"/>
      <c r="EGL88" s="1019"/>
      <c r="EGM88" s="1019"/>
      <c r="EGN88" s="1019"/>
      <c r="EGO88" s="1019"/>
      <c r="EGP88" s="1019"/>
      <c r="EGQ88" s="1019"/>
      <c r="EGR88" s="1019"/>
      <c r="EGS88" s="1019"/>
      <c r="EGT88" s="1019"/>
      <c r="EGU88" s="1019"/>
      <c r="EGV88" s="1019"/>
      <c r="EGW88" s="1019"/>
      <c r="EGX88" s="1019"/>
      <c r="EGY88" s="1019"/>
      <c r="EGZ88" s="1019"/>
      <c r="EHA88" s="1019"/>
      <c r="EHB88" s="1019"/>
      <c r="EHC88" s="1019"/>
      <c r="EHD88" s="1019"/>
      <c r="EHE88" s="1019"/>
      <c r="EHF88" s="1019"/>
      <c r="EHG88" s="1019"/>
      <c r="EHH88" s="1019"/>
      <c r="EHI88" s="1019"/>
      <c r="EHJ88" s="1019"/>
      <c r="EHK88" s="1019"/>
      <c r="EHL88" s="1019"/>
      <c r="EHM88" s="1019"/>
      <c r="EHN88" s="1019"/>
      <c r="EHO88" s="1019"/>
      <c r="EHP88" s="1019"/>
      <c r="EHQ88" s="1019"/>
      <c r="EHR88" s="1019"/>
      <c r="EHS88" s="1019"/>
      <c r="EHT88" s="1019"/>
      <c r="EHU88" s="1019"/>
      <c r="EHV88" s="1019"/>
      <c r="EHW88" s="1019"/>
      <c r="EHX88" s="1019"/>
      <c r="EHY88" s="1019"/>
      <c r="EHZ88" s="1019"/>
      <c r="EIA88" s="1019"/>
      <c r="EIB88" s="1019"/>
      <c r="EIC88" s="1019"/>
      <c r="EID88" s="1019"/>
      <c r="EIE88" s="1019"/>
      <c r="EIF88" s="1019"/>
      <c r="EIG88" s="1019"/>
      <c r="EIH88" s="1019"/>
      <c r="EII88" s="1019"/>
      <c r="EIJ88" s="1019"/>
      <c r="EIK88" s="1019"/>
      <c r="EIL88" s="1019"/>
      <c r="EIM88" s="1019"/>
      <c r="EIN88" s="1019"/>
      <c r="EIO88" s="1019"/>
      <c r="EIP88" s="1019"/>
      <c r="EIQ88" s="1019"/>
      <c r="EIR88" s="1019"/>
      <c r="EIS88" s="1019"/>
      <c r="EIT88" s="1019"/>
      <c r="EIU88" s="1019"/>
      <c r="EIV88" s="1019"/>
      <c r="EIW88" s="1019"/>
      <c r="EIX88" s="1019"/>
      <c r="EIY88" s="1019"/>
      <c r="EIZ88" s="1019"/>
      <c r="EJA88" s="1019"/>
      <c r="EJB88" s="1019"/>
      <c r="EJC88" s="1019"/>
      <c r="EJD88" s="1019"/>
      <c r="EJE88" s="1019"/>
      <c r="EJF88" s="1019"/>
      <c r="EJG88" s="1019"/>
      <c r="EJH88" s="1019"/>
      <c r="EJI88" s="1019"/>
      <c r="EJJ88" s="1019"/>
      <c r="EJK88" s="1019"/>
      <c r="EJL88" s="1019"/>
      <c r="EJM88" s="1019"/>
      <c r="EJN88" s="1019"/>
      <c r="EJO88" s="1019"/>
      <c r="EJP88" s="1019"/>
      <c r="EJQ88" s="1019"/>
      <c r="EJR88" s="1019"/>
      <c r="EJS88" s="1019"/>
      <c r="EJT88" s="1019"/>
      <c r="EJU88" s="1019"/>
      <c r="EJV88" s="1019"/>
      <c r="EJW88" s="1019"/>
      <c r="EJX88" s="1019"/>
      <c r="EJY88" s="1019"/>
      <c r="EJZ88" s="1019"/>
      <c r="EKA88" s="1019"/>
      <c r="EKB88" s="1019"/>
      <c r="EKC88" s="1019"/>
      <c r="EKD88" s="1019"/>
      <c r="EKE88" s="1019"/>
      <c r="EKF88" s="1019"/>
      <c r="EKG88" s="1019"/>
      <c r="EKH88" s="1019"/>
      <c r="EKI88" s="1019"/>
      <c r="EKJ88" s="1019"/>
      <c r="EKK88" s="1019"/>
      <c r="EKL88" s="1019"/>
      <c r="EKM88" s="1019"/>
      <c r="EKN88" s="1019"/>
      <c r="EKO88" s="1019"/>
      <c r="EKP88" s="1019"/>
      <c r="EKQ88" s="1019"/>
      <c r="EKR88" s="1019"/>
      <c r="EKS88" s="1019"/>
      <c r="EKT88" s="1019"/>
      <c r="EKU88" s="1019"/>
      <c r="EKV88" s="1019"/>
      <c r="EKW88" s="1019"/>
      <c r="EKX88" s="1019"/>
      <c r="EKY88" s="1019"/>
      <c r="EKZ88" s="1019"/>
      <c r="ELA88" s="1019"/>
      <c r="ELB88" s="1019"/>
      <c r="ELC88" s="1019"/>
      <c r="ELD88" s="1019"/>
      <c r="ELE88" s="1019"/>
      <c r="ELF88" s="1019"/>
      <c r="ELG88" s="1019"/>
      <c r="ELH88" s="1019"/>
      <c r="ELI88" s="1019"/>
      <c r="ELJ88" s="1019"/>
      <c r="ELK88" s="1019"/>
      <c r="ELL88" s="1019"/>
      <c r="ELM88" s="1019"/>
      <c r="ELN88" s="1019"/>
      <c r="ELO88" s="1019"/>
      <c r="ELP88" s="1019"/>
      <c r="ELQ88" s="1019"/>
      <c r="ELR88" s="1019"/>
      <c r="ELS88" s="1019"/>
      <c r="ELT88" s="1019"/>
      <c r="ELU88" s="1019"/>
      <c r="ELV88" s="1019"/>
      <c r="ELW88" s="1019"/>
      <c r="ELX88" s="1019"/>
      <c r="ELY88" s="1019"/>
      <c r="ELZ88" s="1019"/>
      <c r="EMA88" s="1019"/>
      <c r="EMB88" s="1019"/>
      <c r="EMC88" s="1019"/>
      <c r="EMD88" s="1019"/>
      <c r="EME88" s="1019"/>
      <c r="EMF88" s="1019"/>
      <c r="EMG88" s="1019"/>
      <c r="EMH88" s="1019"/>
      <c r="EMI88" s="1019"/>
      <c r="EMJ88" s="1019"/>
      <c r="EMK88" s="1019"/>
      <c r="EML88" s="1019"/>
      <c r="EMM88" s="1019"/>
      <c r="EMN88" s="1019"/>
      <c r="EMO88" s="1019"/>
      <c r="EMP88" s="1019"/>
      <c r="EMQ88" s="1019"/>
      <c r="EMR88" s="1019"/>
      <c r="EMS88" s="1019"/>
      <c r="EMT88" s="1019"/>
      <c r="EMU88" s="1019"/>
      <c r="EMV88" s="1019"/>
      <c r="EMW88" s="1019"/>
      <c r="EMX88" s="1019"/>
      <c r="EMY88" s="1019"/>
      <c r="EMZ88" s="1019"/>
      <c r="ENA88" s="1019"/>
      <c r="ENB88" s="1019"/>
      <c r="ENC88" s="1019"/>
      <c r="END88" s="1019"/>
      <c r="ENE88" s="1019"/>
      <c r="ENF88" s="1019"/>
      <c r="ENG88" s="1019"/>
      <c r="ENH88" s="1019"/>
      <c r="ENI88" s="1019"/>
      <c r="ENJ88" s="1019"/>
      <c r="ENK88" s="1019"/>
      <c r="ENL88" s="1019"/>
      <c r="ENM88" s="1019"/>
      <c r="ENN88" s="1019"/>
      <c r="ENO88" s="1019"/>
      <c r="ENP88" s="1019"/>
      <c r="ENQ88" s="1019"/>
      <c r="ENR88" s="1019"/>
      <c r="ENS88" s="1019"/>
      <c r="ENT88" s="1019"/>
      <c r="ENU88" s="1019"/>
      <c r="ENV88" s="1019"/>
      <c r="ENW88" s="1019"/>
      <c r="ENX88" s="1019"/>
      <c r="ENY88" s="1019"/>
      <c r="ENZ88" s="1019"/>
      <c r="EOA88" s="1019"/>
      <c r="EOB88" s="1019"/>
      <c r="EOC88" s="1019"/>
      <c r="EOD88" s="1019"/>
      <c r="EOE88" s="1019"/>
      <c r="EOF88" s="1019"/>
      <c r="EOG88" s="1019"/>
      <c r="EOH88" s="1019"/>
      <c r="EOI88" s="1019"/>
      <c r="EOJ88" s="1019"/>
      <c r="EOK88" s="1019"/>
      <c r="EOL88" s="1019"/>
      <c r="EOM88" s="1019"/>
      <c r="EON88" s="1019"/>
      <c r="EOO88" s="1019"/>
      <c r="EOP88" s="1019"/>
      <c r="EOQ88" s="1019"/>
      <c r="EOR88" s="1019"/>
      <c r="EOS88" s="1019"/>
      <c r="EOT88" s="1019"/>
      <c r="EOU88" s="1019"/>
      <c r="EOV88" s="1019"/>
      <c r="EOW88" s="1019"/>
      <c r="EOX88" s="1019"/>
      <c r="EOY88" s="1019"/>
      <c r="EOZ88" s="1019"/>
      <c r="EPA88" s="1019"/>
      <c r="EPB88" s="1019"/>
      <c r="EPC88" s="1019"/>
      <c r="EPD88" s="1019"/>
      <c r="EPE88" s="1019"/>
      <c r="EPF88" s="1019"/>
      <c r="EPG88" s="1019"/>
      <c r="EPH88" s="1019"/>
      <c r="EPI88" s="1019"/>
      <c r="EPJ88" s="1019"/>
      <c r="EPK88" s="1019"/>
      <c r="EPL88" s="1019"/>
      <c r="EPM88" s="1019"/>
      <c r="EPN88" s="1019"/>
      <c r="EPO88" s="1019"/>
      <c r="EPP88" s="1019"/>
      <c r="EPQ88" s="1019"/>
      <c r="EPR88" s="1019"/>
      <c r="EPS88" s="1019"/>
      <c r="EPT88" s="1019"/>
      <c r="EPU88" s="1019"/>
      <c r="EPV88" s="1019"/>
      <c r="EPW88" s="1019"/>
      <c r="EPX88" s="1019"/>
      <c r="EPY88" s="1019"/>
      <c r="EPZ88" s="1019"/>
      <c r="EQA88" s="1019"/>
      <c r="EQB88" s="1019"/>
      <c r="EQC88" s="1019"/>
      <c r="EQD88" s="1019"/>
      <c r="EQE88" s="1019"/>
      <c r="EQF88" s="1019"/>
      <c r="EQG88" s="1019"/>
      <c r="EQH88" s="1019"/>
      <c r="EQI88" s="1019"/>
      <c r="EQJ88" s="1019"/>
      <c r="EQK88" s="1019"/>
      <c r="EQL88" s="1019"/>
      <c r="EQM88" s="1019"/>
      <c r="EQN88" s="1019"/>
      <c r="EQO88" s="1019"/>
      <c r="EQP88" s="1019"/>
      <c r="EQQ88" s="1019"/>
      <c r="EQR88" s="1019"/>
      <c r="EQS88" s="1019"/>
      <c r="EQT88" s="1019"/>
      <c r="EQU88" s="1019"/>
      <c r="EQV88" s="1019"/>
      <c r="EQW88" s="1019"/>
      <c r="EQX88" s="1019"/>
      <c r="EQY88" s="1019"/>
      <c r="EQZ88" s="1019"/>
      <c r="ERA88" s="1019"/>
      <c r="ERB88" s="1019"/>
      <c r="ERC88" s="1019"/>
      <c r="ERD88" s="1019"/>
      <c r="ERE88" s="1019"/>
      <c r="ERF88" s="1019"/>
      <c r="ERG88" s="1019"/>
      <c r="ERH88" s="1019"/>
      <c r="ERI88" s="1019"/>
      <c r="ERJ88" s="1019"/>
      <c r="ERK88" s="1019"/>
      <c r="ERL88" s="1019"/>
      <c r="ERM88" s="1019"/>
      <c r="ERN88" s="1019"/>
      <c r="ERO88" s="1019"/>
      <c r="ERP88" s="1019"/>
      <c r="ERQ88" s="1019"/>
      <c r="ERR88" s="1019"/>
      <c r="ERS88" s="1019"/>
      <c r="ERT88" s="1019"/>
      <c r="ERU88" s="1019"/>
      <c r="ERV88" s="1019"/>
      <c r="ERW88" s="1019"/>
      <c r="ERX88" s="1019"/>
      <c r="ERY88" s="1019"/>
      <c r="ERZ88" s="1019"/>
      <c r="ESA88" s="1019"/>
      <c r="ESB88" s="1019"/>
      <c r="ESC88" s="1019"/>
      <c r="ESD88" s="1019"/>
      <c r="ESE88" s="1019"/>
      <c r="ESF88" s="1019"/>
      <c r="ESG88" s="1019"/>
      <c r="ESH88" s="1019"/>
      <c r="ESI88" s="1019"/>
      <c r="ESJ88" s="1019"/>
      <c r="ESK88" s="1019"/>
      <c r="ESL88" s="1019"/>
      <c r="ESM88" s="1019"/>
      <c r="ESN88" s="1019"/>
      <c r="ESO88" s="1019"/>
      <c r="ESP88" s="1019"/>
      <c r="ESQ88" s="1019"/>
      <c r="ESR88" s="1019"/>
      <c r="ESS88" s="1019"/>
      <c r="EST88" s="1019"/>
      <c r="ESU88" s="1019"/>
      <c r="ESV88" s="1019"/>
      <c r="ESW88" s="1019"/>
      <c r="ESX88" s="1019"/>
      <c r="ESY88" s="1019"/>
      <c r="ESZ88" s="1019"/>
      <c r="ETA88" s="1019"/>
      <c r="ETB88" s="1019"/>
      <c r="ETC88" s="1019"/>
      <c r="ETD88" s="1019"/>
      <c r="ETE88" s="1019"/>
      <c r="ETF88" s="1019"/>
      <c r="ETG88" s="1019"/>
      <c r="ETH88" s="1019"/>
      <c r="ETI88" s="1019"/>
      <c r="ETJ88" s="1019"/>
      <c r="ETK88" s="1019"/>
      <c r="ETL88" s="1019"/>
      <c r="ETM88" s="1019"/>
      <c r="ETN88" s="1019"/>
      <c r="ETO88" s="1019"/>
      <c r="ETP88" s="1019"/>
      <c r="ETQ88" s="1019"/>
      <c r="ETR88" s="1019"/>
      <c r="ETS88" s="1019"/>
      <c r="ETT88" s="1019"/>
      <c r="ETU88" s="1019"/>
      <c r="ETV88" s="1019"/>
      <c r="ETW88" s="1019"/>
      <c r="ETX88" s="1019"/>
      <c r="ETY88" s="1019"/>
      <c r="ETZ88" s="1019"/>
      <c r="EUA88" s="1019"/>
      <c r="EUB88" s="1019"/>
      <c r="EUC88" s="1019"/>
      <c r="EUD88" s="1019"/>
      <c r="EUE88" s="1019"/>
      <c r="EUF88" s="1019"/>
      <c r="EUG88" s="1019"/>
      <c r="EUH88" s="1019"/>
      <c r="EUI88" s="1019"/>
      <c r="EUJ88" s="1019"/>
      <c r="EUK88" s="1019"/>
      <c r="EUL88" s="1019"/>
      <c r="EUM88" s="1019"/>
      <c r="EUN88" s="1019"/>
      <c r="EUO88" s="1019"/>
      <c r="EUP88" s="1019"/>
      <c r="EUQ88" s="1019"/>
      <c r="EUR88" s="1019"/>
      <c r="EUS88" s="1019"/>
      <c r="EUT88" s="1019"/>
      <c r="EUU88" s="1019"/>
      <c r="EUV88" s="1019"/>
      <c r="EUW88" s="1019"/>
      <c r="EUX88" s="1019"/>
      <c r="EUY88" s="1019"/>
      <c r="EUZ88" s="1019"/>
      <c r="EVA88" s="1019"/>
      <c r="EVB88" s="1019"/>
      <c r="EVC88" s="1019"/>
      <c r="EVD88" s="1019"/>
      <c r="EVE88" s="1019"/>
      <c r="EVF88" s="1019"/>
      <c r="EVG88" s="1019"/>
      <c r="EVH88" s="1019"/>
      <c r="EVI88" s="1019"/>
      <c r="EVJ88" s="1019"/>
      <c r="EVK88" s="1019"/>
      <c r="EVL88" s="1019"/>
      <c r="EVM88" s="1019"/>
      <c r="EVN88" s="1019"/>
      <c r="EVO88" s="1019"/>
      <c r="EVP88" s="1019"/>
      <c r="EVQ88" s="1019"/>
      <c r="EVR88" s="1019"/>
      <c r="EVS88" s="1019"/>
      <c r="EVT88" s="1019"/>
      <c r="EVU88" s="1019"/>
      <c r="EVV88" s="1019"/>
      <c r="EVW88" s="1019"/>
      <c r="EVX88" s="1019"/>
      <c r="EVY88" s="1019"/>
      <c r="EVZ88" s="1019"/>
      <c r="EWA88" s="1019"/>
      <c r="EWB88" s="1019"/>
      <c r="EWC88" s="1019"/>
      <c r="EWD88" s="1019"/>
      <c r="EWE88" s="1019"/>
      <c r="EWF88" s="1019"/>
      <c r="EWG88" s="1019"/>
      <c r="EWH88" s="1019"/>
      <c r="EWI88" s="1019"/>
      <c r="EWJ88" s="1019"/>
      <c r="EWK88" s="1019"/>
      <c r="EWL88" s="1019"/>
      <c r="EWM88" s="1019"/>
      <c r="EWN88" s="1019"/>
      <c r="EWO88" s="1019"/>
      <c r="EWP88" s="1019"/>
      <c r="EWQ88" s="1019"/>
      <c r="EWR88" s="1019"/>
      <c r="EWS88" s="1019"/>
      <c r="EWT88" s="1019"/>
      <c r="EWU88" s="1019"/>
      <c r="EWV88" s="1019"/>
      <c r="EWW88" s="1019"/>
      <c r="EWX88" s="1019"/>
      <c r="EWY88" s="1019"/>
      <c r="EWZ88" s="1019"/>
      <c r="EXA88" s="1019"/>
      <c r="EXB88" s="1019"/>
      <c r="EXC88" s="1019"/>
      <c r="EXD88" s="1019"/>
      <c r="EXE88" s="1019"/>
      <c r="EXF88" s="1019"/>
      <c r="EXG88" s="1019"/>
      <c r="EXH88" s="1019"/>
      <c r="EXI88" s="1019"/>
      <c r="EXJ88" s="1019"/>
      <c r="EXK88" s="1019"/>
      <c r="EXL88" s="1019"/>
      <c r="EXM88" s="1019"/>
      <c r="EXN88" s="1019"/>
      <c r="EXO88" s="1019"/>
      <c r="EXP88" s="1019"/>
      <c r="EXQ88" s="1019"/>
      <c r="EXR88" s="1019"/>
      <c r="EXS88" s="1019"/>
      <c r="EXT88" s="1019"/>
      <c r="EXU88" s="1019"/>
      <c r="EXV88" s="1019"/>
      <c r="EXW88" s="1019"/>
      <c r="EXX88" s="1019"/>
      <c r="EXY88" s="1019"/>
      <c r="EXZ88" s="1019"/>
      <c r="EYA88" s="1019"/>
      <c r="EYB88" s="1019"/>
      <c r="EYC88" s="1019"/>
      <c r="EYD88" s="1019"/>
      <c r="EYE88" s="1019"/>
      <c r="EYF88" s="1019"/>
      <c r="EYG88" s="1019"/>
      <c r="EYH88" s="1019"/>
      <c r="EYI88" s="1019"/>
      <c r="EYJ88" s="1019"/>
      <c r="EYK88" s="1019"/>
      <c r="EYL88" s="1019"/>
      <c r="EYM88" s="1019"/>
      <c r="EYN88" s="1019"/>
      <c r="EYO88" s="1019"/>
      <c r="EYP88" s="1019"/>
      <c r="EYQ88" s="1019"/>
      <c r="EYR88" s="1019"/>
      <c r="EYS88" s="1019"/>
      <c r="EYT88" s="1019"/>
      <c r="EYU88" s="1019"/>
      <c r="EYV88" s="1019"/>
      <c r="EYW88" s="1019"/>
      <c r="EYX88" s="1019"/>
      <c r="EYY88" s="1019"/>
      <c r="EYZ88" s="1019"/>
      <c r="EZA88" s="1019"/>
      <c r="EZB88" s="1019"/>
      <c r="EZC88" s="1019"/>
      <c r="EZD88" s="1019"/>
      <c r="EZE88" s="1019"/>
      <c r="EZF88" s="1019"/>
      <c r="EZG88" s="1019"/>
      <c r="EZH88" s="1019"/>
      <c r="EZI88" s="1019"/>
      <c r="EZJ88" s="1019"/>
      <c r="EZK88" s="1019"/>
      <c r="EZL88" s="1019"/>
      <c r="EZM88" s="1019"/>
      <c r="EZN88" s="1019"/>
      <c r="EZO88" s="1019"/>
      <c r="EZP88" s="1019"/>
      <c r="EZQ88" s="1019"/>
      <c r="EZR88" s="1019"/>
      <c r="EZS88" s="1019"/>
      <c r="EZT88" s="1019"/>
      <c r="EZU88" s="1019"/>
      <c r="EZV88" s="1019"/>
      <c r="EZW88" s="1019"/>
      <c r="EZX88" s="1019"/>
      <c r="EZY88" s="1019"/>
      <c r="EZZ88" s="1019"/>
      <c r="FAA88" s="1019"/>
      <c r="FAB88" s="1019"/>
      <c r="FAC88" s="1019"/>
      <c r="FAD88" s="1019"/>
      <c r="FAE88" s="1019"/>
      <c r="FAF88" s="1019"/>
      <c r="FAG88" s="1019"/>
      <c r="FAH88" s="1019"/>
      <c r="FAI88" s="1019"/>
      <c r="FAJ88" s="1019"/>
      <c r="FAK88" s="1019"/>
      <c r="FAL88" s="1019"/>
      <c r="FAM88" s="1019"/>
      <c r="FAN88" s="1019"/>
      <c r="FAO88" s="1019"/>
      <c r="FAP88" s="1019"/>
      <c r="FAQ88" s="1019"/>
      <c r="FAR88" s="1019"/>
      <c r="FAS88" s="1019"/>
      <c r="FAT88" s="1019"/>
      <c r="FAU88" s="1019"/>
      <c r="FAV88" s="1019"/>
      <c r="FAW88" s="1019"/>
      <c r="FAX88" s="1019"/>
      <c r="FAY88" s="1019"/>
      <c r="FAZ88" s="1019"/>
      <c r="FBA88" s="1019"/>
      <c r="FBB88" s="1019"/>
      <c r="FBC88" s="1019"/>
      <c r="FBD88" s="1019"/>
      <c r="FBE88" s="1019"/>
      <c r="FBF88" s="1019"/>
      <c r="FBG88" s="1019"/>
      <c r="FBH88" s="1019"/>
      <c r="FBI88" s="1019"/>
      <c r="FBJ88" s="1019"/>
      <c r="FBK88" s="1019"/>
      <c r="FBL88" s="1019"/>
      <c r="FBM88" s="1019"/>
      <c r="FBN88" s="1019"/>
      <c r="FBO88" s="1019"/>
      <c r="FBP88" s="1019"/>
      <c r="FBQ88" s="1019"/>
      <c r="FBR88" s="1019"/>
      <c r="FBS88" s="1019"/>
      <c r="FBT88" s="1019"/>
      <c r="FBU88" s="1019"/>
      <c r="FBV88" s="1019"/>
      <c r="FBW88" s="1019"/>
      <c r="FBX88" s="1019"/>
      <c r="FBY88" s="1019"/>
      <c r="FBZ88" s="1019"/>
      <c r="FCA88" s="1019"/>
      <c r="FCB88" s="1019"/>
      <c r="FCC88" s="1019"/>
      <c r="FCD88" s="1019"/>
      <c r="FCE88" s="1019"/>
      <c r="FCF88" s="1019"/>
      <c r="FCG88" s="1019"/>
      <c r="FCH88" s="1019"/>
      <c r="FCI88" s="1019"/>
      <c r="FCJ88" s="1019"/>
      <c r="FCK88" s="1019"/>
      <c r="FCL88" s="1019"/>
      <c r="FCM88" s="1019"/>
      <c r="FCN88" s="1019"/>
      <c r="FCO88" s="1019"/>
      <c r="FCP88" s="1019"/>
      <c r="FCQ88" s="1019"/>
      <c r="FCR88" s="1019"/>
      <c r="FCS88" s="1019"/>
      <c r="FCT88" s="1019"/>
      <c r="FCU88" s="1019"/>
      <c r="FCV88" s="1019"/>
      <c r="FCW88" s="1019"/>
      <c r="FCX88" s="1019"/>
      <c r="FCY88" s="1019"/>
      <c r="FCZ88" s="1019"/>
      <c r="FDA88" s="1019"/>
      <c r="FDB88" s="1019"/>
      <c r="FDC88" s="1019"/>
      <c r="FDD88" s="1019"/>
      <c r="FDE88" s="1019"/>
      <c r="FDF88" s="1019"/>
      <c r="FDG88" s="1019"/>
      <c r="FDH88" s="1019"/>
      <c r="FDI88" s="1019"/>
      <c r="FDJ88" s="1019"/>
      <c r="FDK88" s="1019"/>
      <c r="FDL88" s="1019"/>
      <c r="FDM88" s="1019"/>
      <c r="FDN88" s="1019"/>
      <c r="FDO88" s="1019"/>
      <c r="FDP88" s="1019"/>
      <c r="FDQ88" s="1019"/>
      <c r="FDR88" s="1019"/>
      <c r="FDS88" s="1019"/>
      <c r="FDT88" s="1019"/>
      <c r="FDU88" s="1019"/>
      <c r="FDV88" s="1019"/>
      <c r="FDW88" s="1019"/>
      <c r="FDX88" s="1019"/>
      <c r="FDY88" s="1019"/>
      <c r="FDZ88" s="1019"/>
      <c r="FEA88" s="1019"/>
      <c r="FEB88" s="1019"/>
      <c r="FEC88" s="1019"/>
      <c r="FED88" s="1019"/>
      <c r="FEE88" s="1019"/>
      <c r="FEF88" s="1019"/>
      <c r="FEG88" s="1019"/>
      <c r="FEH88" s="1019"/>
      <c r="FEI88" s="1019"/>
      <c r="FEJ88" s="1019"/>
      <c r="FEK88" s="1019"/>
      <c r="FEL88" s="1019"/>
      <c r="FEM88" s="1019"/>
      <c r="FEN88" s="1019"/>
      <c r="FEO88" s="1019"/>
      <c r="FEP88" s="1019"/>
      <c r="FEQ88" s="1019"/>
      <c r="FER88" s="1019"/>
      <c r="FES88" s="1019"/>
      <c r="FET88" s="1019"/>
      <c r="FEU88" s="1019"/>
      <c r="FEV88" s="1019"/>
      <c r="FEW88" s="1019"/>
      <c r="FEX88" s="1019"/>
      <c r="FEY88" s="1019"/>
      <c r="FEZ88" s="1019"/>
      <c r="FFA88" s="1019"/>
      <c r="FFB88" s="1019"/>
      <c r="FFC88" s="1019"/>
      <c r="FFD88" s="1019"/>
      <c r="FFE88" s="1019"/>
      <c r="FFF88" s="1019"/>
      <c r="FFG88" s="1019"/>
      <c r="FFH88" s="1019"/>
      <c r="FFI88" s="1019"/>
      <c r="FFJ88" s="1019"/>
      <c r="FFK88" s="1019"/>
      <c r="FFL88" s="1019"/>
      <c r="FFM88" s="1019"/>
      <c r="FFN88" s="1019"/>
      <c r="FFO88" s="1019"/>
      <c r="FFP88" s="1019"/>
      <c r="FFQ88" s="1019"/>
      <c r="FFR88" s="1019"/>
      <c r="FFS88" s="1019"/>
      <c r="FFT88" s="1019"/>
      <c r="FFU88" s="1019"/>
      <c r="FFV88" s="1019"/>
      <c r="FFW88" s="1019"/>
      <c r="FFX88" s="1019"/>
      <c r="FFY88" s="1019"/>
      <c r="FFZ88" s="1019"/>
      <c r="FGA88" s="1019"/>
      <c r="FGB88" s="1019"/>
      <c r="FGC88" s="1019"/>
      <c r="FGD88" s="1019"/>
      <c r="FGE88" s="1019"/>
      <c r="FGF88" s="1019"/>
      <c r="FGG88" s="1019"/>
      <c r="FGH88" s="1019"/>
      <c r="FGI88" s="1019"/>
      <c r="FGJ88" s="1019"/>
      <c r="FGK88" s="1019"/>
      <c r="FGL88" s="1019"/>
      <c r="FGM88" s="1019"/>
      <c r="FGN88" s="1019"/>
      <c r="FGO88" s="1019"/>
      <c r="FGP88" s="1019"/>
      <c r="FGQ88" s="1019"/>
      <c r="FGR88" s="1019"/>
      <c r="FGS88" s="1019"/>
      <c r="FGT88" s="1019"/>
      <c r="FGU88" s="1019"/>
      <c r="FGV88" s="1019"/>
      <c r="FGW88" s="1019"/>
      <c r="FGX88" s="1019"/>
      <c r="FGY88" s="1019"/>
      <c r="FGZ88" s="1019"/>
      <c r="FHA88" s="1019"/>
      <c r="FHB88" s="1019"/>
      <c r="FHC88" s="1019"/>
      <c r="FHD88" s="1019"/>
      <c r="FHE88" s="1019"/>
      <c r="FHF88" s="1019"/>
      <c r="FHG88" s="1019"/>
      <c r="FHH88" s="1019"/>
      <c r="FHI88" s="1019"/>
      <c r="FHJ88" s="1019"/>
      <c r="FHK88" s="1019"/>
      <c r="FHL88" s="1019"/>
      <c r="FHM88" s="1019"/>
      <c r="FHN88" s="1019"/>
      <c r="FHO88" s="1019"/>
      <c r="FHP88" s="1019"/>
      <c r="FHQ88" s="1019"/>
      <c r="FHR88" s="1019"/>
      <c r="FHS88" s="1019"/>
      <c r="FHT88" s="1019"/>
      <c r="FHU88" s="1019"/>
      <c r="FHV88" s="1019"/>
      <c r="FHW88" s="1019"/>
      <c r="FHX88" s="1019"/>
      <c r="FHY88" s="1019"/>
      <c r="FHZ88" s="1019"/>
      <c r="FIA88" s="1019"/>
      <c r="FIB88" s="1019"/>
      <c r="FIC88" s="1019"/>
      <c r="FID88" s="1019"/>
      <c r="FIE88" s="1019"/>
      <c r="FIF88" s="1019"/>
      <c r="FIG88" s="1019"/>
      <c r="FIH88" s="1019"/>
      <c r="FII88" s="1019"/>
      <c r="FIJ88" s="1019"/>
      <c r="FIK88" s="1019"/>
      <c r="FIL88" s="1019"/>
      <c r="FIM88" s="1019"/>
      <c r="FIN88" s="1019"/>
      <c r="FIO88" s="1019"/>
      <c r="FIP88" s="1019"/>
      <c r="FIQ88" s="1019"/>
      <c r="FIR88" s="1019"/>
      <c r="FIS88" s="1019"/>
      <c r="FIT88" s="1019"/>
      <c r="FIU88" s="1019"/>
      <c r="FIV88" s="1019"/>
      <c r="FIW88" s="1019"/>
      <c r="FIX88" s="1019"/>
      <c r="FIY88" s="1019"/>
      <c r="FIZ88" s="1019"/>
      <c r="FJA88" s="1019"/>
      <c r="FJB88" s="1019"/>
      <c r="FJC88" s="1019"/>
      <c r="FJD88" s="1019"/>
      <c r="FJE88" s="1019"/>
      <c r="FJF88" s="1019"/>
      <c r="FJG88" s="1019"/>
      <c r="FJH88" s="1019"/>
      <c r="FJI88" s="1019"/>
      <c r="FJJ88" s="1019"/>
      <c r="FJK88" s="1019"/>
      <c r="FJL88" s="1019"/>
      <c r="FJM88" s="1019"/>
      <c r="FJN88" s="1019"/>
      <c r="FJO88" s="1019"/>
      <c r="FJP88" s="1019"/>
      <c r="FJQ88" s="1019"/>
      <c r="FJR88" s="1019"/>
      <c r="FJS88" s="1019"/>
      <c r="FJT88" s="1019"/>
      <c r="FJU88" s="1019"/>
      <c r="FJV88" s="1019"/>
      <c r="FJW88" s="1019"/>
      <c r="FJX88" s="1019"/>
      <c r="FJY88" s="1019"/>
      <c r="FJZ88" s="1019"/>
      <c r="FKA88" s="1019"/>
      <c r="FKB88" s="1019"/>
      <c r="FKC88" s="1019"/>
      <c r="FKD88" s="1019"/>
      <c r="FKE88" s="1019"/>
      <c r="FKF88" s="1019"/>
      <c r="FKG88" s="1019"/>
      <c r="FKH88" s="1019"/>
      <c r="FKI88" s="1019"/>
      <c r="FKJ88" s="1019"/>
      <c r="FKK88" s="1019"/>
      <c r="FKL88" s="1019"/>
      <c r="FKM88" s="1019"/>
      <c r="FKN88" s="1019"/>
      <c r="FKO88" s="1019"/>
      <c r="FKP88" s="1019"/>
      <c r="FKQ88" s="1019"/>
      <c r="FKR88" s="1019"/>
      <c r="FKS88" s="1019"/>
      <c r="FKT88" s="1019"/>
      <c r="FKU88" s="1019"/>
      <c r="FKV88" s="1019"/>
      <c r="FKW88" s="1019"/>
      <c r="FKX88" s="1019"/>
      <c r="FKY88" s="1019"/>
      <c r="FKZ88" s="1019"/>
      <c r="FLA88" s="1019"/>
      <c r="FLB88" s="1019"/>
      <c r="FLC88" s="1019"/>
      <c r="FLD88" s="1019"/>
      <c r="FLE88" s="1019"/>
      <c r="FLF88" s="1019"/>
      <c r="FLG88" s="1019"/>
      <c r="FLH88" s="1019"/>
      <c r="FLI88" s="1019"/>
      <c r="FLJ88" s="1019"/>
      <c r="FLK88" s="1019"/>
      <c r="FLL88" s="1019"/>
      <c r="FLM88" s="1019"/>
      <c r="FLN88" s="1019"/>
      <c r="FLO88" s="1019"/>
      <c r="FLP88" s="1019"/>
      <c r="FLQ88" s="1019"/>
      <c r="FLR88" s="1019"/>
      <c r="FLS88" s="1019"/>
      <c r="FLT88" s="1019"/>
      <c r="FLU88" s="1019"/>
      <c r="FLV88" s="1019"/>
      <c r="FLW88" s="1019"/>
      <c r="FLX88" s="1019"/>
      <c r="FLY88" s="1019"/>
      <c r="FLZ88" s="1019"/>
      <c r="FMA88" s="1019"/>
      <c r="FMB88" s="1019"/>
      <c r="FMC88" s="1019"/>
      <c r="FMD88" s="1019"/>
      <c r="FME88" s="1019"/>
      <c r="FMF88" s="1019"/>
      <c r="FMG88" s="1019"/>
      <c r="FMH88" s="1019"/>
      <c r="FMI88" s="1019"/>
      <c r="FMJ88" s="1019"/>
      <c r="FMK88" s="1019"/>
      <c r="FML88" s="1019"/>
      <c r="FMM88" s="1019"/>
      <c r="FMN88" s="1019"/>
      <c r="FMO88" s="1019"/>
      <c r="FMP88" s="1019"/>
      <c r="FMQ88" s="1019"/>
      <c r="FMR88" s="1019"/>
      <c r="FMS88" s="1019"/>
      <c r="FMT88" s="1019"/>
      <c r="FMU88" s="1019"/>
      <c r="FMV88" s="1019"/>
      <c r="FMW88" s="1019"/>
      <c r="FMX88" s="1019"/>
      <c r="FMY88" s="1019"/>
      <c r="FMZ88" s="1019"/>
      <c r="FNA88" s="1019"/>
      <c r="FNB88" s="1019"/>
      <c r="FNC88" s="1019"/>
      <c r="FND88" s="1019"/>
      <c r="FNE88" s="1019"/>
      <c r="FNF88" s="1019"/>
      <c r="FNG88" s="1019"/>
      <c r="FNH88" s="1019"/>
      <c r="FNI88" s="1019"/>
      <c r="FNJ88" s="1019"/>
      <c r="FNK88" s="1019"/>
      <c r="FNL88" s="1019"/>
      <c r="FNM88" s="1019"/>
      <c r="FNN88" s="1019"/>
      <c r="FNO88" s="1019"/>
      <c r="FNP88" s="1019"/>
      <c r="FNQ88" s="1019"/>
      <c r="FNR88" s="1019"/>
      <c r="FNS88" s="1019"/>
      <c r="FNT88" s="1019"/>
      <c r="FNU88" s="1019"/>
      <c r="FNV88" s="1019"/>
      <c r="FNW88" s="1019"/>
      <c r="FNX88" s="1019"/>
      <c r="FNY88" s="1019"/>
      <c r="FNZ88" s="1019"/>
      <c r="FOA88" s="1019"/>
      <c r="FOB88" s="1019"/>
      <c r="FOC88" s="1019"/>
      <c r="FOD88" s="1019"/>
      <c r="FOE88" s="1019"/>
      <c r="FOF88" s="1019"/>
      <c r="FOG88" s="1019"/>
      <c r="FOH88" s="1019"/>
      <c r="FOI88" s="1019"/>
      <c r="FOJ88" s="1019"/>
      <c r="FOK88" s="1019"/>
      <c r="FOL88" s="1019"/>
      <c r="FOM88" s="1019"/>
      <c r="FON88" s="1019"/>
      <c r="FOO88" s="1019"/>
      <c r="FOP88" s="1019"/>
      <c r="FOQ88" s="1019"/>
      <c r="FOR88" s="1019"/>
      <c r="FOS88" s="1019"/>
      <c r="FOT88" s="1019"/>
      <c r="FOU88" s="1019"/>
      <c r="FOV88" s="1019"/>
      <c r="FOW88" s="1019"/>
      <c r="FOX88" s="1019"/>
      <c r="FOY88" s="1019"/>
      <c r="FOZ88" s="1019"/>
      <c r="FPA88" s="1019"/>
      <c r="FPB88" s="1019"/>
      <c r="FPC88" s="1019"/>
      <c r="FPD88" s="1019"/>
      <c r="FPE88" s="1019"/>
      <c r="FPF88" s="1019"/>
      <c r="FPG88" s="1019"/>
      <c r="FPH88" s="1019"/>
      <c r="FPI88" s="1019"/>
      <c r="FPJ88" s="1019"/>
      <c r="FPK88" s="1019"/>
      <c r="FPL88" s="1019"/>
      <c r="FPM88" s="1019"/>
      <c r="FPN88" s="1019"/>
      <c r="FPO88" s="1019"/>
      <c r="FPP88" s="1019"/>
      <c r="FPQ88" s="1019"/>
      <c r="FPR88" s="1019"/>
      <c r="FPS88" s="1019"/>
      <c r="FPT88" s="1019"/>
      <c r="FPU88" s="1019"/>
      <c r="FPV88" s="1019"/>
      <c r="FPW88" s="1019"/>
      <c r="FPX88" s="1019"/>
      <c r="FPY88" s="1019"/>
      <c r="FPZ88" s="1019"/>
      <c r="FQA88" s="1019"/>
      <c r="FQB88" s="1019"/>
      <c r="FQC88" s="1019"/>
      <c r="FQD88" s="1019"/>
      <c r="FQE88" s="1019"/>
      <c r="FQF88" s="1019"/>
      <c r="FQG88" s="1019"/>
      <c r="FQH88" s="1019"/>
      <c r="FQI88" s="1019"/>
      <c r="FQJ88" s="1019"/>
      <c r="FQK88" s="1019"/>
      <c r="FQL88" s="1019"/>
      <c r="FQM88" s="1019"/>
      <c r="FQN88" s="1019"/>
      <c r="FQO88" s="1019"/>
      <c r="FQP88" s="1019"/>
      <c r="FQQ88" s="1019"/>
      <c r="FQR88" s="1019"/>
      <c r="FQS88" s="1019"/>
      <c r="FQT88" s="1019"/>
      <c r="FQU88" s="1019"/>
      <c r="FQV88" s="1019"/>
      <c r="FQW88" s="1019"/>
      <c r="FQX88" s="1019"/>
      <c r="FQY88" s="1019"/>
      <c r="FQZ88" s="1019"/>
      <c r="FRA88" s="1019"/>
      <c r="FRB88" s="1019"/>
      <c r="FRC88" s="1019"/>
      <c r="FRD88" s="1019"/>
      <c r="FRE88" s="1019"/>
      <c r="FRF88" s="1019"/>
      <c r="FRG88" s="1019"/>
      <c r="FRH88" s="1019"/>
      <c r="FRI88" s="1019"/>
      <c r="FRJ88" s="1019"/>
      <c r="FRK88" s="1019"/>
      <c r="FRL88" s="1019"/>
      <c r="FRM88" s="1019"/>
      <c r="FRN88" s="1019"/>
      <c r="FRO88" s="1019"/>
      <c r="FRP88" s="1019"/>
      <c r="FRQ88" s="1019"/>
      <c r="FRR88" s="1019"/>
      <c r="FRS88" s="1019"/>
      <c r="FRT88" s="1019"/>
      <c r="FRU88" s="1019"/>
      <c r="FRV88" s="1019"/>
      <c r="FRW88" s="1019"/>
      <c r="FRX88" s="1019"/>
      <c r="FRY88" s="1019"/>
      <c r="FRZ88" s="1019"/>
      <c r="FSA88" s="1019"/>
      <c r="FSB88" s="1019"/>
      <c r="FSC88" s="1019"/>
      <c r="FSD88" s="1019"/>
      <c r="FSE88" s="1019"/>
      <c r="FSF88" s="1019"/>
      <c r="FSG88" s="1019"/>
      <c r="FSH88" s="1019"/>
      <c r="FSI88" s="1019"/>
      <c r="FSJ88" s="1019"/>
      <c r="FSK88" s="1019"/>
      <c r="FSL88" s="1019"/>
      <c r="FSM88" s="1019"/>
      <c r="FSN88" s="1019"/>
      <c r="FSO88" s="1019"/>
      <c r="FSP88" s="1019"/>
      <c r="FSQ88" s="1019"/>
      <c r="FSR88" s="1019"/>
      <c r="FSS88" s="1019"/>
      <c r="FST88" s="1019"/>
      <c r="FSU88" s="1019"/>
      <c r="FSV88" s="1019"/>
      <c r="FSW88" s="1019"/>
      <c r="FSX88" s="1019"/>
      <c r="FSY88" s="1019"/>
      <c r="FSZ88" s="1019"/>
      <c r="FTA88" s="1019"/>
      <c r="FTB88" s="1019"/>
      <c r="FTC88" s="1019"/>
      <c r="FTD88" s="1019"/>
      <c r="FTE88" s="1019"/>
      <c r="FTF88" s="1019"/>
      <c r="FTG88" s="1019"/>
      <c r="FTH88" s="1019"/>
      <c r="FTI88" s="1019"/>
      <c r="FTJ88" s="1019"/>
      <c r="FTK88" s="1019"/>
      <c r="FTL88" s="1019"/>
      <c r="FTM88" s="1019"/>
      <c r="FTN88" s="1019"/>
      <c r="FTO88" s="1019"/>
      <c r="FTP88" s="1019"/>
      <c r="FTQ88" s="1019"/>
      <c r="FTR88" s="1019"/>
      <c r="FTS88" s="1019"/>
      <c r="FTT88" s="1019"/>
      <c r="FTU88" s="1019"/>
      <c r="FTV88" s="1019"/>
      <c r="FTW88" s="1019"/>
      <c r="FTX88" s="1019"/>
      <c r="FTY88" s="1019"/>
      <c r="FTZ88" s="1019"/>
      <c r="FUA88" s="1019"/>
      <c r="FUB88" s="1019"/>
      <c r="FUC88" s="1019"/>
      <c r="FUD88" s="1019"/>
      <c r="FUE88" s="1019"/>
      <c r="FUF88" s="1019"/>
      <c r="FUG88" s="1019"/>
      <c r="FUH88" s="1019"/>
      <c r="FUI88" s="1019"/>
      <c r="FUJ88" s="1019"/>
      <c r="FUK88" s="1019"/>
      <c r="FUL88" s="1019"/>
      <c r="FUM88" s="1019"/>
      <c r="FUN88" s="1019"/>
      <c r="FUO88" s="1019"/>
      <c r="FUP88" s="1019"/>
      <c r="FUQ88" s="1019"/>
      <c r="FUR88" s="1019"/>
      <c r="FUS88" s="1019"/>
      <c r="FUT88" s="1019"/>
      <c r="FUU88" s="1019"/>
      <c r="FUV88" s="1019"/>
      <c r="FUW88" s="1019"/>
      <c r="FUX88" s="1019"/>
      <c r="FUY88" s="1019"/>
      <c r="FUZ88" s="1019"/>
      <c r="FVA88" s="1019"/>
      <c r="FVB88" s="1019"/>
      <c r="FVC88" s="1019"/>
      <c r="FVD88" s="1019"/>
      <c r="FVE88" s="1019"/>
      <c r="FVF88" s="1019"/>
      <c r="FVG88" s="1019"/>
      <c r="FVH88" s="1019"/>
      <c r="FVI88" s="1019"/>
      <c r="FVJ88" s="1019"/>
      <c r="FVK88" s="1019"/>
      <c r="FVL88" s="1019"/>
      <c r="FVM88" s="1019"/>
      <c r="FVN88" s="1019"/>
      <c r="FVO88" s="1019"/>
      <c r="FVP88" s="1019"/>
      <c r="FVQ88" s="1019"/>
      <c r="FVR88" s="1019"/>
      <c r="FVS88" s="1019"/>
      <c r="FVT88" s="1019"/>
      <c r="FVU88" s="1019"/>
      <c r="FVV88" s="1019"/>
      <c r="FVW88" s="1019"/>
      <c r="FVX88" s="1019"/>
      <c r="FVY88" s="1019"/>
      <c r="FVZ88" s="1019"/>
      <c r="FWA88" s="1019"/>
      <c r="FWB88" s="1019"/>
      <c r="FWC88" s="1019"/>
      <c r="FWD88" s="1019"/>
      <c r="FWE88" s="1019"/>
      <c r="FWF88" s="1019"/>
      <c r="FWG88" s="1019"/>
      <c r="FWH88" s="1019"/>
      <c r="FWI88" s="1019"/>
      <c r="FWJ88" s="1019"/>
      <c r="FWK88" s="1019"/>
      <c r="FWL88" s="1019"/>
      <c r="FWM88" s="1019"/>
      <c r="FWN88" s="1019"/>
      <c r="FWO88" s="1019"/>
      <c r="FWP88" s="1019"/>
      <c r="FWQ88" s="1019"/>
      <c r="FWR88" s="1019"/>
      <c r="FWS88" s="1019"/>
      <c r="FWT88" s="1019"/>
      <c r="FWU88" s="1019"/>
      <c r="FWV88" s="1019"/>
      <c r="FWW88" s="1019"/>
      <c r="FWX88" s="1019"/>
      <c r="FWY88" s="1019"/>
      <c r="FWZ88" s="1019"/>
      <c r="FXA88" s="1019"/>
      <c r="FXB88" s="1019"/>
      <c r="FXC88" s="1019"/>
      <c r="FXD88" s="1019"/>
      <c r="FXE88" s="1019"/>
      <c r="FXF88" s="1019"/>
      <c r="FXG88" s="1019"/>
      <c r="FXH88" s="1019"/>
      <c r="FXI88" s="1019"/>
      <c r="FXJ88" s="1019"/>
      <c r="FXK88" s="1019"/>
      <c r="FXL88" s="1019"/>
      <c r="FXM88" s="1019"/>
      <c r="FXN88" s="1019"/>
      <c r="FXO88" s="1019"/>
      <c r="FXP88" s="1019"/>
      <c r="FXQ88" s="1019"/>
      <c r="FXR88" s="1019"/>
      <c r="FXS88" s="1019"/>
      <c r="FXT88" s="1019"/>
      <c r="FXU88" s="1019"/>
      <c r="FXV88" s="1019"/>
      <c r="FXW88" s="1019"/>
      <c r="FXX88" s="1019"/>
      <c r="FXY88" s="1019"/>
      <c r="FXZ88" s="1019"/>
      <c r="FYA88" s="1019"/>
      <c r="FYB88" s="1019"/>
      <c r="FYC88" s="1019"/>
      <c r="FYD88" s="1019"/>
      <c r="FYE88" s="1019"/>
      <c r="FYF88" s="1019"/>
      <c r="FYG88" s="1019"/>
      <c r="FYH88" s="1019"/>
      <c r="FYI88" s="1019"/>
      <c r="FYJ88" s="1019"/>
      <c r="FYK88" s="1019"/>
      <c r="FYL88" s="1019"/>
      <c r="FYM88" s="1019"/>
      <c r="FYN88" s="1019"/>
      <c r="FYO88" s="1019"/>
      <c r="FYP88" s="1019"/>
      <c r="FYQ88" s="1019"/>
      <c r="FYR88" s="1019"/>
      <c r="FYS88" s="1019"/>
      <c r="FYT88" s="1019"/>
      <c r="FYU88" s="1019"/>
      <c r="FYV88" s="1019"/>
      <c r="FYW88" s="1019"/>
      <c r="FYX88" s="1019"/>
      <c r="FYY88" s="1019"/>
      <c r="FYZ88" s="1019"/>
      <c r="FZA88" s="1019"/>
      <c r="FZB88" s="1019"/>
      <c r="FZC88" s="1019"/>
      <c r="FZD88" s="1019"/>
      <c r="FZE88" s="1019"/>
      <c r="FZF88" s="1019"/>
      <c r="FZG88" s="1019"/>
      <c r="FZH88" s="1019"/>
      <c r="FZI88" s="1019"/>
      <c r="FZJ88" s="1019"/>
      <c r="FZK88" s="1019"/>
      <c r="FZL88" s="1019"/>
      <c r="FZM88" s="1019"/>
      <c r="FZN88" s="1019"/>
      <c r="FZO88" s="1019"/>
      <c r="FZP88" s="1019"/>
      <c r="FZQ88" s="1019"/>
      <c r="FZR88" s="1019"/>
      <c r="FZS88" s="1019"/>
      <c r="FZT88" s="1019"/>
      <c r="FZU88" s="1019"/>
      <c r="FZV88" s="1019"/>
      <c r="FZW88" s="1019"/>
      <c r="FZX88" s="1019"/>
      <c r="FZY88" s="1019"/>
      <c r="FZZ88" s="1019"/>
      <c r="GAA88" s="1019"/>
      <c r="GAB88" s="1019"/>
      <c r="GAC88" s="1019"/>
      <c r="GAD88" s="1019"/>
      <c r="GAE88" s="1019"/>
      <c r="GAF88" s="1019"/>
      <c r="GAG88" s="1019"/>
      <c r="GAH88" s="1019"/>
      <c r="GAI88" s="1019"/>
      <c r="GAJ88" s="1019"/>
      <c r="GAK88" s="1019"/>
      <c r="GAL88" s="1019"/>
      <c r="GAM88" s="1019"/>
      <c r="GAN88" s="1019"/>
      <c r="GAO88" s="1019"/>
      <c r="GAP88" s="1019"/>
      <c r="GAQ88" s="1019"/>
      <c r="GAR88" s="1019"/>
      <c r="GAS88" s="1019"/>
      <c r="GAT88" s="1019"/>
      <c r="GAU88" s="1019"/>
      <c r="GAV88" s="1019"/>
      <c r="GAW88" s="1019"/>
      <c r="GAX88" s="1019"/>
      <c r="GAY88" s="1019"/>
      <c r="GAZ88" s="1019"/>
      <c r="GBA88" s="1019"/>
      <c r="GBB88" s="1019"/>
      <c r="GBC88" s="1019"/>
      <c r="GBD88" s="1019"/>
      <c r="GBE88" s="1019"/>
      <c r="GBF88" s="1019"/>
      <c r="GBG88" s="1019"/>
      <c r="GBH88" s="1019"/>
      <c r="GBI88" s="1019"/>
      <c r="GBJ88" s="1019"/>
      <c r="GBK88" s="1019"/>
      <c r="GBL88" s="1019"/>
      <c r="GBM88" s="1019"/>
      <c r="GBN88" s="1019"/>
      <c r="GBO88" s="1019"/>
      <c r="GBP88" s="1019"/>
      <c r="GBQ88" s="1019"/>
      <c r="GBR88" s="1019"/>
      <c r="GBS88" s="1019"/>
      <c r="GBT88" s="1019"/>
      <c r="GBU88" s="1019"/>
      <c r="GBV88" s="1019"/>
      <c r="GBW88" s="1019"/>
      <c r="GBX88" s="1019"/>
      <c r="GBY88" s="1019"/>
      <c r="GBZ88" s="1019"/>
      <c r="GCA88" s="1019"/>
      <c r="GCB88" s="1019"/>
      <c r="GCC88" s="1019"/>
      <c r="GCD88" s="1019"/>
      <c r="GCE88" s="1019"/>
      <c r="GCF88" s="1019"/>
      <c r="GCG88" s="1019"/>
      <c r="GCH88" s="1019"/>
      <c r="GCI88" s="1019"/>
      <c r="GCJ88" s="1019"/>
      <c r="GCK88" s="1019"/>
      <c r="GCL88" s="1019"/>
      <c r="GCM88" s="1019"/>
      <c r="GCN88" s="1019"/>
      <c r="GCO88" s="1019"/>
      <c r="GCP88" s="1019"/>
      <c r="GCQ88" s="1019"/>
      <c r="GCR88" s="1019"/>
      <c r="GCS88" s="1019"/>
      <c r="GCT88" s="1019"/>
      <c r="GCU88" s="1019"/>
      <c r="GCV88" s="1019"/>
      <c r="GCW88" s="1019"/>
      <c r="GCX88" s="1019"/>
      <c r="GCY88" s="1019"/>
      <c r="GCZ88" s="1019"/>
      <c r="GDA88" s="1019"/>
      <c r="GDB88" s="1019"/>
      <c r="GDC88" s="1019"/>
      <c r="GDD88" s="1019"/>
      <c r="GDE88" s="1019"/>
      <c r="GDF88" s="1019"/>
      <c r="GDG88" s="1019"/>
      <c r="GDH88" s="1019"/>
      <c r="GDI88" s="1019"/>
      <c r="GDJ88" s="1019"/>
      <c r="GDK88" s="1019"/>
      <c r="GDL88" s="1019"/>
      <c r="GDM88" s="1019"/>
      <c r="GDN88" s="1019"/>
      <c r="GDO88" s="1019"/>
      <c r="GDP88" s="1019"/>
      <c r="GDQ88" s="1019"/>
      <c r="GDR88" s="1019"/>
      <c r="GDS88" s="1019"/>
      <c r="GDT88" s="1019"/>
      <c r="GDU88" s="1019"/>
      <c r="GDV88" s="1019"/>
      <c r="GDW88" s="1019"/>
      <c r="GDX88" s="1019"/>
      <c r="GDY88" s="1019"/>
      <c r="GDZ88" s="1019"/>
      <c r="GEA88" s="1019"/>
      <c r="GEB88" s="1019"/>
      <c r="GEC88" s="1019"/>
      <c r="GED88" s="1019"/>
      <c r="GEE88" s="1019"/>
      <c r="GEF88" s="1019"/>
      <c r="GEG88" s="1019"/>
      <c r="GEH88" s="1019"/>
      <c r="GEI88" s="1019"/>
      <c r="GEJ88" s="1019"/>
      <c r="GEK88" s="1019"/>
      <c r="GEL88" s="1019"/>
      <c r="GEM88" s="1019"/>
      <c r="GEN88" s="1019"/>
      <c r="GEO88" s="1019"/>
      <c r="GEP88" s="1019"/>
      <c r="GEQ88" s="1019"/>
      <c r="GER88" s="1019"/>
      <c r="GES88" s="1019"/>
      <c r="GET88" s="1019"/>
      <c r="GEU88" s="1019"/>
      <c r="GEV88" s="1019"/>
      <c r="GEW88" s="1019"/>
      <c r="GEX88" s="1019"/>
      <c r="GEY88" s="1019"/>
      <c r="GEZ88" s="1019"/>
      <c r="GFA88" s="1019"/>
      <c r="GFB88" s="1019"/>
      <c r="GFC88" s="1019"/>
      <c r="GFD88" s="1019"/>
      <c r="GFE88" s="1019"/>
      <c r="GFF88" s="1019"/>
      <c r="GFG88" s="1019"/>
      <c r="GFH88" s="1019"/>
      <c r="GFI88" s="1019"/>
      <c r="GFJ88" s="1019"/>
      <c r="GFK88" s="1019"/>
      <c r="GFL88" s="1019"/>
      <c r="GFM88" s="1019"/>
      <c r="GFN88" s="1019"/>
      <c r="GFO88" s="1019"/>
      <c r="GFP88" s="1019"/>
      <c r="GFQ88" s="1019"/>
      <c r="GFR88" s="1019"/>
      <c r="GFS88" s="1019"/>
      <c r="GFT88" s="1019"/>
      <c r="GFU88" s="1019"/>
      <c r="GFV88" s="1019"/>
      <c r="GFW88" s="1019"/>
      <c r="GFX88" s="1019"/>
      <c r="GFY88" s="1019"/>
      <c r="GFZ88" s="1019"/>
      <c r="GGA88" s="1019"/>
      <c r="GGB88" s="1019"/>
      <c r="GGC88" s="1019"/>
      <c r="GGD88" s="1019"/>
      <c r="GGE88" s="1019"/>
      <c r="GGF88" s="1019"/>
      <c r="GGG88" s="1019"/>
      <c r="GGH88" s="1019"/>
      <c r="GGI88" s="1019"/>
      <c r="GGJ88" s="1019"/>
      <c r="GGK88" s="1019"/>
      <c r="GGL88" s="1019"/>
      <c r="GGM88" s="1019"/>
      <c r="GGN88" s="1019"/>
      <c r="GGO88" s="1019"/>
      <c r="GGP88" s="1019"/>
      <c r="GGQ88" s="1019"/>
      <c r="GGR88" s="1019"/>
      <c r="GGS88" s="1019"/>
      <c r="GGT88" s="1019"/>
      <c r="GGU88" s="1019"/>
      <c r="GGV88" s="1019"/>
      <c r="GGW88" s="1019"/>
      <c r="GGX88" s="1019"/>
      <c r="GGY88" s="1019"/>
      <c r="GGZ88" s="1019"/>
      <c r="GHA88" s="1019"/>
      <c r="GHB88" s="1019"/>
      <c r="GHC88" s="1019"/>
      <c r="GHD88" s="1019"/>
      <c r="GHE88" s="1019"/>
      <c r="GHF88" s="1019"/>
      <c r="GHG88" s="1019"/>
      <c r="GHH88" s="1019"/>
      <c r="GHI88" s="1019"/>
      <c r="GHJ88" s="1019"/>
      <c r="GHK88" s="1019"/>
      <c r="GHL88" s="1019"/>
      <c r="GHM88" s="1019"/>
      <c r="GHN88" s="1019"/>
      <c r="GHO88" s="1019"/>
      <c r="GHP88" s="1019"/>
      <c r="GHQ88" s="1019"/>
      <c r="GHR88" s="1019"/>
      <c r="GHS88" s="1019"/>
      <c r="GHT88" s="1019"/>
      <c r="GHU88" s="1019"/>
      <c r="GHV88" s="1019"/>
      <c r="GHW88" s="1019"/>
      <c r="GHX88" s="1019"/>
      <c r="GHY88" s="1019"/>
      <c r="GHZ88" s="1019"/>
      <c r="GIA88" s="1019"/>
      <c r="GIB88" s="1019"/>
      <c r="GIC88" s="1019"/>
      <c r="GID88" s="1019"/>
      <c r="GIE88" s="1019"/>
      <c r="GIF88" s="1019"/>
      <c r="GIG88" s="1019"/>
      <c r="GIH88" s="1019"/>
      <c r="GII88" s="1019"/>
      <c r="GIJ88" s="1019"/>
      <c r="GIK88" s="1019"/>
      <c r="GIL88" s="1019"/>
      <c r="GIM88" s="1019"/>
      <c r="GIN88" s="1019"/>
      <c r="GIO88" s="1019"/>
      <c r="GIP88" s="1019"/>
      <c r="GIQ88" s="1019"/>
      <c r="GIR88" s="1019"/>
      <c r="GIS88" s="1019"/>
      <c r="GIT88" s="1019"/>
      <c r="GIU88" s="1019"/>
      <c r="GIV88" s="1019"/>
      <c r="GIW88" s="1019"/>
      <c r="GIX88" s="1019"/>
      <c r="GIY88" s="1019"/>
      <c r="GIZ88" s="1019"/>
      <c r="GJA88" s="1019"/>
      <c r="GJB88" s="1019"/>
      <c r="GJC88" s="1019"/>
      <c r="GJD88" s="1019"/>
      <c r="GJE88" s="1019"/>
      <c r="GJF88" s="1019"/>
      <c r="GJG88" s="1019"/>
      <c r="GJH88" s="1019"/>
      <c r="GJI88" s="1019"/>
      <c r="GJJ88" s="1019"/>
      <c r="GJK88" s="1019"/>
      <c r="GJL88" s="1019"/>
      <c r="GJM88" s="1019"/>
      <c r="GJN88" s="1019"/>
      <c r="GJO88" s="1019"/>
      <c r="GJP88" s="1019"/>
      <c r="GJQ88" s="1019"/>
      <c r="GJR88" s="1019"/>
      <c r="GJS88" s="1019"/>
      <c r="GJT88" s="1019"/>
      <c r="GJU88" s="1019"/>
      <c r="GJV88" s="1019"/>
      <c r="GJW88" s="1019"/>
      <c r="GJX88" s="1019"/>
      <c r="GJY88" s="1019"/>
      <c r="GJZ88" s="1019"/>
      <c r="GKA88" s="1019"/>
      <c r="GKB88" s="1019"/>
      <c r="GKC88" s="1019"/>
      <c r="GKD88" s="1019"/>
      <c r="GKE88" s="1019"/>
      <c r="GKF88" s="1019"/>
      <c r="GKG88" s="1019"/>
      <c r="GKH88" s="1019"/>
      <c r="GKI88" s="1019"/>
      <c r="GKJ88" s="1019"/>
      <c r="GKK88" s="1019"/>
      <c r="GKL88" s="1019"/>
      <c r="GKM88" s="1019"/>
      <c r="GKN88" s="1019"/>
      <c r="GKO88" s="1019"/>
      <c r="GKP88" s="1019"/>
      <c r="GKQ88" s="1019"/>
      <c r="GKR88" s="1019"/>
      <c r="GKS88" s="1019"/>
      <c r="GKT88" s="1019"/>
      <c r="GKU88" s="1019"/>
      <c r="GKV88" s="1019"/>
      <c r="GKW88" s="1019"/>
      <c r="GKX88" s="1019"/>
      <c r="GKY88" s="1019"/>
      <c r="GKZ88" s="1019"/>
      <c r="GLA88" s="1019"/>
      <c r="GLB88" s="1019"/>
      <c r="GLC88" s="1019"/>
      <c r="GLD88" s="1019"/>
      <c r="GLE88" s="1019"/>
      <c r="GLF88" s="1019"/>
      <c r="GLG88" s="1019"/>
      <c r="GLH88" s="1019"/>
      <c r="GLI88" s="1019"/>
      <c r="GLJ88" s="1019"/>
      <c r="GLK88" s="1019"/>
      <c r="GLL88" s="1019"/>
      <c r="GLM88" s="1019"/>
      <c r="GLN88" s="1019"/>
      <c r="GLO88" s="1019"/>
      <c r="GLP88" s="1019"/>
      <c r="GLQ88" s="1019"/>
      <c r="GLR88" s="1019"/>
      <c r="GLS88" s="1019"/>
      <c r="GLT88" s="1019"/>
      <c r="GLU88" s="1019"/>
      <c r="GLV88" s="1019"/>
      <c r="GLW88" s="1019"/>
      <c r="GLX88" s="1019"/>
      <c r="GLY88" s="1019"/>
      <c r="GLZ88" s="1019"/>
      <c r="GMA88" s="1019"/>
      <c r="GMB88" s="1019"/>
      <c r="GMC88" s="1019"/>
      <c r="GMD88" s="1019"/>
      <c r="GME88" s="1019"/>
      <c r="GMF88" s="1019"/>
      <c r="GMG88" s="1019"/>
      <c r="GMH88" s="1019"/>
      <c r="GMI88" s="1019"/>
      <c r="GMJ88" s="1019"/>
      <c r="GMK88" s="1019"/>
      <c r="GML88" s="1019"/>
      <c r="GMM88" s="1019"/>
      <c r="GMN88" s="1019"/>
      <c r="GMO88" s="1019"/>
      <c r="GMP88" s="1019"/>
      <c r="GMQ88" s="1019"/>
      <c r="GMR88" s="1019"/>
      <c r="GMS88" s="1019"/>
      <c r="GMT88" s="1019"/>
      <c r="GMU88" s="1019"/>
      <c r="GMV88" s="1019"/>
      <c r="GMW88" s="1019"/>
      <c r="GMX88" s="1019"/>
      <c r="GMY88" s="1019"/>
      <c r="GMZ88" s="1019"/>
      <c r="GNA88" s="1019"/>
      <c r="GNB88" s="1019"/>
      <c r="GNC88" s="1019"/>
      <c r="GND88" s="1019"/>
      <c r="GNE88" s="1019"/>
      <c r="GNF88" s="1019"/>
      <c r="GNG88" s="1019"/>
      <c r="GNH88" s="1019"/>
      <c r="GNI88" s="1019"/>
      <c r="GNJ88" s="1019"/>
      <c r="GNK88" s="1019"/>
      <c r="GNL88" s="1019"/>
      <c r="GNM88" s="1019"/>
      <c r="GNN88" s="1019"/>
      <c r="GNO88" s="1019"/>
      <c r="GNP88" s="1019"/>
      <c r="GNQ88" s="1019"/>
      <c r="GNR88" s="1019"/>
      <c r="GNS88" s="1019"/>
      <c r="GNT88" s="1019"/>
      <c r="GNU88" s="1019"/>
      <c r="GNV88" s="1019"/>
      <c r="GNW88" s="1019"/>
      <c r="GNX88" s="1019"/>
      <c r="GNY88" s="1019"/>
      <c r="GNZ88" s="1019"/>
      <c r="GOA88" s="1019"/>
      <c r="GOB88" s="1019"/>
      <c r="GOC88" s="1019"/>
      <c r="GOD88" s="1019"/>
      <c r="GOE88" s="1019"/>
      <c r="GOF88" s="1019"/>
      <c r="GOG88" s="1019"/>
      <c r="GOH88" s="1019"/>
      <c r="GOI88" s="1019"/>
      <c r="GOJ88" s="1019"/>
      <c r="GOK88" s="1019"/>
      <c r="GOL88" s="1019"/>
      <c r="GOM88" s="1019"/>
      <c r="GON88" s="1019"/>
      <c r="GOO88" s="1019"/>
      <c r="GOP88" s="1019"/>
      <c r="GOQ88" s="1019"/>
      <c r="GOR88" s="1019"/>
      <c r="GOS88" s="1019"/>
      <c r="GOT88" s="1019"/>
      <c r="GOU88" s="1019"/>
      <c r="GOV88" s="1019"/>
      <c r="GOW88" s="1019"/>
      <c r="GOX88" s="1019"/>
      <c r="GOY88" s="1019"/>
      <c r="GOZ88" s="1019"/>
      <c r="GPA88" s="1019"/>
      <c r="GPB88" s="1019"/>
      <c r="GPC88" s="1019"/>
      <c r="GPD88" s="1019"/>
      <c r="GPE88" s="1019"/>
      <c r="GPF88" s="1019"/>
      <c r="GPG88" s="1019"/>
      <c r="GPH88" s="1019"/>
      <c r="GPI88" s="1019"/>
      <c r="GPJ88" s="1019"/>
      <c r="GPK88" s="1019"/>
      <c r="GPL88" s="1019"/>
      <c r="GPM88" s="1019"/>
      <c r="GPN88" s="1019"/>
      <c r="GPO88" s="1019"/>
      <c r="GPP88" s="1019"/>
      <c r="GPQ88" s="1019"/>
      <c r="GPR88" s="1019"/>
      <c r="GPS88" s="1019"/>
      <c r="GPT88" s="1019"/>
      <c r="GPU88" s="1019"/>
      <c r="GPV88" s="1019"/>
      <c r="GPW88" s="1019"/>
      <c r="GPX88" s="1019"/>
      <c r="GPY88" s="1019"/>
      <c r="GPZ88" s="1019"/>
      <c r="GQA88" s="1019"/>
      <c r="GQB88" s="1019"/>
      <c r="GQC88" s="1019"/>
      <c r="GQD88" s="1019"/>
      <c r="GQE88" s="1019"/>
      <c r="GQF88" s="1019"/>
      <c r="GQG88" s="1019"/>
      <c r="GQH88" s="1019"/>
      <c r="GQI88" s="1019"/>
      <c r="GQJ88" s="1019"/>
      <c r="GQK88" s="1019"/>
      <c r="GQL88" s="1019"/>
      <c r="GQM88" s="1019"/>
      <c r="GQN88" s="1019"/>
      <c r="GQO88" s="1019"/>
      <c r="GQP88" s="1019"/>
      <c r="GQQ88" s="1019"/>
      <c r="GQR88" s="1019"/>
      <c r="GQS88" s="1019"/>
      <c r="GQT88" s="1019"/>
      <c r="GQU88" s="1019"/>
      <c r="GQV88" s="1019"/>
      <c r="GQW88" s="1019"/>
      <c r="GQX88" s="1019"/>
      <c r="GQY88" s="1019"/>
      <c r="GQZ88" s="1019"/>
      <c r="GRA88" s="1019"/>
      <c r="GRB88" s="1019"/>
      <c r="GRC88" s="1019"/>
      <c r="GRD88" s="1019"/>
      <c r="GRE88" s="1019"/>
      <c r="GRF88" s="1019"/>
      <c r="GRG88" s="1019"/>
      <c r="GRH88" s="1019"/>
      <c r="GRI88" s="1019"/>
      <c r="GRJ88" s="1019"/>
      <c r="GRK88" s="1019"/>
      <c r="GRL88" s="1019"/>
      <c r="GRM88" s="1019"/>
      <c r="GRN88" s="1019"/>
      <c r="GRO88" s="1019"/>
      <c r="GRP88" s="1019"/>
      <c r="GRQ88" s="1019"/>
      <c r="GRR88" s="1019"/>
      <c r="GRS88" s="1019"/>
      <c r="GRT88" s="1019"/>
      <c r="GRU88" s="1019"/>
      <c r="GRV88" s="1019"/>
      <c r="GRW88" s="1019"/>
      <c r="GRX88" s="1019"/>
      <c r="GRY88" s="1019"/>
      <c r="GRZ88" s="1019"/>
      <c r="GSA88" s="1019"/>
      <c r="GSB88" s="1019"/>
      <c r="GSC88" s="1019"/>
      <c r="GSD88" s="1019"/>
      <c r="GSE88" s="1019"/>
      <c r="GSF88" s="1019"/>
      <c r="GSG88" s="1019"/>
      <c r="GSH88" s="1019"/>
      <c r="GSI88" s="1019"/>
      <c r="GSJ88" s="1019"/>
      <c r="GSK88" s="1019"/>
      <c r="GSL88" s="1019"/>
      <c r="GSM88" s="1019"/>
      <c r="GSN88" s="1019"/>
      <c r="GSO88" s="1019"/>
      <c r="GSP88" s="1019"/>
      <c r="GSQ88" s="1019"/>
      <c r="GSR88" s="1019"/>
      <c r="GSS88" s="1019"/>
      <c r="GST88" s="1019"/>
      <c r="GSU88" s="1019"/>
      <c r="GSV88" s="1019"/>
      <c r="GSW88" s="1019"/>
      <c r="GSX88" s="1019"/>
      <c r="GSY88" s="1019"/>
      <c r="GSZ88" s="1019"/>
      <c r="GTA88" s="1019"/>
      <c r="GTB88" s="1019"/>
      <c r="GTC88" s="1019"/>
      <c r="GTD88" s="1019"/>
      <c r="GTE88" s="1019"/>
      <c r="GTF88" s="1019"/>
      <c r="GTG88" s="1019"/>
      <c r="GTH88" s="1019"/>
      <c r="GTI88" s="1019"/>
      <c r="GTJ88" s="1019"/>
      <c r="GTK88" s="1019"/>
      <c r="GTL88" s="1019"/>
      <c r="GTM88" s="1019"/>
      <c r="GTN88" s="1019"/>
      <c r="GTO88" s="1019"/>
      <c r="GTP88" s="1019"/>
      <c r="GTQ88" s="1019"/>
      <c r="GTR88" s="1019"/>
      <c r="GTS88" s="1019"/>
      <c r="GTT88" s="1019"/>
      <c r="GTU88" s="1019"/>
      <c r="GTV88" s="1019"/>
      <c r="GTW88" s="1019"/>
      <c r="GTX88" s="1019"/>
      <c r="GTY88" s="1019"/>
      <c r="GTZ88" s="1019"/>
      <c r="GUA88" s="1019"/>
      <c r="GUB88" s="1019"/>
      <c r="GUC88" s="1019"/>
      <c r="GUD88" s="1019"/>
      <c r="GUE88" s="1019"/>
      <c r="GUF88" s="1019"/>
      <c r="GUG88" s="1019"/>
      <c r="GUH88" s="1019"/>
      <c r="GUI88" s="1019"/>
      <c r="GUJ88" s="1019"/>
      <c r="GUK88" s="1019"/>
      <c r="GUL88" s="1019"/>
      <c r="GUM88" s="1019"/>
      <c r="GUN88" s="1019"/>
      <c r="GUO88" s="1019"/>
      <c r="GUP88" s="1019"/>
      <c r="GUQ88" s="1019"/>
      <c r="GUR88" s="1019"/>
      <c r="GUS88" s="1019"/>
      <c r="GUT88" s="1019"/>
      <c r="GUU88" s="1019"/>
      <c r="GUV88" s="1019"/>
      <c r="GUW88" s="1019"/>
      <c r="GUX88" s="1019"/>
      <c r="GUY88" s="1019"/>
      <c r="GUZ88" s="1019"/>
      <c r="GVA88" s="1019"/>
      <c r="GVB88" s="1019"/>
      <c r="GVC88" s="1019"/>
      <c r="GVD88" s="1019"/>
      <c r="GVE88" s="1019"/>
      <c r="GVF88" s="1019"/>
      <c r="GVG88" s="1019"/>
      <c r="GVH88" s="1019"/>
      <c r="GVI88" s="1019"/>
      <c r="GVJ88" s="1019"/>
      <c r="GVK88" s="1019"/>
      <c r="GVL88" s="1019"/>
      <c r="GVM88" s="1019"/>
      <c r="GVN88" s="1019"/>
      <c r="GVO88" s="1019"/>
      <c r="GVP88" s="1019"/>
      <c r="GVQ88" s="1019"/>
      <c r="GVR88" s="1019"/>
      <c r="GVS88" s="1019"/>
      <c r="GVT88" s="1019"/>
      <c r="GVU88" s="1019"/>
      <c r="GVV88" s="1019"/>
      <c r="GVW88" s="1019"/>
      <c r="GVX88" s="1019"/>
      <c r="GVY88" s="1019"/>
      <c r="GVZ88" s="1019"/>
      <c r="GWA88" s="1019"/>
      <c r="GWB88" s="1019"/>
      <c r="GWC88" s="1019"/>
      <c r="GWD88" s="1019"/>
      <c r="GWE88" s="1019"/>
      <c r="GWF88" s="1019"/>
      <c r="GWG88" s="1019"/>
      <c r="GWH88" s="1019"/>
      <c r="GWI88" s="1019"/>
      <c r="GWJ88" s="1019"/>
      <c r="GWK88" s="1019"/>
      <c r="GWL88" s="1019"/>
      <c r="GWM88" s="1019"/>
      <c r="GWN88" s="1019"/>
      <c r="GWO88" s="1019"/>
      <c r="GWP88" s="1019"/>
      <c r="GWQ88" s="1019"/>
      <c r="GWR88" s="1019"/>
      <c r="GWS88" s="1019"/>
      <c r="GWT88" s="1019"/>
      <c r="GWU88" s="1019"/>
      <c r="GWV88" s="1019"/>
      <c r="GWW88" s="1019"/>
      <c r="GWX88" s="1019"/>
      <c r="GWY88" s="1019"/>
      <c r="GWZ88" s="1019"/>
      <c r="GXA88" s="1019"/>
      <c r="GXB88" s="1019"/>
      <c r="GXC88" s="1019"/>
      <c r="GXD88" s="1019"/>
      <c r="GXE88" s="1019"/>
      <c r="GXF88" s="1019"/>
      <c r="GXG88" s="1019"/>
      <c r="GXH88" s="1019"/>
      <c r="GXI88" s="1019"/>
      <c r="GXJ88" s="1019"/>
      <c r="GXK88" s="1019"/>
      <c r="GXL88" s="1019"/>
      <c r="GXM88" s="1019"/>
      <c r="GXN88" s="1019"/>
      <c r="GXO88" s="1019"/>
      <c r="GXP88" s="1019"/>
      <c r="GXQ88" s="1019"/>
      <c r="GXR88" s="1019"/>
      <c r="GXS88" s="1019"/>
      <c r="GXT88" s="1019"/>
      <c r="GXU88" s="1019"/>
      <c r="GXV88" s="1019"/>
      <c r="GXW88" s="1019"/>
      <c r="GXX88" s="1019"/>
      <c r="GXY88" s="1019"/>
      <c r="GXZ88" s="1019"/>
      <c r="GYA88" s="1019"/>
      <c r="GYB88" s="1019"/>
      <c r="GYC88" s="1019"/>
      <c r="GYD88" s="1019"/>
      <c r="GYE88" s="1019"/>
      <c r="GYF88" s="1019"/>
      <c r="GYG88" s="1019"/>
      <c r="GYH88" s="1019"/>
      <c r="GYI88" s="1019"/>
      <c r="GYJ88" s="1019"/>
      <c r="GYK88" s="1019"/>
      <c r="GYL88" s="1019"/>
      <c r="GYM88" s="1019"/>
      <c r="GYN88" s="1019"/>
      <c r="GYO88" s="1019"/>
      <c r="GYP88" s="1019"/>
      <c r="GYQ88" s="1019"/>
      <c r="GYR88" s="1019"/>
      <c r="GYS88" s="1019"/>
      <c r="GYT88" s="1019"/>
      <c r="GYU88" s="1019"/>
      <c r="GYV88" s="1019"/>
      <c r="GYW88" s="1019"/>
      <c r="GYX88" s="1019"/>
      <c r="GYY88" s="1019"/>
      <c r="GYZ88" s="1019"/>
      <c r="GZA88" s="1019"/>
      <c r="GZB88" s="1019"/>
      <c r="GZC88" s="1019"/>
      <c r="GZD88" s="1019"/>
      <c r="GZE88" s="1019"/>
      <c r="GZF88" s="1019"/>
      <c r="GZG88" s="1019"/>
      <c r="GZH88" s="1019"/>
      <c r="GZI88" s="1019"/>
      <c r="GZJ88" s="1019"/>
      <c r="GZK88" s="1019"/>
      <c r="GZL88" s="1019"/>
      <c r="GZM88" s="1019"/>
      <c r="GZN88" s="1019"/>
      <c r="GZO88" s="1019"/>
      <c r="GZP88" s="1019"/>
      <c r="GZQ88" s="1019"/>
      <c r="GZR88" s="1019"/>
      <c r="GZS88" s="1019"/>
      <c r="GZT88" s="1019"/>
      <c r="GZU88" s="1019"/>
      <c r="GZV88" s="1019"/>
      <c r="GZW88" s="1019"/>
      <c r="GZX88" s="1019"/>
      <c r="GZY88" s="1019"/>
      <c r="GZZ88" s="1019"/>
      <c r="HAA88" s="1019"/>
      <c r="HAB88" s="1019"/>
      <c r="HAC88" s="1019"/>
      <c r="HAD88" s="1019"/>
      <c r="HAE88" s="1019"/>
      <c r="HAF88" s="1019"/>
      <c r="HAG88" s="1019"/>
      <c r="HAH88" s="1019"/>
      <c r="HAI88" s="1019"/>
      <c r="HAJ88" s="1019"/>
      <c r="HAK88" s="1019"/>
      <c r="HAL88" s="1019"/>
      <c r="HAM88" s="1019"/>
      <c r="HAN88" s="1019"/>
      <c r="HAO88" s="1019"/>
      <c r="HAP88" s="1019"/>
      <c r="HAQ88" s="1019"/>
      <c r="HAR88" s="1019"/>
      <c r="HAS88" s="1019"/>
      <c r="HAT88" s="1019"/>
      <c r="HAU88" s="1019"/>
      <c r="HAV88" s="1019"/>
      <c r="HAW88" s="1019"/>
      <c r="HAX88" s="1019"/>
      <c r="HAY88" s="1019"/>
      <c r="HAZ88" s="1019"/>
      <c r="HBA88" s="1019"/>
      <c r="HBB88" s="1019"/>
      <c r="HBC88" s="1019"/>
      <c r="HBD88" s="1019"/>
      <c r="HBE88" s="1019"/>
      <c r="HBF88" s="1019"/>
      <c r="HBG88" s="1019"/>
      <c r="HBH88" s="1019"/>
      <c r="HBI88" s="1019"/>
      <c r="HBJ88" s="1019"/>
      <c r="HBK88" s="1019"/>
      <c r="HBL88" s="1019"/>
      <c r="HBM88" s="1019"/>
      <c r="HBN88" s="1019"/>
      <c r="HBO88" s="1019"/>
      <c r="HBP88" s="1019"/>
      <c r="HBQ88" s="1019"/>
      <c r="HBR88" s="1019"/>
      <c r="HBS88" s="1019"/>
      <c r="HBT88" s="1019"/>
      <c r="HBU88" s="1019"/>
      <c r="HBV88" s="1019"/>
      <c r="HBW88" s="1019"/>
      <c r="HBX88" s="1019"/>
      <c r="HBY88" s="1019"/>
      <c r="HBZ88" s="1019"/>
      <c r="HCA88" s="1019"/>
      <c r="HCB88" s="1019"/>
      <c r="HCC88" s="1019"/>
      <c r="HCD88" s="1019"/>
      <c r="HCE88" s="1019"/>
      <c r="HCF88" s="1019"/>
      <c r="HCG88" s="1019"/>
      <c r="HCH88" s="1019"/>
      <c r="HCI88" s="1019"/>
      <c r="HCJ88" s="1019"/>
      <c r="HCK88" s="1019"/>
      <c r="HCL88" s="1019"/>
      <c r="HCM88" s="1019"/>
      <c r="HCN88" s="1019"/>
      <c r="HCO88" s="1019"/>
      <c r="HCP88" s="1019"/>
      <c r="HCQ88" s="1019"/>
      <c r="HCR88" s="1019"/>
      <c r="HCS88" s="1019"/>
      <c r="HCT88" s="1019"/>
      <c r="HCU88" s="1019"/>
      <c r="HCV88" s="1019"/>
      <c r="HCW88" s="1019"/>
      <c r="HCX88" s="1019"/>
      <c r="HCY88" s="1019"/>
      <c r="HCZ88" s="1019"/>
      <c r="HDA88" s="1019"/>
      <c r="HDB88" s="1019"/>
      <c r="HDC88" s="1019"/>
      <c r="HDD88" s="1019"/>
      <c r="HDE88" s="1019"/>
      <c r="HDF88" s="1019"/>
      <c r="HDG88" s="1019"/>
      <c r="HDH88" s="1019"/>
      <c r="HDI88" s="1019"/>
      <c r="HDJ88" s="1019"/>
      <c r="HDK88" s="1019"/>
      <c r="HDL88" s="1019"/>
      <c r="HDM88" s="1019"/>
      <c r="HDN88" s="1019"/>
      <c r="HDO88" s="1019"/>
      <c r="HDP88" s="1019"/>
      <c r="HDQ88" s="1019"/>
      <c r="HDR88" s="1019"/>
      <c r="HDS88" s="1019"/>
      <c r="HDT88" s="1019"/>
      <c r="HDU88" s="1019"/>
      <c r="HDV88" s="1019"/>
      <c r="HDW88" s="1019"/>
      <c r="HDX88" s="1019"/>
      <c r="HDY88" s="1019"/>
      <c r="HDZ88" s="1019"/>
      <c r="HEA88" s="1019"/>
      <c r="HEB88" s="1019"/>
      <c r="HEC88" s="1019"/>
      <c r="HED88" s="1019"/>
      <c r="HEE88" s="1019"/>
      <c r="HEF88" s="1019"/>
      <c r="HEG88" s="1019"/>
      <c r="HEH88" s="1019"/>
      <c r="HEI88" s="1019"/>
      <c r="HEJ88" s="1019"/>
      <c r="HEK88" s="1019"/>
      <c r="HEL88" s="1019"/>
      <c r="HEM88" s="1019"/>
      <c r="HEN88" s="1019"/>
      <c r="HEO88" s="1019"/>
      <c r="HEP88" s="1019"/>
      <c r="HEQ88" s="1019"/>
      <c r="HER88" s="1019"/>
      <c r="HES88" s="1019"/>
      <c r="HET88" s="1019"/>
      <c r="HEU88" s="1019"/>
      <c r="HEV88" s="1019"/>
      <c r="HEW88" s="1019"/>
      <c r="HEX88" s="1019"/>
      <c r="HEY88" s="1019"/>
      <c r="HEZ88" s="1019"/>
      <c r="HFA88" s="1019"/>
      <c r="HFB88" s="1019"/>
      <c r="HFC88" s="1019"/>
      <c r="HFD88" s="1019"/>
      <c r="HFE88" s="1019"/>
      <c r="HFF88" s="1019"/>
      <c r="HFG88" s="1019"/>
      <c r="HFH88" s="1019"/>
      <c r="HFI88" s="1019"/>
      <c r="HFJ88" s="1019"/>
      <c r="HFK88" s="1019"/>
      <c r="HFL88" s="1019"/>
      <c r="HFM88" s="1019"/>
      <c r="HFN88" s="1019"/>
      <c r="HFO88" s="1019"/>
      <c r="HFP88" s="1019"/>
      <c r="HFQ88" s="1019"/>
      <c r="HFR88" s="1019"/>
      <c r="HFS88" s="1019"/>
      <c r="HFT88" s="1019"/>
      <c r="HFU88" s="1019"/>
      <c r="HFV88" s="1019"/>
      <c r="HFW88" s="1019"/>
      <c r="HFX88" s="1019"/>
      <c r="HFY88" s="1019"/>
      <c r="HFZ88" s="1019"/>
      <c r="HGA88" s="1019"/>
      <c r="HGB88" s="1019"/>
      <c r="HGC88" s="1019"/>
      <c r="HGD88" s="1019"/>
      <c r="HGE88" s="1019"/>
      <c r="HGF88" s="1019"/>
      <c r="HGG88" s="1019"/>
      <c r="HGH88" s="1019"/>
      <c r="HGI88" s="1019"/>
      <c r="HGJ88" s="1019"/>
      <c r="HGK88" s="1019"/>
      <c r="HGL88" s="1019"/>
      <c r="HGM88" s="1019"/>
      <c r="HGN88" s="1019"/>
      <c r="HGO88" s="1019"/>
      <c r="HGP88" s="1019"/>
      <c r="HGQ88" s="1019"/>
      <c r="HGR88" s="1019"/>
      <c r="HGS88" s="1019"/>
      <c r="HGT88" s="1019"/>
      <c r="HGU88" s="1019"/>
      <c r="HGV88" s="1019"/>
      <c r="HGW88" s="1019"/>
      <c r="HGX88" s="1019"/>
      <c r="HGY88" s="1019"/>
      <c r="HGZ88" s="1019"/>
      <c r="HHA88" s="1019"/>
      <c r="HHB88" s="1019"/>
      <c r="HHC88" s="1019"/>
      <c r="HHD88" s="1019"/>
      <c r="HHE88" s="1019"/>
      <c r="HHF88" s="1019"/>
      <c r="HHG88" s="1019"/>
      <c r="HHH88" s="1019"/>
      <c r="HHI88" s="1019"/>
      <c r="HHJ88" s="1019"/>
      <c r="HHK88" s="1019"/>
      <c r="HHL88" s="1019"/>
      <c r="HHM88" s="1019"/>
      <c r="HHN88" s="1019"/>
      <c r="HHO88" s="1019"/>
      <c r="HHP88" s="1019"/>
      <c r="HHQ88" s="1019"/>
      <c r="HHR88" s="1019"/>
      <c r="HHS88" s="1019"/>
      <c r="HHT88" s="1019"/>
      <c r="HHU88" s="1019"/>
      <c r="HHV88" s="1019"/>
      <c r="HHW88" s="1019"/>
      <c r="HHX88" s="1019"/>
      <c r="HHY88" s="1019"/>
      <c r="HHZ88" s="1019"/>
      <c r="HIA88" s="1019"/>
      <c r="HIB88" s="1019"/>
      <c r="HIC88" s="1019"/>
      <c r="HID88" s="1019"/>
      <c r="HIE88" s="1019"/>
      <c r="HIF88" s="1019"/>
      <c r="HIG88" s="1019"/>
      <c r="HIH88" s="1019"/>
      <c r="HII88" s="1019"/>
      <c r="HIJ88" s="1019"/>
      <c r="HIK88" s="1019"/>
      <c r="HIL88" s="1019"/>
      <c r="HIM88" s="1019"/>
      <c r="HIN88" s="1019"/>
      <c r="HIO88" s="1019"/>
      <c r="HIP88" s="1019"/>
      <c r="HIQ88" s="1019"/>
      <c r="HIR88" s="1019"/>
      <c r="HIS88" s="1019"/>
      <c r="HIT88" s="1019"/>
      <c r="HIU88" s="1019"/>
      <c r="HIV88" s="1019"/>
      <c r="HIW88" s="1019"/>
      <c r="HIX88" s="1019"/>
      <c r="HIY88" s="1019"/>
      <c r="HIZ88" s="1019"/>
      <c r="HJA88" s="1019"/>
      <c r="HJB88" s="1019"/>
      <c r="HJC88" s="1019"/>
      <c r="HJD88" s="1019"/>
      <c r="HJE88" s="1019"/>
      <c r="HJF88" s="1019"/>
      <c r="HJG88" s="1019"/>
      <c r="HJH88" s="1019"/>
      <c r="HJI88" s="1019"/>
      <c r="HJJ88" s="1019"/>
      <c r="HJK88" s="1019"/>
      <c r="HJL88" s="1019"/>
      <c r="HJM88" s="1019"/>
      <c r="HJN88" s="1019"/>
      <c r="HJO88" s="1019"/>
      <c r="HJP88" s="1019"/>
      <c r="HJQ88" s="1019"/>
      <c r="HJR88" s="1019"/>
      <c r="HJS88" s="1019"/>
      <c r="HJT88" s="1019"/>
      <c r="HJU88" s="1019"/>
      <c r="HJV88" s="1019"/>
      <c r="HJW88" s="1019"/>
      <c r="HJX88" s="1019"/>
      <c r="HJY88" s="1019"/>
      <c r="HJZ88" s="1019"/>
      <c r="HKA88" s="1019"/>
      <c r="HKB88" s="1019"/>
      <c r="HKC88" s="1019"/>
      <c r="HKD88" s="1019"/>
      <c r="HKE88" s="1019"/>
      <c r="HKF88" s="1019"/>
      <c r="HKG88" s="1019"/>
      <c r="HKH88" s="1019"/>
      <c r="HKI88" s="1019"/>
      <c r="HKJ88" s="1019"/>
      <c r="HKK88" s="1019"/>
      <c r="HKL88" s="1019"/>
      <c r="HKM88" s="1019"/>
      <c r="HKN88" s="1019"/>
      <c r="HKO88" s="1019"/>
      <c r="HKP88" s="1019"/>
      <c r="HKQ88" s="1019"/>
      <c r="HKR88" s="1019"/>
      <c r="HKS88" s="1019"/>
      <c r="HKT88" s="1019"/>
      <c r="HKU88" s="1019"/>
      <c r="HKV88" s="1019"/>
      <c r="HKW88" s="1019"/>
      <c r="HKX88" s="1019"/>
      <c r="HKY88" s="1019"/>
      <c r="HKZ88" s="1019"/>
      <c r="HLA88" s="1019"/>
      <c r="HLB88" s="1019"/>
      <c r="HLC88" s="1019"/>
      <c r="HLD88" s="1019"/>
      <c r="HLE88" s="1019"/>
      <c r="HLF88" s="1019"/>
      <c r="HLG88" s="1019"/>
      <c r="HLH88" s="1019"/>
      <c r="HLI88" s="1019"/>
      <c r="HLJ88" s="1019"/>
      <c r="HLK88" s="1019"/>
      <c r="HLL88" s="1019"/>
      <c r="HLM88" s="1019"/>
      <c r="HLN88" s="1019"/>
      <c r="HLO88" s="1019"/>
      <c r="HLP88" s="1019"/>
      <c r="HLQ88" s="1019"/>
      <c r="HLR88" s="1019"/>
      <c r="HLS88" s="1019"/>
      <c r="HLT88" s="1019"/>
      <c r="HLU88" s="1019"/>
      <c r="HLV88" s="1019"/>
      <c r="HLW88" s="1019"/>
      <c r="HLX88" s="1019"/>
      <c r="HLY88" s="1019"/>
      <c r="HLZ88" s="1019"/>
      <c r="HMA88" s="1019"/>
      <c r="HMB88" s="1019"/>
      <c r="HMC88" s="1019"/>
      <c r="HMD88" s="1019"/>
      <c r="HME88" s="1019"/>
      <c r="HMF88" s="1019"/>
      <c r="HMG88" s="1019"/>
      <c r="HMH88" s="1019"/>
      <c r="HMI88" s="1019"/>
      <c r="HMJ88" s="1019"/>
      <c r="HMK88" s="1019"/>
      <c r="HML88" s="1019"/>
      <c r="HMM88" s="1019"/>
      <c r="HMN88" s="1019"/>
      <c r="HMO88" s="1019"/>
      <c r="HMP88" s="1019"/>
      <c r="HMQ88" s="1019"/>
      <c r="HMR88" s="1019"/>
      <c r="HMS88" s="1019"/>
      <c r="HMT88" s="1019"/>
      <c r="HMU88" s="1019"/>
      <c r="HMV88" s="1019"/>
      <c r="HMW88" s="1019"/>
      <c r="HMX88" s="1019"/>
      <c r="HMY88" s="1019"/>
      <c r="HMZ88" s="1019"/>
      <c r="HNA88" s="1019"/>
      <c r="HNB88" s="1019"/>
      <c r="HNC88" s="1019"/>
      <c r="HND88" s="1019"/>
      <c r="HNE88" s="1019"/>
      <c r="HNF88" s="1019"/>
      <c r="HNG88" s="1019"/>
      <c r="HNH88" s="1019"/>
      <c r="HNI88" s="1019"/>
      <c r="HNJ88" s="1019"/>
      <c r="HNK88" s="1019"/>
      <c r="HNL88" s="1019"/>
      <c r="HNM88" s="1019"/>
      <c r="HNN88" s="1019"/>
      <c r="HNO88" s="1019"/>
      <c r="HNP88" s="1019"/>
      <c r="HNQ88" s="1019"/>
      <c r="HNR88" s="1019"/>
      <c r="HNS88" s="1019"/>
      <c r="HNT88" s="1019"/>
      <c r="HNU88" s="1019"/>
      <c r="HNV88" s="1019"/>
      <c r="HNW88" s="1019"/>
      <c r="HNX88" s="1019"/>
      <c r="HNY88" s="1019"/>
      <c r="HNZ88" s="1019"/>
      <c r="HOA88" s="1019"/>
      <c r="HOB88" s="1019"/>
      <c r="HOC88" s="1019"/>
      <c r="HOD88" s="1019"/>
      <c r="HOE88" s="1019"/>
      <c r="HOF88" s="1019"/>
      <c r="HOG88" s="1019"/>
      <c r="HOH88" s="1019"/>
      <c r="HOI88" s="1019"/>
      <c r="HOJ88" s="1019"/>
      <c r="HOK88" s="1019"/>
      <c r="HOL88" s="1019"/>
      <c r="HOM88" s="1019"/>
      <c r="HON88" s="1019"/>
      <c r="HOO88" s="1019"/>
      <c r="HOP88" s="1019"/>
      <c r="HOQ88" s="1019"/>
      <c r="HOR88" s="1019"/>
      <c r="HOS88" s="1019"/>
      <c r="HOT88" s="1019"/>
      <c r="HOU88" s="1019"/>
      <c r="HOV88" s="1019"/>
      <c r="HOW88" s="1019"/>
      <c r="HOX88" s="1019"/>
      <c r="HOY88" s="1019"/>
      <c r="HOZ88" s="1019"/>
      <c r="HPA88" s="1019"/>
      <c r="HPB88" s="1019"/>
      <c r="HPC88" s="1019"/>
      <c r="HPD88" s="1019"/>
      <c r="HPE88" s="1019"/>
      <c r="HPF88" s="1019"/>
      <c r="HPG88" s="1019"/>
      <c r="HPH88" s="1019"/>
      <c r="HPI88" s="1019"/>
      <c r="HPJ88" s="1019"/>
      <c r="HPK88" s="1019"/>
      <c r="HPL88" s="1019"/>
      <c r="HPM88" s="1019"/>
      <c r="HPN88" s="1019"/>
      <c r="HPO88" s="1019"/>
      <c r="HPP88" s="1019"/>
      <c r="HPQ88" s="1019"/>
      <c r="HPR88" s="1019"/>
      <c r="HPS88" s="1019"/>
      <c r="HPT88" s="1019"/>
      <c r="HPU88" s="1019"/>
      <c r="HPV88" s="1019"/>
      <c r="HPW88" s="1019"/>
      <c r="HPX88" s="1019"/>
      <c r="HPY88" s="1019"/>
      <c r="HPZ88" s="1019"/>
      <c r="HQA88" s="1019"/>
      <c r="HQB88" s="1019"/>
      <c r="HQC88" s="1019"/>
      <c r="HQD88" s="1019"/>
      <c r="HQE88" s="1019"/>
      <c r="HQF88" s="1019"/>
      <c r="HQG88" s="1019"/>
      <c r="HQH88" s="1019"/>
      <c r="HQI88" s="1019"/>
      <c r="HQJ88" s="1019"/>
      <c r="HQK88" s="1019"/>
      <c r="HQL88" s="1019"/>
      <c r="HQM88" s="1019"/>
      <c r="HQN88" s="1019"/>
      <c r="HQO88" s="1019"/>
      <c r="HQP88" s="1019"/>
      <c r="HQQ88" s="1019"/>
      <c r="HQR88" s="1019"/>
      <c r="HQS88" s="1019"/>
      <c r="HQT88" s="1019"/>
      <c r="HQU88" s="1019"/>
      <c r="HQV88" s="1019"/>
      <c r="HQW88" s="1019"/>
      <c r="HQX88" s="1019"/>
      <c r="HQY88" s="1019"/>
      <c r="HQZ88" s="1019"/>
      <c r="HRA88" s="1019"/>
      <c r="HRB88" s="1019"/>
      <c r="HRC88" s="1019"/>
      <c r="HRD88" s="1019"/>
      <c r="HRE88" s="1019"/>
      <c r="HRF88" s="1019"/>
      <c r="HRG88" s="1019"/>
      <c r="HRH88" s="1019"/>
      <c r="HRI88" s="1019"/>
      <c r="HRJ88" s="1019"/>
      <c r="HRK88" s="1019"/>
      <c r="HRL88" s="1019"/>
      <c r="HRM88" s="1019"/>
      <c r="HRN88" s="1019"/>
      <c r="HRO88" s="1019"/>
      <c r="HRP88" s="1019"/>
      <c r="HRQ88" s="1019"/>
      <c r="HRR88" s="1019"/>
      <c r="HRS88" s="1019"/>
      <c r="HRT88" s="1019"/>
      <c r="HRU88" s="1019"/>
      <c r="HRV88" s="1019"/>
      <c r="HRW88" s="1019"/>
      <c r="HRX88" s="1019"/>
      <c r="HRY88" s="1019"/>
      <c r="HRZ88" s="1019"/>
      <c r="HSA88" s="1019"/>
      <c r="HSB88" s="1019"/>
      <c r="HSC88" s="1019"/>
      <c r="HSD88" s="1019"/>
      <c r="HSE88" s="1019"/>
      <c r="HSF88" s="1019"/>
      <c r="HSG88" s="1019"/>
      <c r="HSH88" s="1019"/>
      <c r="HSI88" s="1019"/>
      <c r="HSJ88" s="1019"/>
      <c r="HSK88" s="1019"/>
      <c r="HSL88" s="1019"/>
      <c r="HSM88" s="1019"/>
      <c r="HSN88" s="1019"/>
      <c r="HSO88" s="1019"/>
      <c r="HSP88" s="1019"/>
      <c r="HSQ88" s="1019"/>
      <c r="HSR88" s="1019"/>
      <c r="HSS88" s="1019"/>
      <c r="HST88" s="1019"/>
      <c r="HSU88" s="1019"/>
      <c r="HSV88" s="1019"/>
      <c r="HSW88" s="1019"/>
      <c r="HSX88" s="1019"/>
      <c r="HSY88" s="1019"/>
      <c r="HSZ88" s="1019"/>
      <c r="HTA88" s="1019"/>
      <c r="HTB88" s="1019"/>
      <c r="HTC88" s="1019"/>
      <c r="HTD88" s="1019"/>
      <c r="HTE88" s="1019"/>
      <c r="HTF88" s="1019"/>
      <c r="HTG88" s="1019"/>
      <c r="HTH88" s="1019"/>
      <c r="HTI88" s="1019"/>
      <c r="HTJ88" s="1019"/>
      <c r="HTK88" s="1019"/>
      <c r="HTL88" s="1019"/>
      <c r="HTM88" s="1019"/>
      <c r="HTN88" s="1019"/>
      <c r="HTO88" s="1019"/>
      <c r="HTP88" s="1019"/>
      <c r="HTQ88" s="1019"/>
      <c r="HTR88" s="1019"/>
      <c r="HTS88" s="1019"/>
      <c r="HTT88" s="1019"/>
      <c r="HTU88" s="1019"/>
      <c r="HTV88" s="1019"/>
      <c r="HTW88" s="1019"/>
      <c r="HTX88" s="1019"/>
      <c r="HTY88" s="1019"/>
      <c r="HTZ88" s="1019"/>
      <c r="HUA88" s="1019"/>
      <c r="HUB88" s="1019"/>
      <c r="HUC88" s="1019"/>
      <c r="HUD88" s="1019"/>
      <c r="HUE88" s="1019"/>
      <c r="HUF88" s="1019"/>
      <c r="HUG88" s="1019"/>
      <c r="HUH88" s="1019"/>
      <c r="HUI88" s="1019"/>
      <c r="HUJ88" s="1019"/>
      <c r="HUK88" s="1019"/>
      <c r="HUL88" s="1019"/>
      <c r="HUM88" s="1019"/>
      <c r="HUN88" s="1019"/>
      <c r="HUO88" s="1019"/>
      <c r="HUP88" s="1019"/>
      <c r="HUQ88" s="1019"/>
      <c r="HUR88" s="1019"/>
      <c r="HUS88" s="1019"/>
      <c r="HUT88" s="1019"/>
      <c r="HUU88" s="1019"/>
      <c r="HUV88" s="1019"/>
      <c r="HUW88" s="1019"/>
      <c r="HUX88" s="1019"/>
      <c r="HUY88" s="1019"/>
      <c r="HUZ88" s="1019"/>
      <c r="HVA88" s="1019"/>
      <c r="HVB88" s="1019"/>
      <c r="HVC88" s="1019"/>
      <c r="HVD88" s="1019"/>
      <c r="HVE88" s="1019"/>
      <c r="HVF88" s="1019"/>
      <c r="HVG88" s="1019"/>
      <c r="HVH88" s="1019"/>
      <c r="HVI88" s="1019"/>
      <c r="HVJ88" s="1019"/>
      <c r="HVK88" s="1019"/>
      <c r="HVL88" s="1019"/>
      <c r="HVM88" s="1019"/>
      <c r="HVN88" s="1019"/>
      <c r="HVO88" s="1019"/>
      <c r="HVP88" s="1019"/>
      <c r="HVQ88" s="1019"/>
      <c r="HVR88" s="1019"/>
      <c r="HVS88" s="1019"/>
      <c r="HVT88" s="1019"/>
      <c r="HVU88" s="1019"/>
      <c r="HVV88" s="1019"/>
      <c r="HVW88" s="1019"/>
      <c r="HVX88" s="1019"/>
      <c r="HVY88" s="1019"/>
      <c r="HVZ88" s="1019"/>
      <c r="HWA88" s="1019"/>
      <c r="HWB88" s="1019"/>
      <c r="HWC88" s="1019"/>
      <c r="HWD88" s="1019"/>
      <c r="HWE88" s="1019"/>
      <c r="HWF88" s="1019"/>
      <c r="HWG88" s="1019"/>
      <c r="HWH88" s="1019"/>
      <c r="HWI88" s="1019"/>
      <c r="HWJ88" s="1019"/>
      <c r="HWK88" s="1019"/>
      <c r="HWL88" s="1019"/>
      <c r="HWM88" s="1019"/>
      <c r="HWN88" s="1019"/>
      <c r="HWO88" s="1019"/>
      <c r="HWP88" s="1019"/>
      <c r="HWQ88" s="1019"/>
      <c r="HWR88" s="1019"/>
      <c r="HWS88" s="1019"/>
      <c r="HWT88" s="1019"/>
      <c r="HWU88" s="1019"/>
      <c r="HWV88" s="1019"/>
      <c r="HWW88" s="1019"/>
      <c r="HWX88" s="1019"/>
      <c r="HWY88" s="1019"/>
      <c r="HWZ88" s="1019"/>
      <c r="HXA88" s="1019"/>
      <c r="HXB88" s="1019"/>
      <c r="HXC88" s="1019"/>
      <c r="HXD88" s="1019"/>
      <c r="HXE88" s="1019"/>
      <c r="HXF88" s="1019"/>
      <c r="HXG88" s="1019"/>
      <c r="HXH88" s="1019"/>
      <c r="HXI88" s="1019"/>
      <c r="HXJ88" s="1019"/>
      <c r="HXK88" s="1019"/>
      <c r="HXL88" s="1019"/>
      <c r="HXM88" s="1019"/>
      <c r="HXN88" s="1019"/>
      <c r="HXO88" s="1019"/>
      <c r="HXP88" s="1019"/>
      <c r="HXQ88" s="1019"/>
      <c r="HXR88" s="1019"/>
      <c r="HXS88" s="1019"/>
      <c r="HXT88" s="1019"/>
      <c r="HXU88" s="1019"/>
      <c r="HXV88" s="1019"/>
      <c r="HXW88" s="1019"/>
      <c r="HXX88" s="1019"/>
      <c r="HXY88" s="1019"/>
      <c r="HXZ88" s="1019"/>
      <c r="HYA88" s="1019"/>
      <c r="HYB88" s="1019"/>
      <c r="HYC88" s="1019"/>
      <c r="HYD88" s="1019"/>
      <c r="HYE88" s="1019"/>
      <c r="HYF88" s="1019"/>
      <c r="HYG88" s="1019"/>
      <c r="HYH88" s="1019"/>
      <c r="HYI88" s="1019"/>
      <c r="HYJ88" s="1019"/>
      <c r="HYK88" s="1019"/>
      <c r="HYL88" s="1019"/>
      <c r="HYM88" s="1019"/>
      <c r="HYN88" s="1019"/>
      <c r="HYO88" s="1019"/>
      <c r="HYP88" s="1019"/>
      <c r="HYQ88" s="1019"/>
      <c r="HYR88" s="1019"/>
      <c r="HYS88" s="1019"/>
      <c r="HYT88" s="1019"/>
      <c r="HYU88" s="1019"/>
      <c r="HYV88" s="1019"/>
      <c r="HYW88" s="1019"/>
      <c r="HYX88" s="1019"/>
      <c r="HYY88" s="1019"/>
      <c r="HYZ88" s="1019"/>
      <c r="HZA88" s="1019"/>
      <c r="HZB88" s="1019"/>
      <c r="HZC88" s="1019"/>
      <c r="HZD88" s="1019"/>
      <c r="HZE88" s="1019"/>
      <c r="HZF88" s="1019"/>
      <c r="HZG88" s="1019"/>
      <c r="HZH88" s="1019"/>
      <c r="HZI88" s="1019"/>
      <c r="HZJ88" s="1019"/>
      <c r="HZK88" s="1019"/>
      <c r="HZL88" s="1019"/>
      <c r="HZM88" s="1019"/>
      <c r="HZN88" s="1019"/>
      <c r="HZO88" s="1019"/>
      <c r="HZP88" s="1019"/>
      <c r="HZQ88" s="1019"/>
      <c r="HZR88" s="1019"/>
      <c r="HZS88" s="1019"/>
      <c r="HZT88" s="1019"/>
      <c r="HZU88" s="1019"/>
      <c r="HZV88" s="1019"/>
      <c r="HZW88" s="1019"/>
      <c r="HZX88" s="1019"/>
      <c r="HZY88" s="1019"/>
      <c r="HZZ88" s="1019"/>
      <c r="IAA88" s="1019"/>
      <c r="IAB88" s="1019"/>
      <c r="IAC88" s="1019"/>
      <c r="IAD88" s="1019"/>
      <c r="IAE88" s="1019"/>
      <c r="IAF88" s="1019"/>
      <c r="IAG88" s="1019"/>
      <c r="IAH88" s="1019"/>
      <c r="IAI88" s="1019"/>
      <c r="IAJ88" s="1019"/>
      <c r="IAK88" s="1019"/>
      <c r="IAL88" s="1019"/>
      <c r="IAM88" s="1019"/>
      <c r="IAN88" s="1019"/>
      <c r="IAO88" s="1019"/>
      <c r="IAP88" s="1019"/>
      <c r="IAQ88" s="1019"/>
      <c r="IAR88" s="1019"/>
      <c r="IAS88" s="1019"/>
      <c r="IAT88" s="1019"/>
      <c r="IAU88" s="1019"/>
      <c r="IAV88" s="1019"/>
      <c r="IAW88" s="1019"/>
      <c r="IAX88" s="1019"/>
      <c r="IAY88" s="1019"/>
      <c r="IAZ88" s="1019"/>
      <c r="IBA88" s="1019"/>
      <c r="IBB88" s="1019"/>
      <c r="IBC88" s="1019"/>
      <c r="IBD88" s="1019"/>
      <c r="IBE88" s="1019"/>
      <c r="IBF88" s="1019"/>
      <c r="IBG88" s="1019"/>
      <c r="IBH88" s="1019"/>
      <c r="IBI88" s="1019"/>
      <c r="IBJ88" s="1019"/>
      <c r="IBK88" s="1019"/>
      <c r="IBL88" s="1019"/>
      <c r="IBM88" s="1019"/>
      <c r="IBN88" s="1019"/>
      <c r="IBO88" s="1019"/>
      <c r="IBP88" s="1019"/>
      <c r="IBQ88" s="1019"/>
      <c r="IBR88" s="1019"/>
      <c r="IBS88" s="1019"/>
      <c r="IBT88" s="1019"/>
      <c r="IBU88" s="1019"/>
      <c r="IBV88" s="1019"/>
      <c r="IBW88" s="1019"/>
      <c r="IBX88" s="1019"/>
      <c r="IBY88" s="1019"/>
      <c r="IBZ88" s="1019"/>
      <c r="ICA88" s="1019"/>
      <c r="ICB88" s="1019"/>
      <c r="ICC88" s="1019"/>
      <c r="ICD88" s="1019"/>
      <c r="ICE88" s="1019"/>
      <c r="ICF88" s="1019"/>
      <c r="ICG88" s="1019"/>
      <c r="ICH88" s="1019"/>
      <c r="ICI88" s="1019"/>
      <c r="ICJ88" s="1019"/>
      <c r="ICK88" s="1019"/>
      <c r="ICL88" s="1019"/>
      <c r="ICM88" s="1019"/>
      <c r="ICN88" s="1019"/>
      <c r="ICO88" s="1019"/>
      <c r="ICP88" s="1019"/>
      <c r="ICQ88" s="1019"/>
      <c r="ICR88" s="1019"/>
      <c r="ICS88" s="1019"/>
      <c r="ICT88" s="1019"/>
      <c r="ICU88" s="1019"/>
      <c r="ICV88" s="1019"/>
      <c r="ICW88" s="1019"/>
      <c r="ICX88" s="1019"/>
      <c r="ICY88" s="1019"/>
      <c r="ICZ88" s="1019"/>
      <c r="IDA88" s="1019"/>
      <c r="IDB88" s="1019"/>
      <c r="IDC88" s="1019"/>
      <c r="IDD88" s="1019"/>
      <c r="IDE88" s="1019"/>
      <c r="IDF88" s="1019"/>
      <c r="IDG88" s="1019"/>
      <c r="IDH88" s="1019"/>
      <c r="IDI88" s="1019"/>
      <c r="IDJ88" s="1019"/>
      <c r="IDK88" s="1019"/>
      <c r="IDL88" s="1019"/>
      <c r="IDM88" s="1019"/>
      <c r="IDN88" s="1019"/>
      <c r="IDO88" s="1019"/>
      <c r="IDP88" s="1019"/>
      <c r="IDQ88" s="1019"/>
      <c r="IDR88" s="1019"/>
      <c r="IDS88" s="1019"/>
      <c r="IDT88" s="1019"/>
      <c r="IDU88" s="1019"/>
      <c r="IDV88" s="1019"/>
      <c r="IDW88" s="1019"/>
      <c r="IDX88" s="1019"/>
      <c r="IDY88" s="1019"/>
      <c r="IDZ88" s="1019"/>
      <c r="IEA88" s="1019"/>
      <c r="IEB88" s="1019"/>
      <c r="IEC88" s="1019"/>
      <c r="IED88" s="1019"/>
      <c r="IEE88" s="1019"/>
      <c r="IEF88" s="1019"/>
      <c r="IEG88" s="1019"/>
      <c r="IEH88" s="1019"/>
      <c r="IEI88" s="1019"/>
      <c r="IEJ88" s="1019"/>
      <c r="IEK88" s="1019"/>
      <c r="IEL88" s="1019"/>
      <c r="IEM88" s="1019"/>
      <c r="IEN88" s="1019"/>
      <c r="IEO88" s="1019"/>
      <c r="IEP88" s="1019"/>
      <c r="IEQ88" s="1019"/>
      <c r="IER88" s="1019"/>
      <c r="IES88" s="1019"/>
      <c r="IET88" s="1019"/>
      <c r="IEU88" s="1019"/>
      <c r="IEV88" s="1019"/>
      <c r="IEW88" s="1019"/>
      <c r="IEX88" s="1019"/>
      <c r="IEY88" s="1019"/>
      <c r="IEZ88" s="1019"/>
      <c r="IFA88" s="1019"/>
      <c r="IFB88" s="1019"/>
      <c r="IFC88" s="1019"/>
      <c r="IFD88" s="1019"/>
      <c r="IFE88" s="1019"/>
      <c r="IFF88" s="1019"/>
      <c r="IFG88" s="1019"/>
      <c r="IFH88" s="1019"/>
      <c r="IFI88" s="1019"/>
      <c r="IFJ88" s="1019"/>
      <c r="IFK88" s="1019"/>
      <c r="IFL88" s="1019"/>
      <c r="IFM88" s="1019"/>
      <c r="IFN88" s="1019"/>
      <c r="IFO88" s="1019"/>
      <c r="IFP88" s="1019"/>
      <c r="IFQ88" s="1019"/>
      <c r="IFR88" s="1019"/>
      <c r="IFS88" s="1019"/>
      <c r="IFT88" s="1019"/>
      <c r="IFU88" s="1019"/>
      <c r="IFV88" s="1019"/>
      <c r="IFW88" s="1019"/>
      <c r="IFX88" s="1019"/>
      <c r="IFY88" s="1019"/>
      <c r="IFZ88" s="1019"/>
      <c r="IGA88" s="1019"/>
      <c r="IGB88" s="1019"/>
      <c r="IGC88" s="1019"/>
      <c r="IGD88" s="1019"/>
      <c r="IGE88" s="1019"/>
      <c r="IGF88" s="1019"/>
      <c r="IGG88" s="1019"/>
      <c r="IGH88" s="1019"/>
      <c r="IGI88" s="1019"/>
      <c r="IGJ88" s="1019"/>
      <c r="IGK88" s="1019"/>
      <c r="IGL88" s="1019"/>
      <c r="IGM88" s="1019"/>
      <c r="IGN88" s="1019"/>
      <c r="IGO88" s="1019"/>
      <c r="IGP88" s="1019"/>
      <c r="IGQ88" s="1019"/>
      <c r="IGR88" s="1019"/>
      <c r="IGS88" s="1019"/>
      <c r="IGT88" s="1019"/>
      <c r="IGU88" s="1019"/>
      <c r="IGV88" s="1019"/>
      <c r="IGW88" s="1019"/>
      <c r="IGX88" s="1019"/>
      <c r="IGY88" s="1019"/>
      <c r="IGZ88" s="1019"/>
      <c r="IHA88" s="1019"/>
      <c r="IHB88" s="1019"/>
      <c r="IHC88" s="1019"/>
      <c r="IHD88" s="1019"/>
      <c r="IHE88" s="1019"/>
      <c r="IHF88" s="1019"/>
      <c r="IHG88" s="1019"/>
      <c r="IHH88" s="1019"/>
      <c r="IHI88" s="1019"/>
      <c r="IHJ88" s="1019"/>
      <c r="IHK88" s="1019"/>
      <c r="IHL88" s="1019"/>
      <c r="IHM88" s="1019"/>
      <c r="IHN88" s="1019"/>
      <c r="IHO88" s="1019"/>
      <c r="IHP88" s="1019"/>
      <c r="IHQ88" s="1019"/>
      <c r="IHR88" s="1019"/>
      <c r="IHS88" s="1019"/>
      <c r="IHT88" s="1019"/>
      <c r="IHU88" s="1019"/>
      <c r="IHV88" s="1019"/>
      <c r="IHW88" s="1019"/>
      <c r="IHX88" s="1019"/>
      <c r="IHY88" s="1019"/>
      <c r="IHZ88" s="1019"/>
      <c r="IIA88" s="1019"/>
      <c r="IIB88" s="1019"/>
      <c r="IIC88" s="1019"/>
      <c r="IID88" s="1019"/>
      <c r="IIE88" s="1019"/>
      <c r="IIF88" s="1019"/>
      <c r="IIG88" s="1019"/>
      <c r="IIH88" s="1019"/>
      <c r="III88" s="1019"/>
      <c r="IIJ88" s="1019"/>
      <c r="IIK88" s="1019"/>
      <c r="IIL88" s="1019"/>
      <c r="IIM88" s="1019"/>
      <c r="IIN88" s="1019"/>
      <c r="IIO88" s="1019"/>
      <c r="IIP88" s="1019"/>
      <c r="IIQ88" s="1019"/>
      <c r="IIR88" s="1019"/>
      <c r="IIS88" s="1019"/>
      <c r="IIT88" s="1019"/>
      <c r="IIU88" s="1019"/>
      <c r="IIV88" s="1019"/>
      <c r="IIW88" s="1019"/>
      <c r="IIX88" s="1019"/>
      <c r="IIY88" s="1019"/>
      <c r="IIZ88" s="1019"/>
      <c r="IJA88" s="1019"/>
      <c r="IJB88" s="1019"/>
      <c r="IJC88" s="1019"/>
      <c r="IJD88" s="1019"/>
      <c r="IJE88" s="1019"/>
      <c r="IJF88" s="1019"/>
      <c r="IJG88" s="1019"/>
      <c r="IJH88" s="1019"/>
      <c r="IJI88" s="1019"/>
      <c r="IJJ88" s="1019"/>
      <c r="IJK88" s="1019"/>
      <c r="IJL88" s="1019"/>
      <c r="IJM88" s="1019"/>
      <c r="IJN88" s="1019"/>
      <c r="IJO88" s="1019"/>
      <c r="IJP88" s="1019"/>
      <c r="IJQ88" s="1019"/>
      <c r="IJR88" s="1019"/>
      <c r="IJS88" s="1019"/>
      <c r="IJT88" s="1019"/>
      <c r="IJU88" s="1019"/>
      <c r="IJV88" s="1019"/>
      <c r="IJW88" s="1019"/>
      <c r="IJX88" s="1019"/>
      <c r="IJY88" s="1019"/>
      <c r="IJZ88" s="1019"/>
      <c r="IKA88" s="1019"/>
      <c r="IKB88" s="1019"/>
      <c r="IKC88" s="1019"/>
      <c r="IKD88" s="1019"/>
      <c r="IKE88" s="1019"/>
      <c r="IKF88" s="1019"/>
      <c r="IKG88" s="1019"/>
      <c r="IKH88" s="1019"/>
      <c r="IKI88" s="1019"/>
      <c r="IKJ88" s="1019"/>
      <c r="IKK88" s="1019"/>
      <c r="IKL88" s="1019"/>
      <c r="IKM88" s="1019"/>
      <c r="IKN88" s="1019"/>
      <c r="IKO88" s="1019"/>
      <c r="IKP88" s="1019"/>
      <c r="IKQ88" s="1019"/>
      <c r="IKR88" s="1019"/>
      <c r="IKS88" s="1019"/>
      <c r="IKT88" s="1019"/>
      <c r="IKU88" s="1019"/>
      <c r="IKV88" s="1019"/>
      <c r="IKW88" s="1019"/>
      <c r="IKX88" s="1019"/>
      <c r="IKY88" s="1019"/>
      <c r="IKZ88" s="1019"/>
      <c r="ILA88" s="1019"/>
      <c r="ILB88" s="1019"/>
      <c r="ILC88" s="1019"/>
      <c r="ILD88" s="1019"/>
      <c r="ILE88" s="1019"/>
      <c r="ILF88" s="1019"/>
      <c r="ILG88" s="1019"/>
      <c r="ILH88" s="1019"/>
      <c r="ILI88" s="1019"/>
      <c r="ILJ88" s="1019"/>
      <c r="ILK88" s="1019"/>
      <c r="ILL88" s="1019"/>
      <c r="ILM88" s="1019"/>
      <c r="ILN88" s="1019"/>
      <c r="ILO88" s="1019"/>
      <c r="ILP88" s="1019"/>
      <c r="ILQ88" s="1019"/>
      <c r="ILR88" s="1019"/>
      <c r="ILS88" s="1019"/>
      <c r="ILT88" s="1019"/>
      <c r="ILU88" s="1019"/>
      <c r="ILV88" s="1019"/>
      <c r="ILW88" s="1019"/>
      <c r="ILX88" s="1019"/>
      <c r="ILY88" s="1019"/>
      <c r="ILZ88" s="1019"/>
      <c r="IMA88" s="1019"/>
      <c r="IMB88" s="1019"/>
      <c r="IMC88" s="1019"/>
      <c r="IMD88" s="1019"/>
      <c r="IME88" s="1019"/>
      <c r="IMF88" s="1019"/>
      <c r="IMG88" s="1019"/>
      <c r="IMH88" s="1019"/>
      <c r="IMI88" s="1019"/>
      <c r="IMJ88" s="1019"/>
      <c r="IMK88" s="1019"/>
      <c r="IML88" s="1019"/>
      <c r="IMM88" s="1019"/>
      <c r="IMN88" s="1019"/>
      <c r="IMO88" s="1019"/>
      <c r="IMP88" s="1019"/>
      <c r="IMQ88" s="1019"/>
      <c r="IMR88" s="1019"/>
      <c r="IMS88" s="1019"/>
      <c r="IMT88" s="1019"/>
      <c r="IMU88" s="1019"/>
      <c r="IMV88" s="1019"/>
      <c r="IMW88" s="1019"/>
      <c r="IMX88" s="1019"/>
      <c r="IMY88" s="1019"/>
      <c r="IMZ88" s="1019"/>
      <c r="INA88" s="1019"/>
      <c r="INB88" s="1019"/>
      <c r="INC88" s="1019"/>
      <c r="IND88" s="1019"/>
      <c r="INE88" s="1019"/>
      <c r="INF88" s="1019"/>
      <c r="ING88" s="1019"/>
      <c r="INH88" s="1019"/>
      <c r="INI88" s="1019"/>
      <c r="INJ88" s="1019"/>
      <c r="INK88" s="1019"/>
      <c r="INL88" s="1019"/>
      <c r="INM88" s="1019"/>
      <c r="INN88" s="1019"/>
      <c r="INO88" s="1019"/>
      <c r="INP88" s="1019"/>
      <c r="INQ88" s="1019"/>
      <c r="INR88" s="1019"/>
      <c r="INS88" s="1019"/>
      <c r="INT88" s="1019"/>
      <c r="INU88" s="1019"/>
      <c r="INV88" s="1019"/>
      <c r="INW88" s="1019"/>
      <c r="INX88" s="1019"/>
      <c r="INY88" s="1019"/>
      <c r="INZ88" s="1019"/>
      <c r="IOA88" s="1019"/>
      <c r="IOB88" s="1019"/>
      <c r="IOC88" s="1019"/>
      <c r="IOD88" s="1019"/>
      <c r="IOE88" s="1019"/>
      <c r="IOF88" s="1019"/>
      <c r="IOG88" s="1019"/>
      <c r="IOH88" s="1019"/>
      <c r="IOI88" s="1019"/>
      <c r="IOJ88" s="1019"/>
      <c r="IOK88" s="1019"/>
      <c r="IOL88" s="1019"/>
      <c r="IOM88" s="1019"/>
      <c r="ION88" s="1019"/>
      <c r="IOO88" s="1019"/>
      <c r="IOP88" s="1019"/>
      <c r="IOQ88" s="1019"/>
      <c r="IOR88" s="1019"/>
      <c r="IOS88" s="1019"/>
      <c r="IOT88" s="1019"/>
      <c r="IOU88" s="1019"/>
      <c r="IOV88" s="1019"/>
      <c r="IOW88" s="1019"/>
      <c r="IOX88" s="1019"/>
      <c r="IOY88" s="1019"/>
      <c r="IOZ88" s="1019"/>
      <c r="IPA88" s="1019"/>
      <c r="IPB88" s="1019"/>
      <c r="IPC88" s="1019"/>
      <c r="IPD88" s="1019"/>
      <c r="IPE88" s="1019"/>
      <c r="IPF88" s="1019"/>
      <c r="IPG88" s="1019"/>
      <c r="IPH88" s="1019"/>
      <c r="IPI88" s="1019"/>
      <c r="IPJ88" s="1019"/>
      <c r="IPK88" s="1019"/>
      <c r="IPL88" s="1019"/>
      <c r="IPM88" s="1019"/>
      <c r="IPN88" s="1019"/>
      <c r="IPO88" s="1019"/>
      <c r="IPP88" s="1019"/>
      <c r="IPQ88" s="1019"/>
      <c r="IPR88" s="1019"/>
      <c r="IPS88" s="1019"/>
      <c r="IPT88" s="1019"/>
      <c r="IPU88" s="1019"/>
      <c r="IPV88" s="1019"/>
      <c r="IPW88" s="1019"/>
      <c r="IPX88" s="1019"/>
      <c r="IPY88" s="1019"/>
      <c r="IPZ88" s="1019"/>
      <c r="IQA88" s="1019"/>
      <c r="IQB88" s="1019"/>
      <c r="IQC88" s="1019"/>
      <c r="IQD88" s="1019"/>
      <c r="IQE88" s="1019"/>
      <c r="IQF88" s="1019"/>
      <c r="IQG88" s="1019"/>
      <c r="IQH88" s="1019"/>
      <c r="IQI88" s="1019"/>
      <c r="IQJ88" s="1019"/>
      <c r="IQK88" s="1019"/>
      <c r="IQL88" s="1019"/>
      <c r="IQM88" s="1019"/>
      <c r="IQN88" s="1019"/>
      <c r="IQO88" s="1019"/>
      <c r="IQP88" s="1019"/>
      <c r="IQQ88" s="1019"/>
      <c r="IQR88" s="1019"/>
      <c r="IQS88" s="1019"/>
      <c r="IQT88" s="1019"/>
      <c r="IQU88" s="1019"/>
      <c r="IQV88" s="1019"/>
      <c r="IQW88" s="1019"/>
      <c r="IQX88" s="1019"/>
      <c r="IQY88" s="1019"/>
      <c r="IQZ88" s="1019"/>
      <c r="IRA88" s="1019"/>
      <c r="IRB88" s="1019"/>
      <c r="IRC88" s="1019"/>
      <c r="IRD88" s="1019"/>
      <c r="IRE88" s="1019"/>
      <c r="IRF88" s="1019"/>
      <c r="IRG88" s="1019"/>
      <c r="IRH88" s="1019"/>
      <c r="IRI88" s="1019"/>
      <c r="IRJ88" s="1019"/>
      <c r="IRK88" s="1019"/>
      <c r="IRL88" s="1019"/>
      <c r="IRM88" s="1019"/>
      <c r="IRN88" s="1019"/>
      <c r="IRO88" s="1019"/>
      <c r="IRP88" s="1019"/>
      <c r="IRQ88" s="1019"/>
      <c r="IRR88" s="1019"/>
      <c r="IRS88" s="1019"/>
      <c r="IRT88" s="1019"/>
      <c r="IRU88" s="1019"/>
      <c r="IRV88" s="1019"/>
      <c r="IRW88" s="1019"/>
      <c r="IRX88" s="1019"/>
      <c r="IRY88" s="1019"/>
      <c r="IRZ88" s="1019"/>
      <c r="ISA88" s="1019"/>
      <c r="ISB88" s="1019"/>
      <c r="ISC88" s="1019"/>
      <c r="ISD88" s="1019"/>
      <c r="ISE88" s="1019"/>
      <c r="ISF88" s="1019"/>
      <c r="ISG88" s="1019"/>
      <c r="ISH88" s="1019"/>
      <c r="ISI88" s="1019"/>
      <c r="ISJ88" s="1019"/>
      <c r="ISK88" s="1019"/>
      <c r="ISL88" s="1019"/>
      <c r="ISM88" s="1019"/>
      <c r="ISN88" s="1019"/>
      <c r="ISO88" s="1019"/>
      <c r="ISP88" s="1019"/>
      <c r="ISQ88" s="1019"/>
      <c r="ISR88" s="1019"/>
      <c r="ISS88" s="1019"/>
      <c r="IST88" s="1019"/>
      <c r="ISU88" s="1019"/>
      <c r="ISV88" s="1019"/>
      <c r="ISW88" s="1019"/>
      <c r="ISX88" s="1019"/>
      <c r="ISY88" s="1019"/>
      <c r="ISZ88" s="1019"/>
      <c r="ITA88" s="1019"/>
      <c r="ITB88" s="1019"/>
      <c r="ITC88" s="1019"/>
      <c r="ITD88" s="1019"/>
      <c r="ITE88" s="1019"/>
      <c r="ITF88" s="1019"/>
      <c r="ITG88" s="1019"/>
      <c r="ITH88" s="1019"/>
      <c r="ITI88" s="1019"/>
      <c r="ITJ88" s="1019"/>
      <c r="ITK88" s="1019"/>
      <c r="ITL88" s="1019"/>
      <c r="ITM88" s="1019"/>
      <c r="ITN88" s="1019"/>
      <c r="ITO88" s="1019"/>
      <c r="ITP88" s="1019"/>
      <c r="ITQ88" s="1019"/>
      <c r="ITR88" s="1019"/>
      <c r="ITS88" s="1019"/>
      <c r="ITT88" s="1019"/>
      <c r="ITU88" s="1019"/>
      <c r="ITV88" s="1019"/>
      <c r="ITW88" s="1019"/>
      <c r="ITX88" s="1019"/>
      <c r="ITY88" s="1019"/>
      <c r="ITZ88" s="1019"/>
      <c r="IUA88" s="1019"/>
      <c r="IUB88" s="1019"/>
      <c r="IUC88" s="1019"/>
      <c r="IUD88" s="1019"/>
      <c r="IUE88" s="1019"/>
      <c r="IUF88" s="1019"/>
      <c r="IUG88" s="1019"/>
      <c r="IUH88" s="1019"/>
      <c r="IUI88" s="1019"/>
      <c r="IUJ88" s="1019"/>
      <c r="IUK88" s="1019"/>
      <c r="IUL88" s="1019"/>
      <c r="IUM88" s="1019"/>
      <c r="IUN88" s="1019"/>
      <c r="IUO88" s="1019"/>
      <c r="IUP88" s="1019"/>
      <c r="IUQ88" s="1019"/>
      <c r="IUR88" s="1019"/>
      <c r="IUS88" s="1019"/>
      <c r="IUT88" s="1019"/>
      <c r="IUU88" s="1019"/>
      <c r="IUV88" s="1019"/>
      <c r="IUW88" s="1019"/>
      <c r="IUX88" s="1019"/>
      <c r="IUY88" s="1019"/>
      <c r="IUZ88" s="1019"/>
      <c r="IVA88" s="1019"/>
      <c r="IVB88" s="1019"/>
      <c r="IVC88" s="1019"/>
      <c r="IVD88" s="1019"/>
      <c r="IVE88" s="1019"/>
      <c r="IVF88" s="1019"/>
      <c r="IVG88" s="1019"/>
      <c r="IVH88" s="1019"/>
      <c r="IVI88" s="1019"/>
      <c r="IVJ88" s="1019"/>
      <c r="IVK88" s="1019"/>
      <c r="IVL88" s="1019"/>
      <c r="IVM88" s="1019"/>
      <c r="IVN88" s="1019"/>
      <c r="IVO88" s="1019"/>
      <c r="IVP88" s="1019"/>
      <c r="IVQ88" s="1019"/>
      <c r="IVR88" s="1019"/>
      <c r="IVS88" s="1019"/>
      <c r="IVT88" s="1019"/>
      <c r="IVU88" s="1019"/>
      <c r="IVV88" s="1019"/>
      <c r="IVW88" s="1019"/>
      <c r="IVX88" s="1019"/>
      <c r="IVY88" s="1019"/>
      <c r="IVZ88" s="1019"/>
      <c r="IWA88" s="1019"/>
      <c r="IWB88" s="1019"/>
      <c r="IWC88" s="1019"/>
      <c r="IWD88" s="1019"/>
      <c r="IWE88" s="1019"/>
      <c r="IWF88" s="1019"/>
      <c r="IWG88" s="1019"/>
      <c r="IWH88" s="1019"/>
      <c r="IWI88" s="1019"/>
      <c r="IWJ88" s="1019"/>
      <c r="IWK88" s="1019"/>
      <c r="IWL88" s="1019"/>
      <c r="IWM88" s="1019"/>
      <c r="IWN88" s="1019"/>
      <c r="IWO88" s="1019"/>
      <c r="IWP88" s="1019"/>
      <c r="IWQ88" s="1019"/>
      <c r="IWR88" s="1019"/>
      <c r="IWS88" s="1019"/>
      <c r="IWT88" s="1019"/>
      <c r="IWU88" s="1019"/>
      <c r="IWV88" s="1019"/>
      <c r="IWW88" s="1019"/>
      <c r="IWX88" s="1019"/>
      <c r="IWY88" s="1019"/>
      <c r="IWZ88" s="1019"/>
      <c r="IXA88" s="1019"/>
      <c r="IXB88" s="1019"/>
      <c r="IXC88" s="1019"/>
      <c r="IXD88" s="1019"/>
      <c r="IXE88" s="1019"/>
      <c r="IXF88" s="1019"/>
      <c r="IXG88" s="1019"/>
      <c r="IXH88" s="1019"/>
      <c r="IXI88" s="1019"/>
      <c r="IXJ88" s="1019"/>
      <c r="IXK88" s="1019"/>
      <c r="IXL88" s="1019"/>
      <c r="IXM88" s="1019"/>
      <c r="IXN88" s="1019"/>
      <c r="IXO88" s="1019"/>
      <c r="IXP88" s="1019"/>
      <c r="IXQ88" s="1019"/>
      <c r="IXR88" s="1019"/>
      <c r="IXS88" s="1019"/>
      <c r="IXT88" s="1019"/>
      <c r="IXU88" s="1019"/>
      <c r="IXV88" s="1019"/>
      <c r="IXW88" s="1019"/>
      <c r="IXX88" s="1019"/>
      <c r="IXY88" s="1019"/>
      <c r="IXZ88" s="1019"/>
      <c r="IYA88" s="1019"/>
      <c r="IYB88" s="1019"/>
      <c r="IYC88" s="1019"/>
      <c r="IYD88" s="1019"/>
      <c r="IYE88" s="1019"/>
      <c r="IYF88" s="1019"/>
      <c r="IYG88" s="1019"/>
      <c r="IYH88" s="1019"/>
      <c r="IYI88" s="1019"/>
      <c r="IYJ88" s="1019"/>
      <c r="IYK88" s="1019"/>
      <c r="IYL88" s="1019"/>
      <c r="IYM88" s="1019"/>
      <c r="IYN88" s="1019"/>
      <c r="IYO88" s="1019"/>
      <c r="IYP88" s="1019"/>
      <c r="IYQ88" s="1019"/>
      <c r="IYR88" s="1019"/>
      <c r="IYS88" s="1019"/>
      <c r="IYT88" s="1019"/>
      <c r="IYU88" s="1019"/>
      <c r="IYV88" s="1019"/>
      <c r="IYW88" s="1019"/>
      <c r="IYX88" s="1019"/>
      <c r="IYY88" s="1019"/>
      <c r="IYZ88" s="1019"/>
      <c r="IZA88" s="1019"/>
      <c r="IZB88" s="1019"/>
      <c r="IZC88" s="1019"/>
      <c r="IZD88" s="1019"/>
      <c r="IZE88" s="1019"/>
      <c r="IZF88" s="1019"/>
      <c r="IZG88" s="1019"/>
      <c r="IZH88" s="1019"/>
      <c r="IZI88" s="1019"/>
      <c r="IZJ88" s="1019"/>
      <c r="IZK88" s="1019"/>
      <c r="IZL88" s="1019"/>
      <c r="IZM88" s="1019"/>
      <c r="IZN88" s="1019"/>
      <c r="IZO88" s="1019"/>
      <c r="IZP88" s="1019"/>
      <c r="IZQ88" s="1019"/>
      <c r="IZR88" s="1019"/>
      <c r="IZS88" s="1019"/>
      <c r="IZT88" s="1019"/>
      <c r="IZU88" s="1019"/>
      <c r="IZV88" s="1019"/>
      <c r="IZW88" s="1019"/>
      <c r="IZX88" s="1019"/>
      <c r="IZY88" s="1019"/>
      <c r="IZZ88" s="1019"/>
      <c r="JAA88" s="1019"/>
      <c r="JAB88" s="1019"/>
      <c r="JAC88" s="1019"/>
      <c r="JAD88" s="1019"/>
      <c r="JAE88" s="1019"/>
      <c r="JAF88" s="1019"/>
      <c r="JAG88" s="1019"/>
      <c r="JAH88" s="1019"/>
      <c r="JAI88" s="1019"/>
      <c r="JAJ88" s="1019"/>
      <c r="JAK88" s="1019"/>
      <c r="JAL88" s="1019"/>
      <c r="JAM88" s="1019"/>
      <c r="JAN88" s="1019"/>
      <c r="JAO88" s="1019"/>
      <c r="JAP88" s="1019"/>
      <c r="JAQ88" s="1019"/>
      <c r="JAR88" s="1019"/>
      <c r="JAS88" s="1019"/>
      <c r="JAT88" s="1019"/>
      <c r="JAU88" s="1019"/>
      <c r="JAV88" s="1019"/>
      <c r="JAW88" s="1019"/>
      <c r="JAX88" s="1019"/>
      <c r="JAY88" s="1019"/>
      <c r="JAZ88" s="1019"/>
      <c r="JBA88" s="1019"/>
      <c r="JBB88" s="1019"/>
      <c r="JBC88" s="1019"/>
      <c r="JBD88" s="1019"/>
      <c r="JBE88" s="1019"/>
      <c r="JBF88" s="1019"/>
      <c r="JBG88" s="1019"/>
      <c r="JBH88" s="1019"/>
      <c r="JBI88" s="1019"/>
      <c r="JBJ88" s="1019"/>
      <c r="JBK88" s="1019"/>
      <c r="JBL88" s="1019"/>
      <c r="JBM88" s="1019"/>
      <c r="JBN88" s="1019"/>
      <c r="JBO88" s="1019"/>
      <c r="JBP88" s="1019"/>
      <c r="JBQ88" s="1019"/>
      <c r="JBR88" s="1019"/>
      <c r="JBS88" s="1019"/>
      <c r="JBT88" s="1019"/>
      <c r="JBU88" s="1019"/>
      <c r="JBV88" s="1019"/>
      <c r="JBW88" s="1019"/>
      <c r="JBX88" s="1019"/>
      <c r="JBY88" s="1019"/>
      <c r="JBZ88" s="1019"/>
      <c r="JCA88" s="1019"/>
      <c r="JCB88" s="1019"/>
      <c r="JCC88" s="1019"/>
      <c r="JCD88" s="1019"/>
      <c r="JCE88" s="1019"/>
      <c r="JCF88" s="1019"/>
      <c r="JCG88" s="1019"/>
      <c r="JCH88" s="1019"/>
      <c r="JCI88" s="1019"/>
      <c r="JCJ88" s="1019"/>
      <c r="JCK88" s="1019"/>
      <c r="JCL88" s="1019"/>
      <c r="JCM88" s="1019"/>
      <c r="JCN88" s="1019"/>
      <c r="JCO88" s="1019"/>
      <c r="JCP88" s="1019"/>
      <c r="JCQ88" s="1019"/>
      <c r="JCR88" s="1019"/>
      <c r="JCS88" s="1019"/>
      <c r="JCT88" s="1019"/>
      <c r="JCU88" s="1019"/>
      <c r="JCV88" s="1019"/>
      <c r="JCW88" s="1019"/>
      <c r="JCX88" s="1019"/>
      <c r="JCY88" s="1019"/>
      <c r="JCZ88" s="1019"/>
      <c r="JDA88" s="1019"/>
      <c r="JDB88" s="1019"/>
      <c r="JDC88" s="1019"/>
      <c r="JDD88" s="1019"/>
      <c r="JDE88" s="1019"/>
      <c r="JDF88" s="1019"/>
      <c r="JDG88" s="1019"/>
      <c r="JDH88" s="1019"/>
      <c r="JDI88" s="1019"/>
      <c r="JDJ88" s="1019"/>
      <c r="JDK88" s="1019"/>
      <c r="JDL88" s="1019"/>
      <c r="JDM88" s="1019"/>
      <c r="JDN88" s="1019"/>
      <c r="JDO88" s="1019"/>
      <c r="JDP88" s="1019"/>
      <c r="JDQ88" s="1019"/>
      <c r="JDR88" s="1019"/>
      <c r="JDS88" s="1019"/>
      <c r="JDT88" s="1019"/>
      <c r="JDU88" s="1019"/>
      <c r="JDV88" s="1019"/>
      <c r="JDW88" s="1019"/>
      <c r="JDX88" s="1019"/>
      <c r="JDY88" s="1019"/>
      <c r="JDZ88" s="1019"/>
      <c r="JEA88" s="1019"/>
      <c r="JEB88" s="1019"/>
      <c r="JEC88" s="1019"/>
      <c r="JED88" s="1019"/>
      <c r="JEE88" s="1019"/>
      <c r="JEF88" s="1019"/>
      <c r="JEG88" s="1019"/>
      <c r="JEH88" s="1019"/>
      <c r="JEI88" s="1019"/>
      <c r="JEJ88" s="1019"/>
      <c r="JEK88" s="1019"/>
      <c r="JEL88" s="1019"/>
      <c r="JEM88" s="1019"/>
      <c r="JEN88" s="1019"/>
      <c r="JEO88" s="1019"/>
      <c r="JEP88" s="1019"/>
      <c r="JEQ88" s="1019"/>
      <c r="JER88" s="1019"/>
      <c r="JES88" s="1019"/>
      <c r="JET88" s="1019"/>
      <c r="JEU88" s="1019"/>
      <c r="JEV88" s="1019"/>
      <c r="JEW88" s="1019"/>
      <c r="JEX88" s="1019"/>
      <c r="JEY88" s="1019"/>
      <c r="JEZ88" s="1019"/>
      <c r="JFA88" s="1019"/>
      <c r="JFB88" s="1019"/>
      <c r="JFC88" s="1019"/>
      <c r="JFD88" s="1019"/>
      <c r="JFE88" s="1019"/>
      <c r="JFF88" s="1019"/>
      <c r="JFG88" s="1019"/>
      <c r="JFH88" s="1019"/>
      <c r="JFI88" s="1019"/>
      <c r="JFJ88" s="1019"/>
      <c r="JFK88" s="1019"/>
      <c r="JFL88" s="1019"/>
      <c r="JFM88" s="1019"/>
      <c r="JFN88" s="1019"/>
      <c r="JFO88" s="1019"/>
      <c r="JFP88" s="1019"/>
      <c r="JFQ88" s="1019"/>
      <c r="JFR88" s="1019"/>
      <c r="JFS88" s="1019"/>
      <c r="JFT88" s="1019"/>
      <c r="JFU88" s="1019"/>
      <c r="JFV88" s="1019"/>
      <c r="JFW88" s="1019"/>
      <c r="JFX88" s="1019"/>
      <c r="JFY88" s="1019"/>
      <c r="JFZ88" s="1019"/>
      <c r="JGA88" s="1019"/>
      <c r="JGB88" s="1019"/>
      <c r="JGC88" s="1019"/>
      <c r="JGD88" s="1019"/>
      <c r="JGE88" s="1019"/>
      <c r="JGF88" s="1019"/>
      <c r="JGG88" s="1019"/>
      <c r="JGH88" s="1019"/>
      <c r="JGI88" s="1019"/>
      <c r="JGJ88" s="1019"/>
      <c r="JGK88" s="1019"/>
      <c r="JGL88" s="1019"/>
      <c r="JGM88" s="1019"/>
      <c r="JGN88" s="1019"/>
      <c r="JGO88" s="1019"/>
      <c r="JGP88" s="1019"/>
      <c r="JGQ88" s="1019"/>
      <c r="JGR88" s="1019"/>
      <c r="JGS88" s="1019"/>
      <c r="JGT88" s="1019"/>
      <c r="JGU88" s="1019"/>
      <c r="JGV88" s="1019"/>
      <c r="JGW88" s="1019"/>
      <c r="JGX88" s="1019"/>
      <c r="JGY88" s="1019"/>
      <c r="JGZ88" s="1019"/>
      <c r="JHA88" s="1019"/>
      <c r="JHB88" s="1019"/>
      <c r="JHC88" s="1019"/>
      <c r="JHD88" s="1019"/>
      <c r="JHE88" s="1019"/>
      <c r="JHF88" s="1019"/>
      <c r="JHG88" s="1019"/>
      <c r="JHH88" s="1019"/>
      <c r="JHI88" s="1019"/>
      <c r="JHJ88" s="1019"/>
      <c r="JHK88" s="1019"/>
      <c r="JHL88" s="1019"/>
      <c r="JHM88" s="1019"/>
      <c r="JHN88" s="1019"/>
      <c r="JHO88" s="1019"/>
      <c r="JHP88" s="1019"/>
      <c r="JHQ88" s="1019"/>
      <c r="JHR88" s="1019"/>
      <c r="JHS88" s="1019"/>
      <c r="JHT88" s="1019"/>
      <c r="JHU88" s="1019"/>
      <c r="JHV88" s="1019"/>
      <c r="JHW88" s="1019"/>
      <c r="JHX88" s="1019"/>
      <c r="JHY88" s="1019"/>
      <c r="JHZ88" s="1019"/>
      <c r="JIA88" s="1019"/>
      <c r="JIB88" s="1019"/>
      <c r="JIC88" s="1019"/>
      <c r="JID88" s="1019"/>
      <c r="JIE88" s="1019"/>
      <c r="JIF88" s="1019"/>
      <c r="JIG88" s="1019"/>
      <c r="JIH88" s="1019"/>
      <c r="JII88" s="1019"/>
      <c r="JIJ88" s="1019"/>
      <c r="JIK88" s="1019"/>
      <c r="JIL88" s="1019"/>
      <c r="JIM88" s="1019"/>
      <c r="JIN88" s="1019"/>
      <c r="JIO88" s="1019"/>
      <c r="JIP88" s="1019"/>
      <c r="JIQ88" s="1019"/>
      <c r="JIR88" s="1019"/>
      <c r="JIS88" s="1019"/>
      <c r="JIT88" s="1019"/>
      <c r="JIU88" s="1019"/>
      <c r="JIV88" s="1019"/>
      <c r="JIW88" s="1019"/>
      <c r="JIX88" s="1019"/>
      <c r="JIY88" s="1019"/>
      <c r="JIZ88" s="1019"/>
      <c r="JJA88" s="1019"/>
      <c r="JJB88" s="1019"/>
      <c r="JJC88" s="1019"/>
      <c r="JJD88" s="1019"/>
      <c r="JJE88" s="1019"/>
      <c r="JJF88" s="1019"/>
      <c r="JJG88" s="1019"/>
      <c r="JJH88" s="1019"/>
      <c r="JJI88" s="1019"/>
      <c r="JJJ88" s="1019"/>
      <c r="JJK88" s="1019"/>
      <c r="JJL88" s="1019"/>
      <c r="JJM88" s="1019"/>
      <c r="JJN88" s="1019"/>
      <c r="JJO88" s="1019"/>
      <c r="JJP88" s="1019"/>
      <c r="JJQ88" s="1019"/>
      <c r="JJR88" s="1019"/>
      <c r="JJS88" s="1019"/>
      <c r="JJT88" s="1019"/>
      <c r="JJU88" s="1019"/>
      <c r="JJV88" s="1019"/>
      <c r="JJW88" s="1019"/>
      <c r="JJX88" s="1019"/>
      <c r="JJY88" s="1019"/>
      <c r="JJZ88" s="1019"/>
      <c r="JKA88" s="1019"/>
      <c r="JKB88" s="1019"/>
      <c r="JKC88" s="1019"/>
      <c r="JKD88" s="1019"/>
      <c r="JKE88" s="1019"/>
      <c r="JKF88" s="1019"/>
      <c r="JKG88" s="1019"/>
      <c r="JKH88" s="1019"/>
      <c r="JKI88" s="1019"/>
      <c r="JKJ88" s="1019"/>
      <c r="JKK88" s="1019"/>
      <c r="JKL88" s="1019"/>
      <c r="JKM88" s="1019"/>
      <c r="JKN88" s="1019"/>
      <c r="JKO88" s="1019"/>
      <c r="JKP88" s="1019"/>
      <c r="JKQ88" s="1019"/>
      <c r="JKR88" s="1019"/>
      <c r="JKS88" s="1019"/>
      <c r="JKT88" s="1019"/>
      <c r="JKU88" s="1019"/>
      <c r="JKV88" s="1019"/>
      <c r="JKW88" s="1019"/>
      <c r="JKX88" s="1019"/>
      <c r="JKY88" s="1019"/>
      <c r="JKZ88" s="1019"/>
      <c r="JLA88" s="1019"/>
      <c r="JLB88" s="1019"/>
      <c r="JLC88" s="1019"/>
      <c r="JLD88" s="1019"/>
      <c r="JLE88" s="1019"/>
      <c r="JLF88" s="1019"/>
      <c r="JLG88" s="1019"/>
      <c r="JLH88" s="1019"/>
      <c r="JLI88" s="1019"/>
      <c r="JLJ88" s="1019"/>
      <c r="JLK88" s="1019"/>
      <c r="JLL88" s="1019"/>
      <c r="JLM88" s="1019"/>
      <c r="JLN88" s="1019"/>
      <c r="JLO88" s="1019"/>
      <c r="JLP88" s="1019"/>
      <c r="JLQ88" s="1019"/>
      <c r="JLR88" s="1019"/>
      <c r="JLS88" s="1019"/>
      <c r="JLT88" s="1019"/>
      <c r="JLU88" s="1019"/>
      <c r="JLV88" s="1019"/>
      <c r="JLW88" s="1019"/>
      <c r="JLX88" s="1019"/>
      <c r="JLY88" s="1019"/>
      <c r="JLZ88" s="1019"/>
      <c r="JMA88" s="1019"/>
      <c r="JMB88" s="1019"/>
      <c r="JMC88" s="1019"/>
      <c r="JMD88" s="1019"/>
      <c r="JME88" s="1019"/>
      <c r="JMF88" s="1019"/>
      <c r="JMG88" s="1019"/>
      <c r="JMH88" s="1019"/>
      <c r="JMI88" s="1019"/>
      <c r="JMJ88" s="1019"/>
      <c r="JMK88" s="1019"/>
      <c r="JML88" s="1019"/>
      <c r="JMM88" s="1019"/>
      <c r="JMN88" s="1019"/>
      <c r="JMO88" s="1019"/>
      <c r="JMP88" s="1019"/>
      <c r="JMQ88" s="1019"/>
      <c r="JMR88" s="1019"/>
      <c r="JMS88" s="1019"/>
      <c r="JMT88" s="1019"/>
      <c r="JMU88" s="1019"/>
      <c r="JMV88" s="1019"/>
      <c r="JMW88" s="1019"/>
      <c r="JMX88" s="1019"/>
      <c r="JMY88" s="1019"/>
      <c r="JMZ88" s="1019"/>
      <c r="JNA88" s="1019"/>
      <c r="JNB88" s="1019"/>
      <c r="JNC88" s="1019"/>
      <c r="JND88" s="1019"/>
      <c r="JNE88" s="1019"/>
      <c r="JNF88" s="1019"/>
      <c r="JNG88" s="1019"/>
      <c r="JNH88" s="1019"/>
      <c r="JNI88" s="1019"/>
      <c r="JNJ88" s="1019"/>
      <c r="JNK88" s="1019"/>
      <c r="JNL88" s="1019"/>
      <c r="JNM88" s="1019"/>
      <c r="JNN88" s="1019"/>
      <c r="JNO88" s="1019"/>
      <c r="JNP88" s="1019"/>
      <c r="JNQ88" s="1019"/>
      <c r="JNR88" s="1019"/>
      <c r="JNS88" s="1019"/>
      <c r="JNT88" s="1019"/>
      <c r="JNU88" s="1019"/>
      <c r="JNV88" s="1019"/>
      <c r="JNW88" s="1019"/>
      <c r="JNX88" s="1019"/>
      <c r="JNY88" s="1019"/>
      <c r="JNZ88" s="1019"/>
      <c r="JOA88" s="1019"/>
      <c r="JOB88" s="1019"/>
      <c r="JOC88" s="1019"/>
      <c r="JOD88" s="1019"/>
      <c r="JOE88" s="1019"/>
      <c r="JOF88" s="1019"/>
      <c r="JOG88" s="1019"/>
      <c r="JOH88" s="1019"/>
      <c r="JOI88" s="1019"/>
      <c r="JOJ88" s="1019"/>
      <c r="JOK88" s="1019"/>
      <c r="JOL88" s="1019"/>
      <c r="JOM88" s="1019"/>
      <c r="JON88" s="1019"/>
      <c r="JOO88" s="1019"/>
      <c r="JOP88" s="1019"/>
      <c r="JOQ88" s="1019"/>
      <c r="JOR88" s="1019"/>
      <c r="JOS88" s="1019"/>
      <c r="JOT88" s="1019"/>
      <c r="JOU88" s="1019"/>
      <c r="JOV88" s="1019"/>
      <c r="JOW88" s="1019"/>
      <c r="JOX88" s="1019"/>
      <c r="JOY88" s="1019"/>
      <c r="JOZ88" s="1019"/>
      <c r="JPA88" s="1019"/>
      <c r="JPB88" s="1019"/>
      <c r="JPC88" s="1019"/>
      <c r="JPD88" s="1019"/>
      <c r="JPE88" s="1019"/>
      <c r="JPF88" s="1019"/>
      <c r="JPG88" s="1019"/>
      <c r="JPH88" s="1019"/>
      <c r="JPI88" s="1019"/>
      <c r="JPJ88" s="1019"/>
      <c r="JPK88" s="1019"/>
      <c r="JPL88" s="1019"/>
      <c r="JPM88" s="1019"/>
      <c r="JPN88" s="1019"/>
      <c r="JPO88" s="1019"/>
      <c r="JPP88" s="1019"/>
      <c r="JPQ88" s="1019"/>
      <c r="JPR88" s="1019"/>
      <c r="JPS88" s="1019"/>
      <c r="JPT88" s="1019"/>
      <c r="JPU88" s="1019"/>
      <c r="JPV88" s="1019"/>
      <c r="JPW88" s="1019"/>
      <c r="JPX88" s="1019"/>
      <c r="JPY88" s="1019"/>
      <c r="JPZ88" s="1019"/>
      <c r="JQA88" s="1019"/>
      <c r="JQB88" s="1019"/>
      <c r="JQC88" s="1019"/>
      <c r="JQD88" s="1019"/>
      <c r="JQE88" s="1019"/>
      <c r="JQF88" s="1019"/>
      <c r="JQG88" s="1019"/>
      <c r="JQH88" s="1019"/>
      <c r="JQI88" s="1019"/>
      <c r="JQJ88" s="1019"/>
      <c r="JQK88" s="1019"/>
      <c r="JQL88" s="1019"/>
      <c r="JQM88" s="1019"/>
      <c r="JQN88" s="1019"/>
      <c r="JQO88" s="1019"/>
      <c r="JQP88" s="1019"/>
      <c r="JQQ88" s="1019"/>
      <c r="JQR88" s="1019"/>
      <c r="JQS88" s="1019"/>
      <c r="JQT88" s="1019"/>
      <c r="JQU88" s="1019"/>
      <c r="JQV88" s="1019"/>
      <c r="JQW88" s="1019"/>
      <c r="JQX88" s="1019"/>
      <c r="JQY88" s="1019"/>
      <c r="JQZ88" s="1019"/>
      <c r="JRA88" s="1019"/>
      <c r="JRB88" s="1019"/>
      <c r="JRC88" s="1019"/>
      <c r="JRD88" s="1019"/>
      <c r="JRE88" s="1019"/>
      <c r="JRF88" s="1019"/>
      <c r="JRG88" s="1019"/>
      <c r="JRH88" s="1019"/>
      <c r="JRI88" s="1019"/>
      <c r="JRJ88" s="1019"/>
      <c r="JRK88" s="1019"/>
      <c r="JRL88" s="1019"/>
      <c r="JRM88" s="1019"/>
      <c r="JRN88" s="1019"/>
      <c r="JRO88" s="1019"/>
      <c r="JRP88" s="1019"/>
      <c r="JRQ88" s="1019"/>
      <c r="JRR88" s="1019"/>
      <c r="JRS88" s="1019"/>
      <c r="JRT88" s="1019"/>
      <c r="JRU88" s="1019"/>
      <c r="JRV88" s="1019"/>
      <c r="JRW88" s="1019"/>
      <c r="JRX88" s="1019"/>
      <c r="JRY88" s="1019"/>
      <c r="JRZ88" s="1019"/>
      <c r="JSA88" s="1019"/>
      <c r="JSB88" s="1019"/>
      <c r="JSC88" s="1019"/>
      <c r="JSD88" s="1019"/>
      <c r="JSE88" s="1019"/>
      <c r="JSF88" s="1019"/>
      <c r="JSG88" s="1019"/>
      <c r="JSH88" s="1019"/>
      <c r="JSI88" s="1019"/>
      <c r="JSJ88" s="1019"/>
      <c r="JSK88" s="1019"/>
      <c r="JSL88" s="1019"/>
      <c r="JSM88" s="1019"/>
      <c r="JSN88" s="1019"/>
      <c r="JSO88" s="1019"/>
      <c r="JSP88" s="1019"/>
      <c r="JSQ88" s="1019"/>
      <c r="JSR88" s="1019"/>
      <c r="JSS88" s="1019"/>
      <c r="JST88" s="1019"/>
      <c r="JSU88" s="1019"/>
      <c r="JSV88" s="1019"/>
      <c r="JSW88" s="1019"/>
      <c r="JSX88" s="1019"/>
      <c r="JSY88" s="1019"/>
      <c r="JSZ88" s="1019"/>
      <c r="JTA88" s="1019"/>
      <c r="JTB88" s="1019"/>
      <c r="JTC88" s="1019"/>
      <c r="JTD88" s="1019"/>
      <c r="JTE88" s="1019"/>
      <c r="JTF88" s="1019"/>
      <c r="JTG88" s="1019"/>
      <c r="JTH88" s="1019"/>
      <c r="JTI88" s="1019"/>
      <c r="JTJ88" s="1019"/>
      <c r="JTK88" s="1019"/>
      <c r="JTL88" s="1019"/>
      <c r="JTM88" s="1019"/>
      <c r="JTN88" s="1019"/>
      <c r="JTO88" s="1019"/>
      <c r="JTP88" s="1019"/>
      <c r="JTQ88" s="1019"/>
      <c r="JTR88" s="1019"/>
      <c r="JTS88" s="1019"/>
      <c r="JTT88" s="1019"/>
      <c r="JTU88" s="1019"/>
      <c r="JTV88" s="1019"/>
      <c r="JTW88" s="1019"/>
      <c r="JTX88" s="1019"/>
      <c r="JTY88" s="1019"/>
      <c r="JTZ88" s="1019"/>
      <c r="JUA88" s="1019"/>
      <c r="JUB88" s="1019"/>
      <c r="JUC88" s="1019"/>
      <c r="JUD88" s="1019"/>
      <c r="JUE88" s="1019"/>
      <c r="JUF88" s="1019"/>
      <c r="JUG88" s="1019"/>
      <c r="JUH88" s="1019"/>
      <c r="JUI88" s="1019"/>
      <c r="JUJ88" s="1019"/>
      <c r="JUK88" s="1019"/>
      <c r="JUL88" s="1019"/>
      <c r="JUM88" s="1019"/>
      <c r="JUN88" s="1019"/>
      <c r="JUO88" s="1019"/>
      <c r="JUP88" s="1019"/>
      <c r="JUQ88" s="1019"/>
      <c r="JUR88" s="1019"/>
      <c r="JUS88" s="1019"/>
      <c r="JUT88" s="1019"/>
      <c r="JUU88" s="1019"/>
      <c r="JUV88" s="1019"/>
      <c r="JUW88" s="1019"/>
      <c r="JUX88" s="1019"/>
      <c r="JUY88" s="1019"/>
      <c r="JUZ88" s="1019"/>
      <c r="JVA88" s="1019"/>
      <c r="JVB88" s="1019"/>
      <c r="JVC88" s="1019"/>
      <c r="JVD88" s="1019"/>
      <c r="JVE88" s="1019"/>
      <c r="JVF88" s="1019"/>
      <c r="JVG88" s="1019"/>
      <c r="JVH88" s="1019"/>
      <c r="JVI88" s="1019"/>
      <c r="JVJ88" s="1019"/>
      <c r="JVK88" s="1019"/>
      <c r="JVL88" s="1019"/>
      <c r="JVM88" s="1019"/>
      <c r="JVN88" s="1019"/>
      <c r="JVO88" s="1019"/>
      <c r="JVP88" s="1019"/>
      <c r="JVQ88" s="1019"/>
      <c r="JVR88" s="1019"/>
      <c r="JVS88" s="1019"/>
      <c r="JVT88" s="1019"/>
      <c r="JVU88" s="1019"/>
      <c r="JVV88" s="1019"/>
      <c r="JVW88" s="1019"/>
      <c r="JVX88" s="1019"/>
      <c r="JVY88" s="1019"/>
      <c r="JVZ88" s="1019"/>
      <c r="JWA88" s="1019"/>
      <c r="JWB88" s="1019"/>
      <c r="JWC88" s="1019"/>
      <c r="JWD88" s="1019"/>
      <c r="JWE88" s="1019"/>
      <c r="JWF88" s="1019"/>
      <c r="JWG88" s="1019"/>
      <c r="JWH88" s="1019"/>
      <c r="JWI88" s="1019"/>
      <c r="JWJ88" s="1019"/>
      <c r="JWK88" s="1019"/>
      <c r="JWL88" s="1019"/>
      <c r="JWM88" s="1019"/>
      <c r="JWN88" s="1019"/>
      <c r="JWO88" s="1019"/>
      <c r="JWP88" s="1019"/>
      <c r="JWQ88" s="1019"/>
      <c r="JWR88" s="1019"/>
      <c r="JWS88" s="1019"/>
      <c r="JWT88" s="1019"/>
      <c r="JWU88" s="1019"/>
      <c r="JWV88" s="1019"/>
      <c r="JWW88" s="1019"/>
      <c r="JWX88" s="1019"/>
      <c r="JWY88" s="1019"/>
      <c r="JWZ88" s="1019"/>
      <c r="JXA88" s="1019"/>
      <c r="JXB88" s="1019"/>
      <c r="JXC88" s="1019"/>
      <c r="JXD88" s="1019"/>
      <c r="JXE88" s="1019"/>
      <c r="JXF88" s="1019"/>
      <c r="JXG88" s="1019"/>
      <c r="JXH88" s="1019"/>
      <c r="JXI88" s="1019"/>
      <c r="JXJ88" s="1019"/>
      <c r="JXK88" s="1019"/>
      <c r="JXL88" s="1019"/>
      <c r="JXM88" s="1019"/>
      <c r="JXN88" s="1019"/>
      <c r="JXO88" s="1019"/>
      <c r="JXP88" s="1019"/>
      <c r="JXQ88" s="1019"/>
      <c r="JXR88" s="1019"/>
      <c r="JXS88" s="1019"/>
      <c r="JXT88" s="1019"/>
      <c r="JXU88" s="1019"/>
      <c r="JXV88" s="1019"/>
      <c r="JXW88" s="1019"/>
      <c r="JXX88" s="1019"/>
      <c r="JXY88" s="1019"/>
      <c r="JXZ88" s="1019"/>
      <c r="JYA88" s="1019"/>
      <c r="JYB88" s="1019"/>
      <c r="JYC88" s="1019"/>
      <c r="JYD88" s="1019"/>
      <c r="JYE88" s="1019"/>
      <c r="JYF88" s="1019"/>
      <c r="JYG88" s="1019"/>
      <c r="JYH88" s="1019"/>
      <c r="JYI88" s="1019"/>
      <c r="JYJ88" s="1019"/>
      <c r="JYK88" s="1019"/>
      <c r="JYL88" s="1019"/>
      <c r="JYM88" s="1019"/>
      <c r="JYN88" s="1019"/>
      <c r="JYO88" s="1019"/>
      <c r="JYP88" s="1019"/>
      <c r="JYQ88" s="1019"/>
      <c r="JYR88" s="1019"/>
      <c r="JYS88" s="1019"/>
      <c r="JYT88" s="1019"/>
      <c r="JYU88" s="1019"/>
      <c r="JYV88" s="1019"/>
      <c r="JYW88" s="1019"/>
      <c r="JYX88" s="1019"/>
      <c r="JYY88" s="1019"/>
      <c r="JYZ88" s="1019"/>
      <c r="JZA88" s="1019"/>
      <c r="JZB88" s="1019"/>
      <c r="JZC88" s="1019"/>
      <c r="JZD88" s="1019"/>
      <c r="JZE88" s="1019"/>
      <c r="JZF88" s="1019"/>
      <c r="JZG88" s="1019"/>
      <c r="JZH88" s="1019"/>
      <c r="JZI88" s="1019"/>
      <c r="JZJ88" s="1019"/>
      <c r="JZK88" s="1019"/>
      <c r="JZL88" s="1019"/>
      <c r="JZM88" s="1019"/>
      <c r="JZN88" s="1019"/>
      <c r="JZO88" s="1019"/>
      <c r="JZP88" s="1019"/>
      <c r="JZQ88" s="1019"/>
      <c r="JZR88" s="1019"/>
      <c r="JZS88" s="1019"/>
      <c r="JZT88" s="1019"/>
      <c r="JZU88" s="1019"/>
      <c r="JZV88" s="1019"/>
      <c r="JZW88" s="1019"/>
      <c r="JZX88" s="1019"/>
      <c r="JZY88" s="1019"/>
      <c r="JZZ88" s="1019"/>
      <c r="KAA88" s="1019"/>
      <c r="KAB88" s="1019"/>
      <c r="KAC88" s="1019"/>
      <c r="KAD88" s="1019"/>
      <c r="KAE88" s="1019"/>
      <c r="KAF88" s="1019"/>
      <c r="KAG88" s="1019"/>
      <c r="KAH88" s="1019"/>
      <c r="KAI88" s="1019"/>
      <c r="KAJ88" s="1019"/>
      <c r="KAK88" s="1019"/>
      <c r="KAL88" s="1019"/>
      <c r="KAM88" s="1019"/>
      <c r="KAN88" s="1019"/>
      <c r="KAO88" s="1019"/>
      <c r="KAP88" s="1019"/>
      <c r="KAQ88" s="1019"/>
      <c r="KAR88" s="1019"/>
      <c r="KAS88" s="1019"/>
      <c r="KAT88" s="1019"/>
      <c r="KAU88" s="1019"/>
      <c r="KAV88" s="1019"/>
      <c r="KAW88" s="1019"/>
      <c r="KAX88" s="1019"/>
      <c r="KAY88" s="1019"/>
      <c r="KAZ88" s="1019"/>
      <c r="KBA88" s="1019"/>
      <c r="KBB88" s="1019"/>
      <c r="KBC88" s="1019"/>
      <c r="KBD88" s="1019"/>
      <c r="KBE88" s="1019"/>
      <c r="KBF88" s="1019"/>
      <c r="KBG88" s="1019"/>
      <c r="KBH88" s="1019"/>
      <c r="KBI88" s="1019"/>
      <c r="KBJ88" s="1019"/>
      <c r="KBK88" s="1019"/>
      <c r="KBL88" s="1019"/>
      <c r="KBM88" s="1019"/>
      <c r="KBN88" s="1019"/>
      <c r="KBO88" s="1019"/>
      <c r="KBP88" s="1019"/>
      <c r="KBQ88" s="1019"/>
      <c r="KBR88" s="1019"/>
      <c r="KBS88" s="1019"/>
      <c r="KBT88" s="1019"/>
      <c r="KBU88" s="1019"/>
      <c r="KBV88" s="1019"/>
      <c r="KBW88" s="1019"/>
      <c r="KBX88" s="1019"/>
      <c r="KBY88" s="1019"/>
      <c r="KBZ88" s="1019"/>
      <c r="KCA88" s="1019"/>
      <c r="KCB88" s="1019"/>
      <c r="KCC88" s="1019"/>
      <c r="KCD88" s="1019"/>
      <c r="KCE88" s="1019"/>
      <c r="KCF88" s="1019"/>
      <c r="KCG88" s="1019"/>
      <c r="KCH88" s="1019"/>
      <c r="KCI88" s="1019"/>
      <c r="KCJ88" s="1019"/>
      <c r="KCK88" s="1019"/>
      <c r="KCL88" s="1019"/>
      <c r="KCM88" s="1019"/>
      <c r="KCN88" s="1019"/>
      <c r="KCO88" s="1019"/>
      <c r="KCP88" s="1019"/>
      <c r="KCQ88" s="1019"/>
      <c r="KCR88" s="1019"/>
      <c r="KCS88" s="1019"/>
      <c r="KCT88" s="1019"/>
      <c r="KCU88" s="1019"/>
      <c r="KCV88" s="1019"/>
      <c r="KCW88" s="1019"/>
      <c r="KCX88" s="1019"/>
      <c r="KCY88" s="1019"/>
      <c r="KCZ88" s="1019"/>
      <c r="KDA88" s="1019"/>
      <c r="KDB88" s="1019"/>
      <c r="KDC88" s="1019"/>
      <c r="KDD88" s="1019"/>
      <c r="KDE88" s="1019"/>
      <c r="KDF88" s="1019"/>
      <c r="KDG88" s="1019"/>
      <c r="KDH88" s="1019"/>
      <c r="KDI88" s="1019"/>
      <c r="KDJ88" s="1019"/>
      <c r="KDK88" s="1019"/>
      <c r="KDL88" s="1019"/>
      <c r="KDM88" s="1019"/>
      <c r="KDN88" s="1019"/>
      <c r="KDO88" s="1019"/>
      <c r="KDP88" s="1019"/>
      <c r="KDQ88" s="1019"/>
      <c r="KDR88" s="1019"/>
      <c r="KDS88" s="1019"/>
      <c r="KDT88" s="1019"/>
      <c r="KDU88" s="1019"/>
      <c r="KDV88" s="1019"/>
      <c r="KDW88" s="1019"/>
      <c r="KDX88" s="1019"/>
      <c r="KDY88" s="1019"/>
      <c r="KDZ88" s="1019"/>
      <c r="KEA88" s="1019"/>
      <c r="KEB88" s="1019"/>
      <c r="KEC88" s="1019"/>
      <c r="KED88" s="1019"/>
      <c r="KEE88" s="1019"/>
      <c r="KEF88" s="1019"/>
      <c r="KEG88" s="1019"/>
      <c r="KEH88" s="1019"/>
      <c r="KEI88" s="1019"/>
      <c r="KEJ88" s="1019"/>
      <c r="KEK88" s="1019"/>
      <c r="KEL88" s="1019"/>
      <c r="KEM88" s="1019"/>
      <c r="KEN88" s="1019"/>
      <c r="KEO88" s="1019"/>
      <c r="KEP88" s="1019"/>
      <c r="KEQ88" s="1019"/>
      <c r="KER88" s="1019"/>
      <c r="KES88" s="1019"/>
      <c r="KET88" s="1019"/>
      <c r="KEU88" s="1019"/>
      <c r="KEV88" s="1019"/>
      <c r="KEW88" s="1019"/>
      <c r="KEX88" s="1019"/>
      <c r="KEY88" s="1019"/>
      <c r="KEZ88" s="1019"/>
      <c r="KFA88" s="1019"/>
      <c r="KFB88" s="1019"/>
      <c r="KFC88" s="1019"/>
      <c r="KFD88" s="1019"/>
      <c r="KFE88" s="1019"/>
      <c r="KFF88" s="1019"/>
      <c r="KFG88" s="1019"/>
      <c r="KFH88" s="1019"/>
      <c r="KFI88" s="1019"/>
      <c r="KFJ88" s="1019"/>
      <c r="KFK88" s="1019"/>
      <c r="KFL88" s="1019"/>
      <c r="KFM88" s="1019"/>
      <c r="KFN88" s="1019"/>
      <c r="KFO88" s="1019"/>
      <c r="KFP88" s="1019"/>
      <c r="KFQ88" s="1019"/>
      <c r="KFR88" s="1019"/>
      <c r="KFS88" s="1019"/>
      <c r="KFT88" s="1019"/>
      <c r="KFU88" s="1019"/>
      <c r="KFV88" s="1019"/>
      <c r="KFW88" s="1019"/>
      <c r="KFX88" s="1019"/>
      <c r="KFY88" s="1019"/>
      <c r="KFZ88" s="1019"/>
      <c r="KGA88" s="1019"/>
      <c r="KGB88" s="1019"/>
      <c r="KGC88" s="1019"/>
      <c r="KGD88" s="1019"/>
      <c r="KGE88" s="1019"/>
      <c r="KGF88" s="1019"/>
      <c r="KGG88" s="1019"/>
      <c r="KGH88" s="1019"/>
      <c r="KGI88" s="1019"/>
      <c r="KGJ88" s="1019"/>
      <c r="KGK88" s="1019"/>
      <c r="KGL88" s="1019"/>
      <c r="KGM88" s="1019"/>
      <c r="KGN88" s="1019"/>
      <c r="KGO88" s="1019"/>
      <c r="KGP88" s="1019"/>
      <c r="KGQ88" s="1019"/>
      <c r="KGR88" s="1019"/>
      <c r="KGS88" s="1019"/>
      <c r="KGT88" s="1019"/>
      <c r="KGU88" s="1019"/>
      <c r="KGV88" s="1019"/>
      <c r="KGW88" s="1019"/>
      <c r="KGX88" s="1019"/>
      <c r="KGY88" s="1019"/>
      <c r="KGZ88" s="1019"/>
      <c r="KHA88" s="1019"/>
      <c r="KHB88" s="1019"/>
      <c r="KHC88" s="1019"/>
      <c r="KHD88" s="1019"/>
      <c r="KHE88" s="1019"/>
      <c r="KHF88" s="1019"/>
      <c r="KHG88" s="1019"/>
      <c r="KHH88" s="1019"/>
      <c r="KHI88" s="1019"/>
      <c r="KHJ88" s="1019"/>
      <c r="KHK88" s="1019"/>
      <c r="KHL88" s="1019"/>
      <c r="KHM88" s="1019"/>
      <c r="KHN88" s="1019"/>
      <c r="KHO88" s="1019"/>
      <c r="KHP88" s="1019"/>
      <c r="KHQ88" s="1019"/>
      <c r="KHR88" s="1019"/>
      <c r="KHS88" s="1019"/>
      <c r="KHT88" s="1019"/>
      <c r="KHU88" s="1019"/>
      <c r="KHV88" s="1019"/>
      <c r="KHW88" s="1019"/>
      <c r="KHX88" s="1019"/>
      <c r="KHY88" s="1019"/>
      <c r="KHZ88" s="1019"/>
      <c r="KIA88" s="1019"/>
      <c r="KIB88" s="1019"/>
      <c r="KIC88" s="1019"/>
      <c r="KID88" s="1019"/>
      <c r="KIE88" s="1019"/>
      <c r="KIF88" s="1019"/>
      <c r="KIG88" s="1019"/>
      <c r="KIH88" s="1019"/>
      <c r="KII88" s="1019"/>
      <c r="KIJ88" s="1019"/>
      <c r="KIK88" s="1019"/>
      <c r="KIL88" s="1019"/>
      <c r="KIM88" s="1019"/>
      <c r="KIN88" s="1019"/>
      <c r="KIO88" s="1019"/>
      <c r="KIP88" s="1019"/>
      <c r="KIQ88" s="1019"/>
      <c r="KIR88" s="1019"/>
      <c r="KIS88" s="1019"/>
      <c r="KIT88" s="1019"/>
      <c r="KIU88" s="1019"/>
      <c r="KIV88" s="1019"/>
      <c r="KIW88" s="1019"/>
      <c r="KIX88" s="1019"/>
      <c r="KIY88" s="1019"/>
      <c r="KIZ88" s="1019"/>
      <c r="KJA88" s="1019"/>
      <c r="KJB88" s="1019"/>
      <c r="KJC88" s="1019"/>
      <c r="KJD88" s="1019"/>
      <c r="KJE88" s="1019"/>
      <c r="KJF88" s="1019"/>
      <c r="KJG88" s="1019"/>
      <c r="KJH88" s="1019"/>
      <c r="KJI88" s="1019"/>
      <c r="KJJ88" s="1019"/>
      <c r="KJK88" s="1019"/>
      <c r="KJL88" s="1019"/>
      <c r="KJM88" s="1019"/>
      <c r="KJN88" s="1019"/>
      <c r="KJO88" s="1019"/>
      <c r="KJP88" s="1019"/>
      <c r="KJQ88" s="1019"/>
      <c r="KJR88" s="1019"/>
      <c r="KJS88" s="1019"/>
      <c r="KJT88" s="1019"/>
      <c r="KJU88" s="1019"/>
      <c r="KJV88" s="1019"/>
      <c r="KJW88" s="1019"/>
      <c r="KJX88" s="1019"/>
      <c r="KJY88" s="1019"/>
      <c r="KJZ88" s="1019"/>
      <c r="KKA88" s="1019"/>
      <c r="KKB88" s="1019"/>
      <c r="KKC88" s="1019"/>
      <c r="KKD88" s="1019"/>
      <c r="KKE88" s="1019"/>
      <c r="KKF88" s="1019"/>
      <c r="KKG88" s="1019"/>
      <c r="KKH88" s="1019"/>
      <c r="KKI88" s="1019"/>
      <c r="KKJ88" s="1019"/>
      <c r="KKK88" s="1019"/>
      <c r="KKL88" s="1019"/>
      <c r="KKM88" s="1019"/>
      <c r="KKN88" s="1019"/>
      <c r="KKO88" s="1019"/>
      <c r="KKP88" s="1019"/>
      <c r="KKQ88" s="1019"/>
      <c r="KKR88" s="1019"/>
      <c r="KKS88" s="1019"/>
      <c r="KKT88" s="1019"/>
      <c r="KKU88" s="1019"/>
      <c r="KKV88" s="1019"/>
      <c r="KKW88" s="1019"/>
      <c r="KKX88" s="1019"/>
      <c r="KKY88" s="1019"/>
      <c r="KKZ88" s="1019"/>
      <c r="KLA88" s="1019"/>
      <c r="KLB88" s="1019"/>
      <c r="KLC88" s="1019"/>
      <c r="KLD88" s="1019"/>
      <c r="KLE88" s="1019"/>
      <c r="KLF88" s="1019"/>
      <c r="KLG88" s="1019"/>
      <c r="KLH88" s="1019"/>
      <c r="KLI88" s="1019"/>
      <c r="KLJ88" s="1019"/>
      <c r="KLK88" s="1019"/>
      <c r="KLL88" s="1019"/>
      <c r="KLM88" s="1019"/>
      <c r="KLN88" s="1019"/>
      <c r="KLO88" s="1019"/>
      <c r="KLP88" s="1019"/>
      <c r="KLQ88" s="1019"/>
      <c r="KLR88" s="1019"/>
      <c r="KLS88" s="1019"/>
      <c r="KLT88" s="1019"/>
      <c r="KLU88" s="1019"/>
      <c r="KLV88" s="1019"/>
      <c r="KLW88" s="1019"/>
      <c r="KLX88" s="1019"/>
      <c r="KLY88" s="1019"/>
      <c r="KLZ88" s="1019"/>
      <c r="KMA88" s="1019"/>
      <c r="KMB88" s="1019"/>
      <c r="KMC88" s="1019"/>
      <c r="KMD88" s="1019"/>
      <c r="KME88" s="1019"/>
      <c r="KMF88" s="1019"/>
      <c r="KMG88" s="1019"/>
      <c r="KMH88" s="1019"/>
      <c r="KMI88" s="1019"/>
      <c r="KMJ88" s="1019"/>
      <c r="KMK88" s="1019"/>
      <c r="KML88" s="1019"/>
      <c r="KMM88" s="1019"/>
      <c r="KMN88" s="1019"/>
      <c r="KMO88" s="1019"/>
      <c r="KMP88" s="1019"/>
      <c r="KMQ88" s="1019"/>
      <c r="KMR88" s="1019"/>
      <c r="KMS88" s="1019"/>
      <c r="KMT88" s="1019"/>
      <c r="KMU88" s="1019"/>
      <c r="KMV88" s="1019"/>
      <c r="KMW88" s="1019"/>
      <c r="KMX88" s="1019"/>
      <c r="KMY88" s="1019"/>
      <c r="KMZ88" s="1019"/>
      <c r="KNA88" s="1019"/>
      <c r="KNB88" s="1019"/>
      <c r="KNC88" s="1019"/>
      <c r="KND88" s="1019"/>
      <c r="KNE88" s="1019"/>
      <c r="KNF88" s="1019"/>
      <c r="KNG88" s="1019"/>
      <c r="KNH88" s="1019"/>
      <c r="KNI88" s="1019"/>
      <c r="KNJ88" s="1019"/>
      <c r="KNK88" s="1019"/>
      <c r="KNL88" s="1019"/>
      <c r="KNM88" s="1019"/>
      <c r="KNN88" s="1019"/>
      <c r="KNO88" s="1019"/>
      <c r="KNP88" s="1019"/>
      <c r="KNQ88" s="1019"/>
      <c r="KNR88" s="1019"/>
      <c r="KNS88" s="1019"/>
      <c r="KNT88" s="1019"/>
      <c r="KNU88" s="1019"/>
      <c r="KNV88" s="1019"/>
      <c r="KNW88" s="1019"/>
      <c r="KNX88" s="1019"/>
      <c r="KNY88" s="1019"/>
      <c r="KNZ88" s="1019"/>
      <c r="KOA88" s="1019"/>
      <c r="KOB88" s="1019"/>
      <c r="KOC88" s="1019"/>
      <c r="KOD88" s="1019"/>
      <c r="KOE88" s="1019"/>
      <c r="KOF88" s="1019"/>
      <c r="KOG88" s="1019"/>
      <c r="KOH88" s="1019"/>
      <c r="KOI88" s="1019"/>
      <c r="KOJ88" s="1019"/>
      <c r="KOK88" s="1019"/>
      <c r="KOL88" s="1019"/>
      <c r="KOM88" s="1019"/>
      <c r="KON88" s="1019"/>
      <c r="KOO88" s="1019"/>
      <c r="KOP88" s="1019"/>
      <c r="KOQ88" s="1019"/>
      <c r="KOR88" s="1019"/>
      <c r="KOS88" s="1019"/>
      <c r="KOT88" s="1019"/>
      <c r="KOU88" s="1019"/>
      <c r="KOV88" s="1019"/>
      <c r="KOW88" s="1019"/>
      <c r="KOX88" s="1019"/>
      <c r="KOY88" s="1019"/>
      <c r="KOZ88" s="1019"/>
      <c r="KPA88" s="1019"/>
      <c r="KPB88" s="1019"/>
      <c r="KPC88" s="1019"/>
      <c r="KPD88" s="1019"/>
      <c r="KPE88" s="1019"/>
      <c r="KPF88" s="1019"/>
      <c r="KPG88" s="1019"/>
      <c r="KPH88" s="1019"/>
      <c r="KPI88" s="1019"/>
      <c r="KPJ88" s="1019"/>
      <c r="KPK88" s="1019"/>
      <c r="KPL88" s="1019"/>
      <c r="KPM88" s="1019"/>
      <c r="KPN88" s="1019"/>
      <c r="KPO88" s="1019"/>
      <c r="KPP88" s="1019"/>
      <c r="KPQ88" s="1019"/>
      <c r="KPR88" s="1019"/>
      <c r="KPS88" s="1019"/>
      <c r="KPT88" s="1019"/>
      <c r="KPU88" s="1019"/>
      <c r="KPV88" s="1019"/>
      <c r="KPW88" s="1019"/>
      <c r="KPX88" s="1019"/>
      <c r="KPY88" s="1019"/>
      <c r="KPZ88" s="1019"/>
      <c r="KQA88" s="1019"/>
      <c r="KQB88" s="1019"/>
      <c r="KQC88" s="1019"/>
      <c r="KQD88" s="1019"/>
      <c r="KQE88" s="1019"/>
      <c r="KQF88" s="1019"/>
      <c r="KQG88" s="1019"/>
      <c r="KQH88" s="1019"/>
      <c r="KQI88" s="1019"/>
      <c r="KQJ88" s="1019"/>
      <c r="KQK88" s="1019"/>
      <c r="KQL88" s="1019"/>
      <c r="KQM88" s="1019"/>
      <c r="KQN88" s="1019"/>
      <c r="KQO88" s="1019"/>
      <c r="KQP88" s="1019"/>
      <c r="KQQ88" s="1019"/>
      <c r="KQR88" s="1019"/>
      <c r="KQS88" s="1019"/>
      <c r="KQT88" s="1019"/>
      <c r="KQU88" s="1019"/>
      <c r="KQV88" s="1019"/>
      <c r="KQW88" s="1019"/>
      <c r="KQX88" s="1019"/>
      <c r="KQY88" s="1019"/>
      <c r="KQZ88" s="1019"/>
      <c r="KRA88" s="1019"/>
      <c r="KRB88" s="1019"/>
      <c r="KRC88" s="1019"/>
      <c r="KRD88" s="1019"/>
      <c r="KRE88" s="1019"/>
      <c r="KRF88" s="1019"/>
      <c r="KRG88" s="1019"/>
      <c r="KRH88" s="1019"/>
      <c r="KRI88" s="1019"/>
      <c r="KRJ88" s="1019"/>
      <c r="KRK88" s="1019"/>
      <c r="KRL88" s="1019"/>
      <c r="KRM88" s="1019"/>
      <c r="KRN88" s="1019"/>
      <c r="KRO88" s="1019"/>
      <c r="KRP88" s="1019"/>
      <c r="KRQ88" s="1019"/>
      <c r="KRR88" s="1019"/>
      <c r="KRS88" s="1019"/>
      <c r="KRT88" s="1019"/>
      <c r="KRU88" s="1019"/>
      <c r="KRV88" s="1019"/>
      <c r="KRW88" s="1019"/>
      <c r="KRX88" s="1019"/>
      <c r="KRY88" s="1019"/>
      <c r="KRZ88" s="1019"/>
      <c r="KSA88" s="1019"/>
      <c r="KSB88" s="1019"/>
      <c r="KSC88" s="1019"/>
      <c r="KSD88" s="1019"/>
      <c r="KSE88" s="1019"/>
      <c r="KSF88" s="1019"/>
      <c r="KSG88" s="1019"/>
      <c r="KSH88" s="1019"/>
      <c r="KSI88" s="1019"/>
      <c r="KSJ88" s="1019"/>
      <c r="KSK88" s="1019"/>
      <c r="KSL88" s="1019"/>
      <c r="KSM88" s="1019"/>
      <c r="KSN88" s="1019"/>
      <c r="KSO88" s="1019"/>
      <c r="KSP88" s="1019"/>
      <c r="KSQ88" s="1019"/>
      <c r="KSR88" s="1019"/>
      <c r="KSS88" s="1019"/>
      <c r="KST88" s="1019"/>
      <c r="KSU88" s="1019"/>
      <c r="KSV88" s="1019"/>
      <c r="KSW88" s="1019"/>
      <c r="KSX88" s="1019"/>
      <c r="KSY88" s="1019"/>
      <c r="KSZ88" s="1019"/>
      <c r="KTA88" s="1019"/>
      <c r="KTB88" s="1019"/>
      <c r="KTC88" s="1019"/>
      <c r="KTD88" s="1019"/>
      <c r="KTE88" s="1019"/>
      <c r="KTF88" s="1019"/>
      <c r="KTG88" s="1019"/>
      <c r="KTH88" s="1019"/>
      <c r="KTI88" s="1019"/>
      <c r="KTJ88" s="1019"/>
      <c r="KTK88" s="1019"/>
      <c r="KTL88" s="1019"/>
      <c r="KTM88" s="1019"/>
      <c r="KTN88" s="1019"/>
      <c r="KTO88" s="1019"/>
      <c r="KTP88" s="1019"/>
      <c r="KTQ88" s="1019"/>
      <c r="KTR88" s="1019"/>
      <c r="KTS88" s="1019"/>
      <c r="KTT88" s="1019"/>
      <c r="KTU88" s="1019"/>
      <c r="KTV88" s="1019"/>
      <c r="KTW88" s="1019"/>
      <c r="KTX88" s="1019"/>
      <c r="KTY88" s="1019"/>
      <c r="KTZ88" s="1019"/>
      <c r="KUA88" s="1019"/>
      <c r="KUB88" s="1019"/>
      <c r="KUC88" s="1019"/>
      <c r="KUD88" s="1019"/>
      <c r="KUE88" s="1019"/>
      <c r="KUF88" s="1019"/>
      <c r="KUG88" s="1019"/>
      <c r="KUH88" s="1019"/>
      <c r="KUI88" s="1019"/>
      <c r="KUJ88" s="1019"/>
      <c r="KUK88" s="1019"/>
      <c r="KUL88" s="1019"/>
      <c r="KUM88" s="1019"/>
      <c r="KUN88" s="1019"/>
      <c r="KUO88" s="1019"/>
      <c r="KUP88" s="1019"/>
      <c r="KUQ88" s="1019"/>
      <c r="KUR88" s="1019"/>
      <c r="KUS88" s="1019"/>
      <c r="KUT88" s="1019"/>
      <c r="KUU88" s="1019"/>
      <c r="KUV88" s="1019"/>
      <c r="KUW88" s="1019"/>
      <c r="KUX88" s="1019"/>
      <c r="KUY88" s="1019"/>
      <c r="KUZ88" s="1019"/>
      <c r="KVA88" s="1019"/>
      <c r="KVB88" s="1019"/>
      <c r="KVC88" s="1019"/>
      <c r="KVD88" s="1019"/>
      <c r="KVE88" s="1019"/>
      <c r="KVF88" s="1019"/>
      <c r="KVG88" s="1019"/>
      <c r="KVH88" s="1019"/>
      <c r="KVI88" s="1019"/>
      <c r="KVJ88" s="1019"/>
      <c r="KVK88" s="1019"/>
      <c r="KVL88" s="1019"/>
      <c r="KVM88" s="1019"/>
      <c r="KVN88" s="1019"/>
      <c r="KVO88" s="1019"/>
      <c r="KVP88" s="1019"/>
      <c r="KVQ88" s="1019"/>
      <c r="KVR88" s="1019"/>
      <c r="KVS88" s="1019"/>
      <c r="KVT88" s="1019"/>
      <c r="KVU88" s="1019"/>
      <c r="KVV88" s="1019"/>
      <c r="KVW88" s="1019"/>
      <c r="KVX88" s="1019"/>
      <c r="KVY88" s="1019"/>
      <c r="KVZ88" s="1019"/>
      <c r="KWA88" s="1019"/>
      <c r="KWB88" s="1019"/>
      <c r="KWC88" s="1019"/>
      <c r="KWD88" s="1019"/>
      <c r="KWE88" s="1019"/>
      <c r="KWF88" s="1019"/>
      <c r="KWG88" s="1019"/>
      <c r="KWH88" s="1019"/>
      <c r="KWI88" s="1019"/>
      <c r="KWJ88" s="1019"/>
      <c r="KWK88" s="1019"/>
      <c r="KWL88" s="1019"/>
      <c r="KWM88" s="1019"/>
      <c r="KWN88" s="1019"/>
      <c r="KWO88" s="1019"/>
      <c r="KWP88" s="1019"/>
      <c r="KWQ88" s="1019"/>
      <c r="KWR88" s="1019"/>
      <c r="KWS88" s="1019"/>
      <c r="KWT88" s="1019"/>
      <c r="KWU88" s="1019"/>
      <c r="KWV88" s="1019"/>
      <c r="KWW88" s="1019"/>
      <c r="KWX88" s="1019"/>
      <c r="KWY88" s="1019"/>
      <c r="KWZ88" s="1019"/>
      <c r="KXA88" s="1019"/>
      <c r="KXB88" s="1019"/>
      <c r="KXC88" s="1019"/>
      <c r="KXD88" s="1019"/>
      <c r="KXE88" s="1019"/>
      <c r="KXF88" s="1019"/>
      <c r="KXG88" s="1019"/>
      <c r="KXH88" s="1019"/>
      <c r="KXI88" s="1019"/>
      <c r="KXJ88" s="1019"/>
      <c r="KXK88" s="1019"/>
      <c r="KXL88" s="1019"/>
      <c r="KXM88" s="1019"/>
      <c r="KXN88" s="1019"/>
      <c r="KXO88" s="1019"/>
      <c r="KXP88" s="1019"/>
      <c r="KXQ88" s="1019"/>
      <c r="KXR88" s="1019"/>
      <c r="KXS88" s="1019"/>
      <c r="KXT88" s="1019"/>
      <c r="KXU88" s="1019"/>
      <c r="KXV88" s="1019"/>
      <c r="KXW88" s="1019"/>
      <c r="KXX88" s="1019"/>
      <c r="KXY88" s="1019"/>
      <c r="KXZ88" s="1019"/>
      <c r="KYA88" s="1019"/>
      <c r="KYB88" s="1019"/>
      <c r="KYC88" s="1019"/>
      <c r="KYD88" s="1019"/>
      <c r="KYE88" s="1019"/>
      <c r="KYF88" s="1019"/>
      <c r="KYG88" s="1019"/>
      <c r="KYH88" s="1019"/>
      <c r="KYI88" s="1019"/>
      <c r="KYJ88" s="1019"/>
      <c r="KYK88" s="1019"/>
      <c r="KYL88" s="1019"/>
      <c r="KYM88" s="1019"/>
      <c r="KYN88" s="1019"/>
      <c r="KYO88" s="1019"/>
      <c r="KYP88" s="1019"/>
      <c r="KYQ88" s="1019"/>
      <c r="KYR88" s="1019"/>
      <c r="KYS88" s="1019"/>
      <c r="KYT88" s="1019"/>
      <c r="KYU88" s="1019"/>
      <c r="KYV88" s="1019"/>
      <c r="KYW88" s="1019"/>
      <c r="KYX88" s="1019"/>
      <c r="KYY88" s="1019"/>
      <c r="KYZ88" s="1019"/>
      <c r="KZA88" s="1019"/>
      <c r="KZB88" s="1019"/>
      <c r="KZC88" s="1019"/>
      <c r="KZD88" s="1019"/>
      <c r="KZE88" s="1019"/>
      <c r="KZF88" s="1019"/>
      <c r="KZG88" s="1019"/>
      <c r="KZH88" s="1019"/>
      <c r="KZI88" s="1019"/>
      <c r="KZJ88" s="1019"/>
      <c r="KZK88" s="1019"/>
      <c r="KZL88" s="1019"/>
      <c r="KZM88" s="1019"/>
      <c r="KZN88" s="1019"/>
      <c r="KZO88" s="1019"/>
      <c r="KZP88" s="1019"/>
      <c r="KZQ88" s="1019"/>
      <c r="KZR88" s="1019"/>
      <c r="KZS88" s="1019"/>
      <c r="KZT88" s="1019"/>
      <c r="KZU88" s="1019"/>
      <c r="KZV88" s="1019"/>
      <c r="KZW88" s="1019"/>
      <c r="KZX88" s="1019"/>
      <c r="KZY88" s="1019"/>
      <c r="KZZ88" s="1019"/>
      <c r="LAA88" s="1019"/>
      <c r="LAB88" s="1019"/>
      <c r="LAC88" s="1019"/>
      <c r="LAD88" s="1019"/>
      <c r="LAE88" s="1019"/>
      <c r="LAF88" s="1019"/>
      <c r="LAG88" s="1019"/>
      <c r="LAH88" s="1019"/>
      <c r="LAI88" s="1019"/>
      <c r="LAJ88" s="1019"/>
      <c r="LAK88" s="1019"/>
      <c r="LAL88" s="1019"/>
      <c r="LAM88" s="1019"/>
      <c r="LAN88" s="1019"/>
      <c r="LAO88" s="1019"/>
      <c r="LAP88" s="1019"/>
      <c r="LAQ88" s="1019"/>
      <c r="LAR88" s="1019"/>
      <c r="LAS88" s="1019"/>
      <c r="LAT88" s="1019"/>
      <c r="LAU88" s="1019"/>
      <c r="LAV88" s="1019"/>
      <c r="LAW88" s="1019"/>
      <c r="LAX88" s="1019"/>
      <c r="LAY88" s="1019"/>
      <c r="LAZ88" s="1019"/>
      <c r="LBA88" s="1019"/>
      <c r="LBB88" s="1019"/>
      <c r="LBC88" s="1019"/>
      <c r="LBD88" s="1019"/>
      <c r="LBE88" s="1019"/>
      <c r="LBF88" s="1019"/>
      <c r="LBG88" s="1019"/>
      <c r="LBH88" s="1019"/>
      <c r="LBI88" s="1019"/>
      <c r="LBJ88" s="1019"/>
      <c r="LBK88" s="1019"/>
      <c r="LBL88" s="1019"/>
      <c r="LBM88" s="1019"/>
      <c r="LBN88" s="1019"/>
      <c r="LBO88" s="1019"/>
      <c r="LBP88" s="1019"/>
      <c r="LBQ88" s="1019"/>
      <c r="LBR88" s="1019"/>
      <c r="LBS88" s="1019"/>
      <c r="LBT88" s="1019"/>
      <c r="LBU88" s="1019"/>
      <c r="LBV88" s="1019"/>
      <c r="LBW88" s="1019"/>
      <c r="LBX88" s="1019"/>
      <c r="LBY88" s="1019"/>
      <c r="LBZ88" s="1019"/>
      <c r="LCA88" s="1019"/>
      <c r="LCB88" s="1019"/>
      <c r="LCC88" s="1019"/>
      <c r="LCD88" s="1019"/>
      <c r="LCE88" s="1019"/>
      <c r="LCF88" s="1019"/>
      <c r="LCG88" s="1019"/>
      <c r="LCH88" s="1019"/>
      <c r="LCI88" s="1019"/>
      <c r="LCJ88" s="1019"/>
      <c r="LCK88" s="1019"/>
      <c r="LCL88" s="1019"/>
      <c r="LCM88" s="1019"/>
      <c r="LCN88" s="1019"/>
      <c r="LCO88" s="1019"/>
      <c r="LCP88" s="1019"/>
      <c r="LCQ88" s="1019"/>
      <c r="LCR88" s="1019"/>
      <c r="LCS88" s="1019"/>
      <c r="LCT88" s="1019"/>
      <c r="LCU88" s="1019"/>
      <c r="LCV88" s="1019"/>
      <c r="LCW88" s="1019"/>
      <c r="LCX88" s="1019"/>
      <c r="LCY88" s="1019"/>
      <c r="LCZ88" s="1019"/>
      <c r="LDA88" s="1019"/>
      <c r="LDB88" s="1019"/>
      <c r="LDC88" s="1019"/>
      <c r="LDD88" s="1019"/>
      <c r="LDE88" s="1019"/>
      <c r="LDF88" s="1019"/>
      <c r="LDG88" s="1019"/>
      <c r="LDH88" s="1019"/>
      <c r="LDI88" s="1019"/>
      <c r="LDJ88" s="1019"/>
      <c r="LDK88" s="1019"/>
      <c r="LDL88" s="1019"/>
      <c r="LDM88" s="1019"/>
      <c r="LDN88" s="1019"/>
      <c r="LDO88" s="1019"/>
      <c r="LDP88" s="1019"/>
      <c r="LDQ88" s="1019"/>
      <c r="LDR88" s="1019"/>
      <c r="LDS88" s="1019"/>
      <c r="LDT88" s="1019"/>
      <c r="LDU88" s="1019"/>
      <c r="LDV88" s="1019"/>
      <c r="LDW88" s="1019"/>
      <c r="LDX88" s="1019"/>
      <c r="LDY88" s="1019"/>
      <c r="LDZ88" s="1019"/>
      <c r="LEA88" s="1019"/>
      <c r="LEB88" s="1019"/>
      <c r="LEC88" s="1019"/>
      <c r="LED88" s="1019"/>
      <c r="LEE88" s="1019"/>
      <c r="LEF88" s="1019"/>
      <c r="LEG88" s="1019"/>
      <c r="LEH88" s="1019"/>
      <c r="LEI88" s="1019"/>
      <c r="LEJ88" s="1019"/>
      <c r="LEK88" s="1019"/>
      <c r="LEL88" s="1019"/>
      <c r="LEM88" s="1019"/>
      <c r="LEN88" s="1019"/>
      <c r="LEO88" s="1019"/>
      <c r="LEP88" s="1019"/>
      <c r="LEQ88" s="1019"/>
      <c r="LER88" s="1019"/>
      <c r="LES88" s="1019"/>
      <c r="LET88" s="1019"/>
      <c r="LEU88" s="1019"/>
      <c r="LEV88" s="1019"/>
      <c r="LEW88" s="1019"/>
      <c r="LEX88" s="1019"/>
      <c r="LEY88" s="1019"/>
      <c r="LEZ88" s="1019"/>
      <c r="LFA88" s="1019"/>
      <c r="LFB88" s="1019"/>
      <c r="LFC88" s="1019"/>
      <c r="LFD88" s="1019"/>
      <c r="LFE88" s="1019"/>
      <c r="LFF88" s="1019"/>
      <c r="LFG88" s="1019"/>
      <c r="LFH88" s="1019"/>
      <c r="LFI88" s="1019"/>
      <c r="LFJ88" s="1019"/>
      <c r="LFK88" s="1019"/>
      <c r="LFL88" s="1019"/>
      <c r="LFM88" s="1019"/>
      <c r="LFN88" s="1019"/>
      <c r="LFO88" s="1019"/>
      <c r="LFP88" s="1019"/>
      <c r="LFQ88" s="1019"/>
      <c r="LFR88" s="1019"/>
      <c r="LFS88" s="1019"/>
      <c r="LFT88" s="1019"/>
      <c r="LFU88" s="1019"/>
      <c r="LFV88" s="1019"/>
      <c r="LFW88" s="1019"/>
      <c r="LFX88" s="1019"/>
      <c r="LFY88" s="1019"/>
      <c r="LFZ88" s="1019"/>
      <c r="LGA88" s="1019"/>
      <c r="LGB88" s="1019"/>
      <c r="LGC88" s="1019"/>
      <c r="LGD88" s="1019"/>
      <c r="LGE88" s="1019"/>
      <c r="LGF88" s="1019"/>
      <c r="LGG88" s="1019"/>
      <c r="LGH88" s="1019"/>
      <c r="LGI88" s="1019"/>
      <c r="LGJ88" s="1019"/>
      <c r="LGK88" s="1019"/>
      <c r="LGL88" s="1019"/>
      <c r="LGM88" s="1019"/>
      <c r="LGN88" s="1019"/>
      <c r="LGO88" s="1019"/>
      <c r="LGP88" s="1019"/>
      <c r="LGQ88" s="1019"/>
      <c r="LGR88" s="1019"/>
      <c r="LGS88" s="1019"/>
      <c r="LGT88" s="1019"/>
      <c r="LGU88" s="1019"/>
      <c r="LGV88" s="1019"/>
      <c r="LGW88" s="1019"/>
      <c r="LGX88" s="1019"/>
      <c r="LGY88" s="1019"/>
      <c r="LGZ88" s="1019"/>
      <c r="LHA88" s="1019"/>
      <c r="LHB88" s="1019"/>
      <c r="LHC88" s="1019"/>
      <c r="LHD88" s="1019"/>
      <c r="LHE88" s="1019"/>
      <c r="LHF88" s="1019"/>
      <c r="LHG88" s="1019"/>
      <c r="LHH88" s="1019"/>
      <c r="LHI88" s="1019"/>
      <c r="LHJ88" s="1019"/>
      <c r="LHK88" s="1019"/>
      <c r="LHL88" s="1019"/>
      <c r="LHM88" s="1019"/>
      <c r="LHN88" s="1019"/>
      <c r="LHO88" s="1019"/>
      <c r="LHP88" s="1019"/>
      <c r="LHQ88" s="1019"/>
      <c r="LHR88" s="1019"/>
      <c r="LHS88" s="1019"/>
      <c r="LHT88" s="1019"/>
      <c r="LHU88" s="1019"/>
      <c r="LHV88" s="1019"/>
      <c r="LHW88" s="1019"/>
      <c r="LHX88" s="1019"/>
      <c r="LHY88" s="1019"/>
      <c r="LHZ88" s="1019"/>
      <c r="LIA88" s="1019"/>
      <c r="LIB88" s="1019"/>
      <c r="LIC88" s="1019"/>
      <c r="LID88" s="1019"/>
      <c r="LIE88" s="1019"/>
      <c r="LIF88" s="1019"/>
      <c r="LIG88" s="1019"/>
      <c r="LIH88" s="1019"/>
      <c r="LII88" s="1019"/>
      <c r="LIJ88" s="1019"/>
      <c r="LIK88" s="1019"/>
      <c r="LIL88" s="1019"/>
      <c r="LIM88" s="1019"/>
      <c r="LIN88" s="1019"/>
      <c r="LIO88" s="1019"/>
      <c r="LIP88" s="1019"/>
      <c r="LIQ88" s="1019"/>
      <c r="LIR88" s="1019"/>
      <c r="LIS88" s="1019"/>
      <c r="LIT88" s="1019"/>
      <c r="LIU88" s="1019"/>
      <c r="LIV88" s="1019"/>
      <c r="LIW88" s="1019"/>
      <c r="LIX88" s="1019"/>
      <c r="LIY88" s="1019"/>
      <c r="LIZ88" s="1019"/>
      <c r="LJA88" s="1019"/>
      <c r="LJB88" s="1019"/>
      <c r="LJC88" s="1019"/>
      <c r="LJD88" s="1019"/>
      <c r="LJE88" s="1019"/>
      <c r="LJF88" s="1019"/>
      <c r="LJG88" s="1019"/>
      <c r="LJH88" s="1019"/>
      <c r="LJI88" s="1019"/>
      <c r="LJJ88" s="1019"/>
      <c r="LJK88" s="1019"/>
      <c r="LJL88" s="1019"/>
      <c r="LJM88" s="1019"/>
      <c r="LJN88" s="1019"/>
      <c r="LJO88" s="1019"/>
      <c r="LJP88" s="1019"/>
      <c r="LJQ88" s="1019"/>
      <c r="LJR88" s="1019"/>
      <c r="LJS88" s="1019"/>
      <c r="LJT88" s="1019"/>
      <c r="LJU88" s="1019"/>
      <c r="LJV88" s="1019"/>
      <c r="LJW88" s="1019"/>
      <c r="LJX88" s="1019"/>
      <c r="LJY88" s="1019"/>
      <c r="LJZ88" s="1019"/>
      <c r="LKA88" s="1019"/>
      <c r="LKB88" s="1019"/>
      <c r="LKC88" s="1019"/>
      <c r="LKD88" s="1019"/>
      <c r="LKE88" s="1019"/>
      <c r="LKF88" s="1019"/>
      <c r="LKG88" s="1019"/>
      <c r="LKH88" s="1019"/>
      <c r="LKI88" s="1019"/>
      <c r="LKJ88" s="1019"/>
      <c r="LKK88" s="1019"/>
      <c r="LKL88" s="1019"/>
      <c r="LKM88" s="1019"/>
      <c r="LKN88" s="1019"/>
      <c r="LKO88" s="1019"/>
      <c r="LKP88" s="1019"/>
      <c r="LKQ88" s="1019"/>
      <c r="LKR88" s="1019"/>
      <c r="LKS88" s="1019"/>
      <c r="LKT88" s="1019"/>
      <c r="LKU88" s="1019"/>
      <c r="LKV88" s="1019"/>
      <c r="LKW88" s="1019"/>
      <c r="LKX88" s="1019"/>
      <c r="LKY88" s="1019"/>
      <c r="LKZ88" s="1019"/>
      <c r="LLA88" s="1019"/>
      <c r="LLB88" s="1019"/>
      <c r="LLC88" s="1019"/>
      <c r="LLD88" s="1019"/>
      <c r="LLE88" s="1019"/>
      <c r="LLF88" s="1019"/>
      <c r="LLG88" s="1019"/>
      <c r="LLH88" s="1019"/>
      <c r="LLI88" s="1019"/>
      <c r="LLJ88" s="1019"/>
      <c r="LLK88" s="1019"/>
      <c r="LLL88" s="1019"/>
      <c r="LLM88" s="1019"/>
      <c r="LLN88" s="1019"/>
      <c r="LLO88" s="1019"/>
      <c r="LLP88" s="1019"/>
      <c r="LLQ88" s="1019"/>
      <c r="LLR88" s="1019"/>
      <c r="LLS88" s="1019"/>
      <c r="LLT88" s="1019"/>
      <c r="LLU88" s="1019"/>
      <c r="LLV88" s="1019"/>
      <c r="LLW88" s="1019"/>
      <c r="LLX88" s="1019"/>
      <c r="LLY88" s="1019"/>
      <c r="LLZ88" s="1019"/>
      <c r="LMA88" s="1019"/>
      <c r="LMB88" s="1019"/>
      <c r="LMC88" s="1019"/>
      <c r="LMD88" s="1019"/>
      <c r="LME88" s="1019"/>
      <c r="LMF88" s="1019"/>
      <c r="LMG88" s="1019"/>
      <c r="LMH88" s="1019"/>
      <c r="LMI88" s="1019"/>
      <c r="LMJ88" s="1019"/>
      <c r="LMK88" s="1019"/>
      <c r="LML88" s="1019"/>
      <c r="LMM88" s="1019"/>
      <c r="LMN88" s="1019"/>
      <c r="LMO88" s="1019"/>
      <c r="LMP88" s="1019"/>
      <c r="LMQ88" s="1019"/>
      <c r="LMR88" s="1019"/>
      <c r="LMS88" s="1019"/>
      <c r="LMT88" s="1019"/>
      <c r="LMU88" s="1019"/>
      <c r="LMV88" s="1019"/>
      <c r="LMW88" s="1019"/>
      <c r="LMX88" s="1019"/>
      <c r="LMY88" s="1019"/>
      <c r="LMZ88" s="1019"/>
      <c r="LNA88" s="1019"/>
      <c r="LNB88" s="1019"/>
      <c r="LNC88" s="1019"/>
      <c r="LND88" s="1019"/>
      <c r="LNE88" s="1019"/>
      <c r="LNF88" s="1019"/>
      <c r="LNG88" s="1019"/>
      <c r="LNH88" s="1019"/>
      <c r="LNI88" s="1019"/>
      <c r="LNJ88" s="1019"/>
      <c r="LNK88" s="1019"/>
      <c r="LNL88" s="1019"/>
      <c r="LNM88" s="1019"/>
      <c r="LNN88" s="1019"/>
      <c r="LNO88" s="1019"/>
      <c r="LNP88" s="1019"/>
      <c r="LNQ88" s="1019"/>
      <c r="LNR88" s="1019"/>
      <c r="LNS88" s="1019"/>
      <c r="LNT88" s="1019"/>
      <c r="LNU88" s="1019"/>
      <c r="LNV88" s="1019"/>
      <c r="LNW88" s="1019"/>
      <c r="LNX88" s="1019"/>
      <c r="LNY88" s="1019"/>
      <c r="LNZ88" s="1019"/>
      <c r="LOA88" s="1019"/>
      <c r="LOB88" s="1019"/>
      <c r="LOC88" s="1019"/>
      <c r="LOD88" s="1019"/>
      <c r="LOE88" s="1019"/>
      <c r="LOF88" s="1019"/>
      <c r="LOG88" s="1019"/>
      <c r="LOH88" s="1019"/>
      <c r="LOI88" s="1019"/>
      <c r="LOJ88" s="1019"/>
      <c r="LOK88" s="1019"/>
      <c r="LOL88" s="1019"/>
      <c r="LOM88" s="1019"/>
      <c r="LON88" s="1019"/>
      <c r="LOO88" s="1019"/>
      <c r="LOP88" s="1019"/>
      <c r="LOQ88" s="1019"/>
      <c r="LOR88" s="1019"/>
      <c r="LOS88" s="1019"/>
      <c r="LOT88" s="1019"/>
      <c r="LOU88" s="1019"/>
      <c r="LOV88" s="1019"/>
      <c r="LOW88" s="1019"/>
      <c r="LOX88" s="1019"/>
      <c r="LOY88" s="1019"/>
      <c r="LOZ88" s="1019"/>
      <c r="LPA88" s="1019"/>
      <c r="LPB88" s="1019"/>
      <c r="LPC88" s="1019"/>
      <c r="LPD88" s="1019"/>
      <c r="LPE88" s="1019"/>
      <c r="LPF88" s="1019"/>
      <c r="LPG88" s="1019"/>
      <c r="LPH88" s="1019"/>
      <c r="LPI88" s="1019"/>
      <c r="LPJ88" s="1019"/>
      <c r="LPK88" s="1019"/>
      <c r="LPL88" s="1019"/>
      <c r="LPM88" s="1019"/>
      <c r="LPN88" s="1019"/>
      <c r="LPO88" s="1019"/>
      <c r="LPP88" s="1019"/>
      <c r="LPQ88" s="1019"/>
      <c r="LPR88" s="1019"/>
      <c r="LPS88" s="1019"/>
      <c r="LPT88" s="1019"/>
      <c r="LPU88" s="1019"/>
      <c r="LPV88" s="1019"/>
      <c r="LPW88" s="1019"/>
      <c r="LPX88" s="1019"/>
      <c r="LPY88" s="1019"/>
      <c r="LPZ88" s="1019"/>
      <c r="LQA88" s="1019"/>
      <c r="LQB88" s="1019"/>
      <c r="LQC88" s="1019"/>
      <c r="LQD88" s="1019"/>
      <c r="LQE88" s="1019"/>
      <c r="LQF88" s="1019"/>
      <c r="LQG88" s="1019"/>
      <c r="LQH88" s="1019"/>
      <c r="LQI88" s="1019"/>
      <c r="LQJ88" s="1019"/>
      <c r="LQK88" s="1019"/>
      <c r="LQL88" s="1019"/>
      <c r="LQM88" s="1019"/>
      <c r="LQN88" s="1019"/>
      <c r="LQO88" s="1019"/>
      <c r="LQP88" s="1019"/>
      <c r="LQQ88" s="1019"/>
      <c r="LQR88" s="1019"/>
      <c r="LQS88" s="1019"/>
      <c r="LQT88" s="1019"/>
      <c r="LQU88" s="1019"/>
      <c r="LQV88" s="1019"/>
      <c r="LQW88" s="1019"/>
      <c r="LQX88" s="1019"/>
      <c r="LQY88" s="1019"/>
      <c r="LQZ88" s="1019"/>
      <c r="LRA88" s="1019"/>
      <c r="LRB88" s="1019"/>
      <c r="LRC88" s="1019"/>
      <c r="LRD88" s="1019"/>
      <c r="LRE88" s="1019"/>
      <c r="LRF88" s="1019"/>
      <c r="LRG88" s="1019"/>
      <c r="LRH88" s="1019"/>
      <c r="LRI88" s="1019"/>
      <c r="LRJ88" s="1019"/>
      <c r="LRK88" s="1019"/>
      <c r="LRL88" s="1019"/>
      <c r="LRM88" s="1019"/>
      <c r="LRN88" s="1019"/>
      <c r="LRO88" s="1019"/>
      <c r="LRP88" s="1019"/>
      <c r="LRQ88" s="1019"/>
      <c r="LRR88" s="1019"/>
      <c r="LRS88" s="1019"/>
      <c r="LRT88" s="1019"/>
      <c r="LRU88" s="1019"/>
      <c r="LRV88" s="1019"/>
      <c r="LRW88" s="1019"/>
      <c r="LRX88" s="1019"/>
      <c r="LRY88" s="1019"/>
      <c r="LRZ88" s="1019"/>
      <c r="LSA88" s="1019"/>
      <c r="LSB88" s="1019"/>
      <c r="LSC88" s="1019"/>
      <c r="LSD88" s="1019"/>
      <c r="LSE88" s="1019"/>
      <c r="LSF88" s="1019"/>
      <c r="LSG88" s="1019"/>
      <c r="LSH88" s="1019"/>
      <c r="LSI88" s="1019"/>
      <c r="LSJ88" s="1019"/>
      <c r="LSK88" s="1019"/>
      <c r="LSL88" s="1019"/>
      <c r="LSM88" s="1019"/>
      <c r="LSN88" s="1019"/>
      <c r="LSO88" s="1019"/>
      <c r="LSP88" s="1019"/>
      <c r="LSQ88" s="1019"/>
      <c r="LSR88" s="1019"/>
      <c r="LSS88" s="1019"/>
      <c r="LST88" s="1019"/>
      <c r="LSU88" s="1019"/>
      <c r="LSV88" s="1019"/>
      <c r="LSW88" s="1019"/>
      <c r="LSX88" s="1019"/>
      <c r="LSY88" s="1019"/>
      <c r="LSZ88" s="1019"/>
      <c r="LTA88" s="1019"/>
      <c r="LTB88" s="1019"/>
      <c r="LTC88" s="1019"/>
      <c r="LTD88" s="1019"/>
      <c r="LTE88" s="1019"/>
      <c r="LTF88" s="1019"/>
      <c r="LTG88" s="1019"/>
      <c r="LTH88" s="1019"/>
      <c r="LTI88" s="1019"/>
      <c r="LTJ88" s="1019"/>
      <c r="LTK88" s="1019"/>
      <c r="LTL88" s="1019"/>
      <c r="LTM88" s="1019"/>
      <c r="LTN88" s="1019"/>
      <c r="LTO88" s="1019"/>
      <c r="LTP88" s="1019"/>
      <c r="LTQ88" s="1019"/>
      <c r="LTR88" s="1019"/>
      <c r="LTS88" s="1019"/>
      <c r="LTT88" s="1019"/>
      <c r="LTU88" s="1019"/>
      <c r="LTV88" s="1019"/>
      <c r="LTW88" s="1019"/>
      <c r="LTX88" s="1019"/>
      <c r="LTY88" s="1019"/>
      <c r="LTZ88" s="1019"/>
      <c r="LUA88" s="1019"/>
      <c r="LUB88" s="1019"/>
      <c r="LUC88" s="1019"/>
      <c r="LUD88" s="1019"/>
      <c r="LUE88" s="1019"/>
      <c r="LUF88" s="1019"/>
      <c r="LUG88" s="1019"/>
      <c r="LUH88" s="1019"/>
      <c r="LUI88" s="1019"/>
      <c r="LUJ88" s="1019"/>
      <c r="LUK88" s="1019"/>
      <c r="LUL88" s="1019"/>
      <c r="LUM88" s="1019"/>
      <c r="LUN88" s="1019"/>
      <c r="LUO88" s="1019"/>
      <c r="LUP88" s="1019"/>
      <c r="LUQ88" s="1019"/>
      <c r="LUR88" s="1019"/>
      <c r="LUS88" s="1019"/>
      <c r="LUT88" s="1019"/>
      <c r="LUU88" s="1019"/>
      <c r="LUV88" s="1019"/>
      <c r="LUW88" s="1019"/>
      <c r="LUX88" s="1019"/>
      <c r="LUY88" s="1019"/>
      <c r="LUZ88" s="1019"/>
      <c r="LVA88" s="1019"/>
      <c r="LVB88" s="1019"/>
      <c r="LVC88" s="1019"/>
      <c r="LVD88" s="1019"/>
      <c r="LVE88" s="1019"/>
      <c r="LVF88" s="1019"/>
      <c r="LVG88" s="1019"/>
      <c r="LVH88" s="1019"/>
      <c r="LVI88" s="1019"/>
      <c r="LVJ88" s="1019"/>
      <c r="LVK88" s="1019"/>
      <c r="LVL88" s="1019"/>
      <c r="LVM88" s="1019"/>
      <c r="LVN88" s="1019"/>
      <c r="LVO88" s="1019"/>
      <c r="LVP88" s="1019"/>
      <c r="LVQ88" s="1019"/>
      <c r="LVR88" s="1019"/>
      <c r="LVS88" s="1019"/>
      <c r="LVT88" s="1019"/>
      <c r="LVU88" s="1019"/>
      <c r="LVV88" s="1019"/>
      <c r="LVW88" s="1019"/>
      <c r="LVX88" s="1019"/>
      <c r="LVY88" s="1019"/>
      <c r="LVZ88" s="1019"/>
      <c r="LWA88" s="1019"/>
      <c r="LWB88" s="1019"/>
      <c r="LWC88" s="1019"/>
      <c r="LWD88" s="1019"/>
      <c r="LWE88" s="1019"/>
      <c r="LWF88" s="1019"/>
      <c r="LWG88" s="1019"/>
      <c r="LWH88" s="1019"/>
      <c r="LWI88" s="1019"/>
      <c r="LWJ88" s="1019"/>
      <c r="LWK88" s="1019"/>
      <c r="LWL88" s="1019"/>
      <c r="LWM88" s="1019"/>
      <c r="LWN88" s="1019"/>
      <c r="LWO88" s="1019"/>
      <c r="LWP88" s="1019"/>
      <c r="LWQ88" s="1019"/>
      <c r="LWR88" s="1019"/>
      <c r="LWS88" s="1019"/>
      <c r="LWT88" s="1019"/>
      <c r="LWU88" s="1019"/>
      <c r="LWV88" s="1019"/>
      <c r="LWW88" s="1019"/>
      <c r="LWX88" s="1019"/>
      <c r="LWY88" s="1019"/>
      <c r="LWZ88" s="1019"/>
      <c r="LXA88" s="1019"/>
      <c r="LXB88" s="1019"/>
      <c r="LXC88" s="1019"/>
      <c r="LXD88" s="1019"/>
      <c r="LXE88" s="1019"/>
      <c r="LXF88" s="1019"/>
      <c r="LXG88" s="1019"/>
      <c r="LXH88" s="1019"/>
      <c r="LXI88" s="1019"/>
      <c r="LXJ88" s="1019"/>
      <c r="LXK88" s="1019"/>
      <c r="LXL88" s="1019"/>
      <c r="LXM88" s="1019"/>
      <c r="LXN88" s="1019"/>
      <c r="LXO88" s="1019"/>
      <c r="LXP88" s="1019"/>
      <c r="LXQ88" s="1019"/>
      <c r="LXR88" s="1019"/>
      <c r="LXS88" s="1019"/>
      <c r="LXT88" s="1019"/>
      <c r="LXU88" s="1019"/>
      <c r="LXV88" s="1019"/>
      <c r="LXW88" s="1019"/>
      <c r="LXX88" s="1019"/>
      <c r="LXY88" s="1019"/>
      <c r="LXZ88" s="1019"/>
      <c r="LYA88" s="1019"/>
      <c r="LYB88" s="1019"/>
      <c r="LYC88" s="1019"/>
      <c r="LYD88" s="1019"/>
      <c r="LYE88" s="1019"/>
      <c r="LYF88" s="1019"/>
      <c r="LYG88" s="1019"/>
      <c r="LYH88" s="1019"/>
      <c r="LYI88" s="1019"/>
      <c r="LYJ88" s="1019"/>
      <c r="LYK88" s="1019"/>
      <c r="LYL88" s="1019"/>
      <c r="LYM88" s="1019"/>
      <c r="LYN88" s="1019"/>
      <c r="LYO88" s="1019"/>
      <c r="LYP88" s="1019"/>
      <c r="LYQ88" s="1019"/>
      <c r="LYR88" s="1019"/>
      <c r="LYS88" s="1019"/>
      <c r="LYT88" s="1019"/>
      <c r="LYU88" s="1019"/>
      <c r="LYV88" s="1019"/>
      <c r="LYW88" s="1019"/>
      <c r="LYX88" s="1019"/>
      <c r="LYY88" s="1019"/>
      <c r="LYZ88" s="1019"/>
      <c r="LZA88" s="1019"/>
      <c r="LZB88" s="1019"/>
      <c r="LZC88" s="1019"/>
      <c r="LZD88" s="1019"/>
      <c r="LZE88" s="1019"/>
      <c r="LZF88" s="1019"/>
      <c r="LZG88" s="1019"/>
      <c r="LZH88" s="1019"/>
      <c r="LZI88" s="1019"/>
      <c r="LZJ88" s="1019"/>
      <c r="LZK88" s="1019"/>
      <c r="LZL88" s="1019"/>
      <c r="LZM88" s="1019"/>
      <c r="LZN88" s="1019"/>
      <c r="LZO88" s="1019"/>
      <c r="LZP88" s="1019"/>
      <c r="LZQ88" s="1019"/>
      <c r="LZR88" s="1019"/>
      <c r="LZS88" s="1019"/>
      <c r="LZT88" s="1019"/>
      <c r="LZU88" s="1019"/>
      <c r="LZV88" s="1019"/>
      <c r="LZW88" s="1019"/>
      <c r="LZX88" s="1019"/>
      <c r="LZY88" s="1019"/>
      <c r="LZZ88" s="1019"/>
      <c r="MAA88" s="1019"/>
      <c r="MAB88" s="1019"/>
      <c r="MAC88" s="1019"/>
      <c r="MAD88" s="1019"/>
      <c r="MAE88" s="1019"/>
      <c r="MAF88" s="1019"/>
      <c r="MAG88" s="1019"/>
      <c r="MAH88" s="1019"/>
      <c r="MAI88" s="1019"/>
      <c r="MAJ88" s="1019"/>
      <c r="MAK88" s="1019"/>
      <c r="MAL88" s="1019"/>
      <c r="MAM88" s="1019"/>
      <c r="MAN88" s="1019"/>
      <c r="MAO88" s="1019"/>
      <c r="MAP88" s="1019"/>
      <c r="MAQ88" s="1019"/>
      <c r="MAR88" s="1019"/>
      <c r="MAS88" s="1019"/>
      <c r="MAT88" s="1019"/>
      <c r="MAU88" s="1019"/>
      <c r="MAV88" s="1019"/>
      <c r="MAW88" s="1019"/>
      <c r="MAX88" s="1019"/>
      <c r="MAY88" s="1019"/>
      <c r="MAZ88" s="1019"/>
      <c r="MBA88" s="1019"/>
      <c r="MBB88" s="1019"/>
      <c r="MBC88" s="1019"/>
      <c r="MBD88" s="1019"/>
      <c r="MBE88" s="1019"/>
      <c r="MBF88" s="1019"/>
      <c r="MBG88" s="1019"/>
      <c r="MBH88" s="1019"/>
      <c r="MBI88" s="1019"/>
      <c r="MBJ88" s="1019"/>
      <c r="MBK88" s="1019"/>
      <c r="MBL88" s="1019"/>
      <c r="MBM88" s="1019"/>
      <c r="MBN88" s="1019"/>
      <c r="MBO88" s="1019"/>
      <c r="MBP88" s="1019"/>
      <c r="MBQ88" s="1019"/>
      <c r="MBR88" s="1019"/>
      <c r="MBS88" s="1019"/>
      <c r="MBT88" s="1019"/>
      <c r="MBU88" s="1019"/>
      <c r="MBV88" s="1019"/>
      <c r="MBW88" s="1019"/>
      <c r="MBX88" s="1019"/>
      <c r="MBY88" s="1019"/>
      <c r="MBZ88" s="1019"/>
      <c r="MCA88" s="1019"/>
      <c r="MCB88" s="1019"/>
      <c r="MCC88" s="1019"/>
      <c r="MCD88" s="1019"/>
      <c r="MCE88" s="1019"/>
      <c r="MCF88" s="1019"/>
      <c r="MCG88" s="1019"/>
      <c r="MCH88" s="1019"/>
      <c r="MCI88" s="1019"/>
      <c r="MCJ88" s="1019"/>
      <c r="MCK88" s="1019"/>
      <c r="MCL88" s="1019"/>
      <c r="MCM88" s="1019"/>
      <c r="MCN88" s="1019"/>
      <c r="MCO88" s="1019"/>
      <c r="MCP88" s="1019"/>
      <c r="MCQ88" s="1019"/>
      <c r="MCR88" s="1019"/>
      <c r="MCS88" s="1019"/>
      <c r="MCT88" s="1019"/>
      <c r="MCU88" s="1019"/>
      <c r="MCV88" s="1019"/>
      <c r="MCW88" s="1019"/>
      <c r="MCX88" s="1019"/>
      <c r="MCY88" s="1019"/>
      <c r="MCZ88" s="1019"/>
      <c r="MDA88" s="1019"/>
      <c r="MDB88" s="1019"/>
      <c r="MDC88" s="1019"/>
      <c r="MDD88" s="1019"/>
      <c r="MDE88" s="1019"/>
      <c r="MDF88" s="1019"/>
      <c r="MDG88" s="1019"/>
      <c r="MDH88" s="1019"/>
      <c r="MDI88" s="1019"/>
      <c r="MDJ88" s="1019"/>
      <c r="MDK88" s="1019"/>
      <c r="MDL88" s="1019"/>
      <c r="MDM88" s="1019"/>
      <c r="MDN88" s="1019"/>
      <c r="MDO88" s="1019"/>
      <c r="MDP88" s="1019"/>
      <c r="MDQ88" s="1019"/>
      <c r="MDR88" s="1019"/>
      <c r="MDS88" s="1019"/>
      <c r="MDT88" s="1019"/>
      <c r="MDU88" s="1019"/>
      <c r="MDV88" s="1019"/>
      <c r="MDW88" s="1019"/>
      <c r="MDX88" s="1019"/>
      <c r="MDY88" s="1019"/>
      <c r="MDZ88" s="1019"/>
      <c r="MEA88" s="1019"/>
      <c r="MEB88" s="1019"/>
      <c r="MEC88" s="1019"/>
      <c r="MED88" s="1019"/>
      <c r="MEE88" s="1019"/>
      <c r="MEF88" s="1019"/>
      <c r="MEG88" s="1019"/>
      <c r="MEH88" s="1019"/>
      <c r="MEI88" s="1019"/>
      <c r="MEJ88" s="1019"/>
      <c r="MEK88" s="1019"/>
      <c r="MEL88" s="1019"/>
      <c r="MEM88" s="1019"/>
      <c r="MEN88" s="1019"/>
      <c r="MEO88" s="1019"/>
      <c r="MEP88" s="1019"/>
      <c r="MEQ88" s="1019"/>
      <c r="MER88" s="1019"/>
      <c r="MES88" s="1019"/>
      <c r="MET88" s="1019"/>
      <c r="MEU88" s="1019"/>
      <c r="MEV88" s="1019"/>
      <c r="MEW88" s="1019"/>
      <c r="MEX88" s="1019"/>
      <c r="MEY88" s="1019"/>
      <c r="MEZ88" s="1019"/>
      <c r="MFA88" s="1019"/>
      <c r="MFB88" s="1019"/>
      <c r="MFC88" s="1019"/>
      <c r="MFD88" s="1019"/>
      <c r="MFE88" s="1019"/>
      <c r="MFF88" s="1019"/>
      <c r="MFG88" s="1019"/>
      <c r="MFH88" s="1019"/>
      <c r="MFI88" s="1019"/>
      <c r="MFJ88" s="1019"/>
      <c r="MFK88" s="1019"/>
      <c r="MFL88" s="1019"/>
      <c r="MFM88" s="1019"/>
      <c r="MFN88" s="1019"/>
      <c r="MFO88" s="1019"/>
      <c r="MFP88" s="1019"/>
      <c r="MFQ88" s="1019"/>
      <c r="MFR88" s="1019"/>
      <c r="MFS88" s="1019"/>
      <c r="MFT88" s="1019"/>
      <c r="MFU88" s="1019"/>
      <c r="MFV88" s="1019"/>
      <c r="MFW88" s="1019"/>
      <c r="MFX88" s="1019"/>
      <c r="MFY88" s="1019"/>
      <c r="MFZ88" s="1019"/>
      <c r="MGA88" s="1019"/>
      <c r="MGB88" s="1019"/>
      <c r="MGC88" s="1019"/>
      <c r="MGD88" s="1019"/>
      <c r="MGE88" s="1019"/>
      <c r="MGF88" s="1019"/>
      <c r="MGG88" s="1019"/>
      <c r="MGH88" s="1019"/>
      <c r="MGI88" s="1019"/>
      <c r="MGJ88" s="1019"/>
      <c r="MGK88" s="1019"/>
      <c r="MGL88" s="1019"/>
      <c r="MGM88" s="1019"/>
      <c r="MGN88" s="1019"/>
      <c r="MGO88" s="1019"/>
      <c r="MGP88" s="1019"/>
      <c r="MGQ88" s="1019"/>
      <c r="MGR88" s="1019"/>
      <c r="MGS88" s="1019"/>
      <c r="MGT88" s="1019"/>
      <c r="MGU88" s="1019"/>
      <c r="MGV88" s="1019"/>
      <c r="MGW88" s="1019"/>
      <c r="MGX88" s="1019"/>
      <c r="MGY88" s="1019"/>
      <c r="MGZ88" s="1019"/>
      <c r="MHA88" s="1019"/>
      <c r="MHB88" s="1019"/>
      <c r="MHC88" s="1019"/>
      <c r="MHD88" s="1019"/>
      <c r="MHE88" s="1019"/>
      <c r="MHF88" s="1019"/>
      <c r="MHG88" s="1019"/>
      <c r="MHH88" s="1019"/>
      <c r="MHI88" s="1019"/>
      <c r="MHJ88" s="1019"/>
      <c r="MHK88" s="1019"/>
      <c r="MHL88" s="1019"/>
      <c r="MHM88" s="1019"/>
      <c r="MHN88" s="1019"/>
      <c r="MHO88" s="1019"/>
      <c r="MHP88" s="1019"/>
      <c r="MHQ88" s="1019"/>
      <c r="MHR88" s="1019"/>
      <c r="MHS88" s="1019"/>
      <c r="MHT88" s="1019"/>
      <c r="MHU88" s="1019"/>
      <c r="MHV88" s="1019"/>
      <c r="MHW88" s="1019"/>
      <c r="MHX88" s="1019"/>
      <c r="MHY88" s="1019"/>
      <c r="MHZ88" s="1019"/>
      <c r="MIA88" s="1019"/>
      <c r="MIB88" s="1019"/>
      <c r="MIC88" s="1019"/>
      <c r="MID88" s="1019"/>
      <c r="MIE88" s="1019"/>
      <c r="MIF88" s="1019"/>
      <c r="MIG88" s="1019"/>
      <c r="MIH88" s="1019"/>
      <c r="MII88" s="1019"/>
      <c r="MIJ88" s="1019"/>
      <c r="MIK88" s="1019"/>
      <c r="MIL88" s="1019"/>
      <c r="MIM88" s="1019"/>
      <c r="MIN88" s="1019"/>
      <c r="MIO88" s="1019"/>
      <c r="MIP88" s="1019"/>
      <c r="MIQ88" s="1019"/>
      <c r="MIR88" s="1019"/>
      <c r="MIS88" s="1019"/>
      <c r="MIT88" s="1019"/>
      <c r="MIU88" s="1019"/>
      <c r="MIV88" s="1019"/>
      <c r="MIW88" s="1019"/>
      <c r="MIX88" s="1019"/>
      <c r="MIY88" s="1019"/>
      <c r="MIZ88" s="1019"/>
      <c r="MJA88" s="1019"/>
      <c r="MJB88" s="1019"/>
      <c r="MJC88" s="1019"/>
      <c r="MJD88" s="1019"/>
      <c r="MJE88" s="1019"/>
      <c r="MJF88" s="1019"/>
      <c r="MJG88" s="1019"/>
      <c r="MJH88" s="1019"/>
      <c r="MJI88" s="1019"/>
      <c r="MJJ88" s="1019"/>
      <c r="MJK88" s="1019"/>
      <c r="MJL88" s="1019"/>
      <c r="MJM88" s="1019"/>
      <c r="MJN88" s="1019"/>
      <c r="MJO88" s="1019"/>
      <c r="MJP88" s="1019"/>
      <c r="MJQ88" s="1019"/>
      <c r="MJR88" s="1019"/>
      <c r="MJS88" s="1019"/>
      <c r="MJT88" s="1019"/>
      <c r="MJU88" s="1019"/>
      <c r="MJV88" s="1019"/>
      <c r="MJW88" s="1019"/>
      <c r="MJX88" s="1019"/>
      <c r="MJY88" s="1019"/>
      <c r="MJZ88" s="1019"/>
      <c r="MKA88" s="1019"/>
      <c r="MKB88" s="1019"/>
      <c r="MKC88" s="1019"/>
      <c r="MKD88" s="1019"/>
      <c r="MKE88" s="1019"/>
      <c r="MKF88" s="1019"/>
      <c r="MKG88" s="1019"/>
      <c r="MKH88" s="1019"/>
      <c r="MKI88" s="1019"/>
      <c r="MKJ88" s="1019"/>
      <c r="MKK88" s="1019"/>
      <c r="MKL88" s="1019"/>
      <c r="MKM88" s="1019"/>
      <c r="MKN88" s="1019"/>
      <c r="MKO88" s="1019"/>
      <c r="MKP88" s="1019"/>
      <c r="MKQ88" s="1019"/>
      <c r="MKR88" s="1019"/>
      <c r="MKS88" s="1019"/>
      <c r="MKT88" s="1019"/>
      <c r="MKU88" s="1019"/>
      <c r="MKV88" s="1019"/>
      <c r="MKW88" s="1019"/>
      <c r="MKX88" s="1019"/>
      <c r="MKY88" s="1019"/>
      <c r="MKZ88" s="1019"/>
      <c r="MLA88" s="1019"/>
      <c r="MLB88" s="1019"/>
      <c r="MLC88" s="1019"/>
      <c r="MLD88" s="1019"/>
      <c r="MLE88" s="1019"/>
      <c r="MLF88" s="1019"/>
      <c r="MLG88" s="1019"/>
      <c r="MLH88" s="1019"/>
      <c r="MLI88" s="1019"/>
      <c r="MLJ88" s="1019"/>
      <c r="MLK88" s="1019"/>
      <c r="MLL88" s="1019"/>
      <c r="MLM88" s="1019"/>
      <c r="MLN88" s="1019"/>
      <c r="MLO88" s="1019"/>
      <c r="MLP88" s="1019"/>
      <c r="MLQ88" s="1019"/>
      <c r="MLR88" s="1019"/>
      <c r="MLS88" s="1019"/>
      <c r="MLT88" s="1019"/>
      <c r="MLU88" s="1019"/>
      <c r="MLV88" s="1019"/>
      <c r="MLW88" s="1019"/>
      <c r="MLX88" s="1019"/>
      <c r="MLY88" s="1019"/>
      <c r="MLZ88" s="1019"/>
      <c r="MMA88" s="1019"/>
      <c r="MMB88" s="1019"/>
      <c r="MMC88" s="1019"/>
      <c r="MMD88" s="1019"/>
      <c r="MME88" s="1019"/>
      <c r="MMF88" s="1019"/>
      <c r="MMG88" s="1019"/>
      <c r="MMH88" s="1019"/>
      <c r="MMI88" s="1019"/>
      <c r="MMJ88" s="1019"/>
      <c r="MMK88" s="1019"/>
      <c r="MML88" s="1019"/>
      <c r="MMM88" s="1019"/>
      <c r="MMN88" s="1019"/>
      <c r="MMO88" s="1019"/>
      <c r="MMP88" s="1019"/>
      <c r="MMQ88" s="1019"/>
      <c r="MMR88" s="1019"/>
      <c r="MMS88" s="1019"/>
      <c r="MMT88" s="1019"/>
      <c r="MMU88" s="1019"/>
      <c r="MMV88" s="1019"/>
      <c r="MMW88" s="1019"/>
      <c r="MMX88" s="1019"/>
      <c r="MMY88" s="1019"/>
      <c r="MMZ88" s="1019"/>
      <c r="MNA88" s="1019"/>
      <c r="MNB88" s="1019"/>
      <c r="MNC88" s="1019"/>
      <c r="MND88" s="1019"/>
      <c r="MNE88" s="1019"/>
      <c r="MNF88" s="1019"/>
      <c r="MNG88" s="1019"/>
      <c r="MNH88" s="1019"/>
      <c r="MNI88" s="1019"/>
      <c r="MNJ88" s="1019"/>
      <c r="MNK88" s="1019"/>
      <c r="MNL88" s="1019"/>
      <c r="MNM88" s="1019"/>
      <c r="MNN88" s="1019"/>
      <c r="MNO88" s="1019"/>
      <c r="MNP88" s="1019"/>
      <c r="MNQ88" s="1019"/>
      <c r="MNR88" s="1019"/>
      <c r="MNS88" s="1019"/>
      <c r="MNT88" s="1019"/>
      <c r="MNU88" s="1019"/>
      <c r="MNV88" s="1019"/>
      <c r="MNW88" s="1019"/>
      <c r="MNX88" s="1019"/>
      <c r="MNY88" s="1019"/>
      <c r="MNZ88" s="1019"/>
      <c r="MOA88" s="1019"/>
      <c r="MOB88" s="1019"/>
      <c r="MOC88" s="1019"/>
      <c r="MOD88" s="1019"/>
      <c r="MOE88" s="1019"/>
      <c r="MOF88" s="1019"/>
      <c r="MOG88" s="1019"/>
      <c r="MOH88" s="1019"/>
      <c r="MOI88" s="1019"/>
      <c r="MOJ88" s="1019"/>
      <c r="MOK88" s="1019"/>
      <c r="MOL88" s="1019"/>
      <c r="MOM88" s="1019"/>
      <c r="MON88" s="1019"/>
      <c r="MOO88" s="1019"/>
      <c r="MOP88" s="1019"/>
      <c r="MOQ88" s="1019"/>
      <c r="MOR88" s="1019"/>
      <c r="MOS88" s="1019"/>
      <c r="MOT88" s="1019"/>
      <c r="MOU88" s="1019"/>
      <c r="MOV88" s="1019"/>
      <c r="MOW88" s="1019"/>
      <c r="MOX88" s="1019"/>
      <c r="MOY88" s="1019"/>
      <c r="MOZ88" s="1019"/>
      <c r="MPA88" s="1019"/>
      <c r="MPB88" s="1019"/>
      <c r="MPC88" s="1019"/>
      <c r="MPD88" s="1019"/>
      <c r="MPE88" s="1019"/>
      <c r="MPF88" s="1019"/>
      <c r="MPG88" s="1019"/>
      <c r="MPH88" s="1019"/>
      <c r="MPI88" s="1019"/>
      <c r="MPJ88" s="1019"/>
      <c r="MPK88" s="1019"/>
      <c r="MPL88" s="1019"/>
      <c r="MPM88" s="1019"/>
      <c r="MPN88" s="1019"/>
      <c r="MPO88" s="1019"/>
      <c r="MPP88" s="1019"/>
      <c r="MPQ88" s="1019"/>
      <c r="MPR88" s="1019"/>
      <c r="MPS88" s="1019"/>
      <c r="MPT88" s="1019"/>
      <c r="MPU88" s="1019"/>
      <c r="MPV88" s="1019"/>
      <c r="MPW88" s="1019"/>
      <c r="MPX88" s="1019"/>
      <c r="MPY88" s="1019"/>
      <c r="MPZ88" s="1019"/>
      <c r="MQA88" s="1019"/>
      <c r="MQB88" s="1019"/>
      <c r="MQC88" s="1019"/>
      <c r="MQD88" s="1019"/>
      <c r="MQE88" s="1019"/>
      <c r="MQF88" s="1019"/>
      <c r="MQG88" s="1019"/>
      <c r="MQH88" s="1019"/>
      <c r="MQI88" s="1019"/>
      <c r="MQJ88" s="1019"/>
      <c r="MQK88" s="1019"/>
      <c r="MQL88" s="1019"/>
      <c r="MQM88" s="1019"/>
      <c r="MQN88" s="1019"/>
      <c r="MQO88" s="1019"/>
      <c r="MQP88" s="1019"/>
      <c r="MQQ88" s="1019"/>
      <c r="MQR88" s="1019"/>
      <c r="MQS88" s="1019"/>
      <c r="MQT88" s="1019"/>
      <c r="MQU88" s="1019"/>
      <c r="MQV88" s="1019"/>
      <c r="MQW88" s="1019"/>
      <c r="MQX88" s="1019"/>
      <c r="MQY88" s="1019"/>
      <c r="MQZ88" s="1019"/>
      <c r="MRA88" s="1019"/>
      <c r="MRB88" s="1019"/>
      <c r="MRC88" s="1019"/>
      <c r="MRD88" s="1019"/>
      <c r="MRE88" s="1019"/>
      <c r="MRF88" s="1019"/>
      <c r="MRG88" s="1019"/>
      <c r="MRH88" s="1019"/>
      <c r="MRI88" s="1019"/>
      <c r="MRJ88" s="1019"/>
      <c r="MRK88" s="1019"/>
      <c r="MRL88" s="1019"/>
      <c r="MRM88" s="1019"/>
      <c r="MRN88" s="1019"/>
      <c r="MRO88" s="1019"/>
      <c r="MRP88" s="1019"/>
      <c r="MRQ88" s="1019"/>
      <c r="MRR88" s="1019"/>
      <c r="MRS88" s="1019"/>
      <c r="MRT88" s="1019"/>
      <c r="MRU88" s="1019"/>
      <c r="MRV88" s="1019"/>
      <c r="MRW88" s="1019"/>
      <c r="MRX88" s="1019"/>
      <c r="MRY88" s="1019"/>
      <c r="MRZ88" s="1019"/>
      <c r="MSA88" s="1019"/>
      <c r="MSB88" s="1019"/>
      <c r="MSC88" s="1019"/>
      <c r="MSD88" s="1019"/>
      <c r="MSE88" s="1019"/>
      <c r="MSF88" s="1019"/>
      <c r="MSG88" s="1019"/>
      <c r="MSH88" s="1019"/>
      <c r="MSI88" s="1019"/>
      <c r="MSJ88" s="1019"/>
      <c r="MSK88" s="1019"/>
      <c r="MSL88" s="1019"/>
      <c r="MSM88" s="1019"/>
      <c r="MSN88" s="1019"/>
      <c r="MSO88" s="1019"/>
      <c r="MSP88" s="1019"/>
      <c r="MSQ88" s="1019"/>
      <c r="MSR88" s="1019"/>
      <c r="MSS88" s="1019"/>
      <c r="MST88" s="1019"/>
      <c r="MSU88" s="1019"/>
      <c r="MSV88" s="1019"/>
      <c r="MSW88" s="1019"/>
      <c r="MSX88" s="1019"/>
      <c r="MSY88" s="1019"/>
      <c r="MSZ88" s="1019"/>
      <c r="MTA88" s="1019"/>
      <c r="MTB88" s="1019"/>
      <c r="MTC88" s="1019"/>
      <c r="MTD88" s="1019"/>
      <c r="MTE88" s="1019"/>
      <c r="MTF88" s="1019"/>
      <c r="MTG88" s="1019"/>
      <c r="MTH88" s="1019"/>
      <c r="MTI88" s="1019"/>
      <c r="MTJ88" s="1019"/>
      <c r="MTK88" s="1019"/>
      <c r="MTL88" s="1019"/>
      <c r="MTM88" s="1019"/>
      <c r="MTN88" s="1019"/>
      <c r="MTO88" s="1019"/>
      <c r="MTP88" s="1019"/>
      <c r="MTQ88" s="1019"/>
      <c r="MTR88" s="1019"/>
      <c r="MTS88" s="1019"/>
      <c r="MTT88" s="1019"/>
      <c r="MTU88" s="1019"/>
      <c r="MTV88" s="1019"/>
      <c r="MTW88" s="1019"/>
      <c r="MTX88" s="1019"/>
      <c r="MTY88" s="1019"/>
      <c r="MTZ88" s="1019"/>
      <c r="MUA88" s="1019"/>
      <c r="MUB88" s="1019"/>
      <c r="MUC88" s="1019"/>
      <c r="MUD88" s="1019"/>
      <c r="MUE88" s="1019"/>
      <c r="MUF88" s="1019"/>
      <c r="MUG88" s="1019"/>
      <c r="MUH88" s="1019"/>
      <c r="MUI88" s="1019"/>
      <c r="MUJ88" s="1019"/>
      <c r="MUK88" s="1019"/>
      <c r="MUL88" s="1019"/>
      <c r="MUM88" s="1019"/>
      <c r="MUN88" s="1019"/>
      <c r="MUO88" s="1019"/>
      <c r="MUP88" s="1019"/>
      <c r="MUQ88" s="1019"/>
      <c r="MUR88" s="1019"/>
      <c r="MUS88" s="1019"/>
      <c r="MUT88" s="1019"/>
      <c r="MUU88" s="1019"/>
      <c r="MUV88" s="1019"/>
      <c r="MUW88" s="1019"/>
      <c r="MUX88" s="1019"/>
      <c r="MUY88" s="1019"/>
      <c r="MUZ88" s="1019"/>
      <c r="MVA88" s="1019"/>
      <c r="MVB88" s="1019"/>
      <c r="MVC88" s="1019"/>
      <c r="MVD88" s="1019"/>
      <c r="MVE88" s="1019"/>
      <c r="MVF88" s="1019"/>
      <c r="MVG88" s="1019"/>
      <c r="MVH88" s="1019"/>
      <c r="MVI88" s="1019"/>
      <c r="MVJ88" s="1019"/>
      <c r="MVK88" s="1019"/>
      <c r="MVL88" s="1019"/>
      <c r="MVM88" s="1019"/>
      <c r="MVN88" s="1019"/>
      <c r="MVO88" s="1019"/>
      <c r="MVP88" s="1019"/>
      <c r="MVQ88" s="1019"/>
      <c r="MVR88" s="1019"/>
      <c r="MVS88" s="1019"/>
      <c r="MVT88" s="1019"/>
      <c r="MVU88" s="1019"/>
      <c r="MVV88" s="1019"/>
      <c r="MVW88" s="1019"/>
      <c r="MVX88" s="1019"/>
      <c r="MVY88" s="1019"/>
      <c r="MVZ88" s="1019"/>
      <c r="MWA88" s="1019"/>
      <c r="MWB88" s="1019"/>
      <c r="MWC88" s="1019"/>
      <c r="MWD88" s="1019"/>
      <c r="MWE88" s="1019"/>
      <c r="MWF88" s="1019"/>
      <c r="MWG88" s="1019"/>
      <c r="MWH88" s="1019"/>
      <c r="MWI88" s="1019"/>
      <c r="MWJ88" s="1019"/>
      <c r="MWK88" s="1019"/>
      <c r="MWL88" s="1019"/>
      <c r="MWM88" s="1019"/>
      <c r="MWN88" s="1019"/>
      <c r="MWO88" s="1019"/>
      <c r="MWP88" s="1019"/>
      <c r="MWQ88" s="1019"/>
      <c r="MWR88" s="1019"/>
      <c r="MWS88" s="1019"/>
      <c r="MWT88" s="1019"/>
      <c r="MWU88" s="1019"/>
      <c r="MWV88" s="1019"/>
      <c r="MWW88" s="1019"/>
      <c r="MWX88" s="1019"/>
      <c r="MWY88" s="1019"/>
      <c r="MWZ88" s="1019"/>
      <c r="MXA88" s="1019"/>
      <c r="MXB88" s="1019"/>
      <c r="MXC88" s="1019"/>
      <c r="MXD88" s="1019"/>
      <c r="MXE88" s="1019"/>
      <c r="MXF88" s="1019"/>
      <c r="MXG88" s="1019"/>
      <c r="MXH88" s="1019"/>
      <c r="MXI88" s="1019"/>
      <c r="MXJ88" s="1019"/>
      <c r="MXK88" s="1019"/>
      <c r="MXL88" s="1019"/>
      <c r="MXM88" s="1019"/>
      <c r="MXN88" s="1019"/>
      <c r="MXO88" s="1019"/>
      <c r="MXP88" s="1019"/>
      <c r="MXQ88" s="1019"/>
      <c r="MXR88" s="1019"/>
      <c r="MXS88" s="1019"/>
      <c r="MXT88" s="1019"/>
      <c r="MXU88" s="1019"/>
      <c r="MXV88" s="1019"/>
      <c r="MXW88" s="1019"/>
      <c r="MXX88" s="1019"/>
      <c r="MXY88" s="1019"/>
      <c r="MXZ88" s="1019"/>
      <c r="MYA88" s="1019"/>
      <c r="MYB88" s="1019"/>
      <c r="MYC88" s="1019"/>
      <c r="MYD88" s="1019"/>
      <c r="MYE88" s="1019"/>
      <c r="MYF88" s="1019"/>
      <c r="MYG88" s="1019"/>
      <c r="MYH88" s="1019"/>
      <c r="MYI88" s="1019"/>
      <c r="MYJ88" s="1019"/>
      <c r="MYK88" s="1019"/>
      <c r="MYL88" s="1019"/>
      <c r="MYM88" s="1019"/>
      <c r="MYN88" s="1019"/>
      <c r="MYO88" s="1019"/>
      <c r="MYP88" s="1019"/>
      <c r="MYQ88" s="1019"/>
      <c r="MYR88" s="1019"/>
      <c r="MYS88" s="1019"/>
      <c r="MYT88" s="1019"/>
      <c r="MYU88" s="1019"/>
      <c r="MYV88" s="1019"/>
      <c r="MYW88" s="1019"/>
      <c r="MYX88" s="1019"/>
      <c r="MYY88" s="1019"/>
      <c r="MYZ88" s="1019"/>
      <c r="MZA88" s="1019"/>
      <c r="MZB88" s="1019"/>
      <c r="MZC88" s="1019"/>
      <c r="MZD88" s="1019"/>
      <c r="MZE88" s="1019"/>
      <c r="MZF88" s="1019"/>
      <c r="MZG88" s="1019"/>
      <c r="MZH88" s="1019"/>
      <c r="MZI88" s="1019"/>
      <c r="MZJ88" s="1019"/>
      <c r="MZK88" s="1019"/>
      <c r="MZL88" s="1019"/>
      <c r="MZM88" s="1019"/>
      <c r="MZN88" s="1019"/>
      <c r="MZO88" s="1019"/>
      <c r="MZP88" s="1019"/>
      <c r="MZQ88" s="1019"/>
      <c r="MZR88" s="1019"/>
      <c r="MZS88" s="1019"/>
      <c r="MZT88" s="1019"/>
      <c r="MZU88" s="1019"/>
      <c r="MZV88" s="1019"/>
      <c r="MZW88" s="1019"/>
      <c r="MZX88" s="1019"/>
      <c r="MZY88" s="1019"/>
      <c r="MZZ88" s="1019"/>
      <c r="NAA88" s="1019"/>
      <c r="NAB88" s="1019"/>
      <c r="NAC88" s="1019"/>
      <c r="NAD88" s="1019"/>
      <c r="NAE88" s="1019"/>
      <c r="NAF88" s="1019"/>
      <c r="NAG88" s="1019"/>
      <c r="NAH88" s="1019"/>
      <c r="NAI88" s="1019"/>
      <c r="NAJ88" s="1019"/>
      <c r="NAK88" s="1019"/>
      <c r="NAL88" s="1019"/>
      <c r="NAM88" s="1019"/>
      <c r="NAN88" s="1019"/>
      <c r="NAO88" s="1019"/>
      <c r="NAP88" s="1019"/>
      <c r="NAQ88" s="1019"/>
      <c r="NAR88" s="1019"/>
      <c r="NAS88" s="1019"/>
      <c r="NAT88" s="1019"/>
      <c r="NAU88" s="1019"/>
      <c r="NAV88" s="1019"/>
      <c r="NAW88" s="1019"/>
      <c r="NAX88" s="1019"/>
      <c r="NAY88" s="1019"/>
      <c r="NAZ88" s="1019"/>
      <c r="NBA88" s="1019"/>
      <c r="NBB88" s="1019"/>
      <c r="NBC88" s="1019"/>
      <c r="NBD88" s="1019"/>
      <c r="NBE88" s="1019"/>
      <c r="NBF88" s="1019"/>
      <c r="NBG88" s="1019"/>
      <c r="NBH88" s="1019"/>
      <c r="NBI88" s="1019"/>
      <c r="NBJ88" s="1019"/>
      <c r="NBK88" s="1019"/>
      <c r="NBL88" s="1019"/>
      <c r="NBM88" s="1019"/>
      <c r="NBN88" s="1019"/>
      <c r="NBO88" s="1019"/>
      <c r="NBP88" s="1019"/>
      <c r="NBQ88" s="1019"/>
      <c r="NBR88" s="1019"/>
      <c r="NBS88" s="1019"/>
      <c r="NBT88" s="1019"/>
      <c r="NBU88" s="1019"/>
      <c r="NBV88" s="1019"/>
      <c r="NBW88" s="1019"/>
      <c r="NBX88" s="1019"/>
      <c r="NBY88" s="1019"/>
      <c r="NBZ88" s="1019"/>
      <c r="NCA88" s="1019"/>
      <c r="NCB88" s="1019"/>
      <c r="NCC88" s="1019"/>
      <c r="NCD88" s="1019"/>
      <c r="NCE88" s="1019"/>
      <c r="NCF88" s="1019"/>
      <c r="NCG88" s="1019"/>
      <c r="NCH88" s="1019"/>
      <c r="NCI88" s="1019"/>
      <c r="NCJ88" s="1019"/>
      <c r="NCK88" s="1019"/>
      <c r="NCL88" s="1019"/>
      <c r="NCM88" s="1019"/>
      <c r="NCN88" s="1019"/>
      <c r="NCO88" s="1019"/>
      <c r="NCP88" s="1019"/>
      <c r="NCQ88" s="1019"/>
      <c r="NCR88" s="1019"/>
      <c r="NCS88" s="1019"/>
      <c r="NCT88" s="1019"/>
      <c r="NCU88" s="1019"/>
      <c r="NCV88" s="1019"/>
      <c r="NCW88" s="1019"/>
      <c r="NCX88" s="1019"/>
      <c r="NCY88" s="1019"/>
      <c r="NCZ88" s="1019"/>
      <c r="NDA88" s="1019"/>
      <c r="NDB88" s="1019"/>
      <c r="NDC88" s="1019"/>
      <c r="NDD88" s="1019"/>
      <c r="NDE88" s="1019"/>
      <c r="NDF88" s="1019"/>
      <c r="NDG88" s="1019"/>
      <c r="NDH88" s="1019"/>
      <c r="NDI88" s="1019"/>
      <c r="NDJ88" s="1019"/>
      <c r="NDK88" s="1019"/>
      <c r="NDL88" s="1019"/>
      <c r="NDM88" s="1019"/>
      <c r="NDN88" s="1019"/>
      <c r="NDO88" s="1019"/>
      <c r="NDP88" s="1019"/>
      <c r="NDQ88" s="1019"/>
      <c r="NDR88" s="1019"/>
      <c r="NDS88" s="1019"/>
      <c r="NDT88" s="1019"/>
      <c r="NDU88" s="1019"/>
      <c r="NDV88" s="1019"/>
      <c r="NDW88" s="1019"/>
      <c r="NDX88" s="1019"/>
      <c r="NDY88" s="1019"/>
      <c r="NDZ88" s="1019"/>
      <c r="NEA88" s="1019"/>
      <c r="NEB88" s="1019"/>
      <c r="NEC88" s="1019"/>
      <c r="NED88" s="1019"/>
      <c r="NEE88" s="1019"/>
      <c r="NEF88" s="1019"/>
      <c r="NEG88" s="1019"/>
      <c r="NEH88" s="1019"/>
      <c r="NEI88" s="1019"/>
      <c r="NEJ88" s="1019"/>
      <c r="NEK88" s="1019"/>
      <c r="NEL88" s="1019"/>
      <c r="NEM88" s="1019"/>
      <c r="NEN88" s="1019"/>
      <c r="NEO88" s="1019"/>
      <c r="NEP88" s="1019"/>
      <c r="NEQ88" s="1019"/>
      <c r="NER88" s="1019"/>
      <c r="NES88" s="1019"/>
      <c r="NET88" s="1019"/>
      <c r="NEU88" s="1019"/>
      <c r="NEV88" s="1019"/>
      <c r="NEW88" s="1019"/>
      <c r="NEX88" s="1019"/>
      <c r="NEY88" s="1019"/>
      <c r="NEZ88" s="1019"/>
      <c r="NFA88" s="1019"/>
      <c r="NFB88" s="1019"/>
      <c r="NFC88" s="1019"/>
      <c r="NFD88" s="1019"/>
      <c r="NFE88" s="1019"/>
      <c r="NFF88" s="1019"/>
      <c r="NFG88" s="1019"/>
      <c r="NFH88" s="1019"/>
      <c r="NFI88" s="1019"/>
      <c r="NFJ88" s="1019"/>
      <c r="NFK88" s="1019"/>
      <c r="NFL88" s="1019"/>
      <c r="NFM88" s="1019"/>
      <c r="NFN88" s="1019"/>
      <c r="NFO88" s="1019"/>
      <c r="NFP88" s="1019"/>
      <c r="NFQ88" s="1019"/>
      <c r="NFR88" s="1019"/>
      <c r="NFS88" s="1019"/>
      <c r="NFT88" s="1019"/>
      <c r="NFU88" s="1019"/>
      <c r="NFV88" s="1019"/>
      <c r="NFW88" s="1019"/>
      <c r="NFX88" s="1019"/>
      <c r="NFY88" s="1019"/>
      <c r="NFZ88" s="1019"/>
      <c r="NGA88" s="1019"/>
      <c r="NGB88" s="1019"/>
      <c r="NGC88" s="1019"/>
      <c r="NGD88" s="1019"/>
      <c r="NGE88" s="1019"/>
      <c r="NGF88" s="1019"/>
      <c r="NGG88" s="1019"/>
      <c r="NGH88" s="1019"/>
      <c r="NGI88" s="1019"/>
      <c r="NGJ88" s="1019"/>
      <c r="NGK88" s="1019"/>
      <c r="NGL88" s="1019"/>
      <c r="NGM88" s="1019"/>
      <c r="NGN88" s="1019"/>
      <c r="NGO88" s="1019"/>
      <c r="NGP88" s="1019"/>
      <c r="NGQ88" s="1019"/>
      <c r="NGR88" s="1019"/>
      <c r="NGS88" s="1019"/>
      <c r="NGT88" s="1019"/>
      <c r="NGU88" s="1019"/>
      <c r="NGV88" s="1019"/>
      <c r="NGW88" s="1019"/>
      <c r="NGX88" s="1019"/>
      <c r="NGY88" s="1019"/>
      <c r="NGZ88" s="1019"/>
      <c r="NHA88" s="1019"/>
      <c r="NHB88" s="1019"/>
      <c r="NHC88" s="1019"/>
      <c r="NHD88" s="1019"/>
      <c r="NHE88" s="1019"/>
      <c r="NHF88" s="1019"/>
      <c r="NHG88" s="1019"/>
      <c r="NHH88" s="1019"/>
      <c r="NHI88" s="1019"/>
      <c r="NHJ88" s="1019"/>
      <c r="NHK88" s="1019"/>
      <c r="NHL88" s="1019"/>
      <c r="NHM88" s="1019"/>
      <c r="NHN88" s="1019"/>
      <c r="NHO88" s="1019"/>
      <c r="NHP88" s="1019"/>
      <c r="NHQ88" s="1019"/>
      <c r="NHR88" s="1019"/>
      <c r="NHS88" s="1019"/>
      <c r="NHT88" s="1019"/>
      <c r="NHU88" s="1019"/>
      <c r="NHV88" s="1019"/>
      <c r="NHW88" s="1019"/>
      <c r="NHX88" s="1019"/>
      <c r="NHY88" s="1019"/>
      <c r="NHZ88" s="1019"/>
      <c r="NIA88" s="1019"/>
      <c r="NIB88" s="1019"/>
      <c r="NIC88" s="1019"/>
      <c r="NID88" s="1019"/>
      <c r="NIE88" s="1019"/>
      <c r="NIF88" s="1019"/>
      <c r="NIG88" s="1019"/>
      <c r="NIH88" s="1019"/>
      <c r="NII88" s="1019"/>
      <c r="NIJ88" s="1019"/>
      <c r="NIK88" s="1019"/>
      <c r="NIL88" s="1019"/>
      <c r="NIM88" s="1019"/>
      <c r="NIN88" s="1019"/>
      <c r="NIO88" s="1019"/>
      <c r="NIP88" s="1019"/>
      <c r="NIQ88" s="1019"/>
      <c r="NIR88" s="1019"/>
      <c r="NIS88" s="1019"/>
      <c r="NIT88" s="1019"/>
      <c r="NIU88" s="1019"/>
      <c r="NIV88" s="1019"/>
      <c r="NIW88" s="1019"/>
      <c r="NIX88" s="1019"/>
      <c r="NIY88" s="1019"/>
      <c r="NIZ88" s="1019"/>
      <c r="NJA88" s="1019"/>
      <c r="NJB88" s="1019"/>
      <c r="NJC88" s="1019"/>
      <c r="NJD88" s="1019"/>
      <c r="NJE88" s="1019"/>
      <c r="NJF88" s="1019"/>
      <c r="NJG88" s="1019"/>
      <c r="NJH88" s="1019"/>
      <c r="NJI88" s="1019"/>
      <c r="NJJ88" s="1019"/>
      <c r="NJK88" s="1019"/>
      <c r="NJL88" s="1019"/>
      <c r="NJM88" s="1019"/>
      <c r="NJN88" s="1019"/>
      <c r="NJO88" s="1019"/>
      <c r="NJP88" s="1019"/>
      <c r="NJQ88" s="1019"/>
      <c r="NJR88" s="1019"/>
      <c r="NJS88" s="1019"/>
      <c r="NJT88" s="1019"/>
      <c r="NJU88" s="1019"/>
      <c r="NJV88" s="1019"/>
      <c r="NJW88" s="1019"/>
      <c r="NJX88" s="1019"/>
      <c r="NJY88" s="1019"/>
      <c r="NJZ88" s="1019"/>
      <c r="NKA88" s="1019"/>
      <c r="NKB88" s="1019"/>
      <c r="NKC88" s="1019"/>
      <c r="NKD88" s="1019"/>
      <c r="NKE88" s="1019"/>
      <c r="NKF88" s="1019"/>
      <c r="NKG88" s="1019"/>
      <c r="NKH88" s="1019"/>
      <c r="NKI88" s="1019"/>
      <c r="NKJ88" s="1019"/>
      <c r="NKK88" s="1019"/>
      <c r="NKL88" s="1019"/>
      <c r="NKM88" s="1019"/>
      <c r="NKN88" s="1019"/>
      <c r="NKO88" s="1019"/>
      <c r="NKP88" s="1019"/>
      <c r="NKQ88" s="1019"/>
      <c r="NKR88" s="1019"/>
      <c r="NKS88" s="1019"/>
      <c r="NKT88" s="1019"/>
      <c r="NKU88" s="1019"/>
      <c r="NKV88" s="1019"/>
      <c r="NKW88" s="1019"/>
      <c r="NKX88" s="1019"/>
      <c r="NKY88" s="1019"/>
      <c r="NKZ88" s="1019"/>
      <c r="NLA88" s="1019"/>
      <c r="NLB88" s="1019"/>
      <c r="NLC88" s="1019"/>
      <c r="NLD88" s="1019"/>
      <c r="NLE88" s="1019"/>
      <c r="NLF88" s="1019"/>
      <c r="NLG88" s="1019"/>
      <c r="NLH88" s="1019"/>
      <c r="NLI88" s="1019"/>
      <c r="NLJ88" s="1019"/>
      <c r="NLK88" s="1019"/>
      <c r="NLL88" s="1019"/>
      <c r="NLM88" s="1019"/>
      <c r="NLN88" s="1019"/>
      <c r="NLO88" s="1019"/>
      <c r="NLP88" s="1019"/>
      <c r="NLQ88" s="1019"/>
      <c r="NLR88" s="1019"/>
      <c r="NLS88" s="1019"/>
      <c r="NLT88" s="1019"/>
      <c r="NLU88" s="1019"/>
      <c r="NLV88" s="1019"/>
      <c r="NLW88" s="1019"/>
      <c r="NLX88" s="1019"/>
      <c r="NLY88" s="1019"/>
      <c r="NLZ88" s="1019"/>
      <c r="NMA88" s="1019"/>
      <c r="NMB88" s="1019"/>
      <c r="NMC88" s="1019"/>
      <c r="NMD88" s="1019"/>
      <c r="NME88" s="1019"/>
      <c r="NMF88" s="1019"/>
      <c r="NMG88" s="1019"/>
      <c r="NMH88" s="1019"/>
      <c r="NMI88" s="1019"/>
      <c r="NMJ88" s="1019"/>
      <c r="NMK88" s="1019"/>
      <c r="NML88" s="1019"/>
      <c r="NMM88" s="1019"/>
      <c r="NMN88" s="1019"/>
      <c r="NMO88" s="1019"/>
      <c r="NMP88" s="1019"/>
      <c r="NMQ88" s="1019"/>
      <c r="NMR88" s="1019"/>
      <c r="NMS88" s="1019"/>
      <c r="NMT88" s="1019"/>
      <c r="NMU88" s="1019"/>
      <c r="NMV88" s="1019"/>
      <c r="NMW88" s="1019"/>
      <c r="NMX88" s="1019"/>
      <c r="NMY88" s="1019"/>
      <c r="NMZ88" s="1019"/>
      <c r="NNA88" s="1019"/>
      <c r="NNB88" s="1019"/>
      <c r="NNC88" s="1019"/>
      <c r="NND88" s="1019"/>
      <c r="NNE88" s="1019"/>
      <c r="NNF88" s="1019"/>
      <c r="NNG88" s="1019"/>
      <c r="NNH88" s="1019"/>
      <c r="NNI88" s="1019"/>
      <c r="NNJ88" s="1019"/>
      <c r="NNK88" s="1019"/>
      <c r="NNL88" s="1019"/>
      <c r="NNM88" s="1019"/>
      <c r="NNN88" s="1019"/>
      <c r="NNO88" s="1019"/>
      <c r="NNP88" s="1019"/>
      <c r="NNQ88" s="1019"/>
      <c r="NNR88" s="1019"/>
      <c r="NNS88" s="1019"/>
      <c r="NNT88" s="1019"/>
      <c r="NNU88" s="1019"/>
      <c r="NNV88" s="1019"/>
      <c r="NNW88" s="1019"/>
      <c r="NNX88" s="1019"/>
      <c r="NNY88" s="1019"/>
      <c r="NNZ88" s="1019"/>
      <c r="NOA88" s="1019"/>
      <c r="NOB88" s="1019"/>
      <c r="NOC88" s="1019"/>
      <c r="NOD88" s="1019"/>
      <c r="NOE88" s="1019"/>
      <c r="NOF88" s="1019"/>
      <c r="NOG88" s="1019"/>
      <c r="NOH88" s="1019"/>
      <c r="NOI88" s="1019"/>
      <c r="NOJ88" s="1019"/>
      <c r="NOK88" s="1019"/>
      <c r="NOL88" s="1019"/>
      <c r="NOM88" s="1019"/>
      <c r="NON88" s="1019"/>
      <c r="NOO88" s="1019"/>
      <c r="NOP88" s="1019"/>
      <c r="NOQ88" s="1019"/>
      <c r="NOR88" s="1019"/>
      <c r="NOS88" s="1019"/>
      <c r="NOT88" s="1019"/>
      <c r="NOU88" s="1019"/>
      <c r="NOV88" s="1019"/>
      <c r="NOW88" s="1019"/>
      <c r="NOX88" s="1019"/>
      <c r="NOY88" s="1019"/>
      <c r="NOZ88" s="1019"/>
      <c r="NPA88" s="1019"/>
      <c r="NPB88" s="1019"/>
      <c r="NPC88" s="1019"/>
      <c r="NPD88" s="1019"/>
      <c r="NPE88" s="1019"/>
      <c r="NPF88" s="1019"/>
      <c r="NPG88" s="1019"/>
      <c r="NPH88" s="1019"/>
      <c r="NPI88" s="1019"/>
      <c r="NPJ88" s="1019"/>
      <c r="NPK88" s="1019"/>
      <c r="NPL88" s="1019"/>
      <c r="NPM88" s="1019"/>
      <c r="NPN88" s="1019"/>
      <c r="NPO88" s="1019"/>
      <c r="NPP88" s="1019"/>
      <c r="NPQ88" s="1019"/>
      <c r="NPR88" s="1019"/>
      <c r="NPS88" s="1019"/>
      <c r="NPT88" s="1019"/>
      <c r="NPU88" s="1019"/>
      <c r="NPV88" s="1019"/>
      <c r="NPW88" s="1019"/>
      <c r="NPX88" s="1019"/>
      <c r="NPY88" s="1019"/>
      <c r="NPZ88" s="1019"/>
      <c r="NQA88" s="1019"/>
      <c r="NQB88" s="1019"/>
      <c r="NQC88" s="1019"/>
      <c r="NQD88" s="1019"/>
      <c r="NQE88" s="1019"/>
      <c r="NQF88" s="1019"/>
      <c r="NQG88" s="1019"/>
      <c r="NQH88" s="1019"/>
      <c r="NQI88" s="1019"/>
      <c r="NQJ88" s="1019"/>
      <c r="NQK88" s="1019"/>
      <c r="NQL88" s="1019"/>
      <c r="NQM88" s="1019"/>
      <c r="NQN88" s="1019"/>
      <c r="NQO88" s="1019"/>
      <c r="NQP88" s="1019"/>
      <c r="NQQ88" s="1019"/>
      <c r="NQR88" s="1019"/>
      <c r="NQS88" s="1019"/>
      <c r="NQT88" s="1019"/>
      <c r="NQU88" s="1019"/>
      <c r="NQV88" s="1019"/>
      <c r="NQW88" s="1019"/>
      <c r="NQX88" s="1019"/>
      <c r="NQY88" s="1019"/>
      <c r="NQZ88" s="1019"/>
      <c r="NRA88" s="1019"/>
      <c r="NRB88" s="1019"/>
      <c r="NRC88" s="1019"/>
      <c r="NRD88" s="1019"/>
      <c r="NRE88" s="1019"/>
      <c r="NRF88" s="1019"/>
      <c r="NRG88" s="1019"/>
      <c r="NRH88" s="1019"/>
      <c r="NRI88" s="1019"/>
      <c r="NRJ88" s="1019"/>
      <c r="NRK88" s="1019"/>
      <c r="NRL88" s="1019"/>
      <c r="NRM88" s="1019"/>
      <c r="NRN88" s="1019"/>
      <c r="NRO88" s="1019"/>
      <c r="NRP88" s="1019"/>
      <c r="NRQ88" s="1019"/>
      <c r="NRR88" s="1019"/>
      <c r="NRS88" s="1019"/>
      <c r="NRT88" s="1019"/>
      <c r="NRU88" s="1019"/>
      <c r="NRV88" s="1019"/>
      <c r="NRW88" s="1019"/>
      <c r="NRX88" s="1019"/>
      <c r="NRY88" s="1019"/>
      <c r="NRZ88" s="1019"/>
      <c r="NSA88" s="1019"/>
      <c r="NSB88" s="1019"/>
      <c r="NSC88" s="1019"/>
      <c r="NSD88" s="1019"/>
      <c r="NSE88" s="1019"/>
      <c r="NSF88" s="1019"/>
      <c r="NSG88" s="1019"/>
      <c r="NSH88" s="1019"/>
      <c r="NSI88" s="1019"/>
      <c r="NSJ88" s="1019"/>
      <c r="NSK88" s="1019"/>
      <c r="NSL88" s="1019"/>
      <c r="NSM88" s="1019"/>
      <c r="NSN88" s="1019"/>
      <c r="NSO88" s="1019"/>
      <c r="NSP88" s="1019"/>
      <c r="NSQ88" s="1019"/>
      <c r="NSR88" s="1019"/>
      <c r="NSS88" s="1019"/>
      <c r="NST88" s="1019"/>
      <c r="NSU88" s="1019"/>
      <c r="NSV88" s="1019"/>
      <c r="NSW88" s="1019"/>
      <c r="NSX88" s="1019"/>
      <c r="NSY88" s="1019"/>
      <c r="NSZ88" s="1019"/>
      <c r="NTA88" s="1019"/>
      <c r="NTB88" s="1019"/>
      <c r="NTC88" s="1019"/>
      <c r="NTD88" s="1019"/>
      <c r="NTE88" s="1019"/>
      <c r="NTF88" s="1019"/>
      <c r="NTG88" s="1019"/>
      <c r="NTH88" s="1019"/>
      <c r="NTI88" s="1019"/>
      <c r="NTJ88" s="1019"/>
      <c r="NTK88" s="1019"/>
      <c r="NTL88" s="1019"/>
      <c r="NTM88" s="1019"/>
      <c r="NTN88" s="1019"/>
      <c r="NTO88" s="1019"/>
      <c r="NTP88" s="1019"/>
      <c r="NTQ88" s="1019"/>
      <c r="NTR88" s="1019"/>
      <c r="NTS88" s="1019"/>
      <c r="NTT88" s="1019"/>
      <c r="NTU88" s="1019"/>
      <c r="NTV88" s="1019"/>
      <c r="NTW88" s="1019"/>
      <c r="NTX88" s="1019"/>
      <c r="NTY88" s="1019"/>
      <c r="NTZ88" s="1019"/>
      <c r="NUA88" s="1019"/>
      <c r="NUB88" s="1019"/>
      <c r="NUC88" s="1019"/>
      <c r="NUD88" s="1019"/>
      <c r="NUE88" s="1019"/>
      <c r="NUF88" s="1019"/>
      <c r="NUG88" s="1019"/>
      <c r="NUH88" s="1019"/>
      <c r="NUI88" s="1019"/>
      <c r="NUJ88" s="1019"/>
      <c r="NUK88" s="1019"/>
      <c r="NUL88" s="1019"/>
      <c r="NUM88" s="1019"/>
      <c r="NUN88" s="1019"/>
      <c r="NUO88" s="1019"/>
      <c r="NUP88" s="1019"/>
      <c r="NUQ88" s="1019"/>
      <c r="NUR88" s="1019"/>
      <c r="NUS88" s="1019"/>
      <c r="NUT88" s="1019"/>
      <c r="NUU88" s="1019"/>
      <c r="NUV88" s="1019"/>
      <c r="NUW88" s="1019"/>
      <c r="NUX88" s="1019"/>
      <c r="NUY88" s="1019"/>
      <c r="NUZ88" s="1019"/>
      <c r="NVA88" s="1019"/>
      <c r="NVB88" s="1019"/>
      <c r="NVC88" s="1019"/>
      <c r="NVD88" s="1019"/>
      <c r="NVE88" s="1019"/>
      <c r="NVF88" s="1019"/>
      <c r="NVG88" s="1019"/>
      <c r="NVH88" s="1019"/>
      <c r="NVI88" s="1019"/>
      <c r="NVJ88" s="1019"/>
      <c r="NVK88" s="1019"/>
      <c r="NVL88" s="1019"/>
      <c r="NVM88" s="1019"/>
      <c r="NVN88" s="1019"/>
      <c r="NVO88" s="1019"/>
      <c r="NVP88" s="1019"/>
      <c r="NVQ88" s="1019"/>
      <c r="NVR88" s="1019"/>
      <c r="NVS88" s="1019"/>
      <c r="NVT88" s="1019"/>
      <c r="NVU88" s="1019"/>
      <c r="NVV88" s="1019"/>
      <c r="NVW88" s="1019"/>
      <c r="NVX88" s="1019"/>
      <c r="NVY88" s="1019"/>
      <c r="NVZ88" s="1019"/>
      <c r="NWA88" s="1019"/>
      <c r="NWB88" s="1019"/>
      <c r="NWC88" s="1019"/>
      <c r="NWD88" s="1019"/>
      <c r="NWE88" s="1019"/>
      <c r="NWF88" s="1019"/>
      <c r="NWG88" s="1019"/>
      <c r="NWH88" s="1019"/>
      <c r="NWI88" s="1019"/>
      <c r="NWJ88" s="1019"/>
      <c r="NWK88" s="1019"/>
      <c r="NWL88" s="1019"/>
      <c r="NWM88" s="1019"/>
      <c r="NWN88" s="1019"/>
      <c r="NWO88" s="1019"/>
      <c r="NWP88" s="1019"/>
      <c r="NWQ88" s="1019"/>
      <c r="NWR88" s="1019"/>
      <c r="NWS88" s="1019"/>
      <c r="NWT88" s="1019"/>
      <c r="NWU88" s="1019"/>
      <c r="NWV88" s="1019"/>
      <c r="NWW88" s="1019"/>
      <c r="NWX88" s="1019"/>
      <c r="NWY88" s="1019"/>
      <c r="NWZ88" s="1019"/>
      <c r="NXA88" s="1019"/>
      <c r="NXB88" s="1019"/>
      <c r="NXC88" s="1019"/>
      <c r="NXD88" s="1019"/>
      <c r="NXE88" s="1019"/>
      <c r="NXF88" s="1019"/>
      <c r="NXG88" s="1019"/>
      <c r="NXH88" s="1019"/>
      <c r="NXI88" s="1019"/>
      <c r="NXJ88" s="1019"/>
      <c r="NXK88" s="1019"/>
      <c r="NXL88" s="1019"/>
      <c r="NXM88" s="1019"/>
      <c r="NXN88" s="1019"/>
      <c r="NXO88" s="1019"/>
      <c r="NXP88" s="1019"/>
      <c r="NXQ88" s="1019"/>
      <c r="NXR88" s="1019"/>
      <c r="NXS88" s="1019"/>
      <c r="NXT88" s="1019"/>
      <c r="NXU88" s="1019"/>
      <c r="NXV88" s="1019"/>
      <c r="NXW88" s="1019"/>
      <c r="NXX88" s="1019"/>
      <c r="NXY88" s="1019"/>
      <c r="NXZ88" s="1019"/>
      <c r="NYA88" s="1019"/>
      <c r="NYB88" s="1019"/>
      <c r="NYC88" s="1019"/>
      <c r="NYD88" s="1019"/>
      <c r="NYE88" s="1019"/>
      <c r="NYF88" s="1019"/>
      <c r="NYG88" s="1019"/>
      <c r="NYH88" s="1019"/>
      <c r="NYI88" s="1019"/>
      <c r="NYJ88" s="1019"/>
      <c r="NYK88" s="1019"/>
      <c r="NYL88" s="1019"/>
      <c r="NYM88" s="1019"/>
      <c r="NYN88" s="1019"/>
      <c r="NYO88" s="1019"/>
      <c r="NYP88" s="1019"/>
      <c r="NYQ88" s="1019"/>
      <c r="NYR88" s="1019"/>
      <c r="NYS88" s="1019"/>
      <c r="NYT88" s="1019"/>
      <c r="NYU88" s="1019"/>
      <c r="NYV88" s="1019"/>
      <c r="NYW88" s="1019"/>
      <c r="NYX88" s="1019"/>
      <c r="NYY88" s="1019"/>
      <c r="NYZ88" s="1019"/>
      <c r="NZA88" s="1019"/>
      <c r="NZB88" s="1019"/>
      <c r="NZC88" s="1019"/>
      <c r="NZD88" s="1019"/>
      <c r="NZE88" s="1019"/>
      <c r="NZF88" s="1019"/>
      <c r="NZG88" s="1019"/>
      <c r="NZH88" s="1019"/>
      <c r="NZI88" s="1019"/>
      <c r="NZJ88" s="1019"/>
      <c r="NZK88" s="1019"/>
      <c r="NZL88" s="1019"/>
      <c r="NZM88" s="1019"/>
      <c r="NZN88" s="1019"/>
      <c r="NZO88" s="1019"/>
      <c r="NZP88" s="1019"/>
      <c r="NZQ88" s="1019"/>
      <c r="NZR88" s="1019"/>
      <c r="NZS88" s="1019"/>
      <c r="NZT88" s="1019"/>
      <c r="NZU88" s="1019"/>
      <c r="NZV88" s="1019"/>
      <c r="NZW88" s="1019"/>
      <c r="NZX88" s="1019"/>
      <c r="NZY88" s="1019"/>
      <c r="NZZ88" s="1019"/>
      <c r="OAA88" s="1019"/>
      <c r="OAB88" s="1019"/>
      <c r="OAC88" s="1019"/>
      <c r="OAD88" s="1019"/>
      <c r="OAE88" s="1019"/>
      <c r="OAF88" s="1019"/>
      <c r="OAG88" s="1019"/>
      <c r="OAH88" s="1019"/>
      <c r="OAI88" s="1019"/>
      <c r="OAJ88" s="1019"/>
      <c r="OAK88" s="1019"/>
      <c r="OAL88" s="1019"/>
      <c r="OAM88" s="1019"/>
      <c r="OAN88" s="1019"/>
      <c r="OAO88" s="1019"/>
      <c r="OAP88" s="1019"/>
      <c r="OAQ88" s="1019"/>
      <c r="OAR88" s="1019"/>
      <c r="OAS88" s="1019"/>
      <c r="OAT88" s="1019"/>
      <c r="OAU88" s="1019"/>
      <c r="OAV88" s="1019"/>
      <c r="OAW88" s="1019"/>
      <c r="OAX88" s="1019"/>
      <c r="OAY88" s="1019"/>
      <c r="OAZ88" s="1019"/>
      <c r="OBA88" s="1019"/>
      <c r="OBB88" s="1019"/>
      <c r="OBC88" s="1019"/>
      <c r="OBD88" s="1019"/>
      <c r="OBE88" s="1019"/>
      <c r="OBF88" s="1019"/>
      <c r="OBG88" s="1019"/>
      <c r="OBH88" s="1019"/>
      <c r="OBI88" s="1019"/>
      <c r="OBJ88" s="1019"/>
      <c r="OBK88" s="1019"/>
      <c r="OBL88" s="1019"/>
      <c r="OBM88" s="1019"/>
      <c r="OBN88" s="1019"/>
      <c r="OBO88" s="1019"/>
      <c r="OBP88" s="1019"/>
      <c r="OBQ88" s="1019"/>
      <c r="OBR88" s="1019"/>
      <c r="OBS88" s="1019"/>
      <c r="OBT88" s="1019"/>
      <c r="OBU88" s="1019"/>
      <c r="OBV88" s="1019"/>
      <c r="OBW88" s="1019"/>
      <c r="OBX88" s="1019"/>
      <c r="OBY88" s="1019"/>
      <c r="OBZ88" s="1019"/>
      <c r="OCA88" s="1019"/>
      <c r="OCB88" s="1019"/>
      <c r="OCC88" s="1019"/>
      <c r="OCD88" s="1019"/>
      <c r="OCE88" s="1019"/>
      <c r="OCF88" s="1019"/>
      <c r="OCG88" s="1019"/>
      <c r="OCH88" s="1019"/>
      <c r="OCI88" s="1019"/>
      <c r="OCJ88" s="1019"/>
      <c r="OCK88" s="1019"/>
      <c r="OCL88" s="1019"/>
      <c r="OCM88" s="1019"/>
      <c r="OCN88" s="1019"/>
      <c r="OCO88" s="1019"/>
      <c r="OCP88" s="1019"/>
      <c r="OCQ88" s="1019"/>
      <c r="OCR88" s="1019"/>
      <c r="OCS88" s="1019"/>
      <c r="OCT88" s="1019"/>
      <c r="OCU88" s="1019"/>
      <c r="OCV88" s="1019"/>
      <c r="OCW88" s="1019"/>
      <c r="OCX88" s="1019"/>
      <c r="OCY88" s="1019"/>
      <c r="OCZ88" s="1019"/>
      <c r="ODA88" s="1019"/>
      <c r="ODB88" s="1019"/>
      <c r="ODC88" s="1019"/>
      <c r="ODD88" s="1019"/>
      <c r="ODE88" s="1019"/>
      <c r="ODF88" s="1019"/>
      <c r="ODG88" s="1019"/>
      <c r="ODH88" s="1019"/>
      <c r="ODI88" s="1019"/>
      <c r="ODJ88" s="1019"/>
      <c r="ODK88" s="1019"/>
      <c r="ODL88" s="1019"/>
      <c r="ODM88" s="1019"/>
      <c r="ODN88" s="1019"/>
      <c r="ODO88" s="1019"/>
      <c r="ODP88" s="1019"/>
      <c r="ODQ88" s="1019"/>
      <c r="ODR88" s="1019"/>
      <c r="ODS88" s="1019"/>
      <c r="ODT88" s="1019"/>
      <c r="ODU88" s="1019"/>
      <c r="ODV88" s="1019"/>
      <c r="ODW88" s="1019"/>
      <c r="ODX88" s="1019"/>
      <c r="ODY88" s="1019"/>
      <c r="ODZ88" s="1019"/>
      <c r="OEA88" s="1019"/>
      <c r="OEB88" s="1019"/>
      <c r="OEC88" s="1019"/>
      <c r="OED88" s="1019"/>
      <c r="OEE88" s="1019"/>
      <c r="OEF88" s="1019"/>
      <c r="OEG88" s="1019"/>
      <c r="OEH88" s="1019"/>
      <c r="OEI88" s="1019"/>
      <c r="OEJ88" s="1019"/>
      <c r="OEK88" s="1019"/>
      <c r="OEL88" s="1019"/>
      <c r="OEM88" s="1019"/>
      <c r="OEN88" s="1019"/>
      <c r="OEO88" s="1019"/>
      <c r="OEP88" s="1019"/>
      <c r="OEQ88" s="1019"/>
      <c r="OER88" s="1019"/>
      <c r="OES88" s="1019"/>
      <c r="OET88" s="1019"/>
      <c r="OEU88" s="1019"/>
      <c r="OEV88" s="1019"/>
      <c r="OEW88" s="1019"/>
      <c r="OEX88" s="1019"/>
      <c r="OEY88" s="1019"/>
      <c r="OEZ88" s="1019"/>
      <c r="OFA88" s="1019"/>
      <c r="OFB88" s="1019"/>
      <c r="OFC88" s="1019"/>
      <c r="OFD88" s="1019"/>
      <c r="OFE88" s="1019"/>
      <c r="OFF88" s="1019"/>
      <c r="OFG88" s="1019"/>
      <c r="OFH88" s="1019"/>
      <c r="OFI88" s="1019"/>
      <c r="OFJ88" s="1019"/>
      <c r="OFK88" s="1019"/>
      <c r="OFL88" s="1019"/>
      <c r="OFM88" s="1019"/>
      <c r="OFN88" s="1019"/>
      <c r="OFO88" s="1019"/>
      <c r="OFP88" s="1019"/>
      <c r="OFQ88" s="1019"/>
      <c r="OFR88" s="1019"/>
      <c r="OFS88" s="1019"/>
      <c r="OFT88" s="1019"/>
      <c r="OFU88" s="1019"/>
      <c r="OFV88" s="1019"/>
      <c r="OFW88" s="1019"/>
      <c r="OFX88" s="1019"/>
      <c r="OFY88" s="1019"/>
      <c r="OFZ88" s="1019"/>
      <c r="OGA88" s="1019"/>
      <c r="OGB88" s="1019"/>
      <c r="OGC88" s="1019"/>
      <c r="OGD88" s="1019"/>
      <c r="OGE88" s="1019"/>
      <c r="OGF88" s="1019"/>
      <c r="OGG88" s="1019"/>
      <c r="OGH88" s="1019"/>
      <c r="OGI88" s="1019"/>
      <c r="OGJ88" s="1019"/>
      <c r="OGK88" s="1019"/>
      <c r="OGL88" s="1019"/>
      <c r="OGM88" s="1019"/>
      <c r="OGN88" s="1019"/>
      <c r="OGO88" s="1019"/>
      <c r="OGP88" s="1019"/>
      <c r="OGQ88" s="1019"/>
      <c r="OGR88" s="1019"/>
      <c r="OGS88" s="1019"/>
      <c r="OGT88" s="1019"/>
      <c r="OGU88" s="1019"/>
      <c r="OGV88" s="1019"/>
      <c r="OGW88" s="1019"/>
      <c r="OGX88" s="1019"/>
      <c r="OGY88" s="1019"/>
      <c r="OGZ88" s="1019"/>
      <c r="OHA88" s="1019"/>
      <c r="OHB88" s="1019"/>
      <c r="OHC88" s="1019"/>
      <c r="OHD88" s="1019"/>
      <c r="OHE88" s="1019"/>
      <c r="OHF88" s="1019"/>
      <c r="OHG88" s="1019"/>
      <c r="OHH88" s="1019"/>
      <c r="OHI88" s="1019"/>
      <c r="OHJ88" s="1019"/>
      <c r="OHK88" s="1019"/>
      <c r="OHL88" s="1019"/>
      <c r="OHM88" s="1019"/>
      <c r="OHN88" s="1019"/>
      <c r="OHO88" s="1019"/>
      <c r="OHP88" s="1019"/>
      <c r="OHQ88" s="1019"/>
      <c r="OHR88" s="1019"/>
      <c r="OHS88" s="1019"/>
      <c r="OHT88" s="1019"/>
      <c r="OHU88" s="1019"/>
      <c r="OHV88" s="1019"/>
      <c r="OHW88" s="1019"/>
      <c r="OHX88" s="1019"/>
      <c r="OHY88" s="1019"/>
      <c r="OHZ88" s="1019"/>
      <c r="OIA88" s="1019"/>
      <c r="OIB88" s="1019"/>
      <c r="OIC88" s="1019"/>
      <c r="OID88" s="1019"/>
      <c r="OIE88" s="1019"/>
      <c r="OIF88" s="1019"/>
      <c r="OIG88" s="1019"/>
      <c r="OIH88" s="1019"/>
      <c r="OII88" s="1019"/>
      <c r="OIJ88" s="1019"/>
      <c r="OIK88" s="1019"/>
      <c r="OIL88" s="1019"/>
      <c r="OIM88" s="1019"/>
      <c r="OIN88" s="1019"/>
      <c r="OIO88" s="1019"/>
      <c r="OIP88" s="1019"/>
      <c r="OIQ88" s="1019"/>
      <c r="OIR88" s="1019"/>
      <c r="OIS88" s="1019"/>
      <c r="OIT88" s="1019"/>
      <c r="OIU88" s="1019"/>
      <c r="OIV88" s="1019"/>
      <c r="OIW88" s="1019"/>
      <c r="OIX88" s="1019"/>
      <c r="OIY88" s="1019"/>
      <c r="OIZ88" s="1019"/>
      <c r="OJA88" s="1019"/>
      <c r="OJB88" s="1019"/>
      <c r="OJC88" s="1019"/>
      <c r="OJD88" s="1019"/>
      <c r="OJE88" s="1019"/>
      <c r="OJF88" s="1019"/>
      <c r="OJG88" s="1019"/>
      <c r="OJH88" s="1019"/>
      <c r="OJI88" s="1019"/>
      <c r="OJJ88" s="1019"/>
      <c r="OJK88" s="1019"/>
      <c r="OJL88" s="1019"/>
      <c r="OJM88" s="1019"/>
      <c r="OJN88" s="1019"/>
      <c r="OJO88" s="1019"/>
      <c r="OJP88" s="1019"/>
      <c r="OJQ88" s="1019"/>
      <c r="OJR88" s="1019"/>
      <c r="OJS88" s="1019"/>
      <c r="OJT88" s="1019"/>
      <c r="OJU88" s="1019"/>
      <c r="OJV88" s="1019"/>
      <c r="OJW88" s="1019"/>
      <c r="OJX88" s="1019"/>
      <c r="OJY88" s="1019"/>
      <c r="OJZ88" s="1019"/>
      <c r="OKA88" s="1019"/>
      <c r="OKB88" s="1019"/>
      <c r="OKC88" s="1019"/>
      <c r="OKD88" s="1019"/>
      <c r="OKE88" s="1019"/>
      <c r="OKF88" s="1019"/>
      <c r="OKG88" s="1019"/>
      <c r="OKH88" s="1019"/>
      <c r="OKI88" s="1019"/>
      <c r="OKJ88" s="1019"/>
      <c r="OKK88" s="1019"/>
      <c r="OKL88" s="1019"/>
      <c r="OKM88" s="1019"/>
      <c r="OKN88" s="1019"/>
      <c r="OKO88" s="1019"/>
      <c r="OKP88" s="1019"/>
      <c r="OKQ88" s="1019"/>
      <c r="OKR88" s="1019"/>
      <c r="OKS88" s="1019"/>
      <c r="OKT88" s="1019"/>
      <c r="OKU88" s="1019"/>
      <c r="OKV88" s="1019"/>
      <c r="OKW88" s="1019"/>
      <c r="OKX88" s="1019"/>
      <c r="OKY88" s="1019"/>
      <c r="OKZ88" s="1019"/>
      <c r="OLA88" s="1019"/>
      <c r="OLB88" s="1019"/>
      <c r="OLC88" s="1019"/>
      <c r="OLD88" s="1019"/>
      <c r="OLE88" s="1019"/>
      <c r="OLF88" s="1019"/>
      <c r="OLG88" s="1019"/>
      <c r="OLH88" s="1019"/>
      <c r="OLI88" s="1019"/>
      <c r="OLJ88" s="1019"/>
      <c r="OLK88" s="1019"/>
      <c r="OLL88" s="1019"/>
      <c r="OLM88" s="1019"/>
      <c r="OLN88" s="1019"/>
      <c r="OLO88" s="1019"/>
      <c r="OLP88" s="1019"/>
      <c r="OLQ88" s="1019"/>
      <c r="OLR88" s="1019"/>
      <c r="OLS88" s="1019"/>
      <c r="OLT88" s="1019"/>
      <c r="OLU88" s="1019"/>
      <c r="OLV88" s="1019"/>
      <c r="OLW88" s="1019"/>
      <c r="OLX88" s="1019"/>
      <c r="OLY88" s="1019"/>
      <c r="OLZ88" s="1019"/>
      <c r="OMA88" s="1019"/>
      <c r="OMB88" s="1019"/>
      <c r="OMC88" s="1019"/>
      <c r="OMD88" s="1019"/>
      <c r="OME88" s="1019"/>
      <c r="OMF88" s="1019"/>
      <c r="OMG88" s="1019"/>
      <c r="OMH88" s="1019"/>
      <c r="OMI88" s="1019"/>
      <c r="OMJ88" s="1019"/>
      <c r="OMK88" s="1019"/>
      <c r="OML88" s="1019"/>
      <c r="OMM88" s="1019"/>
      <c r="OMN88" s="1019"/>
      <c r="OMO88" s="1019"/>
      <c r="OMP88" s="1019"/>
      <c r="OMQ88" s="1019"/>
      <c r="OMR88" s="1019"/>
      <c r="OMS88" s="1019"/>
      <c r="OMT88" s="1019"/>
      <c r="OMU88" s="1019"/>
      <c r="OMV88" s="1019"/>
      <c r="OMW88" s="1019"/>
      <c r="OMX88" s="1019"/>
      <c r="OMY88" s="1019"/>
      <c r="OMZ88" s="1019"/>
      <c r="ONA88" s="1019"/>
      <c r="ONB88" s="1019"/>
      <c r="ONC88" s="1019"/>
      <c r="OND88" s="1019"/>
      <c r="ONE88" s="1019"/>
      <c r="ONF88" s="1019"/>
      <c r="ONG88" s="1019"/>
      <c r="ONH88" s="1019"/>
      <c r="ONI88" s="1019"/>
      <c r="ONJ88" s="1019"/>
      <c r="ONK88" s="1019"/>
      <c r="ONL88" s="1019"/>
      <c r="ONM88" s="1019"/>
      <c r="ONN88" s="1019"/>
      <c r="ONO88" s="1019"/>
      <c r="ONP88" s="1019"/>
      <c r="ONQ88" s="1019"/>
      <c r="ONR88" s="1019"/>
      <c r="ONS88" s="1019"/>
      <c r="ONT88" s="1019"/>
      <c r="ONU88" s="1019"/>
      <c r="ONV88" s="1019"/>
      <c r="ONW88" s="1019"/>
      <c r="ONX88" s="1019"/>
      <c r="ONY88" s="1019"/>
      <c r="ONZ88" s="1019"/>
      <c r="OOA88" s="1019"/>
      <c r="OOB88" s="1019"/>
      <c r="OOC88" s="1019"/>
      <c r="OOD88" s="1019"/>
      <c r="OOE88" s="1019"/>
      <c r="OOF88" s="1019"/>
      <c r="OOG88" s="1019"/>
      <c r="OOH88" s="1019"/>
      <c r="OOI88" s="1019"/>
      <c r="OOJ88" s="1019"/>
      <c r="OOK88" s="1019"/>
      <c r="OOL88" s="1019"/>
      <c r="OOM88" s="1019"/>
      <c r="OON88" s="1019"/>
      <c r="OOO88" s="1019"/>
      <c r="OOP88" s="1019"/>
      <c r="OOQ88" s="1019"/>
      <c r="OOR88" s="1019"/>
      <c r="OOS88" s="1019"/>
      <c r="OOT88" s="1019"/>
      <c r="OOU88" s="1019"/>
      <c r="OOV88" s="1019"/>
      <c r="OOW88" s="1019"/>
      <c r="OOX88" s="1019"/>
      <c r="OOY88" s="1019"/>
      <c r="OOZ88" s="1019"/>
      <c r="OPA88" s="1019"/>
      <c r="OPB88" s="1019"/>
      <c r="OPC88" s="1019"/>
      <c r="OPD88" s="1019"/>
      <c r="OPE88" s="1019"/>
      <c r="OPF88" s="1019"/>
      <c r="OPG88" s="1019"/>
      <c r="OPH88" s="1019"/>
      <c r="OPI88" s="1019"/>
      <c r="OPJ88" s="1019"/>
      <c r="OPK88" s="1019"/>
      <c r="OPL88" s="1019"/>
      <c r="OPM88" s="1019"/>
      <c r="OPN88" s="1019"/>
      <c r="OPO88" s="1019"/>
      <c r="OPP88" s="1019"/>
      <c r="OPQ88" s="1019"/>
      <c r="OPR88" s="1019"/>
      <c r="OPS88" s="1019"/>
      <c r="OPT88" s="1019"/>
      <c r="OPU88" s="1019"/>
      <c r="OPV88" s="1019"/>
      <c r="OPW88" s="1019"/>
      <c r="OPX88" s="1019"/>
      <c r="OPY88" s="1019"/>
      <c r="OPZ88" s="1019"/>
      <c r="OQA88" s="1019"/>
      <c r="OQB88" s="1019"/>
      <c r="OQC88" s="1019"/>
      <c r="OQD88" s="1019"/>
      <c r="OQE88" s="1019"/>
      <c r="OQF88" s="1019"/>
      <c r="OQG88" s="1019"/>
      <c r="OQH88" s="1019"/>
      <c r="OQI88" s="1019"/>
      <c r="OQJ88" s="1019"/>
      <c r="OQK88" s="1019"/>
      <c r="OQL88" s="1019"/>
      <c r="OQM88" s="1019"/>
      <c r="OQN88" s="1019"/>
      <c r="OQO88" s="1019"/>
      <c r="OQP88" s="1019"/>
      <c r="OQQ88" s="1019"/>
      <c r="OQR88" s="1019"/>
      <c r="OQS88" s="1019"/>
      <c r="OQT88" s="1019"/>
      <c r="OQU88" s="1019"/>
      <c r="OQV88" s="1019"/>
      <c r="OQW88" s="1019"/>
      <c r="OQX88" s="1019"/>
      <c r="OQY88" s="1019"/>
      <c r="OQZ88" s="1019"/>
      <c r="ORA88" s="1019"/>
      <c r="ORB88" s="1019"/>
      <c r="ORC88" s="1019"/>
      <c r="ORD88" s="1019"/>
      <c r="ORE88" s="1019"/>
      <c r="ORF88" s="1019"/>
      <c r="ORG88" s="1019"/>
      <c r="ORH88" s="1019"/>
      <c r="ORI88" s="1019"/>
      <c r="ORJ88" s="1019"/>
      <c r="ORK88" s="1019"/>
      <c r="ORL88" s="1019"/>
      <c r="ORM88" s="1019"/>
      <c r="ORN88" s="1019"/>
      <c r="ORO88" s="1019"/>
      <c r="ORP88" s="1019"/>
      <c r="ORQ88" s="1019"/>
      <c r="ORR88" s="1019"/>
      <c r="ORS88" s="1019"/>
      <c r="ORT88" s="1019"/>
      <c r="ORU88" s="1019"/>
      <c r="ORV88" s="1019"/>
      <c r="ORW88" s="1019"/>
      <c r="ORX88" s="1019"/>
      <c r="ORY88" s="1019"/>
      <c r="ORZ88" s="1019"/>
      <c r="OSA88" s="1019"/>
      <c r="OSB88" s="1019"/>
      <c r="OSC88" s="1019"/>
      <c r="OSD88" s="1019"/>
      <c r="OSE88" s="1019"/>
      <c r="OSF88" s="1019"/>
      <c r="OSG88" s="1019"/>
      <c r="OSH88" s="1019"/>
      <c r="OSI88" s="1019"/>
      <c r="OSJ88" s="1019"/>
      <c r="OSK88" s="1019"/>
      <c r="OSL88" s="1019"/>
      <c r="OSM88" s="1019"/>
      <c r="OSN88" s="1019"/>
      <c r="OSO88" s="1019"/>
      <c r="OSP88" s="1019"/>
      <c r="OSQ88" s="1019"/>
      <c r="OSR88" s="1019"/>
      <c r="OSS88" s="1019"/>
      <c r="OST88" s="1019"/>
      <c r="OSU88" s="1019"/>
      <c r="OSV88" s="1019"/>
      <c r="OSW88" s="1019"/>
      <c r="OSX88" s="1019"/>
      <c r="OSY88" s="1019"/>
      <c r="OSZ88" s="1019"/>
      <c r="OTA88" s="1019"/>
      <c r="OTB88" s="1019"/>
      <c r="OTC88" s="1019"/>
      <c r="OTD88" s="1019"/>
      <c r="OTE88" s="1019"/>
      <c r="OTF88" s="1019"/>
      <c r="OTG88" s="1019"/>
      <c r="OTH88" s="1019"/>
      <c r="OTI88" s="1019"/>
      <c r="OTJ88" s="1019"/>
      <c r="OTK88" s="1019"/>
      <c r="OTL88" s="1019"/>
      <c r="OTM88" s="1019"/>
      <c r="OTN88" s="1019"/>
      <c r="OTO88" s="1019"/>
      <c r="OTP88" s="1019"/>
      <c r="OTQ88" s="1019"/>
      <c r="OTR88" s="1019"/>
      <c r="OTS88" s="1019"/>
      <c r="OTT88" s="1019"/>
      <c r="OTU88" s="1019"/>
      <c r="OTV88" s="1019"/>
      <c r="OTW88" s="1019"/>
      <c r="OTX88" s="1019"/>
      <c r="OTY88" s="1019"/>
      <c r="OTZ88" s="1019"/>
      <c r="OUA88" s="1019"/>
      <c r="OUB88" s="1019"/>
      <c r="OUC88" s="1019"/>
      <c r="OUD88" s="1019"/>
      <c r="OUE88" s="1019"/>
      <c r="OUF88" s="1019"/>
      <c r="OUG88" s="1019"/>
      <c r="OUH88" s="1019"/>
      <c r="OUI88" s="1019"/>
      <c r="OUJ88" s="1019"/>
      <c r="OUK88" s="1019"/>
      <c r="OUL88" s="1019"/>
      <c r="OUM88" s="1019"/>
      <c r="OUN88" s="1019"/>
      <c r="OUO88" s="1019"/>
      <c r="OUP88" s="1019"/>
      <c r="OUQ88" s="1019"/>
      <c r="OUR88" s="1019"/>
      <c r="OUS88" s="1019"/>
      <c r="OUT88" s="1019"/>
      <c r="OUU88" s="1019"/>
      <c r="OUV88" s="1019"/>
      <c r="OUW88" s="1019"/>
      <c r="OUX88" s="1019"/>
      <c r="OUY88" s="1019"/>
      <c r="OUZ88" s="1019"/>
      <c r="OVA88" s="1019"/>
      <c r="OVB88" s="1019"/>
      <c r="OVC88" s="1019"/>
      <c r="OVD88" s="1019"/>
      <c r="OVE88" s="1019"/>
      <c r="OVF88" s="1019"/>
      <c r="OVG88" s="1019"/>
      <c r="OVH88" s="1019"/>
      <c r="OVI88" s="1019"/>
      <c r="OVJ88" s="1019"/>
      <c r="OVK88" s="1019"/>
      <c r="OVL88" s="1019"/>
      <c r="OVM88" s="1019"/>
      <c r="OVN88" s="1019"/>
      <c r="OVO88" s="1019"/>
      <c r="OVP88" s="1019"/>
      <c r="OVQ88" s="1019"/>
      <c r="OVR88" s="1019"/>
      <c r="OVS88" s="1019"/>
      <c r="OVT88" s="1019"/>
      <c r="OVU88" s="1019"/>
      <c r="OVV88" s="1019"/>
      <c r="OVW88" s="1019"/>
      <c r="OVX88" s="1019"/>
      <c r="OVY88" s="1019"/>
      <c r="OVZ88" s="1019"/>
      <c r="OWA88" s="1019"/>
      <c r="OWB88" s="1019"/>
      <c r="OWC88" s="1019"/>
      <c r="OWD88" s="1019"/>
      <c r="OWE88" s="1019"/>
      <c r="OWF88" s="1019"/>
      <c r="OWG88" s="1019"/>
      <c r="OWH88" s="1019"/>
      <c r="OWI88" s="1019"/>
      <c r="OWJ88" s="1019"/>
      <c r="OWK88" s="1019"/>
      <c r="OWL88" s="1019"/>
      <c r="OWM88" s="1019"/>
      <c r="OWN88" s="1019"/>
      <c r="OWO88" s="1019"/>
      <c r="OWP88" s="1019"/>
      <c r="OWQ88" s="1019"/>
      <c r="OWR88" s="1019"/>
      <c r="OWS88" s="1019"/>
      <c r="OWT88" s="1019"/>
      <c r="OWU88" s="1019"/>
      <c r="OWV88" s="1019"/>
      <c r="OWW88" s="1019"/>
      <c r="OWX88" s="1019"/>
      <c r="OWY88" s="1019"/>
      <c r="OWZ88" s="1019"/>
      <c r="OXA88" s="1019"/>
      <c r="OXB88" s="1019"/>
      <c r="OXC88" s="1019"/>
      <c r="OXD88" s="1019"/>
      <c r="OXE88" s="1019"/>
      <c r="OXF88" s="1019"/>
      <c r="OXG88" s="1019"/>
      <c r="OXH88" s="1019"/>
      <c r="OXI88" s="1019"/>
      <c r="OXJ88" s="1019"/>
      <c r="OXK88" s="1019"/>
      <c r="OXL88" s="1019"/>
      <c r="OXM88" s="1019"/>
      <c r="OXN88" s="1019"/>
      <c r="OXO88" s="1019"/>
      <c r="OXP88" s="1019"/>
      <c r="OXQ88" s="1019"/>
      <c r="OXR88" s="1019"/>
      <c r="OXS88" s="1019"/>
      <c r="OXT88" s="1019"/>
      <c r="OXU88" s="1019"/>
      <c r="OXV88" s="1019"/>
      <c r="OXW88" s="1019"/>
      <c r="OXX88" s="1019"/>
      <c r="OXY88" s="1019"/>
      <c r="OXZ88" s="1019"/>
      <c r="OYA88" s="1019"/>
      <c r="OYB88" s="1019"/>
      <c r="OYC88" s="1019"/>
      <c r="OYD88" s="1019"/>
      <c r="OYE88" s="1019"/>
      <c r="OYF88" s="1019"/>
      <c r="OYG88" s="1019"/>
      <c r="OYH88" s="1019"/>
      <c r="OYI88" s="1019"/>
      <c r="OYJ88" s="1019"/>
      <c r="OYK88" s="1019"/>
      <c r="OYL88" s="1019"/>
      <c r="OYM88" s="1019"/>
      <c r="OYN88" s="1019"/>
      <c r="OYO88" s="1019"/>
      <c r="OYP88" s="1019"/>
      <c r="OYQ88" s="1019"/>
      <c r="OYR88" s="1019"/>
      <c r="OYS88" s="1019"/>
      <c r="OYT88" s="1019"/>
      <c r="OYU88" s="1019"/>
      <c r="OYV88" s="1019"/>
      <c r="OYW88" s="1019"/>
      <c r="OYX88" s="1019"/>
      <c r="OYY88" s="1019"/>
      <c r="OYZ88" s="1019"/>
      <c r="OZA88" s="1019"/>
      <c r="OZB88" s="1019"/>
      <c r="OZC88" s="1019"/>
      <c r="OZD88" s="1019"/>
      <c r="OZE88" s="1019"/>
      <c r="OZF88" s="1019"/>
      <c r="OZG88" s="1019"/>
      <c r="OZH88" s="1019"/>
      <c r="OZI88" s="1019"/>
      <c r="OZJ88" s="1019"/>
      <c r="OZK88" s="1019"/>
      <c r="OZL88" s="1019"/>
      <c r="OZM88" s="1019"/>
      <c r="OZN88" s="1019"/>
      <c r="OZO88" s="1019"/>
      <c r="OZP88" s="1019"/>
      <c r="OZQ88" s="1019"/>
      <c r="OZR88" s="1019"/>
      <c r="OZS88" s="1019"/>
      <c r="OZT88" s="1019"/>
      <c r="OZU88" s="1019"/>
      <c r="OZV88" s="1019"/>
      <c r="OZW88" s="1019"/>
      <c r="OZX88" s="1019"/>
      <c r="OZY88" s="1019"/>
      <c r="OZZ88" s="1019"/>
      <c r="PAA88" s="1019"/>
      <c r="PAB88" s="1019"/>
      <c r="PAC88" s="1019"/>
      <c r="PAD88" s="1019"/>
      <c r="PAE88" s="1019"/>
      <c r="PAF88" s="1019"/>
      <c r="PAG88" s="1019"/>
      <c r="PAH88" s="1019"/>
      <c r="PAI88" s="1019"/>
      <c r="PAJ88" s="1019"/>
      <c r="PAK88" s="1019"/>
      <c r="PAL88" s="1019"/>
      <c r="PAM88" s="1019"/>
      <c r="PAN88" s="1019"/>
      <c r="PAO88" s="1019"/>
      <c r="PAP88" s="1019"/>
      <c r="PAQ88" s="1019"/>
      <c r="PAR88" s="1019"/>
      <c r="PAS88" s="1019"/>
      <c r="PAT88" s="1019"/>
      <c r="PAU88" s="1019"/>
      <c r="PAV88" s="1019"/>
      <c r="PAW88" s="1019"/>
      <c r="PAX88" s="1019"/>
      <c r="PAY88" s="1019"/>
      <c r="PAZ88" s="1019"/>
      <c r="PBA88" s="1019"/>
      <c r="PBB88" s="1019"/>
      <c r="PBC88" s="1019"/>
      <c r="PBD88" s="1019"/>
      <c r="PBE88" s="1019"/>
      <c r="PBF88" s="1019"/>
      <c r="PBG88" s="1019"/>
      <c r="PBH88" s="1019"/>
      <c r="PBI88" s="1019"/>
      <c r="PBJ88" s="1019"/>
      <c r="PBK88" s="1019"/>
      <c r="PBL88" s="1019"/>
      <c r="PBM88" s="1019"/>
      <c r="PBN88" s="1019"/>
      <c r="PBO88" s="1019"/>
      <c r="PBP88" s="1019"/>
      <c r="PBQ88" s="1019"/>
      <c r="PBR88" s="1019"/>
      <c r="PBS88" s="1019"/>
      <c r="PBT88" s="1019"/>
      <c r="PBU88" s="1019"/>
      <c r="PBV88" s="1019"/>
      <c r="PBW88" s="1019"/>
      <c r="PBX88" s="1019"/>
      <c r="PBY88" s="1019"/>
      <c r="PBZ88" s="1019"/>
      <c r="PCA88" s="1019"/>
      <c r="PCB88" s="1019"/>
      <c r="PCC88" s="1019"/>
      <c r="PCD88" s="1019"/>
      <c r="PCE88" s="1019"/>
      <c r="PCF88" s="1019"/>
      <c r="PCG88" s="1019"/>
      <c r="PCH88" s="1019"/>
      <c r="PCI88" s="1019"/>
      <c r="PCJ88" s="1019"/>
      <c r="PCK88" s="1019"/>
      <c r="PCL88" s="1019"/>
      <c r="PCM88" s="1019"/>
      <c r="PCN88" s="1019"/>
      <c r="PCO88" s="1019"/>
      <c r="PCP88" s="1019"/>
      <c r="PCQ88" s="1019"/>
      <c r="PCR88" s="1019"/>
      <c r="PCS88" s="1019"/>
      <c r="PCT88" s="1019"/>
      <c r="PCU88" s="1019"/>
      <c r="PCV88" s="1019"/>
      <c r="PCW88" s="1019"/>
      <c r="PCX88" s="1019"/>
      <c r="PCY88" s="1019"/>
      <c r="PCZ88" s="1019"/>
      <c r="PDA88" s="1019"/>
      <c r="PDB88" s="1019"/>
      <c r="PDC88" s="1019"/>
      <c r="PDD88" s="1019"/>
      <c r="PDE88" s="1019"/>
      <c r="PDF88" s="1019"/>
      <c r="PDG88" s="1019"/>
      <c r="PDH88" s="1019"/>
      <c r="PDI88" s="1019"/>
      <c r="PDJ88" s="1019"/>
      <c r="PDK88" s="1019"/>
      <c r="PDL88" s="1019"/>
      <c r="PDM88" s="1019"/>
      <c r="PDN88" s="1019"/>
      <c r="PDO88" s="1019"/>
      <c r="PDP88" s="1019"/>
      <c r="PDQ88" s="1019"/>
      <c r="PDR88" s="1019"/>
      <c r="PDS88" s="1019"/>
      <c r="PDT88" s="1019"/>
      <c r="PDU88" s="1019"/>
      <c r="PDV88" s="1019"/>
      <c r="PDW88" s="1019"/>
      <c r="PDX88" s="1019"/>
      <c r="PDY88" s="1019"/>
      <c r="PDZ88" s="1019"/>
      <c r="PEA88" s="1019"/>
      <c r="PEB88" s="1019"/>
      <c r="PEC88" s="1019"/>
      <c r="PED88" s="1019"/>
      <c r="PEE88" s="1019"/>
      <c r="PEF88" s="1019"/>
      <c r="PEG88" s="1019"/>
      <c r="PEH88" s="1019"/>
      <c r="PEI88" s="1019"/>
      <c r="PEJ88" s="1019"/>
      <c r="PEK88" s="1019"/>
      <c r="PEL88" s="1019"/>
      <c r="PEM88" s="1019"/>
      <c r="PEN88" s="1019"/>
      <c r="PEO88" s="1019"/>
      <c r="PEP88" s="1019"/>
      <c r="PEQ88" s="1019"/>
      <c r="PER88" s="1019"/>
      <c r="PES88" s="1019"/>
      <c r="PET88" s="1019"/>
      <c r="PEU88" s="1019"/>
      <c r="PEV88" s="1019"/>
      <c r="PEW88" s="1019"/>
      <c r="PEX88" s="1019"/>
      <c r="PEY88" s="1019"/>
      <c r="PEZ88" s="1019"/>
      <c r="PFA88" s="1019"/>
      <c r="PFB88" s="1019"/>
      <c r="PFC88" s="1019"/>
      <c r="PFD88" s="1019"/>
      <c r="PFE88" s="1019"/>
      <c r="PFF88" s="1019"/>
      <c r="PFG88" s="1019"/>
      <c r="PFH88" s="1019"/>
      <c r="PFI88" s="1019"/>
      <c r="PFJ88" s="1019"/>
      <c r="PFK88" s="1019"/>
      <c r="PFL88" s="1019"/>
      <c r="PFM88" s="1019"/>
      <c r="PFN88" s="1019"/>
      <c r="PFO88" s="1019"/>
      <c r="PFP88" s="1019"/>
      <c r="PFQ88" s="1019"/>
      <c r="PFR88" s="1019"/>
      <c r="PFS88" s="1019"/>
      <c r="PFT88" s="1019"/>
      <c r="PFU88" s="1019"/>
      <c r="PFV88" s="1019"/>
      <c r="PFW88" s="1019"/>
      <c r="PFX88" s="1019"/>
      <c r="PFY88" s="1019"/>
      <c r="PFZ88" s="1019"/>
      <c r="PGA88" s="1019"/>
      <c r="PGB88" s="1019"/>
      <c r="PGC88" s="1019"/>
      <c r="PGD88" s="1019"/>
      <c r="PGE88" s="1019"/>
      <c r="PGF88" s="1019"/>
      <c r="PGG88" s="1019"/>
      <c r="PGH88" s="1019"/>
      <c r="PGI88" s="1019"/>
      <c r="PGJ88" s="1019"/>
      <c r="PGK88" s="1019"/>
      <c r="PGL88" s="1019"/>
      <c r="PGM88" s="1019"/>
      <c r="PGN88" s="1019"/>
      <c r="PGO88" s="1019"/>
      <c r="PGP88" s="1019"/>
      <c r="PGQ88" s="1019"/>
      <c r="PGR88" s="1019"/>
      <c r="PGS88" s="1019"/>
      <c r="PGT88" s="1019"/>
      <c r="PGU88" s="1019"/>
      <c r="PGV88" s="1019"/>
      <c r="PGW88" s="1019"/>
      <c r="PGX88" s="1019"/>
      <c r="PGY88" s="1019"/>
      <c r="PGZ88" s="1019"/>
      <c r="PHA88" s="1019"/>
      <c r="PHB88" s="1019"/>
      <c r="PHC88" s="1019"/>
      <c r="PHD88" s="1019"/>
      <c r="PHE88" s="1019"/>
      <c r="PHF88" s="1019"/>
      <c r="PHG88" s="1019"/>
      <c r="PHH88" s="1019"/>
      <c r="PHI88" s="1019"/>
      <c r="PHJ88" s="1019"/>
      <c r="PHK88" s="1019"/>
      <c r="PHL88" s="1019"/>
      <c r="PHM88" s="1019"/>
      <c r="PHN88" s="1019"/>
      <c r="PHO88" s="1019"/>
      <c r="PHP88" s="1019"/>
      <c r="PHQ88" s="1019"/>
      <c r="PHR88" s="1019"/>
      <c r="PHS88" s="1019"/>
      <c r="PHT88" s="1019"/>
      <c r="PHU88" s="1019"/>
      <c r="PHV88" s="1019"/>
      <c r="PHW88" s="1019"/>
      <c r="PHX88" s="1019"/>
      <c r="PHY88" s="1019"/>
      <c r="PHZ88" s="1019"/>
      <c r="PIA88" s="1019"/>
      <c r="PIB88" s="1019"/>
      <c r="PIC88" s="1019"/>
      <c r="PID88" s="1019"/>
      <c r="PIE88" s="1019"/>
      <c r="PIF88" s="1019"/>
      <c r="PIG88" s="1019"/>
      <c r="PIH88" s="1019"/>
      <c r="PII88" s="1019"/>
      <c r="PIJ88" s="1019"/>
      <c r="PIK88" s="1019"/>
      <c r="PIL88" s="1019"/>
      <c r="PIM88" s="1019"/>
      <c r="PIN88" s="1019"/>
      <c r="PIO88" s="1019"/>
      <c r="PIP88" s="1019"/>
      <c r="PIQ88" s="1019"/>
      <c r="PIR88" s="1019"/>
      <c r="PIS88" s="1019"/>
      <c r="PIT88" s="1019"/>
      <c r="PIU88" s="1019"/>
      <c r="PIV88" s="1019"/>
      <c r="PIW88" s="1019"/>
      <c r="PIX88" s="1019"/>
      <c r="PIY88" s="1019"/>
      <c r="PIZ88" s="1019"/>
      <c r="PJA88" s="1019"/>
      <c r="PJB88" s="1019"/>
      <c r="PJC88" s="1019"/>
      <c r="PJD88" s="1019"/>
      <c r="PJE88" s="1019"/>
      <c r="PJF88" s="1019"/>
      <c r="PJG88" s="1019"/>
      <c r="PJH88" s="1019"/>
      <c r="PJI88" s="1019"/>
      <c r="PJJ88" s="1019"/>
      <c r="PJK88" s="1019"/>
      <c r="PJL88" s="1019"/>
      <c r="PJM88" s="1019"/>
      <c r="PJN88" s="1019"/>
      <c r="PJO88" s="1019"/>
      <c r="PJP88" s="1019"/>
      <c r="PJQ88" s="1019"/>
      <c r="PJR88" s="1019"/>
      <c r="PJS88" s="1019"/>
      <c r="PJT88" s="1019"/>
      <c r="PJU88" s="1019"/>
      <c r="PJV88" s="1019"/>
      <c r="PJW88" s="1019"/>
      <c r="PJX88" s="1019"/>
      <c r="PJY88" s="1019"/>
      <c r="PJZ88" s="1019"/>
      <c r="PKA88" s="1019"/>
      <c r="PKB88" s="1019"/>
      <c r="PKC88" s="1019"/>
      <c r="PKD88" s="1019"/>
      <c r="PKE88" s="1019"/>
      <c r="PKF88" s="1019"/>
      <c r="PKG88" s="1019"/>
      <c r="PKH88" s="1019"/>
      <c r="PKI88" s="1019"/>
      <c r="PKJ88" s="1019"/>
      <c r="PKK88" s="1019"/>
      <c r="PKL88" s="1019"/>
      <c r="PKM88" s="1019"/>
      <c r="PKN88" s="1019"/>
      <c r="PKO88" s="1019"/>
      <c r="PKP88" s="1019"/>
      <c r="PKQ88" s="1019"/>
      <c r="PKR88" s="1019"/>
      <c r="PKS88" s="1019"/>
      <c r="PKT88" s="1019"/>
      <c r="PKU88" s="1019"/>
      <c r="PKV88" s="1019"/>
      <c r="PKW88" s="1019"/>
      <c r="PKX88" s="1019"/>
      <c r="PKY88" s="1019"/>
      <c r="PKZ88" s="1019"/>
      <c r="PLA88" s="1019"/>
      <c r="PLB88" s="1019"/>
      <c r="PLC88" s="1019"/>
      <c r="PLD88" s="1019"/>
      <c r="PLE88" s="1019"/>
      <c r="PLF88" s="1019"/>
      <c r="PLG88" s="1019"/>
      <c r="PLH88" s="1019"/>
      <c r="PLI88" s="1019"/>
      <c r="PLJ88" s="1019"/>
      <c r="PLK88" s="1019"/>
      <c r="PLL88" s="1019"/>
      <c r="PLM88" s="1019"/>
      <c r="PLN88" s="1019"/>
      <c r="PLO88" s="1019"/>
      <c r="PLP88" s="1019"/>
      <c r="PLQ88" s="1019"/>
      <c r="PLR88" s="1019"/>
      <c r="PLS88" s="1019"/>
      <c r="PLT88" s="1019"/>
      <c r="PLU88" s="1019"/>
      <c r="PLV88" s="1019"/>
      <c r="PLW88" s="1019"/>
      <c r="PLX88" s="1019"/>
      <c r="PLY88" s="1019"/>
      <c r="PLZ88" s="1019"/>
      <c r="PMA88" s="1019"/>
      <c r="PMB88" s="1019"/>
      <c r="PMC88" s="1019"/>
      <c r="PMD88" s="1019"/>
      <c r="PME88" s="1019"/>
      <c r="PMF88" s="1019"/>
      <c r="PMG88" s="1019"/>
      <c r="PMH88" s="1019"/>
      <c r="PMI88" s="1019"/>
      <c r="PMJ88" s="1019"/>
      <c r="PMK88" s="1019"/>
      <c r="PML88" s="1019"/>
      <c r="PMM88" s="1019"/>
      <c r="PMN88" s="1019"/>
      <c r="PMO88" s="1019"/>
      <c r="PMP88" s="1019"/>
      <c r="PMQ88" s="1019"/>
      <c r="PMR88" s="1019"/>
      <c r="PMS88" s="1019"/>
      <c r="PMT88" s="1019"/>
      <c r="PMU88" s="1019"/>
      <c r="PMV88" s="1019"/>
      <c r="PMW88" s="1019"/>
      <c r="PMX88" s="1019"/>
      <c r="PMY88" s="1019"/>
      <c r="PMZ88" s="1019"/>
      <c r="PNA88" s="1019"/>
      <c r="PNB88" s="1019"/>
      <c r="PNC88" s="1019"/>
      <c r="PND88" s="1019"/>
      <c r="PNE88" s="1019"/>
      <c r="PNF88" s="1019"/>
      <c r="PNG88" s="1019"/>
      <c r="PNH88" s="1019"/>
      <c r="PNI88" s="1019"/>
      <c r="PNJ88" s="1019"/>
      <c r="PNK88" s="1019"/>
      <c r="PNL88" s="1019"/>
      <c r="PNM88" s="1019"/>
      <c r="PNN88" s="1019"/>
      <c r="PNO88" s="1019"/>
      <c r="PNP88" s="1019"/>
      <c r="PNQ88" s="1019"/>
      <c r="PNR88" s="1019"/>
      <c r="PNS88" s="1019"/>
      <c r="PNT88" s="1019"/>
      <c r="PNU88" s="1019"/>
      <c r="PNV88" s="1019"/>
      <c r="PNW88" s="1019"/>
      <c r="PNX88" s="1019"/>
      <c r="PNY88" s="1019"/>
      <c r="PNZ88" s="1019"/>
      <c r="POA88" s="1019"/>
      <c r="POB88" s="1019"/>
      <c r="POC88" s="1019"/>
      <c r="POD88" s="1019"/>
      <c r="POE88" s="1019"/>
      <c r="POF88" s="1019"/>
      <c r="POG88" s="1019"/>
      <c r="POH88" s="1019"/>
      <c r="POI88" s="1019"/>
      <c r="POJ88" s="1019"/>
      <c r="POK88" s="1019"/>
      <c r="POL88" s="1019"/>
      <c r="POM88" s="1019"/>
      <c r="PON88" s="1019"/>
      <c r="POO88" s="1019"/>
      <c r="POP88" s="1019"/>
      <c r="POQ88" s="1019"/>
      <c r="POR88" s="1019"/>
      <c r="POS88" s="1019"/>
      <c r="POT88" s="1019"/>
      <c r="POU88" s="1019"/>
      <c r="POV88" s="1019"/>
      <c r="POW88" s="1019"/>
      <c r="POX88" s="1019"/>
      <c r="POY88" s="1019"/>
      <c r="POZ88" s="1019"/>
      <c r="PPA88" s="1019"/>
      <c r="PPB88" s="1019"/>
      <c r="PPC88" s="1019"/>
      <c r="PPD88" s="1019"/>
      <c r="PPE88" s="1019"/>
      <c r="PPF88" s="1019"/>
      <c r="PPG88" s="1019"/>
      <c r="PPH88" s="1019"/>
      <c r="PPI88" s="1019"/>
      <c r="PPJ88" s="1019"/>
      <c r="PPK88" s="1019"/>
      <c r="PPL88" s="1019"/>
      <c r="PPM88" s="1019"/>
      <c r="PPN88" s="1019"/>
      <c r="PPO88" s="1019"/>
      <c r="PPP88" s="1019"/>
      <c r="PPQ88" s="1019"/>
      <c r="PPR88" s="1019"/>
      <c r="PPS88" s="1019"/>
      <c r="PPT88" s="1019"/>
      <c r="PPU88" s="1019"/>
      <c r="PPV88" s="1019"/>
      <c r="PPW88" s="1019"/>
      <c r="PPX88" s="1019"/>
      <c r="PPY88" s="1019"/>
      <c r="PPZ88" s="1019"/>
      <c r="PQA88" s="1019"/>
      <c r="PQB88" s="1019"/>
      <c r="PQC88" s="1019"/>
      <c r="PQD88" s="1019"/>
      <c r="PQE88" s="1019"/>
      <c r="PQF88" s="1019"/>
      <c r="PQG88" s="1019"/>
      <c r="PQH88" s="1019"/>
      <c r="PQI88" s="1019"/>
      <c r="PQJ88" s="1019"/>
      <c r="PQK88" s="1019"/>
      <c r="PQL88" s="1019"/>
      <c r="PQM88" s="1019"/>
      <c r="PQN88" s="1019"/>
      <c r="PQO88" s="1019"/>
      <c r="PQP88" s="1019"/>
      <c r="PQQ88" s="1019"/>
      <c r="PQR88" s="1019"/>
      <c r="PQS88" s="1019"/>
      <c r="PQT88" s="1019"/>
      <c r="PQU88" s="1019"/>
      <c r="PQV88" s="1019"/>
      <c r="PQW88" s="1019"/>
      <c r="PQX88" s="1019"/>
      <c r="PQY88" s="1019"/>
      <c r="PQZ88" s="1019"/>
      <c r="PRA88" s="1019"/>
      <c r="PRB88" s="1019"/>
      <c r="PRC88" s="1019"/>
      <c r="PRD88" s="1019"/>
      <c r="PRE88" s="1019"/>
      <c r="PRF88" s="1019"/>
      <c r="PRG88" s="1019"/>
      <c r="PRH88" s="1019"/>
      <c r="PRI88" s="1019"/>
      <c r="PRJ88" s="1019"/>
      <c r="PRK88" s="1019"/>
      <c r="PRL88" s="1019"/>
      <c r="PRM88" s="1019"/>
      <c r="PRN88" s="1019"/>
      <c r="PRO88" s="1019"/>
      <c r="PRP88" s="1019"/>
      <c r="PRQ88" s="1019"/>
      <c r="PRR88" s="1019"/>
      <c r="PRS88" s="1019"/>
      <c r="PRT88" s="1019"/>
      <c r="PRU88" s="1019"/>
      <c r="PRV88" s="1019"/>
      <c r="PRW88" s="1019"/>
      <c r="PRX88" s="1019"/>
      <c r="PRY88" s="1019"/>
      <c r="PRZ88" s="1019"/>
      <c r="PSA88" s="1019"/>
      <c r="PSB88" s="1019"/>
      <c r="PSC88" s="1019"/>
      <c r="PSD88" s="1019"/>
      <c r="PSE88" s="1019"/>
      <c r="PSF88" s="1019"/>
      <c r="PSG88" s="1019"/>
      <c r="PSH88" s="1019"/>
      <c r="PSI88" s="1019"/>
      <c r="PSJ88" s="1019"/>
      <c r="PSK88" s="1019"/>
      <c r="PSL88" s="1019"/>
      <c r="PSM88" s="1019"/>
      <c r="PSN88" s="1019"/>
      <c r="PSO88" s="1019"/>
      <c r="PSP88" s="1019"/>
      <c r="PSQ88" s="1019"/>
      <c r="PSR88" s="1019"/>
      <c r="PSS88" s="1019"/>
      <c r="PST88" s="1019"/>
      <c r="PSU88" s="1019"/>
      <c r="PSV88" s="1019"/>
      <c r="PSW88" s="1019"/>
      <c r="PSX88" s="1019"/>
      <c r="PSY88" s="1019"/>
      <c r="PSZ88" s="1019"/>
      <c r="PTA88" s="1019"/>
      <c r="PTB88" s="1019"/>
      <c r="PTC88" s="1019"/>
      <c r="PTD88" s="1019"/>
      <c r="PTE88" s="1019"/>
      <c r="PTF88" s="1019"/>
      <c r="PTG88" s="1019"/>
      <c r="PTH88" s="1019"/>
      <c r="PTI88" s="1019"/>
      <c r="PTJ88" s="1019"/>
      <c r="PTK88" s="1019"/>
      <c r="PTL88" s="1019"/>
      <c r="PTM88" s="1019"/>
      <c r="PTN88" s="1019"/>
      <c r="PTO88" s="1019"/>
      <c r="PTP88" s="1019"/>
      <c r="PTQ88" s="1019"/>
      <c r="PTR88" s="1019"/>
      <c r="PTS88" s="1019"/>
      <c r="PTT88" s="1019"/>
      <c r="PTU88" s="1019"/>
      <c r="PTV88" s="1019"/>
      <c r="PTW88" s="1019"/>
      <c r="PTX88" s="1019"/>
      <c r="PTY88" s="1019"/>
      <c r="PTZ88" s="1019"/>
      <c r="PUA88" s="1019"/>
      <c r="PUB88" s="1019"/>
      <c r="PUC88" s="1019"/>
      <c r="PUD88" s="1019"/>
      <c r="PUE88" s="1019"/>
      <c r="PUF88" s="1019"/>
      <c r="PUG88" s="1019"/>
      <c r="PUH88" s="1019"/>
      <c r="PUI88" s="1019"/>
      <c r="PUJ88" s="1019"/>
      <c r="PUK88" s="1019"/>
      <c r="PUL88" s="1019"/>
      <c r="PUM88" s="1019"/>
      <c r="PUN88" s="1019"/>
      <c r="PUO88" s="1019"/>
      <c r="PUP88" s="1019"/>
      <c r="PUQ88" s="1019"/>
      <c r="PUR88" s="1019"/>
      <c r="PUS88" s="1019"/>
      <c r="PUT88" s="1019"/>
      <c r="PUU88" s="1019"/>
      <c r="PUV88" s="1019"/>
      <c r="PUW88" s="1019"/>
      <c r="PUX88" s="1019"/>
      <c r="PUY88" s="1019"/>
      <c r="PUZ88" s="1019"/>
      <c r="PVA88" s="1019"/>
      <c r="PVB88" s="1019"/>
      <c r="PVC88" s="1019"/>
      <c r="PVD88" s="1019"/>
      <c r="PVE88" s="1019"/>
      <c r="PVF88" s="1019"/>
      <c r="PVG88" s="1019"/>
      <c r="PVH88" s="1019"/>
      <c r="PVI88" s="1019"/>
      <c r="PVJ88" s="1019"/>
      <c r="PVK88" s="1019"/>
      <c r="PVL88" s="1019"/>
      <c r="PVM88" s="1019"/>
      <c r="PVN88" s="1019"/>
      <c r="PVO88" s="1019"/>
      <c r="PVP88" s="1019"/>
      <c r="PVQ88" s="1019"/>
      <c r="PVR88" s="1019"/>
      <c r="PVS88" s="1019"/>
      <c r="PVT88" s="1019"/>
      <c r="PVU88" s="1019"/>
      <c r="PVV88" s="1019"/>
      <c r="PVW88" s="1019"/>
      <c r="PVX88" s="1019"/>
      <c r="PVY88" s="1019"/>
      <c r="PVZ88" s="1019"/>
      <c r="PWA88" s="1019"/>
      <c r="PWB88" s="1019"/>
      <c r="PWC88" s="1019"/>
      <c r="PWD88" s="1019"/>
      <c r="PWE88" s="1019"/>
      <c r="PWF88" s="1019"/>
      <c r="PWG88" s="1019"/>
      <c r="PWH88" s="1019"/>
      <c r="PWI88" s="1019"/>
      <c r="PWJ88" s="1019"/>
      <c r="PWK88" s="1019"/>
      <c r="PWL88" s="1019"/>
      <c r="PWM88" s="1019"/>
      <c r="PWN88" s="1019"/>
      <c r="PWO88" s="1019"/>
      <c r="PWP88" s="1019"/>
      <c r="PWQ88" s="1019"/>
      <c r="PWR88" s="1019"/>
      <c r="PWS88" s="1019"/>
      <c r="PWT88" s="1019"/>
      <c r="PWU88" s="1019"/>
      <c r="PWV88" s="1019"/>
      <c r="PWW88" s="1019"/>
      <c r="PWX88" s="1019"/>
      <c r="PWY88" s="1019"/>
      <c r="PWZ88" s="1019"/>
      <c r="PXA88" s="1019"/>
      <c r="PXB88" s="1019"/>
      <c r="PXC88" s="1019"/>
      <c r="PXD88" s="1019"/>
      <c r="PXE88" s="1019"/>
      <c r="PXF88" s="1019"/>
      <c r="PXG88" s="1019"/>
      <c r="PXH88" s="1019"/>
      <c r="PXI88" s="1019"/>
      <c r="PXJ88" s="1019"/>
      <c r="PXK88" s="1019"/>
      <c r="PXL88" s="1019"/>
      <c r="PXM88" s="1019"/>
      <c r="PXN88" s="1019"/>
      <c r="PXO88" s="1019"/>
      <c r="PXP88" s="1019"/>
      <c r="PXQ88" s="1019"/>
      <c r="PXR88" s="1019"/>
      <c r="PXS88" s="1019"/>
      <c r="PXT88" s="1019"/>
      <c r="PXU88" s="1019"/>
      <c r="PXV88" s="1019"/>
      <c r="PXW88" s="1019"/>
      <c r="PXX88" s="1019"/>
      <c r="PXY88" s="1019"/>
      <c r="PXZ88" s="1019"/>
      <c r="PYA88" s="1019"/>
      <c r="PYB88" s="1019"/>
      <c r="PYC88" s="1019"/>
      <c r="PYD88" s="1019"/>
      <c r="PYE88" s="1019"/>
      <c r="PYF88" s="1019"/>
      <c r="PYG88" s="1019"/>
      <c r="PYH88" s="1019"/>
      <c r="PYI88" s="1019"/>
      <c r="PYJ88" s="1019"/>
      <c r="PYK88" s="1019"/>
      <c r="PYL88" s="1019"/>
      <c r="PYM88" s="1019"/>
      <c r="PYN88" s="1019"/>
      <c r="PYO88" s="1019"/>
      <c r="PYP88" s="1019"/>
      <c r="PYQ88" s="1019"/>
      <c r="PYR88" s="1019"/>
      <c r="PYS88" s="1019"/>
      <c r="PYT88" s="1019"/>
      <c r="PYU88" s="1019"/>
      <c r="PYV88" s="1019"/>
      <c r="PYW88" s="1019"/>
      <c r="PYX88" s="1019"/>
      <c r="PYY88" s="1019"/>
      <c r="PYZ88" s="1019"/>
      <c r="PZA88" s="1019"/>
      <c r="PZB88" s="1019"/>
      <c r="PZC88" s="1019"/>
      <c r="PZD88" s="1019"/>
      <c r="PZE88" s="1019"/>
      <c r="PZF88" s="1019"/>
      <c r="PZG88" s="1019"/>
      <c r="PZH88" s="1019"/>
      <c r="PZI88" s="1019"/>
      <c r="PZJ88" s="1019"/>
      <c r="PZK88" s="1019"/>
      <c r="PZL88" s="1019"/>
      <c r="PZM88" s="1019"/>
      <c r="PZN88" s="1019"/>
      <c r="PZO88" s="1019"/>
      <c r="PZP88" s="1019"/>
      <c r="PZQ88" s="1019"/>
      <c r="PZR88" s="1019"/>
      <c r="PZS88" s="1019"/>
      <c r="PZT88" s="1019"/>
      <c r="PZU88" s="1019"/>
      <c r="PZV88" s="1019"/>
      <c r="PZW88" s="1019"/>
      <c r="PZX88" s="1019"/>
      <c r="PZY88" s="1019"/>
      <c r="PZZ88" s="1019"/>
      <c r="QAA88" s="1019"/>
      <c r="QAB88" s="1019"/>
      <c r="QAC88" s="1019"/>
      <c r="QAD88" s="1019"/>
      <c r="QAE88" s="1019"/>
      <c r="QAF88" s="1019"/>
      <c r="QAG88" s="1019"/>
      <c r="QAH88" s="1019"/>
      <c r="QAI88" s="1019"/>
      <c r="QAJ88" s="1019"/>
      <c r="QAK88" s="1019"/>
      <c r="QAL88" s="1019"/>
      <c r="QAM88" s="1019"/>
      <c r="QAN88" s="1019"/>
      <c r="QAO88" s="1019"/>
      <c r="QAP88" s="1019"/>
      <c r="QAQ88" s="1019"/>
      <c r="QAR88" s="1019"/>
      <c r="QAS88" s="1019"/>
      <c r="QAT88" s="1019"/>
      <c r="QAU88" s="1019"/>
      <c r="QAV88" s="1019"/>
      <c r="QAW88" s="1019"/>
      <c r="QAX88" s="1019"/>
      <c r="QAY88" s="1019"/>
      <c r="QAZ88" s="1019"/>
      <c r="QBA88" s="1019"/>
      <c r="QBB88" s="1019"/>
      <c r="QBC88" s="1019"/>
      <c r="QBD88" s="1019"/>
      <c r="QBE88" s="1019"/>
      <c r="QBF88" s="1019"/>
      <c r="QBG88" s="1019"/>
      <c r="QBH88" s="1019"/>
      <c r="QBI88" s="1019"/>
      <c r="QBJ88" s="1019"/>
      <c r="QBK88" s="1019"/>
      <c r="QBL88" s="1019"/>
      <c r="QBM88" s="1019"/>
      <c r="QBN88" s="1019"/>
      <c r="QBO88" s="1019"/>
      <c r="QBP88" s="1019"/>
      <c r="QBQ88" s="1019"/>
      <c r="QBR88" s="1019"/>
      <c r="QBS88" s="1019"/>
      <c r="QBT88" s="1019"/>
      <c r="QBU88" s="1019"/>
      <c r="QBV88" s="1019"/>
      <c r="QBW88" s="1019"/>
      <c r="QBX88" s="1019"/>
      <c r="QBY88" s="1019"/>
      <c r="QBZ88" s="1019"/>
      <c r="QCA88" s="1019"/>
      <c r="QCB88" s="1019"/>
      <c r="QCC88" s="1019"/>
      <c r="QCD88" s="1019"/>
      <c r="QCE88" s="1019"/>
      <c r="QCF88" s="1019"/>
      <c r="QCG88" s="1019"/>
      <c r="QCH88" s="1019"/>
      <c r="QCI88" s="1019"/>
      <c r="QCJ88" s="1019"/>
      <c r="QCK88" s="1019"/>
      <c r="QCL88" s="1019"/>
      <c r="QCM88" s="1019"/>
      <c r="QCN88" s="1019"/>
      <c r="QCO88" s="1019"/>
      <c r="QCP88" s="1019"/>
      <c r="QCQ88" s="1019"/>
      <c r="QCR88" s="1019"/>
      <c r="QCS88" s="1019"/>
      <c r="QCT88" s="1019"/>
      <c r="QCU88" s="1019"/>
      <c r="QCV88" s="1019"/>
      <c r="QCW88" s="1019"/>
      <c r="QCX88" s="1019"/>
      <c r="QCY88" s="1019"/>
      <c r="QCZ88" s="1019"/>
      <c r="QDA88" s="1019"/>
      <c r="QDB88" s="1019"/>
      <c r="QDC88" s="1019"/>
      <c r="QDD88" s="1019"/>
      <c r="QDE88" s="1019"/>
      <c r="QDF88" s="1019"/>
      <c r="QDG88" s="1019"/>
      <c r="QDH88" s="1019"/>
      <c r="QDI88" s="1019"/>
      <c r="QDJ88" s="1019"/>
      <c r="QDK88" s="1019"/>
      <c r="QDL88" s="1019"/>
      <c r="QDM88" s="1019"/>
      <c r="QDN88" s="1019"/>
      <c r="QDO88" s="1019"/>
      <c r="QDP88" s="1019"/>
      <c r="QDQ88" s="1019"/>
      <c r="QDR88" s="1019"/>
      <c r="QDS88" s="1019"/>
      <c r="QDT88" s="1019"/>
      <c r="QDU88" s="1019"/>
      <c r="QDV88" s="1019"/>
      <c r="QDW88" s="1019"/>
      <c r="QDX88" s="1019"/>
      <c r="QDY88" s="1019"/>
      <c r="QDZ88" s="1019"/>
      <c r="QEA88" s="1019"/>
      <c r="QEB88" s="1019"/>
      <c r="QEC88" s="1019"/>
      <c r="QED88" s="1019"/>
      <c r="QEE88" s="1019"/>
      <c r="QEF88" s="1019"/>
      <c r="QEG88" s="1019"/>
      <c r="QEH88" s="1019"/>
      <c r="QEI88" s="1019"/>
      <c r="QEJ88" s="1019"/>
      <c r="QEK88" s="1019"/>
      <c r="QEL88" s="1019"/>
      <c r="QEM88" s="1019"/>
      <c r="QEN88" s="1019"/>
      <c r="QEO88" s="1019"/>
      <c r="QEP88" s="1019"/>
      <c r="QEQ88" s="1019"/>
      <c r="QER88" s="1019"/>
      <c r="QES88" s="1019"/>
      <c r="QET88" s="1019"/>
      <c r="QEU88" s="1019"/>
      <c r="QEV88" s="1019"/>
      <c r="QEW88" s="1019"/>
      <c r="QEX88" s="1019"/>
      <c r="QEY88" s="1019"/>
      <c r="QEZ88" s="1019"/>
      <c r="QFA88" s="1019"/>
      <c r="QFB88" s="1019"/>
      <c r="QFC88" s="1019"/>
      <c r="QFD88" s="1019"/>
      <c r="QFE88" s="1019"/>
      <c r="QFF88" s="1019"/>
      <c r="QFG88" s="1019"/>
      <c r="QFH88" s="1019"/>
      <c r="QFI88" s="1019"/>
      <c r="QFJ88" s="1019"/>
      <c r="QFK88" s="1019"/>
      <c r="QFL88" s="1019"/>
      <c r="QFM88" s="1019"/>
      <c r="QFN88" s="1019"/>
      <c r="QFO88" s="1019"/>
      <c r="QFP88" s="1019"/>
      <c r="QFQ88" s="1019"/>
      <c r="QFR88" s="1019"/>
      <c r="QFS88" s="1019"/>
      <c r="QFT88" s="1019"/>
      <c r="QFU88" s="1019"/>
      <c r="QFV88" s="1019"/>
      <c r="QFW88" s="1019"/>
      <c r="QFX88" s="1019"/>
      <c r="QFY88" s="1019"/>
      <c r="QFZ88" s="1019"/>
      <c r="QGA88" s="1019"/>
      <c r="QGB88" s="1019"/>
      <c r="QGC88" s="1019"/>
      <c r="QGD88" s="1019"/>
      <c r="QGE88" s="1019"/>
      <c r="QGF88" s="1019"/>
      <c r="QGG88" s="1019"/>
      <c r="QGH88" s="1019"/>
      <c r="QGI88" s="1019"/>
      <c r="QGJ88" s="1019"/>
      <c r="QGK88" s="1019"/>
      <c r="QGL88" s="1019"/>
      <c r="QGM88" s="1019"/>
      <c r="QGN88" s="1019"/>
      <c r="QGO88" s="1019"/>
      <c r="QGP88" s="1019"/>
      <c r="QGQ88" s="1019"/>
      <c r="QGR88" s="1019"/>
      <c r="QGS88" s="1019"/>
      <c r="QGT88" s="1019"/>
      <c r="QGU88" s="1019"/>
      <c r="QGV88" s="1019"/>
      <c r="QGW88" s="1019"/>
      <c r="QGX88" s="1019"/>
      <c r="QGY88" s="1019"/>
      <c r="QGZ88" s="1019"/>
      <c r="QHA88" s="1019"/>
      <c r="QHB88" s="1019"/>
      <c r="QHC88" s="1019"/>
      <c r="QHD88" s="1019"/>
      <c r="QHE88" s="1019"/>
      <c r="QHF88" s="1019"/>
      <c r="QHG88" s="1019"/>
      <c r="QHH88" s="1019"/>
      <c r="QHI88" s="1019"/>
      <c r="QHJ88" s="1019"/>
      <c r="QHK88" s="1019"/>
      <c r="QHL88" s="1019"/>
      <c r="QHM88" s="1019"/>
      <c r="QHN88" s="1019"/>
      <c r="QHO88" s="1019"/>
      <c r="QHP88" s="1019"/>
      <c r="QHQ88" s="1019"/>
      <c r="QHR88" s="1019"/>
      <c r="QHS88" s="1019"/>
      <c r="QHT88" s="1019"/>
      <c r="QHU88" s="1019"/>
      <c r="QHV88" s="1019"/>
      <c r="QHW88" s="1019"/>
      <c r="QHX88" s="1019"/>
      <c r="QHY88" s="1019"/>
      <c r="QHZ88" s="1019"/>
      <c r="QIA88" s="1019"/>
      <c r="QIB88" s="1019"/>
      <c r="QIC88" s="1019"/>
      <c r="QID88" s="1019"/>
      <c r="QIE88" s="1019"/>
      <c r="QIF88" s="1019"/>
      <c r="QIG88" s="1019"/>
      <c r="QIH88" s="1019"/>
      <c r="QII88" s="1019"/>
      <c r="QIJ88" s="1019"/>
      <c r="QIK88" s="1019"/>
      <c r="QIL88" s="1019"/>
      <c r="QIM88" s="1019"/>
      <c r="QIN88" s="1019"/>
      <c r="QIO88" s="1019"/>
      <c r="QIP88" s="1019"/>
      <c r="QIQ88" s="1019"/>
      <c r="QIR88" s="1019"/>
      <c r="QIS88" s="1019"/>
      <c r="QIT88" s="1019"/>
      <c r="QIU88" s="1019"/>
      <c r="QIV88" s="1019"/>
      <c r="QIW88" s="1019"/>
      <c r="QIX88" s="1019"/>
      <c r="QIY88" s="1019"/>
      <c r="QIZ88" s="1019"/>
      <c r="QJA88" s="1019"/>
      <c r="QJB88" s="1019"/>
      <c r="QJC88" s="1019"/>
      <c r="QJD88" s="1019"/>
      <c r="QJE88" s="1019"/>
      <c r="QJF88" s="1019"/>
      <c r="QJG88" s="1019"/>
      <c r="QJH88" s="1019"/>
      <c r="QJI88" s="1019"/>
      <c r="QJJ88" s="1019"/>
      <c r="QJK88" s="1019"/>
      <c r="QJL88" s="1019"/>
      <c r="QJM88" s="1019"/>
      <c r="QJN88" s="1019"/>
      <c r="QJO88" s="1019"/>
      <c r="QJP88" s="1019"/>
      <c r="QJQ88" s="1019"/>
      <c r="QJR88" s="1019"/>
      <c r="QJS88" s="1019"/>
      <c r="QJT88" s="1019"/>
      <c r="QJU88" s="1019"/>
      <c r="QJV88" s="1019"/>
      <c r="QJW88" s="1019"/>
      <c r="QJX88" s="1019"/>
      <c r="QJY88" s="1019"/>
      <c r="QJZ88" s="1019"/>
      <c r="QKA88" s="1019"/>
      <c r="QKB88" s="1019"/>
      <c r="QKC88" s="1019"/>
      <c r="QKD88" s="1019"/>
      <c r="QKE88" s="1019"/>
      <c r="QKF88" s="1019"/>
      <c r="QKG88" s="1019"/>
      <c r="QKH88" s="1019"/>
      <c r="QKI88" s="1019"/>
      <c r="QKJ88" s="1019"/>
      <c r="QKK88" s="1019"/>
      <c r="QKL88" s="1019"/>
      <c r="QKM88" s="1019"/>
      <c r="QKN88" s="1019"/>
      <c r="QKO88" s="1019"/>
      <c r="QKP88" s="1019"/>
      <c r="QKQ88" s="1019"/>
      <c r="QKR88" s="1019"/>
      <c r="QKS88" s="1019"/>
      <c r="QKT88" s="1019"/>
      <c r="QKU88" s="1019"/>
      <c r="QKV88" s="1019"/>
      <c r="QKW88" s="1019"/>
      <c r="QKX88" s="1019"/>
      <c r="QKY88" s="1019"/>
      <c r="QKZ88" s="1019"/>
      <c r="QLA88" s="1019"/>
      <c r="QLB88" s="1019"/>
      <c r="QLC88" s="1019"/>
      <c r="QLD88" s="1019"/>
      <c r="QLE88" s="1019"/>
      <c r="QLF88" s="1019"/>
      <c r="QLG88" s="1019"/>
      <c r="QLH88" s="1019"/>
      <c r="QLI88" s="1019"/>
      <c r="QLJ88" s="1019"/>
      <c r="QLK88" s="1019"/>
      <c r="QLL88" s="1019"/>
      <c r="QLM88" s="1019"/>
      <c r="QLN88" s="1019"/>
      <c r="QLO88" s="1019"/>
      <c r="QLP88" s="1019"/>
      <c r="QLQ88" s="1019"/>
      <c r="QLR88" s="1019"/>
      <c r="QLS88" s="1019"/>
      <c r="QLT88" s="1019"/>
      <c r="QLU88" s="1019"/>
      <c r="QLV88" s="1019"/>
      <c r="QLW88" s="1019"/>
      <c r="QLX88" s="1019"/>
      <c r="QLY88" s="1019"/>
      <c r="QLZ88" s="1019"/>
      <c r="QMA88" s="1019"/>
      <c r="QMB88" s="1019"/>
      <c r="QMC88" s="1019"/>
      <c r="QMD88" s="1019"/>
      <c r="QME88" s="1019"/>
      <c r="QMF88" s="1019"/>
      <c r="QMG88" s="1019"/>
      <c r="QMH88" s="1019"/>
      <c r="QMI88" s="1019"/>
      <c r="QMJ88" s="1019"/>
      <c r="QMK88" s="1019"/>
      <c r="QML88" s="1019"/>
      <c r="QMM88" s="1019"/>
      <c r="QMN88" s="1019"/>
      <c r="QMO88" s="1019"/>
      <c r="QMP88" s="1019"/>
      <c r="QMQ88" s="1019"/>
      <c r="QMR88" s="1019"/>
      <c r="QMS88" s="1019"/>
      <c r="QMT88" s="1019"/>
      <c r="QMU88" s="1019"/>
      <c r="QMV88" s="1019"/>
      <c r="QMW88" s="1019"/>
      <c r="QMX88" s="1019"/>
      <c r="QMY88" s="1019"/>
      <c r="QMZ88" s="1019"/>
      <c r="QNA88" s="1019"/>
      <c r="QNB88" s="1019"/>
      <c r="QNC88" s="1019"/>
      <c r="QND88" s="1019"/>
      <c r="QNE88" s="1019"/>
      <c r="QNF88" s="1019"/>
      <c r="QNG88" s="1019"/>
      <c r="QNH88" s="1019"/>
      <c r="QNI88" s="1019"/>
      <c r="QNJ88" s="1019"/>
      <c r="QNK88" s="1019"/>
      <c r="QNL88" s="1019"/>
      <c r="QNM88" s="1019"/>
      <c r="QNN88" s="1019"/>
      <c r="QNO88" s="1019"/>
      <c r="QNP88" s="1019"/>
      <c r="QNQ88" s="1019"/>
      <c r="QNR88" s="1019"/>
      <c r="QNS88" s="1019"/>
      <c r="QNT88" s="1019"/>
      <c r="QNU88" s="1019"/>
      <c r="QNV88" s="1019"/>
      <c r="QNW88" s="1019"/>
      <c r="QNX88" s="1019"/>
      <c r="QNY88" s="1019"/>
      <c r="QNZ88" s="1019"/>
      <c r="QOA88" s="1019"/>
      <c r="QOB88" s="1019"/>
      <c r="QOC88" s="1019"/>
      <c r="QOD88" s="1019"/>
      <c r="QOE88" s="1019"/>
      <c r="QOF88" s="1019"/>
      <c r="QOG88" s="1019"/>
      <c r="QOH88" s="1019"/>
      <c r="QOI88" s="1019"/>
      <c r="QOJ88" s="1019"/>
      <c r="QOK88" s="1019"/>
      <c r="QOL88" s="1019"/>
      <c r="QOM88" s="1019"/>
      <c r="QON88" s="1019"/>
      <c r="QOO88" s="1019"/>
      <c r="QOP88" s="1019"/>
      <c r="QOQ88" s="1019"/>
      <c r="QOR88" s="1019"/>
      <c r="QOS88" s="1019"/>
      <c r="QOT88" s="1019"/>
      <c r="QOU88" s="1019"/>
      <c r="QOV88" s="1019"/>
      <c r="QOW88" s="1019"/>
      <c r="QOX88" s="1019"/>
      <c r="QOY88" s="1019"/>
      <c r="QOZ88" s="1019"/>
      <c r="QPA88" s="1019"/>
      <c r="QPB88" s="1019"/>
      <c r="QPC88" s="1019"/>
      <c r="QPD88" s="1019"/>
      <c r="QPE88" s="1019"/>
      <c r="QPF88" s="1019"/>
      <c r="QPG88" s="1019"/>
      <c r="QPH88" s="1019"/>
      <c r="QPI88" s="1019"/>
      <c r="QPJ88" s="1019"/>
      <c r="QPK88" s="1019"/>
      <c r="QPL88" s="1019"/>
      <c r="QPM88" s="1019"/>
      <c r="QPN88" s="1019"/>
      <c r="QPO88" s="1019"/>
      <c r="QPP88" s="1019"/>
      <c r="QPQ88" s="1019"/>
      <c r="QPR88" s="1019"/>
      <c r="QPS88" s="1019"/>
      <c r="QPT88" s="1019"/>
      <c r="QPU88" s="1019"/>
      <c r="QPV88" s="1019"/>
      <c r="QPW88" s="1019"/>
      <c r="QPX88" s="1019"/>
      <c r="QPY88" s="1019"/>
      <c r="QPZ88" s="1019"/>
      <c r="QQA88" s="1019"/>
      <c r="QQB88" s="1019"/>
      <c r="QQC88" s="1019"/>
      <c r="QQD88" s="1019"/>
      <c r="QQE88" s="1019"/>
      <c r="QQF88" s="1019"/>
      <c r="QQG88" s="1019"/>
      <c r="QQH88" s="1019"/>
      <c r="QQI88" s="1019"/>
      <c r="QQJ88" s="1019"/>
      <c r="QQK88" s="1019"/>
      <c r="QQL88" s="1019"/>
      <c r="QQM88" s="1019"/>
      <c r="QQN88" s="1019"/>
      <c r="QQO88" s="1019"/>
      <c r="QQP88" s="1019"/>
      <c r="QQQ88" s="1019"/>
      <c r="QQR88" s="1019"/>
      <c r="QQS88" s="1019"/>
      <c r="QQT88" s="1019"/>
      <c r="QQU88" s="1019"/>
      <c r="QQV88" s="1019"/>
      <c r="QQW88" s="1019"/>
      <c r="QQX88" s="1019"/>
      <c r="QQY88" s="1019"/>
      <c r="QQZ88" s="1019"/>
      <c r="QRA88" s="1019"/>
      <c r="QRB88" s="1019"/>
      <c r="QRC88" s="1019"/>
      <c r="QRD88" s="1019"/>
      <c r="QRE88" s="1019"/>
      <c r="QRF88" s="1019"/>
      <c r="QRG88" s="1019"/>
      <c r="QRH88" s="1019"/>
      <c r="QRI88" s="1019"/>
      <c r="QRJ88" s="1019"/>
      <c r="QRK88" s="1019"/>
      <c r="QRL88" s="1019"/>
      <c r="QRM88" s="1019"/>
      <c r="QRN88" s="1019"/>
      <c r="QRO88" s="1019"/>
      <c r="QRP88" s="1019"/>
      <c r="QRQ88" s="1019"/>
      <c r="QRR88" s="1019"/>
      <c r="QRS88" s="1019"/>
      <c r="QRT88" s="1019"/>
      <c r="QRU88" s="1019"/>
      <c r="QRV88" s="1019"/>
      <c r="QRW88" s="1019"/>
      <c r="QRX88" s="1019"/>
      <c r="QRY88" s="1019"/>
      <c r="QRZ88" s="1019"/>
      <c r="QSA88" s="1019"/>
      <c r="QSB88" s="1019"/>
      <c r="QSC88" s="1019"/>
      <c r="QSD88" s="1019"/>
      <c r="QSE88" s="1019"/>
      <c r="QSF88" s="1019"/>
      <c r="QSG88" s="1019"/>
      <c r="QSH88" s="1019"/>
      <c r="QSI88" s="1019"/>
      <c r="QSJ88" s="1019"/>
      <c r="QSK88" s="1019"/>
      <c r="QSL88" s="1019"/>
      <c r="QSM88" s="1019"/>
      <c r="QSN88" s="1019"/>
      <c r="QSO88" s="1019"/>
      <c r="QSP88" s="1019"/>
      <c r="QSQ88" s="1019"/>
      <c r="QSR88" s="1019"/>
      <c r="QSS88" s="1019"/>
      <c r="QST88" s="1019"/>
      <c r="QSU88" s="1019"/>
      <c r="QSV88" s="1019"/>
      <c r="QSW88" s="1019"/>
      <c r="QSX88" s="1019"/>
      <c r="QSY88" s="1019"/>
      <c r="QSZ88" s="1019"/>
      <c r="QTA88" s="1019"/>
      <c r="QTB88" s="1019"/>
      <c r="QTC88" s="1019"/>
      <c r="QTD88" s="1019"/>
      <c r="QTE88" s="1019"/>
      <c r="QTF88" s="1019"/>
      <c r="QTG88" s="1019"/>
      <c r="QTH88" s="1019"/>
      <c r="QTI88" s="1019"/>
      <c r="QTJ88" s="1019"/>
      <c r="QTK88" s="1019"/>
      <c r="QTL88" s="1019"/>
      <c r="QTM88" s="1019"/>
      <c r="QTN88" s="1019"/>
      <c r="QTO88" s="1019"/>
      <c r="QTP88" s="1019"/>
      <c r="QTQ88" s="1019"/>
      <c r="QTR88" s="1019"/>
      <c r="QTS88" s="1019"/>
      <c r="QTT88" s="1019"/>
      <c r="QTU88" s="1019"/>
      <c r="QTV88" s="1019"/>
      <c r="QTW88" s="1019"/>
      <c r="QTX88" s="1019"/>
      <c r="QTY88" s="1019"/>
      <c r="QTZ88" s="1019"/>
      <c r="QUA88" s="1019"/>
      <c r="QUB88" s="1019"/>
      <c r="QUC88" s="1019"/>
      <c r="QUD88" s="1019"/>
      <c r="QUE88" s="1019"/>
      <c r="QUF88" s="1019"/>
      <c r="QUG88" s="1019"/>
      <c r="QUH88" s="1019"/>
      <c r="QUI88" s="1019"/>
      <c r="QUJ88" s="1019"/>
      <c r="QUK88" s="1019"/>
      <c r="QUL88" s="1019"/>
      <c r="QUM88" s="1019"/>
      <c r="QUN88" s="1019"/>
      <c r="QUO88" s="1019"/>
      <c r="QUP88" s="1019"/>
      <c r="QUQ88" s="1019"/>
      <c r="QUR88" s="1019"/>
      <c r="QUS88" s="1019"/>
      <c r="QUT88" s="1019"/>
      <c r="QUU88" s="1019"/>
      <c r="QUV88" s="1019"/>
      <c r="QUW88" s="1019"/>
      <c r="QUX88" s="1019"/>
      <c r="QUY88" s="1019"/>
      <c r="QUZ88" s="1019"/>
      <c r="QVA88" s="1019"/>
      <c r="QVB88" s="1019"/>
      <c r="QVC88" s="1019"/>
      <c r="QVD88" s="1019"/>
      <c r="QVE88" s="1019"/>
      <c r="QVF88" s="1019"/>
      <c r="QVG88" s="1019"/>
      <c r="QVH88" s="1019"/>
      <c r="QVI88" s="1019"/>
      <c r="QVJ88" s="1019"/>
      <c r="QVK88" s="1019"/>
      <c r="QVL88" s="1019"/>
      <c r="QVM88" s="1019"/>
      <c r="QVN88" s="1019"/>
      <c r="QVO88" s="1019"/>
      <c r="QVP88" s="1019"/>
      <c r="QVQ88" s="1019"/>
      <c r="QVR88" s="1019"/>
      <c r="QVS88" s="1019"/>
      <c r="QVT88" s="1019"/>
      <c r="QVU88" s="1019"/>
      <c r="QVV88" s="1019"/>
      <c r="QVW88" s="1019"/>
      <c r="QVX88" s="1019"/>
      <c r="QVY88" s="1019"/>
      <c r="QVZ88" s="1019"/>
      <c r="QWA88" s="1019"/>
      <c r="QWB88" s="1019"/>
      <c r="QWC88" s="1019"/>
      <c r="QWD88" s="1019"/>
      <c r="QWE88" s="1019"/>
      <c r="QWF88" s="1019"/>
      <c r="QWG88" s="1019"/>
      <c r="QWH88" s="1019"/>
      <c r="QWI88" s="1019"/>
      <c r="QWJ88" s="1019"/>
      <c r="QWK88" s="1019"/>
      <c r="QWL88" s="1019"/>
      <c r="QWM88" s="1019"/>
      <c r="QWN88" s="1019"/>
      <c r="QWO88" s="1019"/>
      <c r="QWP88" s="1019"/>
      <c r="QWQ88" s="1019"/>
      <c r="QWR88" s="1019"/>
      <c r="QWS88" s="1019"/>
      <c r="QWT88" s="1019"/>
      <c r="QWU88" s="1019"/>
      <c r="QWV88" s="1019"/>
      <c r="QWW88" s="1019"/>
      <c r="QWX88" s="1019"/>
      <c r="QWY88" s="1019"/>
      <c r="QWZ88" s="1019"/>
      <c r="QXA88" s="1019"/>
      <c r="QXB88" s="1019"/>
      <c r="QXC88" s="1019"/>
      <c r="QXD88" s="1019"/>
      <c r="QXE88" s="1019"/>
      <c r="QXF88" s="1019"/>
      <c r="QXG88" s="1019"/>
      <c r="QXH88" s="1019"/>
      <c r="QXI88" s="1019"/>
      <c r="QXJ88" s="1019"/>
      <c r="QXK88" s="1019"/>
      <c r="QXL88" s="1019"/>
      <c r="QXM88" s="1019"/>
      <c r="QXN88" s="1019"/>
      <c r="QXO88" s="1019"/>
      <c r="QXP88" s="1019"/>
      <c r="QXQ88" s="1019"/>
      <c r="QXR88" s="1019"/>
      <c r="QXS88" s="1019"/>
      <c r="QXT88" s="1019"/>
      <c r="QXU88" s="1019"/>
      <c r="QXV88" s="1019"/>
      <c r="QXW88" s="1019"/>
      <c r="QXX88" s="1019"/>
      <c r="QXY88" s="1019"/>
      <c r="QXZ88" s="1019"/>
      <c r="QYA88" s="1019"/>
      <c r="QYB88" s="1019"/>
      <c r="QYC88" s="1019"/>
      <c r="QYD88" s="1019"/>
      <c r="QYE88" s="1019"/>
      <c r="QYF88" s="1019"/>
      <c r="QYG88" s="1019"/>
      <c r="QYH88" s="1019"/>
      <c r="QYI88" s="1019"/>
      <c r="QYJ88" s="1019"/>
      <c r="QYK88" s="1019"/>
      <c r="QYL88" s="1019"/>
      <c r="QYM88" s="1019"/>
      <c r="QYN88" s="1019"/>
      <c r="QYO88" s="1019"/>
      <c r="QYP88" s="1019"/>
      <c r="QYQ88" s="1019"/>
      <c r="QYR88" s="1019"/>
      <c r="QYS88" s="1019"/>
      <c r="QYT88" s="1019"/>
      <c r="QYU88" s="1019"/>
      <c r="QYV88" s="1019"/>
      <c r="QYW88" s="1019"/>
      <c r="QYX88" s="1019"/>
      <c r="QYY88" s="1019"/>
      <c r="QYZ88" s="1019"/>
      <c r="QZA88" s="1019"/>
      <c r="QZB88" s="1019"/>
      <c r="QZC88" s="1019"/>
      <c r="QZD88" s="1019"/>
      <c r="QZE88" s="1019"/>
      <c r="QZF88" s="1019"/>
      <c r="QZG88" s="1019"/>
      <c r="QZH88" s="1019"/>
      <c r="QZI88" s="1019"/>
      <c r="QZJ88" s="1019"/>
      <c r="QZK88" s="1019"/>
      <c r="QZL88" s="1019"/>
      <c r="QZM88" s="1019"/>
      <c r="QZN88" s="1019"/>
      <c r="QZO88" s="1019"/>
      <c r="QZP88" s="1019"/>
      <c r="QZQ88" s="1019"/>
      <c r="QZR88" s="1019"/>
      <c r="QZS88" s="1019"/>
      <c r="QZT88" s="1019"/>
      <c r="QZU88" s="1019"/>
      <c r="QZV88" s="1019"/>
      <c r="QZW88" s="1019"/>
      <c r="QZX88" s="1019"/>
      <c r="QZY88" s="1019"/>
      <c r="QZZ88" s="1019"/>
      <c r="RAA88" s="1019"/>
      <c r="RAB88" s="1019"/>
      <c r="RAC88" s="1019"/>
      <c r="RAD88" s="1019"/>
      <c r="RAE88" s="1019"/>
      <c r="RAF88" s="1019"/>
      <c r="RAG88" s="1019"/>
      <c r="RAH88" s="1019"/>
      <c r="RAI88" s="1019"/>
      <c r="RAJ88" s="1019"/>
      <c r="RAK88" s="1019"/>
      <c r="RAL88" s="1019"/>
      <c r="RAM88" s="1019"/>
      <c r="RAN88" s="1019"/>
      <c r="RAO88" s="1019"/>
      <c r="RAP88" s="1019"/>
      <c r="RAQ88" s="1019"/>
      <c r="RAR88" s="1019"/>
      <c r="RAS88" s="1019"/>
      <c r="RAT88" s="1019"/>
      <c r="RAU88" s="1019"/>
      <c r="RAV88" s="1019"/>
      <c r="RAW88" s="1019"/>
      <c r="RAX88" s="1019"/>
      <c r="RAY88" s="1019"/>
      <c r="RAZ88" s="1019"/>
      <c r="RBA88" s="1019"/>
      <c r="RBB88" s="1019"/>
      <c r="RBC88" s="1019"/>
      <c r="RBD88" s="1019"/>
      <c r="RBE88" s="1019"/>
      <c r="RBF88" s="1019"/>
      <c r="RBG88" s="1019"/>
      <c r="RBH88" s="1019"/>
      <c r="RBI88" s="1019"/>
      <c r="RBJ88" s="1019"/>
      <c r="RBK88" s="1019"/>
      <c r="RBL88" s="1019"/>
      <c r="RBM88" s="1019"/>
      <c r="RBN88" s="1019"/>
      <c r="RBO88" s="1019"/>
      <c r="RBP88" s="1019"/>
      <c r="RBQ88" s="1019"/>
      <c r="RBR88" s="1019"/>
      <c r="RBS88" s="1019"/>
      <c r="RBT88" s="1019"/>
      <c r="RBU88" s="1019"/>
      <c r="RBV88" s="1019"/>
      <c r="RBW88" s="1019"/>
      <c r="RBX88" s="1019"/>
      <c r="RBY88" s="1019"/>
      <c r="RBZ88" s="1019"/>
      <c r="RCA88" s="1019"/>
      <c r="RCB88" s="1019"/>
      <c r="RCC88" s="1019"/>
      <c r="RCD88" s="1019"/>
      <c r="RCE88" s="1019"/>
      <c r="RCF88" s="1019"/>
      <c r="RCG88" s="1019"/>
      <c r="RCH88" s="1019"/>
      <c r="RCI88" s="1019"/>
      <c r="RCJ88" s="1019"/>
      <c r="RCK88" s="1019"/>
      <c r="RCL88" s="1019"/>
      <c r="RCM88" s="1019"/>
      <c r="RCN88" s="1019"/>
      <c r="RCO88" s="1019"/>
      <c r="RCP88" s="1019"/>
      <c r="RCQ88" s="1019"/>
      <c r="RCR88" s="1019"/>
      <c r="RCS88" s="1019"/>
      <c r="RCT88" s="1019"/>
      <c r="RCU88" s="1019"/>
      <c r="RCV88" s="1019"/>
      <c r="RCW88" s="1019"/>
      <c r="RCX88" s="1019"/>
      <c r="RCY88" s="1019"/>
      <c r="RCZ88" s="1019"/>
      <c r="RDA88" s="1019"/>
      <c r="RDB88" s="1019"/>
      <c r="RDC88" s="1019"/>
      <c r="RDD88" s="1019"/>
      <c r="RDE88" s="1019"/>
      <c r="RDF88" s="1019"/>
      <c r="RDG88" s="1019"/>
      <c r="RDH88" s="1019"/>
      <c r="RDI88" s="1019"/>
      <c r="RDJ88" s="1019"/>
      <c r="RDK88" s="1019"/>
      <c r="RDL88" s="1019"/>
      <c r="RDM88" s="1019"/>
      <c r="RDN88" s="1019"/>
      <c r="RDO88" s="1019"/>
      <c r="RDP88" s="1019"/>
      <c r="RDQ88" s="1019"/>
      <c r="RDR88" s="1019"/>
      <c r="RDS88" s="1019"/>
      <c r="RDT88" s="1019"/>
      <c r="RDU88" s="1019"/>
      <c r="RDV88" s="1019"/>
      <c r="RDW88" s="1019"/>
      <c r="RDX88" s="1019"/>
      <c r="RDY88" s="1019"/>
      <c r="RDZ88" s="1019"/>
      <c r="REA88" s="1019"/>
      <c r="REB88" s="1019"/>
      <c r="REC88" s="1019"/>
      <c r="RED88" s="1019"/>
      <c r="REE88" s="1019"/>
      <c r="REF88" s="1019"/>
      <c r="REG88" s="1019"/>
      <c r="REH88" s="1019"/>
      <c r="REI88" s="1019"/>
      <c r="REJ88" s="1019"/>
      <c r="REK88" s="1019"/>
      <c r="REL88" s="1019"/>
      <c r="REM88" s="1019"/>
      <c r="REN88" s="1019"/>
      <c r="REO88" s="1019"/>
      <c r="REP88" s="1019"/>
      <c r="REQ88" s="1019"/>
      <c r="RER88" s="1019"/>
      <c r="RES88" s="1019"/>
      <c r="RET88" s="1019"/>
      <c r="REU88" s="1019"/>
      <c r="REV88" s="1019"/>
      <c r="REW88" s="1019"/>
      <c r="REX88" s="1019"/>
      <c r="REY88" s="1019"/>
      <c r="REZ88" s="1019"/>
      <c r="RFA88" s="1019"/>
      <c r="RFB88" s="1019"/>
      <c r="RFC88" s="1019"/>
      <c r="RFD88" s="1019"/>
      <c r="RFE88" s="1019"/>
      <c r="RFF88" s="1019"/>
      <c r="RFG88" s="1019"/>
      <c r="RFH88" s="1019"/>
      <c r="RFI88" s="1019"/>
      <c r="RFJ88" s="1019"/>
      <c r="RFK88" s="1019"/>
      <c r="RFL88" s="1019"/>
      <c r="RFM88" s="1019"/>
      <c r="RFN88" s="1019"/>
      <c r="RFO88" s="1019"/>
      <c r="RFP88" s="1019"/>
      <c r="RFQ88" s="1019"/>
      <c r="RFR88" s="1019"/>
      <c r="RFS88" s="1019"/>
      <c r="RFT88" s="1019"/>
      <c r="RFU88" s="1019"/>
      <c r="RFV88" s="1019"/>
      <c r="RFW88" s="1019"/>
      <c r="RFX88" s="1019"/>
      <c r="RFY88" s="1019"/>
      <c r="RFZ88" s="1019"/>
      <c r="RGA88" s="1019"/>
      <c r="RGB88" s="1019"/>
      <c r="RGC88" s="1019"/>
      <c r="RGD88" s="1019"/>
      <c r="RGE88" s="1019"/>
      <c r="RGF88" s="1019"/>
      <c r="RGG88" s="1019"/>
      <c r="RGH88" s="1019"/>
      <c r="RGI88" s="1019"/>
      <c r="RGJ88" s="1019"/>
      <c r="RGK88" s="1019"/>
      <c r="RGL88" s="1019"/>
      <c r="RGM88" s="1019"/>
      <c r="RGN88" s="1019"/>
      <c r="RGO88" s="1019"/>
      <c r="RGP88" s="1019"/>
      <c r="RGQ88" s="1019"/>
      <c r="RGR88" s="1019"/>
      <c r="RGS88" s="1019"/>
      <c r="RGT88" s="1019"/>
      <c r="RGU88" s="1019"/>
      <c r="RGV88" s="1019"/>
      <c r="RGW88" s="1019"/>
      <c r="RGX88" s="1019"/>
      <c r="RGY88" s="1019"/>
      <c r="RGZ88" s="1019"/>
      <c r="RHA88" s="1019"/>
      <c r="RHB88" s="1019"/>
      <c r="RHC88" s="1019"/>
      <c r="RHD88" s="1019"/>
      <c r="RHE88" s="1019"/>
      <c r="RHF88" s="1019"/>
      <c r="RHG88" s="1019"/>
      <c r="RHH88" s="1019"/>
      <c r="RHI88" s="1019"/>
      <c r="RHJ88" s="1019"/>
      <c r="RHK88" s="1019"/>
      <c r="RHL88" s="1019"/>
      <c r="RHM88" s="1019"/>
      <c r="RHN88" s="1019"/>
      <c r="RHO88" s="1019"/>
      <c r="RHP88" s="1019"/>
      <c r="RHQ88" s="1019"/>
      <c r="RHR88" s="1019"/>
      <c r="RHS88" s="1019"/>
      <c r="RHT88" s="1019"/>
      <c r="RHU88" s="1019"/>
      <c r="RHV88" s="1019"/>
      <c r="RHW88" s="1019"/>
      <c r="RHX88" s="1019"/>
      <c r="RHY88" s="1019"/>
      <c r="RHZ88" s="1019"/>
      <c r="RIA88" s="1019"/>
      <c r="RIB88" s="1019"/>
      <c r="RIC88" s="1019"/>
      <c r="RID88" s="1019"/>
      <c r="RIE88" s="1019"/>
      <c r="RIF88" s="1019"/>
      <c r="RIG88" s="1019"/>
      <c r="RIH88" s="1019"/>
      <c r="RII88" s="1019"/>
      <c r="RIJ88" s="1019"/>
      <c r="RIK88" s="1019"/>
      <c r="RIL88" s="1019"/>
      <c r="RIM88" s="1019"/>
      <c r="RIN88" s="1019"/>
      <c r="RIO88" s="1019"/>
      <c r="RIP88" s="1019"/>
      <c r="RIQ88" s="1019"/>
      <c r="RIR88" s="1019"/>
      <c r="RIS88" s="1019"/>
      <c r="RIT88" s="1019"/>
      <c r="RIU88" s="1019"/>
      <c r="RIV88" s="1019"/>
      <c r="RIW88" s="1019"/>
      <c r="RIX88" s="1019"/>
      <c r="RIY88" s="1019"/>
      <c r="RIZ88" s="1019"/>
      <c r="RJA88" s="1019"/>
      <c r="RJB88" s="1019"/>
      <c r="RJC88" s="1019"/>
      <c r="RJD88" s="1019"/>
      <c r="RJE88" s="1019"/>
      <c r="RJF88" s="1019"/>
      <c r="RJG88" s="1019"/>
      <c r="RJH88" s="1019"/>
      <c r="RJI88" s="1019"/>
      <c r="RJJ88" s="1019"/>
      <c r="RJK88" s="1019"/>
      <c r="RJL88" s="1019"/>
      <c r="RJM88" s="1019"/>
      <c r="RJN88" s="1019"/>
      <c r="RJO88" s="1019"/>
      <c r="RJP88" s="1019"/>
      <c r="RJQ88" s="1019"/>
      <c r="RJR88" s="1019"/>
      <c r="RJS88" s="1019"/>
      <c r="RJT88" s="1019"/>
      <c r="RJU88" s="1019"/>
      <c r="RJV88" s="1019"/>
      <c r="RJW88" s="1019"/>
      <c r="RJX88" s="1019"/>
      <c r="RJY88" s="1019"/>
      <c r="RJZ88" s="1019"/>
      <c r="RKA88" s="1019"/>
      <c r="RKB88" s="1019"/>
      <c r="RKC88" s="1019"/>
      <c r="RKD88" s="1019"/>
      <c r="RKE88" s="1019"/>
      <c r="RKF88" s="1019"/>
      <c r="RKG88" s="1019"/>
      <c r="RKH88" s="1019"/>
      <c r="RKI88" s="1019"/>
      <c r="RKJ88" s="1019"/>
      <c r="RKK88" s="1019"/>
      <c r="RKL88" s="1019"/>
      <c r="RKM88" s="1019"/>
      <c r="RKN88" s="1019"/>
      <c r="RKO88" s="1019"/>
      <c r="RKP88" s="1019"/>
      <c r="RKQ88" s="1019"/>
      <c r="RKR88" s="1019"/>
      <c r="RKS88" s="1019"/>
      <c r="RKT88" s="1019"/>
      <c r="RKU88" s="1019"/>
      <c r="RKV88" s="1019"/>
      <c r="RKW88" s="1019"/>
      <c r="RKX88" s="1019"/>
      <c r="RKY88" s="1019"/>
      <c r="RKZ88" s="1019"/>
      <c r="RLA88" s="1019"/>
      <c r="RLB88" s="1019"/>
      <c r="RLC88" s="1019"/>
      <c r="RLD88" s="1019"/>
      <c r="RLE88" s="1019"/>
      <c r="RLF88" s="1019"/>
      <c r="RLG88" s="1019"/>
      <c r="RLH88" s="1019"/>
      <c r="RLI88" s="1019"/>
      <c r="RLJ88" s="1019"/>
      <c r="RLK88" s="1019"/>
      <c r="RLL88" s="1019"/>
      <c r="RLM88" s="1019"/>
      <c r="RLN88" s="1019"/>
      <c r="RLO88" s="1019"/>
      <c r="RLP88" s="1019"/>
      <c r="RLQ88" s="1019"/>
      <c r="RLR88" s="1019"/>
      <c r="RLS88" s="1019"/>
      <c r="RLT88" s="1019"/>
      <c r="RLU88" s="1019"/>
      <c r="RLV88" s="1019"/>
      <c r="RLW88" s="1019"/>
      <c r="RLX88" s="1019"/>
      <c r="RLY88" s="1019"/>
      <c r="RLZ88" s="1019"/>
      <c r="RMA88" s="1019"/>
      <c r="RMB88" s="1019"/>
      <c r="RMC88" s="1019"/>
      <c r="RMD88" s="1019"/>
      <c r="RME88" s="1019"/>
      <c r="RMF88" s="1019"/>
      <c r="RMG88" s="1019"/>
      <c r="RMH88" s="1019"/>
      <c r="RMI88" s="1019"/>
      <c r="RMJ88" s="1019"/>
      <c r="RMK88" s="1019"/>
      <c r="RML88" s="1019"/>
      <c r="RMM88" s="1019"/>
      <c r="RMN88" s="1019"/>
      <c r="RMO88" s="1019"/>
      <c r="RMP88" s="1019"/>
      <c r="RMQ88" s="1019"/>
      <c r="RMR88" s="1019"/>
      <c r="RMS88" s="1019"/>
      <c r="RMT88" s="1019"/>
      <c r="RMU88" s="1019"/>
      <c r="RMV88" s="1019"/>
      <c r="RMW88" s="1019"/>
      <c r="RMX88" s="1019"/>
      <c r="RMY88" s="1019"/>
      <c r="RMZ88" s="1019"/>
      <c r="RNA88" s="1019"/>
      <c r="RNB88" s="1019"/>
      <c r="RNC88" s="1019"/>
      <c r="RND88" s="1019"/>
      <c r="RNE88" s="1019"/>
      <c r="RNF88" s="1019"/>
      <c r="RNG88" s="1019"/>
      <c r="RNH88" s="1019"/>
      <c r="RNI88" s="1019"/>
      <c r="RNJ88" s="1019"/>
      <c r="RNK88" s="1019"/>
      <c r="RNL88" s="1019"/>
      <c r="RNM88" s="1019"/>
      <c r="RNN88" s="1019"/>
      <c r="RNO88" s="1019"/>
      <c r="RNP88" s="1019"/>
      <c r="RNQ88" s="1019"/>
      <c r="RNR88" s="1019"/>
      <c r="RNS88" s="1019"/>
      <c r="RNT88" s="1019"/>
      <c r="RNU88" s="1019"/>
      <c r="RNV88" s="1019"/>
      <c r="RNW88" s="1019"/>
      <c r="RNX88" s="1019"/>
      <c r="RNY88" s="1019"/>
      <c r="RNZ88" s="1019"/>
      <c r="ROA88" s="1019"/>
      <c r="ROB88" s="1019"/>
      <c r="ROC88" s="1019"/>
      <c r="ROD88" s="1019"/>
      <c r="ROE88" s="1019"/>
      <c r="ROF88" s="1019"/>
      <c r="ROG88" s="1019"/>
      <c r="ROH88" s="1019"/>
      <c r="ROI88" s="1019"/>
      <c r="ROJ88" s="1019"/>
      <c r="ROK88" s="1019"/>
      <c r="ROL88" s="1019"/>
      <c r="ROM88" s="1019"/>
      <c r="RON88" s="1019"/>
      <c r="ROO88" s="1019"/>
      <c r="ROP88" s="1019"/>
      <c r="ROQ88" s="1019"/>
      <c r="ROR88" s="1019"/>
      <c r="ROS88" s="1019"/>
      <c r="ROT88" s="1019"/>
      <c r="ROU88" s="1019"/>
      <c r="ROV88" s="1019"/>
      <c r="ROW88" s="1019"/>
      <c r="ROX88" s="1019"/>
      <c r="ROY88" s="1019"/>
      <c r="ROZ88" s="1019"/>
      <c r="RPA88" s="1019"/>
      <c r="RPB88" s="1019"/>
      <c r="RPC88" s="1019"/>
      <c r="RPD88" s="1019"/>
      <c r="RPE88" s="1019"/>
      <c r="RPF88" s="1019"/>
      <c r="RPG88" s="1019"/>
      <c r="RPH88" s="1019"/>
      <c r="RPI88" s="1019"/>
      <c r="RPJ88" s="1019"/>
      <c r="RPK88" s="1019"/>
      <c r="RPL88" s="1019"/>
      <c r="RPM88" s="1019"/>
      <c r="RPN88" s="1019"/>
      <c r="RPO88" s="1019"/>
      <c r="RPP88" s="1019"/>
      <c r="RPQ88" s="1019"/>
      <c r="RPR88" s="1019"/>
      <c r="RPS88" s="1019"/>
      <c r="RPT88" s="1019"/>
      <c r="RPU88" s="1019"/>
      <c r="RPV88" s="1019"/>
      <c r="RPW88" s="1019"/>
      <c r="RPX88" s="1019"/>
      <c r="RPY88" s="1019"/>
      <c r="RPZ88" s="1019"/>
      <c r="RQA88" s="1019"/>
      <c r="RQB88" s="1019"/>
      <c r="RQC88" s="1019"/>
      <c r="RQD88" s="1019"/>
      <c r="RQE88" s="1019"/>
      <c r="RQF88" s="1019"/>
      <c r="RQG88" s="1019"/>
      <c r="RQH88" s="1019"/>
      <c r="RQI88" s="1019"/>
      <c r="RQJ88" s="1019"/>
      <c r="RQK88" s="1019"/>
      <c r="RQL88" s="1019"/>
      <c r="RQM88" s="1019"/>
      <c r="RQN88" s="1019"/>
      <c r="RQO88" s="1019"/>
      <c r="RQP88" s="1019"/>
      <c r="RQQ88" s="1019"/>
      <c r="RQR88" s="1019"/>
      <c r="RQS88" s="1019"/>
      <c r="RQT88" s="1019"/>
      <c r="RQU88" s="1019"/>
      <c r="RQV88" s="1019"/>
      <c r="RQW88" s="1019"/>
      <c r="RQX88" s="1019"/>
      <c r="RQY88" s="1019"/>
      <c r="RQZ88" s="1019"/>
      <c r="RRA88" s="1019"/>
      <c r="RRB88" s="1019"/>
      <c r="RRC88" s="1019"/>
      <c r="RRD88" s="1019"/>
      <c r="RRE88" s="1019"/>
      <c r="RRF88" s="1019"/>
      <c r="RRG88" s="1019"/>
      <c r="RRH88" s="1019"/>
      <c r="RRI88" s="1019"/>
      <c r="RRJ88" s="1019"/>
      <c r="RRK88" s="1019"/>
      <c r="RRL88" s="1019"/>
      <c r="RRM88" s="1019"/>
      <c r="RRN88" s="1019"/>
      <c r="RRO88" s="1019"/>
      <c r="RRP88" s="1019"/>
      <c r="RRQ88" s="1019"/>
      <c r="RRR88" s="1019"/>
      <c r="RRS88" s="1019"/>
      <c r="RRT88" s="1019"/>
      <c r="RRU88" s="1019"/>
      <c r="RRV88" s="1019"/>
      <c r="RRW88" s="1019"/>
      <c r="RRX88" s="1019"/>
      <c r="RRY88" s="1019"/>
      <c r="RRZ88" s="1019"/>
      <c r="RSA88" s="1019"/>
      <c r="RSB88" s="1019"/>
      <c r="RSC88" s="1019"/>
      <c r="RSD88" s="1019"/>
      <c r="RSE88" s="1019"/>
      <c r="RSF88" s="1019"/>
      <c r="RSG88" s="1019"/>
      <c r="RSH88" s="1019"/>
      <c r="RSI88" s="1019"/>
      <c r="RSJ88" s="1019"/>
      <c r="RSK88" s="1019"/>
      <c r="RSL88" s="1019"/>
      <c r="RSM88" s="1019"/>
      <c r="RSN88" s="1019"/>
      <c r="RSO88" s="1019"/>
      <c r="RSP88" s="1019"/>
      <c r="RSQ88" s="1019"/>
      <c r="RSR88" s="1019"/>
      <c r="RSS88" s="1019"/>
      <c r="RST88" s="1019"/>
      <c r="RSU88" s="1019"/>
      <c r="RSV88" s="1019"/>
      <c r="RSW88" s="1019"/>
      <c r="RSX88" s="1019"/>
      <c r="RSY88" s="1019"/>
      <c r="RSZ88" s="1019"/>
      <c r="RTA88" s="1019"/>
      <c r="RTB88" s="1019"/>
      <c r="RTC88" s="1019"/>
      <c r="RTD88" s="1019"/>
      <c r="RTE88" s="1019"/>
      <c r="RTF88" s="1019"/>
      <c r="RTG88" s="1019"/>
      <c r="RTH88" s="1019"/>
      <c r="RTI88" s="1019"/>
      <c r="RTJ88" s="1019"/>
      <c r="RTK88" s="1019"/>
      <c r="RTL88" s="1019"/>
      <c r="RTM88" s="1019"/>
      <c r="RTN88" s="1019"/>
      <c r="RTO88" s="1019"/>
      <c r="RTP88" s="1019"/>
      <c r="RTQ88" s="1019"/>
      <c r="RTR88" s="1019"/>
      <c r="RTS88" s="1019"/>
      <c r="RTT88" s="1019"/>
      <c r="RTU88" s="1019"/>
      <c r="RTV88" s="1019"/>
      <c r="RTW88" s="1019"/>
      <c r="RTX88" s="1019"/>
      <c r="RTY88" s="1019"/>
      <c r="RTZ88" s="1019"/>
      <c r="RUA88" s="1019"/>
      <c r="RUB88" s="1019"/>
      <c r="RUC88" s="1019"/>
      <c r="RUD88" s="1019"/>
      <c r="RUE88" s="1019"/>
      <c r="RUF88" s="1019"/>
      <c r="RUG88" s="1019"/>
      <c r="RUH88" s="1019"/>
      <c r="RUI88" s="1019"/>
      <c r="RUJ88" s="1019"/>
      <c r="RUK88" s="1019"/>
      <c r="RUL88" s="1019"/>
      <c r="RUM88" s="1019"/>
      <c r="RUN88" s="1019"/>
      <c r="RUO88" s="1019"/>
      <c r="RUP88" s="1019"/>
      <c r="RUQ88" s="1019"/>
      <c r="RUR88" s="1019"/>
      <c r="RUS88" s="1019"/>
      <c r="RUT88" s="1019"/>
      <c r="RUU88" s="1019"/>
      <c r="RUV88" s="1019"/>
      <c r="RUW88" s="1019"/>
      <c r="RUX88" s="1019"/>
      <c r="RUY88" s="1019"/>
      <c r="RUZ88" s="1019"/>
      <c r="RVA88" s="1019"/>
      <c r="RVB88" s="1019"/>
      <c r="RVC88" s="1019"/>
      <c r="RVD88" s="1019"/>
      <c r="RVE88" s="1019"/>
      <c r="RVF88" s="1019"/>
      <c r="RVG88" s="1019"/>
      <c r="RVH88" s="1019"/>
      <c r="RVI88" s="1019"/>
      <c r="RVJ88" s="1019"/>
      <c r="RVK88" s="1019"/>
      <c r="RVL88" s="1019"/>
      <c r="RVM88" s="1019"/>
      <c r="RVN88" s="1019"/>
      <c r="RVO88" s="1019"/>
      <c r="RVP88" s="1019"/>
      <c r="RVQ88" s="1019"/>
      <c r="RVR88" s="1019"/>
      <c r="RVS88" s="1019"/>
      <c r="RVT88" s="1019"/>
      <c r="RVU88" s="1019"/>
      <c r="RVV88" s="1019"/>
      <c r="RVW88" s="1019"/>
      <c r="RVX88" s="1019"/>
      <c r="RVY88" s="1019"/>
      <c r="RVZ88" s="1019"/>
      <c r="RWA88" s="1019"/>
      <c r="RWB88" s="1019"/>
      <c r="RWC88" s="1019"/>
      <c r="RWD88" s="1019"/>
      <c r="RWE88" s="1019"/>
      <c r="RWF88" s="1019"/>
      <c r="RWG88" s="1019"/>
      <c r="RWH88" s="1019"/>
      <c r="RWI88" s="1019"/>
      <c r="RWJ88" s="1019"/>
      <c r="RWK88" s="1019"/>
      <c r="RWL88" s="1019"/>
      <c r="RWM88" s="1019"/>
      <c r="RWN88" s="1019"/>
      <c r="RWO88" s="1019"/>
      <c r="RWP88" s="1019"/>
      <c r="RWQ88" s="1019"/>
      <c r="RWR88" s="1019"/>
      <c r="RWS88" s="1019"/>
      <c r="RWT88" s="1019"/>
      <c r="RWU88" s="1019"/>
      <c r="RWV88" s="1019"/>
      <c r="RWW88" s="1019"/>
      <c r="RWX88" s="1019"/>
      <c r="RWY88" s="1019"/>
      <c r="RWZ88" s="1019"/>
      <c r="RXA88" s="1019"/>
      <c r="RXB88" s="1019"/>
      <c r="RXC88" s="1019"/>
      <c r="RXD88" s="1019"/>
      <c r="RXE88" s="1019"/>
      <c r="RXF88" s="1019"/>
      <c r="RXG88" s="1019"/>
      <c r="RXH88" s="1019"/>
      <c r="RXI88" s="1019"/>
      <c r="RXJ88" s="1019"/>
      <c r="RXK88" s="1019"/>
      <c r="RXL88" s="1019"/>
      <c r="RXM88" s="1019"/>
      <c r="RXN88" s="1019"/>
      <c r="RXO88" s="1019"/>
      <c r="RXP88" s="1019"/>
      <c r="RXQ88" s="1019"/>
      <c r="RXR88" s="1019"/>
      <c r="RXS88" s="1019"/>
      <c r="RXT88" s="1019"/>
      <c r="RXU88" s="1019"/>
      <c r="RXV88" s="1019"/>
      <c r="RXW88" s="1019"/>
      <c r="RXX88" s="1019"/>
      <c r="RXY88" s="1019"/>
      <c r="RXZ88" s="1019"/>
      <c r="RYA88" s="1019"/>
      <c r="RYB88" s="1019"/>
      <c r="RYC88" s="1019"/>
      <c r="RYD88" s="1019"/>
      <c r="RYE88" s="1019"/>
      <c r="RYF88" s="1019"/>
      <c r="RYG88" s="1019"/>
      <c r="RYH88" s="1019"/>
      <c r="RYI88" s="1019"/>
      <c r="RYJ88" s="1019"/>
      <c r="RYK88" s="1019"/>
      <c r="RYL88" s="1019"/>
      <c r="RYM88" s="1019"/>
      <c r="RYN88" s="1019"/>
      <c r="RYO88" s="1019"/>
      <c r="RYP88" s="1019"/>
      <c r="RYQ88" s="1019"/>
      <c r="RYR88" s="1019"/>
      <c r="RYS88" s="1019"/>
      <c r="RYT88" s="1019"/>
      <c r="RYU88" s="1019"/>
      <c r="RYV88" s="1019"/>
      <c r="RYW88" s="1019"/>
      <c r="RYX88" s="1019"/>
      <c r="RYY88" s="1019"/>
      <c r="RYZ88" s="1019"/>
      <c r="RZA88" s="1019"/>
      <c r="RZB88" s="1019"/>
      <c r="RZC88" s="1019"/>
      <c r="RZD88" s="1019"/>
      <c r="RZE88" s="1019"/>
      <c r="RZF88" s="1019"/>
      <c r="RZG88" s="1019"/>
      <c r="RZH88" s="1019"/>
      <c r="RZI88" s="1019"/>
      <c r="RZJ88" s="1019"/>
      <c r="RZK88" s="1019"/>
      <c r="RZL88" s="1019"/>
      <c r="RZM88" s="1019"/>
      <c r="RZN88" s="1019"/>
      <c r="RZO88" s="1019"/>
      <c r="RZP88" s="1019"/>
      <c r="RZQ88" s="1019"/>
      <c r="RZR88" s="1019"/>
      <c r="RZS88" s="1019"/>
      <c r="RZT88" s="1019"/>
      <c r="RZU88" s="1019"/>
      <c r="RZV88" s="1019"/>
      <c r="RZW88" s="1019"/>
      <c r="RZX88" s="1019"/>
      <c r="RZY88" s="1019"/>
      <c r="RZZ88" s="1019"/>
      <c r="SAA88" s="1019"/>
      <c r="SAB88" s="1019"/>
      <c r="SAC88" s="1019"/>
      <c r="SAD88" s="1019"/>
      <c r="SAE88" s="1019"/>
      <c r="SAF88" s="1019"/>
      <c r="SAG88" s="1019"/>
      <c r="SAH88" s="1019"/>
      <c r="SAI88" s="1019"/>
      <c r="SAJ88" s="1019"/>
      <c r="SAK88" s="1019"/>
      <c r="SAL88" s="1019"/>
      <c r="SAM88" s="1019"/>
      <c r="SAN88" s="1019"/>
      <c r="SAO88" s="1019"/>
      <c r="SAP88" s="1019"/>
      <c r="SAQ88" s="1019"/>
      <c r="SAR88" s="1019"/>
      <c r="SAS88" s="1019"/>
      <c r="SAT88" s="1019"/>
      <c r="SAU88" s="1019"/>
      <c r="SAV88" s="1019"/>
      <c r="SAW88" s="1019"/>
      <c r="SAX88" s="1019"/>
      <c r="SAY88" s="1019"/>
      <c r="SAZ88" s="1019"/>
      <c r="SBA88" s="1019"/>
      <c r="SBB88" s="1019"/>
      <c r="SBC88" s="1019"/>
      <c r="SBD88" s="1019"/>
      <c r="SBE88" s="1019"/>
      <c r="SBF88" s="1019"/>
      <c r="SBG88" s="1019"/>
      <c r="SBH88" s="1019"/>
      <c r="SBI88" s="1019"/>
      <c r="SBJ88" s="1019"/>
      <c r="SBK88" s="1019"/>
      <c r="SBL88" s="1019"/>
      <c r="SBM88" s="1019"/>
      <c r="SBN88" s="1019"/>
      <c r="SBO88" s="1019"/>
      <c r="SBP88" s="1019"/>
      <c r="SBQ88" s="1019"/>
      <c r="SBR88" s="1019"/>
      <c r="SBS88" s="1019"/>
      <c r="SBT88" s="1019"/>
      <c r="SBU88" s="1019"/>
      <c r="SBV88" s="1019"/>
      <c r="SBW88" s="1019"/>
      <c r="SBX88" s="1019"/>
      <c r="SBY88" s="1019"/>
      <c r="SBZ88" s="1019"/>
      <c r="SCA88" s="1019"/>
      <c r="SCB88" s="1019"/>
      <c r="SCC88" s="1019"/>
      <c r="SCD88" s="1019"/>
      <c r="SCE88" s="1019"/>
      <c r="SCF88" s="1019"/>
      <c r="SCG88" s="1019"/>
      <c r="SCH88" s="1019"/>
      <c r="SCI88" s="1019"/>
      <c r="SCJ88" s="1019"/>
      <c r="SCK88" s="1019"/>
      <c r="SCL88" s="1019"/>
      <c r="SCM88" s="1019"/>
      <c r="SCN88" s="1019"/>
      <c r="SCO88" s="1019"/>
      <c r="SCP88" s="1019"/>
      <c r="SCQ88" s="1019"/>
      <c r="SCR88" s="1019"/>
      <c r="SCS88" s="1019"/>
      <c r="SCT88" s="1019"/>
      <c r="SCU88" s="1019"/>
      <c r="SCV88" s="1019"/>
      <c r="SCW88" s="1019"/>
      <c r="SCX88" s="1019"/>
      <c r="SCY88" s="1019"/>
      <c r="SCZ88" s="1019"/>
      <c r="SDA88" s="1019"/>
      <c r="SDB88" s="1019"/>
      <c r="SDC88" s="1019"/>
      <c r="SDD88" s="1019"/>
      <c r="SDE88" s="1019"/>
      <c r="SDF88" s="1019"/>
      <c r="SDG88" s="1019"/>
      <c r="SDH88" s="1019"/>
      <c r="SDI88" s="1019"/>
      <c r="SDJ88" s="1019"/>
      <c r="SDK88" s="1019"/>
      <c r="SDL88" s="1019"/>
      <c r="SDM88" s="1019"/>
      <c r="SDN88" s="1019"/>
      <c r="SDO88" s="1019"/>
      <c r="SDP88" s="1019"/>
      <c r="SDQ88" s="1019"/>
      <c r="SDR88" s="1019"/>
      <c r="SDS88" s="1019"/>
      <c r="SDT88" s="1019"/>
      <c r="SDU88" s="1019"/>
      <c r="SDV88" s="1019"/>
      <c r="SDW88" s="1019"/>
      <c r="SDX88" s="1019"/>
      <c r="SDY88" s="1019"/>
      <c r="SDZ88" s="1019"/>
      <c r="SEA88" s="1019"/>
      <c r="SEB88" s="1019"/>
      <c r="SEC88" s="1019"/>
      <c r="SED88" s="1019"/>
      <c r="SEE88" s="1019"/>
      <c r="SEF88" s="1019"/>
      <c r="SEG88" s="1019"/>
      <c r="SEH88" s="1019"/>
      <c r="SEI88" s="1019"/>
      <c r="SEJ88" s="1019"/>
      <c r="SEK88" s="1019"/>
      <c r="SEL88" s="1019"/>
      <c r="SEM88" s="1019"/>
      <c r="SEN88" s="1019"/>
      <c r="SEO88" s="1019"/>
      <c r="SEP88" s="1019"/>
      <c r="SEQ88" s="1019"/>
      <c r="SER88" s="1019"/>
      <c r="SES88" s="1019"/>
      <c r="SET88" s="1019"/>
      <c r="SEU88" s="1019"/>
      <c r="SEV88" s="1019"/>
      <c r="SEW88" s="1019"/>
      <c r="SEX88" s="1019"/>
      <c r="SEY88" s="1019"/>
      <c r="SEZ88" s="1019"/>
      <c r="SFA88" s="1019"/>
      <c r="SFB88" s="1019"/>
      <c r="SFC88" s="1019"/>
      <c r="SFD88" s="1019"/>
      <c r="SFE88" s="1019"/>
      <c r="SFF88" s="1019"/>
      <c r="SFG88" s="1019"/>
      <c r="SFH88" s="1019"/>
      <c r="SFI88" s="1019"/>
      <c r="SFJ88" s="1019"/>
      <c r="SFK88" s="1019"/>
      <c r="SFL88" s="1019"/>
      <c r="SFM88" s="1019"/>
      <c r="SFN88" s="1019"/>
      <c r="SFO88" s="1019"/>
      <c r="SFP88" s="1019"/>
      <c r="SFQ88" s="1019"/>
      <c r="SFR88" s="1019"/>
      <c r="SFS88" s="1019"/>
      <c r="SFT88" s="1019"/>
      <c r="SFU88" s="1019"/>
      <c r="SFV88" s="1019"/>
      <c r="SFW88" s="1019"/>
      <c r="SFX88" s="1019"/>
      <c r="SFY88" s="1019"/>
      <c r="SFZ88" s="1019"/>
      <c r="SGA88" s="1019"/>
      <c r="SGB88" s="1019"/>
      <c r="SGC88" s="1019"/>
      <c r="SGD88" s="1019"/>
      <c r="SGE88" s="1019"/>
      <c r="SGF88" s="1019"/>
      <c r="SGG88" s="1019"/>
      <c r="SGH88" s="1019"/>
      <c r="SGI88" s="1019"/>
      <c r="SGJ88" s="1019"/>
      <c r="SGK88" s="1019"/>
      <c r="SGL88" s="1019"/>
      <c r="SGM88" s="1019"/>
      <c r="SGN88" s="1019"/>
      <c r="SGO88" s="1019"/>
      <c r="SGP88" s="1019"/>
      <c r="SGQ88" s="1019"/>
      <c r="SGR88" s="1019"/>
      <c r="SGS88" s="1019"/>
      <c r="SGT88" s="1019"/>
      <c r="SGU88" s="1019"/>
      <c r="SGV88" s="1019"/>
      <c r="SGW88" s="1019"/>
      <c r="SGX88" s="1019"/>
      <c r="SGY88" s="1019"/>
      <c r="SGZ88" s="1019"/>
      <c r="SHA88" s="1019"/>
      <c r="SHB88" s="1019"/>
      <c r="SHC88" s="1019"/>
      <c r="SHD88" s="1019"/>
      <c r="SHE88" s="1019"/>
      <c r="SHF88" s="1019"/>
      <c r="SHG88" s="1019"/>
      <c r="SHH88" s="1019"/>
      <c r="SHI88" s="1019"/>
      <c r="SHJ88" s="1019"/>
      <c r="SHK88" s="1019"/>
      <c r="SHL88" s="1019"/>
      <c r="SHM88" s="1019"/>
      <c r="SHN88" s="1019"/>
      <c r="SHO88" s="1019"/>
      <c r="SHP88" s="1019"/>
      <c r="SHQ88" s="1019"/>
      <c r="SHR88" s="1019"/>
      <c r="SHS88" s="1019"/>
      <c r="SHT88" s="1019"/>
      <c r="SHU88" s="1019"/>
      <c r="SHV88" s="1019"/>
      <c r="SHW88" s="1019"/>
      <c r="SHX88" s="1019"/>
      <c r="SHY88" s="1019"/>
      <c r="SHZ88" s="1019"/>
      <c r="SIA88" s="1019"/>
      <c r="SIB88" s="1019"/>
      <c r="SIC88" s="1019"/>
      <c r="SID88" s="1019"/>
      <c r="SIE88" s="1019"/>
      <c r="SIF88" s="1019"/>
      <c r="SIG88" s="1019"/>
      <c r="SIH88" s="1019"/>
      <c r="SII88" s="1019"/>
      <c r="SIJ88" s="1019"/>
      <c r="SIK88" s="1019"/>
      <c r="SIL88" s="1019"/>
      <c r="SIM88" s="1019"/>
      <c r="SIN88" s="1019"/>
      <c r="SIO88" s="1019"/>
      <c r="SIP88" s="1019"/>
      <c r="SIQ88" s="1019"/>
      <c r="SIR88" s="1019"/>
      <c r="SIS88" s="1019"/>
      <c r="SIT88" s="1019"/>
      <c r="SIU88" s="1019"/>
      <c r="SIV88" s="1019"/>
      <c r="SIW88" s="1019"/>
      <c r="SIX88" s="1019"/>
      <c r="SIY88" s="1019"/>
      <c r="SIZ88" s="1019"/>
      <c r="SJA88" s="1019"/>
      <c r="SJB88" s="1019"/>
      <c r="SJC88" s="1019"/>
      <c r="SJD88" s="1019"/>
      <c r="SJE88" s="1019"/>
      <c r="SJF88" s="1019"/>
      <c r="SJG88" s="1019"/>
      <c r="SJH88" s="1019"/>
      <c r="SJI88" s="1019"/>
      <c r="SJJ88" s="1019"/>
      <c r="SJK88" s="1019"/>
      <c r="SJL88" s="1019"/>
      <c r="SJM88" s="1019"/>
      <c r="SJN88" s="1019"/>
      <c r="SJO88" s="1019"/>
      <c r="SJP88" s="1019"/>
      <c r="SJQ88" s="1019"/>
      <c r="SJR88" s="1019"/>
      <c r="SJS88" s="1019"/>
      <c r="SJT88" s="1019"/>
      <c r="SJU88" s="1019"/>
      <c r="SJV88" s="1019"/>
      <c r="SJW88" s="1019"/>
      <c r="SJX88" s="1019"/>
      <c r="SJY88" s="1019"/>
      <c r="SJZ88" s="1019"/>
      <c r="SKA88" s="1019"/>
      <c r="SKB88" s="1019"/>
      <c r="SKC88" s="1019"/>
      <c r="SKD88" s="1019"/>
      <c r="SKE88" s="1019"/>
      <c r="SKF88" s="1019"/>
      <c r="SKG88" s="1019"/>
      <c r="SKH88" s="1019"/>
      <c r="SKI88" s="1019"/>
      <c r="SKJ88" s="1019"/>
      <c r="SKK88" s="1019"/>
      <c r="SKL88" s="1019"/>
      <c r="SKM88" s="1019"/>
      <c r="SKN88" s="1019"/>
      <c r="SKO88" s="1019"/>
      <c r="SKP88" s="1019"/>
      <c r="SKQ88" s="1019"/>
      <c r="SKR88" s="1019"/>
      <c r="SKS88" s="1019"/>
      <c r="SKT88" s="1019"/>
      <c r="SKU88" s="1019"/>
      <c r="SKV88" s="1019"/>
      <c r="SKW88" s="1019"/>
      <c r="SKX88" s="1019"/>
      <c r="SKY88" s="1019"/>
      <c r="SKZ88" s="1019"/>
      <c r="SLA88" s="1019"/>
      <c r="SLB88" s="1019"/>
      <c r="SLC88" s="1019"/>
      <c r="SLD88" s="1019"/>
      <c r="SLE88" s="1019"/>
      <c r="SLF88" s="1019"/>
      <c r="SLG88" s="1019"/>
      <c r="SLH88" s="1019"/>
      <c r="SLI88" s="1019"/>
      <c r="SLJ88" s="1019"/>
      <c r="SLK88" s="1019"/>
      <c r="SLL88" s="1019"/>
      <c r="SLM88" s="1019"/>
      <c r="SLN88" s="1019"/>
      <c r="SLO88" s="1019"/>
      <c r="SLP88" s="1019"/>
      <c r="SLQ88" s="1019"/>
      <c r="SLR88" s="1019"/>
      <c r="SLS88" s="1019"/>
      <c r="SLT88" s="1019"/>
      <c r="SLU88" s="1019"/>
      <c r="SLV88" s="1019"/>
      <c r="SLW88" s="1019"/>
      <c r="SLX88" s="1019"/>
      <c r="SLY88" s="1019"/>
      <c r="SLZ88" s="1019"/>
      <c r="SMA88" s="1019"/>
      <c r="SMB88" s="1019"/>
      <c r="SMC88" s="1019"/>
      <c r="SMD88" s="1019"/>
      <c r="SME88" s="1019"/>
      <c r="SMF88" s="1019"/>
      <c r="SMG88" s="1019"/>
      <c r="SMH88" s="1019"/>
      <c r="SMI88" s="1019"/>
      <c r="SMJ88" s="1019"/>
      <c r="SMK88" s="1019"/>
      <c r="SML88" s="1019"/>
      <c r="SMM88" s="1019"/>
      <c r="SMN88" s="1019"/>
      <c r="SMO88" s="1019"/>
      <c r="SMP88" s="1019"/>
      <c r="SMQ88" s="1019"/>
      <c r="SMR88" s="1019"/>
      <c r="SMS88" s="1019"/>
      <c r="SMT88" s="1019"/>
      <c r="SMU88" s="1019"/>
      <c r="SMV88" s="1019"/>
      <c r="SMW88" s="1019"/>
      <c r="SMX88" s="1019"/>
      <c r="SMY88" s="1019"/>
      <c r="SMZ88" s="1019"/>
      <c r="SNA88" s="1019"/>
      <c r="SNB88" s="1019"/>
      <c r="SNC88" s="1019"/>
      <c r="SND88" s="1019"/>
      <c r="SNE88" s="1019"/>
      <c r="SNF88" s="1019"/>
      <c r="SNG88" s="1019"/>
      <c r="SNH88" s="1019"/>
      <c r="SNI88" s="1019"/>
      <c r="SNJ88" s="1019"/>
      <c r="SNK88" s="1019"/>
      <c r="SNL88" s="1019"/>
      <c r="SNM88" s="1019"/>
      <c r="SNN88" s="1019"/>
      <c r="SNO88" s="1019"/>
      <c r="SNP88" s="1019"/>
      <c r="SNQ88" s="1019"/>
      <c r="SNR88" s="1019"/>
      <c r="SNS88" s="1019"/>
      <c r="SNT88" s="1019"/>
      <c r="SNU88" s="1019"/>
      <c r="SNV88" s="1019"/>
      <c r="SNW88" s="1019"/>
      <c r="SNX88" s="1019"/>
      <c r="SNY88" s="1019"/>
      <c r="SNZ88" s="1019"/>
      <c r="SOA88" s="1019"/>
      <c r="SOB88" s="1019"/>
      <c r="SOC88" s="1019"/>
      <c r="SOD88" s="1019"/>
      <c r="SOE88" s="1019"/>
      <c r="SOF88" s="1019"/>
      <c r="SOG88" s="1019"/>
      <c r="SOH88" s="1019"/>
      <c r="SOI88" s="1019"/>
      <c r="SOJ88" s="1019"/>
      <c r="SOK88" s="1019"/>
      <c r="SOL88" s="1019"/>
      <c r="SOM88" s="1019"/>
      <c r="SON88" s="1019"/>
      <c r="SOO88" s="1019"/>
      <c r="SOP88" s="1019"/>
      <c r="SOQ88" s="1019"/>
      <c r="SOR88" s="1019"/>
      <c r="SOS88" s="1019"/>
      <c r="SOT88" s="1019"/>
      <c r="SOU88" s="1019"/>
      <c r="SOV88" s="1019"/>
      <c r="SOW88" s="1019"/>
      <c r="SOX88" s="1019"/>
      <c r="SOY88" s="1019"/>
      <c r="SOZ88" s="1019"/>
      <c r="SPA88" s="1019"/>
      <c r="SPB88" s="1019"/>
      <c r="SPC88" s="1019"/>
      <c r="SPD88" s="1019"/>
      <c r="SPE88" s="1019"/>
      <c r="SPF88" s="1019"/>
      <c r="SPG88" s="1019"/>
      <c r="SPH88" s="1019"/>
      <c r="SPI88" s="1019"/>
      <c r="SPJ88" s="1019"/>
      <c r="SPK88" s="1019"/>
      <c r="SPL88" s="1019"/>
      <c r="SPM88" s="1019"/>
      <c r="SPN88" s="1019"/>
      <c r="SPO88" s="1019"/>
      <c r="SPP88" s="1019"/>
      <c r="SPQ88" s="1019"/>
      <c r="SPR88" s="1019"/>
      <c r="SPS88" s="1019"/>
      <c r="SPT88" s="1019"/>
      <c r="SPU88" s="1019"/>
      <c r="SPV88" s="1019"/>
      <c r="SPW88" s="1019"/>
      <c r="SPX88" s="1019"/>
      <c r="SPY88" s="1019"/>
      <c r="SPZ88" s="1019"/>
      <c r="SQA88" s="1019"/>
      <c r="SQB88" s="1019"/>
      <c r="SQC88" s="1019"/>
      <c r="SQD88" s="1019"/>
      <c r="SQE88" s="1019"/>
      <c r="SQF88" s="1019"/>
      <c r="SQG88" s="1019"/>
      <c r="SQH88" s="1019"/>
      <c r="SQI88" s="1019"/>
      <c r="SQJ88" s="1019"/>
      <c r="SQK88" s="1019"/>
      <c r="SQL88" s="1019"/>
      <c r="SQM88" s="1019"/>
      <c r="SQN88" s="1019"/>
      <c r="SQO88" s="1019"/>
      <c r="SQP88" s="1019"/>
      <c r="SQQ88" s="1019"/>
      <c r="SQR88" s="1019"/>
      <c r="SQS88" s="1019"/>
      <c r="SQT88" s="1019"/>
      <c r="SQU88" s="1019"/>
      <c r="SQV88" s="1019"/>
      <c r="SQW88" s="1019"/>
      <c r="SQX88" s="1019"/>
      <c r="SQY88" s="1019"/>
      <c r="SQZ88" s="1019"/>
      <c r="SRA88" s="1019"/>
      <c r="SRB88" s="1019"/>
      <c r="SRC88" s="1019"/>
      <c r="SRD88" s="1019"/>
      <c r="SRE88" s="1019"/>
      <c r="SRF88" s="1019"/>
      <c r="SRG88" s="1019"/>
      <c r="SRH88" s="1019"/>
      <c r="SRI88" s="1019"/>
      <c r="SRJ88" s="1019"/>
      <c r="SRK88" s="1019"/>
      <c r="SRL88" s="1019"/>
      <c r="SRM88" s="1019"/>
      <c r="SRN88" s="1019"/>
      <c r="SRO88" s="1019"/>
      <c r="SRP88" s="1019"/>
      <c r="SRQ88" s="1019"/>
      <c r="SRR88" s="1019"/>
      <c r="SRS88" s="1019"/>
      <c r="SRT88" s="1019"/>
      <c r="SRU88" s="1019"/>
      <c r="SRV88" s="1019"/>
      <c r="SRW88" s="1019"/>
      <c r="SRX88" s="1019"/>
      <c r="SRY88" s="1019"/>
      <c r="SRZ88" s="1019"/>
      <c r="SSA88" s="1019"/>
      <c r="SSB88" s="1019"/>
      <c r="SSC88" s="1019"/>
      <c r="SSD88" s="1019"/>
      <c r="SSE88" s="1019"/>
      <c r="SSF88" s="1019"/>
      <c r="SSG88" s="1019"/>
      <c r="SSH88" s="1019"/>
      <c r="SSI88" s="1019"/>
      <c r="SSJ88" s="1019"/>
      <c r="SSK88" s="1019"/>
      <c r="SSL88" s="1019"/>
      <c r="SSM88" s="1019"/>
      <c r="SSN88" s="1019"/>
      <c r="SSO88" s="1019"/>
      <c r="SSP88" s="1019"/>
      <c r="SSQ88" s="1019"/>
      <c r="SSR88" s="1019"/>
      <c r="SSS88" s="1019"/>
      <c r="SST88" s="1019"/>
      <c r="SSU88" s="1019"/>
      <c r="SSV88" s="1019"/>
      <c r="SSW88" s="1019"/>
      <c r="SSX88" s="1019"/>
      <c r="SSY88" s="1019"/>
      <c r="SSZ88" s="1019"/>
      <c r="STA88" s="1019"/>
      <c r="STB88" s="1019"/>
      <c r="STC88" s="1019"/>
      <c r="STD88" s="1019"/>
      <c r="STE88" s="1019"/>
      <c r="STF88" s="1019"/>
      <c r="STG88" s="1019"/>
      <c r="STH88" s="1019"/>
      <c r="STI88" s="1019"/>
      <c r="STJ88" s="1019"/>
      <c r="STK88" s="1019"/>
      <c r="STL88" s="1019"/>
      <c r="STM88" s="1019"/>
      <c r="STN88" s="1019"/>
      <c r="STO88" s="1019"/>
      <c r="STP88" s="1019"/>
      <c r="STQ88" s="1019"/>
      <c r="STR88" s="1019"/>
      <c r="STS88" s="1019"/>
      <c r="STT88" s="1019"/>
      <c r="STU88" s="1019"/>
      <c r="STV88" s="1019"/>
      <c r="STW88" s="1019"/>
      <c r="STX88" s="1019"/>
      <c r="STY88" s="1019"/>
      <c r="STZ88" s="1019"/>
      <c r="SUA88" s="1019"/>
      <c r="SUB88" s="1019"/>
      <c r="SUC88" s="1019"/>
      <c r="SUD88" s="1019"/>
      <c r="SUE88" s="1019"/>
      <c r="SUF88" s="1019"/>
      <c r="SUG88" s="1019"/>
      <c r="SUH88" s="1019"/>
      <c r="SUI88" s="1019"/>
      <c r="SUJ88" s="1019"/>
      <c r="SUK88" s="1019"/>
      <c r="SUL88" s="1019"/>
      <c r="SUM88" s="1019"/>
      <c r="SUN88" s="1019"/>
      <c r="SUO88" s="1019"/>
      <c r="SUP88" s="1019"/>
      <c r="SUQ88" s="1019"/>
      <c r="SUR88" s="1019"/>
      <c r="SUS88" s="1019"/>
      <c r="SUT88" s="1019"/>
      <c r="SUU88" s="1019"/>
      <c r="SUV88" s="1019"/>
      <c r="SUW88" s="1019"/>
      <c r="SUX88" s="1019"/>
      <c r="SUY88" s="1019"/>
      <c r="SUZ88" s="1019"/>
      <c r="SVA88" s="1019"/>
      <c r="SVB88" s="1019"/>
      <c r="SVC88" s="1019"/>
      <c r="SVD88" s="1019"/>
      <c r="SVE88" s="1019"/>
      <c r="SVF88" s="1019"/>
      <c r="SVG88" s="1019"/>
      <c r="SVH88" s="1019"/>
      <c r="SVI88" s="1019"/>
      <c r="SVJ88" s="1019"/>
      <c r="SVK88" s="1019"/>
      <c r="SVL88" s="1019"/>
      <c r="SVM88" s="1019"/>
      <c r="SVN88" s="1019"/>
      <c r="SVO88" s="1019"/>
      <c r="SVP88" s="1019"/>
      <c r="SVQ88" s="1019"/>
      <c r="SVR88" s="1019"/>
      <c r="SVS88" s="1019"/>
      <c r="SVT88" s="1019"/>
      <c r="SVU88" s="1019"/>
      <c r="SVV88" s="1019"/>
      <c r="SVW88" s="1019"/>
      <c r="SVX88" s="1019"/>
      <c r="SVY88" s="1019"/>
      <c r="SVZ88" s="1019"/>
      <c r="SWA88" s="1019"/>
      <c r="SWB88" s="1019"/>
      <c r="SWC88" s="1019"/>
      <c r="SWD88" s="1019"/>
      <c r="SWE88" s="1019"/>
      <c r="SWF88" s="1019"/>
      <c r="SWG88" s="1019"/>
      <c r="SWH88" s="1019"/>
      <c r="SWI88" s="1019"/>
      <c r="SWJ88" s="1019"/>
      <c r="SWK88" s="1019"/>
      <c r="SWL88" s="1019"/>
      <c r="SWM88" s="1019"/>
      <c r="SWN88" s="1019"/>
      <c r="SWO88" s="1019"/>
      <c r="SWP88" s="1019"/>
      <c r="SWQ88" s="1019"/>
      <c r="SWR88" s="1019"/>
      <c r="SWS88" s="1019"/>
      <c r="SWT88" s="1019"/>
      <c r="SWU88" s="1019"/>
      <c r="SWV88" s="1019"/>
      <c r="SWW88" s="1019"/>
      <c r="SWX88" s="1019"/>
      <c r="SWY88" s="1019"/>
      <c r="SWZ88" s="1019"/>
      <c r="SXA88" s="1019"/>
      <c r="SXB88" s="1019"/>
      <c r="SXC88" s="1019"/>
      <c r="SXD88" s="1019"/>
      <c r="SXE88" s="1019"/>
      <c r="SXF88" s="1019"/>
      <c r="SXG88" s="1019"/>
      <c r="SXH88" s="1019"/>
      <c r="SXI88" s="1019"/>
      <c r="SXJ88" s="1019"/>
      <c r="SXK88" s="1019"/>
      <c r="SXL88" s="1019"/>
      <c r="SXM88" s="1019"/>
      <c r="SXN88" s="1019"/>
      <c r="SXO88" s="1019"/>
      <c r="SXP88" s="1019"/>
      <c r="SXQ88" s="1019"/>
      <c r="SXR88" s="1019"/>
      <c r="SXS88" s="1019"/>
      <c r="SXT88" s="1019"/>
      <c r="SXU88" s="1019"/>
      <c r="SXV88" s="1019"/>
      <c r="SXW88" s="1019"/>
      <c r="SXX88" s="1019"/>
      <c r="SXY88" s="1019"/>
      <c r="SXZ88" s="1019"/>
      <c r="SYA88" s="1019"/>
      <c r="SYB88" s="1019"/>
      <c r="SYC88" s="1019"/>
      <c r="SYD88" s="1019"/>
      <c r="SYE88" s="1019"/>
      <c r="SYF88" s="1019"/>
      <c r="SYG88" s="1019"/>
      <c r="SYH88" s="1019"/>
      <c r="SYI88" s="1019"/>
      <c r="SYJ88" s="1019"/>
      <c r="SYK88" s="1019"/>
      <c r="SYL88" s="1019"/>
      <c r="SYM88" s="1019"/>
      <c r="SYN88" s="1019"/>
      <c r="SYO88" s="1019"/>
      <c r="SYP88" s="1019"/>
      <c r="SYQ88" s="1019"/>
      <c r="SYR88" s="1019"/>
      <c r="SYS88" s="1019"/>
      <c r="SYT88" s="1019"/>
      <c r="SYU88" s="1019"/>
      <c r="SYV88" s="1019"/>
      <c r="SYW88" s="1019"/>
      <c r="SYX88" s="1019"/>
      <c r="SYY88" s="1019"/>
      <c r="SYZ88" s="1019"/>
      <c r="SZA88" s="1019"/>
      <c r="SZB88" s="1019"/>
      <c r="SZC88" s="1019"/>
      <c r="SZD88" s="1019"/>
      <c r="SZE88" s="1019"/>
      <c r="SZF88" s="1019"/>
      <c r="SZG88" s="1019"/>
      <c r="SZH88" s="1019"/>
      <c r="SZI88" s="1019"/>
      <c r="SZJ88" s="1019"/>
      <c r="SZK88" s="1019"/>
      <c r="SZL88" s="1019"/>
      <c r="SZM88" s="1019"/>
      <c r="SZN88" s="1019"/>
      <c r="SZO88" s="1019"/>
      <c r="SZP88" s="1019"/>
      <c r="SZQ88" s="1019"/>
      <c r="SZR88" s="1019"/>
      <c r="SZS88" s="1019"/>
      <c r="SZT88" s="1019"/>
      <c r="SZU88" s="1019"/>
      <c r="SZV88" s="1019"/>
      <c r="SZW88" s="1019"/>
      <c r="SZX88" s="1019"/>
      <c r="SZY88" s="1019"/>
      <c r="SZZ88" s="1019"/>
      <c r="TAA88" s="1019"/>
      <c r="TAB88" s="1019"/>
      <c r="TAC88" s="1019"/>
      <c r="TAD88" s="1019"/>
      <c r="TAE88" s="1019"/>
      <c r="TAF88" s="1019"/>
      <c r="TAG88" s="1019"/>
      <c r="TAH88" s="1019"/>
      <c r="TAI88" s="1019"/>
      <c r="TAJ88" s="1019"/>
      <c r="TAK88" s="1019"/>
      <c r="TAL88" s="1019"/>
      <c r="TAM88" s="1019"/>
      <c r="TAN88" s="1019"/>
      <c r="TAO88" s="1019"/>
      <c r="TAP88" s="1019"/>
      <c r="TAQ88" s="1019"/>
      <c r="TAR88" s="1019"/>
      <c r="TAS88" s="1019"/>
      <c r="TAT88" s="1019"/>
      <c r="TAU88" s="1019"/>
      <c r="TAV88" s="1019"/>
      <c r="TAW88" s="1019"/>
      <c r="TAX88" s="1019"/>
      <c r="TAY88" s="1019"/>
      <c r="TAZ88" s="1019"/>
      <c r="TBA88" s="1019"/>
      <c r="TBB88" s="1019"/>
      <c r="TBC88" s="1019"/>
      <c r="TBD88" s="1019"/>
      <c r="TBE88" s="1019"/>
      <c r="TBF88" s="1019"/>
      <c r="TBG88" s="1019"/>
      <c r="TBH88" s="1019"/>
      <c r="TBI88" s="1019"/>
      <c r="TBJ88" s="1019"/>
      <c r="TBK88" s="1019"/>
      <c r="TBL88" s="1019"/>
      <c r="TBM88" s="1019"/>
      <c r="TBN88" s="1019"/>
      <c r="TBO88" s="1019"/>
      <c r="TBP88" s="1019"/>
      <c r="TBQ88" s="1019"/>
      <c r="TBR88" s="1019"/>
      <c r="TBS88" s="1019"/>
      <c r="TBT88" s="1019"/>
      <c r="TBU88" s="1019"/>
      <c r="TBV88" s="1019"/>
      <c r="TBW88" s="1019"/>
      <c r="TBX88" s="1019"/>
      <c r="TBY88" s="1019"/>
      <c r="TBZ88" s="1019"/>
      <c r="TCA88" s="1019"/>
      <c r="TCB88" s="1019"/>
      <c r="TCC88" s="1019"/>
      <c r="TCD88" s="1019"/>
      <c r="TCE88" s="1019"/>
      <c r="TCF88" s="1019"/>
      <c r="TCG88" s="1019"/>
      <c r="TCH88" s="1019"/>
      <c r="TCI88" s="1019"/>
      <c r="TCJ88" s="1019"/>
      <c r="TCK88" s="1019"/>
      <c r="TCL88" s="1019"/>
      <c r="TCM88" s="1019"/>
      <c r="TCN88" s="1019"/>
      <c r="TCO88" s="1019"/>
      <c r="TCP88" s="1019"/>
      <c r="TCQ88" s="1019"/>
      <c r="TCR88" s="1019"/>
      <c r="TCS88" s="1019"/>
      <c r="TCT88" s="1019"/>
      <c r="TCU88" s="1019"/>
      <c r="TCV88" s="1019"/>
      <c r="TCW88" s="1019"/>
      <c r="TCX88" s="1019"/>
      <c r="TCY88" s="1019"/>
      <c r="TCZ88" s="1019"/>
      <c r="TDA88" s="1019"/>
      <c r="TDB88" s="1019"/>
      <c r="TDC88" s="1019"/>
      <c r="TDD88" s="1019"/>
      <c r="TDE88" s="1019"/>
      <c r="TDF88" s="1019"/>
      <c r="TDG88" s="1019"/>
      <c r="TDH88" s="1019"/>
      <c r="TDI88" s="1019"/>
      <c r="TDJ88" s="1019"/>
      <c r="TDK88" s="1019"/>
      <c r="TDL88" s="1019"/>
      <c r="TDM88" s="1019"/>
      <c r="TDN88" s="1019"/>
      <c r="TDO88" s="1019"/>
      <c r="TDP88" s="1019"/>
      <c r="TDQ88" s="1019"/>
      <c r="TDR88" s="1019"/>
      <c r="TDS88" s="1019"/>
      <c r="TDT88" s="1019"/>
      <c r="TDU88" s="1019"/>
      <c r="TDV88" s="1019"/>
      <c r="TDW88" s="1019"/>
      <c r="TDX88" s="1019"/>
      <c r="TDY88" s="1019"/>
      <c r="TDZ88" s="1019"/>
      <c r="TEA88" s="1019"/>
      <c r="TEB88" s="1019"/>
      <c r="TEC88" s="1019"/>
      <c r="TED88" s="1019"/>
      <c r="TEE88" s="1019"/>
      <c r="TEF88" s="1019"/>
      <c r="TEG88" s="1019"/>
      <c r="TEH88" s="1019"/>
      <c r="TEI88" s="1019"/>
      <c r="TEJ88" s="1019"/>
      <c r="TEK88" s="1019"/>
      <c r="TEL88" s="1019"/>
      <c r="TEM88" s="1019"/>
      <c r="TEN88" s="1019"/>
      <c r="TEO88" s="1019"/>
      <c r="TEP88" s="1019"/>
      <c r="TEQ88" s="1019"/>
      <c r="TER88" s="1019"/>
      <c r="TES88" s="1019"/>
      <c r="TET88" s="1019"/>
      <c r="TEU88" s="1019"/>
      <c r="TEV88" s="1019"/>
      <c r="TEW88" s="1019"/>
      <c r="TEX88" s="1019"/>
      <c r="TEY88" s="1019"/>
      <c r="TEZ88" s="1019"/>
      <c r="TFA88" s="1019"/>
      <c r="TFB88" s="1019"/>
      <c r="TFC88" s="1019"/>
      <c r="TFD88" s="1019"/>
      <c r="TFE88" s="1019"/>
      <c r="TFF88" s="1019"/>
      <c r="TFG88" s="1019"/>
      <c r="TFH88" s="1019"/>
      <c r="TFI88" s="1019"/>
      <c r="TFJ88" s="1019"/>
      <c r="TFK88" s="1019"/>
      <c r="TFL88" s="1019"/>
      <c r="TFM88" s="1019"/>
      <c r="TFN88" s="1019"/>
      <c r="TFO88" s="1019"/>
      <c r="TFP88" s="1019"/>
      <c r="TFQ88" s="1019"/>
      <c r="TFR88" s="1019"/>
      <c r="TFS88" s="1019"/>
      <c r="TFT88" s="1019"/>
      <c r="TFU88" s="1019"/>
      <c r="TFV88" s="1019"/>
      <c r="TFW88" s="1019"/>
      <c r="TFX88" s="1019"/>
      <c r="TFY88" s="1019"/>
      <c r="TFZ88" s="1019"/>
      <c r="TGA88" s="1019"/>
      <c r="TGB88" s="1019"/>
      <c r="TGC88" s="1019"/>
      <c r="TGD88" s="1019"/>
      <c r="TGE88" s="1019"/>
      <c r="TGF88" s="1019"/>
      <c r="TGG88" s="1019"/>
      <c r="TGH88" s="1019"/>
      <c r="TGI88" s="1019"/>
      <c r="TGJ88" s="1019"/>
      <c r="TGK88" s="1019"/>
      <c r="TGL88" s="1019"/>
      <c r="TGM88" s="1019"/>
      <c r="TGN88" s="1019"/>
      <c r="TGO88" s="1019"/>
      <c r="TGP88" s="1019"/>
      <c r="TGQ88" s="1019"/>
      <c r="TGR88" s="1019"/>
      <c r="TGS88" s="1019"/>
      <c r="TGT88" s="1019"/>
      <c r="TGU88" s="1019"/>
      <c r="TGV88" s="1019"/>
      <c r="TGW88" s="1019"/>
      <c r="TGX88" s="1019"/>
      <c r="TGY88" s="1019"/>
      <c r="TGZ88" s="1019"/>
      <c r="THA88" s="1019"/>
      <c r="THB88" s="1019"/>
      <c r="THC88" s="1019"/>
      <c r="THD88" s="1019"/>
      <c r="THE88" s="1019"/>
      <c r="THF88" s="1019"/>
      <c r="THG88" s="1019"/>
      <c r="THH88" s="1019"/>
      <c r="THI88" s="1019"/>
      <c r="THJ88" s="1019"/>
      <c r="THK88" s="1019"/>
      <c r="THL88" s="1019"/>
      <c r="THM88" s="1019"/>
      <c r="THN88" s="1019"/>
      <c r="THO88" s="1019"/>
      <c r="THP88" s="1019"/>
      <c r="THQ88" s="1019"/>
      <c r="THR88" s="1019"/>
      <c r="THS88" s="1019"/>
      <c r="THT88" s="1019"/>
      <c r="THU88" s="1019"/>
      <c r="THV88" s="1019"/>
      <c r="THW88" s="1019"/>
      <c r="THX88" s="1019"/>
      <c r="THY88" s="1019"/>
      <c r="THZ88" s="1019"/>
      <c r="TIA88" s="1019"/>
      <c r="TIB88" s="1019"/>
      <c r="TIC88" s="1019"/>
      <c r="TID88" s="1019"/>
      <c r="TIE88" s="1019"/>
      <c r="TIF88" s="1019"/>
      <c r="TIG88" s="1019"/>
      <c r="TIH88" s="1019"/>
      <c r="TII88" s="1019"/>
      <c r="TIJ88" s="1019"/>
      <c r="TIK88" s="1019"/>
      <c r="TIL88" s="1019"/>
      <c r="TIM88" s="1019"/>
      <c r="TIN88" s="1019"/>
      <c r="TIO88" s="1019"/>
      <c r="TIP88" s="1019"/>
      <c r="TIQ88" s="1019"/>
      <c r="TIR88" s="1019"/>
      <c r="TIS88" s="1019"/>
      <c r="TIT88" s="1019"/>
      <c r="TIU88" s="1019"/>
      <c r="TIV88" s="1019"/>
      <c r="TIW88" s="1019"/>
      <c r="TIX88" s="1019"/>
      <c r="TIY88" s="1019"/>
      <c r="TIZ88" s="1019"/>
      <c r="TJA88" s="1019"/>
      <c r="TJB88" s="1019"/>
      <c r="TJC88" s="1019"/>
      <c r="TJD88" s="1019"/>
      <c r="TJE88" s="1019"/>
      <c r="TJF88" s="1019"/>
      <c r="TJG88" s="1019"/>
      <c r="TJH88" s="1019"/>
      <c r="TJI88" s="1019"/>
      <c r="TJJ88" s="1019"/>
      <c r="TJK88" s="1019"/>
      <c r="TJL88" s="1019"/>
      <c r="TJM88" s="1019"/>
      <c r="TJN88" s="1019"/>
      <c r="TJO88" s="1019"/>
      <c r="TJP88" s="1019"/>
      <c r="TJQ88" s="1019"/>
      <c r="TJR88" s="1019"/>
      <c r="TJS88" s="1019"/>
      <c r="TJT88" s="1019"/>
      <c r="TJU88" s="1019"/>
      <c r="TJV88" s="1019"/>
      <c r="TJW88" s="1019"/>
      <c r="TJX88" s="1019"/>
      <c r="TJY88" s="1019"/>
      <c r="TJZ88" s="1019"/>
      <c r="TKA88" s="1019"/>
      <c r="TKB88" s="1019"/>
      <c r="TKC88" s="1019"/>
      <c r="TKD88" s="1019"/>
      <c r="TKE88" s="1019"/>
      <c r="TKF88" s="1019"/>
      <c r="TKG88" s="1019"/>
      <c r="TKH88" s="1019"/>
      <c r="TKI88" s="1019"/>
      <c r="TKJ88" s="1019"/>
      <c r="TKK88" s="1019"/>
      <c r="TKL88" s="1019"/>
      <c r="TKM88" s="1019"/>
      <c r="TKN88" s="1019"/>
      <c r="TKO88" s="1019"/>
      <c r="TKP88" s="1019"/>
      <c r="TKQ88" s="1019"/>
      <c r="TKR88" s="1019"/>
      <c r="TKS88" s="1019"/>
      <c r="TKT88" s="1019"/>
      <c r="TKU88" s="1019"/>
      <c r="TKV88" s="1019"/>
      <c r="TKW88" s="1019"/>
      <c r="TKX88" s="1019"/>
      <c r="TKY88" s="1019"/>
      <c r="TKZ88" s="1019"/>
      <c r="TLA88" s="1019"/>
      <c r="TLB88" s="1019"/>
      <c r="TLC88" s="1019"/>
      <c r="TLD88" s="1019"/>
      <c r="TLE88" s="1019"/>
      <c r="TLF88" s="1019"/>
      <c r="TLG88" s="1019"/>
      <c r="TLH88" s="1019"/>
      <c r="TLI88" s="1019"/>
      <c r="TLJ88" s="1019"/>
      <c r="TLK88" s="1019"/>
      <c r="TLL88" s="1019"/>
      <c r="TLM88" s="1019"/>
      <c r="TLN88" s="1019"/>
      <c r="TLO88" s="1019"/>
      <c r="TLP88" s="1019"/>
      <c r="TLQ88" s="1019"/>
      <c r="TLR88" s="1019"/>
      <c r="TLS88" s="1019"/>
      <c r="TLT88" s="1019"/>
      <c r="TLU88" s="1019"/>
      <c r="TLV88" s="1019"/>
      <c r="TLW88" s="1019"/>
      <c r="TLX88" s="1019"/>
      <c r="TLY88" s="1019"/>
      <c r="TLZ88" s="1019"/>
      <c r="TMA88" s="1019"/>
      <c r="TMB88" s="1019"/>
      <c r="TMC88" s="1019"/>
      <c r="TMD88" s="1019"/>
      <c r="TME88" s="1019"/>
      <c r="TMF88" s="1019"/>
      <c r="TMG88" s="1019"/>
      <c r="TMH88" s="1019"/>
      <c r="TMI88" s="1019"/>
      <c r="TMJ88" s="1019"/>
      <c r="TMK88" s="1019"/>
      <c r="TML88" s="1019"/>
      <c r="TMM88" s="1019"/>
      <c r="TMN88" s="1019"/>
      <c r="TMO88" s="1019"/>
      <c r="TMP88" s="1019"/>
      <c r="TMQ88" s="1019"/>
      <c r="TMR88" s="1019"/>
      <c r="TMS88" s="1019"/>
      <c r="TMT88" s="1019"/>
      <c r="TMU88" s="1019"/>
      <c r="TMV88" s="1019"/>
      <c r="TMW88" s="1019"/>
      <c r="TMX88" s="1019"/>
      <c r="TMY88" s="1019"/>
      <c r="TMZ88" s="1019"/>
      <c r="TNA88" s="1019"/>
      <c r="TNB88" s="1019"/>
      <c r="TNC88" s="1019"/>
      <c r="TND88" s="1019"/>
      <c r="TNE88" s="1019"/>
      <c r="TNF88" s="1019"/>
      <c r="TNG88" s="1019"/>
      <c r="TNH88" s="1019"/>
      <c r="TNI88" s="1019"/>
      <c r="TNJ88" s="1019"/>
      <c r="TNK88" s="1019"/>
      <c r="TNL88" s="1019"/>
      <c r="TNM88" s="1019"/>
      <c r="TNN88" s="1019"/>
      <c r="TNO88" s="1019"/>
      <c r="TNP88" s="1019"/>
      <c r="TNQ88" s="1019"/>
      <c r="TNR88" s="1019"/>
      <c r="TNS88" s="1019"/>
      <c r="TNT88" s="1019"/>
      <c r="TNU88" s="1019"/>
      <c r="TNV88" s="1019"/>
      <c r="TNW88" s="1019"/>
      <c r="TNX88" s="1019"/>
      <c r="TNY88" s="1019"/>
      <c r="TNZ88" s="1019"/>
      <c r="TOA88" s="1019"/>
      <c r="TOB88" s="1019"/>
      <c r="TOC88" s="1019"/>
      <c r="TOD88" s="1019"/>
      <c r="TOE88" s="1019"/>
      <c r="TOF88" s="1019"/>
      <c r="TOG88" s="1019"/>
      <c r="TOH88" s="1019"/>
      <c r="TOI88" s="1019"/>
      <c r="TOJ88" s="1019"/>
      <c r="TOK88" s="1019"/>
      <c r="TOL88" s="1019"/>
      <c r="TOM88" s="1019"/>
      <c r="TON88" s="1019"/>
      <c r="TOO88" s="1019"/>
      <c r="TOP88" s="1019"/>
      <c r="TOQ88" s="1019"/>
      <c r="TOR88" s="1019"/>
      <c r="TOS88" s="1019"/>
      <c r="TOT88" s="1019"/>
      <c r="TOU88" s="1019"/>
      <c r="TOV88" s="1019"/>
      <c r="TOW88" s="1019"/>
      <c r="TOX88" s="1019"/>
      <c r="TOY88" s="1019"/>
      <c r="TOZ88" s="1019"/>
      <c r="TPA88" s="1019"/>
      <c r="TPB88" s="1019"/>
      <c r="TPC88" s="1019"/>
      <c r="TPD88" s="1019"/>
      <c r="TPE88" s="1019"/>
      <c r="TPF88" s="1019"/>
      <c r="TPG88" s="1019"/>
      <c r="TPH88" s="1019"/>
      <c r="TPI88" s="1019"/>
      <c r="TPJ88" s="1019"/>
      <c r="TPK88" s="1019"/>
      <c r="TPL88" s="1019"/>
      <c r="TPM88" s="1019"/>
      <c r="TPN88" s="1019"/>
      <c r="TPO88" s="1019"/>
      <c r="TPP88" s="1019"/>
      <c r="TPQ88" s="1019"/>
      <c r="TPR88" s="1019"/>
      <c r="TPS88" s="1019"/>
      <c r="TPT88" s="1019"/>
      <c r="TPU88" s="1019"/>
      <c r="TPV88" s="1019"/>
      <c r="TPW88" s="1019"/>
      <c r="TPX88" s="1019"/>
      <c r="TPY88" s="1019"/>
      <c r="TPZ88" s="1019"/>
      <c r="TQA88" s="1019"/>
      <c r="TQB88" s="1019"/>
      <c r="TQC88" s="1019"/>
      <c r="TQD88" s="1019"/>
      <c r="TQE88" s="1019"/>
      <c r="TQF88" s="1019"/>
      <c r="TQG88" s="1019"/>
      <c r="TQH88" s="1019"/>
      <c r="TQI88" s="1019"/>
      <c r="TQJ88" s="1019"/>
      <c r="TQK88" s="1019"/>
      <c r="TQL88" s="1019"/>
      <c r="TQM88" s="1019"/>
      <c r="TQN88" s="1019"/>
      <c r="TQO88" s="1019"/>
      <c r="TQP88" s="1019"/>
      <c r="TQQ88" s="1019"/>
      <c r="TQR88" s="1019"/>
      <c r="TQS88" s="1019"/>
      <c r="TQT88" s="1019"/>
      <c r="TQU88" s="1019"/>
      <c r="TQV88" s="1019"/>
      <c r="TQW88" s="1019"/>
      <c r="TQX88" s="1019"/>
      <c r="TQY88" s="1019"/>
      <c r="TQZ88" s="1019"/>
      <c r="TRA88" s="1019"/>
      <c r="TRB88" s="1019"/>
      <c r="TRC88" s="1019"/>
      <c r="TRD88" s="1019"/>
      <c r="TRE88" s="1019"/>
      <c r="TRF88" s="1019"/>
      <c r="TRG88" s="1019"/>
      <c r="TRH88" s="1019"/>
      <c r="TRI88" s="1019"/>
      <c r="TRJ88" s="1019"/>
      <c r="TRK88" s="1019"/>
      <c r="TRL88" s="1019"/>
      <c r="TRM88" s="1019"/>
      <c r="TRN88" s="1019"/>
      <c r="TRO88" s="1019"/>
      <c r="TRP88" s="1019"/>
      <c r="TRQ88" s="1019"/>
      <c r="TRR88" s="1019"/>
      <c r="TRS88" s="1019"/>
      <c r="TRT88" s="1019"/>
      <c r="TRU88" s="1019"/>
      <c r="TRV88" s="1019"/>
      <c r="TRW88" s="1019"/>
      <c r="TRX88" s="1019"/>
      <c r="TRY88" s="1019"/>
      <c r="TRZ88" s="1019"/>
      <c r="TSA88" s="1019"/>
      <c r="TSB88" s="1019"/>
      <c r="TSC88" s="1019"/>
      <c r="TSD88" s="1019"/>
      <c r="TSE88" s="1019"/>
      <c r="TSF88" s="1019"/>
      <c r="TSG88" s="1019"/>
      <c r="TSH88" s="1019"/>
      <c r="TSI88" s="1019"/>
      <c r="TSJ88" s="1019"/>
      <c r="TSK88" s="1019"/>
      <c r="TSL88" s="1019"/>
      <c r="TSM88" s="1019"/>
      <c r="TSN88" s="1019"/>
      <c r="TSO88" s="1019"/>
      <c r="TSP88" s="1019"/>
      <c r="TSQ88" s="1019"/>
      <c r="TSR88" s="1019"/>
      <c r="TSS88" s="1019"/>
      <c r="TST88" s="1019"/>
      <c r="TSU88" s="1019"/>
      <c r="TSV88" s="1019"/>
      <c r="TSW88" s="1019"/>
      <c r="TSX88" s="1019"/>
      <c r="TSY88" s="1019"/>
      <c r="TSZ88" s="1019"/>
      <c r="TTA88" s="1019"/>
      <c r="TTB88" s="1019"/>
      <c r="TTC88" s="1019"/>
      <c r="TTD88" s="1019"/>
      <c r="TTE88" s="1019"/>
      <c r="TTF88" s="1019"/>
      <c r="TTG88" s="1019"/>
      <c r="TTH88" s="1019"/>
      <c r="TTI88" s="1019"/>
      <c r="TTJ88" s="1019"/>
      <c r="TTK88" s="1019"/>
      <c r="TTL88" s="1019"/>
      <c r="TTM88" s="1019"/>
      <c r="TTN88" s="1019"/>
      <c r="TTO88" s="1019"/>
      <c r="TTP88" s="1019"/>
      <c r="TTQ88" s="1019"/>
      <c r="TTR88" s="1019"/>
      <c r="TTS88" s="1019"/>
      <c r="TTT88" s="1019"/>
      <c r="TTU88" s="1019"/>
      <c r="TTV88" s="1019"/>
      <c r="TTW88" s="1019"/>
      <c r="TTX88" s="1019"/>
      <c r="TTY88" s="1019"/>
      <c r="TTZ88" s="1019"/>
      <c r="TUA88" s="1019"/>
      <c r="TUB88" s="1019"/>
      <c r="TUC88" s="1019"/>
      <c r="TUD88" s="1019"/>
      <c r="TUE88" s="1019"/>
      <c r="TUF88" s="1019"/>
      <c r="TUG88" s="1019"/>
      <c r="TUH88" s="1019"/>
      <c r="TUI88" s="1019"/>
      <c r="TUJ88" s="1019"/>
      <c r="TUK88" s="1019"/>
      <c r="TUL88" s="1019"/>
      <c r="TUM88" s="1019"/>
      <c r="TUN88" s="1019"/>
      <c r="TUO88" s="1019"/>
      <c r="TUP88" s="1019"/>
      <c r="TUQ88" s="1019"/>
      <c r="TUR88" s="1019"/>
      <c r="TUS88" s="1019"/>
      <c r="TUT88" s="1019"/>
      <c r="TUU88" s="1019"/>
      <c r="TUV88" s="1019"/>
      <c r="TUW88" s="1019"/>
      <c r="TUX88" s="1019"/>
      <c r="TUY88" s="1019"/>
      <c r="TUZ88" s="1019"/>
      <c r="TVA88" s="1019"/>
      <c r="TVB88" s="1019"/>
      <c r="TVC88" s="1019"/>
      <c r="TVD88" s="1019"/>
      <c r="TVE88" s="1019"/>
      <c r="TVF88" s="1019"/>
      <c r="TVG88" s="1019"/>
      <c r="TVH88" s="1019"/>
      <c r="TVI88" s="1019"/>
      <c r="TVJ88" s="1019"/>
      <c r="TVK88" s="1019"/>
      <c r="TVL88" s="1019"/>
      <c r="TVM88" s="1019"/>
      <c r="TVN88" s="1019"/>
      <c r="TVO88" s="1019"/>
      <c r="TVP88" s="1019"/>
      <c r="TVQ88" s="1019"/>
      <c r="TVR88" s="1019"/>
      <c r="TVS88" s="1019"/>
      <c r="TVT88" s="1019"/>
      <c r="TVU88" s="1019"/>
      <c r="TVV88" s="1019"/>
      <c r="TVW88" s="1019"/>
      <c r="TVX88" s="1019"/>
      <c r="TVY88" s="1019"/>
      <c r="TVZ88" s="1019"/>
      <c r="TWA88" s="1019"/>
      <c r="TWB88" s="1019"/>
      <c r="TWC88" s="1019"/>
      <c r="TWD88" s="1019"/>
      <c r="TWE88" s="1019"/>
      <c r="TWF88" s="1019"/>
      <c r="TWG88" s="1019"/>
      <c r="TWH88" s="1019"/>
      <c r="TWI88" s="1019"/>
      <c r="TWJ88" s="1019"/>
      <c r="TWK88" s="1019"/>
      <c r="TWL88" s="1019"/>
      <c r="TWM88" s="1019"/>
      <c r="TWN88" s="1019"/>
      <c r="TWO88" s="1019"/>
      <c r="TWP88" s="1019"/>
      <c r="TWQ88" s="1019"/>
      <c r="TWR88" s="1019"/>
      <c r="TWS88" s="1019"/>
      <c r="TWT88" s="1019"/>
      <c r="TWU88" s="1019"/>
      <c r="TWV88" s="1019"/>
      <c r="TWW88" s="1019"/>
      <c r="TWX88" s="1019"/>
      <c r="TWY88" s="1019"/>
      <c r="TWZ88" s="1019"/>
      <c r="TXA88" s="1019"/>
      <c r="TXB88" s="1019"/>
      <c r="TXC88" s="1019"/>
      <c r="TXD88" s="1019"/>
      <c r="TXE88" s="1019"/>
      <c r="TXF88" s="1019"/>
      <c r="TXG88" s="1019"/>
      <c r="TXH88" s="1019"/>
      <c r="TXI88" s="1019"/>
      <c r="TXJ88" s="1019"/>
      <c r="TXK88" s="1019"/>
      <c r="TXL88" s="1019"/>
      <c r="TXM88" s="1019"/>
      <c r="TXN88" s="1019"/>
      <c r="TXO88" s="1019"/>
      <c r="TXP88" s="1019"/>
      <c r="TXQ88" s="1019"/>
      <c r="TXR88" s="1019"/>
      <c r="TXS88" s="1019"/>
      <c r="TXT88" s="1019"/>
      <c r="TXU88" s="1019"/>
      <c r="TXV88" s="1019"/>
      <c r="TXW88" s="1019"/>
      <c r="TXX88" s="1019"/>
      <c r="TXY88" s="1019"/>
      <c r="TXZ88" s="1019"/>
      <c r="TYA88" s="1019"/>
      <c r="TYB88" s="1019"/>
      <c r="TYC88" s="1019"/>
      <c r="TYD88" s="1019"/>
      <c r="TYE88" s="1019"/>
      <c r="TYF88" s="1019"/>
      <c r="TYG88" s="1019"/>
      <c r="TYH88" s="1019"/>
      <c r="TYI88" s="1019"/>
      <c r="TYJ88" s="1019"/>
      <c r="TYK88" s="1019"/>
      <c r="TYL88" s="1019"/>
      <c r="TYM88" s="1019"/>
      <c r="TYN88" s="1019"/>
      <c r="TYO88" s="1019"/>
      <c r="TYP88" s="1019"/>
      <c r="TYQ88" s="1019"/>
      <c r="TYR88" s="1019"/>
      <c r="TYS88" s="1019"/>
      <c r="TYT88" s="1019"/>
      <c r="TYU88" s="1019"/>
      <c r="TYV88" s="1019"/>
      <c r="TYW88" s="1019"/>
      <c r="TYX88" s="1019"/>
      <c r="TYY88" s="1019"/>
      <c r="TYZ88" s="1019"/>
      <c r="TZA88" s="1019"/>
      <c r="TZB88" s="1019"/>
      <c r="TZC88" s="1019"/>
      <c r="TZD88" s="1019"/>
      <c r="TZE88" s="1019"/>
      <c r="TZF88" s="1019"/>
      <c r="TZG88" s="1019"/>
      <c r="TZH88" s="1019"/>
      <c r="TZI88" s="1019"/>
      <c r="TZJ88" s="1019"/>
      <c r="TZK88" s="1019"/>
      <c r="TZL88" s="1019"/>
      <c r="TZM88" s="1019"/>
      <c r="TZN88" s="1019"/>
      <c r="TZO88" s="1019"/>
      <c r="TZP88" s="1019"/>
      <c r="TZQ88" s="1019"/>
      <c r="TZR88" s="1019"/>
      <c r="TZS88" s="1019"/>
      <c r="TZT88" s="1019"/>
      <c r="TZU88" s="1019"/>
      <c r="TZV88" s="1019"/>
      <c r="TZW88" s="1019"/>
      <c r="TZX88" s="1019"/>
      <c r="TZY88" s="1019"/>
      <c r="TZZ88" s="1019"/>
      <c r="UAA88" s="1019"/>
      <c r="UAB88" s="1019"/>
      <c r="UAC88" s="1019"/>
      <c r="UAD88" s="1019"/>
      <c r="UAE88" s="1019"/>
      <c r="UAF88" s="1019"/>
      <c r="UAG88" s="1019"/>
      <c r="UAH88" s="1019"/>
      <c r="UAI88" s="1019"/>
      <c r="UAJ88" s="1019"/>
      <c r="UAK88" s="1019"/>
      <c r="UAL88" s="1019"/>
      <c r="UAM88" s="1019"/>
      <c r="UAN88" s="1019"/>
      <c r="UAO88" s="1019"/>
      <c r="UAP88" s="1019"/>
      <c r="UAQ88" s="1019"/>
      <c r="UAR88" s="1019"/>
      <c r="UAS88" s="1019"/>
      <c r="UAT88" s="1019"/>
      <c r="UAU88" s="1019"/>
      <c r="UAV88" s="1019"/>
      <c r="UAW88" s="1019"/>
      <c r="UAX88" s="1019"/>
      <c r="UAY88" s="1019"/>
      <c r="UAZ88" s="1019"/>
      <c r="UBA88" s="1019"/>
      <c r="UBB88" s="1019"/>
      <c r="UBC88" s="1019"/>
      <c r="UBD88" s="1019"/>
      <c r="UBE88" s="1019"/>
      <c r="UBF88" s="1019"/>
      <c r="UBG88" s="1019"/>
      <c r="UBH88" s="1019"/>
      <c r="UBI88" s="1019"/>
      <c r="UBJ88" s="1019"/>
      <c r="UBK88" s="1019"/>
      <c r="UBL88" s="1019"/>
      <c r="UBM88" s="1019"/>
      <c r="UBN88" s="1019"/>
      <c r="UBO88" s="1019"/>
      <c r="UBP88" s="1019"/>
      <c r="UBQ88" s="1019"/>
      <c r="UBR88" s="1019"/>
      <c r="UBS88" s="1019"/>
      <c r="UBT88" s="1019"/>
      <c r="UBU88" s="1019"/>
      <c r="UBV88" s="1019"/>
      <c r="UBW88" s="1019"/>
      <c r="UBX88" s="1019"/>
      <c r="UBY88" s="1019"/>
      <c r="UBZ88" s="1019"/>
      <c r="UCA88" s="1019"/>
      <c r="UCB88" s="1019"/>
      <c r="UCC88" s="1019"/>
      <c r="UCD88" s="1019"/>
      <c r="UCE88" s="1019"/>
      <c r="UCF88" s="1019"/>
      <c r="UCG88" s="1019"/>
      <c r="UCH88" s="1019"/>
      <c r="UCI88" s="1019"/>
      <c r="UCJ88" s="1019"/>
      <c r="UCK88" s="1019"/>
      <c r="UCL88" s="1019"/>
      <c r="UCM88" s="1019"/>
      <c r="UCN88" s="1019"/>
      <c r="UCO88" s="1019"/>
      <c r="UCP88" s="1019"/>
      <c r="UCQ88" s="1019"/>
      <c r="UCR88" s="1019"/>
      <c r="UCS88" s="1019"/>
      <c r="UCT88" s="1019"/>
      <c r="UCU88" s="1019"/>
      <c r="UCV88" s="1019"/>
      <c r="UCW88" s="1019"/>
      <c r="UCX88" s="1019"/>
      <c r="UCY88" s="1019"/>
      <c r="UCZ88" s="1019"/>
      <c r="UDA88" s="1019"/>
      <c r="UDB88" s="1019"/>
      <c r="UDC88" s="1019"/>
      <c r="UDD88" s="1019"/>
      <c r="UDE88" s="1019"/>
      <c r="UDF88" s="1019"/>
      <c r="UDG88" s="1019"/>
      <c r="UDH88" s="1019"/>
      <c r="UDI88" s="1019"/>
      <c r="UDJ88" s="1019"/>
      <c r="UDK88" s="1019"/>
      <c r="UDL88" s="1019"/>
      <c r="UDM88" s="1019"/>
      <c r="UDN88" s="1019"/>
      <c r="UDO88" s="1019"/>
      <c r="UDP88" s="1019"/>
      <c r="UDQ88" s="1019"/>
      <c r="UDR88" s="1019"/>
      <c r="UDS88" s="1019"/>
      <c r="UDT88" s="1019"/>
      <c r="UDU88" s="1019"/>
      <c r="UDV88" s="1019"/>
      <c r="UDW88" s="1019"/>
      <c r="UDX88" s="1019"/>
      <c r="UDY88" s="1019"/>
      <c r="UDZ88" s="1019"/>
      <c r="UEA88" s="1019"/>
      <c r="UEB88" s="1019"/>
      <c r="UEC88" s="1019"/>
      <c r="UED88" s="1019"/>
      <c r="UEE88" s="1019"/>
      <c r="UEF88" s="1019"/>
      <c r="UEG88" s="1019"/>
      <c r="UEH88" s="1019"/>
      <c r="UEI88" s="1019"/>
      <c r="UEJ88" s="1019"/>
      <c r="UEK88" s="1019"/>
      <c r="UEL88" s="1019"/>
      <c r="UEM88" s="1019"/>
      <c r="UEN88" s="1019"/>
      <c r="UEO88" s="1019"/>
      <c r="UEP88" s="1019"/>
      <c r="UEQ88" s="1019"/>
      <c r="UER88" s="1019"/>
      <c r="UES88" s="1019"/>
      <c r="UET88" s="1019"/>
      <c r="UEU88" s="1019"/>
      <c r="UEV88" s="1019"/>
      <c r="UEW88" s="1019"/>
      <c r="UEX88" s="1019"/>
      <c r="UEY88" s="1019"/>
      <c r="UEZ88" s="1019"/>
      <c r="UFA88" s="1019"/>
      <c r="UFB88" s="1019"/>
      <c r="UFC88" s="1019"/>
      <c r="UFD88" s="1019"/>
      <c r="UFE88" s="1019"/>
      <c r="UFF88" s="1019"/>
      <c r="UFG88" s="1019"/>
      <c r="UFH88" s="1019"/>
      <c r="UFI88" s="1019"/>
      <c r="UFJ88" s="1019"/>
      <c r="UFK88" s="1019"/>
      <c r="UFL88" s="1019"/>
      <c r="UFM88" s="1019"/>
      <c r="UFN88" s="1019"/>
      <c r="UFO88" s="1019"/>
      <c r="UFP88" s="1019"/>
      <c r="UFQ88" s="1019"/>
      <c r="UFR88" s="1019"/>
      <c r="UFS88" s="1019"/>
      <c r="UFT88" s="1019"/>
      <c r="UFU88" s="1019"/>
      <c r="UFV88" s="1019"/>
      <c r="UFW88" s="1019"/>
      <c r="UFX88" s="1019"/>
      <c r="UFY88" s="1019"/>
      <c r="UFZ88" s="1019"/>
      <c r="UGA88" s="1019"/>
      <c r="UGB88" s="1019"/>
      <c r="UGC88" s="1019"/>
      <c r="UGD88" s="1019"/>
      <c r="UGE88" s="1019"/>
      <c r="UGF88" s="1019"/>
      <c r="UGG88" s="1019"/>
      <c r="UGH88" s="1019"/>
      <c r="UGI88" s="1019"/>
      <c r="UGJ88" s="1019"/>
      <c r="UGK88" s="1019"/>
      <c r="UGL88" s="1019"/>
      <c r="UGM88" s="1019"/>
      <c r="UGN88" s="1019"/>
      <c r="UGO88" s="1019"/>
      <c r="UGP88" s="1019"/>
      <c r="UGQ88" s="1019"/>
      <c r="UGR88" s="1019"/>
      <c r="UGS88" s="1019"/>
      <c r="UGT88" s="1019"/>
      <c r="UGU88" s="1019"/>
      <c r="UGV88" s="1019"/>
      <c r="UGW88" s="1019"/>
      <c r="UGX88" s="1019"/>
      <c r="UGY88" s="1019"/>
      <c r="UGZ88" s="1019"/>
      <c r="UHA88" s="1019"/>
      <c r="UHB88" s="1019"/>
      <c r="UHC88" s="1019"/>
      <c r="UHD88" s="1019"/>
      <c r="UHE88" s="1019"/>
      <c r="UHF88" s="1019"/>
      <c r="UHG88" s="1019"/>
      <c r="UHH88" s="1019"/>
      <c r="UHI88" s="1019"/>
      <c r="UHJ88" s="1019"/>
      <c r="UHK88" s="1019"/>
      <c r="UHL88" s="1019"/>
      <c r="UHM88" s="1019"/>
      <c r="UHN88" s="1019"/>
      <c r="UHO88" s="1019"/>
      <c r="UHP88" s="1019"/>
      <c r="UHQ88" s="1019"/>
      <c r="UHR88" s="1019"/>
      <c r="UHS88" s="1019"/>
      <c r="UHT88" s="1019"/>
      <c r="UHU88" s="1019"/>
      <c r="UHV88" s="1019"/>
      <c r="UHW88" s="1019"/>
      <c r="UHX88" s="1019"/>
      <c r="UHY88" s="1019"/>
      <c r="UHZ88" s="1019"/>
      <c r="UIA88" s="1019"/>
      <c r="UIB88" s="1019"/>
      <c r="UIC88" s="1019"/>
      <c r="UID88" s="1019"/>
      <c r="UIE88" s="1019"/>
      <c r="UIF88" s="1019"/>
      <c r="UIG88" s="1019"/>
      <c r="UIH88" s="1019"/>
      <c r="UII88" s="1019"/>
      <c r="UIJ88" s="1019"/>
      <c r="UIK88" s="1019"/>
      <c r="UIL88" s="1019"/>
      <c r="UIM88" s="1019"/>
      <c r="UIN88" s="1019"/>
      <c r="UIO88" s="1019"/>
      <c r="UIP88" s="1019"/>
      <c r="UIQ88" s="1019"/>
      <c r="UIR88" s="1019"/>
      <c r="UIS88" s="1019"/>
      <c r="UIT88" s="1019"/>
      <c r="UIU88" s="1019"/>
      <c r="UIV88" s="1019"/>
      <c r="UIW88" s="1019"/>
      <c r="UIX88" s="1019"/>
      <c r="UIY88" s="1019"/>
      <c r="UIZ88" s="1019"/>
      <c r="UJA88" s="1019"/>
      <c r="UJB88" s="1019"/>
      <c r="UJC88" s="1019"/>
      <c r="UJD88" s="1019"/>
      <c r="UJE88" s="1019"/>
      <c r="UJF88" s="1019"/>
      <c r="UJG88" s="1019"/>
      <c r="UJH88" s="1019"/>
      <c r="UJI88" s="1019"/>
      <c r="UJJ88" s="1019"/>
      <c r="UJK88" s="1019"/>
      <c r="UJL88" s="1019"/>
      <c r="UJM88" s="1019"/>
      <c r="UJN88" s="1019"/>
      <c r="UJO88" s="1019"/>
      <c r="UJP88" s="1019"/>
      <c r="UJQ88" s="1019"/>
      <c r="UJR88" s="1019"/>
      <c r="UJS88" s="1019"/>
      <c r="UJT88" s="1019"/>
      <c r="UJU88" s="1019"/>
      <c r="UJV88" s="1019"/>
      <c r="UJW88" s="1019"/>
      <c r="UJX88" s="1019"/>
      <c r="UJY88" s="1019"/>
      <c r="UJZ88" s="1019"/>
      <c r="UKA88" s="1019"/>
      <c r="UKB88" s="1019"/>
      <c r="UKC88" s="1019"/>
      <c r="UKD88" s="1019"/>
      <c r="UKE88" s="1019"/>
      <c r="UKF88" s="1019"/>
      <c r="UKG88" s="1019"/>
      <c r="UKH88" s="1019"/>
      <c r="UKI88" s="1019"/>
      <c r="UKJ88" s="1019"/>
      <c r="UKK88" s="1019"/>
      <c r="UKL88" s="1019"/>
      <c r="UKM88" s="1019"/>
      <c r="UKN88" s="1019"/>
      <c r="UKO88" s="1019"/>
      <c r="UKP88" s="1019"/>
      <c r="UKQ88" s="1019"/>
      <c r="UKR88" s="1019"/>
      <c r="UKS88" s="1019"/>
      <c r="UKT88" s="1019"/>
      <c r="UKU88" s="1019"/>
      <c r="UKV88" s="1019"/>
      <c r="UKW88" s="1019"/>
      <c r="UKX88" s="1019"/>
      <c r="UKY88" s="1019"/>
      <c r="UKZ88" s="1019"/>
      <c r="ULA88" s="1019"/>
      <c r="ULB88" s="1019"/>
      <c r="ULC88" s="1019"/>
      <c r="ULD88" s="1019"/>
      <c r="ULE88" s="1019"/>
      <c r="ULF88" s="1019"/>
      <c r="ULG88" s="1019"/>
      <c r="ULH88" s="1019"/>
      <c r="ULI88" s="1019"/>
      <c r="ULJ88" s="1019"/>
      <c r="ULK88" s="1019"/>
      <c r="ULL88" s="1019"/>
      <c r="ULM88" s="1019"/>
      <c r="ULN88" s="1019"/>
      <c r="ULO88" s="1019"/>
      <c r="ULP88" s="1019"/>
      <c r="ULQ88" s="1019"/>
      <c r="ULR88" s="1019"/>
      <c r="ULS88" s="1019"/>
      <c r="ULT88" s="1019"/>
      <c r="ULU88" s="1019"/>
      <c r="ULV88" s="1019"/>
      <c r="ULW88" s="1019"/>
      <c r="ULX88" s="1019"/>
      <c r="ULY88" s="1019"/>
      <c r="ULZ88" s="1019"/>
      <c r="UMA88" s="1019"/>
      <c r="UMB88" s="1019"/>
      <c r="UMC88" s="1019"/>
      <c r="UMD88" s="1019"/>
      <c r="UME88" s="1019"/>
      <c r="UMF88" s="1019"/>
      <c r="UMG88" s="1019"/>
      <c r="UMH88" s="1019"/>
      <c r="UMI88" s="1019"/>
      <c r="UMJ88" s="1019"/>
      <c r="UMK88" s="1019"/>
      <c r="UML88" s="1019"/>
      <c r="UMM88" s="1019"/>
      <c r="UMN88" s="1019"/>
      <c r="UMO88" s="1019"/>
      <c r="UMP88" s="1019"/>
      <c r="UMQ88" s="1019"/>
      <c r="UMR88" s="1019"/>
      <c r="UMS88" s="1019"/>
      <c r="UMT88" s="1019"/>
      <c r="UMU88" s="1019"/>
      <c r="UMV88" s="1019"/>
      <c r="UMW88" s="1019"/>
      <c r="UMX88" s="1019"/>
      <c r="UMY88" s="1019"/>
      <c r="UMZ88" s="1019"/>
      <c r="UNA88" s="1019"/>
      <c r="UNB88" s="1019"/>
      <c r="UNC88" s="1019"/>
      <c r="UND88" s="1019"/>
      <c r="UNE88" s="1019"/>
      <c r="UNF88" s="1019"/>
      <c r="UNG88" s="1019"/>
      <c r="UNH88" s="1019"/>
      <c r="UNI88" s="1019"/>
      <c r="UNJ88" s="1019"/>
      <c r="UNK88" s="1019"/>
      <c r="UNL88" s="1019"/>
      <c r="UNM88" s="1019"/>
      <c r="UNN88" s="1019"/>
      <c r="UNO88" s="1019"/>
      <c r="UNP88" s="1019"/>
      <c r="UNQ88" s="1019"/>
      <c r="UNR88" s="1019"/>
      <c r="UNS88" s="1019"/>
      <c r="UNT88" s="1019"/>
      <c r="UNU88" s="1019"/>
      <c r="UNV88" s="1019"/>
      <c r="UNW88" s="1019"/>
      <c r="UNX88" s="1019"/>
      <c r="UNY88" s="1019"/>
      <c r="UNZ88" s="1019"/>
      <c r="UOA88" s="1019"/>
      <c r="UOB88" s="1019"/>
      <c r="UOC88" s="1019"/>
      <c r="UOD88" s="1019"/>
      <c r="UOE88" s="1019"/>
      <c r="UOF88" s="1019"/>
      <c r="UOG88" s="1019"/>
      <c r="UOH88" s="1019"/>
      <c r="UOI88" s="1019"/>
      <c r="UOJ88" s="1019"/>
      <c r="UOK88" s="1019"/>
      <c r="UOL88" s="1019"/>
      <c r="UOM88" s="1019"/>
      <c r="UON88" s="1019"/>
      <c r="UOO88" s="1019"/>
      <c r="UOP88" s="1019"/>
      <c r="UOQ88" s="1019"/>
      <c r="UOR88" s="1019"/>
      <c r="UOS88" s="1019"/>
      <c r="UOT88" s="1019"/>
      <c r="UOU88" s="1019"/>
      <c r="UOV88" s="1019"/>
      <c r="UOW88" s="1019"/>
      <c r="UOX88" s="1019"/>
      <c r="UOY88" s="1019"/>
      <c r="UOZ88" s="1019"/>
      <c r="UPA88" s="1019"/>
      <c r="UPB88" s="1019"/>
      <c r="UPC88" s="1019"/>
      <c r="UPD88" s="1019"/>
      <c r="UPE88" s="1019"/>
      <c r="UPF88" s="1019"/>
      <c r="UPG88" s="1019"/>
      <c r="UPH88" s="1019"/>
      <c r="UPI88" s="1019"/>
      <c r="UPJ88" s="1019"/>
      <c r="UPK88" s="1019"/>
      <c r="UPL88" s="1019"/>
      <c r="UPM88" s="1019"/>
      <c r="UPN88" s="1019"/>
      <c r="UPO88" s="1019"/>
      <c r="UPP88" s="1019"/>
      <c r="UPQ88" s="1019"/>
      <c r="UPR88" s="1019"/>
      <c r="UPS88" s="1019"/>
      <c r="UPT88" s="1019"/>
      <c r="UPU88" s="1019"/>
      <c r="UPV88" s="1019"/>
      <c r="UPW88" s="1019"/>
      <c r="UPX88" s="1019"/>
      <c r="UPY88" s="1019"/>
      <c r="UPZ88" s="1019"/>
      <c r="UQA88" s="1019"/>
      <c r="UQB88" s="1019"/>
      <c r="UQC88" s="1019"/>
      <c r="UQD88" s="1019"/>
      <c r="UQE88" s="1019"/>
      <c r="UQF88" s="1019"/>
      <c r="UQG88" s="1019"/>
      <c r="UQH88" s="1019"/>
      <c r="UQI88" s="1019"/>
      <c r="UQJ88" s="1019"/>
      <c r="UQK88" s="1019"/>
      <c r="UQL88" s="1019"/>
      <c r="UQM88" s="1019"/>
      <c r="UQN88" s="1019"/>
      <c r="UQO88" s="1019"/>
      <c r="UQP88" s="1019"/>
      <c r="UQQ88" s="1019"/>
      <c r="UQR88" s="1019"/>
      <c r="UQS88" s="1019"/>
      <c r="UQT88" s="1019"/>
      <c r="UQU88" s="1019"/>
      <c r="UQV88" s="1019"/>
      <c r="UQW88" s="1019"/>
      <c r="UQX88" s="1019"/>
      <c r="UQY88" s="1019"/>
      <c r="UQZ88" s="1019"/>
      <c r="URA88" s="1019"/>
      <c r="URB88" s="1019"/>
      <c r="URC88" s="1019"/>
      <c r="URD88" s="1019"/>
      <c r="URE88" s="1019"/>
      <c r="URF88" s="1019"/>
      <c r="URG88" s="1019"/>
      <c r="URH88" s="1019"/>
      <c r="URI88" s="1019"/>
      <c r="URJ88" s="1019"/>
      <c r="URK88" s="1019"/>
      <c r="URL88" s="1019"/>
      <c r="URM88" s="1019"/>
      <c r="URN88" s="1019"/>
      <c r="URO88" s="1019"/>
      <c r="URP88" s="1019"/>
      <c r="URQ88" s="1019"/>
      <c r="URR88" s="1019"/>
      <c r="URS88" s="1019"/>
      <c r="URT88" s="1019"/>
      <c r="URU88" s="1019"/>
      <c r="URV88" s="1019"/>
      <c r="URW88" s="1019"/>
      <c r="URX88" s="1019"/>
      <c r="URY88" s="1019"/>
      <c r="URZ88" s="1019"/>
      <c r="USA88" s="1019"/>
      <c r="USB88" s="1019"/>
      <c r="USC88" s="1019"/>
      <c r="USD88" s="1019"/>
      <c r="USE88" s="1019"/>
      <c r="USF88" s="1019"/>
      <c r="USG88" s="1019"/>
      <c r="USH88" s="1019"/>
      <c r="USI88" s="1019"/>
      <c r="USJ88" s="1019"/>
      <c r="USK88" s="1019"/>
      <c r="USL88" s="1019"/>
      <c r="USM88" s="1019"/>
      <c r="USN88" s="1019"/>
      <c r="USO88" s="1019"/>
      <c r="USP88" s="1019"/>
      <c r="USQ88" s="1019"/>
      <c r="USR88" s="1019"/>
      <c r="USS88" s="1019"/>
      <c r="UST88" s="1019"/>
      <c r="USU88" s="1019"/>
      <c r="USV88" s="1019"/>
      <c r="USW88" s="1019"/>
      <c r="USX88" s="1019"/>
      <c r="USY88" s="1019"/>
      <c r="USZ88" s="1019"/>
      <c r="UTA88" s="1019"/>
      <c r="UTB88" s="1019"/>
      <c r="UTC88" s="1019"/>
      <c r="UTD88" s="1019"/>
      <c r="UTE88" s="1019"/>
      <c r="UTF88" s="1019"/>
      <c r="UTG88" s="1019"/>
      <c r="UTH88" s="1019"/>
      <c r="UTI88" s="1019"/>
      <c r="UTJ88" s="1019"/>
      <c r="UTK88" s="1019"/>
      <c r="UTL88" s="1019"/>
      <c r="UTM88" s="1019"/>
      <c r="UTN88" s="1019"/>
      <c r="UTO88" s="1019"/>
      <c r="UTP88" s="1019"/>
      <c r="UTQ88" s="1019"/>
      <c r="UTR88" s="1019"/>
      <c r="UTS88" s="1019"/>
      <c r="UTT88" s="1019"/>
      <c r="UTU88" s="1019"/>
      <c r="UTV88" s="1019"/>
      <c r="UTW88" s="1019"/>
      <c r="UTX88" s="1019"/>
      <c r="UTY88" s="1019"/>
      <c r="UTZ88" s="1019"/>
      <c r="UUA88" s="1019"/>
      <c r="UUB88" s="1019"/>
      <c r="UUC88" s="1019"/>
      <c r="UUD88" s="1019"/>
      <c r="UUE88" s="1019"/>
      <c r="UUF88" s="1019"/>
      <c r="UUG88" s="1019"/>
      <c r="UUH88" s="1019"/>
      <c r="UUI88" s="1019"/>
      <c r="UUJ88" s="1019"/>
      <c r="UUK88" s="1019"/>
      <c r="UUL88" s="1019"/>
      <c r="UUM88" s="1019"/>
      <c r="UUN88" s="1019"/>
      <c r="UUO88" s="1019"/>
      <c r="UUP88" s="1019"/>
      <c r="UUQ88" s="1019"/>
      <c r="UUR88" s="1019"/>
      <c r="UUS88" s="1019"/>
      <c r="UUT88" s="1019"/>
      <c r="UUU88" s="1019"/>
      <c r="UUV88" s="1019"/>
      <c r="UUW88" s="1019"/>
      <c r="UUX88" s="1019"/>
      <c r="UUY88" s="1019"/>
      <c r="UUZ88" s="1019"/>
      <c r="UVA88" s="1019"/>
      <c r="UVB88" s="1019"/>
      <c r="UVC88" s="1019"/>
      <c r="UVD88" s="1019"/>
      <c r="UVE88" s="1019"/>
      <c r="UVF88" s="1019"/>
      <c r="UVG88" s="1019"/>
      <c r="UVH88" s="1019"/>
      <c r="UVI88" s="1019"/>
      <c r="UVJ88" s="1019"/>
      <c r="UVK88" s="1019"/>
      <c r="UVL88" s="1019"/>
      <c r="UVM88" s="1019"/>
      <c r="UVN88" s="1019"/>
      <c r="UVO88" s="1019"/>
      <c r="UVP88" s="1019"/>
      <c r="UVQ88" s="1019"/>
      <c r="UVR88" s="1019"/>
      <c r="UVS88" s="1019"/>
      <c r="UVT88" s="1019"/>
      <c r="UVU88" s="1019"/>
      <c r="UVV88" s="1019"/>
      <c r="UVW88" s="1019"/>
      <c r="UVX88" s="1019"/>
      <c r="UVY88" s="1019"/>
      <c r="UVZ88" s="1019"/>
      <c r="UWA88" s="1019"/>
      <c r="UWB88" s="1019"/>
      <c r="UWC88" s="1019"/>
      <c r="UWD88" s="1019"/>
      <c r="UWE88" s="1019"/>
      <c r="UWF88" s="1019"/>
      <c r="UWG88" s="1019"/>
      <c r="UWH88" s="1019"/>
      <c r="UWI88" s="1019"/>
      <c r="UWJ88" s="1019"/>
      <c r="UWK88" s="1019"/>
      <c r="UWL88" s="1019"/>
      <c r="UWM88" s="1019"/>
      <c r="UWN88" s="1019"/>
      <c r="UWO88" s="1019"/>
      <c r="UWP88" s="1019"/>
      <c r="UWQ88" s="1019"/>
      <c r="UWR88" s="1019"/>
      <c r="UWS88" s="1019"/>
      <c r="UWT88" s="1019"/>
      <c r="UWU88" s="1019"/>
      <c r="UWV88" s="1019"/>
      <c r="UWW88" s="1019"/>
      <c r="UWX88" s="1019"/>
      <c r="UWY88" s="1019"/>
      <c r="UWZ88" s="1019"/>
      <c r="UXA88" s="1019"/>
      <c r="UXB88" s="1019"/>
      <c r="UXC88" s="1019"/>
      <c r="UXD88" s="1019"/>
      <c r="UXE88" s="1019"/>
      <c r="UXF88" s="1019"/>
      <c r="UXG88" s="1019"/>
      <c r="UXH88" s="1019"/>
      <c r="UXI88" s="1019"/>
      <c r="UXJ88" s="1019"/>
      <c r="UXK88" s="1019"/>
      <c r="UXL88" s="1019"/>
      <c r="UXM88" s="1019"/>
      <c r="UXN88" s="1019"/>
      <c r="UXO88" s="1019"/>
      <c r="UXP88" s="1019"/>
      <c r="UXQ88" s="1019"/>
      <c r="UXR88" s="1019"/>
      <c r="UXS88" s="1019"/>
      <c r="UXT88" s="1019"/>
      <c r="UXU88" s="1019"/>
      <c r="UXV88" s="1019"/>
      <c r="UXW88" s="1019"/>
      <c r="UXX88" s="1019"/>
      <c r="UXY88" s="1019"/>
      <c r="UXZ88" s="1019"/>
      <c r="UYA88" s="1019"/>
      <c r="UYB88" s="1019"/>
      <c r="UYC88" s="1019"/>
      <c r="UYD88" s="1019"/>
      <c r="UYE88" s="1019"/>
      <c r="UYF88" s="1019"/>
      <c r="UYG88" s="1019"/>
      <c r="UYH88" s="1019"/>
      <c r="UYI88" s="1019"/>
      <c r="UYJ88" s="1019"/>
      <c r="UYK88" s="1019"/>
      <c r="UYL88" s="1019"/>
      <c r="UYM88" s="1019"/>
      <c r="UYN88" s="1019"/>
      <c r="UYO88" s="1019"/>
      <c r="UYP88" s="1019"/>
      <c r="UYQ88" s="1019"/>
      <c r="UYR88" s="1019"/>
      <c r="UYS88" s="1019"/>
      <c r="UYT88" s="1019"/>
      <c r="UYU88" s="1019"/>
      <c r="UYV88" s="1019"/>
      <c r="UYW88" s="1019"/>
      <c r="UYX88" s="1019"/>
      <c r="UYY88" s="1019"/>
      <c r="UYZ88" s="1019"/>
      <c r="UZA88" s="1019"/>
      <c r="UZB88" s="1019"/>
      <c r="UZC88" s="1019"/>
      <c r="UZD88" s="1019"/>
      <c r="UZE88" s="1019"/>
      <c r="UZF88" s="1019"/>
      <c r="UZG88" s="1019"/>
      <c r="UZH88" s="1019"/>
      <c r="UZI88" s="1019"/>
      <c r="UZJ88" s="1019"/>
      <c r="UZK88" s="1019"/>
      <c r="UZL88" s="1019"/>
      <c r="UZM88" s="1019"/>
      <c r="UZN88" s="1019"/>
      <c r="UZO88" s="1019"/>
      <c r="UZP88" s="1019"/>
      <c r="UZQ88" s="1019"/>
      <c r="UZR88" s="1019"/>
      <c r="UZS88" s="1019"/>
      <c r="UZT88" s="1019"/>
      <c r="UZU88" s="1019"/>
      <c r="UZV88" s="1019"/>
      <c r="UZW88" s="1019"/>
      <c r="UZX88" s="1019"/>
      <c r="UZY88" s="1019"/>
      <c r="UZZ88" s="1019"/>
      <c r="VAA88" s="1019"/>
      <c r="VAB88" s="1019"/>
      <c r="VAC88" s="1019"/>
      <c r="VAD88" s="1019"/>
      <c r="VAE88" s="1019"/>
      <c r="VAF88" s="1019"/>
      <c r="VAG88" s="1019"/>
      <c r="VAH88" s="1019"/>
      <c r="VAI88" s="1019"/>
      <c r="VAJ88" s="1019"/>
      <c r="VAK88" s="1019"/>
      <c r="VAL88" s="1019"/>
      <c r="VAM88" s="1019"/>
      <c r="VAN88" s="1019"/>
      <c r="VAO88" s="1019"/>
      <c r="VAP88" s="1019"/>
      <c r="VAQ88" s="1019"/>
      <c r="VAR88" s="1019"/>
      <c r="VAS88" s="1019"/>
      <c r="VAT88" s="1019"/>
      <c r="VAU88" s="1019"/>
      <c r="VAV88" s="1019"/>
      <c r="VAW88" s="1019"/>
      <c r="VAX88" s="1019"/>
      <c r="VAY88" s="1019"/>
      <c r="VAZ88" s="1019"/>
      <c r="VBA88" s="1019"/>
      <c r="VBB88" s="1019"/>
      <c r="VBC88" s="1019"/>
      <c r="VBD88" s="1019"/>
      <c r="VBE88" s="1019"/>
      <c r="VBF88" s="1019"/>
      <c r="VBG88" s="1019"/>
      <c r="VBH88" s="1019"/>
      <c r="VBI88" s="1019"/>
      <c r="VBJ88" s="1019"/>
      <c r="VBK88" s="1019"/>
      <c r="VBL88" s="1019"/>
      <c r="VBM88" s="1019"/>
      <c r="VBN88" s="1019"/>
      <c r="VBO88" s="1019"/>
      <c r="VBP88" s="1019"/>
      <c r="VBQ88" s="1019"/>
      <c r="VBR88" s="1019"/>
      <c r="VBS88" s="1019"/>
      <c r="VBT88" s="1019"/>
      <c r="VBU88" s="1019"/>
      <c r="VBV88" s="1019"/>
      <c r="VBW88" s="1019"/>
      <c r="VBX88" s="1019"/>
      <c r="VBY88" s="1019"/>
      <c r="VBZ88" s="1019"/>
      <c r="VCA88" s="1019"/>
      <c r="VCB88" s="1019"/>
      <c r="VCC88" s="1019"/>
      <c r="VCD88" s="1019"/>
      <c r="VCE88" s="1019"/>
      <c r="VCF88" s="1019"/>
      <c r="VCG88" s="1019"/>
      <c r="VCH88" s="1019"/>
      <c r="VCI88" s="1019"/>
      <c r="VCJ88" s="1019"/>
      <c r="VCK88" s="1019"/>
      <c r="VCL88" s="1019"/>
      <c r="VCM88" s="1019"/>
      <c r="VCN88" s="1019"/>
      <c r="VCO88" s="1019"/>
      <c r="VCP88" s="1019"/>
      <c r="VCQ88" s="1019"/>
      <c r="VCR88" s="1019"/>
      <c r="VCS88" s="1019"/>
      <c r="VCT88" s="1019"/>
      <c r="VCU88" s="1019"/>
      <c r="VCV88" s="1019"/>
      <c r="VCW88" s="1019"/>
      <c r="VCX88" s="1019"/>
      <c r="VCY88" s="1019"/>
      <c r="VCZ88" s="1019"/>
      <c r="VDA88" s="1019"/>
      <c r="VDB88" s="1019"/>
      <c r="VDC88" s="1019"/>
      <c r="VDD88" s="1019"/>
      <c r="VDE88" s="1019"/>
      <c r="VDF88" s="1019"/>
      <c r="VDG88" s="1019"/>
      <c r="VDH88" s="1019"/>
      <c r="VDI88" s="1019"/>
      <c r="VDJ88" s="1019"/>
      <c r="VDK88" s="1019"/>
      <c r="VDL88" s="1019"/>
      <c r="VDM88" s="1019"/>
      <c r="VDN88" s="1019"/>
      <c r="VDO88" s="1019"/>
      <c r="VDP88" s="1019"/>
      <c r="VDQ88" s="1019"/>
      <c r="VDR88" s="1019"/>
      <c r="VDS88" s="1019"/>
      <c r="VDT88" s="1019"/>
      <c r="VDU88" s="1019"/>
      <c r="VDV88" s="1019"/>
      <c r="VDW88" s="1019"/>
      <c r="VDX88" s="1019"/>
      <c r="VDY88" s="1019"/>
      <c r="VDZ88" s="1019"/>
      <c r="VEA88" s="1019"/>
      <c r="VEB88" s="1019"/>
      <c r="VEC88" s="1019"/>
      <c r="VED88" s="1019"/>
      <c r="VEE88" s="1019"/>
      <c r="VEF88" s="1019"/>
      <c r="VEG88" s="1019"/>
      <c r="VEH88" s="1019"/>
      <c r="VEI88" s="1019"/>
      <c r="VEJ88" s="1019"/>
      <c r="VEK88" s="1019"/>
      <c r="VEL88" s="1019"/>
      <c r="VEM88" s="1019"/>
      <c r="VEN88" s="1019"/>
      <c r="VEO88" s="1019"/>
      <c r="VEP88" s="1019"/>
      <c r="VEQ88" s="1019"/>
      <c r="VER88" s="1019"/>
      <c r="VES88" s="1019"/>
      <c r="VET88" s="1019"/>
      <c r="VEU88" s="1019"/>
      <c r="VEV88" s="1019"/>
      <c r="VEW88" s="1019"/>
      <c r="VEX88" s="1019"/>
      <c r="VEY88" s="1019"/>
      <c r="VEZ88" s="1019"/>
      <c r="VFA88" s="1019"/>
      <c r="VFB88" s="1019"/>
      <c r="VFC88" s="1019"/>
      <c r="VFD88" s="1019"/>
      <c r="VFE88" s="1019"/>
      <c r="VFF88" s="1019"/>
      <c r="VFG88" s="1019"/>
      <c r="VFH88" s="1019"/>
      <c r="VFI88" s="1019"/>
      <c r="VFJ88" s="1019"/>
      <c r="VFK88" s="1019"/>
      <c r="VFL88" s="1019"/>
      <c r="VFM88" s="1019"/>
      <c r="VFN88" s="1019"/>
      <c r="VFO88" s="1019"/>
      <c r="VFP88" s="1019"/>
      <c r="VFQ88" s="1019"/>
      <c r="VFR88" s="1019"/>
      <c r="VFS88" s="1019"/>
      <c r="VFT88" s="1019"/>
      <c r="VFU88" s="1019"/>
      <c r="VFV88" s="1019"/>
      <c r="VFW88" s="1019"/>
      <c r="VFX88" s="1019"/>
      <c r="VFY88" s="1019"/>
      <c r="VFZ88" s="1019"/>
      <c r="VGA88" s="1019"/>
      <c r="VGB88" s="1019"/>
      <c r="VGC88" s="1019"/>
      <c r="VGD88" s="1019"/>
      <c r="VGE88" s="1019"/>
      <c r="VGF88" s="1019"/>
      <c r="VGG88" s="1019"/>
      <c r="VGH88" s="1019"/>
      <c r="VGI88" s="1019"/>
      <c r="VGJ88" s="1019"/>
      <c r="VGK88" s="1019"/>
      <c r="VGL88" s="1019"/>
      <c r="VGM88" s="1019"/>
      <c r="VGN88" s="1019"/>
      <c r="VGO88" s="1019"/>
      <c r="VGP88" s="1019"/>
      <c r="VGQ88" s="1019"/>
      <c r="VGR88" s="1019"/>
      <c r="VGS88" s="1019"/>
      <c r="VGT88" s="1019"/>
      <c r="VGU88" s="1019"/>
      <c r="VGV88" s="1019"/>
      <c r="VGW88" s="1019"/>
      <c r="VGX88" s="1019"/>
      <c r="VGY88" s="1019"/>
      <c r="VGZ88" s="1019"/>
      <c r="VHA88" s="1019"/>
      <c r="VHB88" s="1019"/>
      <c r="VHC88" s="1019"/>
      <c r="VHD88" s="1019"/>
      <c r="VHE88" s="1019"/>
      <c r="VHF88" s="1019"/>
      <c r="VHG88" s="1019"/>
      <c r="VHH88" s="1019"/>
      <c r="VHI88" s="1019"/>
      <c r="VHJ88" s="1019"/>
      <c r="VHK88" s="1019"/>
      <c r="VHL88" s="1019"/>
      <c r="VHM88" s="1019"/>
      <c r="VHN88" s="1019"/>
      <c r="VHO88" s="1019"/>
      <c r="VHP88" s="1019"/>
      <c r="VHQ88" s="1019"/>
      <c r="VHR88" s="1019"/>
      <c r="VHS88" s="1019"/>
      <c r="VHT88" s="1019"/>
      <c r="VHU88" s="1019"/>
      <c r="VHV88" s="1019"/>
      <c r="VHW88" s="1019"/>
      <c r="VHX88" s="1019"/>
      <c r="VHY88" s="1019"/>
      <c r="VHZ88" s="1019"/>
      <c r="VIA88" s="1019"/>
      <c r="VIB88" s="1019"/>
      <c r="VIC88" s="1019"/>
      <c r="VID88" s="1019"/>
      <c r="VIE88" s="1019"/>
      <c r="VIF88" s="1019"/>
      <c r="VIG88" s="1019"/>
      <c r="VIH88" s="1019"/>
      <c r="VII88" s="1019"/>
      <c r="VIJ88" s="1019"/>
      <c r="VIK88" s="1019"/>
      <c r="VIL88" s="1019"/>
      <c r="VIM88" s="1019"/>
      <c r="VIN88" s="1019"/>
      <c r="VIO88" s="1019"/>
      <c r="VIP88" s="1019"/>
      <c r="VIQ88" s="1019"/>
      <c r="VIR88" s="1019"/>
      <c r="VIS88" s="1019"/>
      <c r="VIT88" s="1019"/>
      <c r="VIU88" s="1019"/>
      <c r="VIV88" s="1019"/>
      <c r="VIW88" s="1019"/>
      <c r="VIX88" s="1019"/>
      <c r="VIY88" s="1019"/>
      <c r="VIZ88" s="1019"/>
      <c r="VJA88" s="1019"/>
      <c r="VJB88" s="1019"/>
      <c r="VJC88" s="1019"/>
      <c r="VJD88" s="1019"/>
      <c r="VJE88" s="1019"/>
      <c r="VJF88" s="1019"/>
      <c r="VJG88" s="1019"/>
      <c r="VJH88" s="1019"/>
      <c r="VJI88" s="1019"/>
      <c r="VJJ88" s="1019"/>
      <c r="VJK88" s="1019"/>
      <c r="VJL88" s="1019"/>
      <c r="VJM88" s="1019"/>
      <c r="VJN88" s="1019"/>
      <c r="VJO88" s="1019"/>
      <c r="VJP88" s="1019"/>
      <c r="VJQ88" s="1019"/>
      <c r="VJR88" s="1019"/>
      <c r="VJS88" s="1019"/>
      <c r="VJT88" s="1019"/>
      <c r="VJU88" s="1019"/>
      <c r="VJV88" s="1019"/>
      <c r="VJW88" s="1019"/>
      <c r="VJX88" s="1019"/>
      <c r="VJY88" s="1019"/>
      <c r="VJZ88" s="1019"/>
      <c r="VKA88" s="1019"/>
      <c r="VKB88" s="1019"/>
      <c r="VKC88" s="1019"/>
      <c r="VKD88" s="1019"/>
      <c r="VKE88" s="1019"/>
      <c r="VKF88" s="1019"/>
      <c r="VKG88" s="1019"/>
      <c r="VKH88" s="1019"/>
      <c r="VKI88" s="1019"/>
      <c r="VKJ88" s="1019"/>
      <c r="VKK88" s="1019"/>
      <c r="VKL88" s="1019"/>
      <c r="VKM88" s="1019"/>
      <c r="VKN88" s="1019"/>
      <c r="VKO88" s="1019"/>
      <c r="VKP88" s="1019"/>
      <c r="VKQ88" s="1019"/>
      <c r="VKR88" s="1019"/>
      <c r="VKS88" s="1019"/>
      <c r="VKT88" s="1019"/>
      <c r="VKU88" s="1019"/>
      <c r="VKV88" s="1019"/>
      <c r="VKW88" s="1019"/>
      <c r="VKX88" s="1019"/>
      <c r="VKY88" s="1019"/>
      <c r="VKZ88" s="1019"/>
      <c r="VLA88" s="1019"/>
      <c r="VLB88" s="1019"/>
      <c r="VLC88" s="1019"/>
      <c r="VLD88" s="1019"/>
      <c r="VLE88" s="1019"/>
      <c r="VLF88" s="1019"/>
      <c r="VLG88" s="1019"/>
      <c r="VLH88" s="1019"/>
      <c r="VLI88" s="1019"/>
      <c r="VLJ88" s="1019"/>
      <c r="VLK88" s="1019"/>
      <c r="VLL88" s="1019"/>
      <c r="VLM88" s="1019"/>
      <c r="VLN88" s="1019"/>
      <c r="VLO88" s="1019"/>
      <c r="VLP88" s="1019"/>
      <c r="VLQ88" s="1019"/>
      <c r="VLR88" s="1019"/>
      <c r="VLS88" s="1019"/>
      <c r="VLT88" s="1019"/>
      <c r="VLU88" s="1019"/>
      <c r="VLV88" s="1019"/>
      <c r="VLW88" s="1019"/>
      <c r="VLX88" s="1019"/>
      <c r="VLY88" s="1019"/>
      <c r="VLZ88" s="1019"/>
      <c r="VMA88" s="1019"/>
      <c r="VMB88" s="1019"/>
      <c r="VMC88" s="1019"/>
      <c r="VMD88" s="1019"/>
      <c r="VME88" s="1019"/>
      <c r="VMF88" s="1019"/>
      <c r="VMG88" s="1019"/>
      <c r="VMH88" s="1019"/>
      <c r="VMI88" s="1019"/>
      <c r="VMJ88" s="1019"/>
      <c r="VMK88" s="1019"/>
      <c r="VML88" s="1019"/>
      <c r="VMM88" s="1019"/>
      <c r="VMN88" s="1019"/>
      <c r="VMO88" s="1019"/>
      <c r="VMP88" s="1019"/>
      <c r="VMQ88" s="1019"/>
      <c r="VMR88" s="1019"/>
      <c r="VMS88" s="1019"/>
      <c r="VMT88" s="1019"/>
      <c r="VMU88" s="1019"/>
      <c r="VMV88" s="1019"/>
      <c r="VMW88" s="1019"/>
      <c r="VMX88" s="1019"/>
      <c r="VMY88" s="1019"/>
      <c r="VMZ88" s="1019"/>
      <c r="VNA88" s="1019"/>
      <c r="VNB88" s="1019"/>
      <c r="VNC88" s="1019"/>
      <c r="VND88" s="1019"/>
      <c r="VNE88" s="1019"/>
      <c r="VNF88" s="1019"/>
      <c r="VNG88" s="1019"/>
      <c r="VNH88" s="1019"/>
      <c r="VNI88" s="1019"/>
      <c r="VNJ88" s="1019"/>
      <c r="VNK88" s="1019"/>
      <c r="VNL88" s="1019"/>
      <c r="VNM88" s="1019"/>
      <c r="VNN88" s="1019"/>
      <c r="VNO88" s="1019"/>
      <c r="VNP88" s="1019"/>
      <c r="VNQ88" s="1019"/>
      <c r="VNR88" s="1019"/>
      <c r="VNS88" s="1019"/>
      <c r="VNT88" s="1019"/>
      <c r="VNU88" s="1019"/>
      <c r="VNV88" s="1019"/>
      <c r="VNW88" s="1019"/>
      <c r="VNX88" s="1019"/>
      <c r="VNY88" s="1019"/>
      <c r="VNZ88" s="1019"/>
      <c r="VOA88" s="1019"/>
      <c r="VOB88" s="1019"/>
      <c r="VOC88" s="1019"/>
      <c r="VOD88" s="1019"/>
      <c r="VOE88" s="1019"/>
      <c r="VOF88" s="1019"/>
      <c r="VOG88" s="1019"/>
      <c r="VOH88" s="1019"/>
      <c r="VOI88" s="1019"/>
      <c r="VOJ88" s="1019"/>
      <c r="VOK88" s="1019"/>
      <c r="VOL88" s="1019"/>
      <c r="VOM88" s="1019"/>
      <c r="VON88" s="1019"/>
      <c r="VOO88" s="1019"/>
      <c r="VOP88" s="1019"/>
      <c r="VOQ88" s="1019"/>
      <c r="VOR88" s="1019"/>
      <c r="VOS88" s="1019"/>
      <c r="VOT88" s="1019"/>
      <c r="VOU88" s="1019"/>
      <c r="VOV88" s="1019"/>
      <c r="VOW88" s="1019"/>
      <c r="VOX88" s="1019"/>
      <c r="VOY88" s="1019"/>
      <c r="VOZ88" s="1019"/>
      <c r="VPA88" s="1019"/>
      <c r="VPB88" s="1019"/>
      <c r="VPC88" s="1019"/>
      <c r="VPD88" s="1019"/>
      <c r="VPE88" s="1019"/>
      <c r="VPF88" s="1019"/>
      <c r="VPG88" s="1019"/>
      <c r="VPH88" s="1019"/>
      <c r="VPI88" s="1019"/>
      <c r="VPJ88" s="1019"/>
      <c r="VPK88" s="1019"/>
      <c r="VPL88" s="1019"/>
      <c r="VPM88" s="1019"/>
      <c r="VPN88" s="1019"/>
      <c r="VPO88" s="1019"/>
      <c r="VPP88" s="1019"/>
      <c r="VPQ88" s="1019"/>
      <c r="VPR88" s="1019"/>
      <c r="VPS88" s="1019"/>
      <c r="VPT88" s="1019"/>
      <c r="VPU88" s="1019"/>
      <c r="VPV88" s="1019"/>
      <c r="VPW88" s="1019"/>
      <c r="VPX88" s="1019"/>
      <c r="VPY88" s="1019"/>
      <c r="VPZ88" s="1019"/>
      <c r="VQA88" s="1019"/>
      <c r="VQB88" s="1019"/>
      <c r="VQC88" s="1019"/>
      <c r="VQD88" s="1019"/>
      <c r="VQE88" s="1019"/>
      <c r="VQF88" s="1019"/>
      <c r="VQG88" s="1019"/>
      <c r="VQH88" s="1019"/>
      <c r="VQI88" s="1019"/>
      <c r="VQJ88" s="1019"/>
      <c r="VQK88" s="1019"/>
      <c r="VQL88" s="1019"/>
      <c r="VQM88" s="1019"/>
      <c r="VQN88" s="1019"/>
      <c r="VQO88" s="1019"/>
      <c r="VQP88" s="1019"/>
      <c r="VQQ88" s="1019"/>
      <c r="VQR88" s="1019"/>
      <c r="VQS88" s="1019"/>
      <c r="VQT88" s="1019"/>
      <c r="VQU88" s="1019"/>
      <c r="VQV88" s="1019"/>
      <c r="VQW88" s="1019"/>
      <c r="VQX88" s="1019"/>
      <c r="VQY88" s="1019"/>
      <c r="VQZ88" s="1019"/>
      <c r="VRA88" s="1019"/>
      <c r="VRB88" s="1019"/>
      <c r="VRC88" s="1019"/>
      <c r="VRD88" s="1019"/>
      <c r="VRE88" s="1019"/>
      <c r="VRF88" s="1019"/>
      <c r="VRG88" s="1019"/>
      <c r="VRH88" s="1019"/>
      <c r="VRI88" s="1019"/>
      <c r="VRJ88" s="1019"/>
      <c r="VRK88" s="1019"/>
      <c r="VRL88" s="1019"/>
      <c r="VRM88" s="1019"/>
      <c r="VRN88" s="1019"/>
      <c r="VRO88" s="1019"/>
      <c r="VRP88" s="1019"/>
      <c r="VRQ88" s="1019"/>
      <c r="VRR88" s="1019"/>
      <c r="VRS88" s="1019"/>
      <c r="VRT88" s="1019"/>
      <c r="VRU88" s="1019"/>
      <c r="VRV88" s="1019"/>
      <c r="VRW88" s="1019"/>
      <c r="VRX88" s="1019"/>
      <c r="VRY88" s="1019"/>
      <c r="VRZ88" s="1019"/>
      <c r="VSA88" s="1019"/>
      <c r="VSB88" s="1019"/>
      <c r="VSC88" s="1019"/>
      <c r="VSD88" s="1019"/>
      <c r="VSE88" s="1019"/>
      <c r="VSF88" s="1019"/>
      <c r="VSG88" s="1019"/>
      <c r="VSH88" s="1019"/>
      <c r="VSI88" s="1019"/>
      <c r="VSJ88" s="1019"/>
      <c r="VSK88" s="1019"/>
      <c r="VSL88" s="1019"/>
      <c r="VSM88" s="1019"/>
      <c r="VSN88" s="1019"/>
      <c r="VSO88" s="1019"/>
      <c r="VSP88" s="1019"/>
      <c r="VSQ88" s="1019"/>
      <c r="VSR88" s="1019"/>
      <c r="VSS88" s="1019"/>
      <c r="VST88" s="1019"/>
      <c r="VSU88" s="1019"/>
      <c r="VSV88" s="1019"/>
      <c r="VSW88" s="1019"/>
      <c r="VSX88" s="1019"/>
      <c r="VSY88" s="1019"/>
      <c r="VSZ88" s="1019"/>
      <c r="VTA88" s="1019"/>
      <c r="VTB88" s="1019"/>
      <c r="VTC88" s="1019"/>
      <c r="VTD88" s="1019"/>
      <c r="VTE88" s="1019"/>
      <c r="VTF88" s="1019"/>
      <c r="VTG88" s="1019"/>
      <c r="VTH88" s="1019"/>
      <c r="VTI88" s="1019"/>
      <c r="VTJ88" s="1019"/>
      <c r="VTK88" s="1019"/>
      <c r="VTL88" s="1019"/>
      <c r="VTM88" s="1019"/>
      <c r="VTN88" s="1019"/>
      <c r="VTO88" s="1019"/>
      <c r="VTP88" s="1019"/>
      <c r="VTQ88" s="1019"/>
      <c r="VTR88" s="1019"/>
      <c r="VTS88" s="1019"/>
      <c r="VTT88" s="1019"/>
      <c r="VTU88" s="1019"/>
      <c r="VTV88" s="1019"/>
      <c r="VTW88" s="1019"/>
      <c r="VTX88" s="1019"/>
      <c r="VTY88" s="1019"/>
      <c r="VTZ88" s="1019"/>
      <c r="VUA88" s="1019"/>
      <c r="VUB88" s="1019"/>
      <c r="VUC88" s="1019"/>
      <c r="VUD88" s="1019"/>
      <c r="VUE88" s="1019"/>
      <c r="VUF88" s="1019"/>
      <c r="VUG88" s="1019"/>
      <c r="VUH88" s="1019"/>
      <c r="VUI88" s="1019"/>
      <c r="VUJ88" s="1019"/>
      <c r="VUK88" s="1019"/>
      <c r="VUL88" s="1019"/>
      <c r="VUM88" s="1019"/>
      <c r="VUN88" s="1019"/>
      <c r="VUO88" s="1019"/>
      <c r="VUP88" s="1019"/>
      <c r="VUQ88" s="1019"/>
      <c r="VUR88" s="1019"/>
      <c r="VUS88" s="1019"/>
      <c r="VUT88" s="1019"/>
      <c r="VUU88" s="1019"/>
      <c r="VUV88" s="1019"/>
      <c r="VUW88" s="1019"/>
      <c r="VUX88" s="1019"/>
      <c r="VUY88" s="1019"/>
      <c r="VUZ88" s="1019"/>
      <c r="VVA88" s="1019"/>
      <c r="VVB88" s="1019"/>
      <c r="VVC88" s="1019"/>
      <c r="VVD88" s="1019"/>
      <c r="VVE88" s="1019"/>
      <c r="VVF88" s="1019"/>
      <c r="VVG88" s="1019"/>
      <c r="VVH88" s="1019"/>
      <c r="VVI88" s="1019"/>
      <c r="VVJ88" s="1019"/>
      <c r="VVK88" s="1019"/>
      <c r="VVL88" s="1019"/>
      <c r="VVM88" s="1019"/>
      <c r="VVN88" s="1019"/>
      <c r="VVO88" s="1019"/>
      <c r="VVP88" s="1019"/>
      <c r="VVQ88" s="1019"/>
      <c r="VVR88" s="1019"/>
      <c r="VVS88" s="1019"/>
      <c r="VVT88" s="1019"/>
      <c r="VVU88" s="1019"/>
      <c r="VVV88" s="1019"/>
      <c r="VVW88" s="1019"/>
      <c r="VVX88" s="1019"/>
      <c r="VVY88" s="1019"/>
      <c r="VVZ88" s="1019"/>
      <c r="VWA88" s="1019"/>
      <c r="VWB88" s="1019"/>
      <c r="VWC88" s="1019"/>
      <c r="VWD88" s="1019"/>
      <c r="VWE88" s="1019"/>
      <c r="VWF88" s="1019"/>
      <c r="VWG88" s="1019"/>
      <c r="VWH88" s="1019"/>
      <c r="VWI88" s="1019"/>
      <c r="VWJ88" s="1019"/>
      <c r="VWK88" s="1019"/>
      <c r="VWL88" s="1019"/>
      <c r="VWM88" s="1019"/>
      <c r="VWN88" s="1019"/>
      <c r="VWO88" s="1019"/>
      <c r="VWP88" s="1019"/>
      <c r="VWQ88" s="1019"/>
      <c r="VWR88" s="1019"/>
      <c r="VWS88" s="1019"/>
      <c r="VWT88" s="1019"/>
      <c r="VWU88" s="1019"/>
      <c r="VWV88" s="1019"/>
      <c r="VWW88" s="1019"/>
      <c r="VWX88" s="1019"/>
      <c r="VWY88" s="1019"/>
      <c r="VWZ88" s="1019"/>
      <c r="VXA88" s="1019"/>
      <c r="VXB88" s="1019"/>
      <c r="VXC88" s="1019"/>
      <c r="VXD88" s="1019"/>
      <c r="VXE88" s="1019"/>
      <c r="VXF88" s="1019"/>
      <c r="VXG88" s="1019"/>
      <c r="VXH88" s="1019"/>
      <c r="VXI88" s="1019"/>
      <c r="VXJ88" s="1019"/>
      <c r="VXK88" s="1019"/>
      <c r="VXL88" s="1019"/>
      <c r="VXM88" s="1019"/>
      <c r="VXN88" s="1019"/>
      <c r="VXO88" s="1019"/>
      <c r="VXP88" s="1019"/>
      <c r="VXQ88" s="1019"/>
      <c r="VXR88" s="1019"/>
      <c r="VXS88" s="1019"/>
      <c r="VXT88" s="1019"/>
      <c r="VXU88" s="1019"/>
      <c r="VXV88" s="1019"/>
      <c r="VXW88" s="1019"/>
      <c r="VXX88" s="1019"/>
      <c r="VXY88" s="1019"/>
      <c r="VXZ88" s="1019"/>
      <c r="VYA88" s="1019"/>
      <c r="VYB88" s="1019"/>
      <c r="VYC88" s="1019"/>
      <c r="VYD88" s="1019"/>
      <c r="VYE88" s="1019"/>
      <c r="VYF88" s="1019"/>
      <c r="VYG88" s="1019"/>
      <c r="VYH88" s="1019"/>
      <c r="VYI88" s="1019"/>
      <c r="VYJ88" s="1019"/>
      <c r="VYK88" s="1019"/>
      <c r="VYL88" s="1019"/>
      <c r="VYM88" s="1019"/>
      <c r="VYN88" s="1019"/>
      <c r="VYO88" s="1019"/>
      <c r="VYP88" s="1019"/>
      <c r="VYQ88" s="1019"/>
      <c r="VYR88" s="1019"/>
      <c r="VYS88" s="1019"/>
      <c r="VYT88" s="1019"/>
      <c r="VYU88" s="1019"/>
      <c r="VYV88" s="1019"/>
      <c r="VYW88" s="1019"/>
      <c r="VYX88" s="1019"/>
      <c r="VYY88" s="1019"/>
      <c r="VYZ88" s="1019"/>
      <c r="VZA88" s="1019"/>
      <c r="VZB88" s="1019"/>
      <c r="VZC88" s="1019"/>
      <c r="VZD88" s="1019"/>
      <c r="VZE88" s="1019"/>
      <c r="VZF88" s="1019"/>
      <c r="VZG88" s="1019"/>
      <c r="VZH88" s="1019"/>
      <c r="VZI88" s="1019"/>
      <c r="VZJ88" s="1019"/>
      <c r="VZK88" s="1019"/>
      <c r="VZL88" s="1019"/>
      <c r="VZM88" s="1019"/>
      <c r="VZN88" s="1019"/>
      <c r="VZO88" s="1019"/>
      <c r="VZP88" s="1019"/>
      <c r="VZQ88" s="1019"/>
      <c r="VZR88" s="1019"/>
      <c r="VZS88" s="1019"/>
      <c r="VZT88" s="1019"/>
      <c r="VZU88" s="1019"/>
      <c r="VZV88" s="1019"/>
      <c r="VZW88" s="1019"/>
      <c r="VZX88" s="1019"/>
      <c r="VZY88" s="1019"/>
      <c r="VZZ88" s="1019"/>
      <c r="WAA88" s="1019"/>
      <c r="WAB88" s="1019"/>
      <c r="WAC88" s="1019"/>
      <c r="WAD88" s="1019"/>
      <c r="WAE88" s="1019"/>
      <c r="WAF88" s="1019"/>
      <c r="WAG88" s="1019"/>
      <c r="WAH88" s="1019"/>
      <c r="WAI88" s="1019"/>
      <c r="WAJ88" s="1019"/>
      <c r="WAK88" s="1019"/>
      <c r="WAL88" s="1019"/>
      <c r="WAM88" s="1019"/>
      <c r="WAN88" s="1019"/>
      <c r="WAO88" s="1019"/>
      <c r="WAP88" s="1019"/>
      <c r="WAQ88" s="1019"/>
      <c r="WAR88" s="1019"/>
      <c r="WAS88" s="1019"/>
      <c r="WAT88" s="1019"/>
      <c r="WAU88" s="1019"/>
      <c r="WAV88" s="1019"/>
      <c r="WAW88" s="1019"/>
      <c r="WAX88" s="1019"/>
      <c r="WAY88" s="1019"/>
      <c r="WAZ88" s="1019"/>
      <c r="WBA88" s="1019"/>
      <c r="WBB88" s="1019"/>
      <c r="WBC88" s="1019"/>
      <c r="WBD88" s="1019"/>
      <c r="WBE88" s="1019"/>
      <c r="WBF88" s="1019"/>
      <c r="WBG88" s="1019"/>
      <c r="WBH88" s="1019"/>
      <c r="WBI88" s="1019"/>
      <c r="WBJ88" s="1019"/>
      <c r="WBK88" s="1019"/>
      <c r="WBL88" s="1019"/>
      <c r="WBM88" s="1019"/>
      <c r="WBN88" s="1019"/>
      <c r="WBO88" s="1019"/>
      <c r="WBP88" s="1019"/>
      <c r="WBQ88" s="1019"/>
      <c r="WBR88" s="1019"/>
      <c r="WBS88" s="1019"/>
      <c r="WBT88" s="1019"/>
      <c r="WBU88" s="1019"/>
      <c r="WBV88" s="1019"/>
      <c r="WBW88" s="1019"/>
      <c r="WBX88" s="1019"/>
      <c r="WBY88" s="1019"/>
      <c r="WBZ88" s="1019"/>
      <c r="WCA88" s="1019"/>
      <c r="WCB88" s="1019"/>
      <c r="WCC88" s="1019"/>
      <c r="WCD88" s="1019"/>
      <c r="WCE88" s="1019"/>
      <c r="WCF88" s="1019"/>
      <c r="WCG88" s="1019"/>
      <c r="WCH88" s="1019"/>
      <c r="WCI88" s="1019"/>
      <c r="WCJ88" s="1019"/>
      <c r="WCK88" s="1019"/>
      <c r="WCL88" s="1019"/>
      <c r="WCM88" s="1019"/>
      <c r="WCN88" s="1019"/>
      <c r="WCO88" s="1019"/>
      <c r="WCP88" s="1019"/>
      <c r="WCQ88" s="1019"/>
      <c r="WCR88" s="1019"/>
      <c r="WCS88" s="1019"/>
      <c r="WCT88" s="1019"/>
      <c r="WCU88" s="1019"/>
      <c r="WCV88" s="1019"/>
      <c r="WCW88" s="1019"/>
      <c r="WCX88" s="1019"/>
      <c r="WCY88" s="1019"/>
      <c r="WCZ88" s="1019"/>
      <c r="WDA88" s="1019"/>
      <c r="WDB88" s="1019"/>
      <c r="WDC88" s="1019"/>
      <c r="WDD88" s="1019"/>
      <c r="WDE88" s="1019"/>
      <c r="WDF88" s="1019"/>
      <c r="WDG88" s="1019"/>
      <c r="WDH88" s="1019"/>
      <c r="WDI88" s="1019"/>
      <c r="WDJ88" s="1019"/>
      <c r="WDK88" s="1019"/>
      <c r="WDL88" s="1019"/>
      <c r="WDM88" s="1019"/>
      <c r="WDN88" s="1019"/>
      <c r="WDO88" s="1019"/>
      <c r="WDP88" s="1019"/>
      <c r="WDQ88" s="1019"/>
      <c r="WDR88" s="1019"/>
      <c r="WDS88" s="1019"/>
      <c r="WDT88" s="1019"/>
      <c r="WDU88" s="1019"/>
      <c r="WDV88" s="1019"/>
      <c r="WDW88" s="1019"/>
      <c r="WDX88" s="1019"/>
      <c r="WDY88" s="1019"/>
      <c r="WDZ88" s="1019"/>
      <c r="WEA88" s="1019"/>
      <c r="WEB88" s="1019"/>
      <c r="WEC88" s="1019"/>
      <c r="WED88" s="1019"/>
      <c r="WEE88" s="1019"/>
      <c r="WEF88" s="1019"/>
      <c r="WEG88" s="1019"/>
      <c r="WEH88" s="1019"/>
      <c r="WEI88" s="1019"/>
      <c r="WEJ88" s="1019"/>
      <c r="WEK88" s="1019"/>
      <c r="WEL88" s="1019"/>
      <c r="WEM88" s="1019"/>
      <c r="WEN88" s="1019"/>
      <c r="WEO88" s="1019"/>
      <c r="WEP88" s="1019"/>
      <c r="WEQ88" s="1019"/>
      <c r="WER88" s="1019"/>
      <c r="WES88" s="1019"/>
      <c r="WET88" s="1019"/>
      <c r="WEU88" s="1019"/>
      <c r="WEV88" s="1019"/>
      <c r="WEW88" s="1019"/>
      <c r="WEX88" s="1019"/>
      <c r="WEY88" s="1019"/>
      <c r="WEZ88" s="1019"/>
      <c r="WFA88" s="1019"/>
      <c r="WFB88" s="1019"/>
      <c r="WFC88" s="1019"/>
      <c r="WFD88" s="1019"/>
      <c r="WFE88" s="1019"/>
      <c r="WFF88" s="1019"/>
      <c r="WFG88" s="1019"/>
      <c r="WFH88" s="1019"/>
      <c r="WFI88" s="1019"/>
      <c r="WFJ88" s="1019"/>
      <c r="WFK88" s="1019"/>
      <c r="WFL88" s="1019"/>
      <c r="WFM88" s="1019"/>
      <c r="WFN88" s="1019"/>
      <c r="WFO88" s="1019"/>
      <c r="WFP88" s="1019"/>
      <c r="WFQ88" s="1019"/>
      <c r="WFR88" s="1019"/>
      <c r="WFS88" s="1019"/>
      <c r="WFT88" s="1019"/>
      <c r="WFU88" s="1019"/>
      <c r="WFV88" s="1019"/>
      <c r="WFW88" s="1019"/>
      <c r="WFX88" s="1019"/>
      <c r="WFY88" s="1019"/>
      <c r="WFZ88" s="1019"/>
      <c r="WGA88" s="1019"/>
      <c r="WGB88" s="1019"/>
      <c r="WGC88" s="1019"/>
      <c r="WGD88" s="1019"/>
      <c r="WGE88" s="1019"/>
      <c r="WGF88" s="1019"/>
      <c r="WGG88" s="1019"/>
      <c r="WGH88" s="1019"/>
      <c r="WGI88" s="1019"/>
      <c r="WGJ88" s="1019"/>
      <c r="WGK88" s="1019"/>
      <c r="WGL88" s="1019"/>
      <c r="WGM88" s="1019"/>
      <c r="WGN88" s="1019"/>
      <c r="WGO88" s="1019"/>
      <c r="WGP88" s="1019"/>
      <c r="WGQ88" s="1019"/>
      <c r="WGR88" s="1019"/>
      <c r="WGS88" s="1019"/>
      <c r="WGT88" s="1019"/>
      <c r="WGU88" s="1019"/>
      <c r="WGV88" s="1019"/>
      <c r="WGW88" s="1019"/>
      <c r="WGX88" s="1019"/>
      <c r="WGY88" s="1019"/>
      <c r="WGZ88" s="1019"/>
      <c r="WHA88" s="1019"/>
      <c r="WHB88" s="1019"/>
      <c r="WHC88" s="1019"/>
      <c r="WHD88" s="1019"/>
      <c r="WHE88" s="1019"/>
      <c r="WHF88" s="1019"/>
      <c r="WHG88" s="1019"/>
      <c r="WHH88" s="1019"/>
      <c r="WHI88" s="1019"/>
      <c r="WHJ88" s="1019"/>
      <c r="WHK88" s="1019"/>
      <c r="WHL88" s="1019"/>
      <c r="WHM88" s="1019"/>
      <c r="WHN88" s="1019"/>
      <c r="WHO88" s="1019"/>
      <c r="WHP88" s="1019"/>
      <c r="WHQ88" s="1019"/>
      <c r="WHR88" s="1019"/>
      <c r="WHS88" s="1019"/>
      <c r="WHT88" s="1019"/>
      <c r="WHU88" s="1019"/>
      <c r="WHV88" s="1019"/>
      <c r="WHW88" s="1019"/>
      <c r="WHX88" s="1019"/>
      <c r="WHY88" s="1019"/>
      <c r="WHZ88" s="1019"/>
      <c r="WIA88" s="1019"/>
      <c r="WIB88" s="1019"/>
      <c r="WIC88" s="1019"/>
      <c r="WID88" s="1019"/>
      <c r="WIE88" s="1019"/>
      <c r="WIF88" s="1019"/>
      <c r="WIG88" s="1019"/>
      <c r="WIH88" s="1019"/>
      <c r="WII88" s="1019"/>
      <c r="WIJ88" s="1019"/>
      <c r="WIK88" s="1019"/>
      <c r="WIL88" s="1019"/>
      <c r="WIM88" s="1019"/>
      <c r="WIN88" s="1019"/>
      <c r="WIO88" s="1019"/>
      <c r="WIP88" s="1019"/>
      <c r="WIQ88" s="1019"/>
      <c r="WIR88" s="1019"/>
      <c r="WIS88" s="1019"/>
      <c r="WIT88" s="1019"/>
      <c r="WIU88" s="1019"/>
      <c r="WIV88" s="1019"/>
      <c r="WIW88" s="1019"/>
      <c r="WIX88" s="1019"/>
      <c r="WIY88" s="1019"/>
      <c r="WIZ88" s="1019"/>
      <c r="WJA88" s="1019"/>
      <c r="WJB88" s="1019"/>
      <c r="WJC88" s="1019"/>
      <c r="WJD88" s="1019"/>
      <c r="WJE88" s="1019"/>
      <c r="WJF88" s="1019"/>
      <c r="WJG88" s="1019"/>
      <c r="WJH88" s="1019"/>
      <c r="WJI88" s="1019"/>
      <c r="WJJ88" s="1019"/>
      <c r="WJK88" s="1019"/>
      <c r="WJL88" s="1019"/>
      <c r="WJM88" s="1019"/>
      <c r="WJN88" s="1019"/>
      <c r="WJO88" s="1019"/>
      <c r="WJP88" s="1019"/>
      <c r="WJQ88" s="1019"/>
      <c r="WJR88" s="1019"/>
      <c r="WJS88" s="1019"/>
      <c r="WJT88" s="1019"/>
      <c r="WJU88" s="1019"/>
      <c r="WJV88" s="1019"/>
      <c r="WJW88" s="1019"/>
      <c r="WJX88" s="1019"/>
      <c r="WJY88" s="1019"/>
      <c r="WJZ88" s="1019"/>
      <c r="WKA88" s="1019"/>
      <c r="WKB88" s="1019"/>
      <c r="WKC88" s="1019"/>
      <c r="WKD88" s="1019"/>
      <c r="WKE88" s="1019"/>
      <c r="WKF88" s="1019"/>
      <c r="WKG88" s="1019"/>
      <c r="WKH88" s="1019"/>
      <c r="WKI88" s="1019"/>
      <c r="WKJ88" s="1019"/>
      <c r="WKK88" s="1019"/>
      <c r="WKL88" s="1019"/>
      <c r="WKM88" s="1019"/>
      <c r="WKN88" s="1019"/>
      <c r="WKO88" s="1019"/>
      <c r="WKP88" s="1019"/>
      <c r="WKQ88" s="1019"/>
      <c r="WKR88" s="1019"/>
      <c r="WKS88" s="1019"/>
      <c r="WKT88" s="1019"/>
      <c r="WKU88" s="1019"/>
      <c r="WKV88" s="1019"/>
      <c r="WKW88" s="1019"/>
      <c r="WKX88" s="1019"/>
      <c r="WKY88" s="1019"/>
      <c r="WKZ88" s="1019"/>
      <c r="WLA88" s="1019"/>
      <c r="WLB88" s="1019"/>
      <c r="WLC88" s="1019"/>
      <c r="WLD88" s="1019"/>
      <c r="WLE88" s="1019"/>
      <c r="WLF88" s="1019"/>
      <c r="WLG88" s="1019"/>
      <c r="WLH88" s="1019"/>
      <c r="WLI88" s="1019"/>
      <c r="WLJ88" s="1019"/>
      <c r="WLK88" s="1019"/>
      <c r="WLL88" s="1019"/>
      <c r="WLM88" s="1019"/>
      <c r="WLN88" s="1019"/>
      <c r="WLO88" s="1019"/>
      <c r="WLP88" s="1019"/>
      <c r="WLQ88" s="1019"/>
      <c r="WLR88" s="1019"/>
      <c r="WLS88" s="1019"/>
      <c r="WLT88" s="1019"/>
      <c r="WLU88" s="1019"/>
      <c r="WLV88" s="1019"/>
      <c r="WLW88" s="1019"/>
      <c r="WLX88" s="1019"/>
      <c r="WLY88" s="1019"/>
      <c r="WLZ88" s="1019"/>
      <c r="WMA88" s="1019"/>
      <c r="WMB88" s="1019"/>
      <c r="WMC88" s="1019"/>
      <c r="WMD88" s="1019"/>
      <c r="WME88" s="1019"/>
      <c r="WMF88" s="1019"/>
      <c r="WMG88" s="1019"/>
      <c r="WMH88" s="1019"/>
      <c r="WMI88" s="1019"/>
      <c r="WMJ88" s="1019"/>
      <c r="WMK88" s="1019"/>
      <c r="WML88" s="1019"/>
      <c r="WMM88" s="1019"/>
      <c r="WMN88" s="1019"/>
      <c r="WMO88" s="1019"/>
      <c r="WMP88" s="1019"/>
      <c r="WMQ88" s="1019"/>
      <c r="WMR88" s="1019"/>
      <c r="WMS88" s="1019"/>
      <c r="WMT88" s="1019"/>
      <c r="WMU88" s="1019"/>
      <c r="WMV88" s="1019"/>
      <c r="WMW88" s="1019"/>
      <c r="WMX88" s="1019"/>
      <c r="WMY88" s="1019"/>
      <c r="WMZ88" s="1019"/>
      <c r="WNA88" s="1019"/>
      <c r="WNB88" s="1019"/>
      <c r="WNC88" s="1019"/>
      <c r="WND88" s="1019"/>
      <c r="WNE88" s="1019"/>
      <c r="WNF88" s="1019"/>
      <c r="WNG88" s="1019"/>
      <c r="WNH88" s="1019"/>
      <c r="WNI88" s="1019"/>
      <c r="WNJ88" s="1019"/>
      <c r="WNK88" s="1019"/>
      <c r="WNL88" s="1019"/>
      <c r="WNM88" s="1019"/>
      <c r="WNN88" s="1019"/>
      <c r="WNO88" s="1019"/>
      <c r="WNP88" s="1019"/>
      <c r="WNQ88" s="1019"/>
      <c r="WNR88" s="1019"/>
      <c r="WNS88" s="1019"/>
      <c r="WNT88" s="1019"/>
      <c r="WNU88" s="1019"/>
      <c r="WNV88" s="1019"/>
      <c r="WNW88" s="1019"/>
      <c r="WNX88" s="1019"/>
      <c r="WNY88" s="1019"/>
      <c r="WNZ88" s="1019"/>
      <c r="WOA88" s="1019"/>
      <c r="WOB88" s="1019"/>
      <c r="WOC88" s="1019"/>
      <c r="WOD88" s="1019"/>
      <c r="WOE88" s="1019"/>
      <c r="WOF88" s="1019"/>
      <c r="WOG88" s="1019"/>
      <c r="WOH88" s="1019"/>
      <c r="WOI88" s="1019"/>
      <c r="WOJ88" s="1019"/>
      <c r="WOK88" s="1019"/>
      <c r="WOL88" s="1019"/>
      <c r="WOM88" s="1019"/>
      <c r="WON88" s="1019"/>
      <c r="WOO88" s="1019"/>
      <c r="WOP88" s="1019"/>
      <c r="WOQ88" s="1019"/>
      <c r="WOR88" s="1019"/>
      <c r="WOS88" s="1019"/>
      <c r="WOT88" s="1019"/>
      <c r="WOU88" s="1019"/>
      <c r="WOV88" s="1019"/>
      <c r="WOW88" s="1019"/>
      <c r="WOX88" s="1019"/>
      <c r="WOY88" s="1019"/>
      <c r="WOZ88" s="1019"/>
      <c r="WPA88" s="1019"/>
      <c r="WPB88" s="1019"/>
      <c r="WPC88" s="1019"/>
      <c r="WPD88" s="1019"/>
      <c r="WPE88" s="1019"/>
      <c r="WPF88" s="1019"/>
      <c r="WPG88" s="1019"/>
      <c r="WPH88" s="1019"/>
      <c r="WPI88" s="1019"/>
      <c r="WPJ88" s="1019"/>
      <c r="WPK88" s="1019"/>
      <c r="WPL88" s="1019"/>
      <c r="WPM88" s="1019"/>
      <c r="WPN88" s="1019"/>
      <c r="WPO88" s="1019"/>
      <c r="WPP88" s="1019"/>
      <c r="WPQ88" s="1019"/>
      <c r="WPR88" s="1019"/>
      <c r="WPS88" s="1019"/>
      <c r="WPT88" s="1019"/>
      <c r="WPU88" s="1019"/>
      <c r="WPV88" s="1019"/>
      <c r="WPW88" s="1019"/>
      <c r="WPX88" s="1019"/>
      <c r="WPY88" s="1019"/>
      <c r="WPZ88" s="1019"/>
      <c r="WQA88" s="1019"/>
      <c r="WQB88" s="1019"/>
      <c r="WQC88" s="1019"/>
      <c r="WQD88" s="1019"/>
      <c r="WQE88" s="1019"/>
      <c r="WQF88" s="1019"/>
      <c r="WQG88" s="1019"/>
      <c r="WQH88" s="1019"/>
      <c r="WQI88" s="1019"/>
      <c r="WQJ88" s="1019"/>
      <c r="WQK88" s="1019"/>
      <c r="WQL88" s="1019"/>
      <c r="WQM88" s="1019"/>
      <c r="WQN88" s="1019"/>
      <c r="WQO88" s="1019"/>
      <c r="WQP88" s="1019"/>
      <c r="WQQ88" s="1019"/>
      <c r="WQR88" s="1019"/>
      <c r="WQS88" s="1019"/>
      <c r="WQT88" s="1019"/>
      <c r="WQU88" s="1019"/>
      <c r="WQV88" s="1019"/>
      <c r="WQW88" s="1019"/>
      <c r="WQX88" s="1019"/>
      <c r="WQY88" s="1019"/>
      <c r="WQZ88" s="1019"/>
      <c r="WRA88" s="1019"/>
      <c r="WRB88" s="1019"/>
      <c r="WRC88" s="1019"/>
      <c r="WRD88" s="1019"/>
      <c r="WRE88" s="1019"/>
      <c r="WRF88" s="1019"/>
      <c r="WRG88" s="1019"/>
      <c r="WRH88" s="1019"/>
      <c r="WRI88" s="1019"/>
      <c r="WRJ88" s="1019"/>
      <c r="WRK88" s="1019"/>
      <c r="WRL88" s="1019"/>
      <c r="WRM88" s="1019"/>
      <c r="WRN88" s="1019"/>
      <c r="WRO88" s="1019"/>
      <c r="WRP88" s="1019"/>
      <c r="WRQ88" s="1019"/>
      <c r="WRR88" s="1019"/>
      <c r="WRS88" s="1019"/>
      <c r="WRT88" s="1019"/>
      <c r="WRU88" s="1019"/>
      <c r="WRV88" s="1019"/>
      <c r="WRW88" s="1019"/>
      <c r="WRX88" s="1019"/>
      <c r="WRY88" s="1019"/>
      <c r="WRZ88" s="1019"/>
      <c r="WSA88" s="1019"/>
      <c r="WSB88" s="1019"/>
      <c r="WSC88" s="1019"/>
      <c r="WSD88" s="1019"/>
      <c r="WSE88" s="1019"/>
      <c r="WSF88" s="1019"/>
      <c r="WSG88" s="1019"/>
      <c r="WSH88" s="1019"/>
      <c r="WSI88" s="1019"/>
      <c r="WSJ88" s="1019"/>
      <c r="WSK88" s="1019"/>
      <c r="WSL88" s="1019"/>
      <c r="WSM88" s="1019"/>
      <c r="WSN88" s="1019"/>
      <c r="WSO88" s="1019"/>
      <c r="WSP88" s="1019"/>
      <c r="WSQ88" s="1019"/>
      <c r="WSR88" s="1019"/>
      <c r="WSS88" s="1019"/>
      <c r="WST88" s="1019"/>
      <c r="WSU88" s="1019"/>
      <c r="WSV88" s="1019"/>
      <c r="WSW88" s="1019"/>
      <c r="WSX88" s="1019"/>
      <c r="WSY88" s="1019"/>
      <c r="WSZ88" s="1019"/>
      <c r="WTA88" s="1019"/>
      <c r="WTB88" s="1019"/>
      <c r="WTC88" s="1019"/>
      <c r="WTD88" s="1019"/>
      <c r="WTE88" s="1019"/>
      <c r="WTF88" s="1019"/>
      <c r="WTG88" s="1019"/>
      <c r="WTH88" s="1019"/>
      <c r="WTI88" s="1019"/>
      <c r="WTJ88" s="1019"/>
      <c r="WTK88" s="1019"/>
      <c r="WTL88" s="1019"/>
      <c r="WTM88" s="1019"/>
      <c r="WTN88" s="1019"/>
      <c r="WTO88" s="1019"/>
      <c r="WTP88" s="1019"/>
      <c r="WTQ88" s="1019"/>
      <c r="WTR88" s="1019"/>
      <c r="WTS88" s="1019"/>
      <c r="WTT88" s="1019"/>
      <c r="WTU88" s="1019"/>
      <c r="WTV88" s="1019"/>
      <c r="WTW88" s="1019"/>
      <c r="WTX88" s="1019"/>
      <c r="WTY88" s="1019"/>
      <c r="WTZ88" s="1019"/>
      <c r="WUA88" s="1019"/>
      <c r="WUB88" s="1019"/>
      <c r="WUC88" s="1019"/>
      <c r="WUD88" s="1019"/>
      <c r="WUE88" s="1019"/>
      <c r="WUF88" s="1019"/>
      <c r="WUG88" s="1019"/>
      <c r="WUH88" s="1019"/>
      <c r="WUI88" s="1019"/>
      <c r="WUJ88" s="1019"/>
      <c r="WUK88" s="1019"/>
      <c r="WUL88" s="1019"/>
      <c r="WUM88" s="1019"/>
      <c r="WUN88" s="1019"/>
      <c r="WUO88" s="1019"/>
      <c r="WUP88" s="1019"/>
      <c r="WUQ88" s="1019"/>
      <c r="WUR88" s="1019"/>
      <c r="WUS88" s="1019"/>
      <c r="WUT88" s="1019"/>
      <c r="WUU88" s="1019"/>
      <c r="WUV88" s="1019"/>
      <c r="WUW88" s="1019"/>
      <c r="WUX88" s="1019"/>
      <c r="WUY88" s="1019"/>
      <c r="WUZ88" s="1019"/>
      <c r="WVA88" s="1019"/>
      <c r="WVB88" s="1019"/>
      <c r="WVC88" s="1019"/>
      <c r="WVD88" s="1019"/>
      <c r="WVE88" s="1019"/>
      <c r="WVF88" s="1019"/>
      <c r="WVG88" s="1019"/>
      <c r="WVH88" s="1019"/>
      <c r="WVI88" s="1019"/>
      <c r="WVJ88" s="1019"/>
      <c r="WVK88" s="1019"/>
      <c r="WVL88" s="1019"/>
      <c r="WVM88" s="1019"/>
      <c r="WVN88" s="1019"/>
      <c r="WVO88" s="1019"/>
      <c r="WVP88" s="1019"/>
      <c r="WVQ88" s="1019"/>
      <c r="WVR88" s="1019"/>
      <c r="WVS88" s="1019"/>
      <c r="WVT88" s="1019"/>
      <c r="WVU88" s="1019"/>
      <c r="WVV88" s="1019"/>
      <c r="WVW88" s="1019"/>
      <c r="WVX88" s="1019"/>
      <c r="WVY88" s="1019"/>
      <c r="WVZ88" s="1019"/>
      <c r="WWA88" s="1019"/>
      <c r="WWB88" s="1019"/>
      <c r="WWC88" s="1019"/>
      <c r="WWD88" s="1019"/>
      <c r="WWE88" s="1019"/>
      <c r="WWF88" s="1019"/>
      <c r="WWG88" s="1019"/>
      <c r="WWH88" s="1019"/>
      <c r="WWI88" s="1019"/>
      <c r="WWJ88" s="1019"/>
      <c r="WWK88" s="1019"/>
      <c r="WWL88" s="1019"/>
      <c r="WWM88" s="1019"/>
      <c r="WWN88" s="1019"/>
      <c r="WWO88" s="1019"/>
      <c r="WWP88" s="1019"/>
      <c r="WWQ88" s="1019"/>
      <c r="WWR88" s="1019"/>
      <c r="WWS88" s="1019"/>
      <c r="WWT88" s="1019"/>
      <c r="WWU88" s="1019"/>
      <c r="WWV88" s="1019"/>
      <c r="WWW88" s="1019"/>
      <c r="WWX88" s="1019"/>
      <c r="WWY88" s="1019"/>
      <c r="WWZ88" s="1019"/>
      <c r="WXA88" s="1019"/>
      <c r="WXB88" s="1019"/>
      <c r="WXC88" s="1019"/>
      <c r="WXD88" s="1019"/>
      <c r="WXE88" s="1019"/>
      <c r="WXF88" s="1019"/>
      <c r="WXG88" s="1019"/>
      <c r="WXH88" s="1019"/>
      <c r="WXI88" s="1019"/>
      <c r="WXJ88" s="1019"/>
      <c r="WXK88" s="1019"/>
      <c r="WXL88" s="1019"/>
      <c r="WXM88" s="1019"/>
      <c r="WXN88" s="1019"/>
      <c r="WXO88" s="1019"/>
      <c r="WXP88" s="1019"/>
      <c r="WXQ88" s="1019"/>
      <c r="WXR88" s="1019"/>
      <c r="WXS88" s="1019"/>
      <c r="WXT88" s="1019"/>
      <c r="WXU88" s="1019"/>
      <c r="WXV88" s="1019"/>
      <c r="WXW88" s="1019"/>
      <c r="WXX88" s="1019"/>
      <c r="WXY88" s="1019"/>
      <c r="WXZ88" s="1019"/>
      <c r="WYA88" s="1019"/>
      <c r="WYB88" s="1019"/>
      <c r="WYC88" s="1019"/>
      <c r="WYD88" s="1019"/>
      <c r="WYE88" s="1019"/>
      <c r="WYF88" s="1019"/>
      <c r="WYG88" s="1019"/>
      <c r="WYH88" s="1019"/>
      <c r="WYI88" s="1019"/>
      <c r="WYJ88" s="1019"/>
      <c r="WYK88" s="1019"/>
      <c r="WYL88" s="1019"/>
      <c r="WYM88" s="1019"/>
      <c r="WYN88" s="1019"/>
      <c r="WYO88" s="1019"/>
      <c r="WYP88" s="1019"/>
      <c r="WYQ88" s="1019"/>
      <c r="WYR88" s="1019"/>
      <c r="WYS88" s="1019"/>
      <c r="WYT88" s="1019"/>
      <c r="WYU88" s="1019"/>
      <c r="WYV88" s="1019"/>
      <c r="WYW88" s="1019"/>
      <c r="WYX88" s="1019"/>
      <c r="WYY88" s="1019"/>
      <c r="WYZ88" s="1019"/>
      <c r="WZA88" s="1019"/>
      <c r="WZB88" s="1019"/>
      <c r="WZC88" s="1019"/>
      <c r="WZD88" s="1019"/>
      <c r="WZE88" s="1019"/>
      <c r="WZF88" s="1019"/>
      <c r="WZG88" s="1019"/>
      <c r="WZH88" s="1019"/>
      <c r="WZI88" s="1019"/>
      <c r="WZJ88" s="1019"/>
      <c r="WZK88" s="1019"/>
      <c r="WZL88" s="1019"/>
      <c r="WZM88" s="1019"/>
      <c r="WZN88" s="1019"/>
      <c r="WZO88" s="1019"/>
      <c r="WZP88" s="1019"/>
      <c r="WZQ88" s="1019"/>
      <c r="WZR88" s="1019"/>
      <c r="WZS88" s="1019"/>
      <c r="WZT88" s="1019"/>
      <c r="WZU88" s="1019"/>
      <c r="WZV88" s="1019"/>
      <c r="WZW88" s="1019"/>
      <c r="WZX88" s="1019"/>
      <c r="WZY88" s="1019"/>
      <c r="WZZ88" s="1019"/>
      <c r="XAA88" s="1019"/>
      <c r="XAB88" s="1019"/>
      <c r="XAC88" s="1019"/>
      <c r="XAD88" s="1019"/>
      <c r="XAE88" s="1019"/>
      <c r="XAF88" s="1019"/>
      <c r="XAG88" s="1019"/>
      <c r="XAH88" s="1019"/>
      <c r="XAI88" s="1019"/>
      <c r="XAJ88" s="1019"/>
      <c r="XAK88" s="1019"/>
      <c r="XAL88" s="1019"/>
      <c r="XAM88" s="1019"/>
      <c r="XAN88" s="1019"/>
      <c r="XAO88" s="1019"/>
      <c r="XAP88" s="1019"/>
      <c r="XAQ88" s="1019"/>
      <c r="XAR88" s="1019"/>
      <c r="XAS88" s="1019"/>
      <c r="XAT88" s="1019"/>
      <c r="XAU88" s="1019"/>
      <c r="XAV88" s="1019"/>
      <c r="XAW88" s="1019"/>
      <c r="XAX88" s="1019"/>
      <c r="XAY88" s="1019"/>
      <c r="XAZ88" s="1019"/>
      <c r="XBA88" s="1019"/>
      <c r="XBB88" s="1019"/>
      <c r="XBC88" s="1019"/>
      <c r="XBD88" s="1019"/>
      <c r="XBE88" s="1019"/>
      <c r="XBF88" s="1019"/>
      <c r="XBG88" s="1019"/>
      <c r="XBH88" s="1019"/>
      <c r="XBI88" s="1019"/>
      <c r="XBJ88" s="1019"/>
      <c r="XBK88" s="1019"/>
      <c r="XBL88" s="1019"/>
      <c r="XBM88" s="1019"/>
      <c r="XBN88" s="1019"/>
      <c r="XBO88" s="1019"/>
      <c r="XBP88" s="1019"/>
      <c r="XBQ88" s="1019"/>
      <c r="XBR88" s="1019"/>
      <c r="XBS88" s="1019"/>
      <c r="XBT88" s="1019"/>
      <c r="XBU88" s="1019"/>
      <c r="XBV88" s="1019"/>
      <c r="XBW88" s="1019"/>
      <c r="XBX88" s="1019"/>
      <c r="XBY88" s="1019"/>
      <c r="XBZ88" s="1019"/>
      <c r="XCA88" s="1019"/>
      <c r="XCB88" s="1019"/>
      <c r="XCC88" s="1019"/>
      <c r="XCD88" s="1019"/>
      <c r="XCE88" s="1019"/>
      <c r="XCF88" s="1019"/>
      <c r="XCG88" s="1019"/>
      <c r="XCH88" s="1019"/>
      <c r="XCI88" s="1019"/>
      <c r="XCJ88" s="1019"/>
      <c r="XCK88" s="1019"/>
      <c r="XCL88" s="1019"/>
      <c r="XCM88" s="1019"/>
      <c r="XCN88" s="1019"/>
      <c r="XCO88" s="1019"/>
      <c r="XCP88" s="1019"/>
      <c r="XCQ88" s="1019"/>
      <c r="XCR88" s="1019"/>
      <c r="XCS88" s="1019"/>
      <c r="XCT88" s="1019"/>
      <c r="XCU88" s="1019"/>
      <c r="XCV88" s="1019"/>
      <c r="XCW88" s="1019"/>
      <c r="XCX88" s="1019"/>
      <c r="XCY88" s="1019"/>
      <c r="XCZ88" s="1019"/>
      <c r="XDA88" s="1019"/>
      <c r="XDB88" s="1019"/>
      <c r="XDC88" s="1019"/>
      <c r="XDD88" s="1019"/>
      <c r="XDE88" s="1019"/>
      <c r="XDF88" s="1019"/>
      <c r="XDG88" s="1019"/>
      <c r="XDH88" s="1019"/>
      <c r="XDI88" s="1019"/>
      <c r="XDJ88" s="1019"/>
      <c r="XDK88" s="1019"/>
      <c r="XDL88" s="1019"/>
      <c r="XDM88" s="1019"/>
      <c r="XDN88" s="1019"/>
      <c r="XDO88" s="1019"/>
      <c r="XDP88" s="1019"/>
      <c r="XDQ88" s="1019"/>
      <c r="XDR88" s="1019"/>
      <c r="XDS88" s="1019"/>
      <c r="XDT88" s="1019"/>
      <c r="XDU88" s="1019"/>
      <c r="XDV88" s="1019"/>
      <c r="XDW88" s="1019"/>
      <c r="XDX88" s="1019"/>
      <c r="XDY88" s="1019"/>
      <c r="XDZ88" s="1019"/>
      <c r="XEA88" s="1019"/>
      <c r="XEB88" s="1019"/>
      <c r="XEC88" s="1019"/>
      <c r="XED88" s="1019"/>
      <c r="XEE88" s="1019"/>
      <c r="XEF88" s="1019"/>
      <c r="XEG88" s="1019"/>
      <c r="XEH88" s="1019"/>
      <c r="XEI88" s="1019"/>
      <c r="XEJ88" s="1019"/>
      <c r="XEK88" s="1019"/>
      <c r="XEL88" s="1019"/>
      <c r="XEM88" s="1019"/>
      <c r="XEN88" s="1019"/>
      <c r="XEO88" s="1019"/>
      <c r="XEP88" s="1019"/>
      <c r="XEQ88" s="1019"/>
      <c r="XER88" s="1019"/>
      <c r="XES88" s="1019"/>
      <c r="XET88" s="1019"/>
      <c r="XEU88" s="1019"/>
      <c r="XEV88" s="1019"/>
      <c r="XEW88" s="1019"/>
      <c r="XEX88" s="1019"/>
      <c r="XEY88" s="1019"/>
      <c r="XEZ88" s="1019"/>
      <c r="XFA88" s="1019"/>
      <c r="XFB88" s="1019"/>
      <c r="XFC88" s="1019"/>
      <c r="XFD88" s="1019"/>
    </row>
    <row r="89" spans="1:16384" s="208" customFormat="1" ht="14.45" customHeight="1">
      <c r="A89" s="1019"/>
      <c r="B89" s="1019"/>
      <c r="C89" s="1019"/>
      <c r="D89" s="1019"/>
      <c r="E89" s="1019"/>
      <c r="F89" s="1019"/>
      <c r="G89" s="1019"/>
      <c r="H89" s="1019"/>
      <c r="I89" s="1019"/>
      <c r="J89" s="1019"/>
      <c r="K89" s="1019"/>
      <c r="L89" s="1019"/>
      <c r="M89" s="1019"/>
      <c r="N89" s="1019"/>
      <c r="O89" s="1019"/>
      <c r="P89" s="1019"/>
      <c r="Q89" s="1019"/>
      <c r="R89" s="1019"/>
      <c r="S89" s="1019"/>
      <c r="T89" s="1019"/>
      <c r="U89" s="1019"/>
      <c r="V89" s="1019"/>
      <c r="W89" s="1019"/>
      <c r="X89" s="1019"/>
      <c r="Y89" s="1019"/>
      <c r="Z89" s="1019"/>
      <c r="AA89" s="1019"/>
      <c r="AB89" s="1019"/>
      <c r="AC89" s="1019"/>
      <c r="AD89" s="1019"/>
      <c r="AE89" s="1019"/>
      <c r="AF89" s="1019"/>
      <c r="AG89" s="1019"/>
      <c r="AH89" s="1019"/>
      <c r="AI89" s="1019"/>
      <c r="AJ89" s="1019"/>
      <c r="AK89" s="1019"/>
      <c r="AL89" s="1019"/>
      <c r="AM89" s="1019"/>
      <c r="AN89" s="1019"/>
      <c r="AO89" s="1019"/>
      <c r="AP89" s="1019"/>
      <c r="AQ89" s="1019"/>
      <c r="AR89" s="1019"/>
      <c r="AS89" s="1019"/>
      <c r="AT89" s="1019"/>
      <c r="AU89" s="1019"/>
      <c r="AV89" s="1019"/>
      <c r="AW89" s="1019"/>
      <c r="AX89" s="1019"/>
      <c r="AY89" s="1019"/>
      <c r="AZ89" s="1019"/>
      <c r="BA89" s="1019"/>
      <c r="BB89" s="1019"/>
      <c r="BC89" s="1019"/>
      <c r="BD89" s="1019"/>
      <c r="BE89" s="1019"/>
      <c r="BF89" s="1019"/>
      <c r="BG89" s="1019"/>
      <c r="BH89" s="1019"/>
      <c r="BI89" s="1019"/>
      <c r="BJ89" s="1019"/>
      <c r="BK89" s="1019"/>
      <c r="BL89" s="1019"/>
      <c r="BM89" s="1019"/>
      <c r="BN89" s="1019"/>
      <c r="BO89" s="1019"/>
      <c r="BP89" s="1019"/>
      <c r="BQ89" s="1019"/>
      <c r="BR89" s="1019"/>
      <c r="BS89" s="1019"/>
      <c r="BT89" s="1019"/>
      <c r="BU89" s="1019"/>
      <c r="BV89" s="1019"/>
      <c r="BW89" s="1019"/>
      <c r="BX89" s="1019"/>
      <c r="BY89" s="1019"/>
      <c r="BZ89" s="1019"/>
      <c r="CA89" s="1019"/>
      <c r="CB89" s="1019"/>
      <c r="CC89" s="1019"/>
      <c r="CD89" s="1019"/>
      <c r="CE89" s="1019"/>
      <c r="CF89" s="1019"/>
      <c r="CG89" s="1019"/>
      <c r="CH89" s="1019"/>
      <c r="CI89" s="1019"/>
      <c r="CJ89" s="1019"/>
      <c r="CK89" s="1019"/>
      <c r="CL89" s="1019"/>
      <c r="CM89" s="1019"/>
      <c r="CN89" s="1019"/>
      <c r="CO89" s="1019"/>
      <c r="CP89" s="1019"/>
      <c r="CQ89" s="1019"/>
      <c r="CR89" s="1019"/>
      <c r="CS89" s="1019"/>
      <c r="CT89" s="1019"/>
      <c r="CU89" s="1019"/>
      <c r="CV89" s="1019"/>
      <c r="CW89" s="1019"/>
      <c r="CX89" s="1019"/>
      <c r="CY89" s="1019"/>
      <c r="CZ89" s="1019"/>
      <c r="DA89" s="1019"/>
      <c r="DB89" s="1019"/>
      <c r="DC89" s="1019"/>
      <c r="DD89" s="1019"/>
      <c r="DE89" s="1019"/>
      <c r="DF89" s="1019"/>
      <c r="DG89" s="1019"/>
      <c r="DH89" s="1019"/>
      <c r="DI89" s="1019"/>
      <c r="DJ89" s="1019"/>
      <c r="DK89" s="1019"/>
      <c r="DL89" s="1019"/>
      <c r="DM89" s="1019"/>
      <c r="DN89" s="1019"/>
      <c r="DO89" s="1019"/>
      <c r="DP89" s="1019"/>
      <c r="DQ89" s="1019"/>
      <c r="DR89" s="1019"/>
      <c r="DS89" s="1019"/>
      <c r="DT89" s="1019"/>
      <c r="DU89" s="1019"/>
      <c r="DV89" s="1019"/>
      <c r="DW89" s="1019"/>
      <c r="DX89" s="1019"/>
      <c r="DY89" s="1019"/>
      <c r="DZ89" s="1019"/>
      <c r="EA89" s="1019"/>
      <c r="EB89" s="1019"/>
      <c r="EC89" s="1019"/>
      <c r="ED89" s="1019"/>
      <c r="EE89" s="1019"/>
      <c r="EF89" s="1019"/>
      <c r="EG89" s="1019"/>
      <c r="EH89" s="1019"/>
      <c r="EI89" s="1019"/>
      <c r="EJ89" s="1019"/>
      <c r="EK89" s="1019"/>
      <c r="EL89" s="1019"/>
      <c r="EM89" s="1019"/>
      <c r="EN89" s="1019"/>
      <c r="EO89" s="1019"/>
      <c r="EP89" s="1019"/>
      <c r="EQ89" s="1019"/>
      <c r="ER89" s="1019"/>
      <c r="ES89" s="1019"/>
      <c r="ET89" s="1019"/>
      <c r="EU89" s="1019"/>
      <c r="EV89" s="1019"/>
      <c r="EW89" s="1019"/>
      <c r="EX89" s="1019"/>
      <c r="EY89" s="1019"/>
      <c r="EZ89" s="1019"/>
      <c r="FA89" s="1019"/>
      <c r="FB89" s="1019"/>
      <c r="FC89" s="1019"/>
      <c r="FD89" s="1019"/>
      <c r="FE89" s="1019"/>
      <c r="FF89" s="1019"/>
      <c r="FG89" s="1019"/>
      <c r="FH89" s="1019"/>
      <c r="FI89" s="1019"/>
      <c r="FJ89" s="1019"/>
      <c r="FK89" s="1019"/>
      <c r="FL89" s="1019"/>
      <c r="FM89" s="1019"/>
      <c r="FN89" s="1019"/>
      <c r="FO89" s="1019"/>
      <c r="FP89" s="1019"/>
      <c r="FQ89" s="1019"/>
      <c r="FR89" s="1019"/>
      <c r="FS89" s="1019"/>
      <c r="FT89" s="1019"/>
      <c r="FU89" s="1019"/>
      <c r="FV89" s="1019"/>
      <c r="FW89" s="1019"/>
      <c r="FX89" s="1019"/>
      <c r="FY89" s="1019"/>
      <c r="FZ89" s="1019"/>
      <c r="GA89" s="1019"/>
      <c r="GB89" s="1019"/>
      <c r="GC89" s="1019"/>
      <c r="GD89" s="1019"/>
      <c r="GE89" s="1019"/>
      <c r="GF89" s="1019"/>
      <c r="GG89" s="1019"/>
      <c r="GH89" s="1019"/>
      <c r="GI89" s="1019"/>
      <c r="GJ89" s="1019"/>
      <c r="GK89" s="1019"/>
      <c r="GL89" s="1019"/>
      <c r="GM89" s="1019"/>
      <c r="GN89" s="1019"/>
      <c r="GO89" s="1019"/>
      <c r="GP89" s="1019"/>
      <c r="GQ89" s="1019"/>
      <c r="GR89" s="1019"/>
      <c r="GS89" s="1019"/>
      <c r="GT89" s="1019"/>
      <c r="GU89" s="1019"/>
      <c r="GV89" s="1019"/>
      <c r="GW89" s="1019"/>
      <c r="GX89" s="1019"/>
      <c r="GY89" s="1019"/>
      <c r="GZ89" s="1019"/>
      <c r="HA89" s="1019"/>
      <c r="HB89" s="1019"/>
      <c r="HC89" s="1019"/>
      <c r="HD89" s="1019"/>
      <c r="HE89" s="1019"/>
      <c r="HF89" s="1019"/>
      <c r="HG89" s="1019"/>
      <c r="HH89" s="1019"/>
      <c r="HI89" s="1019"/>
      <c r="HJ89" s="1019"/>
      <c r="HK89" s="1019"/>
      <c r="HL89" s="1019"/>
      <c r="HM89" s="1019"/>
      <c r="HN89" s="1019"/>
      <c r="HO89" s="1019"/>
      <c r="HP89" s="1019"/>
      <c r="HQ89" s="1019"/>
      <c r="HR89" s="1019"/>
      <c r="HS89" s="1019"/>
      <c r="HT89" s="1019"/>
      <c r="HU89" s="1019"/>
      <c r="HV89" s="1019"/>
      <c r="HW89" s="1019"/>
      <c r="HX89" s="1019"/>
      <c r="HY89" s="1019"/>
      <c r="HZ89" s="1019"/>
      <c r="IA89" s="1019"/>
      <c r="IB89" s="1019"/>
      <c r="IC89" s="1019"/>
      <c r="ID89" s="1019"/>
      <c r="IE89" s="1019"/>
      <c r="IF89" s="1019"/>
      <c r="IG89" s="1019"/>
      <c r="IH89" s="1019"/>
      <c r="II89" s="1019"/>
      <c r="IJ89" s="1019"/>
      <c r="IK89" s="1019"/>
      <c r="IL89" s="1019"/>
      <c r="IM89" s="1019"/>
      <c r="IN89" s="1019"/>
      <c r="IO89" s="1019"/>
      <c r="IP89" s="1019"/>
      <c r="IQ89" s="1019"/>
      <c r="IR89" s="1019"/>
      <c r="IS89" s="1019"/>
      <c r="IT89" s="1019"/>
      <c r="IU89" s="1019"/>
      <c r="IV89" s="1019"/>
      <c r="IW89" s="1019"/>
      <c r="IX89" s="1019"/>
      <c r="IY89" s="1019"/>
      <c r="IZ89" s="1019"/>
      <c r="JA89" s="1019"/>
      <c r="JB89" s="1019"/>
      <c r="JC89" s="1019"/>
      <c r="JD89" s="1019"/>
      <c r="JE89" s="1019"/>
      <c r="JF89" s="1019"/>
      <c r="JG89" s="1019"/>
      <c r="JH89" s="1019"/>
      <c r="JI89" s="1019"/>
      <c r="JJ89" s="1019"/>
      <c r="JK89" s="1019"/>
      <c r="JL89" s="1019"/>
      <c r="JM89" s="1019"/>
      <c r="JN89" s="1019"/>
      <c r="JO89" s="1019"/>
      <c r="JP89" s="1019"/>
      <c r="JQ89" s="1019"/>
      <c r="JR89" s="1019"/>
      <c r="JS89" s="1019"/>
      <c r="JT89" s="1019"/>
      <c r="JU89" s="1019"/>
      <c r="JV89" s="1019"/>
      <c r="JW89" s="1019"/>
      <c r="JX89" s="1019"/>
      <c r="JY89" s="1019"/>
      <c r="JZ89" s="1019"/>
      <c r="KA89" s="1019"/>
      <c r="KB89" s="1019"/>
      <c r="KC89" s="1019"/>
      <c r="KD89" s="1019"/>
      <c r="KE89" s="1019"/>
      <c r="KF89" s="1019"/>
      <c r="KG89" s="1019"/>
      <c r="KH89" s="1019"/>
      <c r="KI89" s="1019"/>
      <c r="KJ89" s="1019"/>
      <c r="KK89" s="1019"/>
      <c r="KL89" s="1019"/>
      <c r="KM89" s="1019"/>
      <c r="KN89" s="1019"/>
      <c r="KO89" s="1019"/>
      <c r="KP89" s="1019"/>
      <c r="KQ89" s="1019"/>
      <c r="KR89" s="1019"/>
      <c r="KS89" s="1019"/>
      <c r="KT89" s="1019"/>
      <c r="KU89" s="1019"/>
      <c r="KV89" s="1019"/>
      <c r="KW89" s="1019"/>
      <c r="KX89" s="1019"/>
      <c r="KY89" s="1019"/>
      <c r="KZ89" s="1019"/>
      <c r="LA89" s="1019"/>
      <c r="LB89" s="1019"/>
      <c r="LC89" s="1019"/>
      <c r="LD89" s="1019"/>
      <c r="LE89" s="1019"/>
      <c r="LF89" s="1019"/>
      <c r="LG89" s="1019"/>
      <c r="LH89" s="1019"/>
      <c r="LI89" s="1019"/>
      <c r="LJ89" s="1019"/>
      <c r="LK89" s="1019"/>
      <c r="LL89" s="1019"/>
      <c r="LM89" s="1019"/>
      <c r="LN89" s="1019"/>
      <c r="LO89" s="1019"/>
      <c r="LP89" s="1019"/>
      <c r="LQ89" s="1019"/>
      <c r="LR89" s="1019"/>
      <c r="LS89" s="1019"/>
      <c r="LT89" s="1019"/>
      <c r="LU89" s="1019"/>
      <c r="LV89" s="1019"/>
      <c r="LW89" s="1019"/>
      <c r="LX89" s="1019"/>
      <c r="LY89" s="1019"/>
      <c r="LZ89" s="1019"/>
      <c r="MA89" s="1019"/>
      <c r="MB89" s="1019"/>
      <c r="MC89" s="1019"/>
      <c r="MD89" s="1019"/>
      <c r="ME89" s="1019"/>
      <c r="MF89" s="1019"/>
      <c r="MG89" s="1019"/>
      <c r="MH89" s="1019"/>
      <c r="MI89" s="1019"/>
      <c r="MJ89" s="1019"/>
      <c r="MK89" s="1019"/>
      <c r="ML89" s="1019"/>
      <c r="MM89" s="1019"/>
      <c r="MN89" s="1019"/>
      <c r="MO89" s="1019"/>
      <c r="MP89" s="1019"/>
      <c r="MQ89" s="1019"/>
      <c r="MR89" s="1019"/>
      <c r="MS89" s="1019"/>
      <c r="MT89" s="1019"/>
      <c r="MU89" s="1019"/>
      <c r="MV89" s="1019"/>
      <c r="MW89" s="1019"/>
      <c r="MX89" s="1019"/>
      <c r="MY89" s="1019"/>
      <c r="MZ89" s="1019"/>
      <c r="NA89" s="1019"/>
      <c r="NB89" s="1019"/>
      <c r="NC89" s="1019"/>
      <c r="ND89" s="1019"/>
      <c r="NE89" s="1019"/>
      <c r="NF89" s="1019"/>
      <c r="NG89" s="1019"/>
      <c r="NH89" s="1019"/>
      <c r="NI89" s="1019"/>
      <c r="NJ89" s="1019"/>
      <c r="NK89" s="1019"/>
      <c r="NL89" s="1019"/>
      <c r="NM89" s="1019"/>
      <c r="NN89" s="1019"/>
      <c r="NO89" s="1019"/>
      <c r="NP89" s="1019"/>
      <c r="NQ89" s="1019"/>
      <c r="NR89" s="1019"/>
      <c r="NS89" s="1019"/>
      <c r="NT89" s="1019"/>
      <c r="NU89" s="1019"/>
      <c r="NV89" s="1019"/>
      <c r="NW89" s="1019"/>
      <c r="NX89" s="1019"/>
      <c r="NY89" s="1019"/>
      <c r="NZ89" s="1019"/>
      <c r="OA89" s="1019"/>
      <c r="OB89" s="1019"/>
      <c r="OC89" s="1019"/>
      <c r="OD89" s="1019"/>
      <c r="OE89" s="1019"/>
      <c r="OF89" s="1019"/>
      <c r="OG89" s="1019"/>
      <c r="OH89" s="1019"/>
      <c r="OI89" s="1019"/>
      <c r="OJ89" s="1019"/>
      <c r="OK89" s="1019"/>
      <c r="OL89" s="1019"/>
      <c r="OM89" s="1019"/>
      <c r="ON89" s="1019"/>
      <c r="OO89" s="1019"/>
      <c r="OP89" s="1019"/>
      <c r="OQ89" s="1019"/>
      <c r="OR89" s="1019"/>
      <c r="OS89" s="1019"/>
      <c r="OT89" s="1019"/>
      <c r="OU89" s="1019"/>
      <c r="OV89" s="1019"/>
      <c r="OW89" s="1019"/>
      <c r="OX89" s="1019"/>
      <c r="OY89" s="1019"/>
      <c r="OZ89" s="1019"/>
      <c r="PA89" s="1019"/>
      <c r="PB89" s="1019"/>
      <c r="PC89" s="1019"/>
      <c r="PD89" s="1019"/>
      <c r="PE89" s="1019"/>
      <c r="PF89" s="1019"/>
      <c r="PG89" s="1019"/>
      <c r="PH89" s="1019"/>
      <c r="PI89" s="1019"/>
      <c r="PJ89" s="1019"/>
      <c r="PK89" s="1019"/>
      <c r="PL89" s="1019"/>
      <c r="PM89" s="1019"/>
      <c r="PN89" s="1019"/>
      <c r="PO89" s="1019"/>
      <c r="PP89" s="1019"/>
      <c r="PQ89" s="1019"/>
      <c r="PR89" s="1019"/>
      <c r="PS89" s="1019"/>
      <c r="PT89" s="1019"/>
      <c r="PU89" s="1019"/>
      <c r="PV89" s="1019"/>
      <c r="PW89" s="1019"/>
      <c r="PX89" s="1019"/>
      <c r="PY89" s="1019"/>
      <c r="PZ89" s="1019"/>
      <c r="QA89" s="1019"/>
      <c r="QB89" s="1019"/>
      <c r="QC89" s="1019"/>
      <c r="QD89" s="1019"/>
      <c r="QE89" s="1019"/>
      <c r="QF89" s="1019"/>
      <c r="QG89" s="1019"/>
      <c r="QH89" s="1019"/>
      <c r="QI89" s="1019"/>
      <c r="QJ89" s="1019"/>
      <c r="QK89" s="1019"/>
      <c r="QL89" s="1019"/>
      <c r="QM89" s="1019"/>
      <c r="QN89" s="1019"/>
      <c r="QO89" s="1019"/>
      <c r="QP89" s="1019"/>
      <c r="QQ89" s="1019"/>
      <c r="QR89" s="1019"/>
      <c r="QS89" s="1019"/>
      <c r="QT89" s="1019"/>
      <c r="QU89" s="1019"/>
      <c r="QV89" s="1019"/>
      <c r="QW89" s="1019"/>
      <c r="QX89" s="1019"/>
      <c r="QY89" s="1019"/>
      <c r="QZ89" s="1019"/>
      <c r="RA89" s="1019"/>
      <c r="RB89" s="1019"/>
      <c r="RC89" s="1019"/>
      <c r="RD89" s="1019"/>
      <c r="RE89" s="1019"/>
      <c r="RF89" s="1019"/>
      <c r="RG89" s="1019"/>
      <c r="RH89" s="1019"/>
      <c r="RI89" s="1019"/>
      <c r="RJ89" s="1019"/>
      <c r="RK89" s="1019"/>
      <c r="RL89" s="1019"/>
      <c r="RM89" s="1019"/>
      <c r="RN89" s="1019"/>
      <c r="RO89" s="1019"/>
      <c r="RP89" s="1019"/>
      <c r="RQ89" s="1019"/>
      <c r="RR89" s="1019"/>
      <c r="RS89" s="1019"/>
      <c r="RT89" s="1019"/>
      <c r="RU89" s="1019"/>
      <c r="RV89" s="1019"/>
      <c r="RW89" s="1019"/>
      <c r="RX89" s="1019"/>
      <c r="RY89" s="1019"/>
      <c r="RZ89" s="1019"/>
      <c r="SA89" s="1019"/>
      <c r="SB89" s="1019"/>
      <c r="SC89" s="1019"/>
      <c r="SD89" s="1019"/>
      <c r="SE89" s="1019"/>
      <c r="SF89" s="1019"/>
      <c r="SG89" s="1019"/>
      <c r="SH89" s="1019"/>
      <c r="SI89" s="1019"/>
      <c r="SJ89" s="1019"/>
      <c r="SK89" s="1019"/>
      <c r="SL89" s="1019"/>
      <c r="SM89" s="1019"/>
      <c r="SN89" s="1019"/>
      <c r="SO89" s="1019"/>
      <c r="SP89" s="1019"/>
      <c r="SQ89" s="1019"/>
      <c r="SR89" s="1019"/>
      <c r="SS89" s="1019"/>
      <c r="ST89" s="1019"/>
      <c r="SU89" s="1019"/>
      <c r="SV89" s="1019"/>
      <c r="SW89" s="1019"/>
      <c r="SX89" s="1019"/>
      <c r="SY89" s="1019"/>
      <c r="SZ89" s="1019"/>
      <c r="TA89" s="1019"/>
      <c r="TB89" s="1019"/>
      <c r="TC89" s="1019"/>
      <c r="TD89" s="1019"/>
      <c r="TE89" s="1019"/>
      <c r="TF89" s="1019"/>
      <c r="TG89" s="1019"/>
      <c r="TH89" s="1019"/>
      <c r="TI89" s="1019"/>
      <c r="TJ89" s="1019"/>
      <c r="TK89" s="1019"/>
      <c r="TL89" s="1019"/>
      <c r="TM89" s="1019"/>
      <c r="TN89" s="1019"/>
      <c r="TO89" s="1019"/>
      <c r="TP89" s="1019"/>
      <c r="TQ89" s="1019"/>
      <c r="TR89" s="1019"/>
      <c r="TS89" s="1019"/>
      <c r="TT89" s="1019"/>
      <c r="TU89" s="1019"/>
      <c r="TV89" s="1019"/>
      <c r="TW89" s="1019"/>
      <c r="TX89" s="1019"/>
      <c r="TY89" s="1019"/>
      <c r="TZ89" s="1019"/>
      <c r="UA89" s="1019"/>
      <c r="UB89" s="1019"/>
      <c r="UC89" s="1019"/>
      <c r="UD89" s="1019"/>
      <c r="UE89" s="1019"/>
      <c r="UF89" s="1019"/>
      <c r="UG89" s="1019"/>
      <c r="UH89" s="1019"/>
      <c r="UI89" s="1019"/>
      <c r="UJ89" s="1019"/>
      <c r="UK89" s="1019"/>
      <c r="UL89" s="1019"/>
      <c r="UM89" s="1019"/>
      <c r="UN89" s="1019"/>
      <c r="UO89" s="1019"/>
      <c r="UP89" s="1019"/>
      <c r="UQ89" s="1019"/>
      <c r="UR89" s="1019"/>
      <c r="US89" s="1019"/>
      <c r="UT89" s="1019"/>
      <c r="UU89" s="1019"/>
      <c r="UV89" s="1019"/>
      <c r="UW89" s="1019"/>
      <c r="UX89" s="1019"/>
      <c r="UY89" s="1019"/>
      <c r="UZ89" s="1019"/>
      <c r="VA89" s="1019"/>
      <c r="VB89" s="1019"/>
      <c r="VC89" s="1019"/>
      <c r="VD89" s="1019"/>
      <c r="VE89" s="1019"/>
      <c r="VF89" s="1019"/>
      <c r="VG89" s="1019"/>
      <c r="VH89" s="1019"/>
      <c r="VI89" s="1019"/>
      <c r="VJ89" s="1019"/>
      <c r="VK89" s="1019"/>
      <c r="VL89" s="1019"/>
      <c r="VM89" s="1019"/>
      <c r="VN89" s="1019"/>
      <c r="VO89" s="1019"/>
      <c r="VP89" s="1019"/>
      <c r="VQ89" s="1019"/>
      <c r="VR89" s="1019"/>
      <c r="VS89" s="1019"/>
      <c r="VT89" s="1019"/>
      <c r="VU89" s="1019"/>
      <c r="VV89" s="1019"/>
      <c r="VW89" s="1019"/>
      <c r="VX89" s="1019"/>
      <c r="VY89" s="1019"/>
      <c r="VZ89" s="1019"/>
      <c r="WA89" s="1019"/>
      <c r="WB89" s="1019"/>
      <c r="WC89" s="1019"/>
      <c r="WD89" s="1019"/>
      <c r="WE89" s="1019"/>
      <c r="WF89" s="1019"/>
      <c r="WG89" s="1019"/>
      <c r="WH89" s="1019"/>
      <c r="WI89" s="1019"/>
      <c r="WJ89" s="1019"/>
      <c r="WK89" s="1019"/>
      <c r="WL89" s="1019"/>
      <c r="WM89" s="1019"/>
      <c r="WN89" s="1019"/>
      <c r="WO89" s="1019"/>
      <c r="WP89" s="1019"/>
      <c r="WQ89" s="1019"/>
      <c r="WR89" s="1019"/>
      <c r="WS89" s="1019"/>
      <c r="WT89" s="1019"/>
      <c r="WU89" s="1019"/>
      <c r="WV89" s="1019"/>
      <c r="WW89" s="1019"/>
      <c r="WX89" s="1019"/>
      <c r="WY89" s="1019"/>
      <c r="WZ89" s="1019"/>
      <c r="XA89" s="1019"/>
      <c r="XB89" s="1019"/>
      <c r="XC89" s="1019"/>
      <c r="XD89" s="1019"/>
      <c r="XE89" s="1019"/>
      <c r="XF89" s="1019"/>
      <c r="XG89" s="1019"/>
      <c r="XH89" s="1019"/>
      <c r="XI89" s="1019"/>
      <c r="XJ89" s="1019"/>
      <c r="XK89" s="1019"/>
      <c r="XL89" s="1019"/>
      <c r="XM89" s="1019"/>
      <c r="XN89" s="1019"/>
      <c r="XO89" s="1019"/>
      <c r="XP89" s="1019"/>
      <c r="XQ89" s="1019"/>
      <c r="XR89" s="1019"/>
      <c r="XS89" s="1019"/>
      <c r="XT89" s="1019"/>
      <c r="XU89" s="1019"/>
      <c r="XV89" s="1019"/>
      <c r="XW89" s="1019"/>
      <c r="XX89" s="1019"/>
      <c r="XY89" s="1019"/>
      <c r="XZ89" s="1019"/>
      <c r="YA89" s="1019"/>
      <c r="YB89" s="1019"/>
      <c r="YC89" s="1019"/>
      <c r="YD89" s="1019"/>
      <c r="YE89" s="1019"/>
      <c r="YF89" s="1019"/>
      <c r="YG89" s="1019"/>
      <c r="YH89" s="1019"/>
      <c r="YI89" s="1019"/>
      <c r="YJ89" s="1019"/>
      <c r="YK89" s="1019"/>
      <c r="YL89" s="1019"/>
      <c r="YM89" s="1019"/>
      <c r="YN89" s="1019"/>
      <c r="YO89" s="1019"/>
      <c r="YP89" s="1019"/>
      <c r="YQ89" s="1019"/>
      <c r="YR89" s="1019"/>
      <c r="YS89" s="1019"/>
      <c r="YT89" s="1019"/>
      <c r="YU89" s="1019"/>
      <c r="YV89" s="1019"/>
      <c r="YW89" s="1019"/>
      <c r="YX89" s="1019"/>
      <c r="YY89" s="1019"/>
      <c r="YZ89" s="1019"/>
      <c r="ZA89" s="1019"/>
      <c r="ZB89" s="1019"/>
      <c r="ZC89" s="1019"/>
      <c r="ZD89" s="1019"/>
      <c r="ZE89" s="1019"/>
      <c r="ZF89" s="1019"/>
      <c r="ZG89" s="1019"/>
      <c r="ZH89" s="1019"/>
      <c r="ZI89" s="1019"/>
      <c r="ZJ89" s="1019"/>
      <c r="ZK89" s="1019"/>
      <c r="ZL89" s="1019"/>
      <c r="ZM89" s="1019"/>
      <c r="ZN89" s="1019"/>
      <c r="ZO89" s="1019"/>
      <c r="ZP89" s="1019"/>
      <c r="ZQ89" s="1019"/>
      <c r="ZR89" s="1019"/>
      <c r="ZS89" s="1019"/>
      <c r="ZT89" s="1019"/>
      <c r="ZU89" s="1019"/>
      <c r="ZV89" s="1019"/>
      <c r="ZW89" s="1019"/>
      <c r="ZX89" s="1019"/>
      <c r="ZY89" s="1019"/>
      <c r="ZZ89" s="1019"/>
      <c r="AAA89" s="1019"/>
      <c r="AAB89" s="1019"/>
      <c r="AAC89" s="1019"/>
      <c r="AAD89" s="1019"/>
      <c r="AAE89" s="1019"/>
      <c r="AAF89" s="1019"/>
      <c r="AAG89" s="1019"/>
      <c r="AAH89" s="1019"/>
      <c r="AAI89" s="1019"/>
      <c r="AAJ89" s="1019"/>
      <c r="AAK89" s="1019"/>
      <c r="AAL89" s="1019"/>
      <c r="AAM89" s="1019"/>
      <c r="AAN89" s="1019"/>
      <c r="AAO89" s="1019"/>
      <c r="AAP89" s="1019"/>
      <c r="AAQ89" s="1019"/>
      <c r="AAR89" s="1019"/>
      <c r="AAS89" s="1019"/>
      <c r="AAT89" s="1019"/>
      <c r="AAU89" s="1019"/>
      <c r="AAV89" s="1019"/>
      <c r="AAW89" s="1019"/>
      <c r="AAX89" s="1019"/>
      <c r="AAY89" s="1019"/>
      <c r="AAZ89" s="1019"/>
      <c r="ABA89" s="1019"/>
      <c r="ABB89" s="1019"/>
      <c r="ABC89" s="1019"/>
      <c r="ABD89" s="1019"/>
      <c r="ABE89" s="1019"/>
      <c r="ABF89" s="1019"/>
      <c r="ABG89" s="1019"/>
      <c r="ABH89" s="1019"/>
      <c r="ABI89" s="1019"/>
      <c r="ABJ89" s="1019"/>
      <c r="ABK89" s="1019"/>
      <c r="ABL89" s="1019"/>
      <c r="ABM89" s="1019"/>
      <c r="ABN89" s="1019"/>
      <c r="ABO89" s="1019"/>
      <c r="ABP89" s="1019"/>
      <c r="ABQ89" s="1019"/>
      <c r="ABR89" s="1019"/>
      <c r="ABS89" s="1019"/>
      <c r="ABT89" s="1019"/>
      <c r="ABU89" s="1019"/>
      <c r="ABV89" s="1019"/>
      <c r="ABW89" s="1019"/>
      <c r="ABX89" s="1019"/>
      <c r="ABY89" s="1019"/>
      <c r="ABZ89" s="1019"/>
      <c r="ACA89" s="1019"/>
      <c r="ACB89" s="1019"/>
      <c r="ACC89" s="1019"/>
      <c r="ACD89" s="1019"/>
      <c r="ACE89" s="1019"/>
      <c r="ACF89" s="1019"/>
      <c r="ACG89" s="1019"/>
      <c r="ACH89" s="1019"/>
      <c r="ACI89" s="1019"/>
      <c r="ACJ89" s="1019"/>
      <c r="ACK89" s="1019"/>
      <c r="ACL89" s="1019"/>
      <c r="ACM89" s="1019"/>
      <c r="ACN89" s="1019"/>
      <c r="ACO89" s="1019"/>
      <c r="ACP89" s="1019"/>
      <c r="ACQ89" s="1019"/>
      <c r="ACR89" s="1019"/>
      <c r="ACS89" s="1019"/>
      <c r="ACT89" s="1019"/>
      <c r="ACU89" s="1019"/>
      <c r="ACV89" s="1019"/>
      <c r="ACW89" s="1019"/>
      <c r="ACX89" s="1019"/>
      <c r="ACY89" s="1019"/>
      <c r="ACZ89" s="1019"/>
      <c r="ADA89" s="1019"/>
      <c r="ADB89" s="1019"/>
      <c r="ADC89" s="1019"/>
      <c r="ADD89" s="1019"/>
      <c r="ADE89" s="1019"/>
      <c r="ADF89" s="1019"/>
      <c r="ADG89" s="1019"/>
      <c r="ADH89" s="1019"/>
      <c r="ADI89" s="1019"/>
      <c r="ADJ89" s="1019"/>
      <c r="ADK89" s="1019"/>
      <c r="ADL89" s="1019"/>
      <c r="ADM89" s="1019"/>
      <c r="ADN89" s="1019"/>
      <c r="ADO89" s="1019"/>
      <c r="ADP89" s="1019"/>
      <c r="ADQ89" s="1019"/>
      <c r="ADR89" s="1019"/>
      <c r="ADS89" s="1019"/>
      <c r="ADT89" s="1019"/>
      <c r="ADU89" s="1019"/>
      <c r="ADV89" s="1019"/>
      <c r="ADW89" s="1019"/>
      <c r="ADX89" s="1019"/>
      <c r="ADY89" s="1019"/>
      <c r="ADZ89" s="1019"/>
      <c r="AEA89" s="1019"/>
      <c r="AEB89" s="1019"/>
      <c r="AEC89" s="1019"/>
      <c r="AED89" s="1019"/>
      <c r="AEE89" s="1019"/>
      <c r="AEF89" s="1019"/>
      <c r="AEG89" s="1019"/>
      <c r="AEH89" s="1019"/>
      <c r="AEI89" s="1019"/>
      <c r="AEJ89" s="1019"/>
      <c r="AEK89" s="1019"/>
      <c r="AEL89" s="1019"/>
      <c r="AEM89" s="1019"/>
      <c r="AEN89" s="1019"/>
      <c r="AEO89" s="1019"/>
      <c r="AEP89" s="1019"/>
      <c r="AEQ89" s="1019"/>
      <c r="AER89" s="1019"/>
      <c r="AES89" s="1019"/>
      <c r="AET89" s="1019"/>
      <c r="AEU89" s="1019"/>
      <c r="AEV89" s="1019"/>
      <c r="AEW89" s="1019"/>
      <c r="AEX89" s="1019"/>
      <c r="AEY89" s="1019"/>
      <c r="AEZ89" s="1019"/>
      <c r="AFA89" s="1019"/>
      <c r="AFB89" s="1019"/>
      <c r="AFC89" s="1019"/>
      <c r="AFD89" s="1019"/>
      <c r="AFE89" s="1019"/>
      <c r="AFF89" s="1019"/>
      <c r="AFG89" s="1019"/>
      <c r="AFH89" s="1019"/>
      <c r="AFI89" s="1019"/>
      <c r="AFJ89" s="1019"/>
      <c r="AFK89" s="1019"/>
      <c r="AFL89" s="1019"/>
      <c r="AFM89" s="1019"/>
      <c r="AFN89" s="1019"/>
      <c r="AFO89" s="1019"/>
      <c r="AFP89" s="1019"/>
      <c r="AFQ89" s="1019"/>
      <c r="AFR89" s="1019"/>
      <c r="AFS89" s="1019"/>
      <c r="AFT89" s="1019"/>
      <c r="AFU89" s="1019"/>
      <c r="AFV89" s="1019"/>
      <c r="AFW89" s="1019"/>
      <c r="AFX89" s="1019"/>
      <c r="AFY89" s="1019"/>
      <c r="AFZ89" s="1019"/>
      <c r="AGA89" s="1019"/>
      <c r="AGB89" s="1019"/>
      <c r="AGC89" s="1019"/>
      <c r="AGD89" s="1019"/>
      <c r="AGE89" s="1019"/>
      <c r="AGF89" s="1019"/>
      <c r="AGG89" s="1019"/>
      <c r="AGH89" s="1019"/>
      <c r="AGI89" s="1019"/>
      <c r="AGJ89" s="1019"/>
      <c r="AGK89" s="1019"/>
      <c r="AGL89" s="1019"/>
      <c r="AGM89" s="1019"/>
      <c r="AGN89" s="1019"/>
      <c r="AGO89" s="1019"/>
      <c r="AGP89" s="1019"/>
      <c r="AGQ89" s="1019"/>
      <c r="AGR89" s="1019"/>
      <c r="AGS89" s="1019"/>
      <c r="AGT89" s="1019"/>
      <c r="AGU89" s="1019"/>
      <c r="AGV89" s="1019"/>
      <c r="AGW89" s="1019"/>
      <c r="AGX89" s="1019"/>
      <c r="AGY89" s="1019"/>
      <c r="AGZ89" s="1019"/>
      <c r="AHA89" s="1019"/>
      <c r="AHB89" s="1019"/>
      <c r="AHC89" s="1019"/>
      <c r="AHD89" s="1019"/>
      <c r="AHE89" s="1019"/>
      <c r="AHF89" s="1019"/>
      <c r="AHG89" s="1019"/>
      <c r="AHH89" s="1019"/>
      <c r="AHI89" s="1019"/>
      <c r="AHJ89" s="1019"/>
      <c r="AHK89" s="1019"/>
      <c r="AHL89" s="1019"/>
      <c r="AHM89" s="1019"/>
      <c r="AHN89" s="1019"/>
      <c r="AHO89" s="1019"/>
      <c r="AHP89" s="1019"/>
      <c r="AHQ89" s="1019"/>
      <c r="AHR89" s="1019"/>
      <c r="AHS89" s="1019"/>
      <c r="AHT89" s="1019"/>
      <c r="AHU89" s="1019"/>
      <c r="AHV89" s="1019"/>
      <c r="AHW89" s="1019"/>
      <c r="AHX89" s="1019"/>
      <c r="AHY89" s="1019"/>
      <c r="AHZ89" s="1019"/>
      <c r="AIA89" s="1019"/>
      <c r="AIB89" s="1019"/>
      <c r="AIC89" s="1019"/>
      <c r="AID89" s="1019"/>
      <c r="AIE89" s="1019"/>
      <c r="AIF89" s="1019"/>
      <c r="AIG89" s="1019"/>
      <c r="AIH89" s="1019"/>
      <c r="AII89" s="1019"/>
      <c r="AIJ89" s="1019"/>
      <c r="AIK89" s="1019"/>
      <c r="AIL89" s="1019"/>
      <c r="AIM89" s="1019"/>
      <c r="AIN89" s="1019"/>
      <c r="AIO89" s="1019"/>
      <c r="AIP89" s="1019"/>
      <c r="AIQ89" s="1019"/>
      <c r="AIR89" s="1019"/>
      <c r="AIS89" s="1019"/>
      <c r="AIT89" s="1019"/>
      <c r="AIU89" s="1019"/>
      <c r="AIV89" s="1019"/>
      <c r="AIW89" s="1019"/>
      <c r="AIX89" s="1019"/>
      <c r="AIY89" s="1019"/>
      <c r="AIZ89" s="1019"/>
      <c r="AJA89" s="1019"/>
      <c r="AJB89" s="1019"/>
      <c r="AJC89" s="1019"/>
      <c r="AJD89" s="1019"/>
      <c r="AJE89" s="1019"/>
      <c r="AJF89" s="1019"/>
      <c r="AJG89" s="1019"/>
      <c r="AJH89" s="1019"/>
      <c r="AJI89" s="1019"/>
      <c r="AJJ89" s="1019"/>
      <c r="AJK89" s="1019"/>
      <c r="AJL89" s="1019"/>
      <c r="AJM89" s="1019"/>
      <c r="AJN89" s="1019"/>
      <c r="AJO89" s="1019"/>
      <c r="AJP89" s="1019"/>
      <c r="AJQ89" s="1019"/>
      <c r="AJR89" s="1019"/>
      <c r="AJS89" s="1019"/>
      <c r="AJT89" s="1019"/>
      <c r="AJU89" s="1019"/>
      <c r="AJV89" s="1019"/>
      <c r="AJW89" s="1019"/>
      <c r="AJX89" s="1019"/>
      <c r="AJY89" s="1019"/>
      <c r="AJZ89" s="1019"/>
      <c r="AKA89" s="1019"/>
      <c r="AKB89" s="1019"/>
      <c r="AKC89" s="1019"/>
      <c r="AKD89" s="1019"/>
      <c r="AKE89" s="1019"/>
      <c r="AKF89" s="1019"/>
      <c r="AKG89" s="1019"/>
      <c r="AKH89" s="1019"/>
      <c r="AKI89" s="1019"/>
      <c r="AKJ89" s="1019"/>
      <c r="AKK89" s="1019"/>
      <c r="AKL89" s="1019"/>
      <c r="AKM89" s="1019"/>
      <c r="AKN89" s="1019"/>
      <c r="AKO89" s="1019"/>
      <c r="AKP89" s="1019"/>
      <c r="AKQ89" s="1019"/>
      <c r="AKR89" s="1019"/>
      <c r="AKS89" s="1019"/>
      <c r="AKT89" s="1019"/>
      <c r="AKU89" s="1019"/>
      <c r="AKV89" s="1019"/>
      <c r="AKW89" s="1019"/>
      <c r="AKX89" s="1019"/>
      <c r="AKY89" s="1019"/>
      <c r="AKZ89" s="1019"/>
      <c r="ALA89" s="1019"/>
      <c r="ALB89" s="1019"/>
      <c r="ALC89" s="1019"/>
      <c r="ALD89" s="1019"/>
      <c r="ALE89" s="1019"/>
      <c r="ALF89" s="1019"/>
      <c r="ALG89" s="1019"/>
      <c r="ALH89" s="1019"/>
      <c r="ALI89" s="1019"/>
      <c r="ALJ89" s="1019"/>
      <c r="ALK89" s="1019"/>
      <c r="ALL89" s="1019"/>
      <c r="ALM89" s="1019"/>
      <c r="ALN89" s="1019"/>
      <c r="ALO89" s="1019"/>
      <c r="ALP89" s="1019"/>
      <c r="ALQ89" s="1019"/>
      <c r="ALR89" s="1019"/>
      <c r="ALS89" s="1019"/>
      <c r="ALT89" s="1019"/>
      <c r="ALU89" s="1019"/>
      <c r="ALV89" s="1019"/>
      <c r="ALW89" s="1019"/>
      <c r="ALX89" s="1019"/>
      <c r="ALY89" s="1019"/>
      <c r="ALZ89" s="1019"/>
      <c r="AMA89" s="1019"/>
      <c r="AMB89" s="1019"/>
      <c r="AMC89" s="1019"/>
      <c r="AMD89" s="1019"/>
      <c r="AME89" s="1019"/>
      <c r="AMF89" s="1019"/>
      <c r="AMG89" s="1019"/>
      <c r="AMH89" s="1019"/>
      <c r="AMI89" s="1019"/>
      <c r="AMJ89" s="1019"/>
      <c r="AMK89" s="1019"/>
      <c r="AML89" s="1019"/>
      <c r="AMM89" s="1019"/>
      <c r="AMN89" s="1019"/>
      <c r="AMO89" s="1019"/>
      <c r="AMP89" s="1019"/>
      <c r="AMQ89" s="1019"/>
      <c r="AMR89" s="1019"/>
      <c r="AMS89" s="1019"/>
      <c r="AMT89" s="1019"/>
      <c r="AMU89" s="1019"/>
      <c r="AMV89" s="1019"/>
      <c r="AMW89" s="1019"/>
      <c r="AMX89" s="1019"/>
      <c r="AMY89" s="1019"/>
      <c r="AMZ89" s="1019"/>
      <c r="ANA89" s="1019"/>
      <c r="ANB89" s="1019"/>
      <c r="ANC89" s="1019"/>
      <c r="AND89" s="1019"/>
      <c r="ANE89" s="1019"/>
      <c r="ANF89" s="1019"/>
      <c r="ANG89" s="1019"/>
      <c r="ANH89" s="1019"/>
      <c r="ANI89" s="1019"/>
      <c r="ANJ89" s="1019"/>
      <c r="ANK89" s="1019"/>
      <c r="ANL89" s="1019"/>
      <c r="ANM89" s="1019"/>
      <c r="ANN89" s="1019"/>
      <c r="ANO89" s="1019"/>
      <c r="ANP89" s="1019"/>
      <c r="ANQ89" s="1019"/>
      <c r="ANR89" s="1019"/>
      <c r="ANS89" s="1019"/>
      <c r="ANT89" s="1019"/>
      <c r="ANU89" s="1019"/>
      <c r="ANV89" s="1019"/>
      <c r="ANW89" s="1019"/>
      <c r="ANX89" s="1019"/>
      <c r="ANY89" s="1019"/>
      <c r="ANZ89" s="1019"/>
      <c r="AOA89" s="1019"/>
      <c r="AOB89" s="1019"/>
      <c r="AOC89" s="1019"/>
      <c r="AOD89" s="1019"/>
      <c r="AOE89" s="1019"/>
      <c r="AOF89" s="1019"/>
      <c r="AOG89" s="1019"/>
      <c r="AOH89" s="1019"/>
      <c r="AOI89" s="1019"/>
      <c r="AOJ89" s="1019"/>
      <c r="AOK89" s="1019"/>
      <c r="AOL89" s="1019"/>
      <c r="AOM89" s="1019"/>
      <c r="AON89" s="1019"/>
      <c r="AOO89" s="1019"/>
      <c r="AOP89" s="1019"/>
      <c r="AOQ89" s="1019"/>
      <c r="AOR89" s="1019"/>
      <c r="AOS89" s="1019"/>
      <c r="AOT89" s="1019"/>
      <c r="AOU89" s="1019"/>
      <c r="AOV89" s="1019"/>
      <c r="AOW89" s="1019"/>
      <c r="AOX89" s="1019"/>
      <c r="AOY89" s="1019"/>
      <c r="AOZ89" s="1019"/>
      <c r="APA89" s="1019"/>
      <c r="APB89" s="1019"/>
      <c r="APC89" s="1019"/>
      <c r="APD89" s="1019"/>
      <c r="APE89" s="1019"/>
      <c r="APF89" s="1019"/>
      <c r="APG89" s="1019"/>
      <c r="APH89" s="1019"/>
      <c r="API89" s="1019"/>
      <c r="APJ89" s="1019"/>
      <c r="APK89" s="1019"/>
      <c r="APL89" s="1019"/>
      <c r="APM89" s="1019"/>
      <c r="APN89" s="1019"/>
      <c r="APO89" s="1019"/>
      <c r="APP89" s="1019"/>
      <c r="APQ89" s="1019"/>
      <c r="APR89" s="1019"/>
      <c r="APS89" s="1019"/>
      <c r="APT89" s="1019"/>
      <c r="APU89" s="1019"/>
      <c r="APV89" s="1019"/>
      <c r="APW89" s="1019"/>
      <c r="APX89" s="1019"/>
      <c r="APY89" s="1019"/>
      <c r="APZ89" s="1019"/>
      <c r="AQA89" s="1019"/>
      <c r="AQB89" s="1019"/>
      <c r="AQC89" s="1019"/>
      <c r="AQD89" s="1019"/>
      <c r="AQE89" s="1019"/>
      <c r="AQF89" s="1019"/>
      <c r="AQG89" s="1019"/>
      <c r="AQH89" s="1019"/>
      <c r="AQI89" s="1019"/>
      <c r="AQJ89" s="1019"/>
      <c r="AQK89" s="1019"/>
      <c r="AQL89" s="1019"/>
      <c r="AQM89" s="1019"/>
      <c r="AQN89" s="1019"/>
      <c r="AQO89" s="1019"/>
      <c r="AQP89" s="1019"/>
      <c r="AQQ89" s="1019"/>
      <c r="AQR89" s="1019"/>
      <c r="AQS89" s="1019"/>
      <c r="AQT89" s="1019"/>
      <c r="AQU89" s="1019"/>
      <c r="AQV89" s="1019"/>
      <c r="AQW89" s="1019"/>
      <c r="AQX89" s="1019"/>
      <c r="AQY89" s="1019"/>
      <c r="AQZ89" s="1019"/>
      <c r="ARA89" s="1019"/>
      <c r="ARB89" s="1019"/>
      <c r="ARC89" s="1019"/>
      <c r="ARD89" s="1019"/>
      <c r="ARE89" s="1019"/>
      <c r="ARF89" s="1019"/>
      <c r="ARG89" s="1019"/>
      <c r="ARH89" s="1019"/>
      <c r="ARI89" s="1019"/>
      <c r="ARJ89" s="1019"/>
      <c r="ARK89" s="1019"/>
      <c r="ARL89" s="1019"/>
      <c r="ARM89" s="1019"/>
      <c r="ARN89" s="1019"/>
      <c r="ARO89" s="1019"/>
      <c r="ARP89" s="1019"/>
      <c r="ARQ89" s="1019"/>
      <c r="ARR89" s="1019"/>
      <c r="ARS89" s="1019"/>
      <c r="ART89" s="1019"/>
      <c r="ARU89" s="1019"/>
      <c r="ARV89" s="1019"/>
      <c r="ARW89" s="1019"/>
      <c r="ARX89" s="1019"/>
      <c r="ARY89" s="1019"/>
      <c r="ARZ89" s="1019"/>
      <c r="ASA89" s="1019"/>
      <c r="ASB89" s="1019"/>
      <c r="ASC89" s="1019"/>
      <c r="ASD89" s="1019"/>
      <c r="ASE89" s="1019"/>
      <c r="ASF89" s="1019"/>
      <c r="ASG89" s="1019"/>
      <c r="ASH89" s="1019"/>
      <c r="ASI89" s="1019"/>
      <c r="ASJ89" s="1019"/>
      <c r="ASK89" s="1019"/>
      <c r="ASL89" s="1019"/>
      <c r="ASM89" s="1019"/>
      <c r="ASN89" s="1019"/>
      <c r="ASO89" s="1019"/>
      <c r="ASP89" s="1019"/>
      <c r="ASQ89" s="1019"/>
      <c r="ASR89" s="1019"/>
      <c r="ASS89" s="1019"/>
      <c r="AST89" s="1019"/>
      <c r="ASU89" s="1019"/>
      <c r="ASV89" s="1019"/>
      <c r="ASW89" s="1019"/>
      <c r="ASX89" s="1019"/>
      <c r="ASY89" s="1019"/>
      <c r="ASZ89" s="1019"/>
      <c r="ATA89" s="1019"/>
      <c r="ATB89" s="1019"/>
      <c r="ATC89" s="1019"/>
      <c r="ATD89" s="1019"/>
      <c r="ATE89" s="1019"/>
      <c r="ATF89" s="1019"/>
      <c r="ATG89" s="1019"/>
      <c r="ATH89" s="1019"/>
      <c r="ATI89" s="1019"/>
      <c r="ATJ89" s="1019"/>
      <c r="ATK89" s="1019"/>
      <c r="ATL89" s="1019"/>
      <c r="ATM89" s="1019"/>
      <c r="ATN89" s="1019"/>
      <c r="ATO89" s="1019"/>
      <c r="ATP89" s="1019"/>
      <c r="ATQ89" s="1019"/>
      <c r="ATR89" s="1019"/>
      <c r="ATS89" s="1019"/>
      <c r="ATT89" s="1019"/>
      <c r="ATU89" s="1019"/>
      <c r="ATV89" s="1019"/>
      <c r="ATW89" s="1019"/>
      <c r="ATX89" s="1019"/>
      <c r="ATY89" s="1019"/>
      <c r="ATZ89" s="1019"/>
      <c r="AUA89" s="1019"/>
      <c r="AUB89" s="1019"/>
      <c r="AUC89" s="1019"/>
      <c r="AUD89" s="1019"/>
      <c r="AUE89" s="1019"/>
      <c r="AUF89" s="1019"/>
      <c r="AUG89" s="1019"/>
      <c r="AUH89" s="1019"/>
      <c r="AUI89" s="1019"/>
      <c r="AUJ89" s="1019"/>
      <c r="AUK89" s="1019"/>
      <c r="AUL89" s="1019"/>
      <c r="AUM89" s="1019"/>
      <c r="AUN89" s="1019"/>
      <c r="AUO89" s="1019"/>
      <c r="AUP89" s="1019"/>
      <c r="AUQ89" s="1019"/>
      <c r="AUR89" s="1019"/>
      <c r="AUS89" s="1019"/>
      <c r="AUT89" s="1019"/>
      <c r="AUU89" s="1019"/>
      <c r="AUV89" s="1019"/>
      <c r="AUW89" s="1019"/>
      <c r="AUX89" s="1019"/>
      <c r="AUY89" s="1019"/>
      <c r="AUZ89" s="1019"/>
      <c r="AVA89" s="1019"/>
      <c r="AVB89" s="1019"/>
      <c r="AVC89" s="1019"/>
      <c r="AVD89" s="1019"/>
      <c r="AVE89" s="1019"/>
      <c r="AVF89" s="1019"/>
      <c r="AVG89" s="1019"/>
      <c r="AVH89" s="1019"/>
      <c r="AVI89" s="1019"/>
      <c r="AVJ89" s="1019"/>
      <c r="AVK89" s="1019"/>
      <c r="AVL89" s="1019"/>
      <c r="AVM89" s="1019"/>
      <c r="AVN89" s="1019"/>
      <c r="AVO89" s="1019"/>
      <c r="AVP89" s="1019"/>
      <c r="AVQ89" s="1019"/>
      <c r="AVR89" s="1019"/>
      <c r="AVS89" s="1019"/>
      <c r="AVT89" s="1019"/>
      <c r="AVU89" s="1019"/>
      <c r="AVV89" s="1019"/>
      <c r="AVW89" s="1019"/>
      <c r="AVX89" s="1019"/>
      <c r="AVY89" s="1019"/>
      <c r="AVZ89" s="1019"/>
      <c r="AWA89" s="1019"/>
      <c r="AWB89" s="1019"/>
      <c r="AWC89" s="1019"/>
      <c r="AWD89" s="1019"/>
      <c r="AWE89" s="1019"/>
      <c r="AWF89" s="1019"/>
      <c r="AWG89" s="1019"/>
      <c r="AWH89" s="1019"/>
      <c r="AWI89" s="1019"/>
      <c r="AWJ89" s="1019"/>
      <c r="AWK89" s="1019"/>
      <c r="AWL89" s="1019"/>
      <c r="AWM89" s="1019"/>
      <c r="AWN89" s="1019"/>
      <c r="AWO89" s="1019"/>
      <c r="AWP89" s="1019"/>
      <c r="AWQ89" s="1019"/>
      <c r="AWR89" s="1019"/>
      <c r="AWS89" s="1019"/>
      <c r="AWT89" s="1019"/>
      <c r="AWU89" s="1019"/>
      <c r="AWV89" s="1019"/>
      <c r="AWW89" s="1019"/>
      <c r="AWX89" s="1019"/>
      <c r="AWY89" s="1019"/>
      <c r="AWZ89" s="1019"/>
      <c r="AXA89" s="1019"/>
      <c r="AXB89" s="1019"/>
      <c r="AXC89" s="1019"/>
      <c r="AXD89" s="1019"/>
      <c r="AXE89" s="1019"/>
      <c r="AXF89" s="1019"/>
      <c r="AXG89" s="1019"/>
      <c r="AXH89" s="1019"/>
      <c r="AXI89" s="1019"/>
      <c r="AXJ89" s="1019"/>
      <c r="AXK89" s="1019"/>
      <c r="AXL89" s="1019"/>
      <c r="AXM89" s="1019"/>
      <c r="AXN89" s="1019"/>
      <c r="AXO89" s="1019"/>
      <c r="AXP89" s="1019"/>
      <c r="AXQ89" s="1019"/>
      <c r="AXR89" s="1019"/>
      <c r="AXS89" s="1019"/>
      <c r="AXT89" s="1019"/>
      <c r="AXU89" s="1019"/>
      <c r="AXV89" s="1019"/>
      <c r="AXW89" s="1019"/>
      <c r="AXX89" s="1019"/>
      <c r="AXY89" s="1019"/>
      <c r="AXZ89" s="1019"/>
      <c r="AYA89" s="1019"/>
      <c r="AYB89" s="1019"/>
      <c r="AYC89" s="1019"/>
      <c r="AYD89" s="1019"/>
      <c r="AYE89" s="1019"/>
      <c r="AYF89" s="1019"/>
      <c r="AYG89" s="1019"/>
      <c r="AYH89" s="1019"/>
      <c r="AYI89" s="1019"/>
      <c r="AYJ89" s="1019"/>
      <c r="AYK89" s="1019"/>
      <c r="AYL89" s="1019"/>
      <c r="AYM89" s="1019"/>
      <c r="AYN89" s="1019"/>
      <c r="AYO89" s="1019"/>
      <c r="AYP89" s="1019"/>
      <c r="AYQ89" s="1019"/>
      <c r="AYR89" s="1019"/>
      <c r="AYS89" s="1019"/>
      <c r="AYT89" s="1019"/>
      <c r="AYU89" s="1019"/>
      <c r="AYV89" s="1019"/>
      <c r="AYW89" s="1019"/>
      <c r="AYX89" s="1019"/>
      <c r="AYY89" s="1019"/>
      <c r="AYZ89" s="1019"/>
      <c r="AZA89" s="1019"/>
      <c r="AZB89" s="1019"/>
      <c r="AZC89" s="1019"/>
      <c r="AZD89" s="1019"/>
      <c r="AZE89" s="1019"/>
      <c r="AZF89" s="1019"/>
      <c r="AZG89" s="1019"/>
      <c r="AZH89" s="1019"/>
      <c r="AZI89" s="1019"/>
      <c r="AZJ89" s="1019"/>
      <c r="AZK89" s="1019"/>
      <c r="AZL89" s="1019"/>
      <c r="AZM89" s="1019"/>
      <c r="AZN89" s="1019"/>
      <c r="AZO89" s="1019"/>
      <c r="AZP89" s="1019"/>
      <c r="AZQ89" s="1019"/>
      <c r="AZR89" s="1019"/>
      <c r="AZS89" s="1019"/>
      <c r="AZT89" s="1019"/>
      <c r="AZU89" s="1019"/>
      <c r="AZV89" s="1019"/>
      <c r="AZW89" s="1019"/>
      <c r="AZX89" s="1019"/>
      <c r="AZY89" s="1019"/>
      <c r="AZZ89" s="1019"/>
      <c r="BAA89" s="1019"/>
      <c r="BAB89" s="1019"/>
      <c r="BAC89" s="1019"/>
      <c r="BAD89" s="1019"/>
      <c r="BAE89" s="1019"/>
      <c r="BAF89" s="1019"/>
      <c r="BAG89" s="1019"/>
      <c r="BAH89" s="1019"/>
      <c r="BAI89" s="1019"/>
      <c r="BAJ89" s="1019"/>
      <c r="BAK89" s="1019"/>
      <c r="BAL89" s="1019"/>
      <c r="BAM89" s="1019"/>
      <c r="BAN89" s="1019"/>
      <c r="BAO89" s="1019"/>
      <c r="BAP89" s="1019"/>
      <c r="BAQ89" s="1019"/>
      <c r="BAR89" s="1019"/>
      <c r="BAS89" s="1019"/>
      <c r="BAT89" s="1019"/>
      <c r="BAU89" s="1019"/>
      <c r="BAV89" s="1019"/>
      <c r="BAW89" s="1019"/>
      <c r="BAX89" s="1019"/>
      <c r="BAY89" s="1019"/>
      <c r="BAZ89" s="1019"/>
      <c r="BBA89" s="1019"/>
      <c r="BBB89" s="1019"/>
      <c r="BBC89" s="1019"/>
      <c r="BBD89" s="1019"/>
      <c r="BBE89" s="1019"/>
      <c r="BBF89" s="1019"/>
      <c r="BBG89" s="1019"/>
      <c r="BBH89" s="1019"/>
      <c r="BBI89" s="1019"/>
      <c r="BBJ89" s="1019"/>
      <c r="BBK89" s="1019"/>
      <c r="BBL89" s="1019"/>
      <c r="BBM89" s="1019"/>
      <c r="BBN89" s="1019"/>
      <c r="BBO89" s="1019"/>
      <c r="BBP89" s="1019"/>
      <c r="BBQ89" s="1019"/>
      <c r="BBR89" s="1019"/>
      <c r="BBS89" s="1019"/>
      <c r="BBT89" s="1019"/>
      <c r="BBU89" s="1019"/>
      <c r="BBV89" s="1019"/>
      <c r="BBW89" s="1019"/>
      <c r="BBX89" s="1019"/>
      <c r="BBY89" s="1019"/>
      <c r="BBZ89" s="1019"/>
      <c r="BCA89" s="1019"/>
      <c r="BCB89" s="1019"/>
      <c r="BCC89" s="1019"/>
      <c r="BCD89" s="1019"/>
      <c r="BCE89" s="1019"/>
      <c r="BCF89" s="1019"/>
      <c r="BCG89" s="1019"/>
      <c r="BCH89" s="1019"/>
      <c r="BCI89" s="1019"/>
      <c r="BCJ89" s="1019"/>
      <c r="BCK89" s="1019"/>
      <c r="BCL89" s="1019"/>
      <c r="BCM89" s="1019"/>
      <c r="BCN89" s="1019"/>
      <c r="BCO89" s="1019"/>
      <c r="BCP89" s="1019"/>
      <c r="BCQ89" s="1019"/>
      <c r="BCR89" s="1019"/>
      <c r="BCS89" s="1019"/>
      <c r="BCT89" s="1019"/>
      <c r="BCU89" s="1019"/>
      <c r="BCV89" s="1019"/>
      <c r="BCW89" s="1019"/>
      <c r="BCX89" s="1019"/>
      <c r="BCY89" s="1019"/>
      <c r="BCZ89" s="1019"/>
      <c r="BDA89" s="1019"/>
      <c r="BDB89" s="1019"/>
      <c r="BDC89" s="1019"/>
      <c r="BDD89" s="1019"/>
      <c r="BDE89" s="1019"/>
      <c r="BDF89" s="1019"/>
      <c r="BDG89" s="1019"/>
      <c r="BDH89" s="1019"/>
      <c r="BDI89" s="1019"/>
      <c r="BDJ89" s="1019"/>
      <c r="BDK89" s="1019"/>
      <c r="BDL89" s="1019"/>
      <c r="BDM89" s="1019"/>
      <c r="BDN89" s="1019"/>
      <c r="BDO89" s="1019"/>
      <c r="BDP89" s="1019"/>
      <c r="BDQ89" s="1019"/>
      <c r="BDR89" s="1019"/>
      <c r="BDS89" s="1019"/>
      <c r="BDT89" s="1019"/>
      <c r="BDU89" s="1019"/>
      <c r="BDV89" s="1019"/>
      <c r="BDW89" s="1019"/>
      <c r="BDX89" s="1019"/>
      <c r="BDY89" s="1019"/>
      <c r="BDZ89" s="1019"/>
      <c r="BEA89" s="1019"/>
      <c r="BEB89" s="1019"/>
      <c r="BEC89" s="1019"/>
      <c r="BED89" s="1019"/>
      <c r="BEE89" s="1019"/>
      <c r="BEF89" s="1019"/>
      <c r="BEG89" s="1019"/>
      <c r="BEH89" s="1019"/>
      <c r="BEI89" s="1019"/>
      <c r="BEJ89" s="1019"/>
      <c r="BEK89" s="1019"/>
      <c r="BEL89" s="1019"/>
      <c r="BEM89" s="1019"/>
      <c r="BEN89" s="1019"/>
      <c r="BEO89" s="1019"/>
      <c r="BEP89" s="1019"/>
      <c r="BEQ89" s="1019"/>
      <c r="BER89" s="1019"/>
      <c r="BES89" s="1019"/>
      <c r="BET89" s="1019"/>
      <c r="BEU89" s="1019"/>
      <c r="BEV89" s="1019"/>
      <c r="BEW89" s="1019"/>
      <c r="BEX89" s="1019"/>
      <c r="BEY89" s="1019"/>
      <c r="BEZ89" s="1019"/>
      <c r="BFA89" s="1019"/>
      <c r="BFB89" s="1019"/>
      <c r="BFC89" s="1019"/>
      <c r="BFD89" s="1019"/>
      <c r="BFE89" s="1019"/>
      <c r="BFF89" s="1019"/>
      <c r="BFG89" s="1019"/>
      <c r="BFH89" s="1019"/>
      <c r="BFI89" s="1019"/>
      <c r="BFJ89" s="1019"/>
      <c r="BFK89" s="1019"/>
      <c r="BFL89" s="1019"/>
      <c r="BFM89" s="1019"/>
      <c r="BFN89" s="1019"/>
      <c r="BFO89" s="1019"/>
      <c r="BFP89" s="1019"/>
      <c r="BFQ89" s="1019"/>
      <c r="BFR89" s="1019"/>
      <c r="BFS89" s="1019"/>
      <c r="BFT89" s="1019"/>
      <c r="BFU89" s="1019"/>
      <c r="BFV89" s="1019"/>
      <c r="BFW89" s="1019"/>
      <c r="BFX89" s="1019"/>
      <c r="BFY89" s="1019"/>
      <c r="BFZ89" s="1019"/>
      <c r="BGA89" s="1019"/>
      <c r="BGB89" s="1019"/>
      <c r="BGC89" s="1019"/>
      <c r="BGD89" s="1019"/>
      <c r="BGE89" s="1019"/>
      <c r="BGF89" s="1019"/>
      <c r="BGG89" s="1019"/>
      <c r="BGH89" s="1019"/>
      <c r="BGI89" s="1019"/>
      <c r="BGJ89" s="1019"/>
      <c r="BGK89" s="1019"/>
      <c r="BGL89" s="1019"/>
      <c r="BGM89" s="1019"/>
      <c r="BGN89" s="1019"/>
      <c r="BGO89" s="1019"/>
      <c r="BGP89" s="1019"/>
      <c r="BGQ89" s="1019"/>
      <c r="BGR89" s="1019"/>
      <c r="BGS89" s="1019"/>
      <c r="BGT89" s="1019"/>
      <c r="BGU89" s="1019"/>
      <c r="BGV89" s="1019"/>
      <c r="BGW89" s="1019"/>
      <c r="BGX89" s="1019"/>
      <c r="BGY89" s="1019"/>
      <c r="BGZ89" s="1019"/>
      <c r="BHA89" s="1019"/>
      <c r="BHB89" s="1019"/>
      <c r="BHC89" s="1019"/>
      <c r="BHD89" s="1019"/>
      <c r="BHE89" s="1019"/>
      <c r="BHF89" s="1019"/>
      <c r="BHG89" s="1019"/>
      <c r="BHH89" s="1019"/>
      <c r="BHI89" s="1019"/>
      <c r="BHJ89" s="1019"/>
      <c r="BHK89" s="1019"/>
      <c r="BHL89" s="1019"/>
      <c r="BHM89" s="1019"/>
      <c r="BHN89" s="1019"/>
      <c r="BHO89" s="1019"/>
      <c r="BHP89" s="1019"/>
      <c r="BHQ89" s="1019"/>
      <c r="BHR89" s="1019"/>
      <c r="BHS89" s="1019"/>
      <c r="BHT89" s="1019"/>
      <c r="BHU89" s="1019"/>
      <c r="BHV89" s="1019"/>
      <c r="BHW89" s="1019"/>
      <c r="BHX89" s="1019"/>
      <c r="BHY89" s="1019"/>
      <c r="BHZ89" s="1019"/>
      <c r="BIA89" s="1019"/>
      <c r="BIB89" s="1019"/>
      <c r="BIC89" s="1019"/>
      <c r="BID89" s="1019"/>
      <c r="BIE89" s="1019"/>
      <c r="BIF89" s="1019"/>
      <c r="BIG89" s="1019"/>
      <c r="BIH89" s="1019"/>
      <c r="BII89" s="1019"/>
      <c r="BIJ89" s="1019"/>
      <c r="BIK89" s="1019"/>
      <c r="BIL89" s="1019"/>
      <c r="BIM89" s="1019"/>
      <c r="BIN89" s="1019"/>
      <c r="BIO89" s="1019"/>
      <c r="BIP89" s="1019"/>
      <c r="BIQ89" s="1019"/>
      <c r="BIR89" s="1019"/>
      <c r="BIS89" s="1019"/>
      <c r="BIT89" s="1019"/>
      <c r="BIU89" s="1019"/>
      <c r="BIV89" s="1019"/>
      <c r="BIW89" s="1019"/>
      <c r="BIX89" s="1019"/>
      <c r="BIY89" s="1019"/>
      <c r="BIZ89" s="1019"/>
      <c r="BJA89" s="1019"/>
      <c r="BJB89" s="1019"/>
      <c r="BJC89" s="1019"/>
      <c r="BJD89" s="1019"/>
      <c r="BJE89" s="1019"/>
      <c r="BJF89" s="1019"/>
      <c r="BJG89" s="1019"/>
      <c r="BJH89" s="1019"/>
      <c r="BJI89" s="1019"/>
      <c r="BJJ89" s="1019"/>
      <c r="BJK89" s="1019"/>
      <c r="BJL89" s="1019"/>
      <c r="BJM89" s="1019"/>
      <c r="BJN89" s="1019"/>
      <c r="BJO89" s="1019"/>
      <c r="BJP89" s="1019"/>
      <c r="BJQ89" s="1019"/>
      <c r="BJR89" s="1019"/>
      <c r="BJS89" s="1019"/>
      <c r="BJT89" s="1019"/>
      <c r="BJU89" s="1019"/>
      <c r="BJV89" s="1019"/>
      <c r="BJW89" s="1019"/>
      <c r="BJX89" s="1019"/>
      <c r="BJY89" s="1019"/>
      <c r="BJZ89" s="1019"/>
      <c r="BKA89" s="1019"/>
      <c r="BKB89" s="1019"/>
      <c r="BKC89" s="1019"/>
      <c r="BKD89" s="1019"/>
      <c r="BKE89" s="1019"/>
      <c r="BKF89" s="1019"/>
      <c r="BKG89" s="1019"/>
      <c r="BKH89" s="1019"/>
      <c r="BKI89" s="1019"/>
      <c r="BKJ89" s="1019"/>
      <c r="BKK89" s="1019"/>
      <c r="BKL89" s="1019"/>
      <c r="BKM89" s="1019"/>
      <c r="BKN89" s="1019"/>
      <c r="BKO89" s="1019"/>
      <c r="BKP89" s="1019"/>
      <c r="BKQ89" s="1019"/>
      <c r="BKR89" s="1019"/>
      <c r="BKS89" s="1019"/>
      <c r="BKT89" s="1019"/>
      <c r="BKU89" s="1019"/>
      <c r="BKV89" s="1019"/>
      <c r="BKW89" s="1019"/>
      <c r="BKX89" s="1019"/>
      <c r="BKY89" s="1019"/>
      <c r="BKZ89" s="1019"/>
      <c r="BLA89" s="1019"/>
      <c r="BLB89" s="1019"/>
      <c r="BLC89" s="1019"/>
      <c r="BLD89" s="1019"/>
      <c r="BLE89" s="1019"/>
      <c r="BLF89" s="1019"/>
      <c r="BLG89" s="1019"/>
      <c r="BLH89" s="1019"/>
      <c r="BLI89" s="1019"/>
      <c r="BLJ89" s="1019"/>
      <c r="BLK89" s="1019"/>
      <c r="BLL89" s="1019"/>
      <c r="BLM89" s="1019"/>
      <c r="BLN89" s="1019"/>
      <c r="BLO89" s="1019"/>
      <c r="BLP89" s="1019"/>
      <c r="BLQ89" s="1019"/>
      <c r="BLR89" s="1019"/>
      <c r="BLS89" s="1019"/>
      <c r="BLT89" s="1019"/>
      <c r="BLU89" s="1019"/>
      <c r="BLV89" s="1019"/>
      <c r="BLW89" s="1019"/>
      <c r="BLX89" s="1019"/>
      <c r="BLY89" s="1019"/>
      <c r="BLZ89" s="1019"/>
      <c r="BMA89" s="1019"/>
      <c r="BMB89" s="1019"/>
      <c r="BMC89" s="1019"/>
      <c r="BMD89" s="1019"/>
      <c r="BME89" s="1019"/>
      <c r="BMF89" s="1019"/>
      <c r="BMG89" s="1019"/>
      <c r="BMH89" s="1019"/>
      <c r="BMI89" s="1019"/>
      <c r="BMJ89" s="1019"/>
      <c r="BMK89" s="1019"/>
      <c r="BML89" s="1019"/>
      <c r="BMM89" s="1019"/>
      <c r="BMN89" s="1019"/>
      <c r="BMO89" s="1019"/>
      <c r="BMP89" s="1019"/>
      <c r="BMQ89" s="1019"/>
      <c r="BMR89" s="1019"/>
      <c r="BMS89" s="1019"/>
      <c r="BMT89" s="1019"/>
      <c r="BMU89" s="1019"/>
      <c r="BMV89" s="1019"/>
      <c r="BMW89" s="1019"/>
      <c r="BMX89" s="1019"/>
      <c r="BMY89" s="1019"/>
      <c r="BMZ89" s="1019"/>
      <c r="BNA89" s="1019"/>
      <c r="BNB89" s="1019"/>
      <c r="BNC89" s="1019"/>
      <c r="BND89" s="1019"/>
      <c r="BNE89" s="1019"/>
      <c r="BNF89" s="1019"/>
      <c r="BNG89" s="1019"/>
      <c r="BNH89" s="1019"/>
      <c r="BNI89" s="1019"/>
      <c r="BNJ89" s="1019"/>
      <c r="BNK89" s="1019"/>
      <c r="BNL89" s="1019"/>
      <c r="BNM89" s="1019"/>
      <c r="BNN89" s="1019"/>
      <c r="BNO89" s="1019"/>
      <c r="BNP89" s="1019"/>
      <c r="BNQ89" s="1019"/>
      <c r="BNR89" s="1019"/>
      <c r="BNS89" s="1019"/>
      <c r="BNT89" s="1019"/>
      <c r="BNU89" s="1019"/>
      <c r="BNV89" s="1019"/>
      <c r="BNW89" s="1019"/>
      <c r="BNX89" s="1019"/>
      <c r="BNY89" s="1019"/>
      <c r="BNZ89" s="1019"/>
      <c r="BOA89" s="1019"/>
      <c r="BOB89" s="1019"/>
      <c r="BOC89" s="1019"/>
      <c r="BOD89" s="1019"/>
      <c r="BOE89" s="1019"/>
      <c r="BOF89" s="1019"/>
      <c r="BOG89" s="1019"/>
      <c r="BOH89" s="1019"/>
      <c r="BOI89" s="1019"/>
      <c r="BOJ89" s="1019"/>
      <c r="BOK89" s="1019"/>
      <c r="BOL89" s="1019"/>
      <c r="BOM89" s="1019"/>
      <c r="BON89" s="1019"/>
      <c r="BOO89" s="1019"/>
      <c r="BOP89" s="1019"/>
      <c r="BOQ89" s="1019"/>
      <c r="BOR89" s="1019"/>
      <c r="BOS89" s="1019"/>
      <c r="BOT89" s="1019"/>
      <c r="BOU89" s="1019"/>
      <c r="BOV89" s="1019"/>
      <c r="BOW89" s="1019"/>
      <c r="BOX89" s="1019"/>
      <c r="BOY89" s="1019"/>
      <c r="BOZ89" s="1019"/>
      <c r="BPA89" s="1019"/>
      <c r="BPB89" s="1019"/>
      <c r="BPC89" s="1019"/>
      <c r="BPD89" s="1019"/>
      <c r="BPE89" s="1019"/>
      <c r="BPF89" s="1019"/>
      <c r="BPG89" s="1019"/>
      <c r="BPH89" s="1019"/>
      <c r="BPI89" s="1019"/>
      <c r="BPJ89" s="1019"/>
      <c r="BPK89" s="1019"/>
      <c r="BPL89" s="1019"/>
      <c r="BPM89" s="1019"/>
      <c r="BPN89" s="1019"/>
      <c r="BPO89" s="1019"/>
      <c r="BPP89" s="1019"/>
      <c r="BPQ89" s="1019"/>
      <c r="BPR89" s="1019"/>
      <c r="BPS89" s="1019"/>
      <c r="BPT89" s="1019"/>
      <c r="BPU89" s="1019"/>
      <c r="BPV89" s="1019"/>
      <c r="BPW89" s="1019"/>
      <c r="BPX89" s="1019"/>
      <c r="BPY89" s="1019"/>
      <c r="BPZ89" s="1019"/>
      <c r="BQA89" s="1019"/>
      <c r="BQB89" s="1019"/>
      <c r="BQC89" s="1019"/>
      <c r="BQD89" s="1019"/>
      <c r="BQE89" s="1019"/>
      <c r="BQF89" s="1019"/>
      <c r="BQG89" s="1019"/>
      <c r="BQH89" s="1019"/>
      <c r="BQI89" s="1019"/>
      <c r="BQJ89" s="1019"/>
      <c r="BQK89" s="1019"/>
      <c r="BQL89" s="1019"/>
      <c r="BQM89" s="1019"/>
      <c r="BQN89" s="1019"/>
      <c r="BQO89" s="1019"/>
      <c r="BQP89" s="1019"/>
      <c r="BQQ89" s="1019"/>
      <c r="BQR89" s="1019"/>
      <c r="BQS89" s="1019"/>
      <c r="BQT89" s="1019"/>
      <c r="BQU89" s="1019"/>
      <c r="BQV89" s="1019"/>
      <c r="BQW89" s="1019"/>
      <c r="BQX89" s="1019"/>
      <c r="BQY89" s="1019"/>
      <c r="BQZ89" s="1019"/>
      <c r="BRA89" s="1019"/>
      <c r="BRB89" s="1019"/>
      <c r="BRC89" s="1019"/>
      <c r="BRD89" s="1019"/>
      <c r="BRE89" s="1019"/>
      <c r="BRF89" s="1019"/>
      <c r="BRG89" s="1019"/>
      <c r="BRH89" s="1019"/>
      <c r="BRI89" s="1019"/>
      <c r="BRJ89" s="1019"/>
      <c r="BRK89" s="1019"/>
      <c r="BRL89" s="1019"/>
      <c r="BRM89" s="1019"/>
      <c r="BRN89" s="1019"/>
      <c r="BRO89" s="1019"/>
      <c r="BRP89" s="1019"/>
      <c r="BRQ89" s="1019"/>
      <c r="BRR89" s="1019"/>
      <c r="BRS89" s="1019"/>
      <c r="BRT89" s="1019"/>
      <c r="BRU89" s="1019"/>
      <c r="BRV89" s="1019"/>
      <c r="BRW89" s="1019"/>
      <c r="BRX89" s="1019"/>
      <c r="BRY89" s="1019"/>
      <c r="BRZ89" s="1019"/>
      <c r="BSA89" s="1019"/>
      <c r="BSB89" s="1019"/>
      <c r="BSC89" s="1019"/>
      <c r="BSD89" s="1019"/>
      <c r="BSE89" s="1019"/>
      <c r="BSF89" s="1019"/>
      <c r="BSG89" s="1019"/>
      <c r="BSH89" s="1019"/>
      <c r="BSI89" s="1019"/>
      <c r="BSJ89" s="1019"/>
      <c r="BSK89" s="1019"/>
      <c r="BSL89" s="1019"/>
      <c r="BSM89" s="1019"/>
      <c r="BSN89" s="1019"/>
      <c r="BSO89" s="1019"/>
      <c r="BSP89" s="1019"/>
      <c r="BSQ89" s="1019"/>
      <c r="BSR89" s="1019"/>
      <c r="BSS89" s="1019"/>
      <c r="BST89" s="1019"/>
      <c r="BSU89" s="1019"/>
      <c r="BSV89" s="1019"/>
      <c r="BSW89" s="1019"/>
      <c r="BSX89" s="1019"/>
      <c r="BSY89" s="1019"/>
      <c r="BSZ89" s="1019"/>
      <c r="BTA89" s="1019"/>
      <c r="BTB89" s="1019"/>
      <c r="BTC89" s="1019"/>
      <c r="BTD89" s="1019"/>
      <c r="BTE89" s="1019"/>
      <c r="BTF89" s="1019"/>
      <c r="BTG89" s="1019"/>
      <c r="BTH89" s="1019"/>
      <c r="BTI89" s="1019"/>
      <c r="BTJ89" s="1019"/>
      <c r="BTK89" s="1019"/>
      <c r="BTL89" s="1019"/>
      <c r="BTM89" s="1019"/>
      <c r="BTN89" s="1019"/>
      <c r="BTO89" s="1019"/>
      <c r="BTP89" s="1019"/>
      <c r="BTQ89" s="1019"/>
      <c r="BTR89" s="1019"/>
      <c r="BTS89" s="1019"/>
      <c r="BTT89" s="1019"/>
      <c r="BTU89" s="1019"/>
      <c r="BTV89" s="1019"/>
      <c r="BTW89" s="1019"/>
      <c r="BTX89" s="1019"/>
      <c r="BTY89" s="1019"/>
      <c r="BTZ89" s="1019"/>
      <c r="BUA89" s="1019"/>
      <c r="BUB89" s="1019"/>
      <c r="BUC89" s="1019"/>
      <c r="BUD89" s="1019"/>
      <c r="BUE89" s="1019"/>
      <c r="BUF89" s="1019"/>
      <c r="BUG89" s="1019"/>
      <c r="BUH89" s="1019"/>
      <c r="BUI89" s="1019"/>
      <c r="BUJ89" s="1019"/>
      <c r="BUK89" s="1019"/>
      <c r="BUL89" s="1019"/>
      <c r="BUM89" s="1019"/>
      <c r="BUN89" s="1019"/>
      <c r="BUO89" s="1019"/>
      <c r="BUP89" s="1019"/>
      <c r="BUQ89" s="1019"/>
      <c r="BUR89" s="1019"/>
      <c r="BUS89" s="1019"/>
      <c r="BUT89" s="1019"/>
      <c r="BUU89" s="1019"/>
      <c r="BUV89" s="1019"/>
      <c r="BUW89" s="1019"/>
      <c r="BUX89" s="1019"/>
      <c r="BUY89" s="1019"/>
      <c r="BUZ89" s="1019"/>
      <c r="BVA89" s="1019"/>
      <c r="BVB89" s="1019"/>
      <c r="BVC89" s="1019"/>
      <c r="BVD89" s="1019"/>
      <c r="BVE89" s="1019"/>
      <c r="BVF89" s="1019"/>
      <c r="BVG89" s="1019"/>
      <c r="BVH89" s="1019"/>
      <c r="BVI89" s="1019"/>
      <c r="BVJ89" s="1019"/>
      <c r="BVK89" s="1019"/>
      <c r="BVL89" s="1019"/>
      <c r="BVM89" s="1019"/>
      <c r="BVN89" s="1019"/>
      <c r="BVO89" s="1019"/>
      <c r="BVP89" s="1019"/>
      <c r="BVQ89" s="1019"/>
      <c r="BVR89" s="1019"/>
      <c r="BVS89" s="1019"/>
      <c r="BVT89" s="1019"/>
      <c r="BVU89" s="1019"/>
      <c r="BVV89" s="1019"/>
      <c r="BVW89" s="1019"/>
      <c r="BVX89" s="1019"/>
      <c r="BVY89" s="1019"/>
      <c r="BVZ89" s="1019"/>
      <c r="BWA89" s="1019"/>
      <c r="BWB89" s="1019"/>
      <c r="BWC89" s="1019"/>
      <c r="BWD89" s="1019"/>
      <c r="BWE89" s="1019"/>
      <c r="BWF89" s="1019"/>
      <c r="BWG89" s="1019"/>
      <c r="BWH89" s="1019"/>
      <c r="BWI89" s="1019"/>
      <c r="BWJ89" s="1019"/>
      <c r="BWK89" s="1019"/>
      <c r="BWL89" s="1019"/>
      <c r="BWM89" s="1019"/>
      <c r="BWN89" s="1019"/>
      <c r="BWO89" s="1019"/>
      <c r="BWP89" s="1019"/>
      <c r="BWQ89" s="1019"/>
      <c r="BWR89" s="1019"/>
      <c r="BWS89" s="1019"/>
      <c r="BWT89" s="1019"/>
      <c r="BWU89" s="1019"/>
      <c r="BWV89" s="1019"/>
      <c r="BWW89" s="1019"/>
      <c r="BWX89" s="1019"/>
      <c r="BWY89" s="1019"/>
      <c r="BWZ89" s="1019"/>
      <c r="BXA89" s="1019"/>
      <c r="BXB89" s="1019"/>
      <c r="BXC89" s="1019"/>
      <c r="BXD89" s="1019"/>
      <c r="BXE89" s="1019"/>
      <c r="BXF89" s="1019"/>
      <c r="BXG89" s="1019"/>
      <c r="BXH89" s="1019"/>
      <c r="BXI89" s="1019"/>
      <c r="BXJ89" s="1019"/>
      <c r="BXK89" s="1019"/>
      <c r="BXL89" s="1019"/>
      <c r="BXM89" s="1019"/>
      <c r="BXN89" s="1019"/>
      <c r="BXO89" s="1019"/>
      <c r="BXP89" s="1019"/>
      <c r="BXQ89" s="1019"/>
      <c r="BXR89" s="1019"/>
      <c r="BXS89" s="1019"/>
      <c r="BXT89" s="1019"/>
      <c r="BXU89" s="1019"/>
      <c r="BXV89" s="1019"/>
      <c r="BXW89" s="1019"/>
      <c r="BXX89" s="1019"/>
      <c r="BXY89" s="1019"/>
      <c r="BXZ89" s="1019"/>
      <c r="BYA89" s="1019"/>
      <c r="BYB89" s="1019"/>
      <c r="BYC89" s="1019"/>
      <c r="BYD89" s="1019"/>
      <c r="BYE89" s="1019"/>
      <c r="BYF89" s="1019"/>
      <c r="BYG89" s="1019"/>
      <c r="BYH89" s="1019"/>
      <c r="BYI89" s="1019"/>
      <c r="BYJ89" s="1019"/>
      <c r="BYK89" s="1019"/>
      <c r="BYL89" s="1019"/>
      <c r="BYM89" s="1019"/>
      <c r="BYN89" s="1019"/>
      <c r="BYO89" s="1019"/>
      <c r="BYP89" s="1019"/>
      <c r="BYQ89" s="1019"/>
      <c r="BYR89" s="1019"/>
      <c r="BYS89" s="1019"/>
      <c r="BYT89" s="1019"/>
      <c r="BYU89" s="1019"/>
      <c r="BYV89" s="1019"/>
      <c r="BYW89" s="1019"/>
      <c r="BYX89" s="1019"/>
      <c r="BYY89" s="1019"/>
      <c r="BYZ89" s="1019"/>
      <c r="BZA89" s="1019"/>
      <c r="BZB89" s="1019"/>
      <c r="BZC89" s="1019"/>
      <c r="BZD89" s="1019"/>
      <c r="BZE89" s="1019"/>
      <c r="BZF89" s="1019"/>
      <c r="BZG89" s="1019"/>
      <c r="BZH89" s="1019"/>
      <c r="BZI89" s="1019"/>
      <c r="BZJ89" s="1019"/>
      <c r="BZK89" s="1019"/>
      <c r="BZL89" s="1019"/>
      <c r="BZM89" s="1019"/>
      <c r="BZN89" s="1019"/>
      <c r="BZO89" s="1019"/>
      <c r="BZP89" s="1019"/>
      <c r="BZQ89" s="1019"/>
      <c r="BZR89" s="1019"/>
      <c r="BZS89" s="1019"/>
      <c r="BZT89" s="1019"/>
      <c r="BZU89" s="1019"/>
      <c r="BZV89" s="1019"/>
      <c r="BZW89" s="1019"/>
      <c r="BZX89" s="1019"/>
      <c r="BZY89" s="1019"/>
      <c r="BZZ89" s="1019"/>
      <c r="CAA89" s="1019"/>
      <c r="CAB89" s="1019"/>
      <c r="CAC89" s="1019"/>
      <c r="CAD89" s="1019"/>
      <c r="CAE89" s="1019"/>
      <c r="CAF89" s="1019"/>
      <c r="CAG89" s="1019"/>
      <c r="CAH89" s="1019"/>
      <c r="CAI89" s="1019"/>
      <c r="CAJ89" s="1019"/>
      <c r="CAK89" s="1019"/>
      <c r="CAL89" s="1019"/>
      <c r="CAM89" s="1019"/>
      <c r="CAN89" s="1019"/>
      <c r="CAO89" s="1019"/>
      <c r="CAP89" s="1019"/>
      <c r="CAQ89" s="1019"/>
      <c r="CAR89" s="1019"/>
      <c r="CAS89" s="1019"/>
      <c r="CAT89" s="1019"/>
      <c r="CAU89" s="1019"/>
      <c r="CAV89" s="1019"/>
      <c r="CAW89" s="1019"/>
      <c r="CAX89" s="1019"/>
      <c r="CAY89" s="1019"/>
      <c r="CAZ89" s="1019"/>
      <c r="CBA89" s="1019"/>
      <c r="CBB89" s="1019"/>
      <c r="CBC89" s="1019"/>
      <c r="CBD89" s="1019"/>
      <c r="CBE89" s="1019"/>
      <c r="CBF89" s="1019"/>
      <c r="CBG89" s="1019"/>
      <c r="CBH89" s="1019"/>
      <c r="CBI89" s="1019"/>
      <c r="CBJ89" s="1019"/>
      <c r="CBK89" s="1019"/>
      <c r="CBL89" s="1019"/>
      <c r="CBM89" s="1019"/>
      <c r="CBN89" s="1019"/>
      <c r="CBO89" s="1019"/>
      <c r="CBP89" s="1019"/>
      <c r="CBQ89" s="1019"/>
      <c r="CBR89" s="1019"/>
      <c r="CBS89" s="1019"/>
      <c r="CBT89" s="1019"/>
      <c r="CBU89" s="1019"/>
      <c r="CBV89" s="1019"/>
      <c r="CBW89" s="1019"/>
      <c r="CBX89" s="1019"/>
      <c r="CBY89" s="1019"/>
      <c r="CBZ89" s="1019"/>
      <c r="CCA89" s="1019"/>
      <c r="CCB89" s="1019"/>
      <c r="CCC89" s="1019"/>
      <c r="CCD89" s="1019"/>
      <c r="CCE89" s="1019"/>
      <c r="CCF89" s="1019"/>
      <c r="CCG89" s="1019"/>
      <c r="CCH89" s="1019"/>
      <c r="CCI89" s="1019"/>
      <c r="CCJ89" s="1019"/>
      <c r="CCK89" s="1019"/>
      <c r="CCL89" s="1019"/>
      <c r="CCM89" s="1019"/>
      <c r="CCN89" s="1019"/>
      <c r="CCO89" s="1019"/>
      <c r="CCP89" s="1019"/>
      <c r="CCQ89" s="1019"/>
      <c r="CCR89" s="1019"/>
      <c r="CCS89" s="1019"/>
      <c r="CCT89" s="1019"/>
      <c r="CCU89" s="1019"/>
      <c r="CCV89" s="1019"/>
      <c r="CCW89" s="1019"/>
      <c r="CCX89" s="1019"/>
      <c r="CCY89" s="1019"/>
      <c r="CCZ89" s="1019"/>
      <c r="CDA89" s="1019"/>
      <c r="CDB89" s="1019"/>
      <c r="CDC89" s="1019"/>
      <c r="CDD89" s="1019"/>
      <c r="CDE89" s="1019"/>
      <c r="CDF89" s="1019"/>
      <c r="CDG89" s="1019"/>
      <c r="CDH89" s="1019"/>
      <c r="CDI89" s="1019"/>
      <c r="CDJ89" s="1019"/>
      <c r="CDK89" s="1019"/>
      <c r="CDL89" s="1019"/>
      <c r="CDM89" s="1019"/>
      <c r="CDN89" s="1019"/>
      <c r="CDO89" s="1019"/>
      <c r="CDP89" s="1019"/>
      <c r="CDQ89" s="1019"/>
      <c r="CDR89" s="1019"/>
      <c r="CDS89" s="1019"/>
      <c r="CDT89" s="1019"/>
      <c r="CDU89" s="1019"/>
      <c r="CDV89" s="1019"/>
      <c r="CDW89" s="1019"/>
      <c r="CDX89" s="1019"/>
      <c r="CDY89" s="1019"/>
      <c r="CDZ89" s="1019"/>
      <c r="CEA89" s="1019"/>
      <c r="CEB89" s="1019"/>
      <c r="CEC89" s="1019"/>
      <c r="CED89" s="1019"/>
      <c r="CEE89" s="1019"/>
      <c r="CEF89" s="1019"/>
      <c r="CEG89" s="1019"/>
      <c r="CEH89" s="1019"/>
      <c r="CEI89" s="1019"/>
      <c r="CEJ89" s="1019"/>
      <c r="CEK89" s="1019"/>
      <c r="CEL89" s="1019"/>
      <c r="CEM89" s="1019"/>
      <c r="CEN89" s="1019"/>
      <c r="CEO89" s="1019"/>
      <c r="CEP89" s="1019"/>
      <c r="CEQ89" s="1019"/>
      <c r="CER89" s="1019"/>
      <c r="CES89" s="1019"/>
      <c r="CET89" s="1019"/>
      <c r="CEU89" s="1019"/>
      <c r="CEV89" s="1019"/>
      <c r="CEW89" s="1019"/>
      <c r="CEX89" s="1019"/>
      <c r="CEY89" s="1019"/>
      <c r="CEZ89" s="1019"/>
      <c r="CFA89" s="1019"/>
      <c r="CFB89" s="1019"/>
      <c r="CFC89" s="1019"/>
      <c r="CFD89" s="1019"/>
      <c r="CFE89" s="1019"/>
      <c r="CFF89" s="1019"/>
      <c r="CFG89" s="1019"/>
      <c r="CFH89" s="1019"/>
      <c r="CFI89" s="1019"/>
      <c r="CFJ89" s="1019"/>
      <c r="CFK89" s="1019"/>
      <c r="CFL89" s="1019"/>
      <c r="CFM89" s="1019"/>
      <c r="CFN89" s="1019"/>
      <c r="CFO89" s="1019"/>
      <c r="CFP89" s="1019"/>
      <c r="CFQ89" s="1019"/>
      <c r="CFR89" s="1019"/>
      <c r="CFS89" s="1019"/>
      <c r="CFT89" s="1019"/>
      <c r="CFU89" s="1019"/>
      <c r="CFV89" s="1019"/>
      <c r="CFW89" s="1019"/>
      <c r="CFX89" s="1019"/>
      <c r="CFY89" s="1019"/>
      <c r="CFZ89" s="1019"/>
      <c r="CGA89" s="1019"/>
      <c r="CGB89" s="1019"/>
      <c r="CGC89" s="1019"/>
      <c r="CGD89" s="1019"/>
      <c r="CGE89" s="1019"/>
      <c r="CGF89" s="1019"/>
      <c r="CGG89" s="1019"/>
      <c r="CGH89" s="1019"/>
      <c r="CGI89" s="1019"/>
      <c r="CGJ89" s="1019"/>
      <c r="CGK89" s="1019"/>
      <c r="CGL89" s="1019"/>
      <c r="CGM89" s="1019"/>
      <c r="CGN89" s="1019"/>
      <c r="CGO89" s="1019"/>
      <c r="CGP89" s="1019"/>
      <c r="CGQ89" s="1019"/>
      <c r="CGR89" s="1019"/>
      <c r="CGS89" s="1019"/>
      <c r="CGT89" s="1019"/>
      <c r="CGU89" s="1019"/>
      <c r="CGV89" s="1019"/>
      <c r="CGW89" s="1019"/>
      <c r="CGX89" s="1019"/>
      <c r="CGY89" s="1019"/>
      <c r="CGZ89" s="1019"/>
      <c r="CHA89" s="1019"/>
      <c r="CHB89" s="1019"/>
      <c r="CHC89" s="1019"/>
      <c r="CHD89" s="1019"/>
      <c r="CHE89" s="1019"/>
      <c r="CHF89" s="1019"/>
      <c r="CHG89" s="1019"/>
      <c r="CHH89" s="1019"/>
      <c r="CHI89" s="1019"/>
      <c r="CHJ89" s="1019"/>
      <c r="CHK89" s="1019"/>
      <c r="CHL89" s="1019"/>
      <c r="CHM89" s="1019"/>
      <c r="CHN89" s="1019"/>
      <c r="CHO89" s="1019"/>
      <c r="CHP89" s="1019"/>
      <c r="CHQ89" s="1019"/>
      <c r="CHR89" s="1019"/>
      <c r="CHS89" s="1019"/>
      <c r="CHT89" s="1019"/>
      <c r="CHU89" s="1019"/>
      <c r="CHV89" s="1019"/>
      <c r="CHW89" s="1019"/>
      <c r="CHX89" s="1019"/>
      <c r="CHY89" s="1019"/>
      <c r="CHZ89" s="1019"/>
      <c r="CIA89" s="1019"/>
      <c r="CIB89" s="1019"/>
      <c r="CIC89" s="1019"/>
      <c r="CID89" s="1019"/>
      <c r="CIE89" s="1019"/>
      <c r="CIF89" s="1019"/>
      <c r="CIG89" s="1019"/>
      <c r="CIH89" s="1019"/>
      <c r="CII89" s="1019"/>
      <c r="CIJ89" s="1019"/>
      <c r="CIK89" s="1019"/>
      <c r="CIL89" s="1019"/>
      <c r="CIM89" s="1019"/>
      <c r="CIN89" s="1019"/>
      <c r="CIO89" s="1019"/>
      <c r="CIP89" s="1019"/>
      <c r="CIQ89" s="1019"/>
      <c r="CIR89" s="1019"/>
      <c r="CIS89" s="1019"/>
      <c r="CIT89" s="1019"/>
      <c r="CIU89" s="1019"/>
      <c r="CIV89" s="1019"/>
      <c r="CIW89" s="1019"/>
      <c r="CIX89" s="1019"/>
      <c r="CIY89" s="1019"/>
      <c r="CIZ89" s="1019"/>
      <c r="CJA89" s="1019"/>
      <c r="CJB89" s="1019"/>
      <c r="CJC89" s="1019"/>
      <c r="CJD89" s="1019"/>
      <c r="CJE89" s="1019"/>
      <c r="CJF89" s="1019"/>
      <c r="CJG89" s="1019"/>
      <c r="CJH89" s="1019"/>
      <c r="CJI89" s="1019"/>
      <c r="CJJ89" s="1019"/>
      <c r="CJK89" s="1019"/>
      <c r="CJL89" s="1019"/>
      <c r="CJM89" s="1019"/>
      <c r="CJN89" s="1019"/>
      <c r="CJO89" s="1019"/>
      <c r="CJP89" s="1019"/>
      <c r="CJQ89" s="1019"/>
      <c r="CJR89" s="1019"/>
      <c r="CJS89" s="1019"/>
      <c r="CJT89" s="1019"/>
      <c r="CJU89" s="1019"/>
      <c r="CJV89" s="1019"/>
      <c r="CJW89" s="1019"/>
      <c r="CJX89" s="1019"/>
      <c r="CJY89" s="1019"/>
      <c r="CJZ89" s="1019"/>
      <c r="CKA89" s="1019"/>
      <c r="CKB89" s="1019"/>
      <c r="CKC89" s="1019"/>
      <c r="CKD89" s="1019"/>
      <c r="CKE89" s="1019"/>
      <c r="CKF89" s="1019"/>
      <c r="CKG89" s="1019"/>
      <c r="CKH89" s="1019"/>
      <c r="CKI89" s="1019"/>
      <c r="CKJ89" s="1019"/>
      <c r="CKK89" s="1019"/>
      <c r="CKL89" s="1019"/>
      <c r="CKM89" s="1019"/>
      <c r="CKN89" s="1019"/>
      <c r="CKO89" s="1019"/>
      <c r="CKP89" s="1019"/>
      <c r="CKQ89" s="1019"/>
      <c r="CKR89" s="1019"/>
      <c r="CKS89" s="1019"/>
      <c r="CKT89" s="1019"/>
      <c r="CKU89" s="1019"/>
      <c r="CKV89" s="1019"/>
      <c r="CKW89" s="1019"/>
      <c r="CKX89" s="1019"/>
      <c r="CKY89" s="1019"/>
      <c r="CKZ89" s="1019"/>
      <c r="CLA89" s="1019"/>
      <c r="CLB89" s="1019"/>
      <c r="CLC89" s="1019"/>
      <c r="CLD89" s="1019"/>
      <c r="CLE89" s="1019"/>
      <c r="CLF89" s="1019"/>
      <c r="CLG89" s="1019"/>
      <c r="CLH89" s="1019"/>
      <c r="CLI89" s="1019"/>
      <c r="CLJ89" s="1019"/>
      <c r="CLK89" s="1019"/>
      <c r="CLL89" s="1019"/>
      <c r="CLM89" s="1019"/>
      <c r="CLN89" s="1019"/>
      <c r="CLO89" s="1019"/>
      <c r="CLP89" s="1019"/>
      <c r="CLQ89" s="1019"/>
      <c r="CLR89" s="1019"/>
      <c r="CLS89" s="1019"/>
      <c r="CLT89" s="1019"/>
      <c r="CLU89" s="1019"/>
      <c r="CLV89" s="1019"/>
      <c r="CLW89" s="1019"/>
      <c r="CLX89" s="1019"/>
      <c r="CLY89" s="1019"/>
      <c r="CLZ89" s="1019"/>
      <c r="CMA89" s="1019"/>
      <c r="CMB89" s="1019"/>
      <c r="CMC89" s="1019"/>
      <c r="CMD89" s="1019"/>
      <c r="CME89" s="1019"/>
      <c r="CMF89" s="1019"/>
      <c r="CMG89" s="1019"/>
      <c r="CMH89" s="1019"/>
      <c r="CMI89" s="1019"/>
      <c r="CMJ89" s="1019"/>
      <c r="CMK89" s="1019"/>
      <c r="CML89" s="1019"/>
      <c r="CMM89" s="1019"/>
      <c r="CMN89" s="1019"/>
      <c r="CMO89" s="1019"/>
      <c r="CMP89" s="1019"/>
      <c r="CMQ89" s="1019"/>
      <c r="CMR89" s="1019"/>
      <c r="CMS89" s="1019"/>
      <c r="CMT89" s="1019"/>
      <c r="CMU89" s="1019"/>
      <c r="CMV89" s="1019"/>
      <c r="CMW89" s="1019"/>
      <c r="CMX89" s="1019"/>
      <c r="CMY89" s="1019"/>
      <c r="CMZ89" s="1019"/>
      <c r="CNA89" s="1019"/>
      <c r="CNB89" s="1019"/>
      <c r="CNC89" s="1019"/>
      <c r="CND89" s="1019"/>
      <c r="CNE89" s="1019"/>
      <c r="CNF89" s="1019"/>
      <c r="CNG89" s="1019"/>
      <c r="CNH89" s="1019"/>
      <c r="CNI89" s="1019"/>
      <c r="CNJ89" s="1019"/>
      <c r="CNK89" s="1019"/>
      <c r="CNL89" s="1019"/>
      <c r="CNM89" s="1019"/>
      <c r="CNN89" s="1019"/>
      <c r="CNO89" s="1019"/>
      <c r="CNP89" s="1019"/>
      <c r="CNQ89" s="1019"/>
      <c r="CNR89" s="1019"/>
      <c r="CNS89" s="1019"/>
      <c r="CNT89" s="1019"/>
      <c r="CNU89" s="1019"/>
      <c r="CNV89" s="1019"/>
      <c r="CNW89" s="1019"/>
      <c r="CNX89" s="1019"/>
      <c r="CNY89" s="1019"/>
      <c r="CNZ89" s="1019"/>
      <c r="COA89" s="1019"/>
      <c r="COB89" s="1019"/>
      <c r="COC89" s="1019"/>
      <c r="COD89" s="1019"/>
      <c r="COE89" s="1019"/>
      <c r="COF89" s="1019"/>
      <c r="COG89" s="1019"/>
      <c r="COH89" s="1019"/>
      <c r="COI89" s="1019"/>
      <c r="COJ89" s="1019"/>
      <c r="COK89" s="1019"/>
      <c r="COL89" s="1019"/>
      <c r="COM89" s="1019"/>
      <c r="CON89" s="1019"/>
      <c r="COO89" s="1019"/>
      <c r="COP89" s="1019"/>
      <c r="COQ89" s="1019"/>
      <c r="COR89" s="1019"/>
      <c r="COS89" s="1019"/>
      <c r="COT89" s="1019"/>
      <c r="COU89" s="1019"/>
      <c r="COV89" s="1019"/>
      <c r="COW89" s="1019"/>
      <c r="COX89" s="1019"/>
      <c r="COY89" s="1019"/>
      <c r="COZ89" s="1019"/>
      <c r="CPA89" s="1019"/>
      <c r="CPB89" s="1019"/>
      <c r="CPC89" s="1019"/>
      <c r="CPD89" s="1019"/>
      <c r="CPE89" s="1019"/>
      <c r="CPF89" s="1019"/>
      <c r="CPG89" s="1019"/>
      <c r="CPH89" s="1019"/>
      <c r="CPI89" s="1019"/>
      <c r="CPJ89" s="1019"/>
      <c r="CPK89" s="1019"/>
      <c r="CPL89" s="1019"/>
      <c r="CPM89" s="1019"/>
      <c r="CPN89" s="1019"/>
      <c r="CPO89" s="1019"/>
      <c r="CPP89" s="1019"/>
      <c r="CPQ89" s="1019"/>
      <c r="CPR89" s="1019"/>
      <c r="CPS89" s="1019"/>
      <c r="CPT89" s="1019"/>
      <c r="CPU89" s="1019"/>
      <c r="CPV89" s="1019"/>
      <c r="CPW89" s="1019"/>
      <c r="CPX89" s="1019"/>
      <c r="CPY89" s="1019"/>
      <c r="CPZ89" s="1019"/>
      <c r="CQA89" s="1019"/>
      <c r="CQB89" s="1019"/>
      <c r="CQC89" s="1019"/>
      <c r="CQD89" s="1019"/>
      <c r="CQE89" s="1019"/>
      <c r="CQF89" s="1019"/>
      <c r="CQG89" s="1019"/>
      <c r="CQH89" s="1019"/>
      <c r="CQI89" s="1019"/>
      <c r="CQJ89" s="1019"/>
      <c r="CQK89" s="1019"/>
      <c r="CQL89" s="1019"/>
      <c r="CQM89" s="1019"/>
      <c r="CQN89" s="1019"/>
      <c r="CQO89" s="1019"/>
      <c r="CQP89" s="1019"/>
      <c r="CQQ89" s="1019"/>
      <c r="CQR89" s="1019"/>
      <c r="CQS89" s="1019"/>
      <c r="CQT89" s="1019"/>
      <c r="CQU89" s="1019"/>
      <c r="CQV89" s="1019"/>
      <c r="CQW89" s="1019"/>
      <c r="CQX89" s="1019"/>
      <c r="CQY89" s="1019"/>
      <c r="CQZ89" s="1019"/>
      <c r="CRA89" s="1019"/>
      <c r="CRB89" s="1019"/>
      <c r="CRC89" s="1019"/>
      <c r="CRD89" s="1019"/>
      <c r="CRE89" s="1019"/>
      <c r="CRF89" s="1019"/>
      <c r="CRG89" s="1019"/>
      <c r="CRH89" s="1019"/>
      <c r="CRI89" s="1019"/>
      <c r="CRJ89" s="1019"/>
      <c r="CRK89" s="1019"/>
      <c r="CRL89" s="1019"/>
      <c r="CRM89" s="1019"/>
      <c r="CRN89" s="1019"/>
      <c r="CRO89" s="1019"/>
      <c r="CRP89" s="1019"/>
      <c r="CRQ89" s="1019"/>
      <c r="CRR89" s="1019"/>
      <c r="CRS89" s="1019"/>
      <c r="CRT89" s="1019"/>
      <c r="CRU89" s="1019"/>
      <c r="CRV89" s="1019"/>
      <c r="CRW89" s="1019"/>
      <c r="CRX89" s="1019"/>
      <c r="CRY89" s="1019"/>
      <c r="CRZ89" s="1019"/>
      <c r="CSA89" s="1019"/>
      <c r="CSB89" s="1019"/>
      <c r="CSC89" s="1019"/>
      <c r="CSD89" s="1019"/>
      <c r="CSE89" s="1019"/>
      <c r="CSF89" s="1019"/>
      <c r="CSG89" s="1019"/>
      <c r="CSH89" s="1019"/>
      <c r="CSI89" s="1019"/>
      <c r="CSJ89" s="1019"/>
      <c r="CSK89" s="1019"/>
      <c r="CSL89" s="1019"/>
      <c r="CSM89" s="1019"/>
      <c r="CSN89" s="1019"/>
      <c r="CSO89" s="1019"/>
      <c r="CSP89" s="1019"/>
      <c r="CSQ89" s="1019"/>
      <c r="CSR89" s="1019"/>
      <c r="CSS89" s="1019"/>
      <c r="CST89" s="1019"/>
      <c r="CSU89" s="1019"/>
      <c r="CSV89" s="1019"/>
      <c r="CSW89" s="1019"/>
      <c r="CSX89" s="1019"/>
      <c r="CSY89" s="1019"/>
      <c r="CSZ89" s="1019"/>
      <c r="CTA89" s="1019"/>
      <c r="CTB89" s="1019"/>
      <c r="CTC89" s="1019"/>
      <c r="CTD89" s="1019"/>
      <c r="CTE89" s="1019"/>
      <c r="CTF89" s="1019"/>
      <c r="CTG89" s="1019"/>
      <c r="CTH89" s="1019"/>
      <c r="CTI89" s="1019"/>
      <c r="CTJ89" s="1019"/>
      <c r="CTK89" s="1019"/>
      <c r="CTL89" s="1019"/>
      <c r="CTM89" s="1019"/>
      <c r="CTN89" s="1019"/>
      <c r="CTO89" s="1019"/>
      <c r="CTP89" s="1019"/>
      <c r="CTQ89" s="1019"/>
      <c r="CTR89" s="1019"/>
      <c r="CTS89" s="1019"/>
      <c r="CTT89" s="1019"/>
      <c r="CTU89" s="1019"/>
      <c r="CTV89" s="1019"/>
      <c r="CTW89" s="1019"/>
      <c r="CTX89" s="1019"/>
      <c r="CTY89" s="1019"/>
      <c r="CTZ89" s="1019"/>
      <c r="CUA89" s="1019"/>
      <c r="CUB89" s="1019"/>
      <c r="CUC89" s="1019"/>
      <c r="CUD89" s="1019"/>
      <c r="CUE89" s="1019"/>
      <c r="CUF89" s="1019"/>
      <c r="CUG89" s="1019"/>
      <c r="CUH89" s="1019"/>
      <c r="CUI89" s="1019"/>
      <c r="CUJ89" s="1019"/>
      <c r="CUK89" s="1019"/>
      <c r="CUL89" s="1019"/>
      <c r="CUM89" s="1019"/>
      <c r="CUN89" s="1019"/>
      <c r="CUO89" s="1019"/>
      <c r="CUP89" s="1019"/>
      <c r="CUQ89" s="1019"/>
      <c r="CUR89" s="1019"/>
      <c r="CUS89" s="1019"/>
      <c r="CUT89" s="1019"/>
      <c r="CUU89" s="1019"/>
      <c r="CUV89" s="1019"/>
      <c r="CUW89" s="1019"/>
      <c r="CUX89" s="1019"/>
      <c r="CUY89" s="1019"/>
      <c r="CUZ89" s="1019"/>
      <c r="CVA89" s="1019"/>
      <c r="CVB89" s="1019"/>
      <c r="CVC89" s="1019"/>
      <c r="CVD89" s="1019"/>
      <c r="CVE89" s="1019"/>
      <c r="CVF89" s="1019"/>
      <c r="CVG89" s="1019"/>
      <c r="CVH89" s="1019"/>
      <c r="CVI89" s="1019"/>
      <c r="CVJ89" s="1019"/>
      <c r="CVK89" s="1019"/>
      <c r="CVL89" s="1019"/>
      <c r="CVM89" s="1019"/>
      <c r="CVN89" s="1019"/>
      <c r="CVO89" s="1019"/>
      <c r="CVP89" s="1019"/>
      <c r="CVQ89" s="1019"/>
      <c r="CVR89" s="1019"/>
      <c r="CVS89" s="1019"/>
      <c r="CVT89" s="1019"/>
      <c r="CVU89" s="1019"/>
      <c r="CVV89" s="1019"/>
      <c r="CVW89" s="1019"/>
      <c r="CVX89" s="1019"/>
      <c r="CVY89" s="1019"/>
      <c r="CVZ89" s="1019"/>
      <c r="CWA89" s="1019"/>
      <c r="CWB89" s="1019"/>
      <c r="CWC89" s="1019"/>
      <c r="CWD89" s="1019"/>
      <c r="CWE89" s="1019"/>
      <c r="CWF89" s="1019"/>
      <c r="CWG89" s="1019"/>
      <c r="CWH89" s="1019"/>
      <c r="CWI89" s="1019"/>
      <c r="CWJ89" s="1019"/>
      <c r="CWK89" s="1019"/>
      <c r="CWL89" s="1019"/>
      <c r="CWM89" s="1019"/>
      <c r="CWN89" s="1019"/>
      <c r="CWO89" s="1019"/>
      <c r="CWP89" s="1019"/>
      <c r="CWQ89" s="1019"/>
      <c r="CWR89" s="1019"/>
      <c r="CWS89" s="1019"/>
      <c r="CWT89" s="1019"/>
      <c r="CWU89" s="1019"/>
      <c r="CWV89" s="1019"/>
      <c r="CWW89" s="1019"/>
      <c r="CWX89" s="1019"/>
      <c r="CWY89" s="1019"/>
      <c r="CWZ89" s="1019"/>
      <c r="CXA89" s="1019"/>
      <c r="CXB89" s="1019"/>
      <c r="CXC89" s="1019"/>
      <c r="CXD89" s="1019"/>
      <c r="CXE89" s="1019"/>
      <c r="CXF89" s="1019"/>
      <c r="CXG89" s="1019"/>
      <c r="CXH89" s="1019"/>
      <c r="CXI89" s="1019"/>
      <c r="CXJ89" s="1019"/>
      <c r="CXK89" s="1019"/>
      <c r="CXL89" s="1019"/>
      <c r="CXM89" s="1019"/>
      <c r="CXN89" s="1019"/>
      <c r="CXO89" s="1019"/>
      <c r="CXP89" s="1019"/>
      <c r="CXQ89" s="1019"/>
      <c r="CXR89" s="1019"/>
      <c r="CXS89" s="1019"/>
      <c r="CXT89" s="1019"/>
      <c r="CXU89" s="1019"/>
      <c r="CXV89" s="1019"/>
      <c r="CXW89" s="1019"/>
      <c r="CXX89" s="1019"/>
      <c r="CXY89" s="1019"/>
      <c r="CXZ89" s="1019"/>
      <c r="CYA89" s="1019"/>
      <c r="CYB89" s="1019"/>
      <c r="CYC89" s="1019"/>
      <c r="CYD89" s="1019"/>
      <c r="CYE89" s="1019"/>
      <c r="CYF89" s="1019"/>
      <c r="CYG89" s="1019"/>
      <c r="CYH89" s="1019"/>
      <c r="CYI89" s="1019"/>
      <c r="CYJ89" s="1019"/>
      <c r="CYK89" s="1019"/>
      <c r="CYL89" s="1019"/>
      <c r="CYM89" s="1019"/>
      <c r="CYN89" s="1019"/>
      <c r="CYO89" s="1019"/>
      <c r="CYP89" s="1019"/>
      <c r="CYQ89" s="1019"/>
      <c r="CYR89" s="1019"/>
      <c r="CYS89" s="1019"/>
      <c r="CYT89" s="1019"/>
      <c r="CYU89" s="1019"/>
      <c r="CYV89" s="1019"/>
      <c r="CYW89" s="1019"/>
      <c r="CYX89" s="1019"/>
      <c r="CYY89" s="1019"/>
      <c r="CYZ89" s="1019"/>
      <c r="CZA89" s="1019"/>
      <c r="CZB89" s="1019"/>
      <c r="CZC89" s="1019"/>
      <c r="CZD89" s="1019"/>
      <c r="CZE89" s="1019"/>
      <c r="CZF89" s="1019"/>
      <c r="CZG89" s="1019"/>
      <c r="CZH89" s="1019"/>
      <c r="CZI89" s="1019"/>
      <c r="CZJ89" s="1019"/>
      <c r="CZK89" s="1019"/>
      <c r="CZL89" s="1019"/>
      <c r="CZM89" s="1019"/>
      <c r="CZN89" s="1019"/>
      <c r="CZO89" s="1019"/>
      <c r="CZP89" s="1019"/>
      <c r="CZQ89" s="1019"/>
      <c r="CZR89" s="1019"/>
      <c r="CZS89" s="1019"/>
      <c r="CZT89" s="1019"/>
      <c r="CZU89" s="1019"/>
      <c r="CZV89" s="1019"/>
      <c r="CZW89" s="1019"/>
      <c r="CZX89" s="1019"/>
      <c r="CZY89" s="1019"/>
      <c r="CZZ89" s="1019"/>
      <c r="DAA89" s="1019"/>
      <c r="DAB89" s="1019"/>
      <c r="DAC89" s="1019"/>
      <c r="DAD89" s="1019"/>
      <c r="DAE89" s="1019"/>
      <c r="DAF89" s="1019"/>
      <c r="DAG89" s="1019"/>
      <c r="DAH89" s="1019"/>
      <c r="DAI89" s="1019"/>
      <c r="DAJ89" s="1019"/>
      <c r="DAK89" s="1019"/>
      <c r="DAL89" s="1019"/>
      <c r="DAM89" s="1019"/>
      <c r="DAN89" s="1019"/>
      <c r="DAO89" s="1019"/>
      <c r="DAP89" s="1019"/>
      <c r="DAQ89" s="1019"/>
      <c r="DAR89" s="1019"/>
      <c r="DAS89" s="1019"/>
      <c r="DAT89" s="1019"/>
      <c r="DAU89" s="1019"/>
      <c r="DAV89" s="1019"/>
      <c r="DAW89" s="1019"/>
      <c r="DAX89" s="1019"/>
      <c r="DAY89" s="1019"/>
      <c r="DAZ89" s="1019"/>
      <c r="DBA89" s="1019"/>
      <c r="DBB89" s="1019"/>
      <c r="DBC89" s="1019"/>
      <c r="DBD89" s="1019"/>
      <c r="DBE89" s="1019"/>
      <c r="DBF89" s="1019"/>
      <c r="DBG89" s="1019"/>
      <c r="DBH89" s="1019"/>
      <c r="DBI89" s="1019"/>
      <c r="DBJ89" s="1019"/>
      <c r="DBK89" s="1019"/>
      <c r="DBL89" s="1019"/>
      <c r="DBM89" s="1019"/>
      <c r="DBN89" s="1019"/>
      <c r="DBO89" s="1019"/>
      <c r="DBP89" s="1019"/>
      <c r="DBQ89" s="1019"/>
      <c r="DBR89" s="1019"/>
      <c r="DBS89" s="1019"/>
      <c r="DBT89" s="1019"/>
      <c r="DBU89" s="1019"/>
      <c r="DBV89" s="1019"/>
      <c r="DBW89" s="1019"/>
      <c r="DBX89" s="1019"/>
      <c r="DBY89" s="1019"/>
      <c r="DBZ89" s="1019"/>
      <c r="DCA89" s="1019"/>
      <c r="DCB89" s="1019"/>
      <c r="DCC89" s="1019"/>
      <c r="DCD89" s="1019"/>
      <c r="DCE89" s="1019"/>
      <c r="DCF89" s="1019"/>
      <c r="DCG89" s="1019"/>
      <c r="DCH89" s="1019"/>
      <c r="DCI89" s="1019"/>
      <c r="DCJ89" s="1019"/>
      <c r="DCK89" s="1019"/>
      <c r="DCL89" s="1019"/>
      <c r="DCM89" s="1019"/>
      <c r="DCN89" s="1019"/>
      <c r="DCO89" s="1019"/>
      <c r="DCP89" s="1019"/>
      <c r="DCQ89" s="1019"/>
      <c r="DCR89" s="1019"/>
      <c r="DCS89" s="1019"/>
      <c r="DCT89" s="1019"/>
      <c r="DCU89" s="1019"/>
      <c r="DCV89" s="1019"/>
      <c r="DCW89" s="1019"/>
      <c r="DCX89" s="1019"/>
      <c r="DCY89" s="1019"/>
      <c r="DCZ89" s="1019"/>
      <c r="DDA89" s="1019"/>
      <c r="DDB89" s="1019"/>
      <c r="DDC89" s="1019"/>
      <c r="DDD89" s="1019"/>
      <c r="DDE89" s="1019"/>
      <c r="DDF89" s="1019"/>
      <c r="DDG89" s="1019"/>
      <c r="DDH89" s="1019"/>
      <c r="DDI89" s="1019"/>
      <c r="DDJ89" s="1019"/>
      <c r="DDK89" s="1019"/>
      <c r="DDL89" s="1019"/>
      <c r="DDM89" s="1019"/>
      <c r="DDN89" s="1019"/>
      <c r="DDO89" s="1019"/>
      <c r="DDP89" s="1019"/>
      <c r="DDQ89" s="1019"/>
      <c r="DDR89" s="1019"/>
      <c r="DDS89" s="1019"/>
      <c r="DDT89" s="1019"/>
      <c r="DDU89" s="1019"/>
      <c r="DDV89" s="1019"/>
      <c r="DDW89" s="1019"/>
      <c r="DDX89" s="1019"/>
      <c r="DDY89" s="1019"/>
      <c r="DDZ89" s="1019"/>
      <c r="DEA89" s="1019"/>
      <c r="DEB89" s="1019"/>
      <c r="DEC89" s="1019"/>
      <c r="DED89" s="1019"/>
      <c r="DEE89" s="1019"/>
      <c r="DEF89" s="1019"/>
      <c r="DEG89" s="1019"/>
      <c r="DEH89" s="1019"/>
      <c r="DEI89" s="1019"/>
      <c r="DEJ89" s="1019"/>
      <c r="DEK89" s="1019"/>
      <c r="DEL89" s="1019"/>
      <c r="DEM89" s="1019"/>
      <c r="DEN89" s="1019"/>
      <c r="DEO89" s="1019"/>
      <c r="DEP89" s="1019"/>
      <c r="DEQ89" s="1019"/>
      <c r="DER89" s="1019"/>
      <c r="DES89" s="1019"/>
      <c r="DET89" s="1019"/>
      <c r="DEU89" s="1019"/>
      <c r="DEV89" s="1019"/>
      <c r="DEW89" s="1019"/>
      <c r="DEX89" s="1019"/>
      <c r="DEY89" s="1019"/>
      <c r="DEZ89" s="1019"/>
      <c r="DFA89" s="1019"/>
      <c r="DFB89" s="1019"/>
      <c r="DFC89" s="1019"/>
      <c r="DFD89" s="1019"/>
      <c r="DFE89" s="1019"/>
      <c r="DFF89" s="1019"/>
      <c r="DFG89" s="1019"/>
      <c r="DFH89" s="1019"/>
      <c r="DFI89" s="1019"/>
      <c r="DFJ89" s="1019"/>
      <c r="DFK89" s="1019"/>
      <c r="DFL89" s="1019"/>
      <c r="DFM89" s="1019"/>
      <c r="DFN89" s="1019"/>
      <c r="DFO89" s="1019"/>
      <c r="DFP89" s="1019"/>
      <c r="DFQ89" s="1019"/>
      <c r="DFR89" s="1019"/>
      <c r="DFS89" s="1019"/>
      <c r="DFT89" s="1019"/>
      <c r="DFU89" s="1019"/>
      <c r="DFV89" s="1019"/>
      <c r="DFW89" s="1019"/>
      <c r="DFX89" s="1019"/>
      <c r="DFY89" s="1019"/>
      <c r="DFZ89" s="1019"/>
      <c r="DGA89" s="1019"/>
      <c r="DGB89" s="1019"/>
      <c r="DGC89" s="1019"/>
      <c r="DGD89" s="1019"/>
      <c r="DGE89" s="1019"/>
      <c r="DGF89" s="1019"/>
      <c r="DGG89" s="1019"/>
      <c r="DGH89" s="1019"/>
      <c r="DGI89" s="1019"/>
      <c r="DGJ89" s="1019"/>
      <c r="DGK89" s="1019"/>
      <c r="DGL89" s="1019"/>
      <c r="DGM89" s="1019"/>
      <c r="DGN89" s="1019"/>
      <c r="DGO89" s="1019"/>
      <c r="DGP89" s="1019"/>
      <c r="DGQ89" s="1019"/>
      <c r="DGR89" s="1019"/>
      <c r="DGS89" s="1019"/>
      <c r="DGT89" s="1019"/>
      <c r="DGU89" s="1019"/>
      <c r="DGV89" s="1019"/>
      <c r="DGW89" s="1019"/>
      <c r="DGX89" s="1019"/>
      <c r="DGY89" s="1019"/>
      <c r="DGZ89" s="1019"/>
      <c r="DHA89" s="1019"/>
      <c r="DHB89" s="1019"/>
      <c r="DHC89" s="1019"/>
      <c r="DHD89" s="1019"/>
      <c r="DHE89" s="1019"/>
      <c r="DHF89" s="1019"/>
      <c r="DHG89" s="1019"/>
      <c r="DHH89" s="1019"/>
      <c r="DHI89" s="1019"/>
      <c r="DHJ89" s="1019"/>
      <c r="DHK89" s="1019"/>
      <c r="DHL89" s="1019"/>
      <c r="DHM89" s="1019"/>
      <c r="DHN89" s="1019"/>
      <c r="DHO89" s="1019"/>
      <c r="DHP89" s="1019"/>
      <c r="DHQ89" s="1019"/>
      <c r="DHR89" s="1019"/>
      <c r="DHS89" s="1019"/>
      <c r="DHT89" s="1019"/>
      <c r="DHU89" s="1019"/>
      <c r="DHV89" s="1019"/>
      <c r="DHW89" s="1019"/>
      <c r="DHX89" s="1019"/>
      <c r="DHY89" s="1019"/>
      <c r="DHZ89" s="1019"/>
      <c r="DIA89" s="1019"/>
      <c r="DIB89" s="1019"/>
      <c r="DIC89" s="1019"/>
      <c r="DID89" s="1019"/>
      <c r="DIE89" s="1019"/>
      <c r="DIF89" s="1019"/>
      <c r="DIG89" s="1019"/>
      <c r="DIH89" s="1019"/>
      <c r="DII89" s="1019"/>
      <c r="DIJ89" s="1019"/>
      <c r="DIK89" s="1019"/>
      <c r="DIL89" s="1019"/>
      <c r="DIM89" s="1019"/>
      <c r="DIN89" s="1019"/>
      <c r="DIO89" s="1019"/>
      <c r="DIP89" s="1019"/>
      <c r="DIQ89" s="1019"/>
      <c r="DIR89" s="1019"/>
      <c r="DIS89" s="1019"/>
      <c r="DIT89" s="1019"/>
      <c r="DIU89" s="1019"/>
      <c r="DIV89" s="1019"/>
      <c r="DIW89" s="1019"/>
      <c r="DIX89" s="1019"/>
      <c r="DIY89" s="1019"/>
      <c r="DIZ89" s="1019"/>
      <c r="DJA89" s="1019"/>
      <c r="DJB89" s="1019"/>
      <c r="DJC89" s="1019"/>
      <c r="DJD89" s="1019"/>
      <c r="DJE89" s="1019"/>
      <c r="DJF89" s="1019"/>
      <c r="DJG89" s="1019"/>
      <c r="DJH89" s="1019"/>
      <c r="DJI89" s="1019"/>
      <c r="DJJ89" s="1019"/>
      <c r="DJK89" s="1019"/>
      <c r="DJL89" s="1019"/>
      <c r="DJM89" s="1019"/>
      <c r="DJN89" s="1019"/>
      <c r="DJO89" s="1019"/>
      <c r="DJP89" s="1019"/>
      <c r="DJQ89" s="1019"/>
      <c r="DJR89" s="1019"/>
      <c r="DJS89" s="1019"/>
      <c r="DJT89" s="1019"/>
      <c r="DJU89" s="1019"/>
      <c r="DJV89" s="1019"/>
      <c r="DJW89" s="1019"/>
      <c r="DJX89" s="1019"/>
      <c r="DJY89" s="1019"/>
      <c r="DJZ89" s="1019"/>
      <c r="DKA89" s="1019"/>
      <c r="DKB89" s="1019"/>
      <c r="DKC89" s="1019"/>
      <c r="DKD89" s="1019"/>
      <c r="DKE89" s="1019"/>
      <c r="DKF89" s="1019"/>
      <c r="DKG89" s="1019"/>
      <c r="DKH89" s="1019"/>
      <c r="DKI89" s="1019"/>
      <c r="DKJ89" s="1019"/>
      <c r="DKK89" s="1019"/>
      <c r="DKL89" s="1019"/>
      <c r="DKM89" s="1019"/>
      <c r="DKN89" s="1019"/>
      <c r="DKO89" s="1019"/>
      <c r="DKP89" s="1019"/>
      <c r="DKQ89" s="1019"/>
      <c r="DKR89" s="1019"/>
      <c r="DKS89" s="1019"/>
      <c r="DKT89" s="1019"/>
      <c r="DKU89" s="1019"/>
      <c r="DKV89" s="1019"/>
      <c r="DKW89" s="1019"/>
      <c r="DKX89" s="1019"/>
      <c r="DKY89" s="1019"/>
      <c r="DKZ89" s="1019"/>
      <c r="DLA89" s="1019"/>
      <c r="DLB89" s="1019"/>
      <c r="DLC89" s="1019"/>
      <c r="DLD89" s="1019"/>
      <c r="DLE89" s="1019"/>
      <c r="DLF89" s="1019"/>
      <c r="DLG89" s="1019"/>
      <c r="DLH89" s="1019"/>
      <c r="DLI89" s="1019"/>
      <c r="DLJ89" s="1019"/>
      <c r="DLK89" s="1019"/>
      <c r="DLL89" s="1019"/>
      <c r="DLM89" s="1019"/>
      <c r="DLN89" s="1019"/>
      <c r="DLO89" s="1019"/>
      <c r="DLP89" s="1019"/>
      <c r="DLQ89" s="1019"/>
      <c r="DLR89" s="1019"/>
      <c r="DLS89" s="1019"/>
      <c r="DLT89" s="1019"/>
      <c r="DLU89" s="1019"/>
      <c r="DLV89" s="1019"/>
      <c r="DLW89" s="1019"/>
      <c r="DLX89" s="1019"/>
      <c r="DLY89" s="1019"/>
      <c r="DLZ89" s="1019"/>
      <c r="DMA89" s="1019"/>
      <c r="DMB89" s="1019"/>
      <c r="DMC89" s="1019"/>
      <c r="DMD89" s="1019"/>
      <c r="DME89" s="1019"/>
      <c r="DMF89" s="1019"/>
      <c r="DMG89" s="1019"/>
      <c r="DMH89" s="1019"/>
      <c r="DMI89" s="1019"/>
      <c r="DMJ89" s="1019"/>
      <c r="DMK89" s="1019"/>
      <c r="DML89" s="1019"/>
      <c r="DMM89" s="1019"/>
      <c r="DMN89" s="1019"/>
      <c r="DMO89" s="1019"/>
      <c r="DMP89" s="1019"/>
      <c r="DMQ89" s="1019"/>
      <c r="DMR89" s="1019"/>
      <c r="DMS89" s="1019"/>
      <c r="DMT89" s="1019"/>
      <c r="DMU89" s="1019"/>
      <c r="DMV89" s="1019"/>
      <c r="DMW89" s="1019"/>
      <c r="DMX89" s="1019"/>
      <c r="DMY89" s="1019"/>
      <c r="DMZ89" s="1019"/>
      <c r="DNA89" s="1019"/>
      <c r="DNB89" s="1019"/>
      <c r="DNC89" s="1019"/>
      <c r="DND89" s="1019"/>
      <c r="DNE89" s="1019"/>
      <c r="DNF89" s="1019"/>
      <c r="DNG89" s="1019"/>
      <c r="DNH89" s="1019"/>
      <c r="DNI89" s="1019"/>
      <c r="DNJ89" s="1019"/>
      <c r="DNK89" s="1019"/>
      <c r="DNL89" s="1019"/>
      <c r="DNM89" s="1019"/>
      <c r="DNN89" s="1019"/>
      <c r="DNO89" s="1019"/>
      <c r="DNP89" s="1019"/>
      <c r="DNQ89" s="1019"/>
      <c r="DNR89" s="1019"/>
      <c r="DNS89" s="1019"/>
      <c r="DNT89" s="1019"/>
      <c r="DNU89" s="1019"/>
      <c r="DNV89" s="1019"/>
      <c r="DNW89" s="1019"/>
      <c r="DNX89" s="1019"/>
      <c r="DNY89" s="1019"/>
      <c r="DNZ89" s="1019"/>
      <c r="DOA89" s="1019"/>
      <c r="DOB89" s="1019"/>
      <c r="DOC89" s="1019"/>
      <c r="DOD89" s="1019"/>
      <c r="DOE89" s="1019"/>
      <c r="DOF89" s="1019"/>
      <c r="DOG89" s="1019"/>
      <c r="DOH89" s="1019"/>
      <c r="DOI89" s="1019"/>
      <c r="DOJ89" s="1019"/>
      <c r="DOK89" s="1019"/>
      <c r="DOL89" s="1019"/>
      <c r="DOM89" s="1019"/>
      <c r="DON89" s="1019"/>
      <c r="DOO89" s="1019"/>
      <c r="DOP89" s="1019"/>
      <c r="DOQ89" s="1019"/>
      <c r="DOR89" s="1019"/>
      <c r="DOS89" s="1019"/>
      <c r="DOT89" s="1019"/>
      <c r="DOU89" s="1019"/>
      <c r="DOV89" s="1019"/>
      <c r="DOW89" s="1019"/>
      <c r="DOX89" s="1019"/>
      <c r="DOY89" s="1019"/>
      <c r="DOZ89" s="1019"/>
      <c r="DPA89" s="1019"/>
      <c r="DPB89" s="1019"/>
      <c r="DPC89" s="1019"/>
      <c r="DPD89" s="1019"/>
      <c r="DPE89" s="1019"/>
      <c r="DPF89" s="1019"/>
      <c r="DPG89" s="1019"/>
      <c r="DPH89" s="1019"/>
      <c r="DPI89" s="1019"/>
      <c r="DPJ89" s="1019"/>
      <c r="DPK89" s="1019"/>
      <c r="DPL89" s="1019"/>
      <c r="DPM89" s="1019"/>
      <c r="DPN89" s="1019"/>
      <c r="DPO89" s="1019"/>
      <c r="DPP89" s="1019"/>
      <c r="DPQ89" s="1019"/>
      <c r="DPR89" s="1019"/>
      <c r="DPS89" s="1019"/>
      <c r="DPT89" s="1019"/>
      <c r="DPU89" s="1019"/>
      <c r="DPV89" s="1019"/>
      <c r="DPW89" s="1019"/>
      <c r="DPX89" s="1019"/>
      <c r="DPY89" s="1019"/>
      <c r="DPZ89" s="1019"/>
      <c r="DQA89" s="1019"/>
      <c r="DQB89" s="1019"/>
      <c r="DQC89" s="1019"/>
      <c r="DQD89" s="1019"/>
      <c r="DQE89" s="1019"/>
      <c r="DQF89" s="1019"/>
      <c r="DQG89" s="1019"/>
      <c r="DQH89" s="1019"/>
      <c r="DQI89" s="1019"/>
      <c r="DQJ89" s="1019"/>
      <c r="DQK89" s="1019"/>
      <c r="DQL89" s="1019"/>
      <c r="DQM89" s="1019"/>
      <c r="DQN89" s="1019"/>
      <c r="DQO89" s="1019"/>
      <c r="DQP89" s="1019"/>
      <c r="DQQ89" s="1019"/>
      <c r="DQR89" s="1019"/>
      <c r="DQS89" s="1019"/>
      <c r="DQT89" s="1019"/>
      <c r="DQU89" s="1019"/>
      <c r="DQV89" s="1019"/>
      <c r="DQW89" s="1019"/>
      <c r="DQX89" s="1019"/>
      <c r="DQY89" s="1019"/>
      <c r="DQZ89" s="1019"/>
      <c r="DRA89" s="1019"/>
      <c r="DRB89" s="1019"/>
      <c r="DRC89" s="1019"/>
      <c r="DRD89" s="1019"/>
      <c r="DRE89" s="1019"/>
      <c r="DRF89" s="1019"/>
      <c r="DRG89" s="1019"/>
      <c r="DRH89" s="1019"/>
      <c r="DRI89" s="1019"/>
      <c r="DRJ89" s="1019"/>
      <c r="DRK89" s="1019"/>
      <c r="DRL89" s="1019"/>
      <c r="DRM89" s="1019"/>
      <c r="DRN89" s="1019"/>
      <c r="DRO89" s="1019"/>
      <c r="DRP89" s="1019"/>
      <c r="DRQ89" s="1019"/>
      <c r="DRR89" s="1019"/>
      <c r="DRS89" s="1019"/>
      <c r="DRT89" s="1019"/>
      <c r="DRU89" s="1019"/>
      <c r="DRV89" s="1019"/>
      <c r="DRW89" s="1019"/>
      <c r="DRX89" s="1019"/>
      <c r="DRY89" s="1019"/>
      <c r="DRZ89" s="1019"/>
      <c r="DSA89" s="1019"/>
      <c r="DSB89" s="1019"/>
      <c r="DSC89" s="1019"/>
      <c r="DSD89" s="1019"/>
      <c r="DSE89" s="1019"/>
      <c r="DSF89" s="1019"/>
      <c r="DSG89" s="1019"/>
      <c r="DSH89" s="1019"/>
      <c r="DSI89" s="1019"/>
      <c r="DSJ89" s="1019"/>
      <c r="DSK89" s="1019"/>
      <c r="DSL89" s="1019"/>
      <c r="DSM89" s="1019"/>
      <c r="DSN89" s="1019"/>
      <c r="DSO89" s="1019"/>
      <c r="DSP89" s="1019"/>
      <c r="DSQ89" s="1019"/>
      <c r="DSR89" s="1019"/>
      <c r="DSS89" s="1019"/>
      <c r="DST89" s="1019"/>
      <c r="DSU89" s="1019"/>
      <c r="DSV89" s="1019"/>
      <c r="DSW89" s="1019"/>
      <c r="DSX89" s="1019"/>
      <c r="DSY89" s="1019"/>
      <c r="DSZ89" s="1019"/>
      <c r="DTA89" s="1019"/>
      <c r="DTB89" s="1019"/>
      <c r="DTC89" s="1019"/>
      <c r="DTD89" s="1019"/>
      <c r="DTE89" s="1019"/>
      <c r="DTF89" s="1019"/>
      <c r="DTG89" s="1019"/>
      <c r="DTH89" s="1019"/>
      <c r="DTI89" s="1019"/>
      <c r="DTJ89" s="1019"/>
      <c r="DTK89" s="1019"/>
      <c r="DTL89" s="1019"/>
      <c r="DTM89" s="1019"/>
      <c r="DTN89" s="1019"/>
      <c r="DTO89" s="1019"/>
      <c r="DTP89" s="1019"/>
      <c r="DTQ89" s="1019"/>
      <c r="DTR89" s="1019"/>
      <c r="DTS89" s="1019"/>
      <c r="DTT89" s="1019"/>
      <c r="DTU89" s="1019"/>
      <c r="DTV89" s="1019"/>
      <c r="DTW89" s="1019"/>
      <c r="DTX89" s="1019"/>
      <c r="DTY89" s="1019"/>
      <c r="DTZ89" s="1019"/>
      <c r="DUA89" s="1019"/>
      <c r="DUB89" s="1019"/>
      <c r="DUC89" s="1019"/>
      <c r="DUD89" s="1019"/>
      <c r="DUE89" s="1019"/>
      <c r="DUF89" s="1019"/>
      <c r="DUG89" s="1019"/>
      <c r="DUH89" s="1019"/>
      <c r="DUI89" s="1019"/>
      <c r="DUJ89" s="1019"/>
      <c r="DUK89" s="1019"/>
      <c r="DUL89" s="1019"/>
      <c r="DUM89" s="1019"/>
      <c r="DUN89" s="1019"/>
      <c r="DUO89" s="1019"/>
      <c r="DUP89" s="1019"/>
      <c r="DUQ89" s="1019"/>
      <c r="DUR89" s="1019"/>
      <c r="DUS89" s="1019"/>
      <c r="DUT89" s="1019"/>
      <c r="DUU89" s="1019"/>
      <c r="DUV89" s="1019"/>
      <c r="DUW89" s="1019"/>
      <c r="DUX89" s="1019"/>
      <c r="DUY89" s="1019"/>
      <c r="DUZ89" s="1019"/>
      <c r="DVA89" s="1019"/>
      <c r="DVB89" s="1019"/>
      <c r="DVC89" s="1019"/>
      <c r="DVD89" s="1019"/>
      <c r="DVE89" s="1019"/>
      <c r="DVF89" s="1019"/>
      <c r="DVG89" s="1019"/>
      <c r="DVH89" s="1019"/>
      <c r="DVI89" s="1019"/>
      <c r="DVJ89" s="1019"/>
      <c r="DVK89" s="1019"/>
      <c r="DVL89" s="1019"/>
      <c r="DVM89" s="1019"/>
      <c r="DVN89" s="1019"/>
      <c r="DVO89" s="1019"/>
      <c r="DVP89" s="1019"/>
      <c r="DVQ89" s="1019"/>
      <c r="DVR89" s="1019"/>
      <c r="DVS89" s="1019"/>
      <c r="DVT89" s="1019"/>
      <c r="DVU89" s="1019"/>
      <c r="DVV89" s="1019"/>
      <c r="DVW89" s="1019"/>
      <c r="DVX89" s="1019"/>
      <c r="DVY89" s="1019"/>
      <c r="DVZ89" s="1019"/>
      <c r="DWA89" s="1019"/>
      <c r="DWB89" s="1019"/>
      <c r="DWC89" s="1019"/>
      <c r="DWD89" s="1019"/>
      <c r="DWE89" s="1019"/>
      <c r="DWF89" s="1019"/>
      <c r="DWG89" s="1019"/>
      <c r="DWH89" s="1019"/>
      <c r="DWI89" s="1019"/>
      <c r="DWJ89" s="1019"/>
      <c r="DWK89" s="1019"/>
      <c r="DWL89" s="1019"/>
      <c r="DWM89" s="1019"/>
      <c r="DWN89" s="1019"/>
      <c r="DWO89" s="1019"/>
      <c r="DWP89" s="1019"/>
      <c r="DWQ89" s="1019"/>
      <c r="DWR89" s="1019"/>
      <c r="DWS89" s="1019"/>
      <c r="DWT89" s="1019"/>
      <c r="DWU89" s="1019"/>
      <c r="DWV89" s="1019"/>
      <c r="DWW89" s="1019"/>
      <c r="DWX89" s="1019"/>
      <c r="DWY89" s="1019"/>
      <c r="DWZ89" s="1019"/>
      <c r="DXA89" s="1019"/>
      <c r="DXB89" s="1019"/>
      <c r="DXC89" s="1019"/>
      <c r="DXD89" s="1019"/>
      <c r="DXE89" s="1019"/>
      <c r="DXF89" s="1019"/>
      <c r="DXG89" s="1019"/>
      <c r="DXH89" s="1019"/>
      <c r="DXI89" s="1019"/>
      <c r="DXJ89" s="1019"/>
      <c r="DXK89" s="1019"/>
      <c r="DXL89" s="1019"/>
      <c r="DXM89" s="1019"/>
      <c r="DXN89" s="1019"/>
      <c r="DXO89" s="1019"/>
      <c r="DXP89" s="1019"/>
      <c r="DXQ89" s="1019"/>
      <c r="DXR89" s="1019"/>
      <c r="DXS89" s="1019"/>
      <c r="DXT89" s="1019"/>
      <c r="DXU89" s="1019"/>
      <c r="DXV89" s="1019"/>
      <c r="DXW89" s="1019"/>
      <c r="DXX89" s="1019"/>
      <c r="DXY89" s="1019"/>
      <c r="DXZ89" s="1019"/>
      <c r="DYA89" s="1019"/>
      <c r="DYB89" s="1019"/>
      <c r="DYC89" s="1019"/>
      <c r="DYD89" s="1019"/>
      <c r="DYE89" s="1019"/>
      <c r="DYF89" s="1019"/>
      <c r="DYG89" s="1019"/>
      <c r="DYH89" s="1019"/>
      <c r="DYI89" s="1019"/>
      <c r="DYJ89" s="1019"/>
      <c r="DYK89" s="1019"/>
      <c r="DYL89" s="1019"/>
      <c r="DYM89" s="1019"/>
      <c r="DYN89" s="1019"/>
      <c r="DYO89" s="1019"/>
      <c r="DYP89" s="1019"/>
      <c r="DYQ89" s="1019"/>
      <c r="DYR89" s="1019"/>
      <c r="DYS89" s="1019"/>
      <c r="DYT89" s="1019"/>
      <c r="DYU89" s="1019"/>
      <c r="DYV89" s="1019"/>
      <c r="DYW89" s="1019"/>
      <c r="DYX89" s="1019"/>
      <c r="DYY89" s="1019"/>
      <c r="DYZ89" s="1019"/>
      <c r="DZA89" s="1019"/>
      <c r="DZB89" s="1019"/>
      <c r="DZC89" s="1019"/>
      <c r="DZD89" s="1019"/>
      <c r="DZE89" s="1019"/>
      <c r="DZF89" s="1019"/>
      <c r="DZG89" s="1019"/>
      <c r="DZH89" s="1019"/>
      <c r="DZI89" s="1019"/>
      <c r="DZJ89" s="1019"/>
      <c r="DZK89" s="1019"/>
      <c r="DZL89" s="1019"/>
      <c r="DZM89" s="1019"/>
      <c r="DZN89" s="1019"/>
      <c r="DZO89" s="1019"/>
      <c r="DZP89" s="1019"/>
      <c r="DZQ89" s="1019"/>
      <c r="DZR89" s="1019"/>
      <c r="DZS89" s="1019"/>
      <c r="DZT89" s="1019"/>
      <c r="DZU89" s="1019"/>
      <c r="DZV89" s="1019"/>
      <c r="DZW89" s="1019"/>
      <c r="DZX89" s="1019"/>
      <c r="DZY89" s="1019"/>
      <c r="DZZ89" s="1019"/>
      <c r="EAA89" s="1019"/>
      <c r="EAB89" s="1019"/>
      <c r="EAC89" s="1019"/>
      <c r="EAD89" s="1019"/>
      <c r="EAE89" s="1019"/>
      <c r="EAF89" s="1019"/>
      <c r="EAG89" s="1019"/>
      <c r="EAH89" s="1019"/>
      <c r="EAI89" s="1019"/>
      <c r="EAJ89" s="1019"/>
      <c r="EAK89" s="1019"/>
      <c r="EAL89" s="1019"/>
      <c r="EAM89" s="1019"/>
      <c r="EAN89" s="1019"/>
      <c r="EAO89" s="1019"/>
      <c r="EAP89" s="1019"/>
      <c r="EAQ89" s="1019"/>
      <c r="EAR89" s="1019"/>
      <c r="EAS89" s="1019"/>
      <c r="EAT89" s="1019"/>
      <c r="EAU89" s="1019"/>
      <c r="EAV89" s="1019"/>
      <c r="EAW89" s="1019"/>
      <c r="EAX89" s="1019"/>
      <c r="EAY89" s="1019"/>
      <c r="EAZ89" s="1019"/>
      <c r="EBA89" s="1019"/>
      <c r="EBB89" s="1019"/>
      <c r="EBC89" s="1019"/>
      <c r="EBD89" s="1019"/>
      <c r="EBE89" s="1019"/>
      <c r="EBF89" s="1019"/>
      <c r="EBG89" s="1019"/>
      <c r="EBH89" s="1019"/>
      <c r="EBI89" s="1019"/>
      <c r="EBJ89" s="1019"/>
      <c r="EBK89" s="1019"/>
      <c r="EBL89" s="1019"/>
      <c r="EBM89" s="1019"/>
      <c r="EBN89" s="1019"/>
      <c r="EBO89" s="1019"/>
      <c r="EBP89" s="1019"/>
      <c r="EBQ89" s="1019"/>
      <c r="EBR89" s="1019"/>
      <c r="EBS89" s="1019"/>
      <c r="EBT89" s="1019"/>
      <c r="EBU89" s="1019"/>
      <c r="EBV89" s="1019"/>
      <c r="EBW89" s="1019"/>
      <c r="EBX89" s="1019"/>
      <c r="EBY89" s="1019"/>
      <c r="EBZ89" s="1019"/>
      <c r="ECA89" s="1019"/>
      <c r="ECB89" s="1019"/>
      <c r="ECC89" s="1019"/>
      <c r="ECD89" s="1019"/>
      <c r="ECE89" s="1019"/>
      <c r="ECF89" s="1019"/>
      <c r="ECG89" s="1019"/>
      <c r="ECH89" s="1019"/>
      <c r="ECI89" s="1019"/>
      <c r="ECJ89" s="1019"/>
      <c r="ECK89" s="1019"/>
      <c r="ECL89" s="1019"/>
      <c r="ECM89" s="1019"/>
      <c r="ECN89" s="1019"/>
      <c r="ECO89" s="1019"/>
      <c r="ECP89" s="1019"/>
      <c r="ECQ89" s="1019"/>
      <c r="ECR89" s="1019"/>
      <c r="ECS89" s="1019"/>
      <c r="ECT89" s="1019"/>
      <c r="ECU89" s="1019"/>
      <c r="ECV89" s="1019"/>
      <c r="ECW89" s="1019"/>
      <c r="ECX89" s="1019"/>
      <c r="ECY89" s="1019"/>
      <c r="ECZ89" s="1019"/>
      <c r="EDA89" s="1019"/>
      <c r="EDB89" s="1019"/>
      <c r="EDC89" s="1019"/>
      <c r="EDD89" s="1019"/>
      <c r="EDE89" s="1019"/>
      <c r="EDF89" s="1019"/>
      <c r="EDG89" s="1019"/>
      <c r="EDH89" s="1019"/>
      <c r="EDI89" s="1019"/>
      <c r="EDJ89" s="1019"/>
      <c r="EDK89" s="1019"/>
      <c r="EDL89" s="1019"/>
      <c r="EDM89" s="1019"/>
      <c r="EDN89" s="1019"/>
      <c r="EDO89" s="1019"/>
      <c r="EDP89" s="1019"/>
      <c r="EDQ89" s="1019"/>
      <c r="EDR89" s="1019"/>
      <c r="EDS89" s="1019"/>
      <c r="EDT89" s="1019"/>
      <c r="EDU89" s="1019"/>
      <c r="EDV89" s="1019"/>
      <c r="EDW89" s="1019"/>
      <c r="EDX89" s="1019"/>
      <c r="EDY89" s="1019"/>
      <c r="EDZ89" s="1019"/>
      <c r="EEA89" s="1019"/>
      <c r="EEB89" s="1019"/>
      <c r="EEC89" s="1019"/>
      <c r="EED89" s="1019"/>
      <c r="EEE89" s="1019"/>
      <c r="EEF89" s="1019"/>
      <c r="EEG89" s="1019"/>
      <c r="EEH89" s="1019"/>
      <c r="EEI89" s="1019"/>
      <c r="EEJ89" s="1019"/>
      <c r="EEK89" s="1019"/>
      <c r="EEL89" s="1019"/>
      <c r="EEM89" s="1019"/>
      <c r="EEN89" s="1019"/>
      <c r="EEO89" s="1019"/>
      <c r="EEP89" s="1019"/>
      <c r="EEQ89" s="1019"/>
      <c r="EER89" s="1019"/>
      <c r="EES89" s="1019"/>
      <c r="EET89" s="1019"/>
      <c r="EEU89" s="1019"/>
      <c r="EEV89" s="1019"/>
      <c r="EEW89" s="1019"/>
      <c r="EEX89" s="1019"/>
      <c r="EEY89" s="1019"/>
      <c r="EEZ89" s="1019"/>
      <c r="EFA89" s="1019"/>
      <c r="EFB89" s="1019"/>
      <c r="EFC89" s="1019"/>
      <c r="EFD89" s="1019"/>
      <c r="EFE89" s="1019"/>
      <c r="EFF89" s="1019"/>
      <c r="EFG89" s="1019"/>
      <c r="EFH89" s="1019"/>
      <c r="EFI89" s="1019"/>
      <c r="EFJ89" s="1019"/>
      <c r="EFK89" s="1019"/>
      <c r="EFL89" s="1019"/>
      <c r="EFM89" s="1019"/>
      <c r="EFN89" s="1019"/>
      <c r="EFO89" s="1019"/>
      <c r="EFP89" s="1019"/>
      <c r="EFQ89" s="1019"/>
      <c r="EFR89" s="1019"/>
      <c r="EFS89" s="1019"/>
      <c r="EFT89" s="1019"/>
      <c r="EFU89" s="1019"/>
      <c r="EFV89" s="1019"/>
      <c r="EFW89" s="1019"/>
      <c r="EFX89" s="1019"/>
      <c r="EFY89" s="1019"/>
      <c r="EFZ89" s="1019"/>
      <c r="EGA89" s="1019"/>
      <c r="EGB89" s="1019"/>
      <c r="EGC89" s="1019"/>
      <c r="EGD89" s="1019"/>
      <c r="EGE89" s="1019"/>
      <c r="EGF89" s="1019"/>
      <c r="EGG89" s="1019"/>
      <c r="EGH89" s="1019"/>
      <c r="EGI89" s="1019"/>
      <c r="EGJ89" s="1019"/>
      <c r="EGK89" s="1019"/>
      <c r="EGL89" s="1019"/>
      <c r="EGM89" s="1019"/>
      <c r="EGN89" s="1019"/>
      <c r="EGO89" s="1019"/>
      <c r="EGP89" s="1019"/>
      <c r="EGQ89" s="1019"/>
      <c r="EGR89" s="1019"/>
      <c r="EGS89" s="1019"/>
      <c r="EGT89" s="1019"/>
      <c r="EGU89" s="1019"/>
      <c r="EGV89" s="1019"/>
      <c r="EGW89" s="1019"/>
      <c r="EGX89" s="1019"/>
      <c r="EGY89" s="1019"/>
      <c r="EGZ89" s="1019"/>
      <c r="EHA89" s="1019"/>
      <c r="EHB89" s="1019"/>
      <c r="EHC89" s="1019"/>
      <c r="EHD89" s="1019"/>
      <c r="EHE89" s="1019"/>
      <c r="EHF89" s="1019"/>
      <c r="EHG89" s="1019"/>
      <c r="EHH89" s="1019"/>
      <c r="EHI89" s="1019"/>
      <c r="EHJ89" s="1019"/>
      <c r="EHK89" s="1019"/>
      <c r="EHL89" s="1019"/>
      <c r="EHM89" s="1019"/>
      <c r="EHN89" s="1019"/>
      <c r="EHO89" s="1019"/>
      <c r="EHP89" s="1019"/>
      <c r="EHQ89" s="1019"/>
      <c r="EHR89" s="1019"/>
      <c r="EHS89" s="1019"/>
      <c r="EHT89" s="1019"/>
      <c r="EHU89" s="1019"/>
      <c r="EHV89" s="1019"/>
      <c r="EHW89" s="1019"/>
      <c r="EHX89" s="1019"/>
      <c r="EHY89" s="1019"/>
      <c r="EHZ89" s="1019"/>
      <c r="EIA89" s="1019"/>
      <c r="EIB89" s="1019"/>
      <c r="EIC89" s="1019"/>
      <c r="EID89" s="1019"/>
      <c r="EIE89" s="1019"/>
      <c r="EIF89" s="1019"/>
      <c r="EIG89" s="1019"/>
      <c r="EIH89" s="1019"/>
      <c r="EII89" s="1019"/>
      <c r="EIJ89" s="1019"/>
      <c r="EIK89" s="1019"/>
      <c r="EIL89" s="1019"/>
      <c r="EIM89" s="1019"/>
      <c r="EIN89" s="1019"/>
      <c r="EIO89" s="1019"/>
      <c r="EIP89" s="1019"/>
      <c r="EIQ89" s="1019"/>
      <c r="EIR89" s="1019"/>
      <c r="EIS89" s="1019"/>
      <c r="EIT89" s="1019"/>
      <c r="EIU89" s="1019"/>
      <c r="EIV89" s="1019"/>
      <c r="EIW89" s="1019"/>
      <c r="EIX89" s="1019"/>
      <c r="EIY89" s="1019"/>
      <c r="EIZ89" s="1019"/>
      <c r="EJA89" s="1019"/>
      <c r="EJB89" s="1019"/>
      <c r="EJC89" s="1019"/>
      <c r="EJD89" s="1019"/>
      <c r="EJE89" s="1019"/>
      <c r="EJF89" s="1019"/>
      <c r="EJG89" s="1019"/>
      <c r="EJH89" s="1019"/>
      <c r="EJI89" s="1019"/>
      <c r="EJJ89" s="1019"/>
      <c r="EJK89" s="1019"/>
      <c r="EJL89" s="1019"/>
      <c r="EJM89" s="1019"/>
      <c r="EJN89" s="1019"/>
      <c r="EJO89" s="1019"/>
      <c r="EJP89" s="1019"/>
      <c r="EJQ89" s="1019"/>
      <c r="EJR89" s="1019"/>
      <c r="EJS89" s="1019"/>
      <c r="EJT89" s="1019"/>
      <c r="EJU89" s="1019"/>
      <c r="EJV89" s="1019"/>
      <c r="EJW89" s="1019"/>
      <c r="EJX89" s="1019"/>
      <c r="EJY89" s="1019"/>
      <c r="EJZ89" s="1019"/>
      <c r="EKA89" s="1019"/>
      <c r="EKB89" s="1019"/>
      <c r="EKC89" s="1019"/>
      <c r="EKD89" s="1019"/>
      <c r="EKE89" s="1019"/>
      <c r="EKF89" s="1019"/>
      <c r="EKG89" s="1019"/>
      <c r="EKH89" s="1019"/>
      <c r="EKI89" s="1019"/>
      <c r="EKJ89" s="1019"/>
      <c r="EKK89" s="1019"/>
      <c r="EKL89" s="1019"/>
      <c r="EKM89" s="1019"/>
      <c r="EKN89" s="1019"/>
      <c r="EKO89" s="1019"/>
      <c r="EKP89" s="1019"/>
      <c r="EKQ89" s="1019"/>
      <c r="EKR89" s="1019"/>
      <c r="EKS89" s="1019"/>
      <c r="EKT89" s="1019"/>
      <c r="EKU89" s="1019"/>
      <c r="EKV89" s="1019"/>
      <c r="EKW89" s="1019"/>
      <c r="EKX89" s="1019"/>
      <c r="EKY89" s="1019"/>
      <c r="EKZ89" s="1019"/>
      <c r="ELA89" s="1019"/>
      <c r="ELB89" s="1019"/>
      <c r="ELC89" s="1019"/>
      <c r="ELD89" s="1019"/>
      <c r="ELE89" s="1019"/>
      <c r="ELF89" s="1019"/>
      <c r="ELG89" s="1019"/>
      <c r="ELH89" s="1019"/>
      <c r="ELI89" s="1019"/>
      <c r="ELJ89" s="1019"/>
      <c r="ELK89" s="1019"/>
      <c r="ELL89" s="1019"/>
      <c r="ELM89" s="1019"/>
      <c r="ELN89" s="1019"/>
      <c r="ELO89" s="1019"/>
      <c r="ELP89" s="1019"/>
      <c r="ELQ89" s="1019"/>
      <c r="ELR89" s="1019"/>
      <c r="ELS89" s="1019"/>
      <c r="ELT89" s="1019"/>
      <c r="ELU89" s="1019"/>
      <c r="ELV89" s="1019"/>
      <c r="ELW89" s="1019"/>
      <c r="ELX89" s="1019"/>
      <c r="ELY89" s="1019"/>
      <c r="ELZ89" s="1019"/>
      <c r="EMA89" s="1019"/>
      <c r="EMB89" s="1019"/>
      <c r="EMC89" s="1019"/>
      <c r="EMD89" s="1019"/>
      <c r="EME89" s="1019"/>
      <c r="EMF89" s="1019"/>
      <c r="EMG89" s="1019"/>
      <c r="EMH89" s="1019"/>
      <c r="EMI89" s="1019"/>
      <c r="EMJ89" s="1019"/>
      <c r="EMK89" s="1019"/>
      <c r="EML89" s="1019"/>
      <c r="EMM89" s="1019"/>
      <c r="EMN89" s="1019"/>
      <c r="EMO89" s="1019"/>
      <c r="EMP89" s="1019"/>
      <c r="EMQ89" s="1019"/>
      <c r="EMR89" s="1019"/>
      <c r="EMS89" s="1019"/>
      <c r="EMT89" s="1019"/>
      <c r="EMU89" s="1019"/>
      <c r="EMV89" s="1019"/>
      <c r="EMW89" s="1019"/>
      <c r="EMX89" s="1019"/>
      <c r="EMY89" s="1019"/>
      <c r="EMZ89" s="1019"/>
      <c r="ENA89" s="1019"/>
      <c r="ENB89" s="1019"/>
      <c r="ENC89" s="1019"/>
      <c r="END89" s="1019"/>
      <c r="ENE89" s="1019"/>
      <c r="ENF89" s="1019"/>
      <c r="ENG89" s="1019"/>
      <c r="ENH89" s="1019"/>
      <c r="ENI89" s="1019"/>
      <c r="ENJ89" s="1019"/>
      <c r="ENK89" s="1019"/>
      <c r="ENL89" s="1019"/>
      <c r="ENM89" s="1019"/>
      <c r="ENN89" s="1019"/>
      <c r="ENO89" s="1019"/>
      <c r="ENP89" s="1019"/>
      <c r="ENQ89" s="1019"/>
      <c r="ENR89" s="1019"/>
      <c r="ENS89" s="1019"/>
      <c r="ENT89" s="1019"/>
      <c r="ENU89" s="1019"/>
      <c r="ENV89" s="1019"/>
      <c r="ENW89" s="1019"/>
      <c r="ENX89" s="1019"/>
      <c r="ENY89" s="1019"/>
      <c r="ENZ89" s="1019"/>
      <c r="EOA89" s="1019"/>
      <c r="EOB89" s="1019"/>
      <c r="EOC89" s="1019"/>
      <c r="EOD89" s="1019"/>
      <c r="EOE89" s="1019"/>
      <c r="EOF89" s="1019"/>
      <c r="EOG89" s="1019"/>
      <c r="EOH89" s="1019"/>
      <c r="EOI89" s="1019"/>
      <c r="EOJ89" s="1019"/>
      <c r="EOK89" s="1019"/>
      <c r="EOL89" s="1019"/>
      <c r="EOM89" s="1019"/>
      <c r="EON89" s="1019"/>
      <c r="EOO89" s="1019"/>
      <c r="EOP89" s="1019"/>
      <c r="EOQ89" s="1019"/>
      <c r="EOR89" s="1019"/>
      <c r="EOS89" s="1019"/>
      <c r="EOT89" s="1019"/>
      <c r="EOU89" s="1019"/>
      <c r="EOV89" s="1019"/>
      <c r="EOW89" s="1019"/>
      <c r="EOX89" s="1019"/>
      <c r="EOY89" s="1019"/>
      <c r="EOZ89" s="1019"/>
      <c r="EPA89" s="1019"/>
      <c r="EPB89" s="1019"/>
      <c r="EPC89" s="1019"/>
      <c r="EPD89" s="1019"/>
      <c r="EPE89" s="1019"/>
      <c r="EPF89" s="1019"/>
      <c r="EPG89" s="1019"/>
      <c r="EPH89" s="1019"/>
      <c r="EPI89" s="1019"/>
      <c r="EPJ89" s="1019"/>
      <c r="EPK89" s="1019"/>
      <c r="EPL89" s="1019"/>
      <c r="EPM89" s="1019"/>
      <c r="EPN89" s="1019"/>
      <c r="EPO89" s="1019"/>
      <c r="EPP89" s="1019"/>
      <c r="EPQ89" s="1019"/>
      <c r="EPR89" s="1019"/>
      <c r="EPS89" s="1019"/>
      <c r="EPT89" s="1019"/>
      <c r="EPU89" s="1019"/>
      <c r="EPV89" s="1019"/>
      <c r="EPW89" s="1019"/>
      <c r="EPX89" s="1019"/>
      <c r="EPY89" s="1019"/>
      <c r="EPZ89" s="1019"/>
      <c r="EQA89" s="1019"/>
      <c r="EQB89" s="1019"/>
      <c r="EQC89" s="1019"/>
      <c r="EQD89" s="1019"/>
      <c r="EQE89" s="1019"/>
      <c r="EQF89" s="1019"/>
      <c r="EQG89" s="1019"/>
      <c r="EQH89" s="1019"/>
      <c r="EQI89" s="1019"/>
      <c r="EQJ89" s="1019"/>
      <c r="EQK89" s="1019"/>
      <c r="EQL89" s="1019"/>
      <c r="EQM89" s="1019"/>
      <c r="EQN89" s="1019"/>
      <c r="EQO89" s="1019"/>
      <c r="EQP89" s="1019"/>
      <c r="EQQ89" s="1019"/>
      <c r="EQR89" s="1019"/>
      <c r="EQS89" s="1019"/>
      <c r="EQT89" s="1019"/>
      <c r="EQU89" s="1019"/>
      <c r="EQV89" s="1019"/>
      <c r="EQW89" s="1019"/>
      <c r="EQX89" s="1019"/>
      <c r="EQY89" s="1019"/>
      <c r="EQZ89" s="1019"/>
      <c r="ERA89" s="1019"/>
      <c r="ERB89" s="1019"/>
      <c r="ERC89" s="1019"/>
      <c r="ERD89" s="1019"/>
      <c r="ERE89" s="1019"/>
      <c r="ERF89" s="1019"/>
      <c r="ERG89" s="1019"/>
      <c r="ERH89" s="1019"/>
      <c r="ERI89" s="1019"/>
      <c r="ERJ89" s="1019"/>
      <c r="ERK89" s="1019"/>
      <c r="ERL89" s="1019"/>
      <c r="ERM89" s="1019"/>
      <c r="ERN89" s="1019"/>
      <c r="ERO89" s="1019"/>
      <c r="ERP89" s="1019"/>
      <c r="ERQ89" s="1019"/>
      <c r="ERR89" s="1019"/>
      <c r="ERS89" s="1019"/>
      <c r="ERT89" s="1019"/>
      <c r="ERU89" s="1019"/>
      <c r="ERV89" s="1019"/>
      <c r="ERW89" s="1019"/>
      <c r="ERX89" s="1019"/>
      <c r="ERY89" s="1019"/>
      <c r="ERZ89" s="1019"/>
      <c r="ESA89" s="1019"/>
      <c r="ESB89" s="1019"/>
      <c r="ESC89" s="1019"/>
      <c r="ESD89" s="1019"/>
      <c r="ESE89" s="1019"/>
      <c r="ESF89" s="1019"/>
      <c r="ESG89" s="1019"/>
      <c r="ESH89" s="1019"/>
      <c r="ESI89" s="1019"/>
      <c r="ESJ89" s="1019"/>
      <c r="ESK89" s="1019"/>
      <c r="ESL89" s="1019"/>
      <c r="ESM89" s="1019"/>
      <c r="ESN89" s="1019"/>
      <c r="ESO89" s="1019"/>
      <c r="ESP89" s="1019"/>
      <c r="ESQ89" s="1019"/>
      <c r="ESR89" s="1019"/>
      <c r="ESS89" s="1019"/>
      <c r="EST89" s="1019"/>
      <c r="ESU89" s="1019"/>
      <c r="ESV89" s="1019"/>
      <c r="ESW89" s="1019"/>
      <c r="ESX89" s="1019"/>
      <c r="ESY89" s="1019"/>
      <c r="ESZ89" s="1019"/>
      <c r="ETA89" s="1019"/>
      <c r="ETB89" s="1019"/>
      <c r="ETC89" s="1019"/>
      <c r="ETD89" s="1019"/>
      <c r="ETE89" s="1019"/>
      <c r="ETF89" s="1019"/>
      <c r="ETG89" s="1019"/>
      <c r="ETH89" s="1019"/>
      <c r="ETI89" s="1019"/>
      <c r="ETJ89" s="1019"/>
      <c r="ETK89" s="1019"/>
      <c r="ETL89" s="1019"/>
      <c r="ETM89" s="1019"/>
      <c r="ETN89" s="1019"/>
      <c r="ETO89" s="1019"/>
      <c r="ETP89" s="1019"/>
      <c r="ETQ89" s="1019"/>
      <c r="ETR89" s="1019"/>
      <c r="ETS89" s="1019"/>
      <c r="ETT89" s="1019"/>
      <c r="ETU89" s="1019"/>
      <c r="ETV89" s="1019"/>
      <c r="ETW89" s="1019"/>
      <c r="ETX89" s="1019"/>
      <c r="ETY89" s="1019"/>
      <c r="ETZ89" s="1019"/>
      <c r="EUA89" s="1019"/>
      <c r="EUB89" s="1019"/>
      <c r="EUC89" s="1019"/>
      <c r="EUD89" s="1019"/>
      <c r="EUE89" s="1019"/>
      <c r="EUF89" s="1019"/>
      <c r="EUG89" s="1019"/>
      <c r="EUH89" s="1019"/>
      <c r="EUI89" s="1019"/>
      <c r="EUJ89" s="1019"/>
      <c r="EUK89" s="1019"/>
      <c r="EUL89" s="1019"/>
      <c r="EUM89" s="1019"/>
      <c r="EUN89" s="1019"/>
      <c r="EUO89" s="1019"/>
      <c r="EUP89" s="1019"/>
      <c r="EUQ89" s="1019"/>
      <c r="EUR89" s="1019"/>
      <c r="EUS89" s="1019"/>
      <c r="EUT89" s="1019"/>
      <c r="EUU89" s="1019"/>
      <c r="EUV89" s="1019"/>
      <c r="EUW89" s="1019"/>
      <c r="EUX89" s="1019"/>
      <c r="EUY89" s="1019"/>
      <c r="EUZ89" s="1019"/>
      <c r="EVA89" s="1019"/>
      <c r="EVB89" s="1019"/>
      <c r="EVC89" s="1019"/>
      <c r="EVD89" s="1019"/>
      <c r="EVE89" s="1019"/>
      <c r="EVF89" s="1019"/>
      <c r="EVG89" s="1019"/>
      <c r="EVH89" s="1019"/>
      <c r="EVI89" s="1019"/>
      <c r="EVJ89" s="1019"/>
      <c r="EVK89" s="1019"/>
      <c r="EVL89" s="1019"/>
      <c r="EVM89" s="1019"/>
      <c r="EVN89" s="1019"/>
      <c r="EVO89" s="1019"/>
      <c r="EVP89" s="1019"/>
      <c r="EVQ89" s="1019"/>
      <c r="EVR89" s="1019"/>
      <c r="EVS89" s="1019"/>
      <c r="EVT89" s="1019"/>
      <c r="EVU89" s="1019"/>
      <c r="EVV89" s="1019"/>
      <c r="EVW89" s="1019"/>
      <c r="EVX89" s="1019"/>
      <c r="EVY89" s="1019"/>
      <c r="EVZ89" s="1019"/>
      <c r="EWA89" s="1019"/>
      <c r="EWB89" s="1019"/>
      <c r="EWC89" s="1019"/>
      <c r="EWD89" s="1019"/>
      <c r="EWE89" s="1019"/>
      <c r="EWF89" s="1019"/>
      <c r="EWG89" s="1019"/>
      <c r="EWH89" s="1019"/>
      <c r="EWI89" s="1019"/>
      <c r="EWJ89" s="1019"/>
      <c r="EWK89" s="1019"/>
      <c r="EWL89" s="1019"/>
      <c r="EWM89" s="1019"/>
      <c r="EWN89" s="1019"/>
      <c r="EWO89" s="1019"/>
      <c r="EWP89" s="1019"/>
      <c r="EWQ89" s="1019"/>
      <c r="EWR89" s="1019"/>
      <c r="EWS89" s="1019"/>
      <c r="EWT89" s="1019"/>
      <c r="EWU89" s="1019"/>
      <c r="EWV89" s="1019"/>
      <c r="EWW89" s="1019"/>
      <c r="EWX89" s="1019"/>
      <c r="EWY89" s="1019"/>
      <c r="EWZ89" s="1019"/>
      <c r="EXA89" s="1019"/>
      <c r="EXB89" s="1019"/>
      <c r="EXC89" s="1019"/>
      <c r="EXD89" s="1019"/>
      <c r="EXE89" s="1019"/>
      <c r="EXF89" s="1019"/>
      <c r="EXG89" s="1019"/>
      <c r="EXH89" s="1019"/>
      <c r="EXI89" s="1019"/>
      <c r="EXJ89" s="1019"/>
      <c r="EXK89" s="1019"/>
      <c r="EXL89" s="1019"/>
      <c r="EXM89" s="1019"/>
      <c r="EXN89" s="1019"/>
      <c r="EXO89" s="1019"/>
      <c r="EXP89" s="1019"/>
      <c r="EXQ89" s="1019"/>
      <c r="EXR89" s="1019"/>
      <c r="EXS89" s="1019"/>
      <c r="EXT89" s="1019"/>
      <c r="EXU89" s="1019"/>
      <c r="EXV89" s="1019"/>
      <c r="EXW89" s="1019"/>
      <c r="EXX89" s="1019"/>
      <c r="EXY89" s="1019"/>
      <c r="EXZ89" s="1019"/>
      <c r="EYA89" s="1019"/>
      <c r="EYB89" s="1019"/>
      <c r="EYC89" s="1019"/>
      <c r="EYD89" s="1019"/>
      <c r="EYE89" s="1019"/>
      <c r="EYF89" s="1019"/>
      <c r="EYG89" s="1019"/>
      <c r="EYH89" s="1019"/>
      <c r="EYI89" s="1019"/>
      <c r="EYJ89" s="1019"/>
      <c r="EYK89" s="1019"/>
      <c r="EYL89" s="1019"/>
      <c r="EYM89" s="1019"/>
      <c r="EYN89" s="1019"/>
      <c r="EYO89" s="1019"/>
      <c r="EYP89" s="1019"/>
      <c r="EYQ89" s="1019"/>
      <c r="EYR89" s="1019"/>
      <c r="EYS89" s="1019"/>
      <c r="EYT89" s="1019"/>
      <c r="EYU89" s="1019"/>
      <c r="EYV89" s="1019"/>
      <c r="EYW89" s="1019"/>
      <c r="EYX89" s="1019"/>
      <c r="EYY89" s="1019"/>
      <c r="EYZ89" s="1019"/>
      <c r="EZA89" s="1019"/>
      <c r="EZB89" s="1019"/>
      <c r="EZC89" s="1019"/>
      <c r="EZD89" s="1019"/>
      <c r="EZE89" s="1019"/>
      <c r="EZF89" s="1019"/>
      <c r="EZG89" s="1019"/>
      <c r="EZH89" s="1019"/>
      <c r="EZI89" s="1019"/>
      <c r="EZJ89" s="1019"/>
      <c r="EZK89" s="1019"/>
      <c r="EZL89" s="1019"/>
      <c r="EZM89" s="1019"/>
      <c r="EZN89" s="1019"/>
      <c r="EZO89" s="1019"/>
      <c r="EZP89" s="1019"/>
      <c r="EZQ89" s="1019"/>
      <c r="EZR89" s="1019"/>
      <c r="EZS89" s="1019"/>
      <c r="EZT89" s="1019"/>
      <c r="EZU89" s="1019"/>
      <c r="EZV89" s="1019"/>
      <c r="EZW89" s="1019"/>
      <c r="EZX89" s="1019"/>
      <c r="EZY89" s="1019"/>
      <c r="EZZ89" s="1019"/>
      <c r="FAA89" s="1019"/>
      <c r="FAB89" s="1019"/>
      <c r="FAC89" s="1019"/>
      <c r="FAD89" s="1019"/>
      <c r="FAE89" s="1019"/>
      <c r="FAF89" s="1019"/>
      <c r="FAG89" s="1019"/>
      <c r="FAH89" s="1019"/>
      <c r="FAI89" s="1019"/>
      <c r="FAJ89" s="1019"/>
      <c r="FAK89" s="1019"/>
      <c r="FAL89" s="1019"/>
      <c r="FAM89" s="1019"/>
      <c r="FAN89" s="1019"/>
      <c r="FAO89" s="1019"/>
      <c r="FAP89" s="1019"/>
      <c r="FAQ89" s="1019"/>
      <c r="FAR89" s="1019"/>
      <c r="FAS89" s="1019"/>
      <c r="FAT89" s="1019"/>
      <c r="FAU89" s="1019"/>
      <c r="FAV89" s="1019"/>
      <c r="FAW89" s="1019"/>
      <c r="FAX89" s="1019"/>
      <c r="FAY89" s="1019"/>
      <c r="FAZ89" s="1019"/>
      <c r="FBA89" s="1019"/>
      <c r="FBB89" s="1019"/>
      <c r="FBC89" s="1019"/>
      <c r="FBD89" s="1019"/>
      <c r="FBE89" s="1019"/>
      <c r="FBF89" s="1019"/>
      <c r="FBG89" s="1019"/>
      <c r="FBH89" s="1019"/>
      <c r="FBI89" s="1019"/>
      <c r="FBJ89" s="1019"/>
      <c r="FBK89" s="1019"/>
      <c r="FBL89" s="1019"/>
      <c r="FBM89" s="1019"/>
      <c r="FBN89" s="1019"/>
      <c r="FBO89" s="1019"/>
      <c r="FBP89" s="1019"/>
      <c r="FBQ89" s="1019"/>
      <c r="FBR89" s="1019"/>
      <c r="FBS89" s="1019"/>
      <c r="FBT89" s="1019"/>
      <c r="FBU89" s="1019"/>
      <c r="FBV89" s="1019"/>
      <c r="FBW89" s="1019"/>
      <c r="FBX89" s="1019"/>
      <c r="FBY89" s="1019"/>
      <c r="FBZ89" s="1019"/>
      <c r="FCA89" s="1019"/>
      <c r="FCB89" s="1019"/>
      <c r="FCC89" s="1019"/>
      <c r="FCD89" s="1019"/>
      <c r="FCE89" s="1019"/>
      <c r="FCF89" s="1019"/>
      <c r="FCG89" s="1019"/>
      <c r="FCH89" s="1019"/>
      <c r="FCI89" s="1019"/>
      <c r="FCJ89" s="1019"/>
      <c r="FCK89" s="1019"/>
      <c r="FCL89" s="1019"/>
      <c r="FCM89" s="1019"/>
      <c r="FCN89" s="1019"/>
      <c r="FCO89" s="1019"/>
      <c r="FCP89" s="1019"/>
      <c r="FCQ89" s="1019"/>
      <c r="FCR89" s="1019"/>
      <c r="FCS89" s="1019"/>
      <c r="FCT89" s="1019"/>
      <c r="FCU89" s="1019"/>
      <c r="FCV89" s="1019"/>
      <c r="FCW89" s="1019"/>
      <c r="FCX89" s="1019"/>
      <c r="FCY89" s="1019"/>
      <c r="FCZ89" s="1019"/>
      <c r="FDA89" s="1019"/>
      <c r="FDB89" s="1019"/>
      <c r="FDC89" s="1019"/>
      <c r="FDD89" s="1019"/>
      <c r="FDE89" s="1019"/>
      <c r="FDF89" s="1019"/>
      <c r="FDG89" s="1019"/>
      <c r="FDH89" s="1019"/>
      <c r="FDI89" s="1019"/>
      <c r="FDJ89" s="1019"/>
      <c r="FDK89" s="1019"/>
      <c r="FDL89" s="1019"/>
      <c r="FDM89" s="1019"/>
      <c r="FDN89" s="1019"/>
      <c r="FDO89" s="1019"/>
      <c r="FDP89" s="1019"/>
      <c r="FDQ89" s="1019"/>
      <c r="FDR89" s="1019"/>
      <c r="FDS89" s="1019"/>
      <c r="FDT89" s="1019"/>
      <c r="FDU89" s="1019"/>
      <c r="FDV89" s="1019"/>
      <c r="FDW89" s="1019"/>
      <c r="FDX89" s="1019"/>
      <c r="FDY89" s="1019"/>
      <c r="FDZ89" s="1019"/>
      <c r="FEA89" s="1019"/>
      <c r="FEB89" s="1019"/>
      <c r="FEC89" s="1019"/>
      <c r="FED89" s="1019"/>
      <c r="FEE89" s="1019"/>
      <c r="FEF89" s="1019"/>
      <c r="FEG89" s="1019"/>
      <c r="FEH89" s="1019"/>
      <c r="FEI89" s="1019"/>
      <c r="FEJ89" s="1019"/>
      <c r="FEK89" s="1019"/>
      <c r="FEL89" s="1019"/>
      <c r="FEM89" s="1019"/>
      <c r="FEN89" s="1019"/>
      <c r="FEO89" s="1019"/>
      <c r="FEP89" s="1019"/>
      <c r="FEQ89" s="1019"/>
      <c r="FER89" s="1019"/>
      <c r="FES89" s="1019"/>
      <c r="FET89" s="1019"/>
      <c r="FEU89" s="1019"/>
      <c r="FEV89" s="1019"/>
      <c r="FEW89" s="1019"/>
      <c r="FEX89" s="1019"/>
      <c r="FEY89" s="1019"/>
      <c r="FEZ89" s="1019"/>
      <c r="FFA89" s="1019"/>
      <c r="FFB89" s="1019"/>
      <c r="FFC89" s="1019"/>
      <c r="FFD89" s="1019"/>
      <c r="FFE89" s="1019"/>
      <c r="FFF89" s="1019"/>
      <c r="FFG89" s="1019"/>
      <c r="FFH89" s="1019"/>
      <c r="FFI89" s="1019"/>
      <c r="FFJ89" s="1019"/>
      <c r="FFK89" s="1019"/>
      <c r="FFL89" s="1019"/>
      <c r="FFM89" s="1019"/>
      <c r="FFN89" s="1019"/>
      <c r="FFO89" s="1019"/>
      <c r="FFP89" s="1019"/>
      <c r="FFQ89" s="1019"/>
      <c r="FFR89" s="1019"/>
      <c r="FFS89" s="1019"/>
      <c r="FFT89" s="1019"/>
      <c r="FFU89" s="1019"/>
      <c r="FFV89" s="1019"/>
      <c r="FFW89" s="1019"/>
      <c r="FFX89" s="1019"/>
      <c r="FFY89" s="1019"/>
      <c r="FFZ89" s="1019"/>
      <c r="FGA89" s="1019"/>
      <c r="FGB89" s="1019"/>
      <c r="FGC89" s="1019"/>
      <c r="FGD89" s="1019"/>
      <c r="FGE89" s="1019"/>
      <c r="FGF89" s="1019"/>
      <c r="FGG89" s="1019"/>
      <c r="FGH89" s="1019"/>
      <c r="FGI89" s="1019"/>
      <c r="FGJ89" s="1019"/>
      <c r="FGK89" s="1019"/>
      <c r="FGL89" s="1019"/>
      <c r="FGM89" s="1019"/>
      <c r="FGN89" s="1019"/>
      <c r="FGO89" s="1019"/>
      <c r="FGP89" s="1019"/>
      <c r="FGQ89" s="1019"/>
      <c r="FGR89" s="1019"/>
      <c r="FGS89" s="1019"/>
      <c r="FGT89" s="1019"/>
      <c r="FGU89" s="1019"/>
      <c r="FGV89" s="1019"/>
      <c r="FGW89" s="1019"/>
      <c r="FGX89" s="1019"/>
      <c r="FGY89" s="1019"/>
      <c r="FGZ89" s="1019"/>
      <c r="FHA89" s="1019"/>
      <c r="FHB89" s="1019"/>
      <c r="FHC89" s="1019"/>
      <c r="FHD89" s="1019"/>
      <c r="FHE89" s="1019"/>
      <c r="FHF89" s="1019"/>
      <c r="FHG89" s="1019"/>
      <c r="FHH89" s="1019"/>
      <c r="FHI89" s="1019"/>
      <c r="FHJ89" s="1019"/>
      <c r="FHK89" s="1019"/>
      <c r="FHL89" s="1019"/>
      <c r="FHM89" s="1019"/>
      <c r="FHN89" s="1019"/>
      <c r="FHO89" s="1019"/>
      <c r="FHP89" s="1019"/>
      <c r="FHQ89" s="1019"/>
      <c r="FHR89" s="1019"/>
      <c r="FHS89" s="1019"/>
      <c r="FHT89" s="1019"/>
      <c r="FHU89" s="1019"/>
      <c r="FHV89" s="1019"/>
      <c r="FHW89" s="1019"/>
      <c r="FHX89" s="1019"/>
      <c r="FHY89" s="1019"/>
      <c r="FHZ89" s="1019"/>
      <c r="FIA89" s="1019"/>
      <c r="FIB89" s="1019"/>
      <c r="FIC89" s="1019"/>
      <c r="FID89" s="1019"/>
      <c r="FIE89" s="1019"/>
      <c r="FIF89" s="1019"/>
      <c r="FIG89" s="1019"/>
      <c r="FIH89" s="1019"/>
      <c r="FII89" s="1019"/>
      <c r="FIJ89" s="1019"/>
      <c r="FIK89" s="1019"/>
      <c r="FIL89" s="1019"/>
      <c r="FIM89" s="1019"/>
      <c r="FIN89" s="1019"/>
      <c r="FIO89" s="1019"/>
      <c r="FIP89" s="1019"/>
      <c r="FIQ89" s="1019"/>
      <c r="FIR89" s="1019"/>
      <c r="FIS89" s="1019"/>
      <c r="FIT89" s="1019"/>
      <c r="FIU89" s="1019"/>
      <c r="FIV89" s="1019"/>
      <c r="FIW89" s="1019"/>
      <c r="FIX89" s="1019"/>
      <c r="FIY89" s="1019"/>
      <c r="FIZ89" s="1019"/>
      <c r="FJA89" s="1019"/>
      <c r="FJB89" s="1019"/>
      <c r="FJC89" s="1019"/>
      <c r="FJD89" s="1019"/>
      <c r="FJE89" s="1019"/>
      <c r="FJF89" s="1019"/>
      <c r="FJG89" s="1019"/>
      <c r="FJH89" s="1019"/>
      <c r="FJI89" s="1019"/>
      <c r="FJJ89" s="1019"/>
      <c r="FJK89" s="1019"/>
      <c r="FJL89" s="1019"/>
      <c r="FJM89" s="1019"/>
      <c r="FJN89" s="1019"/>
      <c r="FJO89" s="1019"/>
      <c r="FJP89" s="1019"/>
      <c r="FJQ89" s="1019"/>
      <c r="FJR89" s="1019"/>
      <c r="FJS89" s="1019"/>
      <c r="FJT89" s="1019"/>
      <c r="FJU89" s="1019"/>
      <c r="FJV89" s="1019"/>
      <c r="FJW89" s="1019"/>
      <c r="FJX89" s="1019"/>
      <c r="FJY89" s="1019"/>
      <c r="FJZ89" s="1019"/>
      <c r="FKA89" s="1019"/>
      <c r="FKB89" s="1019"/>
      <c r="FKC89" s="1019"/>
      <c r="FKD89" s="1019"/>
      <c r="FKE89" s="1019"/>
      <c r="FKF89" s="1019"/>
      <c r="FKG89" s="1019"/>
      <c r="FKH89" s="1019"/>
      <c r="FKI89" s="1019"/>
      <c r="FKJ89" s="1019"/>
      <c r="FKK89" s="1019"/>
      <c r="FKL89" s="1019"/>
      <c r="FKM89" s="1019"/>
      <c r="FKN89" s="1019"/>
      <c r="FKO89" s="1019"/>
      <c r="FKP89" s="1019"/>
      <c r="FKQ89" s="1019"/>
      <c r="FKR89" s="1019"/>
      <c r="FKS89" s="1019"/>
      <c r="FKT89" s="1019"/>
      <c r="FKU89" s="1019"/>
      <c r="FKV89" s="1019"/>
      <c r="FKW89" s="1019"/>
      <c r="FKX89" s="1019"/>
      <c r="FKY89" s="1019"/>
      <c r="FKZ89" s="1019"/>
      <c r="FLA89" s="1019"/>
      <c r="FLB89" s="1019"/>
      <c r="FLC89" s="1019"/>
      <c r="FLD89" s="1019"/>
      <c r="FLE89" s="1019"/>
      <c r="FLF89" s="1019"/>
      <c r="FLG89" s="1019"/>
      <c r="FLH89" s="1019"/>
      <c r="FLI89" s="1019"/>
      <c r="FLJ89" s="1019"/>
      <c r="FLK89" s="1019"/>
      <c r="FLL89" s="1019"/>
      <c r="FLM89" s="1019"/>
      <c r="FLN89" s="1019"/>
      <c r="FLO89" s="1019"/>
      <c r="FLP89" s="1019"/>
      <c r="FLQ89" s="1019"/>
      <c r="FLR89" s="1019"/>
      <c r="FLS89" s="1019"/>
      <c r="FLT89" s="1019"/>
      <c r="FLU89" s="1019"/>
      <c r="FLV89" s="1019"/>
      <c r="FLW89" s="1019"/>
      <c r="FLX89" s="1019"/>
      <c r="FLY89" s="1019"/>
      <c r="FLZ89" s="1019"/>
      <c r="FMA89" s="1019"/>
      <c r="FMB89" s="1019"/>
      <c r="FMC89" s="1019"/>
      <c r="FMD89" s="1019"/>
      <c r="FME89" s="1019"/>
      <c r="FMF89" s="1019"/>
      <c r="FMG89" s="1019"/>
      <c r="FMH89" s="1019"/>
      <c r="FMI89" s="1019"/>
      <c r="FMJ89" s="1019"/>
      <c r="FMK89" s="1019"/>
      <c r="FML89" s="1019"/>
      <c r="FMM89" s="1019"/>
      <c r="FMN89" s="1019"/>
      <c r="FMO89" s="1019"/>
      <c r="FMP89" s="1019"/>
      <c r="FMQ89" s="1019"/>
      <c r="FMR89" s="1019"/>
      <c r="FMS89" s="1019"/>
      <c r="FMT89" s="1019"/>
      <c r="FMU89" s="1019"/>
      <c r="FMV89" s="1019"/>
      <c r="FMW89" s="1019"/>
      <c r="FMX89" s="1019"/>
      <c r="FMY89" s="1019"/>
      <c r="FMZ89" s="1019"/>
      <c r="FNA89" s="1019"/>
      <c r="FNB89" s="1019"/>
      <c r="FNC89" s="1019"/>
      <c r="FND89" s="1019"/>
      <c r="FNE89" s="1019"/>
      <c r="FNF89" s="1019"/>
      <c r="FNG89" s="1019"/>
      <c r="FNH89" s="1019"/>
      <c r="FNI89" s="1019"/>
      <c r="FNJ89" s="1019"/>
      <c r="FNK89" s="1019"/>
      <c r="FNL89" s="1019"/>
      <c r="FNM89" s="1019"/>
      <c r="FNN89" s="1019"/>
      <c r="FNO89" s="1019"/>
      <c r="FNP89" s="1019"/>
      <c r="FNQ89" s="1019"/>
      <c r="FNR89" s="1019"/>
      <c r="FNS89" s="1019"/>
      <c r="FNT89" s="1019"/>
      <c r="FNU89" s="1019"/>
      <c r="FNV89" s="1019"/>
      <c r="FNW89" s="1019"/>
      <c r="FNX89" s="1019"/>
      <c r="FNY89" s="1019"/>
      <c r="FNZ89" s="1019"/>
      <c r="FOA89" s="1019"/>
      <c r="FOB89" s="1019"/>
      <c r="FOC89" s="1019"/>
      <c r="FOD89" s="1019"/>
      <c r="FOE89" s="1019"/>
      <c r="FOF89" s="1019"/>
      <c r="FOG89" s="1019"/>
      <c r="FOH89" s="1019"/>
      <c r="FOI89" s="1019"/>
      <c r="FOJ89" s="1019"/>
      <c r="FOK89" s="1019"/>
      <c r="FOL89" s="1019"/>
      <c r="FOM89" s="1019"/>
      <c r="FON89" s="1019"/>
      <c r="FOO89" s="1019"/>
      <c r="FOP89" s="1019"/>
      <c r="FOQ89" s="1019"/>
      <c r="FOR89" s="1019"/>
      <c r="FOS89" s="1019"/>
      <c r="FOT89" s="1019"/>
      <c r="FOU89" s="1019"/>
      <c r="FOV89" s="1019"/>
      <c r="FOW89" s="1019"/>
      <c r="FOX89" s="1019"/>
      <c r="FOY89" s="1019"/>
      <c r="FOZ89" s="1019"/>
      <c r="FPA89" s="1019"/>
      <c r="FPB89" s="1019"/>
      <c r="FPC89" s="1019"/>
      <c r="FPD89" s="1019"/>
      <c r="FPE89" s="1019"/>
      <c r="FPF89" s="1019"/>
      <c r="FPG89" s="1019"/>
      <c r="FPH89" s="1019"/>
      <c r="FPI89" s="1019"/>
      <c r="FPJ89" s="1019"/>
      <c r="FPK89" s="1019"/>
      <c r="FPL89" s="1019"/>
      <c r="FPM89" s="1019"/>
      <c r="FPN89" s="1019"/>
      <c r="FPO89" s="1019"/>
      <c r="FPP89" s="1019"/>
      <c r="FPQ89" s="1019"/>
      <c r="FPR89" s="1019"/>
      <c r="FPS89" s="1019"/>
      <c r="FPT89" s="1019"/>
      <c r="FPU89" s="1019"/>
      <c r="FPV89" s="1019"/>
      <c r="FPW89" s="1019"/>
      <c r="FPX89" s="1019"/>
      <c r="FPY89" s="1019"/>
      <c r="FPZ89" s="1019"/>
      <c r="FQA89" s="1019"/>
      <c r="FQB89" s="1019"/>
      <c r="FQC89" s="1019"/>
      <c r="FQD89" s="1019"/>
      <c r="FQE89" s="1019"/>
      <c r="FQF89" s="1019"/>
      <c r="FQG89" s="1019"/>
      <c r="FQH89" s="1019"/>
      <c r="FQI89" s="1019"/>
      <c r="FQJ89" s="1019"/>
      <c r="FQK89" s="1019"/>
      <c r="FQL89" s="1019"/>
      <c r="FQM89" s="1019"/>
      <c r="FQN89" s="1019"/>
      <c r="FQO89" s="1019"/>
      <c r="FQP89" s="1019"/>
      <c r="FQQ89" s="1019"/>
      <c r="FQR89" s="1019"/>
      <c r="FQS89" s="1019"/>
      <c r="FQT89" s="1019"/>
      <c r="FQU89" s="1019"/>
      <c r="FQV89" s="1019"/>
      <c r="FQW89" s="1019"/>
      <c r="FQX89" s="1019"/>
      <c r="FQY89" s="1019"/>
      <c r="FQZ89" s="1019"/>
      <c r="FRA89" s="1019"/>
      <c r="FRB89" s="1019"/>
      <c r="FRC89" s="1019"/>
      <c r="FRD89" s="1019"/>
      <c r="FRE89" s="1019"/>
      <c r="FRF89" s="1019"/>
      <c r="FRG89" s="1019"/>
      <c r="FRH89" s="1019"/>
      <c r="FRI89" s="1019"/>
      <c r="FRJ89" s="1019"/>
      <c r="FRK89" s="1019"/>
      <c r="FRL89" s="1019"/>
      <c r="FRM89" s="1019"/>
      <c r="FRN89" s="1019"/>
      <c r="FRO89" s="1019"/>
      <c r="FRP89" s="1019"/>
      <c r="FRQ89" s="1019"/>
      <c r="FRR89" s="1019"/>
      <c r="FRS89" s="1019"/>
      <c r="FRT89" s="1019"/>
      <c r="FRU89" s="1019"/>
      <c r="FRV89" s="1019"/>
      <c r="FRW89" s="1019"/>
      <c r="FRX89" s="1019"/>
      <c r="FRY89" s="1019"/>
      <c r="FRZ89" s="1019"/>
      <c r="FSA89" s="1019"/>
      <c r="FSB89" s="1019"/>
      <c r="FSC89" s="1019"/>
      <c r="FSD89" s="1019"/>
      <c r="FSE89" s="1019"/>
      <c r="FSF89" s="1019"/>
      <c r="FSG89" s="1019"/>
      <c r="FSH89" s="1019"/>
      <c r="FSI89" s="1019"/>
      <c r="FSJ89" s="1019"/>
      <c r="FSK89" s="1019"/>
      <c r="FSL89" s="1019"/>
      <c r="FSM89" s="1019"/>
      <c r="FSN89" s="1019"/>
      <c r="FSO89" s="1019"/>
      <c r="FSP89" s="1019"/>
      <c r="FSQ89" s="1019"/>
      <c r="FSR89" s="1019"/>
      <c r="FSS89" s="1019"/>
      <c r="FST89" s="1019"/>
      <c r="FSU89" s="1019"/>
      <c r="FSV89" s="1019"/>
      <c r="FSW89" s="1019"/>
      <c r="FSX89" s="1019"/>
      <c r="FSY89" s="1019"/>
      <c r="FSZ89" s="1019"/>
      <c r="FTA89" s="1019"/>
      <c r="FTB89" s="1019"/>
      <c r="FTC89" s="1019"/>
      <c r="FTD89" s="1019"/>
      <c r="FTE89" s="1019"/>
      <c r="FTF89" s="1019"/>
      <c r="FTG89" s="1019"/>
      <c r="FTH89" s="1019"/>
      <c r="FTI89" s="1019"/>
      <c r="FTJ89" s="1019"/>
      <c r="FTK89" s="1019"/>
      <c r="FTL89" s="1019"/>
      <c r="FTM89" s="1019"/>
      <c r="FTN89" s="1019"/>
      <c r="FTO89" s="1019"/>
      <c r="FTP89" s="1019"/>
      <c r="FTQ89" s="1019"/>
      <c r="FTR89" s="1019"/>
      <c r="FTS89" s="1019"/>
      <c r="FTT89" s="1019"/>
      <c r="FTU89" s="1019"/>
      <c r="FTV89" s="1019"/>
      <c r="FTW89" s="1019"/>
      <c r="FTX89" s="1019"/>
      <c r="FTY89" s="1019"/>
      <c r="FTZ89" s="1019"/>
      <c r="FUA89" s="1019"/>
      <c r="FUB89" s="1019"/>
      <c r="FUC89" s="1019"/>
      <c r="FUD89" s="1019"/>
      <c r="FUE89" s="1019"/>
      <c r="FUF89" s="1019"/>
      <c r="FUG89" s="1019"/>
      <c r="FUH89" s="1019"/>
      <c r="FUI89" s="1019"/>
      <c r="FUJ89" s="1019"/>
      <c r="FUK89" s="1019"/>
      <c r="FUL89" s="1019"/>
      <c r="FUM89" s="1019"/>
      <c r="FUN89" s="1019"/>
      <c r="FUO89" s="1019"/>
      <c r="FUP89" s="1019"/>
      <c r="FUQ89" s="1019"/>
      <c r="FUR89" s="1019"/>
      <c r="FUS89" s="1019"/>
      <c r="FUT89" s="1019"/>
      <c r="FUU89" s="1019"/>
      <c r="FUV89" s="1019"/>
      <c r="FUW89" s="1019"/>
      <c r="FUX89" s="1019"/>
      <c r="FUY89" s="1019"/>
      <c r="FUZ89" s="1019"/>
      <c r="FVA89" s="1019"/>
      <c r="FVB89" s="1019"/>
      <c r="FVC89" s="1019"/>
      <c r="FVD89" s="1019"/>
      <c r="FVE89" s="1019"/>
      <c r="FVF89" s="1019"/>
      <c r="FVG89" s="1019"/>
      <c r="FVH89" s="1019"/>
      <c r="FVI89" s="1019"/>
      <c r="FVJ89" s="1019"/>
      <c r="FVK89" s="1019"/>
      <c r="FVL89" s="1019"/>
      <c r="FVM89" s="1019"/>
      <c r="FVN89" s="1019"/>
      <c r="FVO89" s="1019"/>
      <c r="FVP89" s="1019"/>
      <c r="FVQ89" s="1019"/>
      <c r="FVR89" s="1019"/>
      <c r="FVS89" s="1019"/>
      <c r="FVT89" s="1019"/>
      <c r="FVU89" s="1019"/>
      <c r="FVV89" s="1019"/>
      <c r="FVW89" s="1019"/>
      <c r="FVX89" s="1019"/>
      <c r="FVY89" s="1019"/>
      <c r="FVZ89" s="1019"/>
      <c r="FWA89" s="1019"/>
      <c r="FWB89" s="1019"/>
      <c r="FWC89" s="1019"/>
      <c r="FWD89" s="1019"/>
      <c r="FWE89" s="1019"/>
      <c r="FWF89" s="1019"/>
      <c r="FWG89" s="1019"/>
      <c r="FWH89" s="1019"/>
      <c r="FWI89" s="1019"/>
      <c r="FWJ89" s="1019"/>
      <c r="FWK89" s="1019"/>
      <c r="FWL89" s="1019"/>
      <c r="FWM89" s="1019"/>
      <c r="FWN89" s="1019"/>
      <c r="FWO89" s="1019"/>
      <c r="FWP89" s="1019"/>
      <c r="FWQ89" s="1019"/>
      <c r="FWR89" s="1019"/>
      <c r="FWS89" s="1019"/>
      <c r="FWT89" s="1019"/>
      <c r="FWU89" s="1019"/>
      <c r="FWV89" s="1019"/>
      <c r="FWW89" s="1019"/>
      <c r="FWX89" s="1019"/>
      <c r="FWY89" s="1019"/>
      <c r="FWZ89" s="1019"/>
      <c r="FXA89" s="1019"/>
      <c r="FXB89" s="1019"/>
      <c r="FXC89" s="1019"/>
      <c r="FXD89" s="1019"/>
      <c r="FXE89" s="1019"/>
      <c r="FXF89" s="1019"/>
      <c r="FXG89" s="1019"/>
      <c r="FXH89" s="1019"/>
      <c r="FXI89" s="1019"/>
      <c r="FXJ89" s="1019"/>
      <c r="FXK89" s="1019"/>
      <c r="FXL89" s="1019"/>
      <c r="FXM89" s="1019"/>
      <c r="FXN89" s="1019"/>
      <c r="FXO89" s="1019"/>
      <c r="FXP89" s="1019"/>
      <c r="FXQ89" s="1019"/>
      <c r="FXR89" s="1019"/>
      <c r="FXS89" s="1019"/>
      <c r="FXT89" s="1019"/>
      <c r="FXU89" s="1019"/>
      <c r="FXV89" s="1019"/>
      <c r="FXW89" s="1019"/>
      <c r="FXX89" s="1019"/>
      <c r="FXY89" s="1019"/>
      <c r="FXZ89" s="1019"/>
      <c r="FYA89" s="1019"/>
      <c r="FYB89" s="1019"/>
      <c r="FYC89" s="1019"/>
      <c r="FYD89" s="1019"/>
      <c r="FYE89" s="1019"/>
      <c r="FYF89" s="1019"/>
      <c r="FYG89" s="1019"/>
      <c r="FYH89" s="1019"/>
      <c r="FYI89" s="1019"/>
      <c r="FYJ89" s="1019"/>
      <c r="FYK89" s="1019"/>
      <c r="FYL89" s="1019"/>
      <c r="FYM89" s="1019"/>
      <c r="FYN89" s="1019"/>
      <c r="FYO89" s="1019"/>
      <c r="FYP89" s="1019"/>
      <c r="FYQ89" s="1019"/>
      <c r="FYR89" s="1019"/>
      <c r="FYS89" s="1019"/>
      <c r="FYT89" s="1019"/>
      <c r="FYU89" s="1019"/>
      <c r="FYV89" s="1019"/>
      <c r="FYW89" s="1019"/>
      <c r="FYX89" s="1019"/>
      <c r="FYY89" s="1019"/>
      <c r="FYZ89" s="1019"/>
      <c r="FZA89" s="1019"/>
      <c r="FZB89" s="1019"/>
      <c r="FZC89" s="1019"/>
      <c r="FZD89" s="1019"/>
      <c r="FZE89" s="1019"/>
      <c r="FZF89" s="1019"/>
      <c r="FZG89" s="1019"/>
      <c r="FZH89" s="1019"/>
      <c r="FZI89" s="1019"/>
      <c r="FZJ89" s="1019"/>
      <c r="FZK89" s="1019"/>
      <c r="FZL89" s="1019"/>
      <c r="FZM89" s="1019"/>
      <c r="FZN89" s="1019"/>
      <c r="FZO89" s="1019"/>
      <c r="FZP89" s="1019"/>
      <c r="FZQ89" s="1019"/>
      <c r="FZR89" s="1019"/>
      <c r="FZS89" s="1019"/>
      <c r="FZT89" s="1019"/>
      <c r="FZU89" s="1019"/>
      <c r="FZV89" s="1019"/>
      <c r="FZW89" s="1019"/>
      <c r="FZX89" s="1019"/>
      <c r="FZY89" s="1019"/>
      <c r="FZZ89" s="1019"/>
      <c r="GAA89" s="1019"/>
      <c r="GAB89" s="1019"/>
      <c r="GAC89" s="1019"/>
      <c r="GAD89" s="1019"/>
      <c r="GAE89" s="1019"/>
      <c r="GAF89" s="1019"/>
      <c r="GAG89" s="1019"/>
      <c r="GAH89" s="1019"/>
      <c r="GAI89" s="1019"/>
      <c r="GAJ89" s="1019"/>
      <c r="GAK89" s="1019"/>
      <c r="GAL89" s="1019"/>
      <c r="GAM89" s="1019"/>
      <c r="GAN89" s="1019"/>
      <c r="GAO89" s="1019"/>
      <c r="GAP89" s="1019"/>
      <c r="GAQ89" s="1019"/>
      <c r="GAR89" s="1019"/>
      <c r="GAS89" s="1019"/>
      <c r="GAT89" s="1019"/>
      <c r="GAU89" s="1019"/>
      <c r="GAV89" s="1019"/>
      <c r="GAW89" s="1019"/>
      <c r="GAX89" s="1019"/>
      <c r="GAY89" s="1019"/>
      <c r="GAZ89" s="1019"/>
      <c r="GBA89" s="1019"/>
      <c r="GBB89" s="1019"/>
      <c r="GBC89" s="1019"/>
      <c r="GBD89" s="1019"/>
      <c r="GBE89" s="1019"/>
      <c r="GBF89" s="1019"/>
      <c r="GBG89" s="1019"/>
      <c r="GBH89" s="1019"/>
      <c r="GBI89" s="1019"/>
      <c r="GBJ89" s="1019"/>
      <c r="GBK89" s="1019"/>
      <c r="GBL89" s="1019"/>
      <c r="GBM89" s="1019"/>
      <c r="GBN89" s="1019"/>
      <c r="GBO89" s="1019"/>
      <c r="GBP89" s="1019"/>
      <c r="GBQ89" s="1019"/>
      <c r="GBR89" s="1019"/>
      <c r="GBS89" s="1019"/>
      <c r="GBT89" s="1019"/>
      <c r="GBU89" s="1019"/>
      <c r="GBV89" s="1019"/>
      <c r="GBW89" s="1019"/>
      <c r="GBX89" s="1019"/>
      <c r="GBY89" s="1019"/>
      <c r="GBZ89" s="1019"/>
      <c r="GCA89" s="1019"/>
      <c r="GCB89" s="1019"/>
      <c r="GCC89" s="1019"/>
      <c r="GCD89" s="1019"/>
      <c r="GCE89" s="1019"/>
      <c r="GCF89" s="1019"/>
      <c r="GCG89" s="1019"/>
      <c r="GCH89" s="1019"/>
      <c r="GCI89" s="1019"/>
      <c r="GCJ89" s="1019"/>
      <c r="GCK89" s="1019"/>
      <c r="GCL89" s="1019"/>
      <c r="GCM89" s="1019"/>
      <c r="GCN89" s="1019"/>
      <c r="GCO89" s="1019"/>
      <c r="GCP89" s="1019"/>
      <c r="GCQ89" s="1019"/>
      <c r="GCR89" s="1019"/>
      <c r="GCS89" s="1019"/>
      <c r="GCT89" s="1019"/>
      <c r="GCU89" s="1019"/>
      <c r="GCV89" s="1019"/>
      <c r="GCW89" s="1019"/>
      <c r="GCX89" s="1019"/>
      <c r="GCY89" s="1019"/>
      <c r="GCZ89" s="1019"/>
      <c r="GDA89" s="1019"/>
      <c r="GDB89" s="1019"/>
      <c r="GDC89" s="1019"/>
      <c r="GDD89" s="1019"/>
      <c r="GDE89" s="1019"/>
      <c r="GDF89" s="1019"/>
      <c r="GDG89" s="1019"/>
      <c r="GDH89" s="1019"/>
      <c r="GDI89" s="1019"/>
      <c r="GDJ89" s="1019"/>
      <c r="GDK89" s="1019"/>
      <c r="GDL89" s="1019"/>
      <c r="GDM89" s="1019"/>
      <c r="GDN89" s="1019"/>
      <c r="GDO89" s="1019"/>
      <c r="GDP89" s="1019"/>
      <c r="GDQ89" s="1019"/>
      <c r="GDR89" s="1019"/>
      <c r="GDS89" s="1019"/>
      <c r="GDT89" s="1019"/>
      <c r="GDU89" s="1019"/>
      <c r="GDV89" s="1019"/>
      <c r="GDW89" s="1019"/>
      <c r="GDX89" s="1019"/>
      <c r="GDY89" s="1019"/>
      <c r="GDZ89" s="1019"/>
      <c r="GEA89" s="1019"/>
      <c r="GEB89" s="1019"/>
      <c r="GEC89" s="1019"/>
      <c r="GED89" s="1019"/>
      <c r="GEE89" s="1019"/>
      <c r="GEF89" s="1019"/>
      <c r="GEG89" s="1019"/>
      <c r="GEH89" s="1019"/>
      <c r="GEI89" s="1019"/>
      <c r="GEJ89" s="1019"/>
      <c r="GEK89" s="1019"/>
      <c r="GEL89" s="1019"/>
      <c r="GEM89" s="1019"/>
      <c r="GEN89" s="1019"/>
      <c r="GEO89" s="1019"/>
      <c r="GEP89" s="1019"/>
      <c r="GEQ89" s="1019"/>
      <c r="GER89" s="1019"/>
      <c r="GES89" s="1019"/>
      <c r="GET89" s="1019"/>
      <c r="GEU89" s="1019"/>
      <c r="GEV89" s="1019"/>
      <c r="GEW89" s="1019"/>
      <c r="GEX89" s="1019"/>
      <c r="GEY89" s="1019"/>
      <c r="GEZ89" s="1019"/>
      <c r="GFA89" s="1019"/>
      <c r="GFB89" s="1019"/>
      <c r="GFC89" s="1019"/>
      <c r="GFD89" s="1019"/>
      <c r="GFE89" s="1019"/>
      <c r="GFF89" s="1019"/>
      <c r="GFG89" s="1019"/>
      <c r="GFH89" s="1019"/>
      <c r="GFI89" s="1019"/>
      <c r="GFJ89" s="1019"/>
      <c r="GFK89" s="1019"/>
      <c r="GFL89" s="1019"/>
      <c r="GFM89" s="1019"/>
      <c r="GFN89" s="1019"/>
      <c r="GFO89" s="1019"/>
      <c r="GFP89" s="1019"/>
      <c r="GFQ89" s="1019"/>
      <c r="GFR89" s="1019"/>
      <c r="GFS89" s="1019"/>
      <c r="GFT89" s="1019"/>
      <c r="GFU89" s="1019"/>
      <c r="GFV89" s="1019"/>
      <c r="GFW89" s="1019"/>
      <c r="GFX89" s="1019"/>
      <c r="GFY89" s="1019"/>
      <c r="GFZ89" s="1019"/>
      <c r="GGA89" s="1019"/>
      <c r="GGB89" s="1019"/>
      <c r="GGC89" s="1019"/>
      <c r="GGD89" s="1019"/>
      <c r="GGE89" s="1019"/>
      <c r="GGF89" s="1019"/>
      <c r="GGG89" s="1019"/>
      <c r="GGH89" s="1019"/>
      <c r="GGI89" s="1019"/>
      <c r="GGJ89" s="1019"/>
      <c r="GGK89" s="1019"/>
      <c r="GGL89" s="1019"/>
      <c r="GGM89" s="1019"/>
      <c r="GGN89" s="1019"/>
      <c r="GGO89" s="1019"/>
      <c r="GGP89" s="1019"/>
      <c r="GGQ89" s="1019"/>
      <c r="GGR89" s="1019"/>
      <c r="GGS89" s="1019"/>
      <c r="GGT89" s="1019"/>
      <c r="GGU89" s="1019"/>
      <c r="GGV89" s="1019"/>
      <c r="GGW89" s="1019"/>
      <c r="GGX89" s="1019"/>
      <c r="GGY89" s="1019"/>
      <c r="GGZ89" s="1019"/>
      <c r="GHA89" s="1019"/>
      <c r="GHB89" s="1019"/>
      <c r="GHC89" s="1019"/>
      <c r="GHD89" s="1019"/>
      <c r="GHE89" s="1019"/>
      <c r="GHF89" s="1019"/>
      <c r="GHG89" s="1019"/>
      <c r="GHH89" s="1019"/>
      <c r="GHI89" s="1019"/>
      <c r="GHJ89" s="1019"/>
      <c r="GHK89" s="1019"/>
      <c r="GHL89" s="1019"/>
      <c r="GHM89" s="1019"/>
      <c r="GHN89" s="1019"/>
      <c r="GHO89" s="1019"/>
      <c r="GHP89" s="1019"/>
      <c r="GHQ89" s="1019"/>
      <c r="GHR89" s="1019"/>
      <c r="GHS89" s="1019"/>
      <c r="GHT89" s="1019"/>
      <c r="GHU89" s="1019"/>
      <c r="GHV89" s="1019"/>
      <c r="GHW89" s="1019"/>
      <c r="GHX89" s="1019"/>
      <c r="GHY89" s="1019"/>
      <c r="GHZ89" s="1019"/>
      <c r="GIA89" s="1019"/>
      <c r="GIB89" s="1019"/>
      <c r="GIC89" s="1019"/>
      <c r="GID89" s="1019"/>
      <c r="GIE89" s="1019"/>
      <c r="GIF89" s="1019"/>
      <c r="GIG89" s="1019"/>
      <c r="GIH89" s="1019"/>
      <c r="GII89" s="1019"/>
      <c r="GIJ89" s="1019"/>
      <c r="GIK89" s="1019"/>
      <c r="GIL89" s="1019"/>
      <c r="GIM89" s="1019"/>
      <c r="GIN89" s="1019"/>
      <c r="GIO89" s="1019"/>
      <c r="GIP89" s="1019"/>
      <c r="GIQ89" s="1019"/>
      <c r="GIR89" s="1019"/>
      <c r="GIS89" s="1019"/>
      <c r="GIT89" s="1019"/>
      <c r="GIU89" s="1019"/>
      <c r="GIV89" s="1019"/>
      <c r="GIW89" s="1019"/>
      <c r="GIX89" s="1019"/>
      <c r="GIY89" s="1019"/>
      <c r="GIZ89" s="1019"/>
      <c r="GJA89" s="1019"/>
      <c r="GJB89" s="1019"/>
      <c r="GJC89" s="1019"/>
      <c r="GJD89" s="1019"/>
      <c r="GJE89" s="1019"/>
      <c r="GJF89" s="1019"/>
      <c r="GJG89" s="1019"/>
      <c r="GJH89" s="1019"/>
      <c r="GJI89" s="1019"/>
      <c r="GJJ89" s="1019"/>
      <c r="GJK89" s="1019"/>
      <c r="GJL89" s="1019"/>
      <c r="GJM89" s="1019"/>
      <c r="GJN89" s="1019"/>
      <c r="GJO89" s="1019"/>
      <c r="GJP89" s="1019"/>
      <c r="GJQ89" s="1019"/>
      <c r="GJR89" s="1019"/>
      <c r="GJS89" s="1019"/>
      <c r="GJT89" s="1019"/>
      <c r="GJU89" s="1019"/>
      <c r="GJV89" s="1019"/>
      <c r="GJW89" s="1019"/>
      <c r="GJX89" s="1019"/>
      <c r="GJY89" s="1019"/>
      <c r="GJZ89" s="1019"/>
      <c r="GKA89" s="1019"/>
      <c r="GKB89" s="1019"/>
      <c r="GKC89" s="1019"/>
      <c r="GKD89" s="1019"/>
      <c r="GKE89" s="1019"/>
      <c r="GKF89" s="1019"/>
      <c r="GKG89" s="1019"/>
      <c r="GKH89" s="1019"/>
      <c r="GKI89" s="1019"/>
      <c r="GKJ89" s="1019"/>
      <c r="GKK89" s="1019"/>
      <c r="GKL89" s="1019"/>
      <c r="GKM89" s="1019"/>
      <c r="GKN89" s="1019"/>
      <c r="GKO89" s="1019"/>
      <c r="GKP89" s="1019"/>
      <c r="GKQ89" s="1019"/>
      <c r="GKR89" s="1019"/>
      <c r="GKS89" s="1019"/>
      <c r="GKT89" s="1019"/>
      <c r="GKU89" s="1019"/>
      <c r="GKV89" s="1019"/>
      <c r="GKW89" s="1019"/>
      <c r="GKX89" s="1019"/>
      <c r="GKY89" s="1019"/>
      <c r="GKZ89" s="1019"/>
      <c r="GLA89" s="1019"/>
      <c r="GLB89" s="1019"/>
      <c r="GLC89" s="1019"/>
      <c r="GLD89" s="1019"/>
      <c r="GLE89" s="1019"/>
      <c r="GLF89" s="1019"/>
      <c r="GLG89" s="1019"/>
      <c r="GLH89" s="1019"/>
      <c r="GLI89" s="1019"/>
      <c r="GLJ89" s="1019"/>
      <c r="GLK89" s="1019"/>
      <c r="GLL89" s="1019"/>
      <c r="GLM89" s="1019"/>
      <c r="GLN89" s="1019"/>
      <c r="GLO89" s="1019"/>
      <c r="GLP89" s="1019"/>
      <c r="GLQ89" s="1019"/>
      <c r="GLR89" s="1019"/>
      <c r="GLS89" s="1019"/>
      <c r="GLT89" s="1019"/>
      <c r="GLU89" s="1019"/>
      <c r="GLV89" s="1019"/>
      <c r="GLW89" s="1019"/>
      <c r="GLX89" s="1019"/>
      <c r="GLY89" s="1019"/>
      <c r="GLZ89" s="1019"/>
      <c r="GMA89" s="1019"/>
      <c r="GMB89" s="1019"/>
      <c r="GMC89" s="1019"/>
      <c r="GMD89" s="1019"/>
      <c r="GME89" s="1019"/>
      <c r="GMF89" s="1019"/>
      <c r="GMG89" s="1019"/>
      <c r="GMH89" s="1019"/>
      <c r="GMI89" s="1019"/>
      <c r="GMJ89" s="1019"/>
      <c r="GMK89" s="1019"/>
      <c r="GML89" s="1019"/>
      <c r="GMM89" s="1019"/>
      <c r="GMN89" s="1019"/>
      <c r="GMO89" s="1019"/>
      <c r="GMP89" s="1019"/>
      <c r="GMQ89" s="1019"/>
      <c r="GMR89" s="1019"/>
      <c r="GMS89" s="1019"/>
      <c r="GMT89" s="1019"/>
      <c r="GMU89" s="1019"/>
      <c r="GMV89" s="1019"/>
      <c r="GMW89" s="1019"/>
      <c r="GMX89" s="1019"/>
      <c r="GMY89" s="1019"/>
      <c r="GMZ89" s="1019"/>
      <c r="GNA89" s="1019"/>
      <c r="GNB89" s="1019"/>
      <c r="GNC89" s="1019"/>
      <c r="GND89" s="1019"/>
      <c r="GNE89" s="1019"/>
      <c r="GNF89" s="1019"/>
      <c r="GNG89" s="1019"/>
      <c r="GNH89" s="1019"/>
      <c r="GNI89" s="1019"/>
      <c r="GNJ89" s="1019"/>
      <c r="GNK89" s="1019"/>
      <c r="GNL89" s="1019"/>
      <c r="GNM89" s="1019"/>
      <c r="GNN89" s="1019"/>
      <c r="GNO89" s="1019"/>
      <c r="GNP89" s="1019"/>
      <c r="GNQ89" s="1019"/>
      <c r="GNR89" s="1019"/>
      <c r="GNS89" s="1019"/>
      <c r="GNT89" s="1019"/>
      <c r="GNU89" s="1019"/>
      <c r="GNV89" s="1019"/>
      <c r="GNW89" s="1019"/>
      <c r="GNX89" s="1019"/>
      <c r="GNY89" s="1019"/>
      <c r="GNZ89" s="1019"/>
      <c r="GOA89" s="1019"/>
      <c r="GOB89" s="1019"/>
      <c r="GOC89" s="1019"/>
      <c r="GOD89" s="1019"/>
      <c r="GOE89" s="1019"/>
      <c r="GOF89" s="1019"/>
      <c r="GOG89" s="1019"/>
      <c r="GOH89" s="1019"/>
      <c r="GOI89" s="1019"/>
      <c r="GOJ89" s="1019"/>
      <c r="GOK89" s="1019"/>
      <c r="GOL89" s="1019"/>
      <c r="GOM89" s="1019"/>
      <c r="GON89" s="1019"/>
      <c r="GOO89" s="1019"/>
      <c r="GOP89" s="1019"/>
      <c r="GOQ89" s="1019"/>
      <c r="GOR89" s="1019"/>
      <c r="GOS89" s="1019"/>
      <c r="GOT89" s="1019"/>
      <c r="GOU89" s="1019"/>
      <c r="GOV89" s="1019"/>
      <c r="GOW89" s="1019"/>
      <c r="GOX89" s="1019"/>
      <c r="GOY89" s="1019"/>
      <c r="GOZ89" s="1019"/>
      <c r="GPA89" s="1019"/>
      <c r="GPB89" s="1019"/>
      <c r="GPC89" s="1019"/>
      <c r="GPD89" s="1019"/>
      <c r="GPE89" s="1019"/>
      <c r="GPF89" s="1019"/>
      <c r="GPG89" s="1019"/>
      <c r="GPH89" s="1019"/>
      <c r="GPI89" s="1019"/>
      <c r="GPJ89" s="1019"/>
      <c r="GPK89" s="1019"/>
      <c r="GPL89" s="1019"/>
      <c r="GPM89" s="1019"/>
      <c r="GPN89" s="1019"/>
      <c r="GPO89" s="1019"/>
      <c r="GPP89" s="1019"/>
      <c r="GPQ89" s="1019"/>
      <c r="GPR89" s="1019"/>
      <c r="GPS89" s="1019"/>
      <c r="GPT89" s="1019"/>
      <c r="GPU89" s="1019"/>
      <c r="GPV89" s="1019"/>
      <c r="GPW89" s="1019"/>
      <c r="GPX89" s="1019"/>
      <c r="GPY89" s="1019"/>
      <c r="GPZ89" s="1019"/>
      <c r="GQA89" s="1019"/>
      <c r="GQB89" s="1019"/>
      <c r="GQC89" s="1019"/>
      <c r="GQD89" s="1019"/>
      <c r="GQE89" s="1019"/>
      <c r="GQF89" s="1019"/>
      <c r="GQG89" s="1019"/>
      <c r="GQH89" s="1019"/>
      <c r="GQI89" s="1019"/>
      <c r="GQJ89" s="1019"/>
      <c r="GQK89" s="1019"/>
      <c r="GQL89" s="1019"/>
      <c r="GQM89" s="1019"/>
      <c r="GQN89" s="1019"/>
      <c r="GQO89" s="1019"/>
      <c r="GQP89" s="1019"/>
      <c r="GQQ89" s="1019"/>
      <c r="GQR89" s="1019"/>
      <c r="GQS89" s="1019"/>
      <c r="GQT89" s="1019"/>
      <c r="GQU89" s="1019"/>
      <c r="GQV89" s="1019"/>
      <c r="GQW89" s="1019"/>
      <c r="GQX89" s="1019"/>
      <c r="GQY89" s="1019"/>
      <c r="GQZ89" s="1019"/>
      <c r="GRA89" s="1019"/>
      <c r="GRB89" s="1019"/>
      <c r="GRC89" s="1019"/>
      <c r="GRD89" s="1019"/>
      <c r="GRE89" s="1019"/>
      <c r="GRF89" s="1019"/>
      <c r="GRG89" s="1019"/>
      <c r="GRH89" s="1019"/>
      <c r="GRI89" s="1019"/>
      <c r="GRJ89" s="1019"/>
      <c r="GRK89" s="1019"/>
      <c r="GRL89" s="1019"/>
      <c r="GRM89" s="1019"/>
      <c r="GRN89" s="1019"/>
      <c r="GRO89" s="1019"/>
      <c r="GRP89" s="1019"/>
      <c r="GRQ89" s="1019"/>
      <c r="GRR89" s="1019"/>
      <c r="GRS89" s="1019"/>
      <c r="GRT89" s="1019"/>
      <c r="GRU89" s="1019"/>
      <c r="GRV89" s="1019"/>
      <c r="GRW89" s="1019"/>
      <c r="GRX89" s="1019"/>
      <c r="GRY89" s="1019"/>
      <c r="GRZ89" s="1019"/>
      <c r="GSA89" s="1019"/>
      <c r="GSB89" s="1019"/>
      <c r="GSC89" s="1019"/>
      <c r="GSD89" s="1019"/>
      <c r="GSE89" s="1019"/>
      <c r="GSF89" s="1019"/>
      <c r="GSG89" s="1019"/>
      <c r="GSH89" s="1019"/>
      <c r="GSI89" s="1019"/>
      <c r="GSJ89" s="1019"/>
      <c r="GSK89" s="1019"/>
      <c r="GSL89" s="1019"/>
      <c r="GSM89" s="1019"/>
      <c r="GSN89" s="1019"/>
      <c r="GSO89" s="1019"/>
      <c r="GSP89" s="1019"/>
      <c r="GSQ89" s="1019"/>
      <c r="GSR89" s="1019"/>
      <c r="GSS89" s="1019"/>
      <c r="GST89" s="1019"/>
      <c r="GSU89" s="1019"/>
      <c r="GSV89" s="1019"/>
      <c r="GSW89" s="1019"/>
      <c r="GSX89" s="1019"/>
      <c r="GSY89" s="1019"/>
      <c r="GSZ89" s="1019"/>
      <c r="GTA89" s="1019"/>
      <c r="GTB89" s="1019"/>
      <c r="GTC89" s="1019"/>
      <c r="GTD89" s="1019"/>
      <c r="GTE89" s="1019"/>
      <c r="GTF89" s="1019"/>
      <c r="GTG89" s="1019"/>
      <c r="GTH89" s="1019"/>
      <c r="GTI89" s="1019"/>
      <c r="GTJ89" s="1019"/>
      <c r="GTK89" s="1019"/>
      <c r="GTL89" s="1019"/>
      <c r="GTM89" s="1019"/>
      <c r="GTN89" s="1019"/>
      <c r="GTO89" s="1019"/>
      <c r="GTP89" s="1019"/>
      <c r="GTQ89" s="1019"/>
      <c r="GTR89" s="1019"/>
      <c r="GTS89" s="1019"/>
      <c r="GTT89" s="1019"/>
      <c r="GTU89" s="1019"/>
      <c r="GTV89" s="1019"/>
      <c r="GTW89" s="1019"/>
      <c r="GTX89" s="1019"/>
      <c r="GTY89" s="1019"/>
      <c r="GTZ89" s="1019"/>
      <c r="GUA89" s="1019"/>
      <c r="GUB89" s="1019"/>
      <c r="GUC89" s="1019"/>
      <c r="GUD89" s="1019"/>
      <c r="GUE89" s="1019"/>
      <c r="GUF89" s="1019"/>
      <c r="GUG89" s="1019"/>
      <c r="GUH89" s="1019"/>
      <c r="GUI89" s="1019"/>
      <c r="GUJ89" s="1019"/>
      <c r="GUK89" s="1019"/>
      <c r="GUL89" s="1019"/>
      <c r="GUM89" s="1019"/>
      <c r="GUN89" s="1019"/>
      <c r="GUO89" s="1019"/>
      <c r="GUP89" s="1019"/>
      <c r="GUQ89" s="1019"/>
      <c r="GUR89" s="1019"/>
      <c r="GUS89" s="1019"/>
      <c r="GUT89" s="1019"/>
      <c r="GUU89" s="1019"/>
      <c r="GUV89" s="1019"/>
      <c r="GUW89" s="1019"/>
      <c r="GUX89" s="1019"/>
      <c r="GUY89" s="1019"/>
      <c r="GUZ89" s="1019"/>
      <c r="GVA89" s="1019"/>
      <c r="GVB89" s="1019"/>
      <c r="GVC89" s="1019"/>
      <c r="GVD89" s="1019"/>
      <c r="GVE89" s="1019"/>
      <c r="GVF89" s="1019"/>
      <c r="GVG89" s="1019"/>
      <c r="GVH89" s="1019"/>
      <c r="GVI89" s="1019"/>
      <c r="GVJ89" s="1019"/>
      <c r="GVK89" s="1019"/>
      <c r="GVL89" s="1019"/>
      <c r="GVM89" s="1019"/>
      <c r="GVN89" s="1019"/>
      <c r="GVO89" s="1019"/>
      <c r="GVP89" s="1019"/>
      <c r="GVQ89" s="1019"/>
      <c r="GVR89" s="1019"/>
      <c r="GVS89" s="1019"/>
      <c r="GVT89" s="1019"/>
      <c r="GVU89" s="1019"/>
      <c r="GVV89" s="1019"/>
      <c r="GVW89" s="1019"/>
      <c r="GVX89" s="1019"/>
      <c r="GVY89" s="1019"/>
      <c r="GVZ89" s="1019"/>
      <c r="GWA89" s="1019"/>
      <c r="GWB89" s="1019"/>
      <c r="GWC89" s="1019"/>
      <c r="GWD89" s="1019"/>
      <c r="GWE89" s="1019"/>
      <c r="GWF89" s="1019"/>
      <c r="GWG89" s="1019"/>
      <c r="GWH89" s="1019"/>
      <c r="GWI89" s="1019"/>
      <c r="GWJ89" s="1019"/>
      <c r="GWK89" s="1019"/>
      <c r="GWL89" s="1019"/>
      <c r="GWM89" s="1019"/>
      <c r="GWN89" s="1019"/>
      <c r="GWO89" s="1019"/>
      <c r="GWP89" s="1019"/>
      <c r="GWQ89" s="1019"/>
      <c r="GWR89" s="1019"/>
      <c r="GWS89" s="1019"/>
      <c r="GWT89" s="1019"/>
      <c r="GWU89" s="1019"/>
      <c r="GWV89" s="1019"/>
      <c r="GWW89" s="1019"/>
      <c r="GWX89" s="1019"/>
      <c r="GWY89" s="1019"/>
      <c r="GWZ89" s="1019"/>
      <c r="GXA89" s="1019"/>
      <c r="GXB89" s="1019"/>
      <c r="GXC89" s="1019"/>
      <c r="GXD89" s="1019"/>
      <c r="GXE89" s="1019"/>
      <c r="GXF89" s="1019"/>
      <c r="GXG89" s="1019"/>
      <c r="GXH89" s="1019"/>
      <c r="GXI89" s="1019"/>
      <c r="GXJ89" s="1019"/>
      <c r="GXK89" s="1019"/>
      <c r="GXL89" s="1019"/>
      <c r="GXM89" s="1019"/>
      <c r="GXN89" s="1019"/>
      <c r="GXO89" s="1019"/>
      <c r="GXP89" s="1019"/>
      <c r="GXQ89" s="1019"/>
      <c r="GXR89" s="1019"/>
      <c r="GXS89" s="1019"/>
      <c r="GXT89" s="1019"/>
      <c r="GXU89" s="1019"/>
      <c r="GXV89" s="1019"/>
      <c r="GXW89" s="1019"/>
      <c r="GXX89" s="1019"/>
      <c r="GXY89" s="1019"/>
      <c r="GXZ89" s="1019"/>
      <c r="GYA89" s="1019"/>
      <c r="GYB89" s="1019"/>
      <c r="GYC89" s="1019"/>
      <c r="GYD89" s="1019"/>
      <c r="GYE89" s="1019"/>
      <c r="GYF89" s="1019"/>
      <c r="GYG89" s="1019"/>
      <c r="GYH89" s="1019"/>
      <c r="GYI89" s="1019"/>
      <c r="GYJ89" s="1019"/>
      <c r="GYK89" s="1019"/>
      <c r="GYL89" s="1019"/>
      <c r="GYM89" s="1019"/>
      <c r="GYN89" s="1019"/>
      <c r="GYO89" s="1019"/>
      <c r="GYP89" s="1019"/>
      <c r="GYQ89" s="1019"/>
      <c r="GYR89" s="1019"/>
      <c r="GYS89" s="1019"/>
      <c r="GYT89" s="1019"/>
      <c r="GYU89" s="1019"/>
      <c r="GYV89" s="1019"/>
      <c r="GYW89" s="1019"/>
      <c r="GYX89" s="1019"/>
      <c r="GYY89" s="1019"/>
      <c r="GYZ89" s="1019"/>
      <c r="GZA89" s="1019"/>
      <c r="GZB89" s="1019"/>
      <c r="GZC89" s="1019"/>
      <c r="GZD89" s="1019"/>
      <c r="GZE89" s="1019"/>
      <c r="GZF89" s="1019"/>
      <c r="GZG89" s="1019"/>
      <c r="GZH89" s="1019"/>
      <c r="GZI89" s="1019"/>
      <c r="GZJ89" s="1019"/>
      <c r="GZK89" s="1019"/>
      <c r="GZL89" s="1019"/>
      <c r="GZM89" s="1019"/>
      <c r="GZN89" s="1019"/>
      <c r="GZO89" s="1019"/>
      <c r="GZP89" s="1019"/>
      <c r="GZQ89" s="1019"/>
      <c r="GZR89" s="1019"/>
      <c r="GZS89" s="1019"/>
      <c r="GZT89" s="1019"/>
      <c r="GZU89" s="1019"/>
      <c r="GZV89" s="1019"/>
      <c r="GZW89" s="1019"/>
      <c r="GZX89" s="1019"/>
      <c r="GZY89" s="1019"/>
      <c r="GZZ89" s="1019"/>
      <c r="HAA89" s="1019"/>
      <c r="HAB89" s="1019"/>
      <c r="HAC89" s="1019"/>
      <c r="HAD89" s="1019"/>
      <c r="HAE89" s="1019"/>
      <c r="HAF89" s="1019"/>
      <c r="HAG89" s="1019"/>
      <c r="HAH89" s="1019"/>
      <c r="HAI89" s="1019"/>
      <c r="HAJ89" s="1019"/>
      <c r="HAK89" s="1019"/>
      <c r="HAL89" s="1019"/>
      <c r="HAM89" s="1019"/>
      <c r="HAN89" s="1019"/>
      <c r="HAO89" s="1019"/>
      <c r="HAP89" s="1019"/>
      <c r="HAQ89" s="1019"/>
      <c r="HAR89" s="1019"/>
      <c r="HAS89" s="1019"/>
      <c r="HAT89" s="1019"/>
      <c r="HAU89" s="1019"/>
      <c r="HAV89" s="1019"/>
      <c r="HAW89" s="1019"/>
      <c r="HAX89" s="1019"/>
      <c r="HAY89" s="1019"/>
      <c r="HAZ89" s="1019"/>
      <c r="HBA89" s="1019"/>
      <c r="HBB89" s="1019"/>
      <c r="HBC89" s="1019"/>
      <c r="HBD89" s="1019"/>
      <c r="HBE89" s="1019"/>
      <c r="HBF89" s="1019"/>
      <c r="HBG89" s="1019"/>
      <c r="HBH89" s="1019"/>
      <c r="HBI89" s="1019"/>
      <c r="HBJ89" s="1019"/>
      <c r="HBK89" s="1019"/>
      <c r="HBL89" s="1019"/>
      <c r="HBM89" s="1019"/>
      <c r="HBN89" s="1019"/>
      <c r="HBO89" s="1019"/>
      <c r="HBP89" s="1019"/>
      <c r="HBQ89" s="1019"/>
      <c r="HBR89" s="1019"/>
      <c r="HBS89" s="1019"/>
      <c r="HBT89" s="1019"/>
      <c r="HBU89" s="1019"/>
      <c r="HBV89" s="1019"/>
      <c r="HBW89" s="1019"/>
      <c r="HBX89" s="1019"/>
      <c r="HBY89" s="1019"/>
      <c r="HBZ89" s="1019"/>
      <c r="HCA89" s="1019"/>
      <c r="HCB89" s="1019"/>
      <c r="HCC89" s="1019"/>
      <c r="HCD89" s="1019"/>
      <c r="HCE89" s="1019"/>
      <c r="HCF89" s="1019"/>
      <c r="HCG89" s="1019"/>
      <c r="HCH89" s="1019"/>
      <c r="HCI89" s="1019"/>
      <c r="HCJ89" s="1019"/>
      <c r="HCK89" s="1019"/>
      <c r="HCL89" s="1019"/>
      <c r="HCM89" s="1019"/>
      <c r="HCN89" s="1019"/>
      <c r="HCO89" s="1019"/>
      <c r="HCP89" s="1019"/>
      <c r="HCQ89" s="1019"/>
      <c r="HCR89" s="1019"/>
      <c r="HCS89" s="1019"/>
      <c r="HCT89" s="1019"/>
      <c r="HCU89" s="1019"/>
      <c r="HCV89" s="1019"/>
      <c r="HCW89" s="1019"/>
      <c r="HCX89" s="1019"/>
      <c r="HCY89" s="1019"/>
      <c r="HCZ89" s="1019"/>
      <c r="HDA89" s="1019"/>
      <c r="HDB89" s="1019"/>
      <c r="HDC89" s="1019"/>
      <c r="HDD89" s="1019"/>
      <c r="HDE89" s="1019"/>
      <c r="HDF89" s="1019"/>
      <c r="HDG89" s="1019"/>
      <c r="HDH89" s="1019"/>
      <c r="HDI89" s="1019"/>
      <c r="HDJ89" s="1019"/>
      <c r="HDK89" s="1019"/>
      <c r="HDL89" s="1019"/>
      <c r="HDM89" s="1019"/>
      <c r="HDN89" s="1019"/>
      <c r="HDO89" s="1019"/>
      <c r="HDP89" s="1019"/>
      <c r="HDQ89" s="1019"/>
      <c r="HDR89" s="1019"/>
      <c r="HDS89" s="1019"/>
      <c r="HDT89" s="1019"/>
      <c r="HDU89" s="1019"/>
      <c r="HDV89" s="1019"/>
      <c r="HDW89" s="1019"/>
      <c r="HDX89" s="1019"/>
      <c r="HDY89" s="1019"/>
      <c r="HDZ89" s="1019"/>
      <c r="HEA89" s="1019"/>
      <c r="HEB89" s="1019"/>
      <c r="HEC89" s="1019"/>
      <c r="HED89" s="1019"/>
      <c r="HEE89" s="1019"/>
      <c r="HEF89" s="1019"/>
      <c r="HEG89" s="1019"/>
      <c r="HEH89" s="1019"/>
      <c r="HEI89" s="1019"/>
      <c r="HEJ89" s="1019"/>
      <c r="HEK89" s="1019"/>
      <c r="HEL89" s="1019"/>
      <c r="HEM89" s="1019"/>
      <c r="HEN89" s="1019"/>
      <c r="HEO89" s="1019"/>
      <c r="HEP89" s="1019"/>
      <c r="HEQ89" s="1019"/>
      <c r="HER89" s="1019"/>
      <c r="HES89" s="1019"/>
      <c r="HET89" s="1019"/>
      <c r="HEU89" s="1019"/>
      <c r="HEV89" s="1019"/>
      <c r="HEW89" s="1019"/>
      <c r="HEX89" s="1019"/>
      <c r="HEY89" s="1019"/>
      <c r="HEZ89" s="1019"/>
      <c r="HFA89" s="1019"/>
      <c r="HFB89" s="1019"/>
      <c r="HFC89" s="1019"/>
      <c r="HFD89" s="1019"/>
      <c r="HFE89" s="1019"/>
      <c r="HFF89" s="1019"/>
      <c r="HFG89" s="1019"/>
      <c r="HFH89" s="1019"/>
      <c r="HFI89" s="1019"/>
      <c r="HFJ89" s="1019"/>
      <c r="HFK89" s="1019"/>
      <c r="HFL89" s="1019"/>
      <c r="HFM89" s="1019"/>
      <c r="HFN89" s="1019"/>
      <c r="HFO89" s="1019"/>
      <c r="HFP89" s="1019"/>
      <c r="HFQ89" s="1019"/>
      <c r="HFR89" s="1019"/>
      <c r="HFS89" s="1019"/>
      <c r="HFT89" s="1019"/>
      <c r="HFU89" s="1019"/>
      <c r="HFV89" s="1019"/>
      <c r="HFW89" s="1019"/>
      <c r="HFX89" s="1019"/>
      <c r="HFY89" s="1019"/>
      <c r="HFZ89" s="1019"/>
      <c r="HGA89" s="1019"/>
      <c r="HGB89" s="1019"/>
      <c r="HGC89" s="1019"/>
      <c r="HGD89" s="1019"/>
      <c r="HGE89" s="1019"/>
      <c r="HGF89" s="1019"/>
      <c r="HGG89" s="1019"/>
      <c r="HGH89" s="1019"/>
      <c r="HGI89" s="1019"/>
      <c r="HGJ89" s="1019"/>
      <c r="HGK89" s="1019"/>
      <c r="HGL89" s="1019"/>
      <c r="HGM89" s="1019"/>
      <c r="HGN89" s="1019"/>
      <c r="HGO89" s="1019"/>
      <c r="HGP89" s="1019"/>
      <c r="HGQ89" s="1019"/>
      <c r="HGR89" s="1019"/>
      <c r="HGS89" s="1019"/>
      <c r="HGT89" s="1019"/>
      <c r="HGU89" s="1019"/>
      <c r="HGV89" s="1019"/>
      <c r="HGW89" s="1019"/>
      <c r="HGX89" s="1019"/>
      <c r="HGY89" s="1019"/>
      <c r="HGZ89" s="1019"/>
      <c r="HHA89" s="1019"/>
      <c r="HHB89" s="1019"/>
      <c r="HHC89" s="1019"/>
      <c r="HHD89" s="1019"/>
      <c r="HHE89" s="1019"/>
      <c r="HHF89" s="1019"/>
      <c r="HHG89" s="1019"/>
      <c r="HHH89" s="1019"/>
      <c r="HHI89" s="1019"/>
      <c r="HHJ89" s="1019"/>
      <c r="HHK89" s="1019"/>
      <c r="HHL89" s="1019"/>
      <c r="HHM89" s="1019"/>
      <c r="HHN89" s="1019"/>
      <c r="HHO89" s="1019"/>
      <c r="HHP89" s="1019"/>
      <c r="HHQ89" s="1019"/>
      <c r="HHR89" s="1019"/>
      <c r="HHS89" s="1019"/>
      <c r="HHT89" s="1019"/>
      <c r="HHU89" s="1019"/>
      <c r="HHV89" s="1019"/>
      <c r="HHW89" s="1019"/>
      <c r="HHX89" s="1019"/>
      <c r="HHY89" s="1019"/>
      <c r="HHZ89" s="1019"/>
      <c r="HIA89" s="1019"/>
      <c r="HIB89" s="1019"/>
      <c r="HIC89" s="1019"/>
      <c r="HID89" s="1019"/>
      <c r="HIE89" s="1019"/>
      <c r="HIF89" s="1019"/>
      <c r="HIG89" s="1019"/>
      <c r="HIH89" s="1019"/>
      <c r="HII89" s="1019"/>
      <c r="HIJ89" s="1019"/>
      <c r="HIK89" s="1019"/>
      <c r="HIL89" s="1019"/>
      <c r="HIM89" s="1019"/>
      <c r="HIN89" s="1019"/>
      <c r="HIO89" s="1019"/>
      <c r="HIP89" s="1019"/>
      <c r="HIQ89" s="1019"/>
      <c r="HIR89" s="1019"/>
      <c r="HIS89" s="1019"/>
      <c r="HIT89" s="1019"/>
      <c r="HIU89" s="1019"/>
      <c r="HIV89" s="1019"/>
      <c r="HIW89" s="1019"/>
      <c r="HIX89" s="1019"/>
      <c r="HIY89" s="1019"/>
      <c r="HIZ89" s="1019"/>
      <c r="HJA89" s="1019"/>
      <c r="HJB89" s="1019"/>
      <c r="HJC89" s="1019"/>
      <c r="HJD89" s="1019"/>
      <c r="HJE89" s="1019"/>
      <c r="HJF89" s="1019"/>
      <c r="HJG89" s="1019"/>
      <c r="HJH89" s="1019"/>
      <c r="HJI89" s="1019"/>
      <c r="HJJ89" s="1019"/>
      <c r="HJK89" s="1019"/>
      <c r="HJL89" s="1019"/>
      <c r="HJM89" s="1019"/>
      <c r="HJN89" s="1019"/>
      <c r="HJO89" s="1019"/>
      <c r="HJP89" s="1019"/>
      <c r="HJQ89" s="1019"/>
      <c r="HJR89" s="1019"/>
      <c r="HJS89" s="1019"/>
      <c r="HJT89" s="1019"/>
      <c r="HJU89" s="1019"/>
      <c r="HJV89" s="1019"/>
      <c r="HJW89" s="1019"/>
      <c r="HJX89" s="1019"/>
      <c r="HJY89" s="1019"/>
      <c r="HJZ89" s="1019"/>
      <c r="HKA89" s="1019"/>
      <c r="HKB89" s="1019"/>
      <c r="HKC89" s="1019"/>
      <c r="HKD89" s="1019"/>
      <c r="HKE89" s="1019"/>
      <c r="HKF89" s="1019"/>
      <c r="HKG89" s="1019"/>
      <c r="HKH89" s="1019"/>
      <c r="HKI89" s="1019"/>
      <c r="HKJ89" s="1019"/>
      <c r="HKK89" s="1019"/>
      <c r="HKL89" s="1019"/>
      <c r="HKM89" s="1019"/>
      <c r="HKN89" s="1019"/>
      <c r="HKO89" s="1019"/>
      <c r="HKP89" s="1019"/>
      <c r="HKQ89" s="1019"/>
      <c r="HKR89" s="1019"/>
      <c r="HKS89" s="1019"/>
      <c r="HKT89" s="1019"/>
      <c r="HKU89" s="1019"/>
      <c r="HKV89" s="1019"/>
      <c r="HKW89" s="1019"/>
      <c r="HKX89" s="1019"/>
      <c r="HKY89" s="1019"/>
      <c r="HKZ89" s="1019"/>
      <c r="HLA89" s="1019"/>
      <c r="HLB89" s="1019"/>
      <c r="HLC89" s="1019"/>
      <c r="HLD89" s="1019"/>
      <c r="HLE89" s="1019"/>
      <c r="HLF89" s="1019"/>
      <c r="HLG89" s="1019"/>
      <c r="HLH89" s="1019"/>
      <c r="HLI89" s="1019"/>
      <c r="HLJ89" s="1019"/>
      <c r="HLK89" s="1019"/>
      <c r="HLL89" s="1019"/>
      <c r="HLM89" s="1019"/>
      <c r="HLN89" s="1019"/>
      <c r="HLO89" s="1019"/>
      <c r="HLP89" s="1019"/>
      <c r="HLQ89" s="1019"/>
      <c r="HLR89" s="1019"/>
      <c r="HLS89" s="1019"/>
      <c r="HLT89" s="1019"/>
      <c r="HLU89" s="1019"/>
      <c r="HLV89" s="1019"/>
      <c r="HLW89" s="1019"/>
      <c r="HLX89" s="1019"/>
      <c r="HLY89" s="1019"/>
      <c r="HLZ89" s="1019"/>
      <c r="HMA89" s="1019"/>
      <c r="HMB89" s="1019"/>
      <c r="HMC89" s="1019"/>
      <c r="HMD89" s="1019"/>
      <c r="HME89" s="1019"/>
      <c r="HMF89" s="1019"/>
      <c r="HMG89" s="1019"/>
      <c r="HMH89" s="1019"/>
      <c r="HMI89" s="1019"/>
      <c r="HMJ89" s="1019"/>
      <c r="HMK89" s="1019"/>
      <c r="HML89" s="1019"/>
      <c r="HMM89" s="1019"/>
      <c r="HMN89" s="1019"/>
      <c r="HMO89" s="1019"/>
      <c r="HMP89" s="1019"/>
      <c r="HMQ89" s="1019"/>
      <c r="HMR89" s="1019"/>
      <c r="HMS89" s="1019"/>
      <c r="HMT89" s="1019"/>
      <c r="HMU89" s="1019"/>
      <c r="HMV89" s="1019"/>
      <c r="HMW89" s="1019"/>
      <c r="HMX89" s="1019"/>
      <c r="HMY89" s="1019"/>
      <c r="HMZ89" s="1019"/>
      <c r="HNA89" s="1019"/>
      <c r="HNB89" s="1019"/>
      <c r="HNC89" s="1019"/>
      <c r="HND89" s="1019"/>
      <c r="HNE89" s="1019"/>
      <c r="HNF89" s="1019"/>
      <c r="HNG89" s="1019"/>
      <c r="HNH89" s="1019"/>
      <c r="HNI89" s="1019"/>
      <c r="HNJ89" s="1019"/>
      <c r="HNK89" s="1019"/>
      <c r="HNL89" s="1019"/>
      <c r="HNM89" s="1019"/>
      <c r="HNN89" s="1019"/>
      <c r="HNO89" s="1019"/>
      <c r="HNP89" s="1019"/>
      <c r="HNQ89" s="1019"/>
      <c r="HNR89" s="1019"/>
      <c r="HNS89" s="1019"/>
      <c r="HNT89" s="1019"/>
      <c r="HNU89" s="1019"/>
      <c r="HNV89" s="1019"/>
      <c r="HNW89" s="1019"/>
      <c r="HNX89" s="1019"/>
      <c r="HNY89" s="1019"/>
      <c r="HNZ89" s="1019"/>
      <c r="HOA89" s="1019"/>
      <c r="HOB89" s="1019"/>
      <c r="HOC89" s="1019"/>
      <c r="HOD89" s="1019"/>
      <c r="HOE89" s="1019"/>
      <c r="HOF89" s="1019"/>
      <c r="HOG89" s="1019"/>
      <c r="HOH89" s="1019"/>
      <c r="HOI89" s="1019"/>
      <c r="HOJ89" s="1019"/>
      <c r="HOK89" s="1019"/>
      <c r="HOL89" s="1019"/>
      <c r="HOM89" s="1019"/>
      <c r="HON89" s="1019"/>
      <c r="HOO89" s="1019"/>
      <c r="HOP89" s="1019"/>
      <c r="HOQ89" s="1019"/>
      <c r="HOR89" s="1019"/>
      <c r="HOS89" s="1019"/>
      <c r="HOT89" s="1019"/>
      <c r="HOU89" s="1019"/>
      <c r="HOV89" s="1019"/>
      <c r="HOW89" s="1019"/>
      <c r="HOX89" s="1019"/>
      <c r="HOY89" s="1019"/>
      <c r="HOZ89" s="1019"/>
      <c r="HPA89" s="1019"/>
      <c r="HPB89" s="1019"/>
      <c r="HPC89" s="1019"/>
      <c r="HPD89" s="1019"/>
      <c r="HPE89" s="1019"/>
      <c r="HPF89" s="1019"/>
      <c r="HPG89" s="1019"/>
      <c r="HPH89" s="1019"/>
      <c r="HPI89" s="1019"/>
      <c r="HPJ89" s="1019"/>
      <c r="HPK89" s="1019"/>
      <c r="HPL89" s="1019"/>
      <c r="HPM89" s="1019"/>
      <c r="HPN89" s="1019"/>
      <c r="HPO89" s="1019"/>
      <c r="HPP89" s="1019"/>
      <c r="HPQ89" s="1019"/>
      <c r="HPR89" s="1019"/>
      <c r="HPS89" s="1019"/>
      <c r="HPT89" s="1019"/>
      <c r="HPU89" s="1019"/>
      <c r="HPV89" s="1019"/>
      <c r="HPW89" s="1019"/>
      <c r="HPX89" s="1019"/>
      <c r="HPY89" s="1019"/>
      <c r="HPZ89" s="1019"/>
      <c r="HQA89" s="1019"/>
      <c r="HQB89" s="1019"/>
      <c r="HQC89" s="1019"/>
      <c r="HQD89" s="1019"/>
      <c r="HQE89" s="1019"/>
      <c r="HQF89" s="1019"/>
      <c r="HQG89" s="1019"/>
      <c r="HQH89" s="1019"/>
      <c r="HQI89" s="1019"/>
      <c r="HQJ89" s="1019"/>
      <c r="HQK89" s="1019"/>
      <c r="HQL89" s="1019"/>
      <c r="HQM89" s="1019"/>
      <c r="HQN89" s="1019"/>
      <c r="HQO89" s="1019"/>
      <c r="HQP89" s="1019"/>
      <c r="HQQ89" s="1019"/>
      <c r="HQR89" s="1019"/>
      <c r="HQS89" s="1019"/>
      <c r="HQT89" s="1019"/>
      <c r="HQU89" s="1019"/>
      <c r="HQV89" s="1019"/>
      <c r="HQW89" s="1019"/>
      <c r="HQX89" s="1019"/>
      <c r="HQY89" s="1019"/>
      <c r="HQZ89" s="1019"/>
      <c r="HRA89" s="1019"/>
      <c r="HRB89" s="1019"/>
      <c r="HRC89" s="1019"/>
      <c r="HRD89" s="1019"/>
      <c r="HRE89" s="1019"/>
      <c r="HRF89" s="1019"/>
      <c r="HRG89" s="1019"/>
      <c r="HRH89" s="1019"/>
      <c r="HRI89" s="1019"/>
      <c r="HRJ89" s="1019"/>
      <c r="HRK89" s="1019"/>
      <c r="HRL89" s="1019"/>
      <c r="HRM89" s="1019"/>
      <c r="HRN89" s="1019"/>
      <c r="HRO89" s="1019"/>
      <c r="HRP89" s="1019"/>
      <c r="HRQ89" s="1019"/>
      <c r="HRR89" s="1019"/>
      <c r="HRS89" s="1019"/>
      <c r="HRT89" s="1019"/>
      <c r="HRU89" s="1019"/>
      <c r="HRV89" s="1019"/>
      <c r="HRW89" s="1019"/>
      <c r="HRX89" s="1019"/>
      <c r="HRY89" s="1019"/>
      <c r="HRZ89" s="1019"/>
      <c r="HSA89" s="1019"/>
      <c r="HSB89" s="1019"/>
      <c r="HSC89" s="1019"/>
      <c r="HSD89" s="1019"/>
      <c r="HSE89" s="1019"/>
      <c r="HSF89" s="1019"/>
      <c r="HSG89" s="1019"/>
      <c r="HSH89" s="1019"/>
      <c r="HSI89" s="1019"/>
      <c r="HSJ89" s="1019"/>
      <c r="HSK89" s="1019"/>
      <c r="HSL89" s="1019"/>
      <c r="HSM89" s="1019"/>
      <c r="HSN89" s="1019"/>
      <c r="HSO89" s="1019"/>
      <c r="HSP89" s="1019"/>
      <c r="HSQ89" s="1019"/>
      <c r="HSR89" s="1019"/>
      <c r="HSS89" s="1019"/>
      <c r="HST89" s="1019"/>
      <c r="HSU89" s="1019"/>
      <c r="HSV89" s="1019"/>
      <c r="HSW89" s="1019"/>
      <c r="HSX89" s="1019"/>
      <c r="HSY89" s="1019"/>
      <c r="HSZ89" s="1019"/>
      <c r="HTA89" s="1019"/>
      <c r="HTB89" s="1019"/>
      <c r="HTC89" s="1019"/>
      <c r="HTD89" s="1019"/>
      <c r="HTE89" s="1019"/>
      <c r="HTF89" s="1019"/>
      <c r="HTG89" s="1019"/>
      <c r="HTH89" s="1019"/>
      <c r="HTI89" s="1019"/>
      <c r="HTJ89" s="1019"/>
      <c r="HTK89" s="1019"/>
      <c r="HTL89" s="1019"/>
      <c r="HTM89" s="1019"/>
      <c r="HTN89" s="1019"/>
      <c r="HTO89" s="1019"/>
      <c r="HTP89" s="1019"/>
      <c r="HTQ89" s="1019"/>
      <c r="HTR89" s="1019"/>
      <c r="HTS89" s="1019"/>
      <c r="HTT89" s="1019"/>
      <c r="HTU89" s="1019"/>
      <c r="HTV89" s="1019"/>
      <c r="HTW89" s="1019"/>
      <c r="HTX89" s="1019"/>
      <c r="HTY89" s="1019"/>
      <c r="HTZ89" s="1019"/>
      <c r="HUA89" s="1019"/>
      <c r="HUB89" s="1019"/>
      <c r="HUC89" s="1019"/>
      <c r="HUD89" s="1019"/>
      <c r="HUE89" s="1019"/>
      <c r="HUF89" s="1019"/>
      <c r="HUG89" s="1019"/>
      <c r="HUH89" s="1019"/>
      <c r="HUI89" s="1019"/>
      <c r="HUJ89" s="1019"/>
      <c r="HUK89" s="1019"/>
      <c r="HUL89" s="1019"/>
      <c r="HUM89" s="1019"/>
      <c r="HUN89" s="1019"/>
      <c r="HUO89" s="1019"/>
      <c r="HUP89" s="1019"/>
      <c r="HUQ89" s="1019"/>
      <c r="HUR89" s="1019"/>
      <c r="HUS89" s="1019"/>
      <c r="HUT89" s="1019"/>
      <c r="HUU89" s="1019"/>
      <c r="HUV89" s="1019"/>
      <c r="HUW89" s="1019"/>
      <c r="HUX89" s="1019"/>
      <c r="HUY89" s="1019"/>
      <c r="HUZ89" s="1019"/>
      <c r="HVA89" s="1019"/>
      <c r="HVB89" s="1019"/>
      <c r="HVC89" s="1019"/>
      <c r="HVD89" s="1019"/>
      <c r="HVE89" s="1019"/>
      <c r="HVF89" s="1019"/>
      <c r="HVG89" s="1019"/>
      <c r="HVH89" s="1019"/>
      <c r="HVI89" s="1019"/>
      <c r="HVJ89" s="1019"/>
      <c r="HVK89" s="1019"/>
      <c r="HVL89" s="1019"/>
      <c r="HVM89" s="1019"/>
      <c r="HVN89" s="1019"/>
      <c r="HVO89" s="1019"/>
      <c r="HVP89" s="1019"/>
      <c r="HVQ89" s="1019"/>
      <c r="HVR89" s="1019"/>
      <c r="HVS89" s="1019"/>
      <c r="HVT89" s="1019"/>
      <c r="HVU89" s="1019"/>
      <c r="HVV89" s="1019"/>
      <c r="HVW89" s="1019"/>
      <c r="HVX89" s="1019"/>
      <c r="HVY89" s="1019"/>
      <c r="HVZ89" s="1019"/>
      <c r="HWA89" s="1019"/>
      <c r="HWB89" s="1019"/>
      <c r="HWC89" s="1019"/>
      <c r="HWD89" s="1019"/>
      <c r="HWE89" s="1019"/>
      <c r="HWF89" s="1019"/>
      <c r="HWG89" s="1019"/>
      <c r="HWH89" s="1019"/>
      <c r="HWI89" s="1019"/>
      <c r="HWJ89" s="1019"/>
      <c r="HWK89" s="1019"/>
      <c r="HWL89" s="1019"/>
      <c r="HWM89" s="1019"/>
      <c r="HWN89" s="1019"/>
      <c r="HWO89" s="1019"/>
      <c r="HWP89" s="1019"/>
      <c r="HWQ89" s="1019"/>
      <c r="HWR89" s="1019"/>
      <c r="HWS89" s="1019"/>
      <c r="HWT89" s="1019"/>
      <c r="HWU89" s="1019"/>
      <c r="HWV89" s="1019"/>
      <c r="HWW89" s="1019"/>
      <c r="HWX89" s="1019"/>
      <c r="HWY89" s="1019"/>
      <c r="HWZ89" s="1019"/>
      <c r="HXA89" s="1019"/>
      <c r="HXB89" s="1019"/>
      <c r="HXC89" s="1019"/>
      <c r="HXD89" s="1019"/>
      <c r="HXE89" s="1019"/>
      <c r="HXF89" s="1019"/>
      <c r="HXG89" s="1019"/>
      <c r="HXH89" s="1019"/>
      <c r="HXI89" s="1019"/>
      <c r="HXJ89" s="1019"/>
      <c r="HXK89" s="1019"/>
      <c r="HXL89" s="1019"/>
      <c r="HXM89" s="1019"/>
      <c r="HXN89" s="1019"/>
      <c r="HXO89" s="1019"/>
      <c r="HXP89" s="1019"/>
      <c r="HXQ89" s="1019"/>
      <c r="HXR89" s="1019"/>
      <c r="HXS89" s="1019"/>
      <c r="HXT89" s="1019"/>
      <c r="HXU89" s="1019"/>
      <c r="HXV89" s="1019"/>
      <c r="HXW89" s="1019"/>
      <c r="HXX89" s="1019"/>
      <c r="HXY89" s="1019"/>
      <c r="HXZ89" s="1019"/>
      <c r="HYA89" s="1019"/>
      <c r="HYB89" s="1019"/>
      <c r="HYC89" s="1019"/>
      <c r="HYD89" s="1019"/>
      <c r="HYE89" s="1019"/>
      <c r="HYF89" s="1019"/>
      <c r="HYG89" s="1019"/>
      <c r="HYH89" s="1019"/>
      <c r="HYI89" s="1019"/>
      <c r="HYJ89" s="1019"/>
      <c r="HYK89" s="1019"/>
      <c r="HYL89" s="1019"/>
      <c r="HYM89" s="1019"/>
      <c r="HYN89" s="1019"/>
      <c r="HYO89" s="1019"/>
      <c r="HYP89" s="1019"/>
      <c r="HYQ89" s="1019"/>
      <c r="HYR89" s="1019"/>
      <c r="HYS89" s="1019"/>
      <c r="HYT89" s="1019"/>
      <c r="HYU89" s="1019"/>
      <c r="HYV89" s="1019"/>
      <c r="HYW89" s="1019"/>
      <c r="HYX89" s="1019"/>
      <c r="HYY89" s="1019"/>
      <c r="HYZ89" s="1019"/>
      <c r="HZA89" s="1019"/>
      <c r="HZB89" s="1019"/>
      <c r="HZC89" s="1019"/>
      <c r="HZD89" s="1019"/>
      <c r="HZE89" s="1019"/>
      <c r="HZF89" s="1019"/>
      <c r="HZG89" s="1019"/>
      <c r="HZH89" s="1019"/>
      <c r="HZI89" s="1019"/>
      <c r="HZJ89" s="1019"/>
      <c r="HZK89" s="1019"/>
      <c r="HZL89" s="1019"/>
      <c r="HZM89" s="1019"/>
      <c r="HZN89" s="1019"/>
      <c r="HZO89" s="1019"/>
      <c r="HZP89" s="1019"/>
      <c r="HZQ89" s="1019"/>
      <c r="HZR89" s="1019"/>
      <c r="HZS89" s="1019"/>
      <c r="HZT89" s="1019"/>
      <c r="HZU89" s="1019"/>
      <c r="HZV89" s="1019"/>
      <c r="HZW89" s="1019"/>
      <c r="HZX89" s="1019"/>
      <c r="HZY89" s="1019"/>
      <c r="HZZ89" s="1019"/>
      <c r="IAA89" s="1019"/>
      <c r="IAB89" s="1019"/>
      <c r="IAC89" s="1019"/>
      <c r="IAD89" s="1019"/>
      <c r="IAE89" s="1019"/>
      <c r="IAF89" s="1019"/>
      <c r="IAG89" s="1019"/>
      <c r="IAH89" s="1019"/>
      <c r="IAI89" s="1019"/>
      <c r="IAJ89" s="1019"/>
      <c r="IAK89" s="1019"/>
      <c r="IAL89" s="1019"/>
      <c r="IAM89" s="1019"/>
      <c r="IAN89" s="1019"/>
      <c r="IAO89" s="1019"/>
      <c r="IAP89" s="1019"/>
      <c r="IAQ89" s="1019"/>
      <c r="IAR89" s="1019"/>
      <c r="IAS89" s="1019"/>
      <c r="IAT89" s="1019"/>
      <c r="IAU89" s="1019"/>
      <c r="IAV89" s="1019"/>
      <c r="IAW89" s="1019"/>
      <c r="IAX89" s="1019"/>
      <c r="IAY89" s="1019"/>
      <c r="IAZ89" s="1019"/>
      <c r="IBA89" s="1019"/>
      <c r="IBB89" s="1019"/>
      <c r="IBC89" s="1019"/>
      <c r="IBD89" s="1019"/>
      <c r="IBE89" s="1019"/>
      <c r="IBF89" s="1019"/>
      <c r="IBG89" s="1019"/>
      <c r="IBH89" s="1019"/>
      <c r="IBI89" s="1019"/>
      <c r="IBJ89" s="1019"/>
      <c r="IBK89" s="1019"/>
      <c r="IBL89" s="1019"/>
      <c r="IBM89" s="1019"/>
      <c r="IBN89" s="1019"/>
      <c r="IBO89" s="1019"/>
      <c r="IBP89" s="1019"/>
      <c r="IBQ89" s="1019"/>
      <c r="IBR89" s="1019"/>
      <c r="IBS89" s="1019"/>
      <c r="IBT89" s="1019"/>
      <c r="IBU89" s="1019"/>
      <c r="IBV89" s="1019"/>
      <c r="IBW89" s="1019"/>
      <c r="IBX89" s="1019"/>
      <c r="IBY89" s="1019"/>
      <c r="IBZ89" s="1019"/>
      <c r="ICA89" s="1019"/>
      <c r="ICB89" s="1019"/>
      <c r="ICC89" s="1019"/>
      <c r="ICD89" s="1019"/>
      <c r="ICE89" s="1019"/>
      <c r="ICF89" s="1019"/>
      <c r="ICG89" s="1019"/>
      <c r="ICH89" s="1019"/>
      <c r="ICI89" s="1019"/>
      <c r="ICJ89" s="1019"/>
      <c r="ICK89" s="1019"/>
      <c r="ICL89" s="1019"/>
      <c r="ICM89" s="1019"/>
      <c r="ICN89" s="1019"/>
      <c r="ICO89" s="1019"/>
      <c r="ICP89" s="1019"/>
      <c r="ICQ89" s="1019"/>
      <c r="ICR89" s="1019"/>
      <c r="ICS89" s="1019"/>
      <c r="ICT89" s="1019"/>
      <c r="ICU89" s="1019"/>
      <c r="ICV89" s="1019"/>
      <c r="ICW89" s="1019"/>
      <c r="ICX89" s="1019"/>
      <c r="ICY89" s="1019"/>
      <c r="ICZ89" s="1019"/>
      <c r="IDA89" s="1019"/>
      <c r="IDB89" s="1019"/>
      <c r="IDC89" s="1019"/>
      <c r="IDD89" s="1019"/>
      <c r="IDE89" s="1019"/>
      <c r="IDF89" s="1019"/>
      <c r="IDG89" s="1019"/>
      <c r="IDH89" s="1019"/>
      <c r="IDI89" s="1019"/>
      <c r="IDJ89" s="1019"/>
      <c r="IDK89" s="1019"/>
      <c r="IDL89" s="1019"/>
      <c r="IDM89" s="1019"/>
      <c r="IDN89" s="1019"/>
      <c r="IDO89" s="1019"/>
      <c r="IDP89" s="1019"/>
      <c r="IDQ89" s="1019"/>
      <c r="IDR89" s="1019"/>
      <c r="IDS89" s="1019"/>
      <c r="IDT89" s="1019"/>
      <c r="IDU89" s="1019"/>
      <c r="IDV89" s="1019"/>
      <c r="IDW89" s="1019"/>
      <c r="IDX89" s="1019"/>
      <c r="IDY89" s="1019"/>
      <c r="IDZ89" s="1019"/>
      <c r="IEA89" s="1019"/>
      <c r="IEB89" s="1019"/>
      <c r="IEC89" s="1019"/>
      <c r="IED89" s="1019"/>
      <c r="IEE89" s="1019"/>
      <c r="IEF89" s="1019"/>
      <c r="IEG89" s="1019"/>
      <c r="IEH89" s="1019"/>
      <c r="IEI89" s="1019"/>
      <c r="IEJ89" s="1019"/>
      <c r="IEK89" s="1019"/>
      <c r="IEL89" s="1019"/>
      <c r="IEM89" s="1019"/>
      <c r="IEN89" s="1019"/>
      <c r="IEO89" s="1019"/>
      <c r="IEP89" s="1019"/>
      <c r="IEQ89" s="1019"/>
      <c r="IER89" s="1019"/>
      <c r="IES89" s="1019"/>
      <c r="IET89" s="1019"/>
      <c r="IEU89" s="1019"/>
      <c r="IEV89" s="1019"/>
      <c r="IEW89" s="1019"/>
      <c r="IEX89" s="1019"/>
      <c r="IEY89" s="1019"/>
      <c r="IEZ89" s="1019"/>
      <c r="IFA89" s="1019"/>
      <c r="IFB89" s="1019"/>
      <c r="IFC89" s="1019"/>
      <c r="IFD89" s="1019"/>
      <c r="IFE89" s="1019"/>
      <c r="IFF89" s="1019"/>
      <c r="IFG89" s="1019"/>
      <c r="IFH89" s="1019"/>
      <c r="IFI89" s="1019"/>
      <c r="IFJ89" s="1019"/>
      <c r="IFK89" s="1019"/>
      <c r="IFL89" s="1019"/>
      <c r="IFM89" s="1019"/>
      <c r="IFN89" s="1019"/>
      <c r="IFO89" s="1019"/>
      <c r="IFP89" s="1019"/>
      <c r="IFQ89" s="1019"/>
      <c r="IFR89" s="1019"/>
      <c r="IFS89" s="1019"/>
      <c r="IFT89" s="1019"/>
      <c r="IFU89" s="1019"/>
      <c r="IFV89" s="1019"/>
      <c r="IFW89" s="1019"/>
      <c r="IFX89" s="1019"/>
      <c r="IFY89" s="1019"/>
      <c r="IFZ89" s="1019"/>
      <c r="IGA89" s="1019"/>
      <c r="IGB89" s="1019"/>
      <c r="IGC89" s="1019"/>
      <c r="IGD89" s="1019"/>
      <c r="IGE89" s="1019"/>
      <c r="IGF89" s="1019"/>
      <c r="IGG89" s="1019"/>
      <c r="IGH89" s="1019"/>
      <c r="IGI89" s="1019"/>
      <c r="IGJ89" s="1019"/>
      <c r="IGK89" s="1019"/>
      <c r="IGL89" s="1019"/>
      <c r="IGM89" s="1019"/>
      <c r="IGN89" s="1019"/>
      <c r="IGO89" s="1019"/>
      <c r="IGP89" s="1019"/>
      <c r="IGQ89" s="1019"/>
      <c r="IGR89" s="1019"/>
      <c r="IGS89" s="1019"/>
      <c r="IGT89" s="1019"/>
      <c r="IGU89" s="1019"/>
      <c r="IGV89" s="1019"/>
      <c r="IGW89" s="1019"/>
      <c r="IGX89" s="1019"/>
      <c r="IGY89" s="1019"/>
      <c r="IGZ89" s="1019"/>
      <c r="IHA89" s="1019"/>
      <c r="IHB89" s="1019"/>
      <c r="IHC89" s="1019"/>
      <c r="IHD89" s="1019"/>
      <c r="IHE89" s="1019"/>
      <c r="IHF89" s="1019"/>
      <c r="IHG89" s="1019"/>
      <c r="IHH89" s="1019"/>
      <c r="IHI89" s="1019"/>
      <c r="IHJ89" s="1019"/>
      <c r="IHK89" s="1019"/>
      <c r="IHL89" s="1019"/>
      <c r="IHM89" s="1019"/>
      <c r="IHN89" s="1019"/>
      <c r="IHO89" s="1019"/>
      <c r="IHP89" s="1019"/>
      <c r="IHQ89" s="1019"/>
      <c r="IHR89" s="1019"/>
      <c r="IHS89" s="1019"/>
      <c r="IHT89" s="1019"/>
      <c r="IHU89" s="1019"/>
      <c r="IHV89" s="1019"/>
      <c r="IHW89" s="1019"/>
      <c r="IHX89" s="1019"/>
      <c r="IHY89" s="1019"/>
      <c r="IHZ89" s="1019"/>
      <c r="IIA89" s="1019"/>
      <c r="IIB89" s="1019"/>
      <c r="IIC89" s="1019"/>
      <c r="IID89" s="1019"/>
      <c r="IIE89" s="1019"/>
      <c r="IIF89" s="1019"/>
      <c r="IIG89" s="1019"/>
      <c r="IIH89" s="1019"/>
      <c r="III89" s="1019"/>
      <c r="IIJ89" s="1019"/>
      <c r="IIK89" s="1019"/>
      <c r="IIL89" s="1019"/>
      <c r="IIM89" s="1019"/>
      <c r="IIN89" s="1019"/>
      <c r="IIO89" s="1019"/>
      <c r="IIP89" s="1019"/>
      <c r="IIQ89" s="1019"/>
      <c r="IIR89" s="1019"/>
      <c r="IIS89" s="1019"/>
      <c r="IIT89" s="1019"/>
      <c r="IIU89" s="1019"/>
      <c r="IIV89" s="1019"/>
      <c r="IIW89" s="1019"/>
      <c r="IIX89" s="1019"/>
      <c r="IIY89" s="1019"/>
      <c r="IIZ89" s="1019"/>
      <c r="IJA89" s="1019"/>
      <c r="IJB89" s="1019"/>
      <c r="IJC89" s="1019"/>
      <c r="IJD89" s="1019"/>
      <c r="IJE89" s="1019"/>
      <c r="IJF89" s="1019"/>
      <c r="IJG89" s="1019"/>
      <c r="IJH89" s="1019"/>
      <c r="IJI89" s="1019"/>
      <c r="IJJ89" s="1019"/>
      <c r="IJK89" s="1019"/>
      <c r="IJL89" s="1019"/>
      <c r="IJM89" s="1019"/>
      <c r="IJN89" s="1019"/>
      <c r="IJO89" s="1019"/>
      <c r="IJP89" s="1019"/>
      <c r="IJQ89" s="1019"/>
      <c r="IJR89" s="1019"/>
      <c r="IJS89" s="1019"/>
      <c r="IJT89" s="1019"/>
      <c r="IJU89" s="1019"/>
      <c r="IJV89" s="1019"/>
      <c r="IJW89" s="1019"/>
      <c r="IJX89" s="1019"/>
      <c r="IJY89" s="1019"/>
      <c r="IJZ89" s="1019"/>
      <c r="IKA89" s="1019"/>
      <c r="IKB89" s="1019"/>
      <c r="IKC89" s="1019"/>
      <c r="IKD89" s="1019"/>
      <c r="IKE89" s="1019"/>
      <c r="IKF89" s="1019"/>
      <c r="IKG89" s="1019"/>
      <c r="IKH89" s="1019"/>
      <c r="IKI89" s="1019"/>
      <c r="IKJ89" s="1019"/>
      <c r="IKK89" s="1019"/>
      <c r="IKL89" s="1019"/>
      <c r="IKM89" s="1019"/>
      <c r="IKN89" s="1019"/>
      <c r="IKO89" s="1019"/>
      <c r="IKP89" s="1019"/>
      <c r="IKQ89" s="1019"/>
      <c r="IKR89" s="1019"/>
      <c r="IKS89" s="1019"/>
      <c r="IKT89" s="1019"/>
      <c r="IKU89" s="1019"/>
      <c r="IKV89" s="1019"/>
      <c r="IKW89" s="1019"/>
      <c r="IKX89" s="1019"/>
      <c r="IKY89" s="1019"/>
      <c r="IKZ89" s="1019"/>
      <c r="ILA89" s="1019"/>
      <c r="ILB89" s="1019"/>
      <c r="ILC89" s="1019"/>
      <c r="ILD89" s="1019"/>
      <c r="ILE89" s="1019"/>
      <c r="ILF89" s="1019"/>
      <c r="ILG89" s="1019"/>
      <c r="ILH89" s="1019"/>
      <c r="ILI89" s="1019"/>
      <c r="ILJ89" s="1019"/>
      <c r="ILK89" s="1019"/>
      <c r="ILL89" s="1019"/>
      <c r="ILM89" s="1019"/>
      <c r="ILN89" s="1019"/>
      <c r="ILO89" s="1019"/>
      <c r="ILP89" s="1019"/>
      <c r="ILQ89" s="1019"/>
      <c r="ILR89" s="1019"/>
      <c r="ILS89" s="1019"/>
      <c r="ILT89" s="1019"/>
      <c r="ILU89" s="1019"/>
      <c r="ILV89" s="1019"/>
      <c r="ILW89" s="1019"/>
      <c r="ILX89" s="1019"/>
      <c r="ILY89" s="1019"/>
      <c r="ILZ89" s="1019"/>
      <c r="IMA89" s="1019"/>
      <c r="IMB89" s="1019"/>
      <c r="IMC89" s="1019"/>
      <c r="IMD89" s="1019"/>
      <c r="IME89" s="1019"/>
      <c r="IMF89" s="1019"/>
      <c r="IMG89" s="1019"/>
      <c r="IMH89" s="1019"/>
      <c r="IMI89" s="1019"/>
      <c r="IMJ89" s="1019"/>
      <c r="IMK89" s="1019"/>
      <c r="IML89" s="1019"/>
      <c r="IMM89" s="1019"/>
      <c r="IMN89" s="1019"/>
      <c r="IMO89" s="1019"/>
      <c r="IMP89" s="1019"/>
      <c r="IMQ89" s="1019"/>
      <c r="IMR89" s="1019"/>
      <c r="IMS89" s="1019"/>
      <c r="IMT89" s="1019"/>
      <c r="IMU89" s="1019"/>
      <c r="IMV89" s="1019"/>
      <c r="IMW89" s="1019"/>
      <c r="IMX89" s="1019"/>
      <c r="IMY89" s="1019"/>
      <c r="IMZ89" s="1019"/>
      <c r="INA89" s="1019"/>
      <c r="INB89" s="1019"/>
      <c r="INC89" s="1019"/>
      <c r="IND89" s="1019"/>
      <c r="INE89" s="1019"/>
      <c r="INF89" s="1019"/>
      <c r="ING89" s="1019"/>
      <c r="INH89" s="1019"/>
      <c r="INI89" s="1019"/>
      <c r="INJ89" s="1019"/>
      <c r="INK89" s="1019"/>
      <c r="INL89" s="1019"/>
      <c r="INM89" s="1019"/>
      <c r="INN89" s="1019"/>
      <c r="INO89" s="1019"/>
      <c r="INP89" s="1019"/>
      <c r="INQ89" s="1019"/>
      <c r="INR89" s="1019"/>
      <c r="INS89" s="1019"/>
      <c r="INT89" s="1019"/>
      <c r="INU89" s="1019"/>
      <c r="INV89" s="1019"/>
      <c r="INW89" s="1019"/>
      <c r="INX89" s="1019"/>
      <c r="INY89" s="1019"/>
      <c r="INZ89" s="1019"/>
      <c r="IOA89" s="1019"/>
      <c r="IOB89" s="1019"/>
      <c r="IOC89" s="1019"/>
      <c r="IOD89" s="1019"/>
      <c r="IOE89" s="1019"/>
      <c r="IOF89" s="1019"/>
      <c r="IOG89" s="1019"/>
      <c r="IOH89" s="1019"/>
      <c r="IOI89" s="1019"/>
      <c r="IOJ89" s="1019"/>
      <c r="IOK89" s="1019"/>
      <c r="IOL89" s="1019"/>
      <c r="IOM89" s="1019"/>
      <c r="ION89" s="1019"/>
      <c r="IOO89" s="1019"/>
      <c r="IOP89" s="1019"/>
      <c r="IOQ89" s="1019"/>
      <c r="IOR89" s="1019"/>
      <c r="IOS89" s="1019"/>
      <c r="IOT89" s="1019"/>
      <c r="IOU89" s="1019"/>
      <c r="IOV89" s="1019"/>
      <c r="IOW89" s="1019"/>
      <c r="IOX89" s="1019"/>
      <c r="IOY89" s="1019"/>
      <c r="IOZ89" s="1019"/>
      <c r="IPA89" s="1019"/>
      <c r="IPB89" s="1019"/>
      <c r="IPC89" s="1019"/>
      <c r="IPD89" s="1019"/>
      <c r="IPE89" s="1019"/>
      <c r="IPF89" s="1019"/>
      <c r="IPG89" s="1019"/>
      <c r="IPH89" s="1019"/>
      <c r="IPI89" s="1019"/>
      <c r="IPJ89" s="1019"/>
      <c r="IPK89" s="1019"/>
      <c r="IPL89" s="1019"/>
      <c r="IPM89" s="1019"/>
      <c r="IPN89" s="1019"/>
      <c r="IPO89" s="1019"/>
      <c r="IPP89" s="1019"/>
      <c r="IPQ89" s="1019"/>
      <c r="IPR89" s="1019"/>
      <c r="IPS89" s="1019"/>
      <c r="IPT89" s="1019"/>
      <c r="IPU89" s="1019"/>
      <c r="IPV89" s="1019"/>
      <c r="IPW89" s="1019"/>
      <c r="IPX89" s="1019"/>
      <c r="IPY89" s="1019"/>
      <c r="IPZ89" s="1019"/>
      <c r="IQA89" s="1019"/>
      <c r="IQB89" s="1019"/>
      <c r="IQC89" s="1019"/>
      <c r="IQD89" s="1019"/>
      <c r="IQE89" s="1019"/>
      <c r="IQF89" s="1019"/>
      <c r="IQG89" s="1019"/>
      <c r="IQH89" s="1019"/>
      <c r="IQI89" s="1019"/>
      <c r="IQJ89" s="1019"/>
      <c r="IQK89" s="1019"/>
      <c r="IQL89" s="1019"/>
      <c r="IQM89" s="1019"/>
      <c r="IQN89" s="1019"/>
      <c r="IQO89" s="1019"/>
      <c r="IQP89" s="1019"/>
      <c r="IQQ89" s="1019"/>
      <c r="IQR89" s="1019"/>
      <c r="IQS89" s="1019"/>
      <c r="IQT89" s="1019"/>
      <c r="IQU89" s="1019"/>
      <c r="IQV89" s="1019"/>
      <c r="IQW89" s="1019"/>
      <c r="IQX89" s="1019"/>
      <c r="IQY89" s="1019"/>
      <c r="IQZ89" s="1019"/>
      <c r="IRA89" s="1019"/>
      <c r="IRB89" s="1019"/>
      <c r="IRC89" s="1019"/>
      <c r="IRD89" s="1019"/>
      <c r="IRE89" s="1019"/>
      <c r="IRF89" s="1019"/>
      <c r="IRG89" s="1019"/>
      <c r="IRH89" s="1019"/>
      <c r="IRI89" s="1019"/>
      <c r="IRJ89" s="1019"/>
      <c r="IRK89" s="1019"/>
      <c r="IRL89" s="1019"/>
      <c r="IRM89" s="1019"/>
      <c r="IRN89" s="1019"/>
      <c r="IRO89" s="1019"/>
      <c r="IRP89" s="1019"/>
      <c r="IRQ89" s="1019"/>
      <c r="IRR89" s="1019"/>
      <c r="IRS89" s="1019"/>
      <c r="IRT89" s="1019"/>
      <c r="IRU89" s="1019"/>
      <c r="IRV89" s="1019"/>
      <c r="IRW89" s="1019"/>
      <c r="IRX89" s="1019"/>
      <c r="IRY89" s="1019"/>
      <c r="IRZ89" s="1019"/>
      <c r="ISA89" s="1019"/>
      <c r="ISB89" s="1019"/>
      <c r="ISC89" s="1019"/>
      <c r="ISD89" s="1019"/>
      <c r="ISE89" s="1019"/>
      <c r="ISF89" s="1019"/>
      <c r="ISG89" s="1019"/>
      <c r="ISH89" s="1019"/>
      <c r="ISI89" s="1019"/>
      <c r="ISJ89" s="1019"/>
      <c r="ISK89" s="1019"/>
      <c r="ISL89" s="1019"/>
      <c r="ISM89" s="1019"/>
      <c r="ISN89" s="1019"/>
      <c r="ISO89" s="1019"/>
      <c r="ISP89" s="1019"/>
      <c r="ISQ89" s="1019"/>
      <c r="ISR89" s="1019"/>
      <c r="ISS89" s="1019"/>
      <c r="IST89" s="1019"/>
      <c r="ISU89" s="1019"/>
      <c r="ISV89" s="1019"/>
      <c r="ISW89" s="1019"/>
      <c r="ISX89" s="1019"/>
      <c r="ISY89" s="1019"/>
      <c r="ISZ89" s="1019"/>
      <c r="ITA89" s="1019"/>
      <c r="ITB89" s="1019"/>
      <c r="ITC89" s="1019"/>
      <c r="ITD89" s="1019"/>
      <c r="ITE89" s="1019"/>
      <c r="ITF89" s="1019"/>
      <c r="ITG89" s="1019"/>
      <c r="ITH89" s="1019"/>
      <c r="ITI89" s="1019"/>
      <c r="ITJ89" s="1019"/>
      <c r="ITK89" s="1019"/>
      <c r="ITL89" s="1019"/>
      <c r="ITM89" s="1019"/>
      <c r="ITN89" s="1019"/>
      <c r="ITO89" s="1019"/>
      <c r="ITP89" s="1019"/>
      <c r="ITQ89" s="1019"/>
      <c r="ITR89" s="1019"/>
      <c r="ITS89" s="1019"/>
      <c r="ITT89" s="1019"/>
      <c r="ITU89" s="1019"/>
      <c r="ITV89" s="1019"/>
      <c r="ITW89" s="1019"/>
      <c r="ITX89" s="1019"/>
      <c r="ITY89" s="1019"/>
      <c r="ITZ89" s="1019"/>
      <c r="IUA89" s="1019"/>
      <c r="IUB89" s="1019"/>
      <c r="IUC89" s="1019"/>
      <c r="IUD89" s="1019"/>
      <c r="IUE89" s="1019"/>
      <c r="IUF89" s="1019"/>
      <c r="IUG89" s="1019"/>
      <c r="IUH89" s="1019"/>
      <c r="IUI89" s="1019"/>
      <c r="IUJ89" s="1019"/>
      <c r="IUK89" s="1019"/>
      <c r="IUL89" s="1019"/>
      <c r="IUM89" s="1019"/>
      <c r="IUN89" s="1019"/>
      <c r="IUO89" s="1019"/>
      <c r="IUP89" s="1019"/>
      <c r="IUQ89" s="1019"/>
      <c r="IUR89" s="1019"/>
      <c r="IUS89" s="1019"/>
      <c r="IUT89" s="1019"/>
      <c r="IUU89" s="1019"/>
      <c r="IUV89" s="1019"/>
      <c r="IUW89" s="1019"/>
      <c r="IUX89" s="1019"/>
      <c r="IUY89" s="1019"/>
      <c r="IUZ89" s="1019"/>
      <c r="IVA89" s="1019"/>
      <c r="IVB89" s="1019"/>
      <c r="IVC89" s="1019"/>
      <c r="IVD89" s="1019"/>
      <c r="IVE89" s="1019"/>
      <c r="IVF89" s="1019"/>
      <c r="IVG89" s="1019"/>
      <c r="IVH89" s="1019"/>
      <c r="IVI89" s="1019"/>
      <c r="IVJ89" s="1019"/>
      <c r="IVK89" s="1019"/>
      <c r="IVL89" s="1019"/>
      <c r="IVM89" s="1019"/>
      <c r="IVN89" s="1019"/>
      <c r="IVO89" s="1019"/>
      <c r="IVP89" s="1019"/>
      <c r="IVQ89" s="1019"/>
      <c r="IVR89" s="1019"/>
      <c r="IVS89" s="1019"/>
      <c r="IVT89" s="1019"/>
      <c r="IVU89" s="1019"/>
      <c r="IVV89" s="1019"/>
      <c r="IVW89" s="1019"/>
      <c r="IVX89" s="1019"/>
      <c r="IVY89" s="1019"/>
      <c r="IVZ89" s="1019"/>
      <c r="IWA89" s="1019"/>
      <c r="IWB89" s="1019"/>
      <c r="IWC89" s="1019"/>
      <c r="IWD89" s="1019"/>
      <c r="IWE89" s="1019"/>
      <c r="IWF89" s="1019"/>
      <c r="IWG89" s="1019"/>
      <c r="IWH89" s="1019"/>
      <c r="IWI89" s="1019"/>
      <c r="IWJ89" s="1019"/>
      <c r="IWK89" s="1019"/>
      <c r="IWL89" s="1019"/>
      <c r="IWM89" s="1019"/>
      <c r="IWN89" s="1019"/>
      <c r="IWO89" s="1019"/>
      <c r="IWP89" s="1019"/>
      <c r="IWQ89" s="1019"/>
      <c r="IWR89" s="1019"/>
      <c r="IWS89" s="1019"/>
      <c r="IWT89" s="1019"/>
      <c r="IWU89" s="1019"/>
      <c r="IWV89" s="1019"/>
      <c r="IWW89" s="1019"/>
      <c r="IWX89" s="1019"/>
      <c r="IWY89" s="1019"/>
      <c r="IWZ89" s="1019"/>
      <c r="IXA89" s="1019"/>
      <c r="IXB89" s="1019"/>
      <c r="IXC89" s="1019"/>
      <c r="IXD89" s="1019"/>
      <c r="IXE89" s="1019"/>
      <c r="IXF89" s="1019"/>
      <c r="IXG89" s="1019"/>
      <c r="IXH89" s="1019"/>
      <c r="IXI89" s="1019"/>
      <c r="IXJ89" s="1019"/>
      <c r="IXK89" s="1019"/>
      <c r="IXL89" s="1019"/>
      <c r="IXM89" s="1019"/>
      <c r="IXN89" s="1019"/>
      <c r="IXO89" s="1019"/>
      <c r="IXP89" s="1019"/>
      <c r="IXQ89" s="1019"/>
      <c r="IXR89" s="1019"/>
      <c r="IXS89" s="1019"/>
      <c r="IXT89" s="1019"/>
      <c r="IXU89" s="1019"/>
      <c r="IXV89" s="1019"/>
      <c r="IXW89" s="1019"/>
      <c r="IXX89" s="1019"/>
      <c r="IXY89" s="1019"/>
      <c r="IXZ89" s="1019"/>
      <c r="IYA89" s="1019"/>
      <c r="IYB89" s="1019"/>
      <c r="IYC89" s="1019"/>
      <c r="IYD89" s="1019"/>
      <c r="IYE89" s="1019"/>
      <c r="IYF89" s="1019"/>
      <c r="IYG89" s="1019"/>
      <c r="IYH89" s="1019"/>
      <c r="IYI89" s="1019"/>
      <c r="IYJ89" s="1019"/>
      <c r="IYK89" s="1019"/>
      <c r="IYL89" s="1019"/>
      <c r="IYM89" s="1019"/>
      <c r="IYN89" s="1019"/>
      <c r="IYO89" s="1019"/>
      <c r="IYP89" s="1019"/>
      <c r="IYQ89" s="1019"/>
      <c r="IYR89" s="1019"/>
      <c r="IYS89" s="1019"/>
      <c r="IYT89" s="1019"/>
      <c r="IYU89" s="1019"/>
      <c r="IYV89" s="1019"/>
      <c r="IYW89" s="1019"/>
      <c r="IYX89" s="1019"/>
      <c r="IYY89" s="1019"/>
      <c r="IYZ89" s="1019"/>
      <c r="IZA89" s="1019"/>
      <c r="IZB89" s="1019"/>
      <c r="IZC89" s="1019"/>
      <c r="IZD89" s="1019"/>
      <c r="IZE89" s="1019"/>
      <c r="IZF89" s="1019"/>
      <c r="IZG89" s="1019"/>
      <c r="IZH89" s="1019"/>
      <c r="IZI89" s="1019"/>
      <c r="IZJ89" s="1019"/>
      <c r="IZK89" s="1019"/>
      <c r="IZL89" s="1019"/>
      <c r="IZM89" s="1019"/>
      <c r="IZN89" s="1019"/>
      <c r="IZO89" s="1019"/>
      <c r="IZP89" s="1019"/>
      <c r="IZQ89" s="1019"/>
      <c r="IZR89" s="1019"/>
      <c r="IZS89" s="1019"/>
      <c r="IZT89" s="1019"/>
      <c r="IZU89" s="1019"/>
      <c r="IZV89" s="1019"/>
      <c r="IZW89" s="1019"/>
      <c r="IZX89" s="1019"/>
      <c r="IZY89" s="1019"/>
      <c r="IZZ89" s="1019"/>
      <c r="JAA89" s="1019"/>
      <c r="JAB89" s="1019"/>
      <c r="JAC89" s="1019"/>
      <c r="JAD89" s="1019"/>
      <c r="JAE89" s="1019"/>
      <c r="JAF89" s="1019"/>
      <c r="JAG89" s="1019"/>
      <c r="JAH89" s="1019"/>
      <c r="JAI89" s="1019"/>
      <c r="JAJ89" s="1019"/>
      <c r="JAK89" s="1019"/>
      <c r="JAL89" s="1019"/>
      <c r="JAM89" s="1019"/>
      <c r="JAN89" s="1019"/>
      <c r="JAO89" s="1019"/>
      <c r="JAP89" s="1019"/>
      <c r="JAQ89" s="1019"/>
      <c r="JAR89" s="1019"/>
      <c r="JAS89" s="1019"/>
      <c r="JAT89" s="1019"/>
      <c r="JAU89" s="1019"/>
      <c r="JAV89" s="1019"/>
      <c r="JAW89" s="1019"/>
      <c r="JAX89" s="1019"/>
      <c r="JAY89" s="1019"/>
      <c r="JAZ89" s="1019"/>
      <c r="JBA89" s="1019"/>
      <c r="JBB89" s="1019"/>
      <c r="JBC89" s="1019"/>
      <c r="JBD89" s="1019"/>
      <c r="JBE89" s="1019"/>
      <c r="JBF89" s="1019"/>
      <c r="JBG89" s="1019"/>
      <c r="JBH89" s="1019"/>
      <c r="JBI89" s="1019"/>
      <c r="JBJ89" s="1019"/>
      <c r="JBK89" s="1019"/>
      <c r="JBL89" s="1019"/>
      <c r="JBM89" s="1019"/>
      <c r="JBN89" s="1019"/>
      <c r="JBO89" s="1019"/>
      <c r="JBP89" s="1019"/>
      <c r="JBQ89" s="1019"/>
      <c r="JBR89" s="1019"/>
      <c r="JBS89" s="1019"/>
      <c r="JBT89" s="1019"/>
      <c r="JBU89" s="1019"/>
      <c r="JBV89" s="1019"/>
      <c r="JBW89" s="1019"/>
      <c r="JBX89" s="1019"/>
      <c r="JBY89" s="1019"/>
      <c r="JBZ89" s="1019"/>
      <c r="JCA89" s="1019"/>
      <c r="JCB89" s="1019"/>
      <c r="JCC89" s="1019"/>
      <c r="JCD89" s="1019"/>
      <c r="JCE89" s="1019"/>
      <c r="JCF89" s="1019"/>
      <c r="JCG89" s="1019"/>
      <c r="JCH89" s="1019"/>
      <c r="JCI89" s="1019"/>
      <c r="JCJ89" s="1019"/>
      <c r="JCK89" s="1019"/>
      <c r="JCL89" s="1019"/>
      <c r="JCM89" s="1019"/>
      <c r="JCN89" s="1019"/>
      <c r="JCO89" s="1019"/>
      <c r="JCP89" s="1019"/>
      <c r="JCQ89" s="1019"/>
      <c r="JCR89" s="1019"/>
      <c r="JCS89" s="1019"/>
      <c r="JCT89" s="1019"/>
      <c r="JCU89" s="1019"/>
      <c r="JCV89" s="1019"/>
      <c r="JCW89" s="1019"/>
      <c r="JCX89" s="1019"/>
      <c r="JCY89" s="1019"/>
      <c r="JCZ89" s="1019"/>
      <c r="JDA89" s="1019"/>
      <c r="JDB89" s="1019"/>
      <c r="JDC89" s="1019"/>
      <c r="JDD89" s="1019"/>
      <c r="JDE89" s="1019"/>
      <c r="JDF89" s="1019"/>
      <c r="JDG89" s="1019"/>
      <c r="JDH89" s="1019"/>
      <c r="JDI89" s="1019"/>
      <c r="JDJ89" s="1019"/>
      <c r="JDK89" s="1019"/>
      <c r="JDL89" s="1019"/>
      <c r="JDM89" s="1019"/>
      <c r="JDN89" s="1019"/>
      <c r="JDO89" s="1019"/>
      <c r="JDP89" s="1019"/>
      <c r="JDQ89" s="1019"/>
      <c r="JDR89" s="1019"/>
      <c r="JDS89" s="1019"/>
      <c r="JDT89" s="1019"/>
      <c r="JDU89" s="1019"/>
      <c r="JDV89" s="1019"/>
      <c r="JDW89" s="1019"/>
      <c r="JDX89" s="1019"/>
      <c r="JDY89" s="1019"/>
      <c r="JDZ89" s="1019"/>
      <c r="JEA89" s="1019"/>
      <c r="JEB89" s="1019"/>
      <c r="JEC89" s="1019"/>
      <c r="JED89" s="1019"/>
      <c r="JEE89" s="1019"/>
      <c r="JEF89" s="1019"/>
      <c r="JEG89" s="1019"/>
      <c r="JEH89" s="1019"/>
      <c r="JEI89" s="1019"/>
      <c r="JEJ89" s="1019"/>
      <c r="JEK89" s="1019"/>
      <c r="JEL89" s="1019"/>
      <c r="JEM89" s="1019"/>
      <c r="JEN89" s="1019"/>
      <c r="JEO89" s="1019"/>
      <c r="JEP89" s="1019"/>
      <c r="JEQ89" s="1019"/>
      <c r="JER89" s="1019"/>
      <c r="JES89" s="1019"/>
      <c r="JET89" s="1019"/>
      <c r="JEU89" s="1019"/>
      <c r="JEV89" s="1019"/>
      <c r="JEW89" s="1019"/>
      <c r="JEX89" s="1019"/>
      <c r="JEY89" s="1019"/>
      <c r="JEZ89" s="1019"/>
      <c r="JFA89" s="1019"/>
      <c r="JFB89" s="1019"/>
      <c r="JFC89" s="1019"/>
      <c r="JFD89" s="1019"/>
      <c r="JFE89" s="1019"/>
      <c r="JFF89" s="1019"/>
      <c r="JFG89" s="1019"/>
      <c r="JFH89" s="1019"/>
      <c r="JFI89" s="1019"/>
      <c r="JFJ89" s="1019"/>
      <c r="JFK89" s="1019"/>
      <c r="JFL89" s="1019"/>
      <c r="JFM89" s="1019"/>
      <c r="JFN89" s="1019"/>
      <c r="JFO89" s="1019"/>
      <c r="JFP89" s="1019"/>
      <c r="JFQ89" s="1019"/>
      <c r="JFR89" s="1019"/>
      <c r="JFS89" s="1019"/>
      <c r="JFT89" s="1019"/>
      <c r="JFU89" s="1019"/>
      <c r="JFV89" s="1019"/>
      <c r="JFW89" s="1019"/>
      <c r="JFX89" s="1019"/>
      <c r="JFY89" s="1019"/>
      <c r="JFZ89" s="1019"/>
      <c r="JGA89" s="1019"/>
      <c r="JGB89" s="1019"/>
      <c r="JGC89" s="1019"/>
      <c r="JGD89" s="1019"/>
      <c r="JGE89" s="1019"/>
      <c r="JGF89" s="1019"/>
      <c r="JGG89" s="1019"/>
      <c r="JGH89" s="1019"/>
      <c r="JGI89" s="1019"/>
      <c r="JGJ89" s="1019"/>
      <c r="JGK89" s="1019"/>
      <c r="JGL89" s="1019"/>
      <c r="JGM89" s="1019"/>
      <c r="JGN89" s="1019"/>
      <c r="JGO89" s="1019"/>
      <c r="JGP89" s="1019"/>
      <c r="JGQ89" s="1019"/>
      <c r="JGR89" s="1019"/>
      <c r="JGS89" s="1019"/>
      <c r="JGT89" s="1019"/>
      <c r="JGU89" s="1019"/>
      <c r="JGV89" s="1019"/>
      <c r="JGW89" s="1019"/>
      <c r="JGX89" s="1019"/>
      <c r="JGY89" s="1019"/>
      <c r="JGZ89" s="1019"/>
      <c r="JHA89" s="1019"/>
      <c r="JHB89" s="1019"/>
      <c r="JHC89" s="1019"/>
      <c r="JHD89" s="1019"/>
      <c r="JHE89" s="1019"/>
      <c r="JHF89" s="1019"/>
      <c r="JHG89" s="1019"/>
      <c r="JHH89" s="1019"/>
      <c r="JHI89" s="1019"/>
      <c r="JHJ89" s="1019"/>
      <c r="JHK89" s="1019"/>
      <c r="JHL89" s="1019"/>
      <c r="JHM89" s="1019"/>
      <c r="JHN89" s="1019"/>
      <c r="JHO89" s="1019"/>
      <c r="JHP89" s="1019"/>
      <c r="JHQ89" s="1019"/>
      <c r="JHR89" s="1019"/>
      <c r="JHS89" s="1019"/>
      <c r="JHT89" s="1019"/>
      <c r="JHU89" s="1019"/>
      <c r="JHV89" s="1019"/>
      <c r="JHW89" s="1019"/>
      <c r="JHX89" s="1019"/>
      <c r="JHY89" s="1019"/>
      <c r="JHZ89" s="1019"/>
      <c r="JIA89" s="1019"/>
      <c r="JIB89" s="1019"/>
      <c r="JIC89" s="1019"/>
      <c r="JID89" s="1019"/>
      <c r="JIE89" s="1019"/>
      <c r="JIF89" s="1019"/>
      <c r="JIG89" s="1019"/>
      <c r="JIH89" s="1019"/>
      <c r="JII89" s="1019"/>
      <c r="JIJ89" s="1019"/>
      <c r="JIK89" s="1019"/>
      <c r="JIL89" s="1019"/>
      <c r="JIM89" s="1019"/>
      <c r="JIN89" s="1019"/>
      <c r="JIO89" s="1019"/>
      <c r="JIP89" s="1019"/>
      <c r="JIQ89" s="1019"/>
      <c r="JIR89" s="1019"/>
      <c r="JIS89" s="1019"/>
      <c r="JIT89" s="1019"/>
      <c r="JIU89" s="1019"/>
      <c r="JIV89" s="1019"/>
      <c r="JIW89" s="1019"/>
      <c r="JIX89" s="1019"/>
      <c r="JIY89" s="1019"/>
      <c r="JIZ89" s="1019"/>
      <c r="JJA89" s="1019"/>
      <c r="JJB89" s="1019"/>
      <c r="JJC89" s="1019"/>
      <c r="JJD89" s="1019"/>
      <c r="JJE89" s="1019"/>
      <c r="JJF89" s="1019"/>
      <c r="JJG89" s="1019"/>
      <c r="JJH89" s="1019"/>
      <c r="JJI89" s="1019"/>
      <c r="JJJ89" s="1019"/>
      <c r="JJK89" s="1019"/>
      <c r="JJL89" s="1019"/>
      <c r="JJM89" s="1019"/>
      <c r="JJN89" s="1019"/>
      <c r="JJO89" s="1019"/>
      <c r="JJP89" s="1019"/>
      <c r="JJQ89" s="1019"/>
      <c r="JJR89" s="1019"/>
      <c r="JJS89" s="1019"/>
      <c r="JJT89" s="1019"/>
      <c r="JJU89" s="1019"/>
      <c r="JJV89" s="1019"/>
      <c r="JJW89" s="1019"/>
      <c r="JJX89" s="1019"/>
      <c r="JJY89" s="1019"/>
      <c r="JJZ89" s="1019"/>
      <c r="JKA89" s="1019"/>
      <c r="JKB89" s="1019"/>
      <c r="JKC89" s="1019"/>
      <c r="JKD89" s="1019"/>
      <c r="JKE89" s="1019"/>
      <c r="JKF89" s="1019"/>
      <c r="JKG89" s="1019"/>
      <c r="JKH89" s="1019"/>
      <c r="JKI89" s="1019"/>
      <c r="JKJ89" s="1019"/>
      <c r="JKK89" s="1019"/>
      <c r="JKL89" s="1019"/>
      <c r="JKM89" s="1019"/>
      <c r="JKN89" s="1019"/>
      <c r="JKO89" s="1019"/>
      <c r="JKP89" s="1019"/>
      <c r="JKQ89" s="1019"/>
      <c r="JKR89" s="1019"/>
      <c r="JKS89" s="1019"/>
      <c r="JKT89" s="1019"/>
      <c r="JKU89" s="1019"/>
      <c r="JKV89" s="1019"/>
      <c r="JKW89" s="1019"/>
      <c r="JKX89" s="1019"/>
      <c r="JKY89" s="1019"/>
      <c r="JKZ89" s="1019"/>
      <c r="JLA89" s="1019"/>
      <c r="JLB89" s="1019"/>
      <c r="JLC89" s="1019"/>
      <c r="JLD89" s="1019"/>
      <c r="JLE89" s="1019"/>
      <c r="JLF89" s="1019"/>
      <c r="JLG89" s="1019"/>
      <c r="JLH89" s="1019"/>
      <c r="JLI89" s="1019"/>
      <c r="JLJ89" s="1019"/>
      <c r="JLK89" s="1019"/>
      <c r="JLL89" s="1019"/>
      <c r="JLM89" s="1019"/>
      <c r="JLN89" s="1019"/>
      <c r="JLO89" s="1019"/>
      <c r="JLP89" s="1019"/>
      <c r="JLQ89" s="1019"/>
      <c r="JLR89" s="1019"/>
      <c r="JLS89" s="1019"/>
      <c r="JLT89" s="1019"/>
      <c r="JLU89" s="1019"/>
      <c r="JLV89" s="1019"/>
      <c r="JLW89" s="1019"/>
      <c r="JLX89" s="1019"/>
      <c r="JLY89" s="1019"/>
      <c r="JLZ89" s="1019"/>
      <c r="JMA89" s="1019"/>
      <c r="JMB89" s="1019"/>
      <c r="JMC89" s="1019"/>
      <c r="JMD89" s="1019"/>
      <c r="JME89" s="1019"/>
      <c r="JMF89" s="1019"/>
      <c r="JMG89" s="1019"/>
      <c r="JMH89" s="1019"/>
      <c r="JMI89" s="1019"/>
      <c r="JMJ89" s="1019"/>
      <c r="JMK89" s="1019"/>
      <c r="JML89" s="1019"/>
      <c r="JMM89" s="1019"/>
      <c r="JMN89" s="1019"/>
      <c r="JMO89" s="1019"/>
      <c r="JMP89" s="1019"/>
      <c r="JMQ89" s="1019"/>
      <c r="JMR89" s="1019"/>
      <c r="JMS89" s="1019"/>
      <c r="JMT89" s="1019"/>
      <c r="JMU89" s="1019"/>
      <c r="JMV89" s="1019"/>
      <c r="JMW89" s="1019"/>
      <c r="JMX89" s="1019"/>
      <c r="JMY89" s="1019"/>
      <c r="JMZ89" s="1019"/>
      <c r="JNA89" s="1019"/>
      <c r="JNB89" s="1019"/>
      <c r="JNC89" s="1019"/>
      <c r="JND89" s="1019"/>
      <c r="JNE89" s="1019"/>
      <c r="JNF89" s="1019"/>
      <c r="JNG89" s="1019"/>
      <c r="JNH89" s="1019"/>
      <c r="JNI89" s="1019"/>
      <c r="JNJ89" s="1019"/>
      <c r="JNK89" s="1019"/>
      <c r="JNL89" s="1019"/>
      <c r="JNM89" s="1019"/>
      <c r="JNN89" s="1019"/>
      <c r="JNO89" s="1019"/>
      <c r="JNP89" s="1019"/>
      <c r="JNQ89" s="1019"/>
      <c r="JNR89" s="1019"/>
      <c r="JNS89" s="1019"/>
      <c r="JNT89" s="1019"/>
      <c r="JNU89" s="1019"/>
      <c r="JNV89" s="1019"/>
      <c r="JNW89" s="1019"/>
      <c r="JNX89" s="1019"/>
      <c r="JNY89" s="1019"/>
      <c r="JNZ89" s="1019"/>
      <c r="JOA89" s="1019"/>
      <c r="JOB89" s="1019"/>
      <c r="JOC89" s="1019"/>
      <c r="JOD89" s="1019"/>
      <c r="JOE89" s="1019"/>
      <c r="JOF89" s="1019"/>
      <c r="JOG89" s="1019"/>
      <c r="JOH89" s="1019"/>
      <c r="JOI89" s="1019"/>
      <c r="JOJ89" s="1019"/>
      <c r="JOK89" s="1019"/>
      <c r="JOL89" s="1019"/>
      <c r="JOM89" s="1019"/>
      <c r="JON89" s="1019"/>
      <c r="JOO89" s="1019"/>
      <c r="JOP89" s="1019"/>
      <c r="JOQ89" s="1019"/>
      <c r="JOR89" s="1019"/>
      <c r="JOS89" s="1019"/>
      <c r="JOT89" s="1019"/>
      <c r="JOU89" s="1019"/>
      <c r="JOV89" s="1019"/>
      <c r="JOW89" s="1019"/>
      <c r="JOX89" s="1019"/>
      <c r="JOY89" s="1019"/>
      <c r="JOZ89" s="1019"/>
      <c r="JPA89" s="1019"/>
      <c r="JPB89" s="1019"/>
      <c r="JPC89" s="1019"/>
      <c r="JPD89" s="1019"/>
      <c r="JPE89" s="1019"/>
      <c r="JPF89" s="1019"/>
      <c r="JPG89" s="1019"/>
      <c r="JPH89" s="1019"/>
      <c r="JPI89" s="1019"/>
      <c r="JPJ89" s="1019"/>
      <c r="JPK89" s="1019"/>
      <c r="JPL89" s="1019"/>
      <c r="JPM89" s="1019"/>
      <c r="JPN89" s="1019"/>
      <c r="JPO89" s="1019"/>
      <c r="JPP89" s="1019"/>
      <c r="JPQ89" s="1019"/>
      <c r="JPR89" s="1019"/>
      <c r="JPS89" s="1019"/>
      <c r="JPT89" s="1019"/>
      <c r="JPU89" s="1019"/>
      <c r="JPV89" s="1019"/>
      <c r="JPW89" s="1019"/>
      <c r="JPX89" s="1019"/>
      <c r="JPY89" s="1019"/>
      <c r="JPZ89" s="1019"/>
      <c r="JQA89" s="1019"/>
      <c r="JQB89" s="1019"/>
      <c r="JQC89" s="1019"/>
      <c r="JQD89" s="1019"/>
      <c r="JQE89" s="1019"/>
      <c r="JQF89" s="1019"/>
      <c r="JQG89" s="1019"/>
      <c r="JQH89" s="1019"/>
      <c r="JQI89" s="1019"/>
      <c r="JQJ89" s="1019"/>
      <c r="JQK89" s="1019"/>
      <c r="JQL89" s="1019"/>
      <c r="JQM89" s="1019"/>
      <c r="JQN89" s="1019"/>
      <c r="JQO89" s="1019"/>
      <c r="JQP89" s="1019"/>
      <c r="JQQ89" s="1019"/>
      <c r="JQR89" s="1019"/>
      <c r="JQS89" s="1019"/>
      <c r="JQT89" s="1019"/>
      <c r="JQU89" s="1019"/>
      <c r="JQV89" s="1019"/>
      <c r="JQW89" s="1019"/>
      <c r="JQX89" s="1019"/>
      <c r="JQY89" s="1019"/>
      <c r="JQZ89" s="1019"/>
      <c r="JRA89" s="1019"/>
      <c r="JRB89" s="1019"/>
      <c r="JRC89" s="1019"/>
      <c r="JRD89" s="1019"/>
      <c r="JRE89" s="1019"/>
      <c r="JRF89" s="1019"/>
      <c r="JRG89" s="1019"/>
      <c r="JRH89" s="1019"/>
      <c r="JRI89" s="1019"/>
      <c r="JRJ89" s="1019"/>
      <c r="JRK89" s="1019"/>
      <c r="JRL89" s="1019"/>
      <c r="JRM89" s="1019"/>
      <c r="JRN89" s="1019"/>
      <c r="JRO89" s="1019"/>
      <c r="JRP89" s="1019"/>
      <c r="JRQ89" s="1019"/>
      <c r="JRR89" s="1019"/>
      <c r="JRS89" s="1019"/>
      <c r="JRT89" s="1019"/>
      <c r="JRU89" s="1019"/>
      <c r="JRV89" s="1019"/>
      <c r="JRW89" s="1019"/>
      <c r="JRX89" s="1019"/>
      <c r="JRY89" s="1019"/>
      <c r="JRZ89" s="1019"/>
      <c r="JSA89" s="1019"/>
      <c r="JSB89" s="1019"/>
      <c r="JSC89" s="1019"/>
      <c r="JSD89" s="1019"/>
      <c r="JSE89" s="1019"/>
      <c r="JSF89" s="1019"/>
      <c r="JSG89" s="1019"/>
      <c r="JSH89" s="1019"/>
      <c r="JSI89" s="1019"/>
      <c r="JSJ89" s="1019"/>
      <c r="JSK89" s="1019"/>
      <c r="JSL89" s="1019"/>
      <c r="JSM89" s="1019"/>
      <c r="JSN89" s="1019"/>
      <c r="JSO89" s="1019"/>
      <c r="JSP89" s="1019"/>
      <c r="JSQ89" s="1019"/>
      <c r="JSR89" s="1019"/>
      <c r="JSS89" s="1019"/>
      <c r="JST89" s="1019"/>
      <c r="JSU89" s="1019"/>
      <c r="JSV89" s="1019"/>
      <c r="JSW89" s="1019"/>
      <c r="JSX89" s="1019"/>
      <c r="JSY89" s="1019"/>
      <c r="JSZ89" s="1019"/>
      <c r="JTA89" s="1019"/>
      <c r="JTB89" s="1019"/>
      <c r="JTC89" s="1019"/>
      <c r="JTD89" s="1019"/>
      <c r="JTE89" s="1019"/>
      <c r="JTF89" s="1019"/>
      <c r="JTG89" s="1019"/>
      <c r="JTH89" s="1019"/>
      <c r="JTI89" s="1019"/>
      <c r="JTJ89" s="1019"/>
      <c r="JTK89" s="1019"/>
      <c r="JTL89" s="1019"/>
      <c r="JTM89" s="1019"/>
      <c r="JTN89" s="1019"/>
      <c r="JTO89" s="1019"/>
      <c r="JTP89" s="1019"/>
      <c r="JTQ89" s="1019"/>
      <c r="JTR89" s="1019"/>
      <c r="JTS89" s="1019"/>
      <c r="JTT89" s="1019"/>
      <c r="JTU89" s="1019"/>
      <c r="JTV89" s="1019"/>
      <c r="JTW89" s="1019"/>
      <c r="JTX89" s="1019"/>
      <c r="JTY89" s="1019"/>
      <c r="JTZ89" s="1019"/>
      <c r="JUA89" s="1019"/>
      <c r="JUB89" s="1019"/>
      <c r="JUC89" s="1019"/>
      <c r="JUD89" s="1019"/>
      <c r="JUE89" s="1019"/>
      <c r="JUF89" s="1019"/>
      <c r="JUG89" s="1019"/>
      <c r="JUH89" s="1019"/>
      <c r="JUI89" s="1019"/>
      <c r="JUJ89" s="1019"/>
      <c r="JUK89" s="1019"/>
      <c r="JUL89" s="1019"/>
      <c r="JUM89" s="1019"/>
      <c r="JUN89" s="1019"/>
      <c r="JUO89" s="1019"/>
      <c r="JUP89" s="1019"/>
      <c r="JUQ89" s="1019"/>
      <c r="JUR89" s="1019"/>
      <c r="JUS89" s="1019"/>
      <c r="JUT89" s="1019"/>
      <c r="JUU89" s="1019"/>
      <c r="JUV89" s="1019"/>
      <c r="JUW89" s="1019"/>
      <c r="JUX89" s="1019"/>
      <c r="JUY89" s="1019"/>
      <c r="JUZ89" s="1019"/>
      <c r="JVA89" s="1019"/>
      <c r="JVB89" s="1019"/>
      <c r="JVC89" s="1019"/>
      <c r="JVD89" s="1019"/>
      <c r="JVE89" s="1019"/>
      <c r="JVF89" s="1019"/>
      <c r="JVG89" s="1019"/>
      <c r="JVH89" s="1019"/>
      <c r="JVI89" s="1019"/>
      <c r="JVJ89" s="1019"/>
      <c r="JVK89" s="1019"/>
      <c r="JVL89" s="1019"/>
      <c r="JVM89" s="1019"/>
      <c r="JVN89" s="1019"/>
      <c r="JVO89" s="1019"/>
      <c r="JVP89" s="1019"/>
      <c r="JVQ89" s="1019"/>
      <c r="JVR89" s="1019"/>
      <c r="JVS89" s="1019"/>
      <c r="JVT89" s="1019"/>
      <c r="JVU89" s="1019"/>
      <c r="JVV89" s="1019"/>
      <c r="JVW89" s="1019"/>
      <c r="JVX89" s="1019"/>
      <c r="JVY89" s="1019"/>
      <c r="JVZ89" s="1019"/>
      <c r="JWA89" s="1019"/>
      <c r="JWB89" s="1019"/>
      <c r="JWC89" s="1019"/>
      <c r="JWD89" s="1019"/>
      <c r="JWE89" s="1019"/>
      <c r="JWF89" s="1019"/>
      <c r="JWG89" s="1019"/>
      <c r="JWH89" s="1019"/>
      <c r="JWI89" s="1019"/>
      <c r="JWJ89" s="1019"/>
      <c r="JWK89" s="1019"/>
      <c r="JWL89" s="1019"/>
      <c r="JWM89" s="1019"/>
      <c r="JWN89" s="1019"/>
      <c r="JWO89" s="1019"/>
      <c r="JWP89" s="1019"/>
      <c r="JWQ89" s="1019"/>
      <c r="JWR89" s="1019"/>
      <c r="JWS89" s="1019"/>
      <c r="JWT89" s="1019"/>
      <c r="JWU89" s="1019"/>
      <c r="JWV89" s="1019"/>
      <c r="JWW89" s="1019"/>
      <c r="JWX89" s="1019"/>
      <c r="JWY89" s="1019"/>
      <c r="JWZ89" s="1019"/>
      <c r="JXA89" s="1019"/>
      <c r="JXB89" s="1019"/>
      <c r="JXC89" s="1019"/>
      <c r="JXD89" s="1019"/>
      <c r="JXE89" s="1019"/>
      <c r="JXF89" s="1019"/>
      <c r="JXG89" s="1019"/>
      <c r="JXH89" s="1019"/>
      <c r="JXI89" s="1019"/>
      <c r="JXJ89" s="1019"/>
      <c r="JXK89" s="1019"/>
      <c r="JXL89" s="1019"/>
      <c r="JXM89" s="1019"/>
      <c r="JXN89" s="1019"/>
      <c r="JXO89" s="1019"/>
      <c r="JXP89" s="1019"/>
      <c r="JXQ89" s="1019"/>
      <c r="JXR89" s="1019"/>
      <c r="JXS89" s="1019"/>
      <c r="JXT89" s="1019"/>
      <c r="JXU89" s="1019"/>
      <c r="JXV89" s="1019"/>
      <c r="JXW89" s="1019"/>
      <c r="JXX89" s="1019"/>
      <c r="JXY89" s="1019"/>
      <c r="JXZ89" s="1019"/>
      <c r="JYA89" s="1019"/>
      <c r="JYB89" s="1019"/>
      <c r="JYC89" s="1019"/>
      <c r="JYD89" s="1019"/>
      <c r="JYE89" s="1019"/>
      <c r="JYF89" s="1019"/>
      <c r="JYG89" s="1019"/>
      <c r="JYH89" s="1019"/>
      <c r="JYI89" s="1019"/>
      <c r="JYJ89" s="1019"/>
      <c r="JYK89" s="1019"/>
      <c r="JYL89" s="1019"/>
      <c r="JYM89" s="1019"/>
      <c r="JYN89" s="1019"/>
      <c r="JYO89" s="1019"/>
      <c r="JYP89" s="1019"/>
      <c r="JYQ89" s="1019"/>
      <c r="JYR89" s="1019"/>
      <c r="JYS89" s="1019"/>
      <c r="JYT89" s="1019"/>
      <c r="JYU89" s="1019"/>
      <c r="JYV89" s="1019"/>
      <c r="JYW89" s="1019"/>
      <c r="JYX89" s="1019"/>
      <c r="JYY89" s="1019"/>
      <c r="JYZ89" s="1019"/>
      <c r="JZA89" s="1019"/>
      <c r="JZB89" s="1019"/>
      <c r="JZC89" s="1019"/>
      <c r="JZD89" s="1019"/>
      <c r="JZE89" s="1019"/>
      <c r="JZF89" s="1019"/>
      <c r="JZG89" s="1019"/>
      <c r="JZH89" s="1019"/>
      <c r="JZI89" s="1019"/>
      <c r="JZJ89" s="1019"/>
      <c r="JZK89" s="1019"/>
      <c r="JZL89" s="1019"/>
      <c r="JZM89" s="1019"/>
      <c r="JZN89" s="1019"/>
      <c r="JZO89" s="1019"/>
      <c r="JZP89" s="1019"/>
      <c r="JZQ89" s="1019"/>
      <c r="JZR89" s="1019"/>
      <c r="JZS89" s="1019"/>
      <c r="JZT89" s="1019"/>
      <c r="JZU89" s="1019"/>
      <c r="JZV89" s="1019"/>
      <c r="JZW89" s="1019"/>
      <c r="JZX89" s="1019"/>
      <c r="JZY89" s="1019"/>
      <c r="JZZ89" s="1019"/>
      <c r="KAA89" s="1019"/>
      <c r="KAB89" s="1019"/>
      <c r="KAC89" s="1019"/>
      <c r="KAD89" s="1019"/>
      <c r="KAE89" s="1019"/>
      <c r="KAF89" s="1019"/>
      <c r="KAG89" s="1019"/>
      <c r="KAH89" s="1019"/>
      <c r="KAI89" s="1019"/>
      <c r="KAJ89" s="1019"/>
      <c r="KAK89" s="1019"/>
      <c r="KAL89" s="1019"/>
      <c r="KAM89" s="1019"/>
      <c r="KAN89" s="1019"/>
      <c r="KAO89" s="1019"/>
      <c r="KAP89" s="1019"/>
      <c r="KAQ89" s="1019"/>
      <c r="KAR89" s="1019"/>
      <c r="KAS89" s="1019"/>
      <c r="KAT89" s="1019"/>
      <c r="KAU89" s="1019"/>
      <c r="KAV89" s="1019"/>
      <c r="KAW89" s="1019"/>
      <c r="KAX89" s="1019"/>
      <c r="KAY89" s="1019"/>
      <c r="KAZ89" s="1019"/>
      <c r="KBA89" s="1019"/>
      <c r="KBB89" s="1019"/>
      <c r="KBC89" s="1019"/>
      <c r="KBD89" s="1019"/>
      <c r="KBE89" s="1019"/>
      <c r="KBF89" s="1019"/>
      <c r="KBG89" s="1019"/>
      <c r="KBH89" s="1019"/>
      <c r="KBI89" s="1019"/>
      <c r="KBJ89" s="1019"/>
      <c r="KBK89" s="1019"/>
      <c r="KBL89" s="1019"/>
      <c r="KBM89" s="1019"/>
      <c r="KBN89" s="1019"/>
      <c r="KBO89" s="1019"/>
      <c r="KBP89" s="1019"/>
      <c r="KBQ89" s="1019"/>
      <c r="KBR89" s="1019"/>
      <c r="KBS89" s="1019"/>
      <c r="KBT89" s="1019"/>
      <c r="KBU89" s="1019"/>
      <c r="KBV89" s="1019"/>
      <c r="KBW89" s="1019"/>
      <c r="KBX89" s="1019"/>
      <c r="KBY89" s="1019"/>
      <c r="KBZ89" s="1019"/>
      <c r="KCA89" s="1019"/>
      <c r="KCB89" s="1019"/>
      <c r="KCC89" s="1019"/>
      <c r="KCD89" s="1019"/>
      <c r="KCE89" s="1019"/>
      <c r="KCF89" s="1019"/>
      <c r="KCG89" s="1019"/>
      <c r="KCH89" s="1019"/>
      <c r="KCI89" s="1019"/>
      <c r="KCJ89" s="1019"/>
      <c r="KCK89" s="1019"/>
      <c r="KCL89" s="1019"/>
      <c r="KCM89" s="1019"/>
      <c r="KCN89" s="1019"/>
      <c r="KCO89" s="1019"/>
      <c r="KCP89" s="1019"/>
      <c r="KCQ89" s="1019"/>
      <c r="KCR89" s="1019"/>
      <c r="KCS89" s="1019"/>
      <c r="KCT89" s="1019"/>
      <c r="KCU89" s="1019"/>
      <c r="KCV89" s="1019"/>
      <c r="KCW89" s="1019"/>
      <c r="KCX89" s="1019"/>
      <c r="KCY89" s="1019"/>
      <c r="KCZ89" s="1019"/>
      <c r="KDA89" s="1019"/>
      <c r="KDB89" s="1019"/>
      <c r="KDC89" s="1019"/>
      <c r="KDD89" s="1019"/>
      <c r="KDE89" s="1019"/>
      <c r="KDF89" s="1019"/>
      <c r="KDG89" s="1019"/>
      <c r="KDH89" s="1019"/>
      <c r="KDI89" s="1019"/>
      <c r="KDJ89" s="1019"/>
      <c r="KDK89" s="1019"/>
      <c r="KDL89" s="1019"/>
      <c r="KDM89" s="1019"/>
      <c r="KDN89" s="1019"/>
      <c r="KDO89" s="1019"/>
      <c r="KDP89" s="1019"/>
      <c r="KDQ89" s="1019"/>
      <c r="KDR89" s="1019"/>
      <c r="KDS89" s="1019"/>
      <c r="KDT89" s="1019"/>
      <c r="KDU89" s="1019"/>
      <c r="KDV89" s="1019"/>
      <c r="KDW89" s="1019"/>
      <c r="KDX89" s="1019"/>
      <c r="KDY89" s="1019"/>
      <c r="KDZ89" s="1019"/>
      <c r="KEA89" s="1019"/>
      <c r="KEB89" s="1019"/>
      <c r="KEC89" s="1019"/>
      <c r="KED89" s="1019"/>
      <c r="KEE89" s="1019"/>
      <c r="KEF89" s="1019"/>
      <c r="KEG89" s="1019"/>
      <c r="KEH89" s="1019"/>
      <c r="KEI89" s="1019"/>
      <c r="KEJ89" s="1019"/>
      <c r="KEK89" s="1019"/>
      <c r="KEL89" s="1019"/>
      <c r="KEM89" s="1019"/>
      <c r="KEN89" s="1019"/>
      <c r="KEO89" s="1019"/>
      <c r="KEP89" s="1019"/>
      <c r="KEQ89" s="1019"/>
      <c r="KER89" s="1019"/>
      <c r="KES89" s="1019"/>
      <c r="KET89" s="1019"/>
      <c r="KEU89" s="1019"/>
      <c r="KEV89" s="1019"/>
      <c r="KEW89" s="1019"/>
      <c r="KEX89" s="1019"/>
      <c r="KEY89" s="1019"/>
      <c r="KEZ89" s="1019"/>
      <c r="KFA89" s="1019"/>
      <c r="KFB89" s="1019"/>
      <c r="KFC89" s="1019"/>
      <c r="KFD89" s="1019"/>
      <c r="KFE89" s="1019"/>
      <c r="KFF89" s="1019"/>
      <c r="KFG89" s="1019"/>
      <c r="KFH89" s="1019"/>
      <c r="KFI89" s="1019"/>
      <c r="KFJ89" s="1019"/>
      <c r="KFK89" s="1019"/>
      <c r="KFL89" s="1019"/>
      <c r="KFM89" s="1019"/>
      <c r="KFN89" s="1019"/>
      <c r="KFO89" s="1019"/>
      <c r="KFP89" s="1019"/>
      <c r="KFQ89" s="1019"/>
      <c r="KFR89" s="1019"/>
      <c r="KFS89" s="1019"/>
      <c r="KFT89" s="1019"/>
      <c r="KFU89" s="1019"/>
      <c r="KFV89" s="1019"/>
      <c r="KFW89" s="1019"/>
      <c r="KFX89" s="1019"/>
      <c r="KFY89" s="1019"/>
      <c r="KFZ89" s="1019"/>
      <c r="KGA89" s="1019"/>
      <c r="KGB89" s="1019"/>
      <c r="KGC89" s="1019"/>
      <c r="KGD89" s="1019"/>
      <c r="KGE89" s="1019"/>
      <c r="KGF89" s="1019"/>
      <c r="KGG89" s="1019"/>
      <c r="KGH89" s="1019"/>
      <c r="KGI89" s="1019"/>
      <c r="KGJ89" s="1019"/>
      <c r="KGK89" s="1019"/>
      <c r="KGL89" s="1019"/>
      <c r="KGM89" s="1019"/>
      <c r="KGN89" s="1019"/>
      <c r="KGO89" s="1019"/>
      <c r="KGP89" s="1019"/>
      <c r="KGQ89" s="1019"/>
      <c r="KGR89" s="1019"/>
      <c r="KGS89" s="1019"/>
      <c r="KGT89" s="1019"/>
      <c r="KGU89" s="1019"/>
      <c r="KGV89" s="1019"/>
      <c r="KGW89" s="1019"/>
      <c r="KGX89" s="1019"/>
      <c r="KGY89" s="1019"/>
      <c r="KGZ89" s="1019"/>
      <c r="KHA89" s="1019"/>
      <c r="KHB89" s="1019"/>
      <c r="KHC89" s="1019"/>
      <c r="KHD89" s="1019"/>
      <c r="KHE89" s="1019"/>
      <c r="KHF89" s="1019"/>
      <c r="KHG89" s="1019"/>
      <c r="KHH89" s="1019"/>
      <c r="KHI89" s="1019"/>
      <c r="KHJ89" s="1019"/>
      <c r="KHK89" s="1019"/>
      <c r="KHL89" s="1019"/>
      <c r="KHM89" s="1019"/>
      <c r="KHN89" s="1019"/>
      <c r="KHO89" s="1019"/>
      <c r="KHP89" s="1019"/>
      <c r="KHQ89" s="1019"/>
      <c r="KHR89" s="1019"/>
      <c r="KHS89" s="1019"/>
      <c r="KHT89" s="1019"/>
      <c r="KHU89" s="1019"/>
      <c r="KHV89" s="1019"/>
      <c r="KHW89" s="1019"/>
      <c r="KHX89" s="1019"/>
      <c r="KHY89" s="1019"/>
      <c r="KHZ89" s="1019"/>
      <c r="KIA89" s="1019"/>
      <c r="KIB89" s="1019"/>
      <c r="KIC89" s="1019"/>
      <c r="KID89" s="1019"/>
      <c r="KIE89" s="1019"/>
      <c r="KIF89" s="1019"/>
      <c r="KIG89" s="1019"/>
      <c r="KIH89" s="1019"/>
      <c r="KII89" s="1019"/>
      <c r="KIJ89" s="1019"/>
      <c r="KIK89" s="1019"/>
      <c r="KIL89" s="1019"/>
      <c r="KIM89" s="1019"/>
      <c r="KIN89" s="1019"/>
      <c r="KIO89" s="1019"/>
      <c r="KIP89" s="1019"/>
      <c r="KIQ89" s="1019"/>
      <c r="KIR89" s="1019"/>
      <c r="KIS89" s="1019"/>
      <c r="KIT89" s="1019"/>
      <c r="KIU89" s="1019"/>
      <c r="KIV89" s="1019"/>
      <c r="KIW89" s="1019"/>
      <c r="KIX89" s="1019"/>
      <c r="KIY89" s="1019"/>
      <c r="KIZ89" s="1019"/>
      <c r="KJA89" s="1019"/>
      <c r="KJB89" s="1019"/>
      <c r="KJC89" s="1019"/>
      <c r="KJD89" s="1019"/>
      <c r="KJE89" s="1019"/>
      <c r="KJF89" s="1019"/>
      <c r="KJG89" s="1019"/>
      <c r="KJH89" s="1019"/>
      <c r="KJI89" s="1019"/>
      <c r="KJJ89" s="1019"/>
      <c r="KJK89" s="1019"/>
      <c r="KJL89" s="1019"/>
      <c r="KJM89" s="1019"/>
      <c r="KJN89" s="1019"/>
      <c r="KJO89" s="1019"/>
      <c r="KJP89" s="1019"/>
      <c r="KJQ89" s="1019"/>
      <c r="KJR89" s="1019"/>
      <c r="KJS89" s="1019"/>
      <c r="KJT89" s="1019"/>
      <c r="KJU89" s="1019"/>
      <c r="KJV89" s="1019"/>
      <c r="KJW89" s="1019"/>
      <c r="KJX89" s="1019"/>
      <c r="KJY89" s="1019"/>
      <c r="KJZ89" s="1019"/>
      <c r="KKA89" s="1019"/>
      <c r="KKB89" s="1019"/>
      <c r="KKC89" s="1019"/>
      <c r="KKD89" s="1019"/>
      <c r="KKE89" s="1019"/>
      <c r="KKF89" s="1019"/>
      <c r="KKG89" s="1019"/>
      <c r="KKH89" s="1019"/>
      <c r="KKI89" s="1019"/>
      <c r="KKJ89" s="1019"/>
      <c r="KKK89" s="1019"/>
      <c r="KKL89" s="1019"/>
      <c r="KKM89" s="1019"/>
      <c r="KKN89" s="1019"/>
      <c r="KKO89" s="1019"/>
      <c r="KKP89" s="1019"/>
      <c r="KKQ89" s="1019"/>
      <c r="KKR89" s="1019"/>
      <c r="KKS89" s="1019"/>
      <c r="KKT89" s="1019"/>
      <c r="KKU89" s="1019"/>
      <c r="KKV89" s="1019"/>
      <c r="KKW89" s="1019"/>
      <c r="KKX89" s="1019"/>
      <c r="KKY89" s="1019"/>
      <c r="KKZ89" s="1019"/>
      <c r="KLA89" s="1019"/>
      <c r="KLB89" s="1019"/>
      <c r="KLC89" s="1019"/>
      <c r="KLD89" s="1019"/>
      <c r="KLE89" s="1019"/>
      <c r="KLF89" s="1019"/>
      <c r="KLG89" s="1019"/>
      <c r="KLH89" s="1019"/>
      <c r="KLI89" s="1019"/>
      <c r="KLJ89" s="1019"/>
      <c r="KLK89" s="1019"/>
      <c r="KLL89" s="1019"/>
      <c r="KLM89" s="1019"/>
      <c r="KLN89" s="1019"/>
      <c r="KLO89" s="1019"/>
      <c r="KLP89" s="1019"/>
      <c r="KLQ89" s="1019"/>
      <c r="KLR89" s="1019"/>
      <c r="KLS89" s="1019"/>
      <c r="KLT89" s="1019"/>
      <c r="KLU89" s="1019"/>
      <c r="KLV89" s="1019"/>
      <c r="KLW89" s="1019"/>
      <c r="KLX89" s="1019"/>
      <c r="KLY89" s="1019"/>
      <c r="KLZ89" s="1019"/>
      <c r="KMA89" s="1019"/>
      <c r="KMB89" s="1019"/>
      <c r="KMC89" s="1019"/>
      <c r="KMD89" s="1019"/>
      <c r="KME89" s="1019"/>
      <c r="KMF89" s="1019"/>
      <c r="KMG89" s="1019"/>
      <c r="KMH89" s="1019"/>
      <c r="KMI89" s="1019"/>
      <c r="KMJ89" s="1019"/>
      <c r="KMK89" s="1019"/>
      <c r="KML89" s="1019"/>
      <c r="KMM89" s="1019"/>
      <c r="KMN89" s="1019"/>
      <c r="KMO89" s="1019"/>
      <c r="KMP89" s="1019"/>
      <c r="KMQ89" s="1019"/>
      <c r="KMR89" s="1019"/>
      <c r="KMS89" s="1019"/>
      <c r="KMT89" s="1019"/>
      <c r="KMU89" s="1019"/>
      <c r="KMV89" s="1019"/>
      <c r="KMW89" s="1019"/>
      <c r="KMX89" s="1019"/>
      <c r="KMY89" s="1019"/>
      <c r="KMZ89" s="1019"/>
      <c r="KNA89" s="1019"/>
      <c r="KNB89" s="1019"/>
      <c r="KNC89" s="1019"/>
      <c r="KND89" s="1019"/>
      <c r="KNE89" s="1019"/>
      <c r="KNF89" s="1019"/>
      <c r="KNG89" s="1019"/>
      <c r="KNH89" s="1019"/>
      <c r="KNI89" s="1019"/>
      <c r="KNJ89" s="1019"/>
      <c r="KNK89" s="1019"/>
      <c r="KNL89" s="1019"/>
      <c r="KNM89" s="1019"/>
      <c r="KNN89" s="1019"/>
      <c r="KNO89" s="1019"/>
      <c r="KNP89" s="1019"/>
      <c r="KNQ89" s="1019"/>
      <c r="KNR89" s="1019"/>
      <c r="KNS89" s="1019"/>
      <c r="KNT89" s="1019"/>
      <c r="KNU89" s="1019"/>
      <c r="KNV89" s="1019"/>
      <c r="KNW89" s="1019"/>
      <c r="KNX89" s="1019"/>
      <c r="KNY89" s="1019"/>
      <c r="KNZ89" s="1019"/>
      <c r="KOA89" s="1019"/>
      <c r="KOB89" s="1019"/>
      <c r="KOC89" s="1019"/>
      <c r="KOD89" s="1019"/>
      <c r="KOE89" s="1019"/>
      <c r="KOF89" s="1019"/>
      <c r="KOG89" s="1019"/>
      <c r="KOH89" s="1019"/>
      <c r="KOI89" s="1019"/>
      <c r="KOJ89" s="1019"/>
      <c r="KOK89" s="1019"/>
      <c r="KOL89" s="1019"/>
      <c r="KOM89" s="1019"/>
      <c r="KON89" s="1019"/>
      <c r="KOO89" s="1019"/>
      <c r="KOP89" s="1019"/>
      <c r="KOQ89" s="1019"/>
      <c r="KOR89" s="1019"/>
      <c r="KOS89" s="1019"/>
      <c r="KOT89" s="1019"/>
      <c r="KOU89" s="1019"/>
      <c r="KOV89" s="1019"/>
      <c r="KOW89" s="1019"/>
      <c r="KOX89" s="1019"/>
      <c r="KOY89" s="1019"/>
      <c r="KOZ89" s="1019"/>
      <c r="KPA89" s="1019"/>
      <c r="KPB89" s="1019"/>
      <c r="KPC89" s="1019"/>
      <c r="KPD89" s="1019"/>
      <c r="KPE89" s="1019"/>
      <c r="KPF89" s="1019"/>
      <c r="KPG89" s="1019"/>
      <c r="KPH89" s="1019"/>
      <c r="KPI89" s="1019"/>
      <c r="KPJ89" s="1019"/>
      <c r="KPK89" s="1019"/>
      <c r="KPL89" s="1019"/>
      <c r="KPM89" s="1019"/>
      <c r="KPN89" s="1019"/>
      <c r="KPO89" s="1019"/>
      <c r="KPP89" s="1019"/>
      <c r="KPQ89" s="1019"/>
      <c r="KPR89" s="1019"/>
      <c r="KPS89" s="1019"/>
      <c r="KPT89" s="1019"/>
      <c r="KPU89" s="1019"/>
      <c r="KPV89" s="1019"/>
      <c r="KPW89" s="1019"/>
      <c r="KPX89" s="1019"/>
      <c r="KPY89" s="1019"/>
      <c r="KPZ89" s="1019"/>
      <c r="KQA89" s="1019"/>
      <c r="KQB89" s="1019"/>
      <c r="KQC89" s="1019"/>
      <c r="KQD89" s="1019"/>
      <c r="KQE89" s="1019"/>
      <c r="KQF89" s="1019"/>
      <c r="KQG89" s="1019"/>
      <c r="KQH89" s="1019"/>
      <c r="KQI89" s="1019"/>
      <c r="KQJ89" s="1019"/>
      <c r="KQK89" s="1019"/>
      <c r="KQL89" s="1019"/>
      <c r="KQM89" s="1019"/>
      <c r="KQN89" s="1019"/>
      <c r="KQO89" s="1019"/>
      <c r="KQP89" s="1019"/>
      <c r="KQQ89" s="1019"/>
      <c r="KQR89" s="1019"/>
      <c r="KQS89" s="1019"/>
      <c r="KQT89" s="1019"/>
      <c r="KQU89" s="1019"/>
      <c r="KQV89" s="1019"/>
      <c r="KQW89" s="1019"/>
      <c r="KQX89" s="1019"/>
      <c r="KQY89" s="1019"/>
      <c r="KQZ89" s="1019"/>
      <c r="KRA89" s="1019"/>
      <c r="KRB89" s="1019"/>
      <c r="KRC89" s="1019"/>
      <c r="KRD89" s="1019"/>
      <c r="KRE89" s="1019"/>
      <c r="KRF89" s="1019"/>
      <c r="KRG89" s="1019"/>
      <c r="KRH89" s="1019"/>
      <c r="KRI89" s="1019"/>
      <c r="KRJ89" s="1019"/>
      <c r="KRK89" s="1019"/>
      <c r="KRL89" s="1019"/>
      <c r="KRM89" s="1019"/>
      <c r="KRN89" s="1019"/>
      <c r="KRO89" s="1019"/>
      <c r="KRP89" s="1019"/>
      <c r="KRQ89" s="1019"/>
      <c r="KRR89" s="1019"/>
      <c r="KRS89" s="1019"/>
      <c r="KRT89" s="1019"/>
      <c r="KRU89" s="1019"/>
      <c r="KRV89" s="1019"/>
      <c r="KRW89" s="1019"/>
      <c r="KRX89" s="1019"/>
      <c r="KRY89" s="1019"/>
      <c r="KRZ89" s="1019"/>
      <c r="KSA89" s="1019"/>
      <c r="KSB89" s="1019"/>
      <c r="KSC89" s="1019"/>
      <c r="KSD89" s="1019"/>
      <c r="KSE89" s="1019"/>
      <c r="KSF89" s="1019"/>
      <c r="KSG89" s="1019"/>
      <c r="KSH89" s="1019"/>
      <c r="KSI89" s="1019"/>
      <c r="KSJ89" s="1019"/>
      <c r="KSK89" s="1019"/>
      <c r="KSL89" s="1019"/>
      <c r="KSM89" s="1019"/>
      <c r="KSN89" s="1019"/>
      <c r="KSO89" s="1019"/>
      <c r="KSP89" s="1019"/>
      <c r="KSQ89" s="1019"/>
      <c r="KSR89" s="1019"/>
      <c r="KSS89" s="1019"/>
      <c r="KST89" s="1019"/>
      <c r="KSU89" s="1019"/>
      <c r="KSV89" s="1019"/>
      <c r="KSW89" s="1019"/>
      <c r="KSX89" s="1019"/>
      <c r="KSY89" s="1019"/>
      <c r="KSZ89" s="1019"/>
      <c r="KTA89" s="1019"/>
      <c r="KTB89" s="1019"/>
      <c r="KTC89" s="1019"/>
      <c r="KTD89" s="1019"/>
      <c r="KTE89" s="1019"/>
      <c r="KTF89" s="1019"/>
      <c r="KTG89" s="1019"/>
      <c r="KTH89" s="1019"/>
      <c r="KTI89" s="1019"/>
      <c r="KTJ89" s="1019"/>
      <c r="KTK89" s="1019"/>
      <c r="KTL89" s="1019"/>
      <c r="KTM89" s="1019"/>
      <c r="KTN89" s="1019"/>
      <c r="KTO89" s="1019"/>
      <c r="KTP89" s="1019"/>
      <c r="KTQ89" s="1019"/>
      <c r="KTR89" s="1019"/>
      <c r="KTS89" s="1019"/>
      <c r="KTT89" s="1019"/>
      <c r="KTU89" s="1019"/>
      <c r="KTV89" s="1019"/>
      <c r="KTW89" s="1019"/>
      <c r="KTX89" s="1019"/>
      <c r="KTY89" s="1019"/>
      <c r="KTZ89" s="1019"/>
      <c r="KUA89" s="1019"/>
      <c r="KUB89" s="1019"/>
      <c r="KUC89" s="1019"/>
      <c r="KUD89" s="1019"/>
      <c r="KUE89" s="1019"/>
      <c r="KUF89" s="1019"/>
      <c r="KUG89" s="1019"/>
      <c r="KUH89" s="1019"/>
      <c r="KUI89" s="1019"/>
      <c r="KUJ89" s="1019"/>
      <c r="KUK89" s="1019"/>
      <c r="KUL89" s="1019"/>
      <c r="KUM89" s="1019"/>
      <c r="KUN89" s="1019"/>
      <c r="KUO89" s="1019"/>
      <c r="KUP89" s="1019"/>
      <c r="KUQ89" s="1019"/>
      <c r="KUR89" s="1019"/>
      <c r="KUS89" s="1019"/>
      <c r="KUT89" s="1019"/>
      <c r="KUU89" s="1019"/>
      <c r="KUV89" s="1019"/>
      <c r="KUW89" s="1019"/>
      <c r="KUX89" s="1019"/>
      <c r="KUY89" s="1019"/>
      <c r="KUZ89" s="1019"/>
      <c r="KVA89" s="1019"/>
      <c r="KVB89" s="1019"/>
      <c r="KVC89" s="1019"/>
      <c r="KVD89" s="1019"/>
      <c r="KVE89" s="1019"/>
      <c r="KVF89" s="1019"/>
      <c r="KVG89" s="1019"/>
      <c r="KVH89" s="1019"/>
      <c r="KVI89" s="1019"/>
      <c r="KVJ89" s="1019"/>
      <c r="KVK89" s="1019"/>
      <c r="KVL89" s="1019"/>
      <c r="KVM89" s="1019"/>
      <c r="KVN89" s="1019"/>
      <c r="KVO89" s="1019"/>
      <c r="KVP89" s="1019"/>
      <c r="KVQ89" s="1019"/>
      <c r="KVR89" s="1019"/>
      <c r="KVS89" s="1019"/>
      <c r="KVT89" s="1019"/>
      <c r="KVU89" s="1019"/>
      <c r="KVV89" s="1019"/>
      <c r="KVW89" s="1019"/>
      <c r="KVX89" s="1019"/>
      <c r="KVY89" s="1019"/>
      <c r="KVZ89" s="1019"/>
      <c r="KWA89" s="1019"/>
      <c r="KWB89" s="1019"/>
      <c r="KWC89" s="1019"/>
      <c r="KWD89" s="1019"/>
      <c r="KWE89" s="1019"/>
      <c r="KWF89" s="1019"/>
      <c r="KWG89" s="1019"/>
      <c r="KWH89" s="1019"/>
      <c r="KWI89" s="1019"/>
      <c r="KWJ89" s="1019"/>
      <c r="KWK89" s="1019"/>
      <c r="KWL89" s="1019"/>
      <c r="KWM89" s="1019"/>
      <c r="KWN89" s="1019"/>
      <c r="KWO89" s="1019"/>
      <c r="KWP89" s="1019"/>
      <c r="KWQ89" s="1019"/>
      <c r="KWR89" s="1019"/>
      <c r="KWS89" s="1019"/>
      <c r="KWT89" s="1019"/>
      <c r="KWU89" s="1019"/>
      <c r="KWV89" s="1019"/>
      <c r="KWW89" s="1019"/>
      <c r="KWX89" s="1019"/>
      <c r="KWY89" s="1019"/>
      <c r="KWZ89" s="1019"/>
      <c r="KXA89" s="1019"/>
      <c r="KXB89" s="1019"/>
      <c r="KXC89" s="1019"/>
      <c r="KXD89" s="1019"/>
      <c r="KXE89" s="1019"/>
      <c r="KXF89" s="1019"/>
      <c r="KXG89" s="1019"/>
      <c r="KXH89" s="1019"/>
      <c r="KXI89" s="1019"/>
      <c r="KXJ89" s="1019"/>
      <c r="KXK89" s="1019"/>
      <c r="KXL89" s="1019"/>
      <c r="KXM89" s="1019"/>
      <c r="KXN89" s="1019"/>
      <c r="KXO89" s="1019"/>
      <c r="KXP89" s="1019"/>
      <c r="KXQ89" s="1019"/>
      <c r="KXR89" s="1019"/>
      <c r="KXS89" s="1019"/>
      <c r="KXT89" s="1019"/>
      <c r="KXU89" s="1019"/>
      <c r="KXV89" s="1019"/>
      <c r="KXW89" s="1019"/>
      <c r="KXX89" s="1019"/>
      <c r="KXY89" s="1019"/>
      <c r="KXZ89" s="1019"/>
      <c r="KYA89" s="1019"/>
      <c r="KYB89" s="1019"/>
      <c r="KYC89" s="1019"/>
      <c r="KYD89" s="1019"/>
      <c r="KYE89" s="1019"/>
      <c r="KYF89" s="1019"/>
      <c r="KYG89" s="1019"/>
      <c r="KYH89" s="1019"/>
      <c r="KYI89" s="1019"/>
      <c r="KYJ89" s="1019"/>
      <c r="KYK89" s="1019"/>
      <c r="KYL89" s="1019"/>
      <c r="KYM89" s="1019"/>
      <c r="KYN89" s="1019"/>
      <c r="KYO89" s="1019"/>
      <c r="KYP89" s="1019"/>
      <c r="KYQ89" s="1019"/>
      <c r="KYR89" s="1019"/>
      <c r="KYS89" s="1019"/>
      <c r="KYT89" s="1019"/>
      <c r="KYU89" s="1019"/>
      <c r="KYV89" s="1019"/>
      <c r="KYW89" s="1019"/>
      <c r="KYX89" s="1019"/>
      <c r="KYY89" s="1019"/>
      <c r="KYZ89" s="1019"/>
      <c r="KZA89" s="1019"/>
      <c r="KZB89" s="1019"/>
      <c r="KZC89" s="1019"/>
      <c r="KZD89" s="1019"/>
      <c r="KZE89" s="1019"/>
      <c r="KZF89" s="1019"/>
      <c r="KZG89" s="1019"/>
      <c r="KZH89" s="1019"/>
      <c r="KZI89" s="1019"/>
      <c r="KZJ89" s="1019"/>
      <c r="KZK89" s="1019"/>
      <c r="KZL89" s="1019"/>
      <c r="KZM89" s="1019"/>
      <c r="KZN89" s="1019"/>
      <c r="KZO89" s="1019"/>
      <c r="KZP89" s="1019"/>
      <c r="KZQ89" s="1019"/>
      <c r="KZR89" s="1019"/>
      <c r="KZS89" s="1019"/>
      <c r="KZT89" s="1019"/>
      <c r="KZU89" s="1019"/>
      <c r="KZV89" s="1019"/>
      <c r="KZW89" s="1019"/>
      <c r="KZX89" s="1019"/>
      <c r="KZY89" s="1019"/>
      <c r="KZZ89" s="1019"/>
      <c r="LAA89" s="1019"/>
      <c r="LAB89" s="1019"/>
      <c r="LAC89" s="1019"/>
      <c r="LAD89" s="1019"/>
      <c r="LAE89" s="1019"/>
      <c r="LAF89" s="1019"/>
      <c r="LAG89" s="1019"/>
      <c r="LAH89" s="1019"/>
      <c r="LAI89" s="1019"/>
      <c r="LAJ89" s="1019"/>
      <c r="LAK89" s="1019"/>
      <c r="LAL89" s="1019"/>
      <c r="LAM89" s="1019"/>
      <c r="LAN89" s="1019"/>
      <c r="LAO89" s="1019"/>
      <c r="LAP89" s="1019"/>
      <c r="LAQ89" s="1019"/>
      <c r="LAR89" s="1019"/>
      <c r="LAS89" s="1019"/>
      <c r="LAT89" s="1019"/>
      <c r="LAU89" s="1019"/>
      <c r="LAV89" s="1019"/>
      <c r="LAW89" s="1019"/>
      <c r="LAX89" s="1019"/>
      <c r="LAY89" s="1019"/>
      <c r="LAZ89" s="1019"/>
      <c r="LBA89" s="1019"/>
      <c r="LBB89" s="1019"/>
      <c r="LBC89" s="1019"/>
      <c r="LBD89" s="1019"/>
      <c r="LBE89" s="1019"/>
      <c r="LBF89" s="1019"/>
      <c r="LBG89" s="1019"/>
      <c r="LBH89" s="1019"/>
      <c r="LBI89" s="1019"/>
      <c r="LBJ89" s="1019"/>
      <c r="LBK89" s="1019"/>
      <c r="LBL89" s="1019"/>
      <c r="LBM89" s="1019"/>
      <c r="LBN89" s="1019"/>
      <c r="LBO89" s="1019"/>
      <c r="LBP89" s="1019"/>
      <c r="LBQ89" s="1019"/>
      <c r="LBR89" s="1019"/>
      <c r="LBS89" s="1019"/>
      <c r="LBT89" s="1019"/>
      <c r="LBU89" s="1019"/>
      <c r="LBV89" s="1019"/>
      <c r="LBW89" s="1019"/>
      <c r="LBX89" s="1019"/>
      <c r="LBY89" s="1019"/>
      <c r="LBZ89" s="1019"/>
      <c r="LCA89" s="1019"/>
      <c r="LCB89" s="1019"/>
      <c r="LCC89" s="1019"/>
      <c r="LCD89" s="1019"/>
      <c r="LCE89" s="1019"/>
      <c r="LCF89" s="1019"/>
      <c r="LCG89" s="1019"/>
      <c r="LCH89" s="1019"/>
      <c r="LCI89" s="1019"/>
      <c r="LCJ89" s="1019"/>
      <c r="LCK89" s="1019"/>
      <c r="LCL89" s="1019"/>
      <c r="LCM89" s="1019"/>
      <c r="LCN89" s="1019"/>
      <c r="LCO89" s="1019"/>
      <c r="LCP89" s="1019"/>
      <c r="LCQ89" s="1019"/>
      <c r="LCR89" s="1019"/>
      <c r="LCS89" s="1019"/>
      <c r="LCT89" s="1019"/>
      <c r="LCU89" s="1019"/>
      <c r="LCV89" s="1019"/>
      <c r="LCW89" s="1019"/>
      <c r="LCX89" s="1019"/>
      <c r="LCY89" s="1019"/>
      <c r="LCZ89" s="1019"/>
      <c r="LDA89" s="1019"/>
      <c r="LDB89" s="1019"/>
      <c r="LDC89" s="1019"/>
      <c r="LDD89" s="1019"/>
      <c r="LDE89" s="1019"/>
      <c r="LDF89" s="1019"/>
      <c r="LDG89" s="1019"/>
      <c r="LDH89" s="1019"/>
      <c r="LDI89" s="1019"/>
      <c r="LDJ89" s="1019"/>
      <c r="LDK89" s="1019"/>
      <c r="LDL89" s="1019"/>
      <c r="LDM89" s="1019"/>
      <c r="LDN89" s="1019"/>
      <c r="LDO89" s="1019"/>
      <c r="LDP89" s="1019"/>
      <c r="LDQ89" s="1019"/>
      <c r="LDR89" s="1019"/>
      <c r="LDS89" s="1019"/>
      <c r="LDT89" s="1019"/>
      <c r="LDU89" s="1019"/>
      <c r="LDV89" s="1019"/>
      <c r="LDW89" s="1019"/>
      <c r="LDX89" s="1019"/>
      <c r="LDY89" s="1019"/>
      <c r="LDZ89" s="1019"/>
      <c r="LEA89" s="1019"/>
      <c r="LEB89" s="1019"/>
      <c r="LEC89" s="1019"/>
      <c r="LED89" s="1019"/>
      <c r="LEE89" s="1019"/>
      <c r="LEF89" s="1019"/>
      <c r="LEG89" s="1019"/>
      <c r="LEH89" s="1019"/>
      <c r="LEI89" s="1019"/>
      <c r="LEJ89" s="1019"/>
      <c r="LEK89" s="1019"/>
      <c r="LEL89" s="1019"/>
      <c r="LEM89" s="1019"/>
      <c r="LEN89" s="1019"/>
      <c r="LEO89" s="1019"/>
      <c r="LEP89" s="1019"/>
      <c r="LEQ89" s="1019"/>
      <c r="LER89" s="1019"/>
      <c r="LES89" s="1019"/>
      <c r="LET89" s="1019"/>
      <c r="LEU89" s="1019"/>
      <c r="LEV89" s="1019"/>
      <c r="LEW89" s="1019"/>
      <c r="LEX89" s="1019"/>
      <c r="LEY89" s="1019"/>
      <c r="LEZ89" s="1019"/>
      <c r="LFA89" s="1019"/>
      <c r="LFB89" s="1019"/>
      <c r="LFC89" s="1019"/>
      <c r="LFD89" s="1019"/>
      <c r="LFE89" s="1019"/>
      <c r="LFF89" s="1019"/>
      <c r="LFG89" s="1019"/>
      <c r="LFH89" s="1019"/>
      <c r="LFI89" s="1019"/>
      <c r="LFJ89" s="1019"/>
      <c r="LFK89" s="1019"/>
      <c r="LFL89" s="1019"/>
      <c r="LFM89" s="1019"/>
      <c r="LFN89" s="1019"/>
      <c r="LFO89" s="1019"/>
      <c r="LFP89" s="1019"/>
      <c r="LFQ89" s="1019"/>
      <c r="LFR89" s="1019"/>
      <c r="LFS89" s="1019"/>
      <c r="LFT89" s="1019"/>
      <c r="LFU89" s="1019"/>
      <c r="LFV89" s="1019"/>
      <c r="LFW89" s="1019"/>
      <c r="LFX89" s="1019"/>
      <c r="LFY89" s="1019"/>
      <c r="LFZ89" s="1019"/>
      <c r="LGA89" s="1019"/>
      <c r="LGB89" s="1019"/>
      <c r="LGC89" s="1019"/>
      <c r="LGD89" s="1019"/>
      <c r="LGE89" s="1019"/>
      <c r="LGF89" s="1019"/>
      <c r="LGG89" s="1019"/>
      <c r="LGH89" s="1019"/>
      <c r="LGI89" s="1019"/>
      <c r="LGJ89" s="1019"/>
      <c r="LGK89" s="1019"/>
      <c r="LGL89" s="1019"/>
      <c r="LGM89" s="1019"/>
      <c r="LGN89" s="1019"/>
      <c r="LGO89" s="1019"/>
      <c r="LGP89" s="1019"/>
      <c r="LGQ89" s="1019"/>
      <c r="LGR89" s="1019"/>
      <c r="LGS89" s="1019"/>
      <c r="LGT89" s="1019"/>
      <c r="LGU89" s="1019"/>
      <c r="LGV89" s="1019"/>
      <c r="LGW89" s="1019"/>
      <c r="LGX89" s="1019"/>
      <c r="LGY89" s="1019"/>
      <c r="LGZ89" s="1019"/>
      <c r="LHA89" s="1019"/>
      <c r="LHB89" s="1019"/>
      <c r="LHC89" s="1019"/>
      <c r="LHD89" s="1019"/>
      <c r="LHE89" s="1019"/>
      <c r="LHF89" s="1019"/>
      <c r="LHG89" s="1019"/>
      <c r="LHH89" s="1019"/>
      <c r="LHI89" s="1019"/>
      <c r="LHJ89" s="1019"/>
      <c r="LHK89" s="1019"/>
      <c r="LHL89" s="1019"/>
      <c r="LHM89" s="1019"/>
      <c r="LHN89" s="1019"/>
      <c r="LHO89" s="1019"/>
      <c r="LHP89" s="1019"/>
      <c r="LHQ89" s="1019"/>
      <c r="LHR89" s="1019"/>
      <c r="LHS89" s="1019"/>
      <c r="LHT89" s="1019"/>
      <c r="LHU89" s="1019"/>
      <c r="LHV89" s="1019"/>
      <c r="LHW89" s="1019"/>
      <c r="LHX89" s="1019"/>
      <c r="LHY89" s="1019"/>
      <c r="LHZ89" s="1019"/>
      <c r="LIA89" s="1019"/>
      <c r="LIB89" s="1019"/>
      <c r="LIC89" s="1019"/>
      <c r="LID89" s="1019"/>
      <c r="LIE89" s="1019"/>
      <c r="LIF89" s="1019"/>
      <c r="LIG89" s="1019"/>
      <c r="LIH89" s="1019"/>
      <c r="LII89" s="1019"/>
      <c r="LIJ89" s="1019"/>
      <c r="LIK89" s="1019"/>
      <c r="LIL89" s="1019"/>
      <c r="LIM89" s="1019"/>
      <c r="LIN89" s="1019"/>
      <c r="LIO89" s="1019"/>
      <c r="LIP89" s="1019"/>
      <c r="LIQ89" s="1019"/>
      <c r="LIR89" s="1019"/>
      <c r="LIS89" s="1019"/>
      <c r="LIT89" s="1019"/>
      <c r="LIU89" s="1019"/>
      <c r="LIV89" s="1019"/>
      <c r="LIW89" s="1019"/>
      <c r="LIX89" s="1019"/>
      <c r="LIY89" s="1019"/>
      <c r="LIZ89" s="1019"/>
      <c r="LJA89" s="1019"/>
      <c r="LJB89" s="1019"/>
      <c r="LJC89" s="1019"/>
      <c r="LJD89" s="1019"/>
      <c r="LJE89" s="1019"/>
      <c r="LJF89" s="1019"/>
      <c r="LJG89" s="1019"/>
      <c r="LJH89" s="1019"/>
      <c r="LJI89" s="1019"/>
      <c r="LJJ89" s="1019"/>
      <c r="LJK89" s="1019"/>
      <c r="LJL89" s="1019"/>
      <c r="LJM89" s="1019"/>
      <c r="LJN89" s="1019"/>
      <c r="LJO89" s="1019"/>
      <c r="LJP89" s="1019"/>
      <c r="LJQ89" s="1019"/>
      <c r="LJR89" s="1019"/>
      <c r="LJS89" s="1019"/>
      <c r="LJT89" s="1019"/>
      <c r="LJU89" s="1019"/>
      <c r="LJV89" s="1019"/>
      <c r="LJW89" s="1019"/>
      <c r="LJX89" s="1019"/>
      <c r="LJY89" s="1019"/>
      <c r="LJZ89" s="1019"/>
      <c r="LKA89" s="1019"/>
      <c r="LKB89" s="1019"/>
      <c r="LKC89" s="1019"/>
      <c r="LKD89" s="1019"/>
      <c r="LKE89" s="1019"/>
      <c r="LKF89" s="1019"/>
      <c r="LKG89" s="1019"/>
      <c r="LKH89" s="1019"/>
      <c r="LKI89" s="1019"/>
      <c r="LKJ89" s="1019"/>
      <c r="LKK89" s="1019"/>
      <c r="LKL89" s="1019"/>
      <c r="LKM89" s="1019"/>
      <c r="LKN89" s="1019"/>
      <c r="LKO89" s="1019"/>
      <c r="LKP89" s="1019"/>
      <c r="LKQ89" s="1019"/>
      <c r="LKR89" s="1019"/>
      <c r="LKS89" s="1019"/>
      <c r="LKT89" s="1019"/>
      <c r="LKU89" s="1019"/>
      <c r="LKV89" s="1019"/>
      <c r="LKW89" s="1019"/>
      <c r="LKX89" s="1019"/>
      <c r="LKY89" s="1019"/>
      <c r="LKZ89" s="1019"/>
      <c r="LLA89" s="1019"/>
      <c r="LLB89" s="1019"/>
      <c r="LLC89" s="1019"/>
      <c r="LLD89" s="1019"/>
      <c r="LLE89" s="1019"/>
      <c r="LLF89" s="1019"/>
      <c r="LLG89" s="1019"/>
      <c r="LLH89" s="1019"/>
      <c r="LLI89" s="1019"/>
      <c r="LLJ89" s="1019"/>
      <c r="LLK89" s="1019"/>
      <c r="LLL89" s="1019"/>
      <c r="LLM89" s="1019"/>
      <c r="LLN89" s="1019"/>
      <c r="LLO89" s="1019"/>
      <c r="LLP89" s="1019"/>
      <c r="LLQ89" s="1019"/>
      <c r="LLR89" s="1019"/>
      <c r="LLS89" s="1019"/>
      <c r="LLT89" s="1019"/>
      <c r="LLU89" s="1019"/>
      <c r="LLV89" s="1019"/>
      <c r="LLW89" s="1019"/>
      <c r="LLX89" s="1019"/>
      <c r="LLY89" s="1019"/>
      <c r="LLZ89" s="1019"/>
      <c r="LMA89" s="1019"/>
      <c r="LMB89" s="1019"/>
      <c r="LMC89" s="1019"/>
      <c r="LMD89" s="1019"/>
      <c r="LME89" s="1019"/>
      <c r="LMF89" s="1019"/>
      <c r="LMG89" s="1019"/>
      <c r="LMH89" s="1019"/>
      <c r="LMI89" s="1019"/>
      <c r="LMJ89" s="1019"/>
      <c r="LMK89" s="1019"/>
      <c r="LML89" s="1019"/>
      <c r="LMM89" s="1019"/>
      <c r="LMN89" s="1019"/>
      <c r="LMO89" s="1019"/>
      <c r="LMP89" s="1019"/>
      <c r="LMQ89" s="1019"/>
      <c r="LMR89" s="1019"/>
      <c r="LMS89" s="1019"/>
      <c r="LMT89" s="1019"/>
      <c r="LMU89" s="1019"/>
      <c r="LMV89" s="1019"/>
      <c r="LMW89" s="1019"/>
      <c r="LMX89" s="1019"/>
      <c r="LMY89" s="1019"/>
      <c r="LMZ89" s="1019"/>
      <c r="LNA89" s="1019"/>
      <c r="LNB89" s="1019"/>
      <c r="LNC89" s="1019"/>
      <c r="LND89" s="1019"/>
      <c r="LNE89" s="1019"/>
      <c r="LNF89" s="1019"/>
      <c r="LNG89" s="1019"/>
      <c r="LNH89" s="1019"/>
      <c r="LNI89" s="1019"/>
      <c r="LNJ89" s="1019"/>
      <c r="LNK89" s="1019"/>
      <c r="LNL89" s="1019"/>
      <c r="LNM89" s="1019"/>
      <c r="LNN89" s="1019"/>
      <c r="LNO89" s="1019"/>
      <c r="LNP89" s="1019"/>
      <c r="LNQ89" s="1019"/>
      <c r="LNR89" s="1019"/>
      <c r="LNS89" s="1019"/>
      <c r="LNT89" s="1019"/>
      <c r="LNU89" s="1019"/>
      <c r="LNV89" s="1019"/>
      <c r="LNW89" s="1019"/>
      <c r="LNX89" s="1019"/>
      <c r="LNY89" s="1019"/>
      <c r="LNZ89" s="1019"/>
      <c r="LOA89" s="1019"/>
      <c r="LOB89" s="1019"/>
      <c r="LOC89" s="1019"/>
      <c r="LOD89" s="1019"/>
      <c r="LOE89" s="1019"/>
      <c r="LOF89" s="1019"/>
      <c r="LOG89" s="1019"/>
      <c r="LOH89" s="1019"/>
      <c r="LOI89" s="1019"/>
      <c r="LOJ89" s="1019"/>
      <c r="LOK89" s="1019"/>
      <c r="LOL89" s="1019"/>
      <c r="LOM89" s="1019"/>
      <c r="LON89" s="1019"/>
      <c r="LOO89" s="1019"/>
      <c r="LOP89" s="1019"/>
      <c r="LOQ89" s="1019"/>
      <c r="LOR89" s="1019"/>
      <c r="LOS89" s="1019"/>
      <c r="LOT89" s="1019"/>
      <c r="LOU89" s="1019"/>
      <c r="LOV89" s="1019"/>
      <c r="LOW89" s="1019"/>
      <c r="LOX89" s="1019"/>
      <c r="LOY89" s="1019"/>
      <c r="LOZ89" s="1019"/>
      <c r="LPA89" s="1019"/>
      <c r="LPB89" s="1019"/>
      <c r="LPC89" s="1019"/>
      <c r="LPD89" s="1019"/>
      <c r="LPE89" s="1019"/>
      <c r="LPF89" s="1019"/>
      <c r="LPG89" s="1019"/>
      <c r="LPH89" s="1019"/>
      <c r="LPI89" s="1019"/>
      <c r="LPJ89" s="1019"/>
      <c r="LPK89" s="1019"/>
      <c r="LPL89" s="1019"/>
      <c r="LPM89" s="1019"/>
      <c r="LPN89" s="1019"/>
      <c r="LPO89" s="1019"/>
      <c r="LPP89" s="1019"/>
      <c r="LPQ89" s="1019"/>
      <c r="LPR89" s="1019"/>
      <c r="LPS89" s="1019"/>
      <c r="LPT89" s="1019"/>
      <c r="LPU89" s="1019"/>
      <c r="LPV89" s="1019"/>
      <c r="LPW89" s="1019"/>
      <c r="LPX89" s="1019"/>
      <c r="LPY89" s="1019"/>
      <c r="LPZ89" s="1019"/>
      <c r="LQA89" s="1019"/>
      <c r="LQB89" s="1019"/>
      <c r="LQC89" s="1019"/>
      <c r="LQD89" s="1019"/>
      <c r="LQE89" s="1019"/>
      <c r="LQF89" s="1019"/>
      <c r="LQG89" s="1019"/>
      <c r="LQH89" s="1019"/>
      <c r="LQI89" s="1019"/>
      <c r="LQJ89" s="1019"/>
      <c r="LQK89" s="1019"/>
      <c r="LQL89" s="1019"/>
      <c r="LQM89" s="1019"/>
      <c r="LQN89" s="1019"/>
      <c r="LQO89" s="1019"/>
      <c r="LQP89" s="1019"/>
      <c r="LQQ89" s="1019"/>
      <c r="LQR89" s="1019"/>
      <c r="LQS89" s="1019"/>
      <c r="LQT89" s="1019"/>
      <c r="LQU89" s="1019"/>
      <c r="LQV89" s="1019"/>
      <c r="LQW89" s="1019"/>
      <c r="LQX89" s="1019"/>
      <c r="LQY89" s="1019"/>
      <c r="LQZ89" s="1019"/>
      <c r="LRA89" s="1019"/>
      <c r="LRB89" s="1019"/>
      <c r="LRC89" s="1019"/>
      <c r="LRD89" s="1019"/>
      <c r="LRE89" s="1019"/>
      <c r="LRF89" s="1019"/>
      <c r="LRG89" s="1019"/>
      <c r="LRH89" s="1019"/>
      <c r="LRI89" s="1019"/>
      <c r="LRJ89" s="1019"/>
      <c r="LRK89" s="1019"/>
      <c r="LRL89" s="1019"/>
      <c r="LRM89" s="1019"/>
      <c r="LRN89" s="1019"/>
      <c r="LRO89" s="1019"/>
      <c r="LRP89" s="1019"/>
      <c r="LRQ89" s="1019"/>
      <c r="LRR89" s="1019"/>
      <c r="LRS89" s="1019"/>
      <c r="LRT89" s="1019"/>
      <c r="LRU89" s="1019"/>
      <c r="LRV89" s="1019"/>
      <c r="LRW89" s="1019"/>
      <c r="LRX89" s="1019"/>
      <c r="LRY89" s="1019"/>
      <c r="LRZ89" s="1019"/>
      <c r="LSA89" s="1019"/>
      <c r="LSB89" s="1019"/>
      <c r="LSC89" s="1019"/>
      <c r="LSD89" s="1019"/>
      <c r="LSE89" s="1019"/>
      <c r="LSF89" s="1019"/>
      <c r="LSG89" s="1019"/>
      <c r="LSH89" s="1019"/>
      <c r="LSI89" s="1019"/>
      <c r="LSJ89" s="1019"/>
      <c r="LSK89" s="1019"/>
      <c r="LSL89" s="1019"/>
      <c r="LSM89" s="1019"/>
      <c r="LSN89" s="1019"/>
      <c r="LSO89" s="1019"/>
      <c r="LSP89" s="1019"/>
      <c r="LSQ89" s="1019"/>
      <c r="LSR89" s="1019"/>
      <c r="LSS89" s="1019"/>
      <c r="LST89" s="1019"/>
      <c r="LSU89" s="1019"/>
      <c r="LSV89" s="1019"/>
      <c r="LSW89" s="1019"/>
      <c r="LSX89" s="1019"/>
      <c r="LSY89" s="1019"/>
      <c r="LSZ89" s="1019"/>
      <c r="LTA89" s="1019"/>
      <c r="LTB89" s="1019"/>
      <c r="LTC89" s="1019"/>
      <c r="LTD89" s="1019"/>
      <c r="LTE89" s="1019"/>
      <c r="LTF89" s="1019"/>
      <c r="LTG89" s="1019"/>
      <c r="LTH89" s="1019"/>
      <c r="LTI89" s="1019"/>
      <c r="LTJ89" s="1019"/>
      <c r="LTK89" s="1019"/>
      <c r="LTL89" s="1019"/>
      <c r="LTM89" s="1019"/>
      <c r="LTN89" s="1019"/>
      <c r="LTO89" s="1019"/>
      <c r="LTP89" s="1019"/>
      <c r="LTQ89" s="1019"/>
      <c r="LTR89" s="1019"/>
      <c r="LTS89" s="1019"/>
      <c r="LTT89" s="1019"/>
      <c r="LTU89" s="1019"/>
      <c r="LTV89" s="1019"/>
      <c r="LTW89" s="1019"/>
      <c r="LTX89" s="1019"/>
      <c r="LTY89" s="1019"/>
      <c r="LTZ89" s="1019"/>
      <c r="LUA89" s="1019"/>
      <c r="LUB89" s="1019"/>
      <c r="LUC89" s="1019"/>
      <c r="LUD89" s="1019"/>
      <c r="LUE89" s="1019"/>
      <c r="LUF89" s="1019"/>
      <c r="LUG89" s="1019"/>
      <c r="LUH89" s="1019"/>
      <c r="LUI89" s="1019"/>
      <c r="LUJ89" s="1019"/>
      <c r="LUK89" s="1019"/>
      <c r="LUL89" s="1019"/>
      <c r="LUM89" s="1019"/>
      <c r="LUN89" s="1019"/>
      <c r="LUO89" s="1019"/>
      <c r="LUP89" s="1019"/>
      <c r="LUQ89" s="1019"/>
      <c r="LUR89" s="1019"/>
      <c r="LUS89" s="1019"/>
      <c r="LUT89" s="1019"/>
      <c r="LUU89" s="1019"/>
      <c r="LUV89" s="1019"/>
      <c r="LUW89" s="1019"/>
      <c r="LUX89" s="1019"/>
      <c r="LUY89" s="1019"/>
      <c r="LUZ89" s="1019"/>
      <c r="LVA89" s="1019"/>
      <c r="LVB89" s="1019"/>
      <c r="LVC89" s="1019"/>
      <c r="LVD89" s="1019"/>
      <c r="LVE89" s="1019"/>
      <c r="LVF89" s="1019"/>
      <c r="LVG89" s="1019"/>
      <c r="LVH89" s="1019"/>
      <c r="LVI89" s="1019"/>
      <c r="LVJ89" s="1019"/>
      <c r="LVK89" s="1019"/>
      <c r="LVL89" s="1019"/>
      <c r="LVM89" s="1019"/>
      <c r="LVN89" s="1019"/>
      <c r="LVO89" s="1019"/>
      <c r="LVP89" s="1019"/>
      <c r="LVQ89" s="1019"/>
      <c r="LVR89" s="1019"/>
      <c r="LVS89" s="1019"/>
      <c r="LVT89" s="1019"/>
      <c r="LVU89" s="1019"/>
      <c r="LVV89" s="1019"/>
      <c r="LVW89" s="1019"/>
      <c r="LVX89" s="1019"/>
      <c r="LVY89" s="1019"/>
      <c r="LVZ89" s="1019"/>
      <c r="LWA89" s="1019"/>
      <c r="LWB89" s="1019"/>
      <c r="LWC89" s="1019"/>
      <c r="LWD89" s="1019"/>
      <c r="LWE89" s="1019"/>
      <c r="LWF89" s="1019"/>
      <c r="LWG89" s="1019"/>
      <c r="LWH89" s="1019"/>
      <c r="LWI89" s="1019"/>
      <c r="LWJ89" s="1019"/>
      <c r="LWK89" s="1019"/>
      <c r="LWL89" s="1019"/>
      <c r="LWM89" s="1019"/>
      <c r="LWN89" s="1019"/>
      <c r="LWO89" s="1019"/>
      <c r="LWP89" s="1019"/>
      <c r="LWQ89" s="1019"/>
      <c r="LWR89" s="1019"/>
      <c r="LWS89" s="1019"/>
      <c r="LWT89" s="1019"/>
      <c r="LWU89" s="1019"/>
      <c r="LWV89" s="1019"/>
      <c r="LWW89" s="1019"/>
      <c r="LWX89" s="1019"/>
      <c r="LWY89" s="1019"/>
      <c r="LWZ89" s="1019"/>
      <c r="LXA89" s="1019"/>
      <c r="LXB89" s="1019"/>
      <c r="LXC89" s="1019"/>
      <c r="LXD89" s="1019"/>
      <c r="LXE89" s="1019"/>
      <c r="LXF89" s="1019"/>
      <c r="LXG89" s="1019"/>
      <c r="LXH89" s="1019"/>
      <c r="LXI89" s="1019"/>
      <c r="LXJ89" s="1019"/>
      <c r="LXK89" s="1019"/>
      <c r="LXL89" s="1019"/>
      <c r="LXM89" s="1019"/>
      <c r="LXN89" s="1019"/>
      <c r="LXO89" s="1019"/>
      <c r="LXP89" s="1019"/>
      <c r="LXQ89" s="1019"/>
      <c r="LXR89" s="1019"/>
      <c r="LXS89" s="1019"/>
      <c r="LXT89" s="1019"/>
      <c r="LXU89" s="1019"/>
      <c r="LXV89" s="1019"/>
      <c r="LXW89" s="1019"/>
      <c r="LXX89" s="1019"/>
      <c r="LXY89" s="1019"/>
      <c r="LXZ89" s="1019"/>
      <c r="LYA89" s="1019"/>
      <c r="LYB89" s="1019"/>
      <c r="LYC89" s="1019"/>
      <c r="LYD89" s="1019"/>
      <c r="LYE89" s="1019"/>
      <c r="LYF89" s="1019"/>
      <c r="LYG89" s="1019"/>
      <c r="LYH89" s="1019"/>
      <c r="LYI89" s="1019"/>
      <c r="LYJ89" s="1019"/>
      <c r="LYK89" s="1019"/>
      <c r="LYL89" s="1019"/>
      <c r="LYM89" s="1019"/>
      <c r="LYN89" s="1019"/>
      <c r="LYO89" s="1019"/>
      <c r="LYP89" s="1019"/>
      <c r="LYQ89" s="1019"/>
      <c r="LYR89" s="1019"/>
      <c r="LYS89" s="1019"/>
      <c r="LYT89" s="1019"/>
      <c r="LYU89" s="1019"/>
      <c r="LYV89" s="1019"/>
      <c r="LYW89" s="1019"/>
      <c r="LYX89" s="1019"/>
      <c r="LYY89" s="1019"/>
      <c r="LYZ89" s="1019"/>
      <c r="LZA89" s="1019"/>
      <c r="LZB89" s="1019"/>
      <c r="LZC89" s="1019"/>
      <c r="LZD89" s="1019"/>
      <c r="LZE89" s="1019"/>
      <c r="LZF89" s="1019"/>
      <c r="LZG89" s="1019"/>
      <c r="LZH89" s="1019"/>
      <c r="LZI89" s="1019"/>
      <c r="LZJ89" s="1019"/>
      <c r="LZK89" s="1019"/>
      <c r="LZL89" s="1019"/>
      <c r="LZM89" s="1019"/>
      <c r="LZN89" s="1019"/>
      <c r="LZO89" s="1019"/>
      <c r="LZP89" s="1019"/>
      <c r="LZQ89" s="1019"/>
      <c r="LZR89" s="1019"/>
      <c r="LZS89" s="1019"/>
      <c r="LZT89" s="1019"/>
      <c r="LZU89" s="1019"/>
      <c r="LZV89" s="1019"/>
      <c r="LZW89" s="1019"/>
      <c r="LZX89" s="1019"/>
      <c r="LZY89" s="1019"/>
      <c r="LZZ89" s="1019"/>
      <c r="MAA89" s="1019"/>
      <c r="MAB89" s="1019"/>
      <c r="MAC89" s="1019"/>
      <c r="MAD89" s="1019"/>
      <c r="MAE89" s="1019"/>
      <c r="MAF89" s="1019"/>
      <c r="MAG89" s="1019"/>
      <c r="MAH89" s="1019"/>
      <c r="MAI89" s="1019"/>
      <c r="MAJ89" s="1019"/>
      <c r="MAK89" s="1019"/>
      <c r="MAL89" s="1019"/>
      <c r="MAM89" s="1019"/>
      <c r="MAN89" s="1019"/>
      <c r="MAO89" s="1019"/>
      <c r="MAP89" s="1019"/>
      <c r="MAQ89" s="1019"/>
      <c r="MAR89" s="1019"/>
      <c r="MAS89" s="1019"/>
      <c r="MAT89" s="1019"/>
      <c r="MAU89" s="1019"/>
      <c r="MAV89" s="1019"/>
      <c r="MAW89" s="1019"/>
      <c r="MAX89" s="1019"/>
      <c r="MAY89" s="1019"/>
      <c r="MAZ89" s="1019"/>
      <c r="MBA89" s="1019"/>
      <c r="MBB89" s="1019"/>
      <c r="MBC89" s="1019"/>
      <c r="MBD89" s="1019"/>
      <c r="MBE89" s="1019"/>
      <c r="MBF89" s="1019"/>
      <c r="MBG89" s="1019"/>
      <c r="MBH89" s="1019"/>
      <c r="MBI89" s="1019"/>
      <c r="MBJ89" s="1019"/>
      <c r="MBK89" s="1019"/>
      <c r="MBL89" s="1019"/>
      <c r="MBM89" s="1019"/>
      <c r="MBN89" s="1019"/>
      <c r="MBO89" s="1019"/>
      <c r="MBP89" s="1019"/>
      <c r="MBQ89" s="1019"/>
      <c r="MBR89" s="1019"/>
      <c r="MBS89" s="1019"/>
      <c r="MBT89" s="1019"/>
      <c r="MBU89" s="1019"/>
      <c r="MBV89" s="1019"/>
      <c r="MBW89" s="1019"/>
      <c r="MBX89" s="1019"/>
      <c r="MBY89" s="1019"/>
      <c r="MBZ89" s="1019"/>
      <c r="MCA89" s="1019"/>
      <c r="MCB89" s="1019"/>
      <c r="MCC89" s="1019"/>
      <c r="MCD89" s="1019"/>
      <c r="MCE89" s="1019"/>
      <c r="MCF89" s="1019"/>
      <c r="MCG89" s="1019"/>
      <c r="MCH89" s="1019"/>
      <c r="MCI89" s="1019"/>
      <c r="MCJ89" s="1019"/>
      <c r="MCK89" s="1019"/>
      <c r="MCL89" s="1019"/>
      <c r="MCM89" s="1019"/>
      <c r="MCN89" s="1019"/>
      <c r="MCO89" s="1019"/>
      <c r="MCP89" s="1019"/>
      <c r="MCQ89" s="1019"/>
      <c r="MCR89" s="1019"/>
      <c r="MCS89" s="1019"/>
      <c r="MCT89" s="1019"/>
      <c r="MCU89" s="1019"/>
      <c r="MCV89" s="1019"/>
      <c r="MCW89" s="1019"/>
      <c r="MCX89" s="1019"/>
      <c r="MCY89" s="1019"/>
      <c r="MCZ89" s="1019"/>
      <c r="MDA89" s="1019"/>
      <c r="MDB89" s="1019"/>
      <c r="MDC89" s="1019"/>
      <c r="MDD89" s="1019"/>
      <c r="MDE89" s="1019"/>
      <c r="MDF89" s="1019"/>
      <c r="MDG89" s="1019"/>
      <c r="MDH89" s="1019"/>
      <c r="MDI89" s="1019"/>
      <c r="MDJ89" s="1019"/>
      <c r="MDK89" s="1019"/>
      <c r="MDL89" s="1019"/>
      <c r="MDM89" s="1019"/>
      <c r="MDN89" s="1019"/>
      <c r="MDO89" s="1019"/>
      <c r="MDP89" s="1019"/>
      <c r="MDQ89" s="1019"/>
      <c r="MDR89" s="1019"/>
      <c r="MDS89" s="1019"/>
      <c r="MDT89" s="1019"/>
      <c r="MDU89" s="1019"/>
      <c r="MDV89" s="1019"/>
      <c r="MDW89" s="1019"/>
      <c r="MDX89" s="1019"/>
      <c r="MDY89" s="1019"/>
      <c r="MDZ89" s="1019"/>
      <c r="MEA89" s="1019"/>
      <c r="MEB89" s="1019"/>
      <c r="MEC89" s="1019"/>
      <c r="MED89" s="1019"/>
      <c r="MEE89" s="1019"/>
      <c r="MEF89" s="1019"/>
      <c r="MEG89" s="1019"/>
      <c r="MEH89" s="1019"/>
      <c r="MEI89" s="1019"/>
      <c r="MEJ89" s="1019"/>
      <c r="MEK89" s="1019"/>
      <c r="MEL89" s="1019"/>
      <c r="MEM89" s="1019"/>
      <c r="MEN89" s="1019"/>
      <c r="MEO89" s="1019"/>
      <c r="MEP89" s="1019"/>
      <c r="MEQ89" s="1019"/>
      <c r="MER89" s="1019"/>
      <c r="MES89" s="1019"/>
      <c r="MET89" s="1019"/>
      <c r="MEU89" s="1019"/>
      <c r="MEV89" s="1019"/>
      <c r="MEW89" s="1019"/>
      <c r="MEX89" s="1019"/>
      <c r="MEY89" s="1019"/>
      <c r="MEZ89" s="1019"/>
      <c r="MFA89" s="1019"/>
      <c r="MFB89" s="1019"/>
      <c r="MFC89" s="1019"/>
      <c r="MFD89" s="1019"/>
      <c r="MFE89" s="1019"/>
      <c r="MFF89" s="1019"/>
      <c r="MFG89" s="1019"/>
      <c r="MFH89" s="1019"/>
      <c r="MFI89" s="1019"/>
      <c r="MFJ89" s="1019"/>
      <c r="MFK89" s="1019"/>
      <c r="MFL89" s="1019"/>
      <c r="MFM89" s="1019"/>
      <c r="MFN89" s="1019"/>
      <c r="MFO89" s="1019"/>
      <c r="MFP89" s="1019"/>
      <c r="MFQ89" s="1019"/>
      <c r="MFR89" s="1019"/>
      <c r="MFS89" s="1019"/>
      <c r="MFT89" s="1019"/>
      <c r="MFU89" s="1019"/>
      <c r="MFV89" s="1019"/>
      <c r="MFW89" s="1019"/>
      <c r="MFX89" s="1019"/>
      <c r="MFY89" s="1019"/>
      <c r="MFZ89" s="1019"/>
      <c r="MGA89" s="1019"/>
      <c r="MGB89" s="1019"/>
      <c r="MGC89" s="1019"/>
      <c r="MGD89" s="1019"/>
      <c r="MGE89" s="1019"/>
      <c r="MGF89" s="1019"/>
      <c r="MGG89" s="1019"/>
      <c r="MGH89" s="1019"/>
      <c r="MGI89" s="1019"/>
      <c r="MGJ89" s="1019"/>
      <c r="MGK89" s="1019"/>
      <c r="MGL89" s="1019"/>
      <c r="MGM89" s="1019"/>
      <c r="MGN89" s="1019"/>
      <c r="MGO89" s="1019"/>
      <c r="MGP89" s="1019"/>
      <c r="MGQ89" s="1019"/>
      <c r="MGR89" s="1019"/>
      <c r="MGS89" s="1019"/>
      <c r="MGT89" s="1019"/>
      <c r="MGU89" s="1019"/>
      <c r="MGV89" s="1019"/>
      <c r="MGW89" s="1019"/>
      <c r="MGX89" s="1019"/>
      <c r="MGY89" s="1019"/>
      <c r="MGZ89" s="1019"/>
      <c r="MHA89" s="1019"/>
      <c r="MHB89" s="1019"/>
      <c r="MHC89" s="1019"/>
      <c r="MHD89" s="1019"/>
      <c r="MHE89" s="1019"/>
      <c r="MHF89" s="1019"/>
      <c r="MHG89" s="1019"/>
      <c r="MHH89" s="1019"/>
      <c r="MHI89" s="1019"/>
      <c r="MHJ89" s="1019"/>
      <c r="MHK89" s="1019"/>
      <c r="MHL89" s="1019"/>
      <c r="MHM89" s="1019"/>
      <c r="MHN89" s="1019"/>
      <c r="MHO89" s="1019"/>
      <c r="MHP89" s="1019"/>
      <c r="MHQ89" s="1019"/>
      <c r="MHR89" s="1019"/>
      <c r="MHS89" s="1019"/>
      <c r="MHT89" s="1019"/>
      <c r="MHU89" s="1019"/>
      <c r="MHV89" s="1019"/>
      <c r="MHW89" s="1019"/>
      <c r="MHX89" s="1019"/>
      <c r="MHY89" s="1019"/>
      <c r="MHZ89" s="1019"/>
      <c r="MIA89" s="1019"/>
      <c r="MIB89" s="1019"/>
      <c r="MIC89" s="1019"/>
      <c r="MID89" s="1019"/>
      <c r="MIE89" s="1019"/>
      <c r="MIF89" s="1019"/>
      <c r="MIG89" s="1019"/>
      <c r="MIH89" s="1019"/>
      <c r="MII89" s="1019"/>
      <c r="MIJ89" s="1019"/>
      <c r="MIK89" s="1019"/>
      <c r="MIL89" s="1019"/>
      <c r="MIM89" s="1019"/>
      <c r="MIN89" s="1019"/>
      <c r="MIO89" s="1019"/>
      <c r="MIP89" s="1019"/>
      <c r="MIQ89" s="1019"/>
      <c r="MIR89" s="1019"/>
      <c r="MIS89" s="1019"/>
      <c r="MIT89" s="1019"/>
      <c r="MIU89" s="1019"/>
      <c r="MIV89" s="1019"/>
      <c r="MIW89" s="1019"/>
      <c r="MIX89" s="1019"/>
      <c r="MIY89" s="1019"/>
      <c r="MIZ89" s="1019"/>
      <c r="MJA89" s="1019"/>
      <c r="MJB89" s="1019"/>
      <c r="MJC89" s="1019"/>
      <c r="MJD89" s="1019"/>
      <c r="MJE89" s="1019"/>
      <c r="MJF89" s="1019"/>
      <c r="MJG89" s="1019"/>
      <c r="MJH89" s="1019"/>
      <c r="MJI89" s="1019"/>
      <c r="MJJ89" s="1019"/>
      <c r="MJK89" s="1019"/>
      <c r="MJL89" s="1019"/>
      <c r="MJM89" s="1019"/>
      <c r="MJN89" s="1019"/>
      <c r="MJO89" s="1019"/>
      <c r="MJP89" s="1019"/>
      <c r="MJQ89" s="1019"/>
      <c r="MJR89" s="1019"/>
      <c r="MJS89" s="1019"/>
      <c r="MJT89" s="1019"/>
      <c r="MJU89" s="1019"/>
      <c r="MJV89" s="1019"/>
      <c r="MJW89" s="1019"/>
      <c r="MJX89" s="1019"/>
      <c r="MJY89" s="1019"/>
      <c r="MJZ89" s="1019"/>
      <c r="MKA89" s="1019"/>
      <c r="MKB89" s="1019"/>
      <c r="MKC89" s="1019"/>
      <c r="MKD89" s="1019"/>
      <c r="MKE89" s="1019"/>
      <c r="MKF89" s="1019"/>
      <c r="MKG89" s="1019"/>
      <c r="MKH89" s="1019"/>
      <c r="MKI89" s="1019"/>
      <c r="MKJ89" s="1019"/>
      <c r="MKK89" s="1019"/>
      <c r="MKL89" s="1019"/>
      <c r="MKM89" s="1019"/>
      <c r="MKN89" s="1019"/>
      <c r="MKO89" s="1019"/>
      <c r="MKP89" s="1019"/>
      <c r="MKQ89" s="1019"/>
      <c r="MKR89" s="1019"/>
      <c r="MKS89" s="1019"/>
      <c r="MKT89" s="1019"/>
      <c r="MKU89" s="1019"/>
      <c r="MKV89" s="1019"/>
      <c r="MKW89" s="1019"/>
      <c r="MKX89" s="1019"/>
      <c r="MKY89" s="1019"/>
      <c r="MKZ89" s="1019"/>
      <c r="MLA89" s="1019"/>
      <c r="MLB89" s="1019"/>
      <c r="MLC89" s="1019"/>
      <c r="MLD89" s="1019"/>
      <c r="MLE89" s="1019"/>
      <c r="MLF89" s="1019"/>
      <c r="MLG89" s="1019"/>
      <c r="MLH89" s="1019"/>
      <c r="MLI89" s="1019"/>
      <c r="MLJ89" s="1019"/>
      <c r="MLK89" s="1019"/>
      <c r="MLL89" s="1019"/>
      <c r="MLM89" s="1019"/>
      <c r="MLN89" s="1019"/>
      <c r="MLO89" s="1019"/>
      <c r="MLP89" s="1019"/>
      <c r="MLQ89" s="1019"/>
      <c r="MLR89" s="1019"/>
      <c r="MLS89" s="1019"/>
      <c r="MLT89" s="1019"/>
      <c r="MLU89" s="1019"/>
      <c r="MLV89" s="1019"/>
      <c r="MLW89" s="1019"/>
      <c r="MLX89" s="1019"/>
      <c r="MLY89" s="1019"/>
      <c r="MLZ89" s="1019"/>
      <c r="MMA89" s="1019"/>
      <c r="MMB89" s="1019"/>
      <c r="MMC89" s="1019"/>
      <c r="MMD89" s="1019"/>
      <c r="MME89" s="1019"/>
      <c r="MMF89" s="1019"/>
      <c r="MMG89" s="1019"/>
      <c r="MMH89" s="1019"/>
      <c r="MMI89" s="1019"/>
      <c r="MMJ89" s="1019"/>
      <c r="MMK89" s="1019"/>
      <c r="MML89" s="1019"/>
      <c r="MMM89" s="1019"/>
      <c r="MMN89" s="1019"/>
      <c r="MMO89" s="1019"/>
      <c r="MMP89" s="1019"/>
      <c r="MMQ89" s="1019"/>
      <c r="MMR89" s="1019"/>
      <c r="MMS89" s="1019"/>
      <c r="MMT89" s="1019"/>
      <c r="MMU89" s="1019"/>
      <c r="MMV89" s="1019"/>
      <c r="MMW89" s="1019"/>
      <c r="MMX89" s="1019"/>
      <c r="MMY89" s="1019"/>
      <c r="MMZ89" s="1019"/>
      <c r="MNA89" s="1019"/>
      <c r="MNB89" s="1019"/>
      <c r="MNC89" s="1019"/>
      <c r="MND89" s="1019"/>
      <c r="MNE89" s="1019"/>
      <c r="MNF89" s="1019"/>
      <c r="MNG89" s="1019"/>
      <c r="MNH89" s="1019"/>
      <c r="MNI89" s="1019"/>
      <c r="MNJ89" s="1019"/>
      <c r="MNK89" s="1019"/>
      <c r="MNL89" s="1019"/>
      <c r="MNM89" s="1019"/>
      <c r="MNN89" s="1019"/>
      <c r="MNO89" s="1019"/>
      <c r="MNP89" s="1019"/>
      <c r="MNQ89" s="1019"/>
      <c r="MNR89" s="1019"/>
      <c r="MNS89" s="1019"/>
      <c r="MNT89" s="1019"/>
      <c r="MNU89" s="1019"/>
      <c r="MNV89" s="1019"/>
      <c r="MNW89" s="1019"/>
      <c r="MNX89" s="1019"/>
      <c r="MNY89" s="1019"/>
      <c r="MNZ89" s="1019"/>
      <c r="MOA89" s="1019"/>
      <c r="MOB89" s="1019"/>
      <c r="MOC89" s="1019"/>
      <c r="MOD89" s="1019"/>
      <c r="MOE89" s="1019"/>
      <c r="MOF89" s="1019"/>
      <c r="MOG89" s="1019"/>
      <c r="MOH89" s="1019"/>
      <c r="MOI89" s="1019"/>
      <c r="MOJ89" s="1019"/>
      <c r="MOK89" s="1019"/>
      <c r="MOL89" s="1019"/>
      <c r="MOM89" s="1019"/>
      <c r="MON89" s="1019"/>
      <c r="MOO89" s="1019"/>
      <c r="MOP89" s="1019"/>
      <c r="MOQ89" s="1019"/>
      <c r="MOR89" s="1019"/>
      <c r="MOS89" s="1019"/>
      <c r="MOT89" s="1019"/>
      <c r="MOU89" s="1019"/>
      <c r="MOV89" s="1019"/>
      <c r="MOW89" s="1019"/>
      <c r="MOX89" s="1019"/>
      <c r="MOY89" s="1019"/>
      <c r="MOZ89" s="1019"/>
      <c r="MPA89" s="1019"/>
      <c r="MPB89" s="1019"/>
      <c r="MPC89" s="1019"/>
      <c r="MPD89" s="1019"/>
      <c r="MPE89" s="1019"/>
      <c r="MPF89" s="1019"/>
      <c r="MPG89" s="1019"/>
      <c r="MPH89" s="1019"/>
      <c r="MPI89" s="1019"/>
      <c r="MPJ89" s="1019"/>
      <c r="MPK89" s="1019"/>
      <c r="MPL89" s="1019"/>
      <c r="MPM89" s="1019"/>
      <c r="MPN89" s="1019"/>
      <c r="MPO89" s="1019"/>
      <c r="MPP89" s="1019"/>
      <c r="MPQ89" s="1019"/>
      <c r="MPR89" s="1019"/>
      <c r="MPS89" s="1019"/>
      <c r="MPT89" s="1019"/>
      <c r="MPU89" s="1019"/>
      <c r="MPV89" s="1019"/>
      <c r="MPW89" s="1019"/>
      <c r="MPX89" s="1019"/>
      <c r="MPY89" s="1019"/>
      <c r="MPZ89" s="1019"/>
      <c r="MQA89" s="1019"/>
      <c r="MQB89" s="1019"/>
      <c r="MQC89" s="1019"/>
      <c r="MQD89" s="1019"/>
      <c r="MQE89" s="1019"/>
      <c r="MQF89" s="1019"/>
      <c r="MQG89" s="1019"/>
      <c r="MQH89" s="1019"/>
      <c r="MQI89" s="1019"/>
      <c r="MQJ89" s="1019"/>
      <c r="MQK89" s="1019"/>
      <c r="MQL89" s="1019"/>
      <c r="MQM89" s="1019"/>
      <c r="MQN89" s="1019"/>
      <c r="MQO89" s="1019"/>
      <c r="MQP89" s="1019"/>
      <c r="MQQ89" s="1019"/>
      <c r="MQR89" s="1019"/>
      <c r="MQS89" s="1019"/>
      <c r="MQT89" s="1019"/>
      <c r="MQU89" s="1019"/>
      <c r="MQV89" s="1019"/>
      <c r="MQW89" s="1019"/>
      <c r="MQX89" s="1019"/>
      <c r="MQY89" s="1019"/>
      <c r="MQZ89" s="1019"/>
      <c r="MRA89" s="1019"/>
      <c r="MRB89" s="1019"/>
      <c r="MRC89" s="1019"/>
      <c r="MRD89" s="1019"/>
      <c r="MRE89" s="1019"/>
      <c r="MRF89" s="1019"/>
      <c r="MRG89" s="1019"/>
      <c r="MRH89" s="1019"/>
      <c r="MRI89" s="1019"/>
      <c r="MRJ89" s="1019"/>
      <c r="MRK89" s="1019"/>
      <c r="MRL89" s="1019"/>
      <c r="MRM89" s="1019"/>
      <c r="MRN89" s="1019"/>
      <c r="MRO89" s="1019"/>
      <c r="MRP89" s="1019"/>
      <c r="MRQ89" s="1019"/>
      <c r="MRR89" s="1019"/>
      <c r="MRS89" s="1019"/>
      <c r="MRT89" s="1019"/>
      <c r="MRU89" s="1019"/>
      <c r="MRV89" s="1019"/>
      <c r="MRW89" s="1019"/>
      <c r="MRX89" s="1019"/>
      <c r="MRY89" s="1019"/>
      <c r="MRZ89" s="1019"/>
      <c r="MSA89" s="1019"/>
      <c r="MSB89" s="1019"/>
      <c r="MSC89" s="1019"/>
      <c r="MSD89" s="1019"/>
      <c r="MSE89" s="1019"/>
      <c r="MSF89" s="1019"/>
      <c r="MSG89" s="1019"/>
      <c r="MSH89" s="1019"/>
      <c r="MSI89" s="1019"/>
      <c r="MSJ89" s="1019"/>
      <c r="MSK89" s="1019"/>
      <c r="MSL89" s="1019"/>
      <c r="MSM89" s="1019"/>
      <c r="MSN89" s="1019"/>
      <c r="MSO89" s="1019"/>
      <c r="MSP89" s="1019"/>
      <c r="MSQ89" s="1019"/>
      <c r="MSR89" s="1019"/>
      <c r="MSS89" s="1019"/>
      <c r="MST89" s="1019"/>
      <c r="MSU89" s="1019"/>
      <c r="MSV89" s="1019"/>
      <c r="MSW89" s="1019"/>
      <c r="MSX89" s="1019"/>
      <c r="MSY89" s="1019"/>
      <c r="MSZ89" s="1019"/>
      <c r="MTA89" s="1019"/>
      <c r="MTB89" s="1019"/>
      <c r="MTC89" s="1019"/>
      <c r="MTD89" s="1019"/>
      <c r="MTE89" s="1019"/>
      <c r="MTF89" s="1019"/>
      <c r="MTG89" s="1019"/>
      <c r="MTH89" s="1019"/>
      <c r="MTI89" s="1019"/>
      <c r="MTJ89" s="1019"/>
      <c r="MTK89" s="1019"/>
      <c r="MTL89" s="1019"/>
      <c r="MTM89" s="1019"/>
      <c r="MTN89" s="1019"/>
      <c r="MTO89" s="1019"/>
      <c r="MTP89" s="1019"/>
      <c r="MTQ89" s="1019"/>
      <c r="MTR89" s="1019"/>
      <c r="MTS89" s="1019"/>
      <c r="MTT89" s="1019"/>
      <c r="MTU89" s="1019"/>
      <c r="MTV89" s="1019"/>
      <c r="MTW89" s="1019"/>
      <c r="MTX89" s="1019"/>
      <c r="MTY89" s="1019"/>
      <c r="MTZ89" s="1019"/>
      <c r="MUA89" s="1019"/>
      <c r="MUB89" s="1019"/>
      <c r="MUC89" s="1019"/>
      <c r="MUD89" s="1019"/>
      <c r="MUE89" s="1019"/>
      <c r="MUF89" s="1019"/>
      <c r="MUG89" s="1019"/>
      <c r="MUH89" s="1019"/>
      <c r="MUI89" s="1019"/>
      <c r="MUJ89" s="1019"/>
      <c r="MUK89" s="1019"/>
      <c r="MUL89" s="1019"/>
      <c r="MUM89" s="1019"/>
      <c r="MUN89" s="1019"/>
      <c r="MUO89" s="1019"/>
      <c r="MUP89" s="1019"/>
      <c r="MUQ89" s="1019"/>
      <c r="MUR89" s="1019"/>
      <c r="MUS89" s="1019"/>
      <c r="MUT89" s="1019"/>
      <c r="MUU89" s="1019"/>
      <c r="MUV89" s="1019"/>
      <c r="MUW89" s="1019"/>
      <c r="MUX89" s="1019"/>
      <c r="MUY89" s="1019"/>
      <c r="MUZ89" s="1019"/>
      <c r="MVA89" s="1019"/>
      <c r="MVB89" s="1019"/>
      <c r="MVC89" s="1019"/>
      <c r="MVD89" s="1019"/>
      <c r="MVE89" s="1019"/>
      <c r="MVF89" s="1019"/>
      <c r="MVG89" s="1019"/>
      <c r="MVH89" s="1019"/>
      <c r="MVI89" s="1019"/>
      <c r="MVJ89" s="1019"/>
      <c r="MVK89" s="1019"/>
      <c r="MVL89" s="1019"/>
      <c r="MVM89" s="1019"/>
      <c r="MVN89" s="1019"/>
      <c r="MVO89" s="1019"/>
      <c r="MVP89" s="1019"/>
      <c r="MVQ89" s="1019"/>
      <c r="MVR89" s="1019"/>
      <c r="MVS89" s="1019"/>
      <c r="MVT89" s="1019"/>
      <c r="MVU89" s="1019"/>
      <c r="MVV89" s="1019"/>
      <c r="MVW89" s="1019"/>
      <c r="MVX89" s="1019"/>
      <c r="MVY89" s="1019"/>
      <c r="MVZ89" s="1019"/>
      <c r="MWA89" s="1019"/>
      <c r="MWB89" s="1019"/>
      <c r="MWC89" s="1019"/>
      <c r="MWD89" s="1019"/>
      <c r="MWE89" s="1019"/>
      <c r="MWF89" s="1019"/>
      <c r="MWG89" s="1019"/>
      <c r="MWH89" s="1019"/>
      <c r="MWI89" s="1019"/>
      <c r="MWJ89" s="1019"/>
      <c r="MWK89" s="1019"/>
      <c r="MWL89" s="1019"/>
      <c r="MWM89" s="1019"/>
      <c r="MWN89" s="1019"/>
      <c r="MWO89" s="1019"/>
      <c r="MWP89" s="1019"/>
      <c r="MWQ89" s="1019"/>
      <c r="MWR89" s="1019"/>
      <c r="MWS89" s="1019"/>
      <c r="MWT89" s="1019"/>
      <c r="MWU89" s="1019"/>
      <c r="MWV89" s="1019"/>
      <c r="MWW89" s="1019"/>
      <c r="MWX89" s="1019"/>
      <c r="MWY89" s="1019"/>
      <c r="MWZ89" s="1019"/>
      <c r="MXA89" s="1019"/>
      <c r="MXB89" s="1019"/>
      <c r="MXC89" s="1019"/>
      <c r="MXD89" s="1019"/>
      <c r="MXE89" s="1019"/>
      <c r="MXF89" s="1019"/>
      <c r="MXG89" s="1019"/>
      <c r="MXH89" s="1019"/>
      <c r="MXI89" s="1019"/>
      <c r="MXJ89" s="1019"/>
      <c r="MXK89" s="1019"/>
      <c r="MXL89" s="1019"/>
      <c r="MXM89" s="1019"/>
      <c r="MXN89" s="1019"/>
      <c r="MXO89" s="1019"/>
      <c r="MXP89" s="1019"/>
      <c r="MXQ89" s="1019"/>
      <c r="MXR89" s="1019"/>
      <c r="MXS89" s="1019"/>
      <c r="MXT89" s="1019"/>
      <c r="MXU89" s="1019"/>
      <c r="MXV89" s="1019"/>
      <c r="MXW89" s="1019"/>
      <c r="MXX89" s="1019"/>
      <c r="MXY89" s="1019"/>
      <c r="MXZ89" s="1019"/>
      <c r="MYA89" s="1019"/>
      <c r="MYB89" s="1019"/>
      <c r="MYC89" s="1019"/>
      <c r="MYD89" s="1019"/>
      <c r="MYE89" s="1019"/>
      <c r="MYF89" s="1019"/>
      <c r="MYG89" s="1019"/>
      <c r="MYH89" s="1019"/>
      <c r="MYI89" s="1019"/>
      <c r="MYJ89" s="1019"/>
      <c r="MYK89" s="1019"/>
      <c r="MYL89" s="1019"/>
      <c r="MYM89" s="1019"/>
      <c r="MYN89" s="1019"/>
      <c r="MYO89" s="1019"/>
      <c r="MYP89" s="1019"/>
      <c r="MYQ89" s="1019"/>
      <c r="MYR89" s="1019"/>
      <c r="MYS89" s="1019"/>
      <c r="MYT89" s="1019"/>
      <c r="MYU89" s="1019"/>
      <c r="MYV89" s="1019"/>
      <c r="MYW89" s="1019"/>
      <c r="MYX89" s="1019"/>
      <c r="MYY89" s="1019"/>
      <c r="MYZ89" s="1019"/>
      <c r="MZA89" s="1019"/>
      <c r="MZB89" s="1019"/>
      <c r="MZC89" s="1019"/>
      <c r="MZD89" s="1019"/>
      <c r="MZE89" s="1019"/>
      <c r="MZF89" s="1019"/>
      <c r="MZG89" s="1019"/>
      <c r="MZH89" s="1019"/>
      <c r="MZI89" s="1019"/>
      <c r="MZJ89" s="1019"/>
      <c r="MZK89" s="1019"/>
      <c r="MZL89" s="1019"/>
      <c r="MZM89" s="1019"/>
      <c r="MZN89" s="1019"/>
      <c r="MZO89" s="1019"/>
      <c r="MZP89" s="1019"/>
      <c r="MZQ89" s="1019"/>
      <c r="MZR89" s="1019"/>
      <c r="MZS89" s="1019"/>
      <c r="MZT89" s="1019"/>
      <c r="MZU89" s="1019"/>
      <c r="MZV89" s="1019"/>
      <c r="MZW89" s="1019"/>
      <c r="MZX89" s="1019"/>
      <c r="MZY89" s="1019"/>
      <c r="MZZ89" s="1019"/>
      <c r="NAA89" s="1019"/>
      <c r="NAB89" s="1019"/>
      <c r="NAC89" s="1019"/>
      <c r="NAD89" s="1019"/>
      <c r="NAE89" s="1019"/>
      <c r="NAF89" s="1019"/>
      <c r="NAG89" s="1019"/>
      <c r="NAH89" s="1019"/>
      <c r="NAI89" s="1019"/>
      <c r="NAJ89" s="1019"/>
      <c r="NAK89" s="1019"/>
      <c r="NAL89" s="1019"/>
      <c r="NAM89" s="1019"/>
      <c r="NAN89" s="1019"/>
      <c r="NAO89" s="1019"/>
      <c r="NAP89" s="1019"/>
      <c r="NAQ89" s="1019"/>
      <c r="NAR89" s="1019"/>
      <c r="NAS89" s="1019"/>
      <c r="NAT89" s="1019"/>
      <c r="NAU89" s="1019"/>
      <c r="NAV89" s="1019"/>
      <c r="NAW89" s="1019"/>
      <c r="NAX89" s="1019"/>
      <c r="NAY89" s="1019"/>
      <c r="NAZ89" s="1019"/>
      <c r="NBA89" s="1019"/>
      <c r="NBB89" s="1019"/>
      <c r="NBC89" s="1019"/>
      <c r="NBD89" s="1019"/>
      <c r="NBE89" s="1019"/>
      <c r="NBF89" s="1019"/>
      <c r="NBG89" s="1019"/>
      <c r="NBH89" s="1019"/>
      <c r="NBI89" s="1019"/>
      <c r="NBJ89" s="1019"/>
      <c r="NBK89" s="1019"/>
      <c r="NBL89" s="1019"/>
      <c r="NBM89" s="1019"/>
      <c r="NBN89" s="1019"/>
      <c r="NBO89" s="1019"/>
      <c r="NBP89" s="1019"/>
      <c r="NBQ89" s="1019"/>
      <c r="NBR89" s="1019"/>
      <c r="NBS89" s="1019"/>
      <c r="NBT89" s="1019"/>
      <c r="NBU89" s="1019"/>
      <c r="NBV89" s="1019"/>
      <c r="NBW89" s="1019"/>
      <c r="NBX89" s="1019"/>
      <c r="NBY89" s="1019"/>
      <c r="NBZ89" s="1019"/>
      <c r="NCA89" s="1019"/>
      <c r="NCB89" s="1019"/>
      <c r="NCC89" s="1019"/>
      <c r="NCD89" s="1019"/>
      <c r="NCE89" s="1019"/>
      <c r="NCF89" s="1019"/>
      <c r="NCG89" s="1019"/>
      <c r="NCH89" s="1019"/>
      <c r="NCI89" s="1019"/>
      <c r="NCJ89" s="1019"/>
      <c r="NCK89" s="1019"/>
      <c r="NCL89" s="1019"/>
      <c r="NCM89" s="1019"/>
      <c r="NCN89" s="1019"/>
      <c r="NCO89" s="1019"/>
      <c r="NCP89" s="1019"/>
      <c r="NCQ89" s="1019"/>
      <c r="NCR89" s="1019"/>
      <c r="NCS89" s="1019"/>
      <c r="NCT89" s="1019"/>
      <c r="NCU89" s="1019"/>
      <c r="NCV89" s="1019"/>
      <c r="NCW89" s="1019"/>
      <c r="NCX89" s="1019"/>
      <c r="NCY89" s="1019"/>
      <c r="NCZ89" s="1019"/>
      <c r="NDA89" s="1019"/>
      <c r="NDB89" s="1019"/>
      <c r="NDC89" s="1019"/>
      <c r="NDD89" s="1019"/>
      <c r="NDE89" s="1019"/>
      <c r="NDF89" s="1019"/>
      <c r="NDG89" s="1019"/>
      <c r="NDH89" s="1019"/>
      <c r="NDI89" s="1019"/>
      <c r="NDJ89" s="1019"/>
      <c r="NDK89" s="1019"/>
      <c r="NDL89" s="1019"/>
      <c r="NDM89" s="1019"/>
      <c r="NDN89" s="1019"/>
      <c r="NDO89" s="1019"/>
      <c r="NDP89" s="1019"/>
      <c r="NDQ89" s="1019"/>
      <c r="NDR89" s="1019"/>
      <c r="NDS89" s="1019"/>
      <c r="NDT89" s="1019"/>
      <c r="NDU89" s="1019"/>
      <c r="NDV89" s="1019"/>
      <c r="NDW89" s="1019"/>
      <c r="NDX89" s="1019"/>
      <c r="NDY89" s="1019"/>
      <c r="NDZ89" s="1019"/>
      <c r="NEA89" s="1019"/>
      <c r="NEB89" s="1019"/>
      <c r="NEC89" s="1019"/>
      <c r="NED89" s="1019"/>
      <c r="NEE89" s="1019"/>
      <c r="NEF89" s="1019"/>
      <c r="NEG89" s="1019"/>
      <c r="NEH89" s="1019"/>
      <c r="NEI89" s="1019"/>
      <c r="NEJ89" s="1019"/>
      <c r="NEK89" s="1019"/>
      <c r="NEL89" s="1019"/>
      <c r="NEM89" s="1019"/>
      <c r="NEN89" s="1019"/>
      <c r="NEO89" s="1019"/>
      <c r="NEP89" s="1019"/>
      <c r="NEQ89" s="1019"/>
      <c r="NER89" s="1019"/>
      <c r="NES89" s="1019"/>
      <c r="NET89" s="1019"/>
      <c r="NEU89" s="1019"/>
      <c r="NEV89" s="1019"/>
      <c r="NEW89" s="1019"/>
      <c r="NEX89" s="1019"/>
      <c r="NEY89" s="1019"/>
      <c r="NEZ89" s="1019"/>
      <c r="NFA89" s="1019"/>
      <c r="NFB89" s="1019"/>
      <c r="NFC89" s="1019"/>
      <c r="NFD89" s="1019"/>
      <c r="NFE89" s="1019"/>
      <c r="NFF89" s="1019"/>
      <c r="NFG89" s="1019"/>
      <c r="NFH89" s="1019"/>
      <c r="NFI89" s="1019"/>
      <c r="NFJ89" s="1019"/>
      <c r="NFK89" s="1019"/>
      <c r="NFL89" s="1019"/>
      <c r="NFM89" s="1019"/>
      <c r="NFN89" s="1019"/>
      <c r="NFO89" s="1019"/>
      <c r="NFP89" s="1019"/>
      <c r="NFQ89" s="1019"/>
      <c r="NFR89" s="1019"/>
      <c r="NFS89" s="1019"/>
      <c r="NFT89" s="1019"/>
      <c r="NFU89" s="1019"/>
      <c r="NFV89" s="1019"/>
      <c r="NFW89" s="1019"/>
      <c r="NFX89" s="1019"/>
      <c r="NFY89" s="1019"/>
      <c r="NFZ89" s="1019"/>
      <c r="NGA89" s="1019"/>
      <c r="NGB89" s="1019"/>
      <c r="NGC89" s="1019"/>
      <c r="NGD89" s="1019"/>
      <c r="NGE89" s="1019"/>
      <c r="NGF89" s="1019"/>
      <c r="NGG89" s="1019"/>
      <c r="NGH89" s="1019"/>
      <c r="NGI89" s="1019"/>
      <c r="NGJ89" s="1019"/>
      <c r="NGK89" s="1019"/>
      <c r="NGL89" s="1019"/>
      <c r="NGM89" s="1019"/>
      <c r="NGN89" s="1019"/>
      <c r="NGO89" s="1019"/>
      <c r="NGP89" s="1019"/>
      <c r="NGQ89" s="1019"/>
      <c r="NGR89" s="1019"/>
      <c r="NGS89" s="1019"/>
      <c r="NGT89" s="1019"/>
      <c r="NGU89" s="1019"/>
      <c r="NGV89" s="1019"/>
      <c r="NGW89" s="1019"/>
      <c r="NGX89" s="1019"/>
      <c r="NGY89" s="1019"/>
      <c r="NGZ89" s="1019"/>
      <c r="NHA89" s="1019"/>
      <c r="NHB89" s="1019"/>
      <c r="NHC89" s="1019"/>
      <c r="NHD89" s="1019"/>
      <c r="NHE89" s="1019"/>
      <c r="NHF89" s="1019"/>
      <c r="NHG89" s="1019"/>
      <c r="NHH89" s="1019"/>
      <c r="NHI89" s="1019"/>
      <c r="NHJ89" s="1019"/>
      <c r="NHK89" s="1019"/>
      <c r="NHL89" s="1019"/>
      <c r="NHM89" s="1019"/>
      <c r="NHN89" s="1019"/>
      <c r="NHO89" s="1019"/>
      <c r="NHP89" s="1019"/>
      <c r="NHQ89" s="1019"/>
      <c r="NHR89" s="1019"/>
      <c r="NHS89" s="1019"/>
      <c r="NHT89" s="1019"/>
      <c r="NHU89" s="1019"/>
      <c r="NHV89" s="1019"/>
      <c r="NHW89" s="1019"/>
      <c r="NHX89" s="1019"/>
      <c r="NHY89" s="1019"/>
      <c r="NHZ89" s="1019"/>
      <c r="NIA89" s="1019"/>
      <c r="NIB89" s="1019"/>
      <c r="NIC89" s="1019"/>
      <c r="NID89" s="1019"/>
      <c r="NIE89" s="1019"/>
      <c r="NIF89" s="1019"/>
      <c r="NIG89" s="1019"/>
      <c r="NIH89" s="1019"/>
      <c r="NII89" s="1019"/>
      <c r="NIJ89" s="1019"/>
      <c r="NIK89" s="1019"/>
      <c r="NIL89" s="1019"/>
      <c r="NIM89" s="1019"/>
      <c r="NIN89" s="1019"/>
      <c r="NIO89" s="1019"/>
      <c r="NIP89" s="1019"/>
      <c r="NIQ89" s="1019"/>
      <c r="NIR89" s="1019"/>
      <c r="NIS89" s="1019"/>
      <c r="NIT89" s="1019"/>
      <c r="NIU89" s="1019"/>
      <c r="NIV89" s="1019"/>
      <c r="NIW89" s="1019"/>
      <c r="NIX89" s="1019"/>
      <c r="NIY89" s="1019"/>
      <c r="NIZ89" s="1019"/>
      <c r="NJA89" s="1019"/>
      <c r="NJB89" s="1019"/>
      <c r="NJC89" s="1019"/>
      <c r="NJD89" s="1019"/>
      <c r="NJE89" s="1019"/>
      <c r="NJF89" s="1019"/>
      <c r="NJG89" s="1019"/>
      <c r="NJH89" s="1019"/>
      <c r="NJI89" s="1019"/>
      <c r="NJJ89" s="1019"/>
      <c r="NJK89" s="1019"/>
      <c r="NJL89" s="1019"/>
      <c r="NJM89" s="1019"/>
      <c r="NJN89" s="1019"/>
      <c r="NJO89" s="1019"/>
      <c r="NJP89" s="1019"/>
      <c r="NJQ89" s="1019"/>
      <c r="NJR89" s="1019"/>
      <c r="NJS89" s="1019"/>
      <c r="NJT89" s="1019"/>
      <c r="NJU89" s="1019"/>
      <c r="NJV89" s="1019"/>
      <c r="NJW89" s="1019"/>
      <c r="NJX89" s="1019"/>
      <c r="NJY89" s="1019"/>
      <c r="NJZ89" s="1019"/>
      <c r="NKA89" s="1019"/>
      <c r="NKB89" s="1019"/>
      <c r="NKC89" s="1019"/>
      <c r="NKD89" s="1019"/>
      <c r="NKE89" s="1019"/>
      <c r="NKF89" s="1019"/>
      <c r="NKG89" s="1019"/>
      <c r="NKH89" s="1019"/>
      <c r="NKI89" s="1019"/>
      <c r="NKJ89" s="1019"/>
      <c r="NKK89" s="1019"/>
      <c r="NKL89" s="1019"/>
      <c r="NKM89" s="1019"/>
      <c r="NKN89" s="1019"/>
      <c r="NKO89" s="1019"/>
      <c r="NKP89" s="1019"/>
      <c r="NKQ89" s="1019"/>
      <c r="NKR89" s="1019"/>
      <c r="NKS89" s="1019"/>
      <c r="NKT89" s="1019"/>
      <c r="NKU89" s="1019"/>
      <c r="NKV89" s="1019"/>
      <c r="NKW89" s="1019"/>
      <c r="NKX89" s="1019"/>
      <c r="NKY89" s="1019"/>
      <c r="NKZ89" s="1019"/>
      <c r="NLA89" s="1019"/>
      <c r="NLB89" s="1019"/>
      <c r="NLC89" s="1019"/>
      <c r="NLD89" s="1019"/>
      <c r="NLE89" s="1019"/>
      <c r="NLF89" s="1019"/>
      <c r="NLG89" s="1019"/>
      <c r="NLH89" s="1019"/>
      <c r="NLI89" s="1019"/>
      <c r="NLJ89" s="1019"/>
      <c r="NLK89" s="1019"/>
      <c r="NLL89" s="1019"/>
      <c r="NLM89" s="1019"/>
      <c r="NLN89" s="1019"/>
      <c r="NLO89" s="1019"/>
      <c r="NLP89" s="1019"/>
      <c r="NLQ89" s="1019"/>
      <c r="NLR89" s="1019"/>
      <c r="NLS89" s="1019"/>
      <c r="NLT89" s="1019"/>
      <c r="NLU89" s="1019"/>
      <c r="NLV89" s="1019"/>
      <c r="NLW89" s="1019"/>
      <c r="NLX89" s="1019"/>
      <c r="NLY89" s="1019"/>
      <c r="NLZ89" s="1019"/>
      <c r="NMA89" s="1019"/>
      <c r="NMB89" s="1019"/>
      <c r="NMC89" s="1019"/>
      <c r="NMD89" s="1019"/>
      <c r="NME89" s="1019"/>
      <c r="NMF89" s="1019"/>
      <c r="NMG89" s="1019"/>
      <c r="NMH89" s="1019"/>
      <c r="NMI89" s="1019"/>
      <c r="NMJ89" s="1019"/>
      <c r="NMK89" s="1019"/>
      <c r="NML89" s="1019"/>
      <c r="NMM89" s="1019"/>
      <c r="NMN89" s="1019"/>
      <c r="NMO89" s="1019"/>
      <c r="NMP89" s="1019"/>
      <c r="NMQ89" s="1019"/>
      <c r="NMR89" s="1019"/>
      <c r="NMS89" s="1019"/>
      <c r="NMT89" s="1019"/>
      <c r="NMU89" s="1019"/>
      <c r="NMV89" s="1019"/>
      <c r="NMW89" s="1019"/>
      <c r="NMX89" s="1019"/>
      <c r="NMY89" s="1019"/>
      <c r="NMZ89" s="1019"/>
      <c r="NNA89" s="1019"/>
      <c r="NNB89" s="1019"/>
      <c r="NNC89" s="1019"/>
      <c r="NND89" s="1019"/>
      <c r="NNE89" s="1019"/>
      <c r="NNF89" s="1019"/>
      <c r="NNG89" s="1019"/>
      <c r="NNH89" s="1019"/>
      <c r="NNI89" s="1019"/>
      <c r="NNJ89" s="1019"/>
      <c r="NNK89" s="1019"/>
      <c r="NNL89" s="1019"/>
      <c r="NNM89" s="1019"/>
      <c r="NNN89" s="1019"/>
      <c r="NNO89" s="1019"/>
      <c r="NNP89" s="1019"/>
      <c r="NNQ89" s="1019"/>
      <c r="NNR89" s="1019"/>
      <c r="NNS89" s="1019"/>
      <c r="NNT89" s="1019"/>
      <c r="NNU89" s="1019"/>
      <c r="NNV89" s="1019"/>
      <c r="NNW89" s="1019"/>
      <c r="NNX89" s="1019"/>
      <c r="NNY89" s="1019"/>
      <c r="NNZ89" s="1019"/>
      <c r="NOA89" s="1019"/>
      <c r="NOB89" s="1019"/>
      <c r="NOC89" s="1019"/>
      <c r="NOD89" s="1019"/>
      <c r="NOE89" s="1019"/>
      <c r="NOF89" s="1019"/>
      <c r="NOG89" s="1019"/>
      <c r="NOH89" s="1019"/>
      <c r="NOI89" s="1019"/>
      <c r="NOJ89" s="1019"/>
      <c r="NOK89" s="1019"/>
      <c r="NOL89" s="1019"/>
      <c r="NOM89" s="1019"/>
      <c r="NON89" s="1019"/>
      <c r="NOO89" s="1019"/>
      <c r="NOP89" s="1019"/>
      <c r="NOQ89" s="1019"/>
      <c r="NOR89" s="1019"/>
      <c r="NOS89" s="1019"/>
      <c r="NOT89" s="1019"/>
      <c r="NOU89" s="1019"/>
      <c r="NOV89" s="1019"/>
      <c r="NOW89" s="1019"/>
      <c r="NOX89" s="1019"/>
      <c r="NOY89" s="1019"/>
      <c r="NOZ89" s="1019"/>
      <c r="NPA89" s="1019"/>
      <c r="NPB89" s="1019"/>
      <c r="NPC89" s="1019"/>
      <c r="NPD89" s="1019"/>
      <c r="NPE89" s="1019"/>
      <c r="NPF89" s="1019"/>
      <c r="NPG89" s="1019"/>
      <c r="NPH89" s="1019"/>
      <c r="NPI89" s="1019"/>
      <c r="NPJ89" s="1019"/>
      <c r="NPK89" s="1019"/>
      <c r="NPL89" s="1019"/>
      <c r="NPM89" s="1019"/>
      <c r="NPN89" s="1019"/>
      <c r="NPO89" s="1019"/>
      <c r="NPP89" s="1019"/>
      <c r="NPQ89" s="1019"/>
      <c r="NPR89" s="1019"/>
      <c r="NPS89" s="1019"/>
      <c r="NPT89" s="1019"/>
      <c r="NPU89" s="1019"/>
      <c r="NPV89" s="1019"/>
      <c r="NPW89" s="1019"/>
      <c r="NPX89" s="1019"/>
      <c r="NPY89" s="1019"/>
      <c r="NPZ89" s="1019"/>
      <c r="NQA89" s="1019"/>
      <c r="NQB89" s="1019"/>
      <c r="NQC89" s="1019"/>
      <c r="NQD89" s="1019"/>
      <c r="NQE89" s="1019"/>
      <c r="NQF89" s="1019"/>
      <c r="NQG89" s="1019"/>
      <c r="NQH89" s="1019"/>
      <c r="NQI89" s="1019"/>
      <c r="NQJ89" s="1019"/>
      <c r="NQK89" s="1019"/>
      <c r="NQL89" s="1019"/>
      <c r="NQM89" s="1019"/>
      <c r="NQN89" s="1019"/>
      <c r="NQO89" s="1019"/>
      <c r="NQP89" s="1019"/>
      <c r="NQQ89" s="1019"/>
      <c r="NQR89" s="1019"/>
      <c r="NQS89" s="1019"/>
      <c r="NQT89" s="1019"/>
      <c r="NQU89" s="1019"/>
      <c r="NQV89" s="1019"/>
      <c r="NQW89" s="1019"/>
      <c r="NQX89" s="1019"/>
      <c r="NQY89" s="1019"/>
      <c r="NQZ89" s="1019"/>
      <c r="NRA89" s="1019"/>
      <c r="NRB89" s="1019"/>
      <c r="NRC89" s="1019"/>
      <c r="NRD89" s="1019"/>
      <c r="NRE89" s="1019"/>
      <c r="NRF89" s="1019"/>
      <c r="NRG89" s="1019"/>
      <c r="NRH89" s="1019"/>
      <c r="NRI89" s="1019"/>
      <c r="NRJ89" s="1019"/>
      <c r="NRK89" s="1019"/>
      <c r="NRL89" s="1019"/>
      <c r="NRM89" s="1019"/>
      <c r="NRN89" s="1019"/>
      <c r="NRO89" s="1019"/>
      <c r="NRP89" s="1019"/>
      <c r="NRQ89" s="1019"/>
      <c r="NRR89" s="1019"/>
      <c r="NRS89" s="1019"/>
      <c r="NRT89" s="1019"/>
      <c r="NRU89" s="1019"/>
      <c r="NRV89" s="1019"/>
      <c r="NRW89" s="1019"/>
      <c r="NRX89" s="1019"/>
      <c r="NRY89" s="1019"/>
      <c r="NRZ89" s="1019"/>
      <c r="NSA89" s="1019"/>
      <c r="NSB89" s="1019"/>
      <c r="NSC89" s="1019"/>
      <c r="NSD89" s="1019"/>
      <c r="NSE89" s="1019"/>
      <c r="NSF89" s="1019"/>
      <c r="NSG89" s="1019"/>
      <c r="NSH89" s="1019"/>
      <c r="NSI89" s="1019"/>
      <c r="NSJ89" s="1019"/>
      <c r="NSK89" s="1019"/>
      <c r="NSL89" s="1019"/>
      <c r="NSM89" s="1019"/>
      <c r="NSN89" s="1019"/>
      <c r="NSO89" s="1019"/>
      <c r="NSP89" s="1019"/>
      <c r="NSQ89" s="1019"/>
      <c r="NSR89" s="1019"/>
      <c r="NSS89" s="1019"/>
      <c r="NST89" s="1019"/>
      <c r="NSU89" s="1019"/>
      <c r="NSV89" s="1019"/>
      <c r="NSW89" s="1019"/>
      <c r="NSX89" s="1019"/>
      <c r="NSY89" s="1019"/>
      <c r="NSZ89" s="1019"/>
      <c r="NTA89" s="1019"/>
      <c r="NTB89" s="1019"/>
      <c r="NTC89" s="1019"/>
      <c r="NTD89" s="1019"/>
      <c r="NTE89" s="1019"/>
      <c r="NTF89" s="1019"/>
      <c r="NTG89" s="1019"/>
      <c r="NTH89" s="1019"/>
      <c r="NTI89" s="1019"/>
      <c r="NTJ89" s="1019"/>
      <c r="NTK89" s="1019"/>
      <c r="NTL89" s="1019"/>
      <c r="NTM89" s="1019"/>
      <c r="NTN89" s="1019"/>
      <c r="NTO89" s="1019"/>
      <c r="NTP89" s="1019"/>
      <c r="NTQ89" s="1019"/>
      <c r="NTR89" s="1019"/>
      <c r="NTS89" s="1019"/>
      <c r="NTT89" s="1019"/>
      <c r="NTU89" s="1019"/>
      <c r="NTV89" s="1019"/>
      <c r="NTW89" s="1019"/>
      <c r="NTX89" s="1019"/>
      <c r="NTY89" s="1019"/>
      <c r="NTZ89" s="1019"/>
      <c r="NUA89" s="1019"/>
      <c r="NUB89" s="1019"/>
      <c r="NUC89" s="1019"/>
      <c r="NUD89" s="1019"/>
      <c r="NUE89" s="1019"/>
      <c r="NUF89" s="1019"/>
      <c r="NUG89" s="1019"/>
      <c r="NUH89" s="1019"/>
      <c r="NUI89" s="1019"/>
      <c r="NUJ89" s="1019"/>
      <c r="NUK89" s="1019"/>
      <c r="NUL89" s="1019"/>
      <c r="NUM89" s="1019"/>
      <c r="NUN89" s="1019"/>
      <c r="NUO89" s="1019"/>
      <c r="NUP89" s="1019"/>
      <c r="NUQ89" s="1019"/>
      <c r="NUR89" s="1019"/>
      <c r="NUS89" s="1019"/>
      <c r="NUT89" s="1019"/>
      <c r="NUU89" s="1019"/>
      <c r="NUV89" s="1019"/>
      <c r="NUW89" s="1019"/>
      <c r="NUX89" s="1019"/>
      <c r="NUY89" s="1019"/>
      <c r="NUZ89" s="1019"/>
      <c r="NVA89" s="1019"/>
      <c r="NVB89" s="1019"/>
      <c r="NVC89" s="1019"/>
      <c r="NVD89" s="1019"/>
      <c r="NVE89" s="1019"/>
      <c r="NVF89" s="1019"/>
      <c r="NVG89" s="1019"/>
      <c r="NVH89" s="1019"/>
      <c r="NVI89" s="1019"/>
      <c r="NVJ89" s="1019"/>
      <c r="NVK89" s="1019"/>
      <c r="NVL89" s="1019"/>
      <c r="NVM89" s="1019"/>
      <c r="NVN89" s="1019"/>
      <c r="NVO89" s="1019"/>
      <c r="NVP89" s="1019"/>
      <c r="NVQ89" s="1019"/>
      <c r="NVR89" s="1019"/>
      <c r="NVS89" s="1019"/>
      <c r="NVT89" s="1019"/>
      <c r="NVU89" s="1019"/>
      <c r="NVV89" s="1019"/>
      <c r="NVW89" s="1019"/>
      <c r="NVX89" s="1019"/>
      <c r="NVY89" s="1019"/>
      <c r="NVZ89" s="1019"/>
      <c r="NWA89" s="1019"/>
      <c r="NWB89" s="1019"/>
      <c r="NWC89" s="1019"/>
      <c r="NWD89" s="1019"/>
      <c r="NWE89" s="1019"/>
      <c r="NWF89" s="1019"/>
      <c r="NWG89" s="1019"/>
      <c r="NWH89" s="1019"/>
      <c r="NWI89" s="1019"/>
      <c r="NWJ89" s="1019"/>
      <c r="NWK89" s="1019"/>
      <c r="NWL89" s="1019"/>
      <c r="NWM89" s="1019"/>
      <c r="NWN89" s="1019"/>
      <c r="NWO89" s="1019"/>
      <c r="NWP89" s="1019"/>
      <c r="NWQ89" s="1019"/>
      <c r="NWR89" s="1019"/>
      <c r="NWS89" s="1019"/>
      <c r="NWT89" s="1019"/>
      <c r="NWU89" s="1019"/>
      <c r="NWV89" s="1019"/>
      <c r="NWW89" s="1019"/>
      <c r="NWX89" s="1019"/>
      <c r="NWY89" s="1019"/>
      <c r="NWZ89" s="1019"/>
      <c r="NXA89" s="1019"/>
      <c r="NXB89" s="1019"/>
      <c r="NXC89" s="1019"/>
      <c r="NXD89" s="1019"/>
      <c r="NXE89" s="1019"/>
      <c r="NXF89" s="1019"/>
      <c r="NXG89" s="1019"/>
      <c r="NXH89" s="1019"/>
      <c r="NXI89" s="1019"/>
      <c r="NXJ89" s="1019"/>
      <c r="NXK89" s="1019"/>
      <c r="NXL89" s="1019"/>
      <c r="NXM89" s="1019"/>
      <c r="NXN89" s="1019"/>
      <c r="NXO89" s="1019"/>
      <c r="NXP89" s="1019"/>
      <c r="NXQ89" s="1019"/>
      <c r="NXR89" s="1019"/>
      <c r="NXS89" s="1019"/>
      <c r="NXT89" s="1019"/>
      <c r="NXU89" s="1019"/>
      <c r="NXV89" s="1019"/>
      <c r="NXW89" s="1019"/>
      <c r="NXX89" s="1019"/>
      <c r="NXY89" s="1019"/>
      <c r="NXZ89" s="1019"/>
      <c r="NYA89" s="1019"/>
      <c r="NYB89" s="1019"/>
      <c r="NYC89" s="1019"/>
      <c r="NYD89" s="1019"/>
      <c r="NYE89" s="1019"/>
      <c r="NYF89" s="1019"/>
      <c r="NYG89" s="1019"/>
      <c r="NYH89" s="1019"/>
      <c r="NYI89" s="1019"/>
      <c r="NYJ89" s="1019"/>
      <c r="NYK89" s="1019"/>
      <c r="NYL89" s="1019"/>
      <c r="NYM89" s="1019"/>
      <c r="NYN89" s="1019"/>
      <c r="NYO89" s="1019"/>
      <c r="NYP89" s="1019"/>
      <c r="NYQ89" s="1019"/>
      <c r="NYR89" s="1019"/>
      <c r="NYS89" s="1019"/>
      <c r="NYT89" s="1019"/>
      <c r="NYU89" s="1019"/>
      <c r="NYV89" s="1019"/>
      <c r="NYW89" s="1019"/>
      <c r="NYX89" s="1019"/>
      <c r="NYY89" s="1019"/>
      <c r="NYZ89" s="1019"/>
      <c r="NZA89" s="1019"/>
      <c r="NZB89" s="1019"/>
      <c r="NZC89" s="1019"/>
      <c r="NZD89" s="1019"/>
      <c r="NZE89" s="1019"/>
      <c r="NZF89" s="1019"/>
      <c r="NZG89" s="1019"/>
      <c r="NZH89" s="1019"/>
      <c r="NZI89" s="1019"/>
      <c r="NZJ89" s="1019"/>
      <c r="NZK89" s="1019"/>
      <c r="NZL89" s="1019"/>
      <c r="NZM89" s="1019"/>
      <c r="NZN89" s="1019"/>
      <c r="NZO89" s="1019"/>
      <c r="NZP89" s="1019"/>
      <c r="NZQ89" s="1019"/>
      <c r="NZR89" s="1019"/>
      <c r="NZS89" s="1019"/>
      <c r="NZT89" s="1019"/>
      <c r="NZU89" s="1019"/>
      <c r="NZV89" s="1019"/>
      <c r="NZW89" s="1019"/>
      <c r="NZX89" s="1019"/>
      <c r="NZY89" s="1019"/>
      <c r="NZZ89" s="1019"/>
      <c r="OAA89" s="1019"/>
      <c r="OAB89" s="1019"/>
      <c r="OAC89" s="1019"/>
      <c r="OAD89" s="1019"/>
      <c r="OAE89" s="1019"/>
      <c r="OAF89" s="1019"/>
      <c r="OAG89" s="1019"/>
      <c r="OAH89" s="1019"/>
      <c r="OAI89" s="1019"/>
      <c r="OAJ89" s="1019"/>
      <c r="OAK89" s="1019"/>
      <c r="OAL89" s="1019"/>
      <c r="OAM89" s="1019"/>
      <c r="OAN89" s="1019"/>
      <c r="OAO89" s="1019"/>
      <c r="OAP89" s="1019"/>
      <c r="OAQ89" s="1019"/>
      <c r="OAR89" s="1019"/>
      <c r="OAS89" s="1019"/>
      <c r="OAT89" s="1019"/>
      <c r="OAU89" s="1019"/>
      <c r="OAV89" s="1019"/>
      <c r="OAW89" s="1019"/>
      <c r="OAX89" s="1019"/>
      <c r="OAY89" s="1019"/>
      <c r="OAZ89" s="1019"/>
      <c r="OBA89" s="1019"/>
      <c r="OBB89" s="1019"/>
      <c r="OBC89" s="1019"/>
      <c r="OBD89" s="1019"/>
      <c r="OBE89" s="1019"/>
      <c r="OBF89" s="1019"/>
      <c r="OBG89" s="1019"/>
      <c r="OBH89" s="1019"/>
      <c r="OBI89" s="1019"/>
      <c r="OBJ89" s="1019"/>
      <c r="OBK89" s="1019"/>
      <c r="OBL89" s="1019"/>
      <c r="OBM89" s="1019"/>
      <c r="OBN89" s="1019"/>
      <c r="OBO89" s="1019"/>
      <c r="OBP89" s="1019"/>
      <c r="OBQ89" s="1019"/>
      <c r="OBR89" s="1019"/>
      <c r="OBS89" s="1019"/>
      <c r="OBT89" s="1019"/>
      <c r="OBU89" s="1019"/>
      <c r="OBV89" s="1019"/>
      <c r="OBW89" s="1019"/>
      <c r="OBX89" s="1019"/>
      <c r="OBY89" s="1019"/>
      <c r="OBZ89" s="1019"/>
      <c r="OCA89" s="1019"/>
      <c r="OCB89" s="1019"/>
      <c r="OCC89" s="1019"/>
      <c r="OCD89" s="1019"/>
      <c r="OCE89" s="1019"/>
      <c r="OCF89" s="1019"/>
      <c r="OCG89" s="1019"/>
      <c r="OCH89" s="1019"/>
      <c r="OCI89" s="1019"/>
      <c r="OCJ89" s="1019"/>
      <c r="OCK89" s="1019"/>
      <c r="OCL89" s="1019"/>
      <c r="OCM89" s="1019"/>
      <c r="OCN89" s="1019"/>
      <c r="OCO89" s="1019"/>
      <c r="OCP89" s="1019"/>
      <c r="OCQ89" s="1019"/>
      <c r="OCR89" s="1019"/>
      <c r="OCS89" s="1019"/>
      <c r="OCT89" s="1019"/>
      <c r="OCU89" s="1019"/>
      <c r="OCV89" s="1019"/>
      <c r="OCW89" s="1019"/>
      <c r="OCX89" s="1019"/>
      <c r="OCY89" s="1019"/>
      <c r="OCZ89" s="1019"/>
      <c r="ODA89" s="1019"/>
      <c r="ODB89" s="1019"/>
      <c r="ODC89" s="1019"/>
      <c r="ODD89" s="1019"/>
      <c r="ODE89" s="1019"/>
      <c r="ODF89" s="1019"/>
      <c r="ODG89" s="1019"/>
      <c r="ODH89" s="1019"/>
      <c r="ODI89" s="1019"/>
      <c r="ODJ89" s="1019"/>
      <c r="ODK89" s="1019"/>
      <c r="ODL89" s="1019"/>
      <c r="ODM89" s="1019"/>
      <c r="ODN89" s="1019"/>
      <c r="ODO89" s="1019"/>
      <c r="ODP89" s="1019"/>
      <c r="ODQ89" s="1019"/>
      <c r="ODR89" s="1019"/>
      <c r="ODS89" s="1019"/>
      <c r="ODT89" s="1019"/>
      <c r="ODU89" s="1019"/>
      <c r="ODV89" s="1019"/>
      <c r="ODW89" s="1019"/>
      <c r="ODX89" s="1019"/>
      <c r="ODY89" s="1019"/>
      <c r="ODZ89" s="1019"/>
      <c r="OEA89" s="1019"/>
      <c r="OEB89" s="1019"/>
      <c r="OEC89" s="1019"/>
      <c r="OED89" s="1019"/>
      <c r="OEE89" s="1019"/>
      <c r="OEF89" s="1019"/>
      <c r="OEG89" s="1019"/>
      <c r="OEH89" s="1019"/>
      <c r="OEI89" s="1019"/>
      <c r="OEJ89" s="1019"/>
      <c r="OEK89" s="1019"/>
      <c r="OEL89" s="1019"/>
      <c r="OEM89" s="1019"/>
      <c r="OEN89" s="1019"/>
      <c r="OEO89" s="1019"/>
      <c r="OEP89" s="1019"/>
      <c r="OEQ89" s="1019"/>
      <c r="OER89" s="1019"/>
      <c r="OES89" s="1019"/>
      <c r="OET89" s="1019"/>
      <c r="OEU89" s="1019"/>
      <c r="OEV89" s="1019"/>
      <c r="OEW89" s="1019"/>
      <c r="OEX89" s="1019"/>
      <c r="OEY89" s="1019"/>
      <c r="OEZ89" s="1019"/>
      <c r="OFA89" s="1019"/>
      <c r="OFB89" s="1019"/>
      <c r="OFC89" s="1019"/>
      <c r="OFD89" s="1019"/>
      <c r="OFE89" s="1019"/>
      <c r="OFF89" s="1019"/>
      <c r="OFG89" s="1019"/>
      <c r="OFH89" s="1019"/>
      <c r="OFI89" s="1019"/>
      <c r="OFJ89" s="1019"/>
      <c r="OFK89" s="1019"/>
      <c r="OFL89" s="1019"/>
      <c r="OFM89" s="1019"/>
      <c r="OFN89" s="1019"/>
      <c r="OFO89" s="1019"/>
      <c r="OFP89" s="1019"/>
      <c r="OFQ89" s="1019"/>
      <c r="OFR89" s="1019"/>
      <c r="OFS89" s="1019"/>
      <c r="OFT89" s="1019"/>
      <c r="OFU89" s="1019"/>
      <c r="OFV89" s="1019"/>
      <c r="OFW89" s="1019"/>
      <c r="OFX89" s="1019"/>
      <c r="OFY89" s="1019"/>
      <c r="OFZ89" s="1019"/>
      <c r="OGA89" s="1019"/>
      <c r="OGB89" s="1019"/>
      <c r="OGC89" s="1019"/>
      <c r="OGD89" s="1019"/>
      <c r="OGE89" s="1019"/>
      <c r="OGF89" s="1019"/>
      <c r="OGG89" s="1019"/>
      <c r="OGH89" s="1019"/>
      <c r="OGI89" s="1019"/>
      <c r="OGJ89" s="1019"/>
      <c r="OGK89" s="1019"/>
      <c r="OGL89" s="1019"/>
      <c r="OGM89" s="1019"/>
      <c r="OGN89" s="1019"/>
      <c r="OGO89" s="1019"/>
      <c r="OGP89" s="1019"/>
      <c r="OGQ89" s="1019"/>
      <c r="OGR89" s="1019"/>
      <c r="OGS89" s="1019"/>
      <c r="OGT89" s="1019"/>
      <c r="OGU89" s="1019"/>
      <c r="OGV89" s="1019"/>
      <c r="OGW89" s="1019"/>
      <c r="OGX89" s="1019"/>
      <c r="OGY89" s="1019"/>
      <c r="OGZ89" s="1019"/>
      <c r="OHA89" s="1019"/>
      <c r="OHB89" s="1019"/>
      <c r="OHC89" s="1019"/>
      <c r="OHD89" s="1019"/>
      <c r="OHE89" s="1019"/>
      <c r="OHF89" s="1019"/>
      <c r="OHG89" s="1019"/>
      <c r="OHH89" s="1019"/>
      <c r="OHI89" s="1019"/>
      <c r="OHJ89" s="1019"/>
      <c r="OHK89" s="1019"/>
      <c r="OHL89" s="1019"/>
      <c r="OHM89" s="1019"/>
      <c r="OHN89" s="1019"/>
      <c r="OHO89" s="1019"/>
      <c r="OHP89" s="1019"/>
      <c r="OHQ89" s="1019"/>
      <c r="OHR89" s="1019"/>
      <c r="OHS89" s="1019"/>
      <c r="OHT89" s="1019"/>
      <c r="OHU89" s="1019"/>
      <c r="OHV89" s="1019"/>
      <c r="OHW89" s="1019"/>
      <c r="OHX89" s="1019"/>
      <c r="OHY89" s="1019"/>
      <c r="OHZ89" s="1019"/>
      <c r="OIA89" s="1019"/>
      <c r="OIB89" s="1019"/>
      <c r="OIC89" s="1019"/>
      <c r="OID89" s="1019"/>
      <c r="OIE89" s="1019"/>
      <c r="OIF89" s="1019"/>
      <c r="OIG89" s="1019"/>
      <c r="OIH89" s="1019"/>
      <c r="OII89" s="1019"/>
      <c r="OIJ89" s="1019"/>
      <c r="OIK89" s="1019"/>
      <c r="OIL89" s="1019"/>
      <c r="OIM89" s="1019"/>
      <c r="OIN89" s="1019"/>
      <c r="OIO89" s="1019"/>
      <c r="OIP89" s="1019"/>
      <c r="OIQ89" s="1019"/>
      <c r="OIR89" s="1019"/>
      <c r="OIS89" s="1019"/>
      <c r="OIT89" s="1019"/>
      <c r="OIU89" s="1019"/>
      <c r="OIV89" s="1019"/>
      <c r="OIW89" s="1019"/>
      <c r="OIX89" s="1019"/>
      <c r="OIY89" s="1019"/>
      <c r="OIZ89" s="1019"/>
      <c r="OJA89" s="1019"/>
      <c r="OJB89" s="1019"/>
      <c r="OJC89" s="1019"/>
      <c r="OJD89" s="1019"/>
      <c r="OJE89" s="1019"/>
      <c r="OJF89" s="1019"/>
      <c r="OJG89" s="1019"/>
      <c r="OJH89" s="1019"/>
      <c r="OJI89" s="1019"/>
      <c r="OJJ89" s="1019"/>
      <c r="OJK89" s="1019"/>
      <c r="OJL89" s="1019"/>
      <c r="OJM89" s="1019"/>
      <c r="OJN89" s="1019"/>
      <c r="OJO89" s="1019"/>
      <c r="OJP89" s="1019"/>
      <c r="OJQ89" s="1019"/>
      <c r="OJR89" s="1019"/>
      <c r="OJS89" s="1019"/>
      <c r="OJT89" s="1019"/>
      <c r="OJU89" s="1019"/>
      <c r="OJV89" s="1019"/>
      <c r="OJW89" s="1019"/>
      <c r="OJX89" s="1019"/>
      <c r="OJY89" s="1019"/>
      <c r="OJZ89" s="1019"/>
      <c r="OKA89" s="1019"/>
      <c r="OKB89" s="1019"/>
      <c r="OKC89" s="1019"/>
      <c r="OKD89" s="1019"/>
      <c r="OKE89" s="1019"/>
      <c r="OKF89" s="1019"/>
      <c r="OKG89" s="1019"/>
      <c r="OKH89" s="1019"/>
      <c r="OKI89" s="1019"/>
      <c r="OKJ89" s="1019"/>
      <c r="OKK89" s="1019"/>
      <c r="OKL89" s="1019"/>
      <c r="OKM89" s="1019"/>
      <c r="OKN89" s="1019"/>
      <c r="OKO89" s="1019"/>
      <c r="OKP89" s="1019"/>
      <c r="OKQ89" s="1019"/>
      <c r="OKR89" s="1019"/>
      <c r="OKS89" s="1019"/>
      <c r="OKT89" s="1019"/>
      <c r="OKU89" s="1019"/>
      <c r="OKV89" s="1019"/>
      <c r="OKW89" s="1019"/>
      <c r="OKX89" s="1019"/>
      <c r="OKY89" s="1019"/>
      <c r="OKZ89" s="1019"/>
      <c r="OLA89" s="1019"/>
      <c r="OLB89" s="1019"/>
      <c r="OLC89" s="1019"/>
      <c r="OLD89" s="1019"/>
      <c r="OLE89" s="1019"/>
      <c r="OLF89" s="1019"/>
      <c r="OLG89" s="1019"/>
      <c r="OLH89" s="1019"/>
      <c r="OLI89" s="1019"/>
      <c r="OLJ89" s="1019"/>
      <c r="OLK89" s="1019"/>
      <c r="OLL89" s="1019"/>
      <c r="OLM89" s="1019"/>
      <c r="OLN89" s="1019"/>
      <c r="OLO89" s="1019"/>
      <c r="OLP89" s="1019"/>
      <c r="OLQ89" s="1019"/>
      <c r="OLR89" s="1019"/>
      <c r="OLS89" s="1019"/>
      <c r="OLT89" s="1019"/>
      <c r="OLU89" s="1019"/>
      <c r="OLV89" s="1019"/>
      <c r="OLW89" s="1019"/>
      <c r="OLX89" s="1019"/>
      <c r="OLY89" s="1019"/>
      <c r="OLZ89" s="1019"/>
      <c r="OMA89" s="1019"/>
      <c r="OMB89" s="1019"/>
      <c r="OMC89" s="1019"/>
      <c r="OMD89" s="1019"/>
      <c r="OME89" s="1019"/>
      <c r="OMF89" s="1019"/>
      <c r="OMG89" s="1019"/>
      <c r="OMH89" s="1019"/>
      <c r="OMI89" s="1019"/>
      <c r="OMJ89" s="1019"/>
      <c r="OMK89" s="1019"/>
      <c r="OML89" s="1019"/>
      <c r="OMM89" s="1019"/>
      <c r="OMN89" s="1019"/>
      <c r="OMO89" s="1019"/>
      <c r="OMP89" s="1019"/>
      <c r="OMQ89" s="1019"/>
      <c r="OMR89" s="1019"/>
      <c r="OMS89" s="1019"/>
      <c r="OMT89" s="1019"/>
      <c r="OMU89" s="1019"/>
      <c r="OMV89" s="1019"/>
      <c r="OMW89" s="1019"/>
      <c r="OMX89" s="1019"/>
      <c r="OMY89" s="1019"/>
      <c r="OMZ89" s="1019"/>
      <c r="ONA89" s="1019"/>
      <c r="ONB89" s="1019"/>
      <c r="ONC89" s="1019"/>
      <c r="OND89" s="1019"/>
      <c r="ONE89" s="1019"/>
      <c r="ONF89" s="1019"/>
      <c r="ONG89" s="1019"/>
      <c r="ONH89" s="1019"/>
      <c r="ONI89" s="1019"/>
      <c r="ONJ89" s="1019"/>
      <c r="ONK89" s="1019"/>
      <c r="ONL89" s="1019"/>
      <c r="ONM89" s="1019"/>
      <c r="ONN89" s="1019"/>
      <c r="ONO89" s="1019"/>
      <c r="ONP89" s="1019"/>
      <c r="ONQ89" s="1019"/>
      <c r="ONR89" s="1019"/>
      <c r="ONS89" s="1019"/>
      <c r="ONT89" s="1019"/>
      <c r="ONU89" s="1019"/>
      <c r="ONV89" s="1019"/>
      <c r="ONW89" s="1019"/>
      <c r="ONX89" s="1019"/>
      <c r="ONY89" s="1019"/>
      <c r="ONZ89" s="1019"/>
      <c r="OOA89" s="1019"/>
      <c r="OOB89" s="1019"/>
      <c r="OOC89" s="1019"/>
      <c r="OOD89" s="1019"/>
      <c r="OOE89" s="1019"/>
      <c r="OOF89" s="1019"/>
      <c r="OOG89" s="1019"/>
      <c r="OOH89" s="1019"/>
      <c r="OOI89" s="1019"/>
      <c r="OOJ89" s="1019"/>
      <c r="OOK89" s="1019"/>
      <c r="OOL89" s="1019"/>
      <c r="OOM89" s="1019"/>
      <c r="OON89" s="1019"/>
      <c r="OOO89" s="1019"/>
      <c r="OOP89" s="1019"/>
      <c r="OOQ89" s="1019"/>
      <c r="OOR89" s="1019"/>
      <c r="OOS89" s="1019"/>
      <c r="OOT89" s="1019"/>
      <c r="OOU89" s="1019"/>
      <c r="OOV89" s="1019"/>
      <c r="OOW89" s="1019"/>
      <c r="OOX89" s="1019"/>
      <c r="OOY89" s="1019"/>
      <c r="OOZ89" s="1019"/>
      <c r="OPA89" s="1019"/>
      <c r="OPB89" s="1019"/>
      <c r="OPC89" s="1019"/>
      <c r="OPD89" s="1019"/>
      <c r="OPE89" s="1019"/>
      <c r="OPF89" s="1019"/>
      <c r="OPG89" s="1019"/>
      <c r="OPH89" s="1019"/>
      <c r="OPI89" s="1019"/>
      <c r="OPJ89" s="1019"/>
      <c r="OPK89" s="1019"/>
      <c r="OPL89" s="1019"/>
      <c r="OPM89" s="1019"/>
      <c r="OPN89" s="1019"/>
      <c r="OPO89" s="1019"/>
      <c r="OPP89" s="1019"/>
      <c r="OPQ89" s="1019"/>
      <c r="OPR89" s="1019"/>
      <c r="OPS89" s="1019"/>
      <c r="OPT89" s="1019"/>
      <c r="OPU89" s="1019"/>
      <c r="OPV89" s="1019"/>
      <c r="OPW89" s="1019"/>
      <c r="OPX89" s="1019"/>
      <c r="OPY89" s="1019"/>
      <c r="OPZ89" s="1019"/>
      <c r="OQA89" s="1019"/>
      <c r="OQB89" s="1019"/>
      <c r="OQC89" s="1019"/>
      <c r="OQD89" s="1019"/>
      <c r="OQE89" s="1019"/>
      <c r="OQF89" s="1019"/>
      <c r="OQG89" s="1019"/>
      <c r="OQH89" s="1019"/>
      <c r="OQI89" s="1019"/>
      <c r="OQJ89" s="1019"/>
      <c r="OQK89" s="1019"/>
      <c r="OQL89" s="1019"/>
      <c r="OQM89" s="1019"/>
      <c r="OQN89" s="1019"/>
      <c r="OQO89" s="1019"/>
      <c r="OQP89" s="1019"/>
      <c r="OQQ89" s="1019"/>
      <c r="OQR89" s="1019"/>
      <c r="OQS89" s="1019"/>
      <c r="OQT89" s="1019"/>
      <c r="OQU89" s="1019"/>
      <c r="OQV89" s="1019"/>
      <c r="OQW89" s="1019"/>
      <c r="OQX89" s="1019"/>
      <c r="OQY89" s="1019"/>
      <c r="OQZ89" s="1019"/>
      <c r="ORA89" s="1019"/>
      <c r="ORB89" s="1019"/>
      <c r="ORC89" s="1019"/>
      <c r="ORD89" s="1019"/>
      <c r="ORE89" s="1019"/>
      <c r="ORF89" s="1019"/>
      <c r="ORG89" s="1019"/>
      <c r="ORH89" s="1019"/>
      <c r="ORI89" s="1019"/>
      <c r="ORJ89" s="1019"/>
      <c r="ORK89" s="1019"/>
      <c r="ORL89" s="1019"/>
      <c r="ORM89" s="1019"/>
      <c r="ORN89" s="1019"/>
      <c r="ORO89" s="1019"/>
      <c r="ORP89" s="1019"/>
      <c r="ORQ89" s="1019"/>
      <c r="ORR89" s="1019"/>
      <c r="ORS89" s="1019"/>
      <c r="ORT89" s="1019"/>
      <c r="ORU89" s="1019"/>
      <c r="ORV89" s="1019"/>
      <c r="ORW89" s="1019"/>
      <c r="ORX89" s="1019"/>
      <c r="ORY89" s="1019"/>
      <c r="ORZ89" s="1019"/>
      <c r="OSA89" s="1019"/>
      <c r="OSB89" s="1019"/>
      <c r="OSC89" s="1019"/>
      <c r="OSD89" s="1019"/>
      <c r="OSE89" s="1019"/>
      <c r="OSF89" s="1019"/>
      <c r="OSG89" s="1019"/>
      <c r="OSH89" s="1019"/>
      <c r="OSI89" s="1019"/>
      <c r="OSJ89" s="1019"/>
      <c r="OSK89" s="1019"/>
      <c r="OSL89" s="1019"/>
      <c r="OSM89" s="1019"/>
      <c r="OSN89" s="1019"/>
      <c r="OSO89" s="1019"/>
      <c r="OSP89" s="1019"/>
      <c r="OSQ89" s="1019"/>
      <c r="OSR89" s="1019"/>
      <c r="OSS89" s="1019"/>
      <c r="OST89" s="1019"/>
      <c r="OSU89" s="1019"/>
      <c r="OSV89" s="1019"/>
      <c r="OSW89" s="1019"/>
      <c r="OSX89" s="1019"/>
      <c r="OSY89" s="1019"/>
      <c r="OSZ89" s="1019"/>
      <c r="OTA89" s="1019"/>
      <c r="OTB89" s="1019"/>
      <c r="OTC89" s="1019"/>
      <c r="OTD89" s="1019"/>
      <c r="OTE89" s="1019"/>
      <c r="OTF89" s="1019"/>
      <c r="OTG89" s="1019"/>
      <c r="OTH89" s="1019"/>
      <c r="OTI89" s="1019"/>
      <c r="OTJ89" s="1019"/>
      <c r="OTK89" s="1019"/>
      <c r="OTL89" s="1019"/>
      <c r="OTM89" s="1019"/>
      <c r="OTN89" s="1019"/>
      <c r="OTO89" s="1019"/>
      <c r="OTP89" s="1019"/>
      <c r="OTQ89" s="1019"/>
      <c r="OTR89" s="1019"/>
      <c r="OTS89" s="1019"/>
      <c r="OTT89" s="1019"/>
      <c r="OTU89" s="1019"/>
      <c r="OTV89" s="1019"/>
      <c r="OTW89" s="1019"/>
      <c r="OTX89" s="1019"/>
      <c r="OTY89" s="1019"/>
      <c r="OTZ89" s="1019"/>
      <c r="OUA89" s="1019"/>
      <c r="OUB89" s="1019"/>
      <c r="OUC89" s="1019"/>
      <c r="OUD89" s="1019"/>
      <c r="OUE89" s="1019"/>
      <c r="OUF89" s="1019"/>
      <c r="OUG89" s="1019"/>
      <c r="OUH89" s="1019"/>
      <c r="OUI89" s="1019"/>
      <c r="OUJ89" s="1019"/>
      <c r="OUK89" s="1019"/>
      <c r="OUL89" s="1019"/>
      <c r="OUM89" s="1019"/>
      <c r="OUN89" s="1019"/>
      <c r="OUO89" s="1019"/>
      <c r="OUP89" s="1019"/>
      <c r="OUQ89" s="1019"/>
      <c r="OUR89" s="1019"/>
      <c r="OUS89" s="1019"/>
      <c r="OUT89" s="1019"/>
      <c r="OUU89" s="1019"/>
      <c r="OUV89" s="1019"/>
      <c r="OUW89" s="1019"/>
      <c r="OUX89" s="1019"/>
      <c r="OUY89" s="1019"/>
      <c r="OUZ89" s="1019"/>
      <c r="OVA89" s="1019"/>
      <c r="OVB89" s="1019"/>
      <c r="OVC89" s="1019"/>
      <c r="OVD89" s="1019"/>
      <c r="OVE89" s="1019"/>
      <c r="OVF89" s="1019"/>
      <c r="OVG89" s="1019"/>
      <c r="OVH89" s="1019"/>
      <c r="OVI89" s="1019"/>
      <c r="OVJ89" s="1019"/>
      <c r="OVK89" s="1019"/>
      <c r="OVL89" s="1019"/>
      <c r="OVM89" s="1019"/>
      <c r="OVN89" s="1019"/>
      <c r="OVO89" s="1019"/>
      <c r="OVP89" s="1019"/>
      <c r="OVQ89" s="1019"/>
      <c r="OVR89" s="1019"/>
      <c r="OVS89" s="1019"/>
      <c r="OVT89" s="1019"/>
      <c r="OVU89" s="1019"/>
      <c r="OVV89" s="1019"/>
      <c r="OVW89" s="1019"/>
      <c r="OVX89" s="1019"/>
      <c r="OVY89" s="1019"/>
      <c r="OVZ89" s="1019"/>
      <c r="OWA89" s="1019"/>
      <c r="OWB89" s="1019"/>
      <c r="OWC89" s="1019"/>
      <c r="OWD89" s="1019"/>
      <c r="OWE89" s="1019"/>
      <c r="OWF89" s="1019"/>
      <c r="OWG89" s="1019"/>
      <c r="OWH89" s="1019"/>
      <c r="OWI89" s="1019"/>
      <c r="OWJ89" s="1019"/>
      <c r="OWK89" s="1019"/>
      <c r="OWL89" s="1019"/>
      <c r="OWM89" s="1019"/>
      <c r="OWN89" s="1019"/>
      <c r="OWO89" s="1019"/>
      <c r="OWP89" s="1019"/>
      <c r="OWQ89" s="1019"/>
      <c r="OWR89" s="1019"/>
      <c r="OWS89" s="1019"/>
      <c r="OWT89" s="1019"/>
      <c r="OWU89" s="1019"/>
      <c r="OWV89" s="1019"/>
      <c r="OWW89" s="1019"/>
      <c r="OWX89" s="1019"/>
      <c r="OWY89" s="1019"/>
      <c r="OWZ89" s="1019"/>
      <c r="OXA89" s="1019"/>
      <c r="OXB89" s="1019"/>
      <c r="OXC89" s="1019"/>
      <c r="OXD89" s="1019"/>
      <c r="OXE89" s="1019"/>
      <c r="OXF89" s="1019"/>
      <c r="OXG89" s="1019"/>
      <c r="OXH89" s="1019"/>
      <c r="OXI89" s="1019"/>
      <c r="OXJ89" s="1019"/>
      <c r="OXK89" s="1019"/>
      <c r="OXL89" s="1019"/>
      <c r="OXM89" s="1019"/>
      <c r="OXN89" s="1019"/>
      <c r="OXO89" s="1019"/>
      <c r="OXP89" s="1019"/>
      <c r="OXQ89" s="1019"/>
      <c r="OXR89" s="1019"/>
      <c r="OXS89" s="1019"/>
      <c r="OXT89" s="1019"/>
      <c r="OXU89" s="1019"/>
      <c r="OXV89" s="1019"/>
      <c r="OXW89" s="1019"/>
      <c r="OXX89" s="1019"/>
      <c r="OXY89" s="1019"/>
      <c r="OXZ89" s="1019"/>
      <c r="OYA89" s="1019"/>
      <c r="OYB89" s="1019"/>
      <c r="OYC89" s="1019"/>
      <c r="OYD89" s="1019"/>
      <c r="OYE89" s="1019"/>
      <c r="OYF89" s="1019"/>
      <c r="OYG89" s="1019"/>
      <c r="OYH89" s="1019"/>
      <c r="OYI89" s="1019"/>
      <c r="OYJ89" s="1019"/>
      <c r="OYK89" s="1019"/>
      <c r="OYL89" s="1019"/>
      <c r="OYM89" s="1019"/>
      <c r="OYN89" s="1019"/>
      <c r="OYO89" s="1019"/>
      <c r="OYP89" s="1019"/>
      <c r="OYQ89" s="1019"/>
      <c r="OYR89" s="1019"/>
      <c r="OYS89" s="1019"/>
      <c r="OYT89" s="1019"/>
      <c r="OYU89" s="1019"/>
      <c r="OYV89" s="1019"/>
      <c r="OYW89" s="1019"/>
      <c r="OYX89" s="1019"/>
      <c r="OYY89" s="1019"/>
      <c r="OYZ89" s="1019"/>
      <c r="OZA89" s="1019"/>
      <c r="OZB89" s="1019"/>
      <c r="OZC89" s="1019"/>
      <c r="OZD89" s="1019"/>
      <c r="OZE89" s="1019"/>
      <c r="OZF89" s="1019"/>
      <c r="OZG89" s="1019"/>
      <c r="OZH89" s="1019"/>
      <c r="OZI89" s="1019"/>
      <c r="OZJ89" s="1019"/>
      <c r="OZK89" s="1019"/>
      <c r="OZL89" s="1019"/>
      <c r="OZM89" s="1019"/>
      <c r="OZN89" s="1019"/>
      <c r="OZO89" s="1019"/>
      <c r="OZP89" s="1019"/>
      <c r="OZQ89" s="1019"/>
      <c r="OZR89" s="1019"/>
      <c r="OZS89" s="1019"/>
      <c r="OZT89" s="1019"/>
      <c r="OZU89" s="1019"/>
      <c r="OZV89" s="1019"/>
      <c r="OZW89" s="1019"/>
      <c r="OZX89" s="1019"/>
      <c r="OZY89" s="1019"/>
      <c r="OZZ89" s="1019"/>
      <c r="PAA89" s="1019"/>
      <c r="PAB89" s="1019"/>
      <c r="PAC89" s="1019"/>
      <c r="PAD89" s="1019"/>
      <c r="PAE89" s="1019"/>
      <c r="PAF89" s="1019"/>
      <c r="PAG89" s="1019"/>
      <c r="PAH89" s="1019"/>
      <c r="PAI89" s="1019"/>
      <c r="PAJ89" s="1019"/>
      <c r="PAK89" s="1019"/>
      <c r="PAL89" s="1019"/>
      <c r="PAM89" s="1019"/>
      <c r="PAN89" s="1019"/>
      <c r="PAO89" s="1019"/>
      <c r="PAP89" s="1019"/>
      <c r="PAQ89" s="1019"/>
      <c r="PAR89" s="1019"/>
      <c r="PAS89" s="1019"/>
      <c r="PAT89" s="1019"/>
      <c r="PAU89" s="1019"/>
      <c r="PAV89" s="1019"/>
      <c r="PAW89" s="1019"/>
      <c r="PAX89" s="1019"/>
      <c r="PAY89" s="1019"/>
      <c r="PAZ89" s="1019"/>
      <c r="PBA89" s="1019"/>
      <c r="PBB89" s="1019"/>
      <c r="PBC89" s="1019"/>
      <c r="PBD89" s="1019"/>
      <c r="PBE89" s="1019"/>
      <c r="PBF89" s="1019"/>
      <c r="PBG89" s="1019"/>
      <c r="PBH89" s="1019"/>
      <c r="PBI89" s="1019"/>
      <c r="PBJ89" s="1019"/>
      <c r="PBK89" s="1019"/>
      <c r="PBL89" s="1019"/>
      <c r="PBM89" s="1019"/>
      <c r="PBN89" s="1019"/>
      <c r="PBO89" s="1019"/>
      <c r="PBP89" s="1019"/>
      <c r="PBQ89" s="1019"/>
      <c r="PBR89" s="1019"/>
      <c r="PBS89" s="1019"/>
      <c r="PBT89" s="1019"/>
      <c r="PBU89" s="1019"/>
      <c r="PBV89" s="1019"/>
      <c r="PBW89" s="1019"/>
      <c r="PBX89" s="1019"/>
      <c r="PBY89" s="1019"/>
      <c r="PBZ89" s="1019"/>
      <c r="PCA89" s="1019"/>
      <c r="PCB89" s="1019"/>
      <c r="PCC89" s="1019"/>
      <c r="PCD89" s="1019"/>
      <c r="PCE89" s="1019"/>
      <c r="PCF89" s="1019"/>
      <c r="PCG89" s="1019"/>
      <c r="PCH89" s="1019"/>
      <c r="PCI89" s="1019"/>
      <c r="PCJ89" s="1019"/>
      <c r="PCK89" s="1019"/>
      <c r="PCL89" s="1019"/>
      <c r="PCM89" s="1019"/>
      <c r="PCN89" s="1019"/>
      <c r="PCO89" s="1019"/>
      <c r="PCP89" s="1019"/>
      <c r="PCQ89" s="1019"/>
      <c r="PCR89" s="1019"/>
      <c r="PCS89" s="1019"/>
      <c r="PCT89" s="1019"/>
      <c r="PCU89" s="1019"/>
      <c r="PCV89" s="1019"/>
      <c r="PCW89" s="1019"/>
      <c r="PCX89" s="1019"/>
      <c r="PCY89" s="1019"/>
      <c r="PCZ89" s="1019"/>
      <c r="PDA89" s="1019"/>
      <c r="PDB89" s="1019"/>
      <c r="PDC89" s="1019"/>
      <c r="PDD89" s="1019"/>
      <c r="PDE89" s="1019"/>
      <c r="PDF89" s="1019"/>
      <c r="PDG89" s="1019"/>
      <c r="PDH89" s="1019"/>
      <c r="PDI89" s="1019"/>
      <c r="PDJ89" s="1019"/>
      <c r="PDK89" s="1019"/>
      <c r="PDL89" s="1019"/>
      <c r="PDM89" s="1019"/>
      <c r="PDN89" s="1019"/>
      <c r="PDO89" s="1019"/>
      <c r="PDP89" s="1019"/>
      <c r="PDQ89" s="1019"/>
      <c r="PDR89" s="1019"/>
      <c r="PDS89" s="1019"/>
      <c r="PDT89" s="1019"/>
      <c r="PDU89" s="1019"/>
      <c r="PDV89" s="1019"/>
      <c r="PDW89" s="1019"/>
      <c r="PDX89" s="1019"/>
      <c r="PDY89" s="1019"/>
      <c r="PDZ89" s="1019"/>
      <c r="PEA89" s="1019"/>
      <c r="PEB89" s="1019"/>
      <c r="PEC89" s="1019"/>
      <c r="PED89" s="1019"/>
      <c r="PEE89" s="1019"/>
      <c r="PEF89" s="1019"/>
      <c r="PEG89" s="1019"/>
      <c r="PEH89" s="1019"/>
      <c r="PEI89" s="1019"/>
      <c r="PEJ89" s="1019"/>
      <c r="PEK89" s="1019"/>
      <c r="PEL89" s="1019"/>
      <c r="PEM89" s="1019"/>
      <c r="PEN89" s="1019"/>
      <c r="PEO89" s="1019"/>
      <c r="PEP89" s="1019"/>
      <c r="PEQ89" s="1019"/>
      <c r="PER89" s="1019"/>
      <c r="PES89" s="1019"/>
      <c r="PET89" s="1019"/>
      <c r="PEU89" s="1019"/>
      <c r="PEV89" s="1019"/>
      <c r="PEW89" s="1019"/>
      <c r="PEX89" s="1019"/>
      <c r="PEY89" s="1019"/>
      <c r="PEZ89" s="1019"/>
      <c r="PFA89" s="1019"/>
      <c r="PFB89" s="1019"/>
      <c r="PFC89" s="1019"/>
      <c r="PFD89" s="1019"/>
      <c r="PFE89" s="1019"/>
      <c r="PFF89" s="1019"/>
      <c r="PFG89" s="1019"/>
      <c r="PFH89" s="1019"/>
      <c r="PFI89" s="1019"/>
      <c r="PFJ89" s="1019"/>
      <c r="PFK89" s="1019"/>
      <c r="PFL89" s="1019"/>
      <c r="PFM89" s="1019"/>
      <c r="PFN89" s="1019"/>
      <c r="PFO89" s="1019"/>
      <c r="PFP89" s="1019"/>
      <c r="PFQ89" s="1019"/>
      <c r="PFR89" s="1019"/>
      <c r="PFS89" s="1019"/>
      <c r="PFT89" s="1019"/>
      <c r="PFU89" s="1019"/>
      <c r="PFV89" s="1019"/>
      <c r="PFW89" s="1019"/>
      <c r="PFX89" s="1019"/>
      <c r="PFY89" s="1019"/>
      <c r="PFZ89" s="1019"/>
      <c r="PGA89" s="1019"/>
      <c r="PGB89" s="1019"/>
      <c r="PGC89" s="1019"/>
      <c r="PGD89" s="1019"/>
      <c r="PGE89" s="1019"/>
      <c r="PGF89" s="1019"/>
      <c r="PGG89" s="1019"/>
      <c r="PGH89" s="1019"/>
      <c r="PGI89" s="1019"/>
      <c r="PGJ89" s="1019"/>
      <c r="PGK89" s="1019"/>
      <c r="PGL89" s="1019"/>
      <c r="PGM89" s="1019"/>
      <c r="PGN89" s="1019"/>
      <c r="PGO89" s="1019"/>
      <c r="PGP89" s="1019"/>
      <c r="PGQ89" s="1019"/>
      <c r="PGR89" s="1019"/>
      <c r="PGS89" s="1019"/>
      <c r="PGT89" s="1019"/>
      <c r="PGU89" s="1019"/>
      <c r="PGV89" s="1019"/>
      <c r="PGW89" s="1019"/>
      <c r="PGX89" s="1019"/>
      <c r="PGY89" s="1019"/>
      <c r="PGZ89" s="1019"/>
      <c r="PHA89" s="1019"/>
      <c r="PHB89" s="1019"/>
      <c r="PHC89" s="1019"/>
      <c r="PHD89" s="1019"/>
      <c r="PHE89" s="1019"/>
      <c r="PHF89" s="1019"/>
      <c r="PHG89" s="1019"/>
      <c r="PHH89" s="1019"/>
      <c r="PHI89" s="1019"/>
      <c r="PHJ89" s="1019"/>
      <c r="PHK89" s="1019"/>
      <c r="PHL89" s="1019"/>
      <c r="PHM89" s="1019"/>
      <c r="PHN89" s="1019"/>
      <c r="PHO89" s="1019"/>
      <c r="PHP89" s="1019"/>
      <c r="PHQ89" s="1019"/>
      <c r="PHR89" s="1019"/>
      <c r="PHS89" s="1019"/>
      <c r="PHT89" s="1019"/>
      <c r="PHU89" s="1019"/>
      <c r="PHV89" s="1019"/>
      <c r="PHW89" s="1019"/>
      <c r="PHX89" s="1019"/>
      <c r="PHY89" s="1019"/>
      <c r="PHZ89" s="1019"/>
      <c r="PIA89" s="1019"/>
      <c r="PIB89" s="1019"/>
      <c r="PIC89" s="1019"/>
      <c r="PID89" s="1019"/>
      <c r="PIE89" s="1019"/>
      <c r="PIF89" s="1019"/>
      <c r="PIG89" s="1019"/>
      <c r="PIH89" s="1019"/>
      <c r="PII89" s="1019"/>
      <c r="PIJ89" s="1019"/>
      <c r="PIK89" s="1019"/>
      <c r="PIL89" s="1019"/>
      <c r="PIM89" s="1019"/>
      <c r="PIN89" s="1019"/>
      <c r="PIO89" s="1019"/>
      <c r="PIP89" s="1019"/>
      <c r="PIQ89" s="1019"/>
      <c r="PIR89" s="1019"/>
      <c r="PIS89" s="1019"/>
      <c r="PIT89" s="1019"/>
      <c r="PIU89" s="1019"/>
      <c r="PIV89" s="1019"/>
      <c r="PIW89" s="1019"/>
      <c r="PIX89" s="1019"/>
      <c r="PIY89" s="1019"/>
      <c r="PIZ89" s="1019"/>
      <c r="PJA89" s="1019"/>
      <c r="PJB89" s="1019"/>
      <c r="PJC89" s="1019"/>
      <c r="PJD89" s="1019"/>
      <c r="PJE89" s="1019"/>
      <c r="PJF89" s="1019"/>
      <c r="PJG89" s="1019"/>
      <c r="PJH89" s="1019"/>
      <c r="PJI89" s="1019"/>
      <c r="PJJ89" s="1019"/>
      <c r="PJK89" s="1019"/>
      <c r="PJL89" s="1019"/>
      <c r="PJM89" s="1019"/>
      <c r="PJN89" s="1019"/>
      <c r="PJO89" s="1019"/>
      <c r="PJP89" s="1019"/>
      <c r="PJQ89" s="1019"/>
      <c r="PJR89" s="1019"/>
      <c r="PJS89" s="1019"/>
      <c r="PJT89" s="1019"/>
      <c r="PJU89" s="1019"/>
      <c r="PJV89" s="1019"/>
      <c r="PJW89" s="1019"/>
      <c r="PJX89" s="1019"/>
      <c r="PJY89" s="1019"/>
      <c r="PJZ89" s="1019"/>
      <c r="PKA89" s="1019"/>
      <c r="PKB89" s="1019"/>
      <c r="PKC89" s="1019"/>
      <c r="PKD89" s="1019"/>
      <c r="PKE89" s="1019"/>
      <c r="PKF89" s="1019"/>
      <c r="PKG89" s="1019"/>
      <c r="PKH89" s="1019"/>
      <c r="PKI89" s="1019"/>
      <c r="PKJ89" s="1019"/>
      <c r="PKK89" s="1019"/>
      <c r="PKL89" s="1019"/>
      <c r="PKM89" s="1019"/>
      <c r="PKN89" s="1019"/>
      <c r="PKO89" s="1019"/>
      <c r="PKP89" s="1019"/>
      <c r="PKQ89" s="1019"/>
      <c r="PKR89" s="1019"/>
      <c r="PKS89" s="1019"/>
      <c r="PKT89" s="1019"/>
      <c r="PKU89" s="1019"/>
      <c r="PKV89" s="1019"/>
      <c r="PKW89" s="1019"/>
      <c r="PKX89" s="1019"/>
      <c r="PKY89" s="1019"/>
      <c r="PKZ89" s="1019"/>
      <c r="PLA89" s="1019"/>
      <c r="PLB89" s="1019"/>
      <c r="PLC89" s="1019"/>
      <c r="PLD89" s="1019"/>
      <c r="PLE89" s="1019"/>
      <c r="PLF89" s="1019"/>
      <c r="PLG89" s="1019"/>
      <c r="PLH89" s="1019"/>
      <c r="PLI89" s="1019"/>
      <c r="PLJ89" s="1019"/>
      <c r="PLK89" s="1019"/>
      <c r="PLL89" s="1019"/>
      <c r="PLM89" s="1019"/>
      <c r="PLN89" s="1019"/>
      <c r="PLO89" s="1019"/>
      <c r="PLP89" s="1019"/>
      <c r="PLQ89" s="1019"/>
      <c r="PLR89" s="1019"/>
      <c r="PLS89" s="1019"/>
      <c r="PLT89" s="1019"/>
      <c r="PLU89" s="1019"/>
      <c r="PLV89" s="1019"/>
      <c r="PLW89" s="1019"/>
      <c r="PLX89" s="1019"/>
      <c r="PLY89" s="1019"/>
      <c r="PLZ89" s="1019"/>
      <c r="PMA89" s="1019"/>
      <c r="PMB89" s="1019"/>
      <c r="PMC89" s="1019"/>
      <c r="PMD89" s="1019"/>
      <c r="PME89" s="1019"/>
      <c r="PMF89" s="1019"/>
      <c r="PMG89" s="1019"/>
      <c r="PMH89" s="1019"/>
      <c r="PMI89" s="1019"/>
      <c r="PMJ89" s="1019"/>
      <c r="PMK89" s="1019"/>
      <c r="PML89" s="1019"/>
      <c r="PMM89" s="1019"/>
      <c r="PMN89" s="1019"/>
      <c r="PMO89" s="1019"/>
      <c r="PMP89" s="1019"/>
      <c r="PMQ89" s="1019"/>
      <c r="PMR89" s="1019"/>
      <c r="PMS89" s="1019"/>
      <c r="PMT89" s="1019"/>
      <c r="PMU89" s="1019"/>
      <c r="PMV89" s="1019"/>
      <c r="PMW89" s="1019"/>
      <c r="PMX89" s="1019"/>
      <c r="PMY89" s="1019"/>
      <c r="PMZ89" s="1019"/>
      <c r="PNA89" s="1019"/>
      <c r="PNB89" s="1019"/>
      <c r="PNC89" s="1019"/>
      <c r="PND89" s="1019"/>
      <c r="PNE89" s="1019"/>
      <c r="PNF89" s="1019"/>
      <c r="PNG89" s="1019"/>
      <c r="PNH89" s="1019"/>
      <c r="PNI89" s="1019"/>
      <c r="PNJ89" s="1019"/>
      <c r="PNK89" s="1019"/>
      <c r="PNL89" s="1019"/>
      <c r="PNM89" s="1019"/>
      <c r="PNN89" s="1019"/>
      <c r="PNO89" s="1019"/>
      <c r="PNP89" s="1019"/>
      <c r="PNQ89" s="1019"/>
      <c r="PNR89" s="1019"/>
      <c r="PNS89" s="1019"/>
      <c r="PNT89" s="1019"/>
      <c r="PNU89" s="1019"/>
      <c r="PNV89" s="1019"/>
      <c r="PNW89" s="1019"/>
      <c r="PNX89" s="1019"/>
      <c r="PNY89" s="1019"/>
      <c r="PNZ89" s="1019"/>
      <c r="POA89" s="1019"/>
      <c r="POB89" s="1019"/>
      <c r="POC89" s="1019"/>
      <c r="POD89" s="1019"/>
      <c r="POE89" s="1019"/>
      <c r="POF89" s="1019"/>
      <c r="POG89" s="1019"/>
      <c r="POH89" s="1019"/>
      <c r="POI89" s="1019"/>
      <c r="POJ89" s="1019"/>
      <c r="POK89" s="1019"/>
      <c r="POL89" s="1019"/>
      <c r="POM89" s="1019"/>
      <c r="PON89" s="1019"/>
      <c r="POO89" s="1019"/>
      <c r="POP89" s="1019"/>
      <c r="POQ89" s="1019"/>
      <c r="POR89" s="1019"/>
      <c r="POS89" s="1019"/>
      <c r="POT89" s="1019"/>
      <c r="POU89" s="1019"/>
      <c r="POV89" s="1019"/>
      <c r="POW89" s="1019"/>
      <c r="POX89" s="1019"/>
      <c r="POY89" s="1019"/>
      <c r="POZ89" s="1019"/>
      <c r="PPA89" s="1019"/>
      <c r="PPB89" s="1019"/>
      <c r="PPC89" s="1019"/>
      <c r="PPD89" s="1019"/>
      <c r="PPE89" s="1019"/>
      <c r="PPF89" s="1019"/>
      <c r="PPG89" s="1019"/>
      <c r="PPH89" s="1019"/>
      <c r="PPI89" s="1019"/>
      <c r="PPJ89" s="1019"/>
      <c r="PPK89" s="1019"/>
      <c r="PPL89" s="1019"/>
      <c r="PPM89" s="1019"/>
      <c r="PPN89" s="1019"/>
      <c r="PPO89" s="1019"/>
      <c r="PPP89" s="1019"/>
      <c r="PPQ89" s="1019"/>
      <c r="PPR89" s="1019"/>
      <c r="PPS89" s="1019"/>
      <c r="PPT89" s="1019"/>
      <c r="PPU89" s="1019"/>
      <c r="PPV89" s="1019"/>
      <c r="PPW89" s="1019"/>
      <c r="PPX89" s="1019"/>
      <c r="PPY89" s="1019"/>
      <c r="PPZ89" s="1019"/>
      <c r="PQA89" s="1019"/>
      <c r="PQB89" s="1019"/>
      <c r="PQC89" s="1019"/>
      <c r="PQD89" s="1019"/>
      <c r="PQE89" s="1019"/>
      <c r="PQF89" s="1019"/>
      <c r="PQG89" s="1019"/>
      <c r="PQH89" s="1019"/>
      <c r="PQI89" s="1019"/>
      <c r="PQJ89" s="1019"/>
      <c r="PQK89" s="1019"/>
      <c r="PQL89" s="1019"/>
      <c r="PQM89" s="1019"/>
      <c r="PQN89" s="1019"/>
      <c r="PQO89" s="1019"/>
      <c r="PQP89" s="1019"/>
      <c r="PQQ89" s="1019"/>
      <c r="PQR89" s="1019"/>
      <c r="PQS89" s="1019"/>
      <c r="PQT89" s="1019"/>
      <c r="PQU89" s="1019"/>
      <c r="PQV89" s="1019"/>
      <c r="PQW89" s="1019"/>
      <c r="PQX89" s="1019"/>
      <c r="PQY89" s="1019"/>
      <c r="PQZ89" s="1019"/>
      <c r="PRA89" s="1019"/>
      <c r="PRB89" s="1019"/>
      <c r="PRC89" s="1019"/>
      <c r="PRD89" s="1019"/>
      <c r="PRE89" s="1019"/>
      <c r="PRF89" s="1019"/>
      <c r="PRG89" s="1019"/>
      <c r="PRH89" s="1019"/>
      <c r="PRI89" s="1019"/>
      <c r="PRJ89" s="1019"/>
      <c r="PRK89" s="1019"/>
      <c r="PRL89" s="1019"/>
      <c r="PRM89" s="1019"/>
      <c r="PRN89" s="1019"/>
      <c r="PRO89" s="1019"/>
      <c r="PRP89" s="1019"/>
      <c r="PRQ89" s="1019"/>
      <c r="PRR89" s="1019"/>
      <c r="PRS89" s="1019"/>
      <c r="PRT89" s="1019"/>
      <c r="PRU89" s="1019"/>
      <c r="PRV89" s="1019"/>
      <c r="PRW89" s="1019"/>
      <c r="PRX89" s="1019"/>
      <c r="PRY89" s="1019"/>
      <c r="PRZ89" s="1019"/>
      <c r="PSA89" s="1019"/>
      <c r="PSB89" s="1019"/>
      <c r="PSC89" s="1019"/>
      <c r="PSD89" s="1019"/>
      <c r="PSE89" s="1019"/>
      <c r="PSF89" s="1019"/>
      <c r="PSG89" s="1019"/>
      <c r="PSH89" s="1019"/>
      <c r="PSI89" s="1019"/>
      <c r="PSJ89" s="1019"/>
      <c r="PSK89" s="1019"/>
      <c r="PSL89" s="1019"/>
      <c r="PSM89" s="1019"/>
      <c r="PSN89" s="1019"/>
      <c r="PSO89" s="1019"/>
      <c r="PSP89" s="1019"/>
      <c r="PSQ89" s="1019"/>
      <c r="PSR89" s="1019"/>
      <c r="PSS89" s="1019"/>
      <c r="PST89" s="1019"/>
      <c r="PSU89" s="1019"/>
      <c r="PSV89" s="1019"/>
      <c r="PSW89" s="1019"/>
      <c r="PSX89" s="1019"/>
      <c r="PSY89" s="1019"/>
      <c r="PSZ89" s="1019"/>
      <c r="PTA89" s="1019"/>
      <c r="PTB89" s="1019"/>
      <c r="PTC89" s="1019"/>
      <c r="PTD89" s="1019"/>
      <c r="PTE89" s="1019"/>
      <c r="PTF89" s="1019"/>
      <c r="PTG89" s="1019"/>
      <c r="PTH89" s="1019"/>
      <c r="PTI89" s="1019"/>
      <c r="PTJ89" s="1019"/>
      <c r="PTK89" s="1019"/>
      <c r="PTL89" s="1019"/>
      <c r="PTM89" s="1019"/>
      <c r="PTN89" s="1019"/>
      <c r="PTO89" s="1019"/>
      <c r="PTP89" s="1019"/>
      <c r="PTQ89" s="1019"/>
      <c r="PTR89" s="1019"/>
      <c r="PTS89" s="1019"/>
      <c r="PTT89" s="1019"/>
      <c r="PTU89" s="1019"/>
      <c r="PTV89" s="1019"/>
      <c r="PTW89" s="1019"/>
      <c r="PTX89" s="1019"/>
      <c r="PTY89" s="1019"/>
      <c r="PTZ89" s="1019"/>
      <c r="PUA89" s="1019"/>
      <c r="PUB89" s="1019"/>
      <c r="PUC89" s="1019"/>
      <c r="PUD89" s="1019"/>
      <c r="PUE89" s="1019"/>
      <c r="PUF89" s="1019"/>
      <c r="PUG89" s="1019"/>
      <c r="PUH89" s="1019"/>
      <c r="PUI89" s="1019"/>
      <c r="PUJ89" s="1019"/>
      <c r="PUK89" s="1019"/>
      <c r="PUL89" s="1019"/>
      <c r="PUM89" s="1019"/>
      <c r="PUN89" s="1019"/>
      <c r="PUO89" s="1019"/>
      <c r="PUP89" s="1019"/>
      <c r="PUQ89" s="1019"/>
      <c r="PUR89" s="1019"/>
      <c r="PUS89" s="1019"/>
      <c r="PUT89" s="1019"/>
      <c r="PUU89" s="1019"/>
      <c r="PUV89" s="1019"/>
      <c r="PUW89" s="1019"/>
      <c r="PUX89" s="1019"/>
      <c r="PUY89" s="1019"/>
      <c r="PUZ89" s="1019"/>
      <c r="PVA89" s="1019"/>
      <c r="PVB89" s="1019"/>
      <c r="PVC89" s="1019"/>
      <c r="PVD89" s="1019"/>
      <c r="PVE89" s="1019"/>
      <c r="PVF89" s="1019"/>
      <c r="PVG89" s="1019"/>
      <c r="PVH89" s="1019"/>
      <c r="PVI89" s="1019"/>
      <c r="PVJ89" s="1019"/>
      <c r="PVK89" s="1019"/>
      <c r="PVL89" s="1019"/>
      <c r="PVM89" s="1019"/>
      <c r="PVN89" s="1019"/>
      <c r="PVO89" s="1019"/>
      <c r="PVP89" s="1019"/>
      <c r="PVQ89" s="1019"/>
      <c r="PVR89" s="1019"/>
      <c r="PVS89" s="1019"/>
      <c r="PVT89" s="1019"/>
      <c r="PVU89" s="1019"/>
      <c r="PVV89" s="1019"/>
      <c r="PVW89" s="1019"/>
      <c r="PVX89" s="1019"/>
      <c r="PVY89" s="1019"/>
      <c r="PVZ89" s="1019"/>
      <c r="PWA89" s="1019"/>
      <c r="PWB89" s="1019"/>
      <c r="PWC89" s="1019"/>
      <c r="PWD89" s="1019"/>
      <c r="PWE89" s="1019"/>
      <c r="PWF89" s="1019"/>
      <c r="PWG89" s="1019"/>
      <c r="PWH89" s="1019"/>
      <c r="PWI89" s="1019"/>
      <c r="PWJ89" s="1019"/>
      <c r="PWK89" s="1019"/>
      <c r="PWL89" s="1019"/>
      <c r="PWM89" s="1019"/>
      <c r="PWN89" s="1019"/>
      <c r="PWO89" s="1019"/>
      <c r="PWP89" s="1019"/>
      <c r="PWQ89" s="1019"/>
      <c r="PWR89" s="1019"/>
      <c r="PWS89" s="1019"/>
      <c r="PWT89" s="1019"/>
      <c r="PWU89" s="1019"/>
      <c r="PWV89" s="1019"/>
      <c r="PWW89" s="1019"/>
      <c r="PWX89" s="1019"/>
      <c r="PWY89" s="1019"/>
      <c r="PWZ89" s="1019"/>
      <c r="PXA89" s="1019"/>
      <c r="PXB89" s="1019"/>
      <c r="PXC89" s="1019"/>
      <c r="PXD89" s="1019"/>
      <c r="PXE89" s="1019"/>
      <c r="PXF89" s="1019"/>
      <c r="PXG89" s="1019"/>
      <c r="PXH89" s="1019"/>
      <c r="PXI89" s="1019"/>
      <c r="PXJ89" s="1019"/>
      <c r="PXK89" s="1019"/>
      <c r="PXL89" s="1019"/>
      <c r="PXM89" s="1019"/>
      <c r="PXN89" s="1019"/>
      <c r="PXO89" s="1019"/>
      <c r="PXP89" s="1019"/>
      <c r="PXQ89" s="1019"/>
      <c r="PXR89" s="1019"/>
      <c r="PXS89" s="1019"/>
      <c r="PXT89" s="1019"/>
      <c r="PXU89" s="1019"/>
      <c r="PXV89" s="1019"/>
      <c r="PXW89" s="1019"/>
      <c r="PXX89" s="1019"/>
      <c r="PXY89" s="1019"/>
      <c r="PXZ89" s="1019"/>
      <c r="PYA89" s="1019"/>
      <c r="PYB89" s="1019"/>
      <c r="PYC89" s="1019"/>
      <c r="PYD89" s="1019"/>
      <c r="PYE89" s="1019"/>
      <c r="PYF89" s="1019"/>
      <c r="PYG89" s="1019"/>
      <c r="PYH89" s="1019"/>
      <c r="PYI89" s="1019"/>
      <c r="PYJ89" s="1019"/>
      <c r="PYK89" s="1019"/>
      <c r="PYL89" s="1019"/>
      <c r="PYM89" s="1019"/>
      <c r="PYN89" s="1019"/>
      <c r="PYO89" s="1019"/>
      <c r="PYP89" s="1019"/>
      <c r="PYQ89" s="1019"/>
      <c r="PYR89" s="1019"/>
      <c r="PYS89" s="1019"/>
      <c r="PYT89" s="1019"/>
      <c r="PYU89" s="1019"/>
      <c r="PYV89" s="1019"/>
      <c r="PYW89" s="1019"/>
      <c r="PYX89" s="1019"/>
      <c r="PYY89" s="1019"/>
      <c r="PYZ89" s="1019"/>
      <c r="PZA89" s="1019"/>
      <c r="PZB89" s="1019"/>
      <c r="PZC89" s="1019"/>
      <c r="PZD89" s="1019"/>
      <c r="PZE89" s="1019"/>
      <c r="PZF89" s="1019"/>
      <c r="PZG89" s="1019"/>
      <c r="PZH89" s="1019"/>
      <c r="PZI89" s="1019"/>
      <c r="PZJ89" s="1019"/>
      <c r="PZK89" s="1019"/>
      <c r="PZL89" s="1019"/>
      <c r="PZM89" s="1019"/>
      <c r="PZN89" s="1019"/>
      <c r="PZO89" s="1019"/>
      <c r="PZP89" s="1019"/>
      <c r="PZQ89" s="1019"/>
      <c r="PZR89" s="1019"/>
      <c r="PZS89" s="1019"/>
      <c r="PZT89" s="1019"/>
      <c r="PZU89" s="1019"/>
      <c r="PZV89" s="1019"/>
      <c r="PZW89" s="1019"/>
      <c r="PZX89" s="1019"/>
      <c r="PZY89" s="1019"/>
      <c r="PZZ89" s="1019"/>
      <c r="QAA89" s="1019"/>
      <c r="QAB89" s="1019"/>
      <c r="QAC89" s="1019"/>
      <c r="QAD89" s="1019"/>
      <c r="QAE89" s="1019"/>
      <c r="QAF89" s="1019"/>
      <c r="QAG89" s="1019"/>
      <c r="QAH89" s="1019"/>
      <c r="QAI89" s="1019"/>
      <c r="QAJ89" s="1019"/>
      <c r="QAK89" s="1019"/>
      <c r="QAL89" s="1019"/>
      <c r="QAM89" s="1019"/>
      <c r="QAN89" s="1019"/>
      <c r="QAO89" s="1019"/>
      <c r="QAP89" s="1019"/>
      <c r="QAQ89" s="1019"/>
      <c r="QAR89" s="1019"/>
      <c r="QAS89" s="1019"/>
      <c r="QAT89" s="1019"/>
      <c r="QAU89" s="1019"/>
      <c r="QAV89" s="1019"/>
      <c r="QAW89" s="1019"/>
      <c r="QAX89" s="1019"/>
      <c r="QAY89" s="1019"/>
      <c r="QAZ89" s="1019"/>
      <c r="QBA89" s="1019"/>
      <c r="QBB89" s="1019"/>
      <c r="QBC89" s="1019"/>
      <c r="QBD89" s="1019"/>
      <c r="QBE89" s="1019"/>
      <c r="QBF89" s="1019"/>
      <c r="QBG89" s="1019"/>
      <c r="QBH89" s="1019"/>
      <c r="QBI89" s="1019"/>
      <c r="QBJ89" s="1019"/>
      <c r="QBK89" s="1019"/>
      <c r="QBL89" s="1019"/>
      <c r="QBM89" s="1019"/>
      <c r="QBN89" s="1019"/>
      <c r="QBO89" s="1019"/>
      <c r="QBP89" s="1019"/>
      <c r="QBQ89" s="1019"/>
      <c r="QBR89" s="1019"/>
      <c r="QBS89" s="1019"/>
      <c r="QBT89" s="1019"/>
      <c r="QBU89" s="1019"/>
      <c r="QBV89" s="1019"/>
      <c r="QBW89" s="1019"/>
      <c r="QBX89" s="1019"/>
      <c r="QBY89" s="1019"/>
      <c r="QBZ89" s="1019"/>
      <c r="QCA89" s="1019"/>
      <c r="QCB89" s="1019"/>
      <c r="QCC89" s="1019"/>
      <c r="QCD89" s="1019"/>
      <c r="QCE89" s="1019"/>
      <c r="QCF89" s="1019"/>
      <c r="QCG89" s="1019"/>
      <c r="QCH89" s="1019"/>
      <c r="QCI89" s="1019"/>
      <c r="QCJ89" s="1019"/>
      <c r="QCK89" s="1019"/>
      <c r="QCL89" s="1019"/>
      <c r="QCM89" s="1019"/>
      <c r="QCN89" s="1019"/>
      <c r="QCO89" s="1019"/>
      <c r="QCP89" s="1019"/>
      <c r="QCQ89" s="1019"/>
      <c r="QCR89" s="1019"/>
      <c r="QCS89" s="1019"/>
      <c r="QCT89" s="1019"/>
      <c r="QCU89" s="1019"/>
      <c r="QCV89" s="1019"/>
      <c r="QCW89" s="1019"/>
      <c r="QCX89" s="1019"/>
      <c r="QCY89" s="1019"/>
      <c r="QCZ89" s="1019"/>
      <c r="QDA89" s="1019"/>
      <c r="QDB89" s="1019"/>
      <c r="QDC89" s="1019"/>
      <c r="QDD89" s="1019"/>
      <c r="QDE89" s="1019"/>
      <c r="QDF89" s="1019"/>
      <c r="QDG89" s="1019"/>
      <c r="QDH89" s="1019"/>
      <c r="QDI89" s="1019"/>
      <c r="QDJ89" s="1019"/>
      <c r="QDK89" s="1019"/>
      <c r="QDL89" s="1019"/>
      <c r="QDM89" s="1019"/>
      <c r="QDN89" s="1019"/>
      <c r="QDO89" s="1019"/>
      <c r="QDP89" s="1019"/>
      <c r="QDQ89" s="1019"/>
      <c r="QDR89" s="1019"/>
      <c r="QDS89" s="1019"/>
      <c r="QDT89" s="1019"/>
      <c r="QDU89" s="1019"/>
      <c r="QDV89" s="1019"/>
      <c r="QDW89" s="1019"/>
      <c r="QDX89" s="1019"/>
      <c r="QDY89" s="1019"/>
      <c r="QDZ89" s="1019"/>
      <c r="QEA89" s="1019"/>
      <c r="QEB89" s="1019"/>
      <c r="QEC89" s="1019"/>
      <c r="QED89" s="1019"/>
      <c r="QEE89" s="1019"/>
      <c r="QEF89" s="1019"/>
      <c r="QEG89" s="1019"/>
      <c r="QEH89" s="1019"/>
      <c r="QEI89" s="1019"/>
      <c r="QEJ89" s="1019"/>
      <c r="QEK89" s="1019"/>
      <c r="QEL89" s="1019"/>
      <c r="QEM89" s="1019"/>
      <c r="QEN89" s="1019"/>
      <c r="QEO89" s="1019"/>
      <c r="QEP89" s="1019"/>
      <c r="QEQ89" s="1019"/>
      <c r="QER89" s="1019"/>
      <c r="QES89" s="1019"/>
      <c r="QET89" s="1019"/>
      <c r="QEU89" s="1019"/>
      <c r="QEV89" s="1019"/>
      <c r="QEW89" s="1019"/>
      <c r="QEX89" s="1019"/>
      <c r="QEY89" s="1019"/>
      <c r="QEZ89" s="1019"/>
      <c r="QFA89" s="1019"/>
      <c r="QFB89" s="1019"/>
      <c r="QFC89" s="1019"/>
      <c r="QFD89" s="1019"/>
      <c r="QFE89" s="1019"/>
      <c r="QFF89" s="1019"/>
      <c r="QFG89" s="1019"/>
      <c r="QFH89" s="1019"/>
      <c r="QFI89" s="1019"/>
      <c r="QFJ89" s="1019"/>
      <c r="QFK89" s="1019"/>
      <c r="QFL89" s="1019"/>
      <c r="QFM89" s="1019"/>
      <c r="QFN89" s="1019"/>
      <c r="QFO89" s="1019"/>
      <c r="QFP89" s="1019"/>
      <c r="QFQ89" s="1019"/>
      <c r="QFR89" s="1019"/>
      <c r="QFS89" s="1019"/>
      <c r="QFT89" s="1019"/>
      <c r="QFU89" s="1019"/>
      <c r="QFV89" s="1019"/>
      <c r="QFW89" s="1019"/>
      <c r="QFX89" s="1019"/>
      <c r="QFY89" s="1019"/>
      <c r="QFZ89" s="1019"/>
      <c r="QGA89" s="1019"/>
      <c r="QGB89" s="1019"/>
      <c r="QGC89" s="1019"/>
      <c r="QGD89" s="1019"/>
      <c r="QGE89" s="1019"/>
      <c r="QGF89" s="1019"/>
      <c r="QGG89" s="1019"/>
      <c r="QGH89" s="1019"/>
      <c r="QGI89" s="1019"/>
      <c r="QGJ89" s="1019"/>
      <c r="QGK89" s="1019"/>
      <c r="QGL89" s="1019"/>
      <c r="QGM89" s="1019"/>
      <c r="QGN89" s="1019"/>
      <c r="QGO89" s="1019"/>
      <c r="QGP89" s="1019"/>
      <c r="QGQ89" s="1019"/>
      <c r="QGR89" s="1019"/>
      <c r="QGS89" s="1019"/>
      <c r="QGT89" s="1019"/>
      <c r="QGU89" s="1019"/>
      <c r="QGV89" s="1019"/>
      <c r="QGW89" s="1019"/>
      <c r="QGX89" s="1019"/>
      <c r="QGY89" s="1019"/>
      <c r="QGZ89" s="1019"/>
      <c r="QHA89" s="1019"/>
      <c r="QHB89" s="1019"/>
      <c r="QHC89" s="1019"/>
      <c r="QHD89" s="1019"/>
      <c r="QHE89" s="1019"/>
      <c r="QHF89" s="1019"/>
      <c r="QHG89" s="1019"/>
      <c r="QHH89" s="1019"/>
      <c r="QHI89" s="1019"/>
      <c r="QHJ89" s="1019"/>
      <c r="QHK89" s="1019"/>
      <c r="QHL89" s="1019"/>
      <c r="QHM89" s="1019"/>
      <c r="QHN89" s="1019"/>
      <c r="QHO89" s="1019"/>
      <c r="QHP89" s="1019"/>
      <c r="QHQ89" s="1019"/>
      <c r="QHR89" s="1019"/>
      <c r="QHS89" s="1019"/>
      <c r="QHT89" s="1019"/>
      <c r="QHU89" s="1019"/>
      <c r="QHV89" s="1019"/>
      <c r="QHW89" s="1019"/>
      <c r="QHX89" s="1019"/>
      <c r="QHY89" s="1019"/>
      <c r="QHZ89" s="1019"/>
      <c r="QIA89" s="1019"/>
      <c r="QIB89" s="1019"/>
      <c r="QIC89" s="1019"/>
      <c r="QID89" s="1019"/>
      <c r="QIE89" s="1019"/>
      <c r="QIF89" s="1019"/>
      <c r="QIG89" s="1019"/>
      <c r="QIH89" s="1019"/>
      <c r="QII89" s="1019"/>
      <c r="QIJ89" s="1019"/>
      <c r="QIK89" s="1019"/>
      <c r="QIL89" s="1019"/>
      <c r="QIM89" s="1019"/>
      <c r="QIN89" s="1019"/>
      <c r="QIO89" s="1019"/>
      <c r="QIP89" s="1019"/>
      <c r="QIQ89" s="1019"/>
      <c r="QIR89" s="1019"/>
      <c r="QIS89" s="1019"/>
      <c r="QIT89" s="1019"/>
      <c r="QIU89" s="1019"/>
      <c r="QIV89" s="1019"/>
      <c r="QIW89" s="1019"/>
      <c r="QIX89" s="1019"/>
      <c r="QIY89" s="1019"/>
      <c r="QIZ89" s="1019"/>
      <c r="QJA89" s="1019"/>
      <c r="QJB89" s="1019"/>
      <c r="QJC89" s="1019"/>
      <c r="QJD89" s="1019"/>
      <c r="QJE89" s="1019"/>
      <c r="QJF89" s="1019"/>
      <c r="QJG89" s="1019"/>
      <c r="QJH89" s="1019"/>
      <c r="QJI89" s="1019"/>
      <c r="QJJ89" s="1019"/>
      <c r="QJK89" s="1019"/>
      <c r="QJL89" s="1019"/>
      <c r="QJM89" s="1019"/>
      <c r="QJN89" s="1019"/>
      <c r="QJO89" s="1019"/>
      <c r="QJP89" s="1019"/>
      <c r="QJQ89" s="1019"/>
      <c r="QJR89" s="1019"/>
      <c r="QJS89" s="1019"/>
      <c r="QJT89" s="1019"/>
      <c r="QJU89" s="1019"/>
      <c r="QJV89" s="1019"/>
      <c r="QJW89" s="1019"/>
      <c r="QJX89" s="1019"/>
      <c r="QJY89" s="1019"/>
      <c r="QJZ89" s="1019"/>
      <c r="QKA89" s="1019"/>
      <c r="QKB89" s="1019"/>
      <c r="QKC89" s="1019"/>
      <c r="QKD89" s="1019"/>
      <c r="QKE89" s="1019"/>
      <c r="QKF89" s="1019"/>
      <c r="QKG89" s="1019"/>
      <c r="QKH89" s="1019"/>
      <c r="QKI89" s="1019"/>
      <c r="QKJ89" s="1019"/>
      <c r="QKK89" s="1019"/>
      <c r="QKL89" s="1019"/>
      <c r="QKM89" s="1019"/>
      <c r="QKN89" s="1019"/>
      <c r="QKO89" s="1019"/>
      <c r="QKP89" s="1019"/>
      <c r="QKQ89" s="1019"/>
      <c r="QKR89" s="1019"/>
      <c r="QKS89" s="1019"/>
      <c r="QKT89" s="1019"/>
      <c r="QKU89" s="1019"/>
      <c r="QKV89" s="1019"/>
      <c r="QKW89" s="1019"/>
      <c r="QKX89" s="1019"/>
      <c r="QKY89" s="1019"/>
      <c r="QKZ89" s="1019"/>
      <c r="QLA89" s="1019"/>
      <c r="QLB89" s="1019"/>
      <c r="QLC89" s="1019"/>
      <c r="QLD89" s="1019"/>
      <c r="QLE89" s="1019"/>
      <c r="QLF89" s="1019"/>
      <c r="QLG89" s="1019"/>
      <c r="QLH89" s="1019"/>
      <c r="QLI89" s="1019"/>
      <c r="QLJ89" s="1019"/>
      <c r="QLK89" s="1019"/>
      <c r="QLL89" s="1019"/>
      <c r="QLM89" s="1019"/>
      <c r="QLN89" s="1019"/>
      <c r="QLO89" s="1019"/>
      <c r="QLP89" s="1019"/>
      <c r="QLQ89" s="1019"/>
      <c r="QLR89" s="1019"/>
      <c r="QLS89" s="1019"/>
      <c r="QLT89" s="1019"/>
      <c r="QLU89" s="1019"/>
      <c r="QLV89" s="1019"/>
      <c r="QLW89" s="1019"/>
      <c r="QLX89" s="1019"/>
      <c r="QLY89" s="1019"/>
      <c r="QLZ89" s="1019"/>
      <c r="QMA89" s="1019"/>
      <c r="QMB89" s="1019"/>
      <c r="QMC89" s="1019"/>
      <c r="QMD89" s="1019"/>
      <c r="QME89" s="1019"/>
      <c r="QMF89" s="1019"/>
      <c r="QMG89" s="1019"/>
      <c r="QMH89" s="1019"/>
      <c r="QMI89" s="1019"/>
      <c r="QMJ89" s="1019"/>
      <c r="QMK89" s="1019"/>
      <c r="QML89" s="1019"/>
      <c r="QMM89" s="1019"/>
      <c r="QMN89" s="1019"/>
      <c r="QMO89" s="1019"/>
      <c r="QMP89" s="1019"/>
      <c r="QMQ89" s="1019"/>
      <c r="QMR89" s="1019"/>
      <c r="QMS89" s="1019"/>
      <c r="QMT89" s="1019"/>
      <c r="QMU89" s="1019"/>
      <c r="QMV89" s="1019"/>
      <c r="QMW89" s="1019"/>
      <c r="QMX89" s="1019"/>
      <c r="QMY89" s="1019"/>
      <c r="QMZ89" s="1019"/>
      <c r="QNA89" s="1019"/>
      <c r="QNB89" s="1019"/>
      <c r="QNC89" s="1019"/>
      <c r="QND89" s="1019"/>
      <c r="QNE89" s="1019"/>
      <c r="QNF89" s="1019"/>
      <c r="QNG89" s="1019"/>
      <c r="QNH89" s="1019"/>
      <c r="QNI89" s="1019"/>
      <c r="QNJ89" s="1019"/>
      <c r="QNK89" s="1019"/>
      <c r="QNL89" s="1019"/>
      <c r="QNM89" s="1019"/>
      <c r="QNN89" s="1019"/>
      <c r="QNO89" s="1019"/>
      <c r="QNP89" s="1019"/>
      <c r="QNQ89" s="1019"/>
      <c r="QNR89" s="1019"/>
      <c r="QNS89" s="1019"/>
      <c r="QNT89" s="1019"/>
      <c r="QNU89" s="1019"/>
      <c r="QNV89" s="1019"/>
      <c r="QNW89" s="1019"/>
      <c r="QNX89" s="1019"/>
      <c r="QNY89" s="1019"/>
      <c r="QNZ89" s="1019"/>
      <c r="QOA89" s="1019"/>
      <c r="QOB89" s="1019"/>
      <c r="QOC89" s="1019"/>
      <c r="QOD89" s="1019"/>
      <c r="QOE89" s="1019"/>
      <c r="QOF89" s="1019"/>
      <c r="QOG89" s="1019"/>
      <c r="QOH89" s="1019"/>
      <c r="QOI89" s="1019"/>
      <c r="QOJ89" s="1019"/>
      <c r="QOK89" s="1019"/>
      <c r="QOL89" s="1019"/>
      <c r="QOM89" s="1019"/>
      <c r="QON89" s="1019"/>
      <c r="QOO89" s="1019"/>
      <c r="QOP89" s="1019"/>
      <c r="QOQ89" s="1019"/>
      <c r="QOR89" s="1019"/>
      <c r="QOS89" s="1019"/>
      <c r="QOT89" s="1019"/>
      <c r="QOU89" s="1019"/>
      <c r="QOV89" s="1019"/>
      <c r="QOW89" s="1019"/>
      <c r="QOX89" s="1019"/>
      <c r="QOY89" s="1019"/>
      <c r="QOZ89" s="1019"/>
      <c r="QPA89" s="1019"/>
      <c r="QPB89" s="1019"/>
      <c r="QPC89" s="1019"/>
      <c r="QPD89" s="1019"/>
      <c r="QPE89" s="1019"/>
      <c r="QPF89" s="1019"/>
      <c r="QPG89" s="1019"/>
      <c r="QPH89" s="1019"/>
      <c r="QPI89" s="1019"/>
      <c r="QPJ89" s="1019"/>
      <c r="QPK89" s="1019"/>
      <c r="QPL89" s="1019"/>
      <c r="QPM89" s="1019"/>
      <c r="QPN89" s="1019"/>
      <c r="QPO89" s="1019"/>
      <c r="QPP89" s="1019"/>
      <c r="QPQ89" s="1019"/>
      <c r="QPR89" s="1019"/>
      <c r="QPS89" s="1019"/>
      <c r="QPT89" s="1019"/>
      <c r="QPU89" s="1019"/>
      <c r="QPV89" s="1019"/>
      <c r="QPW89" s="1019"/>
      <c r="QPX89" s="1019"/>
      <c r="QPY89" s="1019"/>
      <c r="QPZ89" s="1019"/>
      <c r="QQA89" s="1019"/>
      <c r="QQB89" s="1019"/>
      <c r="QQC89" s="1019"/>
      <c r="QQD89" s="1019"/>
      <c r="QQE89" s="1019"/>
      <c r="QQF89" s="1019"/>
      <c r="QQG89" s="1019"/>
      <c r="QQH89" s="1019"/>
      <c r="QQI89" s="1019"/>
      <c r="QQJ89" s="1019"/>
      <c r="QQK89" s="1019"/>
      <c r="QQL89" s="1019"/>
      <c r="QQM89" s="1019"/>
      <c r="QQN89" s="1019"/>
      <c r="QQO89" s="1019"/>
      <c r="QQP89" s="1019"/>
      <c r="QQQ89" s="1019"/>
      <c r="QQR89" s="1019"/>
      <c r="QQS89" s="1019"/>
      <c r="QQT89" s="1019"/>
      <c r="QQU89" s="1019"/>
      <c r="QQV89" s="1019"/>
      <c r="QQW89" s="1019"/>
      <c r="QQX89" s="1019"/>
      <c r="QQY89" s="1019"/>
      <c r="QQZ89" s="1019"/>
      <c r="QRA89" s="1019"/>
      <c r="QRB89" s="1019"/>
      <c r="QRC89" s="1019"/>
      <c r="QRD89" s="1019"/>
      <c r="QRE89" s="1019"/>
      <c r="QRF89" s="1019"/>
      <c r="QRG89" s="1019"/>
      <c r="QRH89" s="1019"/>
      <c r="QRI89" s="1019"/>
      <c r="QRJ89" s="1019"/>
      <c r="QRK89" s="1019"/>
      <c r="QRL89" s="1019"/>
      <c r="QRM89" s="1019"/>
      <c r="QRN89" s="1019"/>
      <c r="QRO89" s="1019"/>
      <c r="QRP89" s="1019"/>
      <c r="QRQ89" s="1019"/>
      <c r="QRR89" s="1019"/>
      <c r="QRS89" s="1019"/>
      <c r="QRT89" s="1019"/>
      <c r="QRU89" s="1019"/>
      <c r="QRV89" s="1019"/>
      <c r="QRW89" s="1019"/>
      <c r="QRX89" s="1019"/>
      <c r="QRY89" s="1019"/>
      <c r="QRZ89" s="1019"/>
      <c r="QSA89" s="1019"/>
      <c r="QSB89" s="1019"/>
      <c r="QSC89" s="1019"/>
      <c r="QSD89" s="1019"/>
      <c r="QSE89" s="1019"/>
      <c r="QSF89" s="1019"/>
      <c r="QSG89" s="1019"/>
      <c r="QSH89" s="1019"/>
      <c r="QSI89" s="1019"/>
      <c r="QSJ89" s="1019"/>
      <c r="QSK89" s="1019"/>
      <c r="QSL89" s="1019"/>
      <c r="QSM89" s="1019"/>
      <c r="QSN89" s="1019"/>
      <c r="QSO89" s="1019"/>
      <c r="QSP89" s="1019"/>
      <c r="QSQ89" s="1019"/>
      <c r="QSR89" s="1019"/>
      <c r="QSS89" s="1019"/>
      <c r="QST89" s="1019"/>
      <c r="QSU89" s="1019"/>
      <c r="QSV89" s="1019"/>
      <c r="QSW89" s="1019"/>
      <c r="QSX89" s="1019"/>
      <c r="QSY89" s="1019"/>
      <c r="QSZ89" s="1019"/>
      <c r="QTA89" s="1019"/>
      <c r="QTB89" s="1019"/>
      <c r="QTC89" s="1019"/>
      <c r="QTD89" s="1019"/>
      <c r="QTE89" s="1019"/>
      <c r="QTF89" s="1019"/>
      <c r="QTG89" s="1019"/>
      <c r="QTH89" s="1019"/>
      <c r="QTI89" s="1019"/>
      <c r="QTJ89" s="1019"/>
      <c r="QTK89" s="1019"/>
      <c r="QTL89" s="1019"/>
      <c r="QTM89" s="1019"/>
      <c r="QTN89" s="1019"/>
      <c r="QTO89" s="1019"/>
      <c r="QTP89" s="1019"/>
      <c r="QTQ89" s="1019"/>
      <c r="QTR89" s="1019"/>
      <c r="QTS89" s="1019"/>
      <c r="QTT89" s="1019"/>
      <c r="QTU89" s="1019"/>
      <c r="QTV89" s="1019"/>
      <c r="QTW89" s="1019"/>
      <c r="QTX89" s="1019"/>
      <c r="QTY89" s="1019"/>
      <c r="QTZ89" s="1019"/>
      <c r="QUA89" s="1019"/>
      <c r="QUB89" s="1019"/>
      <c r="QUC89" s="1019"/>
      <c r="QUD89" s="1019"/>
      <c r="QUE89" s="1019"/>
      <c r="QUF89" s="1019"/>
      <c r="QUG89" s="1019"/>
      <c r="QUH89" s="1019"/>
      <c r="QUI89" s="1019"/>
      <c r="QUJ89" s="1019"/>
      <c r="QUK89" s="1019"/>
      <c r="QUL89" s="1019"/>
      <c r="QUM89" s="1019"/>
      <c r="QUN89" s="1019"/>
      <c r="QUO89" s="1019"/>
      <c r="QUP89" s="1019"/>
      <c r="QUQ89" s="1019"/>
      <c r="QUR89" s="1019"/>
      <c r="QUS89" s="1019"/>
      <c r="QUT89" s="1019"/>
      <c r="QUU89" s="1019"/>
      <c r="QUV89" s="1019"/>
      <c r="QUW89" s="1019"/>
      <c r="QUX89" s="1019"/>
      <c r="QUY89" s="1019"/>
      <c r="QUZ89" s="1019"/>
      <c r="QVA89" s="1019"/>
      <c r="QVB89" s="1019"/>
      <c r="QVC89" s="1019"/>
      <c r="QVD89" s="1019"/>
      <c r="QVE89" s="1019"/>
      <c r="QVF89" s="1019"/>
      <c r="QVG89" s="1019"/>
      <c r="QVH89" s="1019"/>
      <c r="QVI89" s="1019"/>
      <c r="QVJ89" s="1019"/>
      <c r="QVK89" s="1019"/>
      <c r="QVL89" s="1019"/>
      <c r="QVM89" s="1019"/>
      <c r="QVN89" s="1019"/>
      <c r="QVO89" s="1019"/>
      <c r="QVP89" s="1019"/>
      <c r="QVQ89" s="1019"/>
      <c r="QVR89" s="1019"/>
      <c r="QVS89" s="1019"/>
      <c r="QVT89" s="1019"/>
      <c r="QVU89" s="1019"/>
      <c r="QVV89" s="1019"/>
      <c r="QVW89" s="1019"/>
      <c r="QVX89" s="1019"/>
      <c r="QVY89" s="1019"/>
      <c r="QVZ89" s="1019"/>
      <c r="QWA89" s="1019"/>
      <c r="QWB89" s="1019"/>
      <c r="QWC89" s="1019"/>
      <c r="QWD89" s="1019"/>
      <c r="QWE89" s="1019"/>
      <c r="QWF89" s="1019"/>
      <c r="QWG89" s="1019"/>
      <c r="QWH89" s="1019"/>
      <c r="QWI89" s="1019"/>
      <c r="QWJ89" s="1019"/>
      <c r="QWK89" s="1019"/>
      <c r="QWL89" s="1019"/>
      <c r="QWM89" s="1019"/>
      <c r="QWN89" s="1019"/>
      <c r="QWO89" s="1019"/>
      <c r="QWP89" s="1019"/>
      <c r="QWQ89" s="1019"/>
      <c r="QWR89" s="1019"/>
      <c r="QWS89" s="1019"/>
      <c r="QWT89" s="1019"/>
      <c r="QWU89" s="1019"/>
      <c r="QWV89" s="1019"/>
      <c r="QWW89" s="1019"/>
      <c r="QWX89" s="1019"/>
      <c r="QWY89" s="1019"/>
      <c r="QWZ89" s="1019"/>
      <c r="QXA89" s="1019"/>
      <c r="QXB89" s="1019"/>
      <c r="QXC89" s="1019"/>
      <c r="QXD89" s="1019"/>
      <c r="QXE89" s="1019"/>
      <c r="QXF89" s="1019"/>
      <c r="QXG89" s="1019"/>
      <c r="QXH89" s="1019"/>
      <c r="QXI89" s="1019"/>
      <c r="QXJ89" s="1019"/>
      <c r="QXK89" s="1019"/>
      <c r="QXL89" s="1019"/>
      <c r="QXM89" s="1019"/>
      <c r="QXN89" s="1019"/>
      <c r="QXO89" s="1019"/>
      <c r="QXP89" s="1019"/>
      <c r="QXQ89" s="1019"/>
      <c r="QXR89" s="1019"/>
      <c r="QXS89" s="1019"/>
      <c r="QXT89" s="1019"/>
      <c r="QXU89" s="1019"/>
      <c r="QXV89" s="1019"/>
      <c r="QXW89" s="1019"/>
      <c r="QXX89" s="1019"/>
      <c r="QXY89" s="1019"/>
      <c r="QXZ89" s="1019"/>
      <c r="QYA89" s="1019"/>
      <c r="QYB89" s="1019"/>
      <c r="QYC89" s="1019"/>
      <c r="QYD89" s="1019"/>
      <c r="QYE89" s="1019"/>
      <c r="QYF89" s="1019"/>
      <c r="QYG89" s="1019"/>
      <c r="QYH89" s="1019"/>
      <c r="QYI89" s="1019"/>
      <c r="QYJ89" s="1019"/>
      <c r="QYK89" s="1019"/>
      <c r="QYL89" s="1019"/>
      <c r="QYM89" s="1019"/>
      <c r="QYN89" s="1019"/>
      <c r="QYO89" s="1019"/>
      <c r="QYP89" s="1019"/>
      <c r="QYQ89" s="1019"/>
      <c r="QYR89" s="1019"/>
      <c r="QYS89" s="1019"/>
      <c r="QYT89" s="1019"/>
      <c r="QYU89" s="1019"/>
      <c r="QYV89" s="1019"/>
      <c r="QYW89" s="1019"/>
      <c r="QYX89" s="1019"/>
      <c r="QYY89" s="1019"/>
      <c r="QYZ89" s="1019"/>
      <c r="QZA89" s="1019"/>
      <c r="QZB89" s="1019"/>
      <c r="QZC89" s="1019"/>
      <c r="QZD89" s="1019"/>
      <c r="QZE89" s="1019"/>
      <c r="QZF89" s="1019"/>
      <c r="QZG89" s="1019"/>
      <c r="QZH89" s="1019"/>
      <c r="QZI89" s="1019"/>
      <c r="QZJ89" s="1019"/>
      <c r="QZK89" s="1019"/>
      <c r="QZL89" s="1019"/>
      <c r="QZM89" s="1019"/>
      <c r="QZN89" s="1019"/>
      <c r="QZO89" s="1019"/>
      <c r="QZP89" s="1019"/>
      <c r="QZQ89" s="1019"/>
      <c r="QZR89" s="1019"/>
      <c r="QZS89" s="1019"/>
      <c r="QZT89" s="1019"/>
      <c r="QZU89" s="1019"/>
      <c r="QZV89" s="1019"/>
      <c r="QZW89" s="1019"/>
      <c r="QZX89" s="1019"/>
      <c r="QZY89" s="1019"/>
      <c r="QZZ89" s="1019"/>
      <c r="RAA89" s="1019"/>
      <c r="RAB89" s="1019"/>
      <c r="RAC89" s="1019"/>
      <c r="RAD89" s="1019"/>
      <c r="RAE89" s="1019"/>
      <c r="RAF89" s="1019"/>
      <c r="RAG89" s="1019"/>
      <c r="RAH89" s="1019"/>
      <c r="RAI89" s="1019"/>
      <c r="RAJ89" s="1019"/>
      <c r="RAK89" s="1019"/>
      <c r="RAL89" s="1019"/>
      <c r="RAM89" s="1019"/>
      <c r="RAN89" s="1019"/>
      <c r="RAO89" s="1019"/>
      <c r="RAP89" s="1019"/>
      <c r="RAQ89" s="1019"/>
      <c r="RAR89" s="1019"/>
      <c r="RAS89" s="1019"/>
      <c r="RAT89" s="1019"/>
      <c r="RAU89" s="1019"/>
      <c r="RAV89" s="1019"/>
      <c r="RAW89" s="1019"/>
      <c r="RAX89" s="1019"/>
      <c r="RAY89" s="1019"/>
      <c r="RAZ89" s="1019"/>
      <c r="RBA89" s="1019"/>
      <c r="RBB89" s="1019"/>
      <c r="RBC89" s="1019"/>
      <c r="RBD89" s="1019"/>
      <c r="RBE89" s="1019"/>
      <c r="RBF89" s="1019"/>
      <c r="RBG89" s="1019"/>
      <c r="RBH89" s="1019"/>
      <c r="RBI89" s="1019"/>
      <c r="RBJ89" s="1019"/>
      <c r="RBK89" s="1019"/>
      <c r="RBL89" s="1019"/>
      <c r="RBM89" s="1019"/>
      <c r="RBN89" s="1019"/>
      <c r="RBO89" s="1019"/>
      <c r="RBP89" s="1019"/>
      <c r="RBQ89" s="1019"/>
      <c r="RBR89" s="1019"/>
      <c r="RBS89" s="1019"/>
      <c r="RBT89" s="1019"/>
      <c r="RBU89" s="1019"/>
      <c r="RBV89" s="1019"/>
      <c r="RBW89" s="1019"/>
      <c r="RBX89" s="1019"/>
      <c r="RBY89" s="1019"/>
      <c r="RBZ89" s="1019"/>
      <c r="RCA89" s="1019"/>
      <c r="RCB89" s="1019"/>
      <c r="RCC89" s="1019"/>
      <c r="RCD89" s="1019"/>
      <c r="RCE89" s="1019"/>
      <c r="RCF89" s="1019"/>
      <c r="RCG89" s="1019"/>
      <c r="RCH89" s="1019"/>
      <c r="RCI89" s="1019"/>
      <c r="RCJ89" s="1019"/>
      <c r="RCK89" s="1019"/>
      <c r="RCL89" s="1019"/>
      <c r="RCM89" s="1019"/>
      <c r="RCN89" s="1019"/>
      <c r="RCO89" s="1019"/>
      <c r="RCP89" s="1019"/>
      <c r="RCQ89" s="1019"/>
      <c r="RCR89" s="1019"/>
      <c r="RCS89" s="1019"/>
      <c r="RCT89" s="1019"/>
      <c r="RCU89" s="1019"/>
      <c r="RCV89" s="1019"/>
      <c r="RCW89" s="1019"/>
      <c r="RCX89" s="1019"/>
      <c r="RCY89" s="1019"/>
      <c r="RCZ89" s="1019"/>
      <c r="RDA89" s="1019"/>
      <c r="RDB89" s="1019"/>
      <c r="RDC89" s="1019"/>
      <c r="RDD89" s="1019"/>
      <c r="RDE89" s="1019"/>
      <c r="RDF89" s="1019"/>
      <c r="RDG89" s="1019"/>
      <c r="RDH89" s="1019"/>
      <c r="RDI89" s="1019"/>
      <c r="RDJ89" s="1019"/>
      <c r="RDK89" s="1019"/>
      <c r="RDL89" s="1019"/>
      <c r="RDM89" s="1019"/>
      <c r="RDN89" s="1019"/>
      <c r="RDO89" s="1019"/>
      <c r="RDP89" s="1019"/>
      <c r="RDQ89" s="1019"/>
      <c r="RDR89" s="1019"/>
      <c r="RDS89" s="1019"/>
      <c r="RDT89" s="1019"/>
      <c r="RDU89" s="1019"/>
      <c r="RDV89" s="1019"/>
      <c r="RDW89" s="1019"/>
      <c r="RDX89" s="1019"/>
      <c r="RDY89" s="1019"/>
      <c r="RDZ89" s="1019"/>
      <c r="REA89" s="1019"/>
      <c r="REB89" s="1019"/>
      <c r="REC89" s="1019"/>
      <c r="RED89" s="1019"/>
      <c r="REE89" s="1019"/>
      <c r="REF89" s="1019"/>
      <c r="REG89" s="1019"/>
      <c r="REH89" s="1019"/>
      <c r="REI89" s="1019"/>
      <c r="REJ89" s="1019"/>
      <c r="REK89" s="1019"/>
      <c r="REL89" s="1019"/>
      <c r="REM89" s="1019"/>
      <c r="REN89" s="1019"/>
      <c r="REO89" s="1019"/>
      <c r="REP89" s="1019"/>
      <c r="REQ89" s="1019"/>
      <c r="RER89" s="1019"/>
      <c r="RES89" s="1019"/>
      <c r="RET89" s="1019"/>
      <c r="REU89" s="1019"/>
      <c r="REV89" s="1019"/>
      <c r="REW89" s="1019"/>
      <c r="REX89" s="1019"/>
      <c r="REY89" s="1019"/>
      <c r="REZ89" s="1019"/>
      <c r="RFA89" s="1019"/>
      <c r="RFB89" s="1019"/>
      <c r="RFC89" s="1019"/>
      <c r="RFD89" s="1019"/>
      <c r="RFE89" s="1019"/>
      <c r="RFF89" s="1019"/>
      <c r="RFG89" s="1019"/>
      <c r="RFH89" s="1019"/>
      <c r="RFI89" s="1019"/>
      <c r="RFJ89" s="1019"/>
      <c r="RFK89" s="1019"/>
      <c r="RFL89" s="1019"/>
      <c r="RFM89" s="1019"/>
      <c r="RFN89" s="1019"/>
      <c r="RFO89" s="1019"/>
      <c r="RFP89" s="1019"/>
      <c r="RFQ89" s="1019"/>
      <c r="RFR89" s="1019"/>
      <c r="RFS89" s="1019"/>
      <c r="RFT89" s="1019"/>
      <c r="RFU89" s="1019"/>
      <c r="RFV89" s="1019"/>
      <c r="RFW89" s="1019"/>
      <c r="RFX89" s="1019"/>
      <c r="RFY89" s="1019"/>
      <c r="RFZ89" s="1019"/>
      <c r="RGA89" s="1019"/>
      <c r="RGB89" s="1019"/>
      <c r="RGC89" s="1019"/>
      <c r="RGD89" s="1019"/>
      <c r="RGE89" s="1019"/>
      <c r="RGF89" s="1019"/>
      <c r="RGG89" s="1019"/>
      <c r="RGH89" s="1019"/>
      <c r="RGI89" s="1019"/>
      <c r="RGJ89" s="1019"/>
      <c r="RGK89" s="1019"/>
      <c r="RGL89" s="1019"/>
      <c r="RGM89" s="1019"/>
      <c r="RGN89" s="1019"/>
      <c r="RGO89" s="1019"/>
      <c r="RGP89" s="1019"/>
      <c r="RGQ89" s="1019"/>
      <c r="RGR89" s="1019"/>
      <c r="RGS89" s="1019"/>
      <c r="RGT89" s="1019"/>
      <c r="RGU89" s="1019"/>
      <c r="RGV89" s="1019"/>
      <c r="RGW89" s="1019"/>
      <c r="RGX89" s="1019"/>
      <c r="RGY89" s="1019"/>
      <c r="RGZ89" s="1019"/>
      <c r="RHA89" s="1019"/>
      <c r="RHB89" s="1019"/>
      <c r="RHC89" s="1019"/>
      <c r="RHD89" s="1019"/>
      <c r="RHE89" s="1019"/>
      <c r="RHF89" s="1019"/>
      <c r="RHG89" s="1019"/>
      <c r="RHH89" s="1019"/>
      <c r="RHI89" s="1019"/>
      <c r="RHJ89" s="1019"/>
      <c r="RHK89" s="1019"/>
      <c r="RHL89" s="1019"/>
      <c r="RHM89" s="1019"/>
      <c r="RHN89" s="1019"/>
      <c r="RHO89" s="1019"/>
      <c r="RHP89" s="1019"/>
      <c r="RHQ89" s="1019"/>
      <c r="RHR89" s="1019"/>
      <c r="RHS89" s="1019"/>
      <c r="RHT89" s="1019"/>
      <c r="RHU89" s="1019"/>
      <c r="RHV89" s="1019"/>
      <c r="RHW89" s="1019"/>
      <c r="RHX89" s="1019"/>
      <c r="RHY89" s="1019"/>
      <c r="RHZ89" s="1019"/>
      <c r="RIA89" s="1019"/>
      <c r="RIB89" s="1019"/>
      <c r="RIC89" s="1019"/>
      <c r="RID89" s="1019"/>
      <c r="RIE89" s="1019"/>
      <c r="RIF89" s="1019"/>
      <c r="RIG89" s="1019"/>
      <c r="RIH89" s="1019"/>
      <c r="RII89" s="1019"/>
      <c r="RIJ89" s="1019"/>
      <c r="RIK89" s="1019"/>
      <c r="RIL89" s="1019"/>
      <c r="RIM89" s="1019"/>
      <c r="RIN89" s="1019"/>
      <c r="RIO89" s="1019"/>
      <c r="RIP89" s="1019"/>
      <c r="RIQ89" s="1019"/>
      <c r="RIR89" s="1019"/>
      <c r="RIS89" s="1019"/>
      <c r="RIT89" s="1019"/>
      <c r="RIU89" s="1019"/>
      <c r="RIV89" s="1019"/>
      <c r="RIW89" s="1019"/>
      <c r="RIX89" s="1019"/>
      <c r="RIY89" s="1019"/>
      <c r="RIZ89" s="1019"/>
      <c r="RJA89" s="1019"/>
      <c r="RJB89" s="1019"/>
      <c r="RJC89" s="1019"/>
      <c r="RJD89" s="1019"/>
      <c r="RJE89" s="1019"/>
      <c r="RJF89" s="1019"/>
      <c r="RJG89" s="1019"/>
      <c r="RJH89" s="1019"/>
      <c r="RJI89" s="1019"/>
      <c r="RJJ89" s="1019"/>
      <c r="RJK89" s="1019"/>
      <c r="RJL89" s="1019"/>
      <c r="RJM89" s="1019"/>
      <c r="RJN89" s="1019"/>
      <c r="RJO89" s="1019"/>
      <c r="RJP89" s="1019"/>
      <c r="RJQ89" s="1019"/>
      <c r="RJR89" s="1019"/>
      <c r="RJS89" s="1019"/>
      <c r="RJT89" s="1019"/>
      <c r="RJU89" s="1019"/>
      <c r="RJV89" s="1019"/>
      <c r="RJW89" s="1019"/>
      <c r="RJX89" s="1019"/>
      <c r="RJY89" s="1019"/>
      <c r="RJZ89" s="1019"/>
      <c r="RKA89" s="1019"/>
      <c r="RKB89" s="1019"/>
      <c r="RKC89" s="1019"/>
      <c r="RKD89" s="1019"/>
      <c r="RKE89" s="1019"/>
      <c r="RKF89" s="1019"/>
      <c r="RKG89" s="1019"/>
      <c r="RKH89" s="1019"/>
      <c r="RKI89" s="1019"/>
      <c r="RKJ89" s="1019"/>
      <c r="RKK89" s="1019"/>
      <c r="RKL89" s="1019"/>
      <c r="RKM89" s="1019"/>
      <c r="RKN89" s="1019"/>
      <c r="RKO89" s="1019"/>
      <c r="RKP89" s="1019"/>
      <c r="RKQ89" s="1019"/>
      <c r="RKR89" s="1019"/>
      <c r="RKS89" s="1019"/>
      <c r="RKT89" s="1019"/>
      <c r="RKU89" s="1019"/>
      <c r="RKV89" s="1019"/>
      <c r="RKW89" s="1019"/>
      <c r="RKX89" s="1019"/>
      <c r="RKY89" s="1019"/>
      <c r="RKZ89" s="1019"/>
      <c r="RLA89" s="1019"/>
      <c r="RLB89" s="1019"/>
      <c r="RLC89" s="1019"/>
      <c r="RLD89" s="1019"/>
      <c r="RLE89" s="1019"/>
      <c r="RLF89" s="1019"/>
      <c r="RLG89" s="1019"/>
      <c r="RLH89" s="1019"/>
      <c r="RLI89" s="1019"/>
      <c r="RLJ89" s="1019"/>
      <c r="RLK89" s="1019"/>
      <c r="RLL89" s="1019"/>
      <c r="RLM89" s="1019"/>
      <c r="RLN89" s="1019"/>
      <c r="RLO89" s="1019"/>
      <c r="RLP89" s="1019"/>
      <c r="RLQ89" s="1019"/>
      <c r="RLR89" s="1019"/>
      <c r="RLS89" s="1019"/>
      <c r="RLT89" s="1019"/>
      <c r="RLU89" s="1019"/>
      <c r="RLV89" s="1019"/>
      <c r="RLW89" s="1019"/>
      <c r="RLX89" s="1019"/>
      <c r="RLY89" s="1019"/>
      <c r="RLZ89" s="1019"/>
      <c r="RMA89" s="1019"/>
      <c r="RMB89" s="1019"/>
      <c r="RMC89" s="1019"/>
      <c r="RMD89" s="1019"/>
      <c r="RME89" s="1019"/>
      <c r="RMF89" s="1019"/>
      <c r="RMG89" s="1019"/>
      <c r="RMH89" s="1019"/>
      <c r="RMI89" s="1019"/>
      <c r="RMJ89" s="1019"/>
      <c r="RMK89" s="1019"/>
      <c r="RML89" s="1019"/>
      <c r="RMM89" s="1019"/>
      <c r="RMN89" s="1019"/>
      <c r="RMO89" s="1019"/>
      <c r="RMP89" s="1019"/>
      <c r="RMQ89" s="1019"/>
      <c r="RMR89" s="1019"/>
      <c r="RMS89" s="1019"/>
      <c r="RMT89" s="1019"/>
      <c r="RMU89" s="1019"/>
      <c r="RMV89" s="1019"/>
      <c r="RMW89" s="1019"/>
      <c r="RMX89" s="1019"/>
      <c r="RMY89" s="1019"/>
      <c r="RMZ89" s="1019"/>
      <c r="RNA89" s="1019"/>
      <c r="RNB89" s="1019"/>
      <c r="RNC89" s="1019"/>
      <c r="RND89" s="1019"/>
      <c r="RNE89" s="1019"/>
      <c r="RNF89" s="1019"/>
      <c r="RNG89" s="1019"/>
      <c r="RNH89" s="1019"/>
      <c r="RNI89" s="1019"/>
      <c r="RNJ89" s="1019"/>
      <c r="RNK89" s="1019"/>
      <c r="RNL89" s="1019"/>
      <c r="RNM89" s="1019"/>
      <c r="RNN89" s="1019"/>
      <c r="RNO89" s="1019"/>
      <c r="RNP89" s="1019"/>
      <c r="RNQ89" s="1019"/>
      <c r="RNR89" s="1019"/>
      <c r="RNS89" s="1019"/>
      <c r="RNT89" s="1019"/>
      <c r="RNU89" s="1019"/>
      <c r="RNV89" s="1019"/>
      <c r="RNW89" s="1019"/>
      <c r="RNX89" s="1019"/>
      <c r="RNY89" s="1019"/>
      <c r="RNZ89" s="1019"/>
      <c r="ROA89" s="1019"/>
      <c r="ROB89" s="1019"/>
      <c r="ROC89" s="1019"/>
      <c r="ROD89" s="1019"/>
      <c r="ROE89" s="1019"/>
      <c r="ROF89" s="1019"/>
      <c r="ROG89" s="1019"/>
      <c r="ROH89" s="1019"/>
      <c r="ROI89" s="1019"/>
      <c r="ROJ89" s="1019"/>
      <c r="ROK89" s="1019"/>
      <c r="ROL89" s="1019"/>
      <c r="ROM89" s="1019"/>
      <c r="RON89" s="1019"/>
      <c r="ROO89" s="1019"/>
      <c r="ROP89" s="1019"/>
      <c r="ROQ89" s="1019"/>
      <c r="ROR89" s="1019"/>
      <c r="ROS89" s="1019"/>
      <c r="ROT89" s="1019"/>
      <c r="ROU89" s="1019"/>
      <c r="ROV89" s="1019"/>
      <c r="ROW89" s="1019"/>
      <c r="ROX89" s="1019"/>
      <c r="ROY89" s="1019"/>
      <c r="ROZ89" s="1019"/>
      <c r="RPA89" s="1019"/>
      <c r="RPB89" s="1019"/>
      <c r="RPC89" s="1019"/>
      <c r="RPD89" s="1019"/>
      <c r="RPE89" s="1019"/>
      <c r="RPF89" s="1019"/>
      <c r="RPG89" s="1019"/>
      <c r="RPH89" s="1019"/>
      <c r="RPI89" s="1019"/>
      <c r="RPJ89" s="1019"/>
      <c r="RPK89" s="1019"/>
      <c r="RPL89" s="1019"/>
      <c r="RPM89" s="1019"/>
      <c r="RPN89" s="1019"/>
      <c r="RPO89" s="1019"/>
      <c r="RPP89" s="1019"/>
      <c r="RPQ89" s="1019"/>
      <c r="RPR89" s="1019"/>
      <c r="RPS89" s="1019"/>
      <c r="RPT89" s="1019"/>
      <c r="RPU89" s="1019"/>
      <c r="RPV89" s="1019"/>
      <c r="RPW89" s="1019"/>
      <c r="RPX89" s="1019"/>
      <c r="RPY89" s="1019"/>
      <c r="RPZ89" s="1019"/>
      <c r="RQA89" s="1019"/>
      <c r="RQB89" s="1019"/>
      <c r="RQC89" s="1019"/>
      <c r="RQD89" s="1019"/>
      <c r="RQE89" s="1019"/>
      <c r="RQF89" s="1019"/>
      <c r="RQG89" s="1019"/>
      <c r="RQH89" s="1019"/>
      <c r="RQI89" s="1019"/>
      <c r="RQJ89" s="1019"/>
      <c r="RQK89" s="1019"/>
      <c r="RQL89" s="1019"/>
      <c r="RQM89" s="1019"/>
      <c r="RQN89" s="1019"/>
      <c r="RQO89" s="1019"/>
      <c r="RQP89" s="1019"/>
      <c r="RQQ89" s="1019"/>
      <c r="RQR89" s="1019"/>
      <c r="RQS89" s="1019"/>
      <c r="RQT89" s="1019"/>
      <c r="RQU89" s="1019"/>
      <c r="RQV89" s="1019"/>
      <c r="RQW89" s="1019"/>
      <c r="RQX89" s="1019"/>
      <c r="RQY89" s="1019"/>
      <c r="RQZ89" s="1019"/>
      <c r="RRA89" s="1019"/>
      <c r="RRB89" s="1019"/>
      <c r="RRC89" s="1019"/>
      <c r="RRD89" s="1019"/>
      <c r="RRE89" s="1019"/>
      <c r="RRF89" s="1019"/>
      <c r="RRG89" s="1019"/>
      <c r="RRH89" s="1019"/>
      <c r="RRI89" s="1019"/>
      <c r="RRJ89" s="1019"/>
      <c r="RRK89" s="1019"/>
      <c r="RRL89" s="1019"/>
      <c r="RRM89" s="1019"/>
      <c r="RRN89" s="1019"/>
      <c r="RRO89" s="1019"/>
      <c r="RRP89" s="1019"/>
      <c r="RRQ89" s="1019"/>
      <c r="RRR89" s="1019"/>
      <c r="RRS89" s="1019"/>
      <c r="RRT89" s="1019"/>
      <c r="RRU89" s="1019"/>
      <c r="RRV89" s="1019"/>
      <c r="RRW89" s="1019"/>
      <c r="RRX89" s="1019"/>
      <c r="RRY89" s="1019"/>
      <c r="RRZ89" s="1019"/>
      <c r="RSA89" s="1019"/>
      <c r="RSB89" s="1019"/>
      <c r="RSC89" s="1019"/>
      <c r="RSD89" s="1019"/>
      <c r="RSE89" s="1019"/>
      <c r="RSF89" s="1019"/>
      <c r="RSG89" s="1019"/>
      <c r="RSH89" s="1019"/>
      <c r="RSI89" s="1019"/>
      <c r="RSJ89" s="1019"/>
      <c r="RSK89" s="1019"/>
      <c r="RSL89" s="1019"/>
      <c r="RSM89" s="1019"/>
      <c r="RSN89" s="1019"/>
      <c r="RSO89" s="1019"/>
      <c r="RSP89" s="1019"/>
      <c r="RSQ89" s="1019"/>
      <c r="RSR89" s="1019"/>
      <c r="RSS89" s="1019"/>
      <c r="RST89" s="1019"/>
      <c r="RSU89" s="1019"/>
      <c r="RSV89" s="1019"/>
      <c r="RSW89" s="1019"/>
      <c r="RSX89" s="1019"/>
      <c r="RSY89" s="1019"/>
      <c r="RSZ89" s="1019"/>
      <c r="RTA89" s="1019"/>
      <c r="RTB89" s="1019"/>
      <c r="RTC89" s="1019"/>
      <c r="RTD89" s="1019"/>
      <c r="RTE89" s="1019"/>
      <c r="RTF89" s="1019"/>
      <c r="RTG89" s="1019"/>
      <c r="RTH89" s="1019"/>
      <c r="RTI89" s="1019"/>
      <c r="RTJ89" s="1019"/>
      <c r="RTK89" s="1019"/>
      <c r="RTL89" s="1019"/>
      <c r="RTM89" s="1019"/>
      <c r="RTN89" s="1019"/>
      <c r="RTO89" s="1019"/>
      <c r="RTP89" s="1019"/>
      <c r="RTQ89" s="1019"/>
      <c r="RTR89" s="1019"/>
      <c r="RTS89" s="1019"/>
      <c r="RTT89" s="1019"/>
      <c r="RTU89" s="1019"/>
      <c r="RTV89" s="1019"/>
      <c r="RTW89" s="1019"/>
      <c r="RTX89" s="1019"/>
      <c r="RTY89" s="1019"/>
      <c r="RTZ89" s="1019"/>
      <c r="RUA89" s="1019"/>
      <c r="RUB89" s="1019"/>
      <c r="RUC89" s="1019"/>
      <c r="RUD89" s="1019"/>
      <c r="RUE89" s="1019"/>
      <c r="RUF89" s="1019"/>
      <c r="RUG89" s="1019"/>
      <c r="RUH89" s="1019"/>
      <c r="RUI89" s="1019"/>
      <c r="RUJ89" s="1019"/>
      <c r="RUK89" s="1019"/>
      <c r="RUL89" s="1019"/>
      <c r="RUM89" s="1019"/>
      <c r="RUN89" s="1019"/>
      <c r="RUO89" s="1019"/>
      <c r="RUP89" s="1019"/>
      <c r="RUQ89" s="1019"/>
      <c r="RUR89" s="1019"/>
      <c r="RUS89" s="1019"/>
      <c r="RUT89" s="1019"/>
      <c r="RUU89" s="1019"/>
      <c r="RUV89" s="1019"/>
      <c r="RUW89" s="1019"/>
      <c r="RUX89" s="1019"/>
      <c r="RUY89" s="1019"/>
      <c r="RUZ89" s="1019"/>
      <c r="RVA89" s="1019"/>
      <c r="RVB89" s="1019"/>
      <c r="RVC89" s="1019"/>
      <c r="RVD89" s="1019"/>
      <c r="RVE89" s="1019"/>
      <c r="RVF89" s="1019"/>
      <c r="RVG89" s="1019"/>
      <c r="RVH89" s="1019"/>
      <c r="RVI89" s="1019"/>
      <c r="RVJ89" s="1019"/>
      <c r="RVK89" s="1019"/>
      <c r="RVL89" s="1019"/>
      <c r="RVM89" s="1019"/>
      <c r="RVN89" s="1019"/>
      <c r="RVO89" s="1019"/>
      <c r="RVP89" s="1019"/>
      <c r="RVQ89" s="1019"/>
      <c r="RVR89" s="1019"/>
      <c r="RVS89" s="1019"/>
      <c r="RVT89" s="1019"/>
      <c r="RVU89" s="1019"/>
      <c r="RVV89" s="1019"/>
      <c r="RVW89" s="1019"/>
      <c r="RVX89" s="1019"/>
      <c r="RVY89" s="1019"/>
      <c r="RVZ89" s="1019"/>
      <c r="RWA89" s="1019"/>
      <c r="RWB89" s="1019"/>
      <c r="RWC89" s="1019"/>
      <c r="RWD89" s="1019"/>
      <c r="RWE89" s="1019"/>
      <c r="RWF89" s="1019"/>
      <c r="RWG89" s="1019"/>
      <c r="RWH89" s="1019"/>
      <c r="RWI89" s="1019"/>
      <c r="RWJ89" s="1019"/>
      <c r="RWK89" s="1019"/>
      <c r="RWL89" s="1019"/>
      <c r="RWM89" s="1019"/>
      <c r="RWN89" s="1019"/>
      <c r="RWO89" s="1019"/>
      <c r="RWP89" s="1019"/>
      <c r="RWQ89" s="1019"/>
      <c r="RWR89" s="1019"/>
      <c r="RWS89" s="1019"/>
      <c r="RWT89" s="1019"/>
      <c r="RWU89" s="1019"/>
      <c r="RWV89" s="1019"/>
      <c r="RWW89" s="1019"/>
      <c r="RWX89" s="1019"/>
      <c r="RWY89" s="1019"/>
      <c r="RWZ89" s="1019"/>
      <c r="RXA89" s="1019"/>
      <c r="RXB89" s="1019"/>
      <c r="RXC89" s="1019"/>
      <c r="RXD89" s="1019"/>
      <c r="RXE89" s="1019"/>
      <c r="RXF89" s="1019"/>
      <c r="RXG89" s="1019"/>
      <c r="RXH89" s="1019"/>
      <c r="RXI89" s="1019"/>
      <c r="RXJ89" s="1019"/>
      <c r="RXK89" s="1019"/>
      <c r="RXL89" s="1019"/>
      <c r="RXM89" s="1019"/>
      <c r="RXN89" s="1019"/>
      <c r="RXO89" s="1019"/>
      <c r="RXP89" s="1019"/>
      <c r="RXQ89" s="1019"/>
      <c r="RXR89" s="1019"/>
      <c r="RXS89" s="1019"/>
      <c r="RXT89" s="1019"/>
      <c r="RXU89" s="1019"/>
      <c r="RXV89" s="1019"/>
      <c r="RXW89" s="1019"/>
      <c r="RXX89" s="1019"/>
      <c r="RXY89" s="1019"/>
      <c r="RXZ89" s="1019"/>
      <c r="RYA89" s="1019"/>
      <c r="RYB89" s="1019"/>
      <c r="RYC89" s="1019"/>
      <c r="RYD89" s="1019"/>
      <c r="RYE89" s="1019"/>
      <c r="RYF89" s="1019"/>
      <c r="RYG89" s="1019"/>
      <c r="RYH89" s="1019"/>
      <c r="RYI89" s="1019"/>
      <c r="RYJ89" s="1019"/>
      <c r="RYK89" s="1019"/>
      <c r="RYL89" s="1019"/>
      <c r="RYM89" s="1019"/>
      <c r="RYN89" s="1019"/>
      <c r="RYO89" s="1019"/>
      <c r="RYP89" s="1019"/>
      <c r="RYQ89" s="1019"/>
      <c r="RYR89" s="1019"/>
      <c r="RYS89" s="1019"/>
      <c r="RYT89" s="1019"/>
      <c r="RYU89" s="1019"/>
      <c r="RYV89" s="1019"/>
      <c r="RYW89" s="1019"/>
      <c r="RYX89" s="1019"/>
      <c r="RYY89" s="1019"/>
      <c r="RYZ89" s="1019"/>
      <c r="RZA89" s="1019"/>
      <c r="RZB89" s="1019"/>
      <c r="RZC89" s="1019"/>
      <c r="RZD89" s="1019"/>
      <c r="RZE89" s="1019"/>
      <c r="RZF89" s="1019"/>
      <c r="RZG89" s="1019"/>
      <c r="RZH89" s="1019"/>
      <c r="RZI89" s="1019"/>
      <c r="RZJ89" s="1019"/>
      <c r="RZK89" s="1019"/>
      <c r="RZL89" s="1019"/>
      <c r="RZM89" s="1019"/>
      <c r="RZN89" s="1019"/>
      <c r="RZO89" s="1019"/>
      <c r="RZP89" s="1019"/>
      <c r="RZQ89" s="1019"/>
      <c r="RZR89" s="1019"/>
      <c r="RZS89" s="1019"/>
      <c r="RZT89" s="1019"/>
      <c r="RZU89" s="1019"/>
      <c r="RZV89" s="1019"/>
      <c r="RZW89" s="1019"/>
      <c r="RZX89" s="1019"/>
      <c r="RZY89" s="1019"/>
      <c r="RZZ89" s="1019"/>
      <c r="SAA89" s="1019"/>
      <c r="SAB89" s="1019"/>
      <c r="SAC89" s="1019"/>
      <c r="SAD89" s="1019"/>
      <c r="SAE89" s="1019"/>
      <c r="SAF89" s="1019"/>
      <c r="SAG89" s="1019"/>
      <c r="SAH89" s="1019"/>
      <c r="SAI89" s="1019"/>
      <c r="SAJ89" s="1019"/>
      <c r="SAK89" s="1019"/>
      <c r="SAL89" s="1019"/>
      <c r="SAM89" s="1019"/>
      <c r="SAN89" s="1019"/>
      <c r="SAO89" s="1019"/>
      <c r="SAP89" s="1019"/>
      <c r="SAQ89" s="1019"/>
      <c r="SAR89" s="1019"/>
      <c r="SAS89" s="1019"/>
      <c r="SAT89" s="1019"/>
      <c r="SAU89" s="1019"/>
      <c r="SAV89" s="1019"/>
      <c r="SAW89" s="1019"/>
      <c r="SAX89" s="1019"/>
      <c r="SAY89" s="1019"/>
      <c r="SAZ89" s="1019"/>
      <c r="SBA89" s="1019"/>
      <c r="SBB89" s="1019"/>
      <c r="SBC89" s="1019"/>
      <c r="SBD89" s="1019"/>
      <c r="SBE89" s="1019"/>
      <c r="SBF89" s="1019"/>
      <c r="SBG89" s="1019"/>
      <c r="SBH89" s="1019"/>
      <c r="SBI89" s="1019"/>
      <c r="SBJ89" s="1019"/>
      <c r="SBK89" s="1019"/>
      <c r="SBL89" s="1019"/>
      <c r="SBM89" s="1019"/>
      <c r="SBN89" s="1019"/>
      <c r="SBO89" s="1019"/>
      <c r="SBP89" s="1019"/>
      <c r="SBQ89" s="1019"/>
      <c r="SBR89" s="1019"/>
      <c r="SBS89" s="1019"/>
      <c r="SBT89" s="1019"/>
      <c r="SBU89" s="1019"/>
      <c r="SBV89" s="1019"/>
      <c r="SBW89" s="1019"/>
      <c r="SBX89" s="1019"/>
      <c r="SBY89" s="1019"/>
      <c r="SBZ89" s="1019"/>
      <c r="SCA89" s="1019"/>
      <c r="SCB89" s="1019"/>
      <c r="SCC89" s="1019"/>
      <c r="SCD89" s="1019"/>
      <c r="SCE89" s="1019"/>
      <c r="SCF89" s="1019"/>
      <c r="SCG89" s="1019"/>
      <c r="SCH89" s="1019"/>
      <c r="SCI89" s="1019"/>
      <c r="SCJ89" s="1019"/>
      <c r="SCK89" s="1019"/>
      <c r="SCL89" s="1019"/>
      <c r="SCM89" s="1019"/>
      <c r="SCN89" s="1019"/>
      <c r="SCO89" s="1019"/>
      <c r="SCP89" s="1019"/>
      <c r="SCQ89" s="1019"/>
      <c r="SCR89" s="1019"/>
      <c r="SCS89" s="1019"/>
      <c r="SCT89" s="1019"/>
      <c r="SCU89" s="1019"/>
      <c r="SCV89" s="1019"/>
      <c r="SCW89" s="1019"/>
      <c r="SCX89" s="1019"/>
      <c r="SCY89" s="1019"/>
      <c r="SCZ89" s="1019"/>
      <c r="SDA89" s="1019"/>
      <c r="SDB89" s="1019"/>
      <c r="SDC89" s="1019"/>
      <c r="SDD89" s="1019"/>
      <c r="SDE89" s="1019"/>
      <c r="SDF89" s="1019"/>
      <c r="SDG89" s="1019"/>
      <c r="SDH89" s="1019"/>
      <c r="SDI89" s="1019"/>
      <c r="SDJ89" s="1019"/>
      <c r="SDK89" s="1019"/>
      <c r="SDL89" s="1019"/>
      <c r="SDM89" s="1019"/>
      <c r="SDN89" s="1019"/>
      <c r="SDO89" s="1019"/>
      <c r="SDP89" s="1019"/>
      <c r="SDQ89" s="1019"/>
      <c r="SDR89" s="1019"/>
      <c r="SDS89" s="1019"/>
      <c r="SDT89" s="1019"/>
      <c r="SDU89" s="1019"/>
      <c r="SDV89" s="1019"/>
      <c r="SDW89" s="1019"/>
      <c r="SDX89" s="1019"/>
      <c r="SDY89" s="1019"/>
      <c r="SDZ89" s="1019"/>
      <c r="SEA89" s="1019"/>
      <c r="SEB89" s="1019"/>
      <c r="SEC89" s="1019"/>
      <c r="SED89" s="1019"/>
      <c r="SEE89" s="1019"/>
      <c r="SEF89" s="1019"/>
      <c r="SEG89" s="1019"/>
      <c r="SEH89" s="1019"/>
      <c r="SEI89" s="1019"/>
      <c r="SEJ89" s="1019"/>
      <c r="SEK89" s="1019"/>
      <c r="SEL89" s="1019"/>
      <c r="SEM89" s="1019"/>
      <c r="SEN89" s="1019"/>
      <c r="SEO89" s="1019"/>
      <c r="SEP89" s="1019"/>
      <c r="SEQ89" s="1019"/>
      <c r="SER89" s="1019"/>
      <c r="SES89" s="1019"/>
      <c r="SET89" s="1019"/>
      <c r="SEU89" s="1019"/>
      <c r="SEV89" s="1019"/>
      <c r="SEW89" s="1019"/>
      <c r="SEX89" s="1019"/>
      <c r="SEY89" s="1019"/>
      <c r="SEZ89" s="1019"/>
      <c r="SFA89" s="1019"/>
      <c r="SFB89" s="1019"/>
      <c r="SFC89" s="1019"/>
      <c r="SFD89" s="1019"/>
      <c r="SFE89" s="1019"/>
      <c r="SFF89" s="1019"/>
      <c r="SFG89" s="1019"/>
      <c r="SFH89" s="1019"/>
      <c r="SFI89" s="1019"/>
      <c r="SFJ89" s="1019"/>
      <c r="SFK89" s="1019"/>
      <c r="SFL89" s="1019"/>
      <c r="SFM89" s="1019"/>
      <c r="SFN89" s="1019"/>
      <c r="SFO89" s="1019"/>
      <c r="SFP89" s="1019"/>
      <c r="SFQ89" s="1019"/>
      <c r="SFR89" s="1019"/>
      <c r="SFS89" s="1019"/>
      <c r="SFT89" s="1019"/>
      <c r="SFU89" s="1019"/>
      <c r="SFV89" s="1019"/>
      <c r="SFW89" s="1019"/>
      <c r="SFX89" s="1019"/>
      <c r="SFY89" s="1019"/>
      <c r="SFZ89" s="1019"/>
      <c r="SGA89" s="1019"/>
      <c r="SGB89" s="1019"/>
      <c r="SGC89" s="1019"/>
      <c r="SGD89" s="1019"/>
      <c r="SGE89" s="1019"/>
      <c r="SGF89" s="1019"/>
      <c r="SGG89" s="1019"/>
      <c r="SGH89" s="1019"/>
      <c r="SGI89" s="1019"/>
      <c r="SGJ89" s="1019"/>
      <c r="SGK89" s="1019"/>
      <c r="SGL89" s="1019"/>
      <c r="SGM89" s="1019"/>
      <c r="SGN89" s="1019"/>
      <c r="SGO89" s="1019"/>
      <c r="SGP89" s="1019"/>
      <c r="SGQ89" s="1019"/>
      <c r="SGR89" s="1019"/>
      <c r="SGS89" s="1019"/>
      <c r="SGT89" s="1019"/>
      <c r="SGU89" s="1019"/>
      <c r="SGV89" s="1019"/>
      <c r="SGW89" s="1019"/>
      <c r="SGX89" s="1019"/>
      <c r="SGY89" s="1019"/>
      <c r="SGZ89" s="1019"/>
      <c r="SHA89" s="1019"/>
      <c r="SHB89" s="1019"/>
      <c r="SHC89" s="1019"/>
      <c r="SHD89" s="1019"/>
      <c r="SHE89" s="1019"/>
      <c r="SHF89" s="1019"/>
      <c r="SHG89" s="1019"/>
      <c r="SHH89" s="1019"/>
      <c r="SHI89" s="1019"/>
      <c r="SHJ89" s="1019"/>
      <c r="SHK89" s="1019"/>
      <c r="SHL89" s="1019"/>
      <c r="SHM89" s="1019"/>
      <c r="SHN89" s="1019"/>
      <c r="SHO89" s="1019"/>
      <c r="SHP89" s="1019"/>
      <c r="SHQ89" s="1019"/>
      <c r="SHR89" s="1019"/>
      <c r="SHS89" s="1019"/>
      <c r="SHT89" s="1019"/>
      <c r="SHU89" s="1019"/>
      <c r="SHV89" s="1019"/>
      <c r="SHW89" s="1019"/>
      <c r="SHX89" s="1019"/>
      <c r="SHY89" s="1019"/>
      <c r="SHZ89" s="1019"/>
      <c r="SIA89" s="1019"/>
      <c r="SIB89" s="1019"/>
      <c r="SIC89" s="1019"/>
      <c r="SID89" s="1019"/>
      <c r="SIE89" s="1019"/>
      <c r="SIF89" s="1019"/>
      <c r="SIG89" s="1019"/>
      <c r="SIH89" s="1019"/>
      <c r="SII89" s="1019"/>
      <c r="SIJ89" s="1019"/>
      <c r="SIK89" s="1019"/>
      <c r="SIL89" s="1019"/>
      <c r="SIM89" s="1019"/>
      <c r="SIN89" s="1019"/>
      <c r="SIO89" s="1019"/>
      <c r="SIP89" s="1019"/>
      <c r="SIQ89" s="1019"/>
      <c r="SIR89" s="1019"/>
      <c r="SIS89" s="1019"/>
      <c r="SIT89" s="1019"/>
      <c r="SIU89" s="1019"/>
      <c r="SIV89" s="1019"/>
      <c r="SIW89" s="1019"/>
      <c r="SIX89" s="1019"/>
      <c r="SIY89" s="1019"/>
      <c r="SIZ89" s="1019"/>
      <c r="SJA89" s="1019"/>
      <c r="SJB89" s="1019"/>
      <c r="SJC89" s="1019"/>
      <c r="SJD89" s="1019"/>
      <c r="SJE89" s="1019"/>
      <c r="SJF89" s="1019"/>
      <c r="SJG89" s="1019"/>
      <c r="SJH89" s="1019"/>
      <c r="SJI89" s="1019"/>
      <c r="SJJ89" s="1019"/>
      <c r="SJK89" s="1019"/>
      <c r="SJL89" s="1019"/>
      <c r="SJM89" s="1019"/>
      <c r="SJN89" s="1019"/>
      <c r="SJO89" s="1019"/>
      <c r="SJP89" s="1019"/>
      <c r="SJQ89" s="1019"/>
      <c r="SJR89" s="1019"/>
      <c r="SJS89" s="1019"/>
      <c r="SJT89" s="1019"/>
      <c r="SJU89" s="1019"/>
      <c r="SJV89" s="1019"/>
      <c r="SJW89" s="1019"/>
      <c r="SJX89" s="1019"/>
      <c r="SJY89" s="1019"/>
      <c r="SJZ89" s="1019"/>
      <c r="SKA89" s="1019"/>
      <c r="SKB89" s="1019"/>
      <c r="SKC89" s="1019"/>
      <c r="SKD89" s="1019"/>
      <c r="SKE89" s="1019"/>
      <c r="SKF89" s="1019"/>
      <c r="SKG89" s="1019"/>
      <c r="SKH89" s="1019"/>
      <c r="SKI89" s="1019"/>
      <c r="SKJ89" s="1019"/>
      <c r="SKK89" s="1019"/>
      <c r="SKL89" s="1019"/>
      <c r="SKM89" s="1019"/>
      <c r="SKN89" s="1019"/>
      <c r="SKO89" s="1019"/>
      <c r="SKP89" s="1019"/>
      <c r="SKQ89" s="1019"/>
      <c r="SKR89" s="1019"/>
      <c r="SKS89" s="1019"/>
      <c r="SKT89" s="1019"/>
      <c r="SKU89" s="1019"/>
      <c r="SKV89" s="1019"/>
      <c r="SKW89" s="1019"/>
      <c r="SKX89" s="1019"/>
      <c r="SKY89" s="1019"/>
      <c r="SKZ89" s="1019"/>
      <c r="SLA89" s="1019"/>
      <c r="SLB89" s="1019"/>
      <c r="SLC89" s="1019"/>
      <c r="SLD89" s="1019"/>
      <c r="SLE89" s="1019"/>
      <c r="SLF89" s="1019"/>
      <c r="SLG89" s="1019"/>
      <c r="SLH89" s="1019"/>
      <c r="SLI89" s="1019"/>
      <c r="SLJ89" s="1019"/>
      <c r="SLK89" s="1019"/>
      <c r="SLL89" s="1019"/>
      <c r="SLM89" s="1019"/>
      <c r="SLN89" s="1019"/>
      <c r="SLO89" s="1019"/>
      <c r="SLP89" s="1019"/>
      <c r="SLQ89" s="1019"/>
      <c r="SLR89" s="1019"/>
      <c r="SLS89" s="1019"/>
      <c r="SLT89" s="1019"/>
      <c r="SLU89" s="1019"/>
      <c r="SLV89" s="1019"/>
      <c r="SLW89" s="1019"/>
      <c r="SLX89" s="1019"/>
      <c r="SLY89" s="1019"/>
      <c r="SLZ89" s="1019"/>
      <c r="SMA89" s="1019"/>
      <c r="SMB89" s="1019"/>
      <c r="SMC89" s="1019"/>
      <c r="SMD89" s="1019"/>
      <c r="SME89" s="1019"/>
      <c r="SMF89" s="1019"/>
      <c r="SMG89" s="1019"/>
      <c r="SMH89" s="1019"/>
      <c r="SMI89" s="1019"/>
      <c r="SMJ89" s="1019"/>
      <c r="SMK89" s="1019"/>
      <c r="SML89" s="1019"/>
      <c r="SMM89" s="1019"/>
      <c r="SMN89" s="1019"/>
      <c r="SMO89" s="1019"/>
      <c r="SMP89" s="1019"/>
      <c r="SMQ89" s="1019"/>
      <c r="SMR89" s="1019"/>
      <c r="SMS89" s="1019"/>
      <c r="SMT89" s="1019"/>
      <c r="SMU89" s="1019"/>
      <c r="SMV89" s="1019"/>
      <c r="SMW89" s="1019"/>
      <c r="SMX89" s="1019"/>
      <c r="SMY89" s="1019"/>
      <c r="SMZ89" s="1019"/>
      <c r="SNA89" s="1019"/>
      <c r="SNB89" s="1019"/>
      <c r="SNC89" s="1019"/>
      <c r="SND89" s="1019"/>
      <c r="SNE89" s="1019"/>
      <c r="SNF89" s="1019"/>
      <c r="SNG89" s="1019"/>
      <c r="SNH89" s="1019"/>
      <c r="SNI89" s="1019"/>
      <c r="SNJ89" s="1019"/>
      <c r="SNK89" s="1019"/>
      <c r="SNL89" s="1019"/>
      <c r="SNM89" s="1019"/>
      <c r="SNN89" s="1019"/>
      <c r="SNO89" s="1019"/>
      <c r="SNP89" s="1019"/>
      <c r="SNQ89" s="1019"/>
      <c r="SNR89" s="1019"/>
      <c r="SNS89" s="1019"/>
      <c r="SNT89" s="1019"/>
      <c r="SNU89" s="1019"/>
      <c r="SNV89" s="1019"/>
      <c r="SNW89" s="1019"/>
      <c r="SNX89" s="1019"/>
      <c r="SNY89" s="1019"/>
      <c r="SNZ89" s="1019"/>
      <c r="SOA89" s="1019"/>
      <c r="SOB89" s="1019"/>
      <c r="SOC89" s="1019"/>
      <c r="SOD89" s="1019"/>
      <c r="SOE89" s="1019"/>
      <c r="SOF89" s="1019"/>
      <c r="SOG89" s="1019"/>
      <c r="SOH89" s="1019"/>
      <c r="SOI89" s="1019"/>
      <c r="SOJ89" s="1019"/>
      <c r="SOK89" s="1019"/>
      <c r="SOL89" s="1019"/>
      <c r="SOM89" s="1019"/>
      <c r="SON89" s="1019"/>
      <c r="SOO89" s="1019"/>
      <c r="SOP89" s="1019"/>
      <c r="SOQ89" s="1019"/>
      <c r="SOR89" s="1019"/>
      <c r="SOS89" s="1019"/>
      <c r="SOT89" s="1019"/>
      <c r="SOU89" s="1019"/>
      <c r="SOV89" s="1019"/>
      <c r="SOW89" s="1019"/>
      <c r="SOX89" s="1019"/>
      <c r="SOY89" s="1019"/>
      <c r="SOZ89" s="1019"/>
      <c r="SPA89" s="1019"/>
      <c r="SPB89" s="1019"/>
      <c r="SPC89" s="1019"/>
      <c r="SPD89" s="1019"/>
      <c r="SPE89" s="1019"/>
      <c r="SPF89" s="1019"/>
      <c r="SPG89" s="1019"/>
      <c r="SPH89" s="1019"/>
      <c r="SPI89" s="1019"/>
      <c r="SPJ89" s="1019"/>
      <c r="SPK89" s="1019"/>
      <c r="SPL89" s="1019"/>
      <c r="SPM89" s="1019"/>
      <c r="SPN89" s="1019"/>
      <c r="SPO89" s="1019"/>
      <c r="SPP89" s="1019"/>
      <c r="SPQ89" s="1019"/>
      <c r="SPR89" s="1019"/>
      <c r="SPS89" s="1019"/>
      <c r="SPT89" s="1019"/>
      <c r="SPU89" s="1019"/>
      <c r="SPV89" s="1019"/>
      <c r="SPW89" s="1019"/>
      <c r="SPX89" s="1019"/>
      <c r="SPY89" s="1019"/>
      <c r="SPZ89" s="1019"/>
      <c r="SQA89" s="1019"/>
      <c r="SQB89" s="1019"/>
      <c r="SQC89" s="1019"/>
      <c r="SQD89" s="1019"/>
      <c r="SQE89" s="1019"/>
      <c r="SQF89" s="1019"/>
      <c r="SQG89" s="1019"/>
      <c r="SQH89" s="1019"/>
      <c r="SQI89" s="1019"/>
      <c r="SQJ89" s="1019"/>
      <c r="SQK89" s="1019"/>
      <c r="SQL89" s="1019"/>
      <c r="SQM89" s="1019"/>
      <c r="SQN89" s="1019"/>
      <c r="SQO89" s="1019"/>
      <c r="SQP89" s="1019"/>
      <c r="SQQ89" s="1019"/>
      <c r="SQR89" s="1019"/>
      <c r="SQS89" s="1019"/>
      <c r="SQT89" s="1019"/>
      <c r="SQU89" s="1019"/>
      <c r="SQV89" s="1019"/>
      <c r="SQW89" s="1019"/>
      <c r="SQX89" s="1019"/>
      <c r="SQY89" s="1019"/>
      <c r="SQZ89" s="1019"/>
      <c r="SRA89" s="1019"/>
      <c r="SRB89" s="1019"/>
      <c r="SRC89" s="1019"/>
      <c r="SRD89" s="1019"/>
      <c r="SRE89" s="1019"/>
      <c r="SRF89" s="1019"/>
      <c r="SRG89" s="1019"/>
      <c r="SRH89" s="1019"/>
      <c r="SRI89" s="1019"/>
      <c r="SRJ89" s="1019"/>
      <c r="SRK89" s="1019"/>
      <c r="SRL89" s="1019"/>
      <c r="SRM89" s="1019"/>
      <c r="SRN89" s="1019"/>
      <c r="SRO89" s="1019"/>
      <c r="SRP89" s="1019"/>
      <c r="SRQ89" s="1019"/>
      <c r="SRR89" s="1019"/>
      <c r="SRS89" s="1019"/>
      <c r="SRT89" s="1019"/>
      <c r="SRU89" s="1019"/>
      <c r="SRV89" s="1019"/>
      <c r="SRW89" s="1019"/>
      <c r="SRX89" s="1019"/>
      <c r="SRY89" s="1019"/>
      <c r="SRZ89" s="1019"/>
      <c r="SSA89" s="1019"/>
      <c r="SSB89" s="1019"/>
      <c r="SSC89" s="1019"/>
      <c r="SSD89" s="1019"/>
      <c r="SSE89" s="1019"/>
      <c r="SSF89" s="1019"/>
      <c r="SSG89" s="1019"/>
      <c r="SSH89" s="1019"/>
      <c r="SSI89" s="1019"/>
      <c r="SSJ89" s="1019"/>
      <c r="SSK89" s="1019"/>
      <c r="SSL89" s="1019"/>
      <c r="SSM89" s="1019"/>
      <c r="SSN89" s="1019"/>
      <c r="SSO89" s="1019"/>
      <c r="SSP89" s="1019"/>
      <c r="SSQ89" s="1019"/>
      <c r="SSR89" s="1019"/>
      <c r="SSS89" s="1019"/>
      <c r="SST89" s="1019"/>
      <c r="SSU89" s="1019"/>
      <c r="SSV89" s="1019"/>
      <c r="SSW89" s="1019"/>
      <c r="SSX89" s="1019"/>
      <c r="SSY89" s="1019"/>
      <c r="SSZ89" s="1019"/>
      <c r="STA89" s="1019"/>
      <c r="STB89" s="1019"/>
      <c r="STC89" s="1019"/>
      <c r="STD89" s="1019"/>
      <c r="STE89" s="1019"/>
      <c r="STF89" s="1019"/>
      <c r="STG89" s="1019"/>
      <c r="STH89" s="1019"/>
      <c r="STI89" s="1019"/>
      <c r="STJ89" s="1019"/>
      <c r="STK89" s="1019"/>
      <c r="STL89" s="1019"/>
      <c r="STM89" s="1019"/>
      <c r="STN89" s="1019"/>
      <c r="STO89" s="1019"/>
      <c r="STP89" s="1019"/>
      <c r="STQ89" s="1019"/>
      <c r="STR89" s="1019"/>
      <c r="STS89" s="1019"/>
      <c r="STT89" s="1019"/>
      <c r="STU89" s="1019"/>
      <c r="STV89" s="1019"/>
      <c r="STW89" s="1019"/>
      <c r="STX89" s="1019"/>
      <c r="STY89" s="1019"/>
      <c r="STZ89" s="1019"/>
      <c r="SUA89" s="1019"/>
      <c r="SUB89" s="1019"/>
      <c r="SUC89" s="1019"/>
      <c r="SUD89" s="1019"/>
      <c r="SUE89" s="1019"/>
      <c r="SUF89" s="1019"/>
      <c r="SUG89" s="1019"/>
      <c r="SUH89" s="1019"/>
      <c r="SUI89" s="1019"/>
      <c r="SUJ89" s="1019"/>
      <c r="SUK89" s="1019"/>
      <c r="SUL89" s="1019"/>
      <c r="SUM89" s="1019"/>
      <c r="SUN89" s="1019"/>
      <c r="SUO89" s="1019"/>
      <c r="SUP89" s="1019"/>
      <c r="SUQ89" s="1019"/>
      <c r="SUR89" s="1019"/>
      <c r="SUS89" s="1019"/>
      <c r="SUT89" s="1019"/>
      <c r="SUU89" s="1019"/>
      <c r="SUV89" s="1019"/>
      <c r="SUW89" s="1019"/>
      <c r="SUX89" s="1019"/>
      <c r="SUY89" s="1019"/>
      <c r="SUZ89" s="1019"/>
      <c r="SVA89" s="1019"/>
      <c r="SVB89" s="1019"/>
      <c r="SVC89" s="1019"/>
      <c r="SVD89" s="1019"/>
      <c r="SVE89" s="1019"/>
      <c r="SVF89" s="1019"/>
      <c r="SVG89" s="1019"/>
      <c r="SVH89" s="1019"/>
      <c r="SVI89" s="1019"/>
      <c r="SVJ89" s="1019"/>
      <c r="SVK89" s="1019"/>
      <c r="SVL89" s="1019"/>
      <c r="SVM89" s="1019"/>
      <c r="SVN89" s="1019"/>
      <c r="SVO89" s="1019"/>
      <c r="SVP89" s="1019"/>
      <c r="SVQ89" s="1019"/>
      <c r="SVR89" s="1019"/>
      <c r="SVS89" s="1019"/>
      <c r="SVT89" s="1019"/>
      <c r="SVU89" s="1019"/>
      <c r="SVV89" s="1019"/>
      <c r="SVW89" s="1019"/>
      <c r="SVX89" s="1019"/>
      <c r="SVY89" s="1019"/>
      <c r="SVZ89" s="1019"/>
      <c r="SWA89" s="1019"/>
      <c r="SWB89" s="1019"/>
      <c r="SWC89" s="1019"/>
      <c r="SWD89" s="1019"/>
      <c r="SWE89" s="1019"/>
      <c r="SWF89" s="1019"/>
      <c r="SWG89" s="1019"/>
      <c r="SWH89" s="1019"/>
      <c r="SWI89" s="1019"/>
      <c r="SWJ89" s="1019"/>
      <c r="SWK89" s="1019"/>
      <c r="SWL89" s="1019"/>
      <c r="SWM89" s="1019"/>
      <c r="SWN89" s="1019"/>
      <c r="SWO89" s="1019"/>
      <c r="SWP89" s="1019"/>
      <c r="SWQ89" s="1019"/>
      <c r="SWR89" s="1019"/>
      <c r="SWS89" s="1019"/>
      <c r="SWT89" s="1019"/>
      <c r="SWU89" s="1019"/>
      <c r="SWV89" s="1019"/>
      <c r="SWW89" s="1019"/>
      <c r="SWX89" s="1019"/>
      <c r="SWY89" s="1019"/>
      <c r="SWZ89" s="1019"/>
      <c r="SXA89" s="1019"/>
      <c r="SXB89" s="1019"/>
      <c r="SXC89" s="1019"/>
      <c r="SXD89" s="1019"/>
      <c r="SXE89" s="1019"/>
      <c r="SXF89" s="1019"/>
      <c r="SXG89" s="1019"/>
      <c r="SXH89" s="1019"/>
      <c r="SXI89" s="1019"/>
      <c r="SXJ89" s="1019"/>
      <c r="SXK89" s="1019"/>
      <c r="SXL89" s="1019"/>
      <c r="SXM89" s="1019"/>
      <c r="SXN89" s="1019"/>
      <c r="SXO89" s="1019"/>
      <c r="SXP89" s="1019"/>
      <c r="SXQ89" s="1019"/>
      <c r="SXR89" s="1019"/>
      <c r="SXS89" s="1019"/>
      <c r="SXT89" s="1019"/>
      <c r="SXU89" s="1019"/>
      <c r="SXV89" s="1019"/>
      <c r="SXW89" s="1019"/>
      <c r="SXX89" s="1019"/>
      <c r="SXY89" s="1019"/>
      <c r="SXZ89" s="1019"/>
      <c r="SYA89" s="1019"/>
      <c r="SYB89" s="1019"/>
      <c r="SYC89" s="1019"/>
      <c r="SYD89" s="1019"/>
      <c r="SYE89" s="1019"/>
      <c r="SYF89" s="1019"/>
      <c r="SYG89" s="1019"/>
      <c r="SYH89" s="1019"/>
      <c r="SYI89" s="1019"/>
      <c r="SYJ89" s="1019"/>
      <c r="SYK89" s="1019"/>
      <c r="SYL89" s="1019"/>
      <c r="SYM89" s="1019"/>
      <c r="SYN89" s="1019"/>
      <c r="SYO89" s="1019"/>
      <c r="SYP89" s="1019"/>
      <c r="SYQ89" s="1019"/>
      <c r="SYR89" s="1019"/>
      <c r="SYS89" s="1019"/>
      <c r="SYT89" s="1019"/>
      <c r="SYU89" s="1019"/>
      <c r="SYV89" s="1019"/>
      <c r="SYW89" s="1019"/>
      <c r="SYX89" s="1019"/>
      <c r="SYY89" s="1019"/>
      <c r="SYZ89" s="1019"/>
      <c r="SZA89" s="1019"/>
      <c r="SZB89" s="1019"/>
      <c r="SZC89" s="1019"/>
      <c r="SZD89" s="1019"/>
      <c r="SZE89" s="1019"/>
      <c r="SZF89" s="1019"/>
      <c r="SZG89" s="1019"/>
      <c r="SZH89" s="1019"/>
      <c r="SZI89" s="1019"/>
      <c r="SZJ89" s="1019"/>
      <c r="SZK89" s="1019"/>
      <c r="SZL89" s="1019"/>
      <c r="SZM89" s="1019"/>
      <c r="SZN89" s="1019"/>
      <c r="SZO89" s="1019"/>
      <c r="SZP89" s="1019"/>
      <c r="SZQ89" s="1019"/>
      <c r="SZR89" s="1019"/>
      <c r="SZS89" s="1019"/>
      <c r="SZT89" s="1019"/>
      <c r="SZU89" s="1019"/>
      <c r="SZV89" s="1019"/>
      <c r="SZW89" s="1019"/>
      <c r="SZX89" s="1019"/>
      <c r="SZY89" s="1019"/>
      <c r="SZZ89" s="1019"/>
      <c r="TAA89" s="1019"/>
      <c r="TAB89" s="1019"/>
      <c r="TAC89" s="1019"/>
      <c r="TAD89" s="1019"/>
      <c r="TAE89" s="1019"/>
      <c r="TAF89" s="1019"/>
      <c r="TAG89" s="1019"/>
      <c r="TAH89" s="1019"/>
      <c r="TAI89" s="1019"/>
      <c r="TAJ89" s="1019"/>
      <c r="TAK89" s="1019"/>
      <c r="TAL89" s="1019"/>
      <c r="TAM89" s="1019"/>
      <c r="TAN89" s="1019"/>
      <c r="TAO89" s="1019"/>
      <c r="TAP89" s="1019"/>
      <c r="TAQ89" s="1019"/>
      <c r="TAR89" s="1019"/>
      <c r="TAS89" s="1019"/>
      <c r="TAT89" s="1019"/>
      <c r="TAU89" s="1019"/>
      <c r="TAV89" s="1019"/>
      <c r="TAW89" s="1019"/>
      <c r="TAX89" s="1019"/>
      <c r="TAY89" s="1019"/>
      <c r="TAZ89" s="1019"/>
      <c r="TBA89" s="1019"/>
      <c r="TBB89" s="1019"/>
      <c r="TBC89" s="1019"/>
      <c r="TBD89" s="1019"/>
      <c r="TBE89" s="1019"/>
      <c r="TBF89" s="1019"/>
      <c r="TBG89" s="1019"/>
      <c r="TBH89" s="1019"/>
      <c r="TBI89" s="1019"/>
      <c r="TBJ89" s="1019"/>
      <c r="TBK89" s="1019"/>
      <c r="TBL89" s="1019"/>
      <c r="TBM89" s="1019"/>
      <c r="TBN89" s="1019"/>
      <c r="TBO89" s="1019"/>
      <c r="TBP89" s="1019"/>
      <c r="TBQ89" s="1019"/>
      <c r="TBR89" s="1019"/>
      <c r="TBS89" s="1019"/>
      <c r="TBT89" s="1019"/>
      <c r="TBU89" s="1019"/>
      <c r="TBV89" s="1019"/>
      <c r="TBW89" s="1019"/>
      <c r="TBX89" s="1019"/>
      <c r="TBY89" s="1019"/>
      <c r="TBZ89" s="1019"/>
      <c r="TCA89" s="1019"/>
      <c r="TCB89" s="1019"/>
      <c r="TCC89" s="1019"/>
      <c r="TCD89" s="1019"/>
      <c r="TCE89" s="1019"/>
      <c r="TCF89" s="1019"/>
      <c r="TCG89" s="1019"/>
      <c r="TCH89" s="1019"/>
      <c r="TCI89" s="1019"/>
      <c r="TCJ89" s="1019"/>
      <c r="TCK89" s="1019"/>
      <c r="TCL89" s="1019"/>
      <c r="TCM89" s="1019"/>
      <c r="TCN89" s="1019"/>
      <c r="TCO89" s="1019"/>
      <c r="TCP89" s="1019"/>
      <c r="TCQ89" s="1019"/>
      <c r="TCR89" s="1019"/>
      <c r="TCS89" s="1019"/>
      <c r="TCT89" s="1019"/>
      <c r="TCU89" s="1019"/>
      <c r="TCV89" s="1019"/>
      <c r="TCW89" s="1019"/>
      <c r="TCX89" s="1019"/>
      <c r="TCY89" s="1019"/>
      <c r="TCZ89" s="1019"/>
      <c r="TDA89" s="1019"/>
      <c r="TDB89" s="1019"/>
      <c r="TDC89" s="1019"/>
      <c r="TDD89" s="1019"/>
      <c r="TDE89" s="1019"/>
      <c r="TDF89" s="1019"/>
      <c r="TDG89" s="1019"/>
      <c r="TDH89" s="1019"/>
      <c r="TDI89" s="1019"/>
      <c r="TDJ89" s="1019"/>
      <c r="TDK89" s="1019"/>
      <c r="TDL89" s="1019"/>
      <c r="TDM89" s="1019"/>
      <c r="TDN89" s="1019"/>
      <c r="TDO89" s="1019"/>
      <c r="TDP89" s="1019"/>
      <c r="TDQ89" s="1019"/>
      <c r="TDR89" s="1019"/>
      <c r="TDS89" s="1019"/>
      <c r="TDT89" s="1019"/>
      <c r="TDU89" s="1019"/>
      <c r="TDV89" s="1019"/>
      <c r="TDW89" s="1019"/>
      <c r="TDX89" s="1019"/>
      <c r="TDY89" s="1019"/>
      <c r="TDZ89" s="1019"/>
      <c r="TEA89" s="1019"/>
      <c r="TEB89" s="1019"/>
      <c r="TEC89" s="1019"/>
      <c r="TED89" s="1019"/>
      <c r="TEE89" s="1019"/>
      <c r="TEF89" s="1019"/>
      <c r="TEG89" s="1019"/>
      <c r="TEH89" s="1019"/>
      <c r="TEI89" s="1019"/>
      <c r="TEJ89" s="1019"/>
      <c r="TEK89" s="1019"/>
      <c r="TEL89" s="1019"/>
      <c r="TEM89" s="1019"/>
      <c r="TEN89" s="1019"/>
      <c r="TEO89" s="1019"/>
      <c r="TEP89" s="1019"/>
      <c r="TEQ89" s="1019"/>
      <c r="TER89" s="1019"/>
      <c r="TES89" s="1019"/>
      <c r="TET89" s="1019"/>
      <c r="TEU89" s="1019"/>
      <c r="TEV89" s="1019"/>
      <c r="TEW89" s="1019"/>
      <c r="TEX89" s="1019"/>
      <c r="TEY89" s="1019"/>
      <c r="TEZ89" s="1019"/>
      <c r="TFA89" s="1019"/>
      <c r="TFB89" s="1019"/>
      <c r="TFC89" s="1019"/>
      <c r="TFD89" s="1019"/>
      <c r="TFE89" s="1019"/>
      <c r="TFF89" s="1019"/>
      <c r="TFG89" s="1019"/>
      <c r="TFH89" s="1019"/>
      <c r="TFI89" s="1019"/>
      <c r="TFJ89" s="1019"/>
      <c r="TFK89" s="1019"/>
      <c r="TFL89" s="1019"/>
      <c r="TFM89" s="1019"/>
      <c r="TFN89" s="1019"/>
      <c r="TFO89" s="1019"/>
      <c r="TFP89" s="1019"/>
      <c r="TFQ89" s="1019"/>
      <c r="TFR89" s="1019"/>
      <c r="TFS89" s="1019"/>
      <c r="TFT89" s="1019"/>
      <c r="TFU89" s="1019"/>
      <c r="TFV89" s="1019"/>
      <c r="TFW89" s="1019"/>
      <c r="TFX89" s="1019"/>
      <c r="TFY89" s="1019"/>
      <c r="TFZ89" s="1019"/>
      <c r="TGA89" s="1019"/>
      <c r="TGB89" s="1019"/>
      <c r="TGC89" s="1019"/>
      <c r="TGD89" s="1019"/>
      <c r="TGE89" s="1019"/>
      <c r="TGF89" s="1019"/>
      <c r="TGG89" s="1019"/>
      <c r="TGH89" s="1019"/>
      <c r="TGI89" s="1019"/>
      <c r="TGJ89" s="1019"/>
      <c r="TGK89" s="1019"/>
      <c r="TGL89" s="1019"/>
      <c r="TGM89" s="1019"/>
      <c r="TGN89" s="1019"/>
      <c r="TGO89" s="1019"/>
      <c r="TGP89" s="1019"/>
      <c r="TGQ89" s="1019"/>
      <c r="TGR89" s="1019"/>
      <c r="TGS89" s="1019"/>
      <c r="TGT89" s="1019"/>
      <c r="TGU89" s="1019"/>
      <c r="TGV89" s="1019"/>
      <c r="TGW89" s="1019"/>
      <c r="TGX89" s="1019"/>
      <c r="TGY89" s="1019"/>
      <c r="TGZ89" s="1019"/>
      <c r="THA89" s="1019"/>
      <c r="THB89" s="1019"/>
      <c r="THC89" s="1019"/>
      <c r="THD89" s="1019"/>
      <c r="THE89" s="1019"/>
      <c r="THF89" s="1019"/>
      <c r="THG89" s="1019"/>
      <c r="THH89" s="1019"/>
      <c r="THI89" s="1019"/>
      <c r="THJ89" s="1019"/>
      <c r="THK89" s="1019"/>
      <c r="THL89" s="1019"/>
      <c r="THM89" s="1019"/>
      <c r="THN89" s="1019"/>
      <c r="THO89" s="1019"/>
      <c r="THP89" s="1019"/>
      <c r="THQ89" s="1019"/>
      <c r="THR89" s="1019"/>
      <c r="THS89" s="1019"/>
      <c r="THT89" s="1019"/>
      <c r="THU89" s="1019"/>
      <c r="THV89" s="1019"/>
      <c r="THW89" s="1019"/>
      <c r="THX89" s="1019"/>
      <c r="THY89" s="1019"/>
      <c r="THZ89" s="1019"/>
      <c r="TIA89" s="1019"/>
      <c r="TIB89" s="1019"/>
      <c r="TIC89" s="1019"/>
      <c r="TID89" s="1019"/>
      <c r="TIE89" s="1019"/>
      <c r="TIF89" s="1019"/>
      <c r="TIG89" s="1019"/>
      <c r="TIH89" s="1019"/>
      <c r="TII89" s="1019"/>
      <c r="TIJ89" s="1019"/>
      <c r="TIK89" s="1019"/>
      <c r="TIL89" s="1019"/>
      <c r="TIM89" s="1019"/>
      <c r="TIN89" s="1019"/>
      <c r="TIO89" s="1019"/>
      <c r="TIP89" s="1019"/>
      <c r="TIQ89" s="1019"/>
      <c r="TIR89" s="1019"/>
      <c r="TIS89" s="1019"/>
      <c r="TIT89" s="1019"/>
      <c r="TIU89" s="1019"/>
      <c r="TIV89" s="1019"/>
      <c r="TIW89" s="1019"/>
      <c r="TIX89" s="1019"/>
      <c r="TIY89" s="1019"/>
      <c r="TIZ89" s="1019"/>
      <c r="TJA89" s="1019"/>
      <c r="TJB89" s="1019"/>
      <c r="TJC89" s="1019"/>
      <c r="TJD89" s="1019"/>
      <c r="TJE89" s="1019"/>
      <c r="TJF89" s="1019"/>
      <c r="TJG89" s="1019"/>
      <c r="TJH89" s="1019"/>
      <c r="TJI89" s="1019"/>
      <c r="TJJ89" s="1019"/>
      <c r="TJK89" s="1019"/>
      <c r="TJL89" s="1019"/>
      <c r="TJM89" s="1019"/>
      <c r="TJN89" s="1019"/>
      <c r="TJO89" s="1019"/>
      <c r="TJP89" s="1019"/>
      <c r="TJQ89" s="1019"/>
      <c r="TJR89" s="1019"/>
      <c r="TJS89" s="1019"/>
      <c r="TJT89" s="1019"/>
      <c r="TJU89" s="1019"/>
      <c r="TJV89" s="1019"/>
      <c r="TJW89" s="1019"/>
      <c r="TJX89" s="1019"/>
      <c r="TJY89" s="1019"/>
      <c r="TJZ89" s="1019"/>
      <c r="TKA89" s="1019"/>
      <c r="TKB89" s="1019"/>
      <c r="TKC89" s="1019"/>
      <c r="TKD89" s="1019"/>
      <c r="TKE89" s="1019"/>
      <c r="TKF89" s="1019"/>
      <c r="TKG89" s="1019"/>
      <c r="TKH89" s="1019"/>
      <c r="TKI89" s="1019"/>
      <c r="TKJ89" s="1019"/>
      <c r="TKK89" s="1019"/>
      <c r="TKL89" s="1019"/>
      <c r="TKM89" s="1019"/>
      <c r="TKN89" s="1019"/>
      <c r="TKO89" s="1019"/>
      <c r="TKP89" s="1019"/>
      <c r="TKQ89" s="1019"/>
      <c r="TKR89" s="1019"/>
      <c r="TKS89" s="1019"/>
      <c r="TKT89" s="1019"/>
      <c r="TKU89" s="1019"/>
      <c r="TKV89" s="1019"/>
      <c r="TKW89" s="1019"/>
      <c r="TKX89" s="1019"/>
      <c r="TKY89" s="1019"/>
      <c r="TKZ89" s="1019"/>
      <c r="TLA89" s="1019"/>
      <c r="TLB89" s="1019"/>
      <c r="TLC89" s="1019"/>
      <c r="TLD89" s="1019"/>
      <c r="TLE89" s="1019"/>
      <c r="TLF89" s="1019"/>
      <c r="TLG89" s="1019"/>
      <c r="TLH89" s="1019"/>
      <c r="TLI89" s="1019"/>
      <c r="TLJ89" s="1019"/>
      <c r="TLK89" s="1019"/>
      <c r="TLL89" s="1019"/>
      <c r="TLM89" s="1019"/>
      <c r="TLN89" s="1019"/>
      <c r="TLO89" s="1019"/>
      <c r="TLP89" s="1019"/>
      <c r="TLQ89" s="1019"/>
      <c r="TLR89" s="1019"/>
      <c r="TLS89" s="1019"/>
      <c r="TLT89" s="1019"/>
      <c r="TLU89" s="1019"/>
      <c r="TLV89" s="1019"/>
      <c r="TLW89" s="1019"/>
      <c r="TLX89" s="1019"/>
      <c r="TLY89" s="1019"/>
      <c r="TLZ89" s="1019"/>
      <c r="TMA89" s="1019"/>
      <c r="TMB89" s="1019"/>
      <c r="TMC89" s="1019"/>
      <c r="TMD89" s="1019"/>
      <c r="TME89" s="1019"/>
      <c r="TMF89" s="1019"/>
      <c r="TMG89" s="1019"/>
      <c r="TMH89" s="1019"/>
      <c r="TMI89" s="1019"/>
      <c r="TMJ89" s="1019"/>
      <c r="TMK89" s="1019"/>
      <c r="TML89" s="1019"/>
      <c r="TMM89" s="1019"/>
      <c r="TMN89" s="1019"/>
      <c r="TMO89" s="1019"/>
      <c r="TMP89" s="1019"/>
      <c r="TMQ89" s="1019"/>
      <c r="TMR89" s="1019"/>
      <c r="TMS89" s="1019"/>
      <c r="TMT89" s="1019"/>
      <c r="TMU89" s="1019"/>
      <c r="TMV89" s="1019"/>
      <c r="TMW89" s="1019"/>
      <c r="TMX89" s="1019"/>
      <c r="TMY89" s="1019"/>
      <c r="TMZ89" s="1019"/>
      <c r="TNA89" s="1019"/>
      <c r="TNB89" s="1019"/>
      <c r="TNC89" s="1019"/>
      <c r="TND89" s="1019"/>
      <c r="TNE89" s="1019"/>
      <c r="TNF89" s="1019"/>
      <c r="TNG89" s="1019"/>
      <c r="TNH89" s="1019"/>
      <c r="TNI89" s="1019"/>
      <c r="TNJ89" s="1019"/>
      <c r="TNK89" s="1019"/>
      <c r="TNL89" s="1019"/>
      <c r="TNM89" s="1019"/>
      <c r="TNN89" s="1019"/>
      <c r="TNO89" s="1019"/>
      <c r="TNP89" s="1019"/>
      <c r="TNQ89" s="1019"/>
      <c r="TNR89" s="1019"/>
      <c r="TNS89" s="1019"/>
      <c r="TNT89" s="1019"/>
      <c r="TNU89" s="1019"/>
      <c r="TNV89" s="1019"/>
      <c r="TNW89" s="1019"/>
      <c r="TNX89" s="1019"/>
      <c r="TNY89" s="1019"/>
      <c r="TNZ89" s="1019"/>
      <c r="TOA89" s="1019"/>
      <c r="TOB89" s="1019"/>
      <c r="TOC89" s="1019"/>
      <c r="TOD89" s="1019"/>
      <c r="TOE89" s="1019"/>
      <c r="TOF89" s="1019"/>
      <c r="TOG89" s="1019"/>
      <c r="TOH89" s="1019"/>
      <c r="TOI89" s="1019"/>
      <c r="TOJ89" s="1019"/>
      <c r="TOK89" s="1019"/>
      <c r="TOL89" s="1019"/>
      <c r="TOM89" s="1019"/>
      <c r="TON89" s="1019"/>
      <c r="TOO89" s="1019"/>
      <c r="TOP89" s="1019"/>
      <c r="TOQ89" s="1019"/>
      <c r="TOR89" s="1019"/>
      <c r="TOS89" s="1019"/>
      <c r="TOT89" s="1019"/>
      <c r="TOU89" s="1019"/>
      <c r="TOV89" s="1019"/>
      <c r="TOW89" s="1019"/>
      <c r="TOX89" s="1019"/>
      <c r="TOY89" s="1019"/>
      <c r="TOZ89" s="1019"/>
      <c r="TPA89" s="1019"/>
      <c r="TPB89" s="1019"/>
      <c r="TPC89" s="1019"/>
      <c r="TPD89" s="1019"/>
      <c r="TPE89" s="1019"/>
      <c r="TPF89" s="1019"/>
      <c r="TPG89" s="1019"/>
      <c r="TPH89" s="1019"/>
      <c r="TPI89" s="1019"/>
      <c r="TPJ89" s="1019"/>
      <c r="TPK89" s="1019"/>
      <c r="TPL89" s="1019"/>
      <c r="TPM89" s="1019"/>
      <c r="TPN89" s="1019"/>
      <c r="TPO89" s="1019"/>
      <c r="TPP89" s="1019"/>
      <c r="TPQ89" s="1019"/>
      <c r="TPR89" s="1019"/>
      <c r="TPS89" s="1019"/>
      <c r="TPT89" s="1019"/>
      <c r="TPU89" s="1019"/>
      <c r="TPV89" s="1019"/>
      <c r="TPW89" s="1019"/>
      <c r="TPX89" s="1019"/>
      <c r="TPY89" s="1019"/>
      <c r="TPZ89" s="1019"/>
      <c r="TQA89" s="1019"/>
      <c r="TQB89" s="1019"/>
      <c r="TQC89" s="1019"/>
      <c r="TQD89" s="1019"/>
      <c r="TQE89" s="1019"/>
      <c r="TQF89" s="1019"/>
      <c r="TQG89" s="1019"/>
      <c r="TQH89" s="1019"/>
      <c r="TQI89" s="1019"/>
      <c r="TQJ89" s="1019"/>
      <c r="TQK89" s="1019"/>
      <c r="TQL89" s="1019"/>
      <c r="TQM89" s="1019"/>
      <c r="TQN89" s="1019"/>
      <c r="TQO89" s="1019"/>
      <c r="TQP89" s="1019"/>
      <c r="TQQ89" s="1019"/>
      <c r="TQR89" s="1019"/>
      <c r="TQS89" s="1019"/>
      <c r="TQT89" s="1019"/>
      <c r="TQU89" s="1019"/>
      <c r="TQV89" s="1019"/>
      <c r="TQW89" s="1019"/>
      <c r="TQX89" s="1019"/>
      <c r="TQY89" s="1019"/>
      <c r="TQZ89" s="1019"/>
      <c r="TRA89" s="1019"/>
      <c r="TRB89" s="1019"/>
      <c r="TRC89" s="1019"/>
      <c r="TRD89" s="1019"/>
      <c r="TRE89" s="1019"/>
      <c r="TRF89" s="1019"/>
      <c r="TRG89" s="1019"/>
      <c r="TRH89" s="1019"/>
      <c r="TRI89" s="1019"/>
      <c r="TRJ89" s="1019"/>
      <c r="TRK89" s="1019"/>
      <c r="TRL89" s="1019"/>
      <c r="TRM89" s="1019"/>
      <c r="TRN89" s="1019"/>
      <c r="TRO89" s="1019"/>
      <c r="TRP89" s="1019"/>
      <c r="TRQ89" s="1019"/>
      <c r="TRR89" s="1019"/>
      <c r="TRS89" s="1019"/>
      <c r="TRT89" s="1019"/>
      <c r="TRU89" s="1019"/>
      <c r="TRV89" s="1019"/>
      <c r="TRW89" s="1019"/>
      <c r="TRX89" s="1019"/>
      <c r="TRY89" s="1019"/>
      <c r="TRZ89" s="1019"/>
      <c r="TSA89" s="1019"/>
      <c r="TSB89" s="1019"/>
      <c r="TSC89" s="1019"/>
      <c r="TSD89" s="1019"/>
      <c r="TSE89" s="1019"/>
      <c r="TSF89" s="1019"/>
      <c r="TSG89" s="1019"/>
      <c r="TSH89" s="1019"/>
      <c r="TSI89" s="1019"/>
      <c r="TSJ89" s="1019"/>
      <c r="TSK89" s="1019"/>
      <c r="TSL89" s="1019"/>
      <c r="TSM89" s="1019"/>
      <c r="TSN89" s="1019"/>
      <c r="TSO89" s="1019"/>
      <c r="TSP89" s="1019"/>
      <c r="TSQ89" s="1019"/>
      <c r="TSR89" s="1019"/>
      <c r="TSS89" s="1019"/>
      <c r="TST89" s="1019"/>
      <c r="TSU89" s="1019"/>
      <c r="TSV89" s="1019"/>
      <c r="TSW89" s="1019"/>
      <c r="TSX89" s="1019"/>
      <c r="TSY89" s="1019"/>
      <c r="TSZ89" s="1019"/>
      <c r="TTA89" s="1019"/>
      <c r="TTB89" s="1019"/>
      <c r="TTC89" s="1019"/>
      <c r="TTD89" s="1019"/>
      <c r="TTE89" s="1019"/>
      <c r="TTF89" s="1019"/>
      <c r="TTG89" s="1019"/>
      <c r="TTH89" s="1019"/>
      <c r="TTI89" s="1019"/>
      <c r="TTJ89" s="1019"/>
      <c r="TTK89" s="1019"/>
      <c r="TTL89" s="1019"/>
      <c r="TTM89" s="1019"/>
      <c r="TTN89" s="1019"/>
      <c r="TTO89" s="1019"/>
      <c r="TTP89" s="1019"/>
      <c r="TTQ89" s="1019"/>
      <c r="TTR89" s="1019"/>
      <c r="TTS89" s="1019"/>
      <c r="TTT89" s="1019"/>
      <c r="TTU89" s="1019"/>
      <c r="TTV89" s="1019"/>
      <c r="TTW89" s="1019"/>
      <c r="TTX89" s="1019"/>
      <c r="TTY89" s="1019"/>
      <c r="TTZ89" s="1019"/>
      <c r="TUA89" s="1019"/>
      <c r="TUB89" s="1019"/>
      <c r="TUC89" s="1019"/>
      <c r="TUD89" s="1019"/>
      <c r="TUE89" s="1019"/>
      <c r="TUF89" s="1019"/>
      <c r="TUG89" s="1019"/>
      <c r="TUH89" s="1019"/>
      <c r="TUI89" s="1019"/>
      <c r="TUJ89" s="1019"/>
      <c r="TUK89" s="1019"/>
      <c r="TUL89" s="1019"/>
      <c r="TUM89" s="1019"/>
      <c r="TUN89" s="1019"/>
      <c r="TUO89" s="1019"/>
      <c r="TUP89" s="1019"/>
      <c r="TUQ89" s="1019"/>
      <c r="TUR89" s="1019"/>
      <c r="TUS89" s="1019"/>
      <c r="TUT89" s="1019"/>
      <c r="TUU89" s="1019"/>
      <c r="TUV89" s="1019"/>
      <c r="TUW89" s="1019"/>
      <c r="TUX89" s="1019"/>
      <c r="TUY89" s="1019"/>
      <c r="TUZ89" s="1019"/>
      <c r="TVA89" s="1019"/>
      <c r="TVB89" s="1019"/>
      <c r="TVC89" s="1019"/>
      <c r="TVD89" s="1019"/>
      <c r="TVE89" s="1019"/>
      <c r="TVF89" s="1019"/>
      <c r="TVG89" s="1019"/>
      <c r="TVH89" s="1019"/>
      <c r="TVI89" s="1019"/>
      <c r="TVJ89" s="1019"/>
      <c r="TVK89" s="1019"/>
      <c r="TVL89" s="1019"/>
      <c r="TVM89" s="1019"/>
      <c r="TVN89" s="1019"/>
      <c r="TVO89" s="1019"/>
      <c r="TVP89" s="1019"/>
      <c r="TVQ89" s="1019"/>
      <c r="TVR89" s="1019"/>
      <c r="TVS89" s="1019"/>
      <c r="TVT89" s="1019"/>
      <c r="TVU89" s="1019"/>
      <c r="TVV89" s="1019"/>
      <c r="TVW89" s="1019"/>
      <c r="TVX89" s="1019"/>
      <c r="TVY89" s="1019"/>
      <c r="TVZ89" s="1019"/>
      <c r="TWA89" s="1019"/>
      <c r="TWB89" s="1019"/>
      <c r="TWC89" s="1019"/>
      <c r="TWD89" s="1019"/>
      <c r="TWE89" s="1019"/>
      <c r="TWF89" s="1019"/>
      <c r="TWG89" s="1019"/>
      <c r="TWH89" s="1019"/>
      <c r="TWI89" s="1019"/>
      <c r="TWJ89" s="1019"/>
      <c r="TWK89" s="1019"/>
      <c r="TWL89" s="1019"/>
      <c r="TWM89" s="1019"/>
      <c r="TWN89" s="1019"/>
      <c r="TWO89" s="1019"/>
      <c r="TWP89" s="1019"/>
      <c r="TWQ89" s="1019"/>
      <c r="TWR89" s="1019"/>
      <c r="TWS89" s="1019"/>
      <c r="TWT89" s="1019"/>
      <c r="TWU89" s="1019"/>
      <c r="TWV89" s="1019"/>
      <c r="TWW89" s="1019"/>
      <c r="TWX89" s="1019"/>
      <c r="TWY89" s="1019"/>
      <c r="TWZ89" s="1019"/>
      <c r="TXA89" s="1019"/>
      <c r="TXB89" s="1019"/>
      <c r="TXC89" s="1019"/>
      <c r="TXD89" s="1019"/>
      <c r="TXE89" s="1019"/>
      <c r="TXF89" s="1019"/>
      <c r="TXG89" s="1019"/>
      <c r="TXH89" s="1019"/>
      <c r="TXI89" s="1019"/>
      <c r="TXJ89" s="1019"/>
      <c r="TXK89" s="1019"/>
      <c r="TXL89" s="1019"/>
      <c r="TXM89" s="1019"/>
      <c r="TXN89" s="1019"/>
      <c r="TXO89" s="1019"/>
      <c r="TXP89" s="1019"/>
      <c r="TXQ89" s="1019"/>
      <c r="TXR89" s="1019"/>
      <c r="TXS89" s="1019"/>
      <c r="TXT89" s="1019"/>
      <c r="TXU89" s="1019"/>
      <c r="TXV89" s="1019"/>
      <c r="TXW89" s="1019"/>
      <c r="TXX89" s="1019"/>
      <c r="TXY89" s="1019"/>
      <c r="TXZ89" s="1019"/>
      <c r="TYA89" s="1019"/>
      <c r="TYB89" s="1019"/>
      <c r="TYC89" s="1019"/>
      <c r="TYD89" s="1019"/>
      <c r="TYE89" s="1019"/>
      <c r="TYF89" s="1019"/>
      <c r="TYG89" s="1019"/>
      <c r="TYH89" s="1019"/>
      <c r="TYI89" s="1019"/>
      <c r="TYJ89" s="1019"/>
      <c r="TYK89" s="1019"/>
      <c r="TYL89" s="1019"/>
      <c r="TYM89" s="1019"/>
      <c r="TYN89" s="1019"/>
      <c r="TYO89" s="1019"/>
      <c r="TYP89" s="1019"/>
      <c r="TYQ89" s="1019"/>
      <c r="TYR89" s="1019"/>
      <c r="TYS89" s="1019"/>
      <c r="TYT89" s="1019"/>
      <c r="TYU89" s="1019"/>
      <c r="TYV89" s="1019"/>
      <c r="TYW89" s="1019"/>
      <c r="TYX89" s="1019"/>
      <c r="TYY89" s="1019"/>
      <c r="TYZ89" s="1019"/>
      <c r="TZA89" s="1019"/>
      <c r="TZB89" s="1019"/>
      <c r="TZC89" s="1019"/>
      <c r="TZD89" s="1019"/>
      <c r="TZE89" s="1019"/>
      <c r="TZF89" s="1019"/>
      <c r="TZG89" s="1019"/>
      <c r="TZH89" s="1019"/>
      <c r="TZI89" s="1019"/>
      <c r="TZJ89" s="1019"/>
      <c r="TZK89" s="1019"/>
      <c r="TZL89" s="1019"/>
      <c r="TZM89" s="1019"/>
      <c r="TZN89" s="1019"/>
      <c r="TZO89" s="1019"/>
      <c r="TZP89" s="1019"/>
      <c r="TZQ89" s="1019"/>
      <c r="TZR89" s="1019"/>
      <c r="TZS89" s="1019"/>
      <c r="TZT89" s="1019"/>
      <c r="TZU89" s="1019"/>
      <c r="TZV89" s="1019"/>
      <c r="TZW89" s="1019"/>
      <c r="TZX89" s="1019"/>
      <c r="TZY89" s="1019"/>
      <c r="TZZ89" s="1019"/>
      <c r="UAA89" s="1019"/>
      <c r="UAB89" s="1019"/>
      <c r="UAC89" s="1019"/>
      <c r="UAD89" s="1019"/>
      <c r="UAE89" s="1019"/>
      <c r="UAF89" s="1019"/>
      <c r="UAG89" s="1019"/>
      <c r="UAH89" s="1019"/>
      <c r="UAI89" s="1019"/>
      <c r="UAJ89" s="1019"/>
      <c r="UAK89" s="1019"/>
      <c r="UAL89" s="1019"/>
      <c r="UAM89" s="1019"/>
      <c r="UAN89" s="1019"/>
      <c r="UAO89" s="1019"/>
      <c r="UAP89" s="1019"/>
      <c r="UAQ89" s="1019"/>
      <c r="UAR89" s="1019"/>
      <c r="UAS89" s="1019"/>
      <c r="UAT89" s="1019"/>
      <c r="UAU89" s="1019"/>
      <c r="UAV89" s="1019"/>
      <c r="UAW89" s="1019"/>
      <c r="UAX89" s="1019"/>
      <c r="UAY89" s="1019"/>
      <c r="UAZ89" s="1019"/>
      <c r="UBA89" s="1019"/>
      <c r="UBB89" s="1019"/>
      <c r="UBC89" s="1019"/>
      <c r="UBD89" s="1019"/>
      <c r="UBE89" s="1019"/>
      <c r="UBF89" s="1019"/>
      <c r="UBG89" s="1019"/>
      <c r="UBH89" s="1019"/>
      <c r="UBI89" s="1019"/>
      <c r="UBJ89" s="1019"/>
      <c r="UBK89" s="1019"/>
      <c r="UBL89" s="1019"/>
      <c r="UBM89" s="1019"/>
      <c r="UBN89" s="1019"/>
      <c r="UBO89" s="1019"/>
      <c r="UBP89" s="1019"/>
      <c r="UBQ89" s="1019"/>
      <c r="UBR89" s="1019"/>
      <c r="UBS89" s="1019"/>
      <c r="UBT89" s="1019"/>
      <c r="UBU89" s="1019"/>
      <c r="UBV89" s="1019"/>
      <c r="UBW89" s="1019"/>
      <c r="UBX89" s="1019"/>
      <c r="UBY89" s="1019"/>
      <c r="UBZ89" s="1019"/>
      <c r="UCA89" s="1019"/>
      <c r="UCB89" s="1019"/>
      <c r="UCC89" s="1019"/>
      <c r="UCD89" s="1019"/>
      <c r="UCE89" s="1019"/>
      <c r="UCF89" s="1019"/>
      <c r="UCG89" s="1019"/>
      <c r="UCH89" s="1019"/>
      <c r="UCI89" s="1019"/>
      <c r="UCJ89" s="1019"/>
      <c r="UCK89" s="1019"/>
      <c r="UCL89" s="1019"/>
      <c r="UCM89" s="1019"/>
      <c r="UCN89" s="1019"/>
      <c r="UCO89" s="1019"/>
      <c r="UCP89" s="1019"/>
      <c r="UCQ89" s="1019"/>
      <c r="UCR89" s="1019"/>
      <c r="UCS89" s="1019"/>
      <c r="UCT89" s="1019"/>
      <c r="UCU89" s="1019"/>
      <c r="UCV89" s="1019"/>
      <c r="UCW89" s="1019"/>
      <c r="UCX89" s="1019"/>
      <c r="UCY89" s="1019"/>
      <c r="UCZ89" s="1019"/>
      <c r="UDA89" s="1019"/>
      <c r="UDB89" s="1019"/>
      <c r="UDC89" s="1019"/>
      <c r="UDD89" s="1019"/>
      <c r="UDE89" s="1019"/>
      <c r="UDF89" s="1019"/>
      <c r="UDG89" s="1019"/>
      <c r="UDH89" s="1019"/>
      <c r="UDI89" s="1019"/>
      <c r="UDJ89" s="1019"/>
      <c r="UDK89" s="1019"/>
      <c r="UDL89" s="1019"/>
      <c r="UDM89" s="1019"/>
      <c r="UDN89" s="1019"/>
      <c r="UDO89" s="1019"/>
      <c r="UDP89" s="1019"/>
      <c r="UDQ89" s="1019"/>
      <c r="UDR89" s="1019"/>
      <c r="UDS89" s="1019"/>
      <c r="UDT89" s="1019"/>
      <c r="UDU89" s="1019"/>
      <c r="UDV89" s="1019"/>
      <c r="UDW89" s="1019"/>
      <c r="UDX89" s="1019"/>
      <c r="UDY89" s="1019"/>
      <c r="UDZ89" s="1019"/>
      <c r="UEA89" s="1019"/>
      <c r="UEB89" s="1019"/>
      <c r="UEC89" s="1019"/>
      <c r="UED89" s="1019"/>
      <c r="UEE89" s="1019"/>
      <c r="UEF89" s="1019"/>
      <c r="UEG89" s="1019"/>
      <c r="UEH89" s="1019"/>
      <c r="UEI89" s="1019"/>
      <c r="UEJ89" s="1019"/>
      <c r="UEK89" s="1019"/>
      <c r="UEL89" s="1019"/>
      <c r="UEM89" s="1019"/>
      <c r="UEN89" s="1019"/>
      <c r="UEO89" s="1019"/>
      <c r="UEP89" s="1019"/>
      <c r="UEQ89" s="1019"/>
      <c r="UER89" s="1019"/>
      <c r="UES89" s="1019"/>
      <c r="UET89" s="1019"/>
      <c r="UEU89" s="1019"/>
      <c r="UEV89" s="1019"/>
      <c r="UEW89" s="1019"/>
      <c r="UEX89" s="1019"/>
      <c r="UEY89" s="1019"/>
      <c r="UEZ89" s="1019"/>
      <c r="UFA89" s="1019"/>
      <c r="UFB89" s="1019"/>
      <c r="UFC89" s="1019"/>
      <c r="UFD89" s="1019"/>
      <c r="UFE89" s="1019"/>
      <c r="UFF89" s="1019"/>
      <c r="UFG89" s="1019"/>
      <c r="UFH89" s="1019"/>
      <c r="UFI89" s="1019"/>
      <c r="UFJ89" s="1019"/>
      <c r="UFK89" s="1019"/>
      <c r="UFL89" s="1019"/>
      <c r="UFM89" s="1019"/>
      <c r="UFN89" s="1019"/>
      <c r="UFO89" s="1019"/>
      <c r="UFP89" s="1019"/>
      <c r="UFQ89" s="1019"/>
      <c r="UFR89" s="1019"/>
      <c r="UFS89" s="1019"/>
      <c r="UFT89" s="1019"/>
      <c r="UFU89" s="1019"/>
      <c r="UFV89" s="1019"/>
      <c r="UFW89" s="1019"/>
      <c r="UFX89" s="1019"/>
      <c r="UFY89" s="1019"/>
      <c r="UFZ89" s="1019"/>
      <c r="UGA89" s="1019"/>
      <c r="UGB89" s="1019"/>
      <c r="UGC89" s="1019"/>
      <c r="UGD89" s="1019"/>
      <c r="UGE89" s="1019"/>
      <c r="UGF89" s="1019"/>
      <c r="UGG89" s="1019"/>
      <c r="UGH89" s="1019"/>
      <c r="UGI89" s="1019"/>
      <c r="UGJ89" s="1019"/>
      <c r="UGK89" s="1019"/>
      <c r="UGL89" s="1019"/>
      <c r="UGM89" s="1019"/>
      <c r="UGN89" s="1019"/>
      <c r="UGO89" s="1019"/>
      <c r="UGP89" s="1019"/>
      <c r="UGQ89" s="1019"/>
      <c r="UGR89" s="1019"/>
      <c r="UGS89" s="1019"/>
      <c r="UGT89" s="1019"/>
      <c r="UGU89" s="1019"/>
      <c r="UGV89" s="1019"/>
      <c r="UGW89" s="1019"/>
      <c r="UGX89" s="1019"/>
      <c r="UGY89" s="1019"/>
      <c r="UGZ89" s="1019"/>
      <c r="UHA89" s="1019"/>
      <c r="UHB89" s="1019"/>
      <c r="UHC89" s="1019"/>
      <c r="UHD89" s="1019"/>
      <c r="UHE89" s="1019"/>
      <c r="UHF89" s="1019"/>
      <c r="UHG89" s="1019"/>
      <c r="UHH89" s="1019"/>
      <c r="UHI89" s="1019"/>
      <c r="UHJ89" s="1019"/>
      <c r="UHK89" s="1019"/>
      <c r="UHL89" s="1019"/>
      <c r="UHM89" s="1019"/>
      <c r="UHN89" s="1019"/>
      <c r="UHO89" s="1019"/>
      <c r="UHP89" s="1019"/>
      <c r="UHQ89" s="1019"/>
      <c r="UHR89" s="1019"/>
      <c r="UHS89" s="1019"/>
      <c r="UHT89" s="1019"/>
      <c r="UHU89" s="1019"/>
      <c r="UHV89" s="1019"/>
      <c r="UHW89" s="1019"/>
      <c r="UHX89" s="1019"/>
      <c r="UHY89" s="1019"/>
      <c r="UHZ89" s="1019"/>
      <c r="UIA89" s="1019"/>
      <c r="UIB89" s="1019"/>
      <c r="UIC89" s="1019"/>
      <c r="UID89" s="1019"/>
      <c r="UIE89" s="1019"/>
      <c r="UIF89" s="1019"/>
      <c r="UIG89" s="1019"/>
      <c r="UIH89" s="1019"/>
      <c r="UII89" s="1019"/>
      <c r="UIJ89" s="1019"/>
      <c r="UIK89" s="1019"/>
      <c r="UIL89" s="1019"/>
      <c r="UIM89" s="1019"/>
      <c r="UIN89" s="1019"/>
      <c r="UIO89" s="1019"/>
      <c r="UIP89" s="1019"/>
      <c r="UIQ89" s="1019"/>
      <c r="UIR89" s="1019"/>
      <c r="UIS89" s="1019"/>
      <c r="UIT89" s="1019"/>
      <c r="UIU89" s="1019"/>
      <c r="UIV89" s="1019"/>
      <c r="UIW89" s="1019"/>
      <c r="UIX89" s="1019"/>
      <c r="UIY89" s="1019"/>
      <c r="UIZ89" s="1019"/>
      <c r="UJA89" s="1019"/>
      <c r="UJB89" s="1019"/>
      <c r="UJC89" s="1019"/>
      <c r="UJD89" s="1019"/>
      <c r="UJE89" s="1019"/>
      <c r="UJF89" s="1019"/>
      <c r="UJG89" s="1019"/>
      <c r="UJH89" s="1019"/>
      <c r="UJI89" s="1019"/>
      <c r="UJJ89" s="1019"/>
      <c r="UJK89" s="1019"/>
      <c r="UJL89" s="1019"/>
      <c r="UJM89" s="1019"/>
      <c r="UJN89" s="1019"/>
      <c r="UJO89" s="1019"/>
      <c r="UJP89" s="1019"/>
      <c r="UJQ89" s="1019"/>
      <c r="UJR89" s="1019"/>
      <c r="UJS89" s="1019"/>
      <c r="UJT89" s="1019"/>
      <c r="UJU89" s="1019"/>
      <c r="UJV89" s="1019"/>
      <c r="UJW89" s="1019"/>
      <c r="UJX89" s="1019"/>
      <c r="UJY89" s="1019"/>
      <c r="UJZ89" s="1019"/>
      <c r="UKA89" s="1019"/>
      <c r="UKB89" s="1019"/>
      <c r="UKC89" s="1019"/>
      <c r="UKD89" s="1019"/>
      <c r="UKE89" s="1019"/>
      <c r="UKF89" s="1019"/>
      <c r="UKG89" s="1019"/>
      <c r="UKH89" s="1019"/>
      <c r="UKI89" s="1019"/>
      <c r="UKJ89" s="1019"/>
      <c r="UKK89" s="1019"/>
      <c r="UKL89" s="1019"/>
      <c r="UKM89" s="1019"/>
      <c r="UKN89" s="1019"/>
      <c r="UKO89" s="1019"/>
      <c r="UKP89" s="1019"/>
      <c r="UKQ89" s="1019"/>
      <c r="UKR89" s="1019"/>
      <c r="UKS89" s="1019"/>
      <c r="UKT89" s="1019"/>
      <c r="UKU89" s="1019"/>
      <c r="UKV89" s="1019"/>
      <c r="UKW89" s="1019"/>
      <c r="UKX89" s="1019"/>
      <c r="UKY89" s="1019"/>
      <c r="UKZ89" s="1019"/>
      <c r="ULA89" s="1019"/>
      <c r="ULB89" s="1019"/>
      <c r="ULC89" s="1019"/>
      <c r="ULD89" s="1019"/>
      <c r="ULE89" s="1019"/>
      <c r="ULF89" s="1019"/>
      <c r="ULG89" s="1019"/>
      <c r="ULH89" s="1019"/>
      <c r="ULI89" s="1019"/>
      <c r="ULJ89" s="1019"/>
      <c r="ULK89" s="1019"/>
      <c r="ULL89" s="1019"/>
      <c r="ULM89" s="1019"/>
      <c r="ULN89" s="1019"/>
      <c r="ULO89" s="1019"/>
      <c r="ULP89" s="1019"/>
      <c r="ULQ89" s="1019"/>
      <c r="ULR89" s="1019"/>
      <c r="ULS89" s="1019"/>
      <c r="ULT89" s="1019"/>
      <c r="ULU89" s="1019"/>
      <c r="ULV89" s="1019"/>
      <c r="ULW89" s="1019"/>
      <c r="ULX89" s="1019"/>
      <c r="ULY89" s="1019"/>
      <c r="ULZ89" s="1019"/>
      <c r="UMA89" s="1019"/>
      <c r="UMB89" s="1019"/>
      <c r="UMC89" s="1019"/>
      <c r="UMD89" s="1019"/>
      <c r="UME89" s="1019"/>
      <c r="UMF89" s="1019"/>
      <c r="UMG89" s="1019"/>
      <c r="UMH89" s="1019"/>
      <c r="UMI89" s="1019"/>
      <c r="UMJ89" s="1019"/>
      <c r="UMK89" s="1019"/>
      <c r="UML89" s="1019"/>
      <c r="UMM89" s="1019"/>
      <c r="UMN89" s="1019"/>
      <c r="UMO89" s="1019"/>
      <c r="UMP89" s="1019"/>
      <c r="UMQ89" s="1019"/>
      <c r="UMR89" s="1019"/>
      <c r="UMS89" s="1019"/>
      <c r="UMT89" s="1019"/>
      <c r="UMU89" s="1019"/>
      <c r="UMV89" s="1019"/>
      <c r="UMW89" s="1019"/>
      <c r="UMX89" s="1019"/>
      <c r="UMY89" s="1019"/>
      <c r="UMZ89" s="1019"/>
      <c r="UNA89" s="1019"/>
      <c r="UNB89" s="1019"/>
      <c r="UNC89" s="1019"/>
      <c r="UND89" s="1019"/>
      <c r="UNE89" s="1019"/>
      <c r="UNF89" s="1019"/>
      <c r="UNG89" s="1019"/>
      <c r="UNH89" s="1019"/>
      <c r="UNI89" s="1019"/>
      <c r="UNJ89" s="1019"/>
      <c r="UNK89" s="1019"/>
      <c r="UNL89" s="1019"/>
      <c r="UNM89" s="1019"/>
      <c r="UNN89" s="1019"/>
      <c r="UNO89" s="1019"/>
      <c r="UNP89" s="1019"/>
      <c r="UNQ89" s="1019"/>
      <c r="UNR89" s="1019"/>
      <c r="UNS89" s="1019"/>
      <c r="UNT89" s="1019"/>
      <c r="UNU89" s="1019"/>
      <c r="UNV89" s="1019"/>
      <c r="UNW89" s="1019"/>
      <c r="UNX89" s="1019"/>
      <c r="UNY89" s="1019"/>
      <c r="UNZ89" s="1019"/>
      <c r="UOA89" s="1019"/>
      <c r="UOB89" s="1019"/>
      <c r="UOC89" s="1019"/>
      <c r="UOD89" s="1019"/>
      <c r="UOE89" s="1019"/>
      <c r="UOF89" s="1019"/>
      <c r="UOG89" s="1019"/>
      <c r="UOH89" s="1019"/>
      <c r="UOI89" s="1019"/>
      <c r="UOJ89" s="1019"/>
      <c r="UOK89" s="1019"/>
      <c r="UOL89" s="1019"/>
      <c r="UOM89" s="1019"/>
      <c r="UON89" s="1019"/>
      <c r="UOO89" s="1019"/>
      <c r="UOP89" s="1019"/>
      <c r="UOQ89" s="1019"/>
      <c r="UOR89" s="1019"/>
      <c r="UOS89" s="1019"/>
      <c r="UOT89" s="1019"/>
      <c r="UOU89" s="1019"/>
      <c r="UOV89" s="1019"/>
      <c r="UOW89" s="1019"/>
      <c r="UOX89" s="1019"/>
      <c r="UOY89" s="1019"/>
      <c r="UOZ89" s="1019"/>
      <c r="UPA89" s="1019"/>
      <c r="UPB89" s="1019"/>
      <c r="UPC89" s="1019"/>
      <c r="UPD89" s="1019"/>
      <c r="UPE89" s="1019"/>
      <c r="UPF89" s="1019"/>
      <c r="UPG89" s="1019"/>
      <c r="UPH89" s="1019"/>
      <c r="UPI89" s="1019"/>
      <c r="UPJ89" s="1019"/>
      <c r="UPK89" s="1019"/>
      <c r="UPL89" s="1019"/>
      <c r="UPM89" s="1019"/>
      <c r="UPN89" s="1019"/>
      <c r="UPO89" s="1019"/>
      <c r="UPP89" s="1019"/>
      <c r="UPQ89" s="1019"/>
      <c r="UPR89" s="1019"/>
      <c r="UPS89" s="1019"/>
      <c r="UPT89" s="1019"/>
      <c r="UPU89" s="1019"/>
      <c r="UPV89" s="1019"/>
      <c r="UPW89" s="1019"/>
      <c r="UPX89" s="1019"/>
      <c r="UPY89" s="1019"/>
      <c r="UPZ89" s="1019"/>
      <c r="UQA89" s="1019"/>
      <c r="UQB89" s="1019"/>
      <c r="UQC89" s="1019"/>
      <c r="UQD89" s="1019"/>
      <c r="UQE89" s="1019"/>
      <c r="UQF89" s="1019"/>
      <c r="UQG89" s="1019"/>
      <c r="UQH89" s="1019"/>
      <c r="UQI89" s="1019"/>
      <c r="UQJ89" s="1019"/>
      <c r="UQK89" s="1019"/>
      <c r="UQL89" s="1019"/>
      <c r="UQM89" s="1019"/>
      <c r="UQN89" s="1019"/>
      <c r="UQO89" s="1019"/>
      <c r="UQP89" s="1019"/>
      <c r="UQQ89" s="1019"/>
      <c r="UQR89" s="1019"/>
      <c r="UQS89" s="1019"/>
      <c r="UQT89" s="1019"/>
      <c r="UQU89" s="1019"/>
      <c r="UQV89" s="1019"/>
      <c r="UQW89" s="1019"/>
      <c r="UQX89" s="1019"/>
      <c r="UQY89" s="1019"/>
      <c r="UQZ89" s="1019"/>
      <c r="URA89" s="1019"/>
      <c r="URB89" s="1019"/>
      <c r="URC89" s="1019"/>
      <c r="URD89" s="1019"/>
      <c r="URE89" s="1019"/>
      <c r="URF89" s="1019"/>
      <c r="URG89" s="1019"/>
      <c r="URH89" s="1019"/>
      <c r="URI89" s="1019"/>
      <c r="URJ89" s="1019"/>
      <c r="URK89" s="1019"/>
      <c r="URL89" s="1019"/>
      <c r="URM89" s="1019"/>
      <c r="URN89" s="1019"/>
      <c r="URO89" s="1019"/>
      <c r="URP89" s="1019"/>
      <c r="URQ89" s="1019"/>
      <c r="URR89" s="1019"/>
      <c r="URS89" s="1019"/>
      <c r="URT89" s="1019"/>
      <c r="URU89" s="1019"/>
      <c r="URV89" s="1019"/>
      <c r="URW89" s="1019"/>
      <c r="URX89" s="1019"/>
      <c r="URY89" s="1019"/>
      <c r="URZ89" s="1019"/>
      <c r="USA89" s="1019"/>
      <c r="USB89" s="1019"/>
      <c r="USC89" s="1019"/>
      <c r="USD89" s="1019"/>
      <c r="USE89" s="1019"/>
      <c r="USF89" s="1019"/>
      <c r="USG89" s="1019"/>
      <c r="USH89" s="1019"/>
      <c r="USI89" s="1019"/>
      <c r="USJ89" s="1019"/>
      <c r="USK89" s="1019"/>
      <c r="USL89" s="1019"/>
      <c r="USM89" s="1019"/>
      <c r="USN89" s="1019"/>
      <c r="USO89" s="1019"/>
      <c r="USP89" s="1019"/>
      <c r="USQ89" s="1019"/>
      <c r="USR89" s="1019"/>
      <c r="USS89" s="1019"/>
      <c r="UST89" s="1019"/>
      <c r="USU89" s="1019"/>
      <c r="USV89" s="1019"/>
      <c r="USW89" s="1019"/>
      <c r="USX89" s="1019"/>
      <c r="USY89" s="1019"/>
      <c r="USZ89" s="1019"/>
      <c r="UTA89" s="1019"/>
      <c r="UTB89" s="1019"/>
      <c r="UTC89" s="1019"/>
      <c r="UTD89" s="1019"/>
      <c r="UTE89" s="1019"/>
      <c r="UTF89" s="1019"/>
      <c r="UTG89" s="1019"/>
      <c r="UTH89" s="1019"/>
      <c r="UTI89" s="1019"/>
      <c r="UTJ89" s="1019"/>
      <c r="UTK89" s="1019"/>
      <c r="UTL89" s="1019"/>
      <c r="UTM89" s="1019"/>
      <c r="UTN89" s="1019"/>
      <c r="UTO89" s="1019"/>
      <c r="UTP89" s="1019"/>
      <c r="UTQ89" s="1019"/>
      <c r="UTR89" s="1019"/>
      <c r="UTS89" s="1019"/>
      <c r="UTT89" s="1019"/>
      <c r="UTU89" s="1019"/>
      <c r="UTV89" s="1019"/>
      <c r="UTW89" s="1019"/>
      <c r="UTX89" s="1019"/>
      <c r="UTY89" s="1019"/>
      <c r="UTZ89" s="1019"/>
      <c r="UUA89" s="1019"/>
      <c r="UUB89" s="1019"/>
      <c r="UUC89" s="1019"/>
      <c r="UUD89" s="1019"/>
      <c r="UUE89" s="1019"/>
      <c r="UUF89" s="1019"/>
      <c r="UUG89" s="1019"/>
      <c r="UUH89" s="1019"/>
      <c r="UUI89" s="1019"/>
      <c r="UUJ89" s="1019"/>
      <c r="UUK89" s="1019"/>
      <c r="UUL89" s="1019"/>
      <c r="UUM89" s="1019"/>
      <c r="UUN89" s="1019"/>
      <c r="UUO89" s="1019"/>
      <c r="UUP89" s="1019"/>
      <c r="UUQ89" s="1019"/>
      <c r="UUR89" s="1019"/>
      <c r="UUS89" s="1019"/>
      <c r="UUT89" s="1019"/>
      <c r="UUU89" s="1019"/>
      <c r="UUV89" s="1019"/>
      <c r="UUW89" s="1019"/>
      <c r="UUX89" s="1019"/>
      <c r="UUY89" s="1019"/>
      <c r="UUZ89" s="1019"/>
      <c r="UVA89" s="1019"/>
      <c r="UVB89" s="1019"/>
      <c r="UVC89" s="1019"/>
      <c r="UVD89" s="1019"/>
      <c r="UVE89" s="1019"/>
      <c r="UVF89" s="1019"/>
      <c r="UVG89" s="1019"/>
      <c r="UVH89" s="1019"/>
      <c r="UVI89" s="1019"/>
      <c r="UVJ89" s="1019"/>
      <c r="UVK89" s="1019"/>
      <c r="UVL89" s="1019"/>
      <c r="UVM89" s="1019"/>
      <c r="UVN89" s="1019"/>
      <c r="UVO89" s="1019"/>
      <c r="UVP89" s="1019"/>
      <c r="UVQ89" s="1019"/>
      <c r="UVR89" s="1019"/>
      <c r="UVS89" s="1019"/>
      <c r="UVT89" s="1019"/>
      <c r="UVU89" s="1019"/>
      <c r="UVV89" s="1019"/>
      <c r="UVW89" s="1019"/>
      <c r="UVX89" s="1019"/>
      <c r="UVY89" s="1019"/>
      <c r="UVZ89" s="1019"/>
      <c r="UWA89" s="1019"/>
      <c r="UWB89" s="1019"/>
      <c r="UWC89" s="1019"/>
      <c r="UWD89" s="1019"/>
      <c r="UWE89" s="1019"/>
      <c r="UWF89" s="1019"/>
      <c r="UWG89" s="1019"/>
      <c r="UWH89" s="1019"/>
      <c r="UWI89" s="1019"/>
      <c r="UWJ89" s="1019"/>
      <c r="UWK89" s="1019"/>
      <c r="UWL89" s="1019"/>
      <c r="UWM89" s="1019"/>
      <c r="UWN89" s="1019"/>
      <c r="UWO89" s="1019"/>
      <c r="UWP89" s="1019"/>
      <c r="UWQ89" s="1019"/>
      <c r="UWR89" s="1019"/>
      <c r="UWS89" s="1019"/>
      <c r="UWT89" s="1019"/>
      <c r="UWU89" s="1019"/>
      <c r="UWV89" s="1019"/>
      <c r="UWW89" s="1019"/>
      <c r="UWX89" s="1019"/>
      <c r="UWY89" s="1019"/>
      <c r="UWZ89" s="1019"/>
      <c r="UXA89" s="1019"/>
      <c r="UXB89" s="1019"/>
      <c r="UXC89" s="1019"/>
      <c r="UXD89" s="1019"/>
      <c r="UXE89" s="1019"/>
      <c r="UXF89" s="1019"/>
      <c r="UXG89" s="1019"/>
      <c r="UXH89" s="1019"/>
      <c r="UXI89" s="1019"/>
      <c r="UXJ89" s="1019"/>
      <c r="UXK89" s="1019"/>
      <c r="UXL89" s="1019"/>
      <c r="UXM89" s="1019"/>
      <c r="UXN89" s="1019"/>
      <c r="UXO89" s="1019"/>
      <c r="UXP89" s="1019"/>
      <c r="UXQ89" s="1019"/>
      <c r="UXR89" s="1019"/>
      <c r="UXS89" s="1019"/>
      <c r="UXT89" s="1019"/>
      <c r="UXU89" s="1019"/>
      <c r="UXV89" s="1019"/>
      <c r="UXW89" s="1019"/>
      <c r="UXX89" s="1019"/>
      <c r="UXY89" s="1019"/>
      <c r="UXZ89" s="1019"/>
      <c r="UYA89" s="1019"/>
      <c r="UYB89" s="1019"/>
      <c r="UYC89" s="1019"/>
      <c r="UYD89" s="1019"/>
      <c r="UYE89" s="1019"/>
      <c r="UYF89" s="1019"/>
      <c r="UYG89" s="1019"/>
      <c r="UYH89" s="1019"/>
      <c r="UYI89" s="1019"/>
      <c r="UYJ89" s="1019"/>
      <c r="UYK89" s="1019"/>
      <c r="UYL89" s="1019"/>
      <c r="UYM89" s="1019"/>
      <c r="UYN89" s="1019"/>
      <c r="UYO89" s="1019"/>
      <c r="UYP89" s="1019"/>
      <c r="UYQ89" s="1019"/>
      <c r="UYR89" s="1019"/>
      <c r="UYS89" s="1019"/>
      <c r="UYT89" s="1019"/>
      <c r="UYU89" s="1019"/>
      <c r="UYV89" s="1019"/>
      <c r="UYW89" s="1019"/>
      <c r="UYX89" s="1019"/>
      <c r="UYY89" s="1019"/>
      <c r="UYZ89" s="1019"/>
      <c r="UZA89" s="1019"/>
      <c r="UZB89" s="1019"/>
      <c r="UZC89" s="1019"/>
      <c r="UZD89" s="1019"/>
      <c r="UZE89" s="1019"/>
      <c r="UZF89" s="1019"/>
      <c r="UZG89" s="1019"/>
      <c r="UZH89" s="1019"/>
      <c r="UZI89" s="1019"/>
      <c r="UZJ89" s="1019"/>
      <c r="UZK89" s="1019"/>
      <c r="UZL89" s="1019"/>
      <c r="UZM89" s="1019"/>
      <c r="UZN89" s="1019"/>
      <c r="UZO89" s="1019"/>
      <c r="UZP89" s="1019"/>
      <c r="UZQ89" s="1019"/>
      <c r="UZR89" s="1019"/>
      <c r="UZS89" s="1019"/>
      <c r="UZT89" s="1019"/>
      <c r="UZU89" s="1019"/>
      <c r="UZV89" s="1019"/>
      <c r="UZW89" s="1019"/>
      <c r="UZX89" s="1019"/>
      <c r="UZY89" s="1019"/>
      <c r="UZZ89" s="1019"/>
      <c r="VAA89" s="1019"/>
      <c r="VAB89" s="1019"/>
      <c r="VAC89" s="1019"/>
      <c r="VAD89" s="1019"/>
      <c r="VAE89" s="1019"/>
      <c r="VAF89" s="1019"/>
      <c r="VAG89" s="1019"/>
      <c r="VAH89" s="1019"/>
      <c r="VAI89" s="1019"/>
      <c r="VAJ89" s="1019"/>
      <c r="VAK89" s="1019"/>
      <c r="VAL89" s="1019"/>
      <c r="VAM89" s="1019"/>
      <c r="VAN89" s="1019"/>
      <c r="VAO89" s="1019"/>
      <c r="VAP89" s="1019"/>
      <c r="VAQ89" s="1019"/>
      <c r="VAR89" s="1019"/>
      <c r="VAS89" s="1019"/>
      <c r="VAT89" s="1019"/>
      <c r="VAU89" s="1019"/>
      <c r="VAV89" s="1019"/>
      <c r="VAW89" s="1019"/>
      <c r="VAX89" s="1019"/>
      <c r="VAY89" s="1019"/>
      <c r="VAZ89" s="1019"/>
      <c r="VBA89" s="1019"/>
      <c r="VBB89" s="1019"/>
      <c r="VBC89" s="1019"/>
      <c r="VBD89" s="1019"/>
      <c r="VBE89" s="1019"/>
      <c r="VBF89" s="1019"/>
      <c r="VBG89" s="1019"/>
      <c r="VBH89" s="1019"/>
      <c r="VBI89" s="1019"/>
      <c r="VBJ89" s="1019"/>
      <c r="VBK89" s="1019"/>
      <c r="VBL89" s="1019"/>
      <c r="VBM89" s="1019"/>
      <c r="VBN89" s="1019"/>
      <c r="VBO89" s="1019"/>
      <c r="VBP89" s="1019"/>
      <c r="VBQ89" s="1019"/>
      <c r="VBR89" s="1019"/>
      <c r="VBS89" s="1019"/>
      <c r="VBT89" s="1019"/>
      <c r="VBU89" s="1019"/>
      <c r="VBV89" s="1019"/>
      <c r="VBW89" s="1019"/>
      <c r="VBX89" s="1019"/>
      <c r="VBY89" s="1019"/>
      <c r="VBZ89" s="1019"/>
      <c r="VCA89" s="1019"/>
      <c r="VCB89" s="1019"/>
      <c r="VCC89" s="1019"/>
      <c r="VCD89" s="1019"/>
      <c r="VCE89" s="1019"/>
      <c r="VCF89" s="1019"/>
      <c r="VCG89" s="1019"/>
      <c r="VCH89" s="1019"/>
      <c r="VCI89" s="1019"/>
      <c r="VCJ89" s="1019"/>
      <c r="VCK89" s="1019"/>
      <c r="VCL89" s="1019"/>
      <c r="VCM89" s="1019"/>
      <c r="VCN89" s="1019"/>
      <c r="VCO89" s="1019"/>
      <c r="VCP89" s="1019"/>
      <c r="VCQ89" s="1019"/>
      <c r="VCR89" s="1019"/>
      <c r="VCS89" s="1019"/>
      <c r="VCT89" s="1019"/>
      <c r="VCU89" s="1019"/>
      <c r="VCV89" s="1019"/>
      <c r="VCW89" s="1019"/>
      <c r="VCX89" s="1019"/>
      <c r="VCY89" s="1019"/>
      <c r="VCZ89" s="1019"/>
      <c r="VDA89" s="1019"/>
      <c r="VDB89" s="1019"/>
      <c r="VDC89" s="1019"/>
      <c r="VDD89" s="1019"/>
      <c r="VDE89" s="1019"/>
      <c r="VDF89" s="1019"/>
      <c r="VDG89" s="1019"/>
      <c r="VDH89" s="1019"/>
      <c r="VDI89" s="1019"/>
      <c r="VDJ89" s="1019"/>
      <c r="VDK89" s="1019"/>
      <c r="VDL89" s="1019"/>
      <c r="VDM89" s="1019"/>
      <c r="VDN89" s="1019"/>
      <c r="VDO89" s="1019"/>
      <c r="VDP89" s="1019"/>
      <c r="VDQ89" s="1019"/>
      <c r="VDR89" s="1019"/>
      <c r="VDS89" s="1019"/>
      <c r="VDT89" s="1019"/>
      <c r="VDU89" s="1019"/>
      <c r="VDV89" s="1019"/>
      <c r="VDW89" s="1019"/>
      <c r="VDX89" s="1019"/>
      <c r="VDY89" s="1019"/>
      <c r="VDZ89" s="1019"/>
      <c r="VEA89" s="1019"/>
      <c r="VEB89" s="1019"/>
      <c r="VEC89" s="1019"/>
      <c r="VED89" s="1019"/>
      <c r="VEE89" s="1019"/>
      <c r="VEF89" s="1019"/>
      <c r="VEG89" s="1019"/>
      <c r="VEH89" s="1019"/>
      <c r="VEI89" s="1019"/>
      <c r="VEJ89" s="1019"/>
      <c r="VEK89" s="1019"/>
      <c r="VEL89" s="1019"/>
      <c r="VEM89" s="1019"/>
      <c r="VEN89" s="1019"/>
      <c r="VEO89" s="1019"/>
      <c r="VEP89" s="1019"/>
      <c r="VEQ89" s="1019"/>
      <c r="VER89" s="1019"/>
      <c r="VES89" s="1019"/>
      <c r="VET89" s="1019"/>
      <c r="VEU89" s="1019"/>
      <c r="VEV89" s="1019"/>
      <c r="VEW89" s="1019"/>
      <c r="VEX89" s="1019"/>
      <c r="VEY89" s="1019"/>
      <c r="VEZ89" s="1019"/>
      <c r="VFA89" s="1019"/>
      <c r="VFB89" s="1019"/>
      <c r="VFC89" s="1019"/>
      <c r="VFD89" s="1019"/>
      <c r="VFE89" s="1019"/>
      <c r="VFF89" s="1019"/>
      <c r="VFG89" s="1019"/>
      <c r="VFH89" s="1019"/>
      <c r="VFI89" s="1019"/>
      <c r="VFJ89" s="1019"/>
      <c r="VFK89" s="1019"/>
      <c r="VFL89" s="1019"/>
      <c r="VFM89" s="1019"/>
      <c r="VFN89" s="1019"/>
      <c r="VFO89" s="1019"/>
      <c r="VFP89" s="1019"/>
      <c r="VFQ89" s="1019"/>
      <c r="VFR89" s="1019"/>
      <c r="VFS89" s="1019"/>
      <c r="VFT89" s="1019"/>
      <c r="VFU89" s="1019"/>
      <c r="VFV89" s="1019"/>
      <c r="VFW89" s="1019"/>
      <c r="VFX89" s="1019"/>
      <c r="VFY89" s="1019"/>
      <c r="VFZ89" s="1019"/>
      <c r="VGA89" s="1019"/>
      <c r="VGB89" s="1019"/>
      <c r="VGC89" s="1019"/>
      <c r="VGD89" s="1019"/>
      <c r="VGE89" s="1019"/>
      <c r="VGF89" s="1019"/>
      <c r="VGG89" s="1019"/>
      <c r="VGH89" s="1019"/>
      <c r="VGI89" s="1019"/>
      <c r="VGJ89" s="1019"/>
      <c r="VGK89" s="1019"/>
      <c r="VGL89" s="1019"/>
      <c r="VGM89" s="1019"/>
      <c r="VGN89" s="1019"/>
      <c r="VGO89" s="1019"/>
      <c r="VGP89" s="1019"/>
      <c r="VGQ89" s="1019"/>
      <c r="VGR89" s="1019"/>
      <c r="VGS89" s="1019"/>
      <c r="VGT89" s="1019"/>
      <c r="VGU89" s="1019"/>
      <c r="VGV89" s="1019"/>
      <c r="VGW89" s="1019"/>
      <c r="VGX89" s="1019"/>
      <c r="VGY89" s="1019"/>
      <c r="VGZ89" s="1019"/>
      <c r="VHA89" s="1019"/>
      <c r="VHB89" s="1019"/>
      <c r="VHC89" s="1019"/>
      <c r="VHD89" s="1019"/>
      <c r="VHE89" s="1019"/>
      <c r="VHF89" s="1019"/>
      <c r="VHG89" s="1019"/>
      <c r="VHH89" s="1019"/>
      <c r="VHI89" s="1019"/>
      <c r="VHJ89" s="1019"/>
      <c r="VHK89" s="1019"/>
      <c r="VHL89" s="1019"/>
      <c r="VHM89" s="1019"/>
      <c r="VHN89" s="1019"/>
      <c r="VHO89" s="1019"/>
      <c r="VHP89" s="1019"/>
      <c r="VHQ89" s="1019"/>
      <c r="VHR89" s="1019"/>
      <c r="VHS89" s="1019"/>
      <c r="VHT89" s="1019"/>
      <c r="VHU89" s="1019"/>
      <c r="VHV89" s="1019"/>
      <c r="VHW89" s="1019"/>
      <c r="VHX89" s="1019"/>
      <c r="VHY89" s="1019"/>
      <c r="VHZ89" s="1019"/>
      <c r="VIA89" s="1019"/>
      <c r="VIB89" s="1019"/>
      <c r="VIC89" s="1019"/>
      <c r="VID89" s="1019"/>
      <c r="VIE89" s="1019"/>
      <c r="VIF89" s="1019"/>
      <c r="VIG89" s="1019"/>
      <c r="VIH89" s="1019"/>
      <c r="VII89" s="1019"/>
      <c r="VIJ89" s="1019"/>
      <c r="VIK89" s="1019"/>
      <c r="VIL89" s="1019"/>
      <c r="VIM89" s="1019"/>
      <c r="VIN89" s="1019"/>
      <c r="VIO89" s="1019"/>
      <c r="VIP89" s="1019"/>
      <c r="VIQ89" s="1019"/>
      <c r="VIR89" s="1019"/>
      <c r="VIS89" s="1019"/>
      <c r="VIT89" s="1019"/>
      <c r="VIU89" s="1019"/>
      <c r="VIV89" s="1019"/>
      <c r="VIW89" s="1019"/>
      <c r="VIX89" s="1019"/>
      <c r="VIY89" s="1019"/>
      <c r="VIZ89" s="1019"/>
      <c r="VJA89" s="1019"/>
      <c r="VJB89" s="1019"/>
      <c r="VJC89" s="1019"/>
      <c r="VJD89" s="1019"/>
      <c r="VJE89" s="1019"/>
      <c r="VJF89" s="1019"/>
      <c r="VJG89" s="1019"/>
      <c r="VJH89" s="1019"/>
      <c r="VJI89" s="1019"/>
      <c r="VJJ89" s="1019"/>
      <c r="VJK89" s="1019"/>
      <c r="VJL89" s="1019"/>
      <c r="VJM89" s="1019"/>
      <c r="VJN89" s="1019"/>
      <c r="VJO89" s="1019"/>
      <c r="VJP89" s="1019"/>
      <c r="VJQ89" s="1019"/>
      <c r="VJR89" s="1019"/>
      <c r="VJS89" s="1019"/>
      <c r="VJT89" s="1019"/>
      <c r="VJU89" s="1019"/>
      <c r="VJV89" s="1019"/>
      <c r="VJW89" s="1019"/>
      <c r="VJX89" s="1019"/>
      <c r="VJY89" s="1019"/>
      <c r="VJZ89" s="1019"/>
      <c r="VKA89" s="1019"/>
      <c r="VKB89" s="1019"/>
      <c r="VKC89" s="1019"/>
      <c r="VKD89" s="1019"/>
      <c r="VKE89" s="1019"/>
      <c r="VKF89" s="1019"/>
      <c r="VKG89" s="1019"/>
      <c r="VKH89" s="1019"/>
      <c r="VKI89" s="1019"/>
      <c r="VKJ89" s="1019"/>
      <c r="VKK89" s="1019"/>
      <c r="VKL89" s="1019"/>
      <c r="VKM89" s="1019"/>
      <c r="VKN89" s="1019"/>
      <c r="VKO89" s="1019"/>
      <c r="VKP89" s="1019"/>
      <c r="VKQ89" s="1019"/>
      <c r="VKR89" s="1019"/>
      <c r="VKS89" s="1019"/>
      <c r="VKT89" s="1019"/>
      <c r="VKU89" s="1019"/>
      <c r="VKV89" s="1019"/>
      <c r="VKW89" s="1019"/>
      <c r="VKX89" s="1019"/>
      <c r="VKY89" s="1019"/>
      <c r="VKZ89" s="1019"/>
      <c r="VLA89" s="1019"/>
      <c r="VLB89" s="1019"/>
      <c r="VLC89" s="1019"/>
      <c r="VLD89" s="1019"/>
      <c r="VLE89" s="1019"/>
      <c r="VLF89" s="1019"/>
      <c r="VLG89" s="1019"/>
      <c r="VLH89" s="1019"/>
      <c r="VLI89" s="1019"/>
      <c r="VLJ89" s="1019"/>
      <c r="VLK89" s="1019"/>
      <c r="VLL89" s="1019"/>
      <c r="VLM89" s="1019"/>
      <c r="VLN89" s="1019"/>
      <c r="VLO89" s="1019"/>
      <c r="VLP89" s="1019"/>
      <c r="VLQ89" s="1019"/>
      <c r="VLR89" s="1019"/>
      <c r="VLS89" s="1019"/>
      <c r="VLT89" s="1019"/>
      <c r="VLU89" s="1019"/>
      <c r="VLV89" s="1019"/>
      <c r="VLW89" s="1019"/>
      <c r="VLX89" s="1019"/>
      <c r="VLY89" s="1019"/>
      <c r="VLZ89" s="1019"/>
      <c r="VMA89" s="1019"/>
      <c r="VMB89" s="1019"/>
      <c r="VMC89" s="1019"/>
      <c r="VMD89" s="1019"/>
      <c r="VME89" s="1019"/>
      <c r="VMF89" s="1019"/>
      <c r="VMG89" s="1019"/>
      <c r="VMH89" s="1019"/>
      <c r="VMI89" s="1019"/>
      <c r="VMJ89" s="1019"/>
      <c r="VMK89" s="1019"/>
      <c r="VML89" s="1019"/>
      <c r="VMM89" s="1019"/>
      <c r="VMN89" s="1019"/>
      <c r="VMO89" s="1019"/>
      <c r="VMP89" s="1019"/>
      <c r="VMQ89" s="1019"/>
      <c r="VMR89" s="1019"/>
      <c r="VMS89" s="1019"/>
      <c r="VMT89" s="1019"/>
      <c r="VMU89" s="1019"/>
      <c r="VMV89" s="1019"/>
      <c r="VMW89" s="1019"/>
      <c r="VMX89" s="1019"/>
      <c r="VMY89" s="1019"/>
      <c r="VMZ89" s="1019"/>
      <c r="VNA89" s="1019"/>
      <c r="VNB89" s="1019"/>
      <c r="VNC89" s="1019"/>
      <c r="VND89" s="1019"/>
      <c r="VNE89" s="1019"/>
      <c r="VNF89" s="1019"/>
      <c r="VNG89" s="1019"/>
      <c r="VNH89" s="1019"/>
      <c r="VNI89" s="1019"/>
      <c r="VNJ89" s="1019"/>
      <c r="VNK89" s="1019"/>
      <c r="VNL89" s="1019"/>
      <c r="VNM89" s="1019"/>
      <c r="VNN89" s="1019"/>
      <c r="VNO89" s="1019"/>
      <c r="VNP89" s="1019"/>
      <c r="VNQ89" s="1019"/>
      <c r="VNR89" s="1019"/>
      <c r="VNS89" s="1019"/>
      <c r="VNT89" s="1019"/>
      <c r="VNU89" s="1019"/>
      <c r="VNV89" s="1019"/>
      <c r="VNW89" s="1019"/>
      <c r="VNX89" s="1019"/>
      <c r="VNY89" s="1019"/>
      <c r="VNZ89" s="1019"/>
      <c r="VOA89" s="1019"/>
      <c r="VOB89" s="1019"/>
      <c r="VOC89" s="1019"/>
      <c r="VOD89" s="1019"/>
      <c r="VOE89" s="1019"/>
      <c r="VOF89" s="1019"/>
      <c r="VOG89" s="1019"/>
      <c r="VOH89" s="1019"/>
      <c r="VOI89" s="1019"/>
      <c r="VOJ89" s="1019"/>
      <c r="VOK89" s="1019"/>
      <c r="VOL89" s="1019"/>
      <c r="VOM89" s="1019"/>
      <c r="VON89" s="1019"/>
      <c r="VOO89" s="1019"/>
      <c r="VOP89" s="1019"/>
      <c r="VOQ89" s="1019"/>
      <c r="VOR89" s="1019"/>
      <c r="VOS89" s="1019"/>
      <c r="VOT89" s="1019"/>
      <c r="VOU89" s="1019"/>
      <c r="VOV89" s="1019"/>
      <c r="VOW89" s="1019"/>
      <c r="VOX89" s="1019"/>
      <c r="VOY89" s="1019"/>
      <c r="VOZ89" s="1019"/>
      <c r="VPA89" s="1019"/>
      <c r="VPB89" s="1019"/>
      <c r="VPC89" s="1019"/>
      <c r="VPD89" s="1019"/>
      <c r="VPE89" s="1019"/>
      <c r="VPF89" s="1019"/>
      <c r="VPG89" s="1019"/>
      <c r="VPH89" s="1019"/>
      <c r="VPI89" s="1019"/>
      <c r="VPJ89" s="1019"/>
      <c r="VPK89" s="1019"/>
      <c r="VPL89" s="1019"/>
      <c r="VPM89" s="1019"/>
      <c r="VPN89" s="1019"/>
      <c r="VPO89" s="1019"/>
      <c r="VPP89" s="1019"/>
      <c r="VPQ89" s="1019"/>
      <c r="VPR89" s="1019"/>
      <c r="VPS89" s="1019"/>
      <c r="VPT89" s="1019"/>
      <c r="VPU89" s="1019"/>
      <c r="VPV89" s="1019"/>
      <c r="VPW89" s="1019"/>
      <c r="VPX89" s="1019"/>
      <c r="VPY89" s="1019"/>
      <c r="VPZ89" s="1019"/>
      <c r="VQA89" s="1019"/>
      <c r="VQB89" s="1019"/>
      <c r="VQC89" s="1019"/>
      <c r="VQD89" s="1019"/>
      <c r="VQE89" s="1019"/>
      <c r="VQF89" s="1019"/>
      <c r="VQG89" s="1019"/>
      <c r="VQH89" s="1019"/>
      <c r="VQI89" s="1019"/>
      <c r="VQJ89" s="1019"/>
      <c r="VQK89" s="1019"/>
      <c r="VQL89" s="1019"/>
      <c r="VQM89" s="1019"/>
      <c r="VQN89" s="1019"/>
      <c r="VQO89" s="1019"/>
      <c r="VQP89" s="1019"/>
      <c r="VQQ89" s="1019"/>
      <c r="VQR89" s="1019"/>
      <c r="VQS89" s="1019"/>
      <c r="VQT89" s="1019"/>
      <c r="VQU89" s="1019"/>
      <c r="VQV89" s="1019"/>
      <c r="VQW89" s="1019"/>
      <c r="VQX89" s="1019"/>
      <c r="VQY89" s="1019"/>
      <c r="VQZ89" s="1019"/>
      <c r="VRA89" s="1019"/>
      <c r="VRB89" s="1019"/>
      <c r="VRC89" s="1019"/>
      <c r="VRD89" s="1019"/>
      <c r="VRE89" s="1019"/>
      <c r="VRF89" s="1019"/>
      <c r="VRG89" s="1019"/>
      <c r="VRH89" s="1019"/>
      <c r="VRI89" s="1019"/>
      <c r="VRJ89" s="1019"/>
      <c r="VRK89" s="1019"/>
      <c r="VRL89" s="1019"/>
      <c r="VRM89" s="1019"/>
      <c r="VRN89" s="1019"/>
      <c r="VRO89" s="1019"/>
      <c r="VRP89" s="1019"/>
      <c r="VRQ89" s="1019"/>
      <c r="VRR89" s="1019"/>
      <c r="VRS89" s="1019"/>
      <c r="VRT89" s="1019"/>
      <c r="VRU89" s="1019"/>
      <c r="VRV89" s="1019"/>
      <c r="VRW89" s="1019"/>
      <c r="VRX89" s="1019"/>
      <c r="VRY89" s="1019"/>
      <c r="VRZ89" s="1019"/>
      <c r="VSA89" s="1019"/>
      <c r="VSB89" s="1019"/>
      <c r="VSC89" s="1019"/>
      <c r="VSD89" s="1019"/>
      <c r="VSE89" s="1019"/>
      <c r="VSF89" s="1019"/>
      <c r="VSG89" s="1019"/>
      <c r="VSH89" s="1019"/>
      <c r="VSI89" s="1019"/>
      <c r="VSJ89" s="1019"/>
      <c r="VSK89" s="1019"/>
      <c r="VSL89" s="1019"/>
      <c r="VSM89" s="1019"/>
      <c r="VSN89" s="1019"/>
      <c r="VSO89" s="1019"/>
      <c r="VSP89" s="1019"/>
      <c r="VSQ89" s="1019"/>
      <c r="VSR89" s="1019"/>
      <c r="VSS89" s="1019"/>
      <c r="VST89" s="1019"/>
      <c r="VSU89" s="1019"/>
      <c r="VSV89" s="1019"/>
      <c r="VSW89" s="1019"/>
      <c r="VSX89" s="1019"/>
      <c r="VSY89" s="1019"/>
      <c r="VSZ89" s="1019"/>
      <c r="VTA89" s="1019"/>
      <c r="VTB89" s="1019"/>
      <c r="VTC89" s="1019"/>
      <c r="VTD89" s="1019"/>
      <c r="VTE89" s="1019"/>
      <c r="VTF89" s="1019"/>
      <c r="VTG89" s="1019"/>
      <c r="VTH89" s="1019"/>
      <c r="VTI89" s="1019"/>
      <c r="VTJ89" s="1019"/>
      <c r="VTK89" s="1019"/>
      <c r="VTL89" s="1019"/>
      <c r="VTM89" s="1019"/>
      <c r="VTN89" s="1019"/>
      <c r="VTO89" s="1019"/>
      <c r="VTP89" s="1019"/>
      <c r="VTQ89" s="1019"/>
      <c r="VTR89" s="1019"/>
      <c r="VTS89" s="1019"/>
      <c r="VTT89" s="1019"/>
      <c r="VTU89" s="1019"/>
      <c r="VTV89" s="1019"/>
      <c r="VTW89" s="1019"/>
      <c r="VTX89" s="1019"/>
      <c r="VTY89" s="1019"/>
      <c r="VTZ89" s="1019"/>
      <c r="VUA89" s="1019"/>
      <c r="VUB89" s="1019"/>
      <c r="VUC89" s="1019"/>
      <c r="VUD89" s="1019"/>
      <c r="VUE89" s="1019"/>
      <c r="VUF89" s="1019"/>
      <c r="VUG89" s="1019"/>
      <c r="VUH89" s="1019"/>
      <c r="VUI89" s="1019"/>
      <c r="VUJ89" s="1019"/>
      <c r="VUK89" s="1019"/>
      <c r="VUL89" s="1019"/>
      <c r="VUM89" s="1019"/>
      <c r="VUN89" s="1019"/>
      <c r="VUO89" s="1019"/>
      <c r="VUP89" s="1019"/>
      <c r="VUQ89" s="1019"/>
      <c r="VUR89" s="1019"/>
      <c r="VUS89" s="1019"/>
      <c r="VUT89" s="1019"/>
      <c r="VUU89" s="1019"/>
      <c r="VUV89" s="1019"/>
      <c r="VUW89" s="1019"/>
      <c r="VUX89" s="1019"/>
      <c r="VUY89" s="1019"/>
      <c r="VUZ89" s="1019"/>
      <c r="VVA89" s="1019"/>
      <c r="VVB89" s="1019"/>
      <c r="VVC89" s="1019"/>
      <c r="VVD89" s="1019"/>
      <c r="VVE89" s="1019"/>
      <c r="VVF89" s="1019"/>
      <c r="VVG89" s="1019"/>
      <c r="VVH89" s="1019"/>
      <c r="VVI89" s="1019"/>
      <c r="VVJ89" s="1019"/>
      <c r="VVK89" s="1019"/>
      <c r="VVL89" s="1019"/>
      <c r="VVM89" s="1019"/>
      <c r="VVN89" s="1019"/>
      <c r="VVO89" s="1019"/>
      <c r="VVP89" s="1019"/>
      <c r="VVQ89" s="1019"/>
      <c r="VVR89" s="1019"/>
      <c r="VVS89" s="1019"/>
      <c r="VVT89" s="1019"/>
      <c r="VVU89" s="1019"/>
      <c r="VVV89" s="1019"/>
      <c r="VVW89" s="1019"/>
      <c r="VVX89" s="1019"/>
      <c r="VVY89" s="1019"/>
      <c r="VVZ89" s="1019"/>
      <c r="VWA89" s="1019"/>
      <c r="VWB89" s="1019"/>
      <c r="VWC89" s="1019"/>
      <c r="VWD89" s="1019"/>
      <c r="VWE89" s="1019"/>
      <c r="VWF89" s="1019"/>
      <c r="VWG89" s="1019"/>
      <c r="VWH89" s="1019"/>
      <c r="VWI89" s="1019"/>
      <c r="VWJ89" s="1019"/>
      <c r="VWK89" s="1019"/>
      <c r="VWL89" s="1019"/>
      <c r="VWM89" s="1019"/>
      <c r="VWN89" s="1019"/>
      <c r="VWO89" s="1019"/>
      <c r="VWP89" s="1019"/>
      <c r="VWQ89" s="1019"/>
      <c r="VWR89" s="1019"/>
      <c r="VWS89" s="1019"/>
      <c r="VWT89" s="1019"/>
      <c r="VWU89" s="1019"/>
      <c r="VWV89" s="1019"/>
      <c r="VWW89" s="1019"/>
      <c r="VWX89" s="1019"/>
      <c r="VWY89" s="1019"/>
      <c r="VWZ89" s="1019"/>
      <c r="VXA89" s="1019"/>
      <c r="VXB89" s="1019"/>
      <c r="VXC89" s="1019"/>
      <c r="VXD89" s="1019"/>
      <c r="VXE89" s="1019"/>
      <c r="VXF89" s="1019"/>
      <c r="VXG89" s="1019"/>
      <c r="VXH89" s="1019"/>
      <c r="VXI89" s="1019"/>
      <c r="VXJ89" s="1019"/>
      <c r="VXK89" s="1019"/>
      <c r="VXL89" s="1019"/>
      <c r="VXM89" s="1019"/>
      <c r="VXN89" s="1019"/>
      <c r="VXO89" s="1019"/>
      <c r="VXP89" s="1019"/>
      <c r="VXQ89" s="1019"/>
      <c r="VXR89" s="1019"/>
      <c r="VXS89" s="1019"/>
      <c r="VXT89" s="1019"/>
      <c r="VXU89" s="1019"/>
      <c r="VXV89" s="1019"/>
      <c r="VXW89" s="1019"/>
      <c r="VXX89" s="1019"/>
      <c r="VXY89" s="1019"/>
      <c r="VXZ89" s="1019"/>
      <c r="VYA89" s="1019"/>
      <c r="VYB89" s="1019"/>
      <c r="VYC89" s="1019"/>
      <c r="VYD89" s="1019"/>
      <c r="VYE89" s="1019"/>
      <c r="VYF89" s="1019"/>
      <c r="VYG89" s="1019"/>
      <c r="VYH89" s="1019"/>
      <c r="VYI89" s="1019"/>
      <c r="VYJ89" s="1019"/>
      <c r="VYK89" s="1019"/>
      <c r="VYL89" s="1019"/>
      <c r="VYM89" s="1019"/>
      <c r="VYN89" s="1019"/>
      <c r="VYO89" s="1019"/>
      <c r="VYP89" s="1019"/>
      <c r="VYQ89" s="1019"/>
      <c r="VYR89" s="1019"/>
      <c r="VYS89" s="1019"/>
      <c r="VYT89" s="1019"/>
      <c r="VYU89" s="1019"/>
      <c r="VYV89" s="1019"/>
      <c r="VYW89" s="1019"/>
      <c r="VYX89" s="1019"/>
      <c r="VYY89" s="1019"/>
      <c r="VYZ89" s="1019"/>
      <c r="VZA89" s="1019"/>
      <c r="VZB89" s="1019"/>
      <c r="VZC89" s="1019"/>
      <c r="VZD89" s="1019"/>
      <c r="VZE89" s="1019"/>
      <c r="VZF89" s="1019"/>
      <c r="VZG89" s="1019"/>
      <c r="VZH89" s="1019"/>
      <c r="VZI89" s="1019"/>
      <c r="VZJ89" s="1019"/>
      <c r="VZK89" s="1019"/>
      <c r="VZL89" s="1019"/>
      <c r="VZM89" s="1019"/>
      <c r="VZN89" s="1019"/>
      <c r="VZO89" s="1019"/>
      <c r="VZP89" s="1019"/>
      <c r="VZQ89" s="1019"/>
      <c r="VZR89" s="1019"/>
      <c r="VZS89" s="1019"/>
      <c r="VZT89" s="1019"/>
      <c r="VZU89" s="1019"/>
      <c r="VZV89" s="1019"/>
      <c r="VZW89" s="1019"/>
      <c r="VZX89" s="1019"/>
      <c r="VZY89" s="1019"/>
      <c r="VZZ89" s="1019"/>
      <c r="WAA89" s="1019"/>
      <c r="WAB89" s="1019"/>
      <c r="WAC89" s="1019"/>
      <c r="WAD89" s="1019"/>
      <c r="WAE89" s="1019"/>
      <c r="WAF89" s="1019"/>
      <c r="WAG89" s="1019"/>
      <c r="WAH89" s="1019"/>
      <c r="WAI89" s="1019"/>
      <c r="WAJ89" s="1019"/>
      <c r="WAK89" s="1019"/>
      <c r="WAL89" s="1019"/>
      <c r="WAM89" s="1019"/>
      <c r="WAN89" s="1019"/>
      <c r="WAO89" s="1019"/>
      <c r="WAP89" s="1019"/>
      <c r="WAQ89" s="1019"/>
      <c r="WAR89" s="1019"/>
      <c r="WAS89" s="1019"/>
      <c r="WAT89" s="1019"/>
      <c r="WAU89" s="1019"/>
      <c r="WAV89" s="1019"/>
      <c r="WAW89" s="1019"/>
      <c r="WAX89" s="1019"/>
      <c r="WAY89" s="1019"/>
      <c r="WAZ89" s="1019"/>
      <c r="WBA89" s="1019"/>
      <c r="WBB89" s="1019"/>
      <c r="WBC89" s="1019"/>
      <c r="WBD89" s="1019"/>
      <c r="WBE89" s="1019"/>
      <c r="WBF89" s="1019"/>
      <c r="WBG89" s="1019"/>
      <c r="WBH89" s="1019"/>
      <c r="WBI89" s="1019"/>
      <c r="WBJ89" s="1019"/>
      <c r="WBK89" s="1019"/>
      <c r="WBL89" s="1019"/>
      <c r="WBM89" s="1019"/>
      <c r="WBN89" s="1019"/>
      <c r="WBO89" s="1019"/>
      <c r="WBP89" s="1019"/>
      <c r="WBQ89" s="1019"/>
      <c r="WBR89" s="1019"/>
      <c r="WBS89" s="1019"/>
      <c r="WBT89" s="1019"/>
      <c r="WBU89" s="1019"/>
      <c r="WBV89" s="1019"/>
      <c r="WBW89" s="1019"/>
      <c r="WBX89" s="1019"/>
      <c r="WBY89" s="1019"/>
      <c r="WBZ89" s="1019"/>
      <c r="WCA89" s="1019"/>
      <c r="WCB89" s="1019"/>
      <c r="WCC89" s="1019"/>
      <c r="WCD89" s="1019"/>
      <c r="WCE89" s="1019"/>
      <c r="WCF89" s="1019"/>
      <c r="WCG89" s="1019"/>
      <c r="WCH89" s="1019"/>
      <c r="WCI89" s="1019"/>
      <c r="WCJ89" s="1019"/>
      <c r="WCK89" s="1019"/>
      <c r="WCL89" s="1019"/>
      <c r="WCM89" s="1019"/>
      <c r="WCN89" s="1019"/>
      <c r="WCO89" s="1019"/>
      <c r="WCP89" s="1019"/>
      <c r="WCQ89" s="1019"/>
      <c r="WCR89" s="1019"/>
      <c r="WCS89" s="1019"/>
      <c r="WCT89" s="1019"/>
      <c r="WCU89" s="1019"/>
      <c r="WCV89" s="1019"/>
      <c r="WCW89" s="1019"/>
      <c r="WCX89" s="1019"/>
      <c r="WCY89" s="1019"/>
      <c r="WCZ89" s="1019"/>
      <c r="WDA89" s="1019"/>
      <c r="WDB89" s="1019"/>
      <c r="WDC89" s="1019"/>
      <c r="WDD89" s="1019"/>
      <c r="WDE89" s="1019"/>
      <c r="WDF89" s="1019"/>
      <c r="WDG89" s="1019"/>
      <c r="WDH89" s="1019"/>
      <c r="WDI89" s="1019"/>
      <c r="WDJ89" s="1019"/>
      <c r="WDK89" s="1019"/>
      <c r="WDL89" s="1019"/>
      <c r="WDM89" s="1019"/>
      <c r="WDN89" s="1019"/>
      <c r="WDO89" s="1019"/>
      <c r="WDP89" s="1019"/>
      <c r="WDQ89" s="1019"/>
      <c r="WDR89" s="1019"/>
      <c r="WDS89" s="1019"/>
      <c r="WDT89" s="1019"/>
      <c r="WDU89" s="1019"/>
      <c r="WDV89" s="1019"/>
      <c r="WDW89" s="1019"/>
      <c r="WDX89" s="1019"/>
      <c r="WDY89" s="1019"/>
      <c r="WDZ89" s="1019"/>
      <c r="WEA89" s="1019"/>
      <c r="WEB89" s="1019"/>
      <c r="WEC89" s="1019"/>
      <c r="WED89" s="1019"/>
      <c r="WEE89" s="1019"/>
      <c r="WEF89" s="1019"/>
      <c r="WEG89" s="1019"/>
      <c r="WEH89" s="1019"/>
      <c r="WEI89" s="1019"/>
      <c r="WEJ89" s="1019"/>
      <c r="WEK89" s="1019"/>
      <c r="WEL89" s="1019"/>
      <c r="WEM89" s="1019"/>
      <c r="WEN89" s="1019"/>
      <c r="WEO89" s="1019"/>
      <c r="WEP89" s="1019"/>
      <c r="WEQ89" s="1019"/>
      <c r="WER89" s="1019"/>
      <c r="WES89" s="1019"/>
      <c r="WET89" s="1019"/>
      <c r="WEU89" s="1019"/>
      <c r="WEV89" s="1019"/>
      <c r="WEW89" s="1019"/>
      <c r="WEX89" s="1019"/>
      <c r="WEY89" s="1019"/>
      <c r="WEZ89" s="1019"/>
      <c r="WFA89" s="1019"/>
      <c r="WFB89" s="1019"/>
      <c r="WFC89" s="1019"/>
      <c r="WFD89" s="1019"/>
      <c r="WFE89" s="1019"/>
      <c r="WFF89" s="1019"/>
      <c r="WFG89" s="1019"/>
      <c r="WFH89" s="1019"/>
      <c r="WFI89" s="1019"/>
      <c r="WFJ89" s="1019"/>
      <c r="WFK89" s="1019"/>
      <c r="WFL89" s="1019"/>
      <c r="WFM89" s="1019"/>
      <c r="WFN89" s="1019"/>
      <c r="WFO89" s="1019"/>
      <c r="WFP89" s="1019"/>
      <c r="WFQ89" s="1019"/>
      <c r="WFR89" s="1019"/>
      <c r="WFS89" s="1019"/>
      <c r="WFT89" s="1019"/>
      <c r="WFU89" s="1019"/>
      <c r="WFV89" s="1019"/>
      <c r="WFW89" s="1019"/>
      <c r="WFX89" s="1019"/>
      <c r="WFY89" s="1019"/>
      <c r="WFZ89" s="1019"/>
      <c r="WGA89" s="1019"/>
      <c r="WGB89" s="1019"/>
      <c r="WGC89" s="1019"/>
      <c r="WGD89" s="1019"/>
      <c r="WGE89" s="1019"/>
      <c r="WGF89" s="1019"/>
      <c r="WGG89" s="1019"/>
      <c r="WGH89" s="1019"/>
      <c r="WGI89" s="1019"/>
      <c r="WGJ89" s="1019"/>
      <c r="WGK89" s="1019"/>
      <c r="WGL89" s="1019"/>
      <c r="WGM89" s="1019"/>
      <c r="WGN89" s="1019"/>
      <c r="WGO89" s="1019"/>
      <c r="WGP89" s="1019"/>
      <c r="WGQ89" s="1019"/>
      <c r="WGR89" s="1019"/>
      <c r="WGS89" s="1019"/>
      <c r="WGT89" s="1019"/>
      <c r="WGU89" s="1019"/>
      <c r="WGV89" s="1019"/>
      <c r="WGW89" s="1019"/>
      <c r="WGX89" s="1019"/>
      <c r="WGY89" s="1019"/>
      <c r="WGZ89" s="1019"/>
      <c r="WHA89" s="1019"/>
      <c r="WHB89" s="1019"/>
      <c r="WHC89" s="1019"/>
      <c r="WHD89" s="1019"/>
      <c r="WHE89" s="1019"/>
      <c r="WHF89" s="1019"/>
      <c r="WHG89" s="1019"/>
      <c r="WHH89" s="1019"/>
      <c r="WHI89" s="1019"/>
      <c r="WHJ89" s="1019"/>
      <c r="WHK89" s="1019"/>
      <c r="WHL89" s="1019"/>
      <c r="WHM89" s="1019"/>
      <c r="WHN89" s="1019"/>
      <c r="WHO89" s="1019"/>
      <c r="WHP89" s="1019"/>
      <c r="WHQ89" s="1019"/>
      <c r="WHR89" s="1019"/>
      <c r="WHS89" s="1019"/>
      <c r="WHT89" s="1019"/>
      <c r="WHU89" s="1019"/>
      <c r="WHV89" s="1019"/>
      <c r="WHW89" s="1019"/>
      <c r="WHX89" s="1019"/>
      <c r="WHY89" s="1019"/>
      <c r="WHZ89" s="1019"/>
      <c r="WIA89" s="1019"/>
      <c r="WIB89" s="1019"/>
      <c r="WIC89" s="1019"/>
      <c r="WID89" s="1019"/>
      <c r="WIE89" s="1019"/>
      <c r="WIF89" s="1019"/>
      <c r="WIG89" s="1019"/>
      <c r="WIH89" s="1019"/>
      <c r="WII89" s="1019"/>
      <c r="WIJ89" s="1019"/>
      <c r="WIK89" s="1019"/>
      <c r="WIL89" s="1019"/>
      <c r="WIM89" s="1019"/>
      <c r="WIN89" s="1019"/>
      <c r="WIO89" s="1019"/>
      <c r="WIP89" s="1019"/>
      <c r="WIQ89" s="1019"/>
      <c r="WIR89" s="1019"/>
      <c r="WIS89" s="1019"/>
      <c r="WIT89" s="1019"/>
      <c r="WIU89" s="1019"/>
      <c r="WIV89" s="1019"/>
      <c r="WIW89" s="1019"/>
      <c r="WIX89" s="1019"/>
      <c r="WIY89" s="1019"/>
      <c r="WIZ89" s="1019"/>
      <c r="WJA89" s="1019"/>
      <c r="WJB89" s="1019"/>
      <c r="WJC89" s="1019"/>
      <c r="WJD89" s="1019"/>
      <c r="WJE89" s="1019"/>
      <c r="WJF89" s="1019"/>
      <c r="WJG89" s="1019"/>
      <c r="WJH89" s="1019"/>
      <c r="WJI89" s="1019"/>
      <c r="WJJ89" s="1019"/>
      <c r="WJK89" s="1019"/>
      <c r="WJL89" s="1019"/>
      <c r="WJM89" s="1019"/>
      <c r="WJN89" s="1019"/>
      <c r="WJO89" s="1019"/>
      <c r="WJP89" s="1019"/>
      <c r="WJQ89" s="1019"/>
      <c r="WJR89" s="1019"/>
      <c r="WJS89" s="1019"/>
      <c r="WJT89" s="1019"/>
      <c r="WJU89" s="1019"/>
      <c r="WJV89" s="1019"/>
      <c r="WJW89" s="1019"/>
      <c r="WJX89" s="1019"/>
      <c r="WJY89" s="1019"/>
      <c r="WJZ89" s="1019"/>
      <c r="WKA89" s="1019"/>
      <c r="WKB89" s="1019"/>
      <c r="WKC89" s="1019"/>
      <c r="WKD89" s="1019"/>
      <c r="WKE89" s="1019"/>
      <c r="WKF89" s="1019"/>
      <c r="WKG89" s="1019"/>
      <c r="WKH89" s="1019"/>
      <c r="WKI89" s="1019"/>
      <c r="WKJ89" s="1019"/>
      <c r="WKK89" s="1019"/>
      <c r="WKL89" s="1019"/>
      <c r="WKM89" s="1019"/>
      <c r="WKN89" s="1019"/>
      <c r="WKO89" s="1019"/>
      <c r="WKP89" s="1019"/>
      <c r="WKQ89" s="1019"/>
      <c r="WKR89" s="1019"/>
      <c r="WKS89" s="1019"/>
      <c r="WKT89" s="1019"/>
      <c r="WKU89" s="1019"/>
      <c r="WKV89" s="1019"/>
      <c r="WKW89" s="1019"/>
      <c r="WKX89" s="1019"/>
      <c r="WKY89" s="1019"/>
      <c r="WKZ89" s="1019"/>
      <c r="WLA89" s="1019"/>
      <c r="WLB89" s="1019"/>
      <c r="WLC89" s="1019"/>
      <c r="WLD89" s="1019"/>
      <c r="WLE89" s="1019"/>
      <c r="WLF89" s="1019"/>
      <c r="WLG89" s="1019"/>
      <c r="WLH89" s="1019"/>
      <c r="WLI89" s="1019"/>
      <c r="WLJ89" s="1019"/>
      <c r="WLK89" s="1019"/>
      <c r="WLL89" s="1019"/>
      <c r="WLM89" s="1019"/>
      <c r="WLN89" s="1019"/>
      <c r="WLO89" s="1019"/>
      <c r="WLP89" s="1019"/>
      <c r="WLQ89" s="1019"/>
      <c r="WLR89" s="1019"/>
      <c r="WLS89" s="1019"/>
      <c r="WLT89" s="1019"/>
      <c r="WLU89" s="1019"/>
      <c r="WLV89" s="1019"/>
      <c r="WLW89" s="1019"/>
      <c r="WLX89" s="1019"/>
      <c r="WLY89" s="1019"/>
      <c r="WLZ89" s="1019"/>
      <c r="WMA89" s="1019"/>
      <c r="WMB89" s="1019"/>
      <c r="WMC89" s="1019"/>
      <c r="WMD89" s="1019"/>
      <c r="WME89" s="1019"/>
      <c r="WMF89" s="1019"/>
      <c r="WMG89" s="1019"/>
      <c r="WMH89" s="1019"/>
      <c r="WMI89" s="1019"/>
      <c r="WMJ89" s="1019"/>
      <c r="WMK89" s="1019"/>
      <c r="WML89" s="1019"/>
      <c r="WMM89" s="1019"/>
      <c r="WMN89" s="1019"/>
      <c r="WMO89" s="1019"/>
      <c r="WMP89" s="1019"/>
      <c r="WMQ89" s="1019"/>
      <c r="WMR89" s="1019"/>
      <c r="WMS89" s="1019"/>
      <c r="WMT89" s="1019"/>
      <c r="WMU89" s="1019"/>
      <c r="WMV89" s="1019"/>
      <c r="WMW89" s="1019"/>
      <c r="WMX89" s="1019"/>
      <c r="WMY89" s="1019"/>
      <c r="WMZ89" s="1019"/>
      <c r="WNA89" s="1019"/>
      <c r="WNB89" s="1019"/>
      <c r="WNC89" s="1019"/>
      <c r="WND89" s="1019"/>
      <c r="WNE89" s="1019"/>
      <c r="WNF89" s="1019"/>
      <c r="WNG89" s="1019"/>
      <c r="WNH89" s="1019"/>
      <c r="WNI89" s="1019"/>
      <c r="WNJ89" s="1019"/>
      <c r="WNK89" s="1019"/>
      <c r="WNL89" s="1019"/>
      <c r="WNM89" s="1019"/>
      <c r="WNN89" s="1019"/>
      <c r="WNO89" s="1019"/>
      <c r="WNP89" s="1019"/>
      <c r="WNQ89" s="1019"/>
      <c r="WNR89" s="1019"/>
      <c r="WNS89" s="1019"/>
      <c r="WNT89" s="1019"/>
      <c r="WNU89" s="1019"/>
      <c r="WNV89" s="1019"/>
      <c r="WNW89" s="1019"/>
      <c r="WNX89" s="1019"/>
      <c r="WNY89" s="1019"/>
      <c r="WNZ89" s="1019"/>
      <c r="WOA89" s="1019"/>
      <c r="WOB89" s="1019"/>
      <c r="WOC89" s="1019"/>
      <c r="WOD89" s="1019"/>
      <c r="WOE89" s="1019"/>
      <c r="WOF89" s="1019"/>
      <c r="WOG89" s="1019"/>
      <c r="WOH89" s="1019"/>
      <c r="WOI89" s="1019"/>
      <c r="WOJ89" s="1019"/>
      <c r="WOK89" s="1019"/>
      <c r="WOL89" s="1019"/>
      <c r="WOM89" s="1019"/>
      <c r="WON89" s="1019"/>
      <c r="WOO89" s="1019"/>
      <c r="WOP89" s="1019"/>
      <c r="WOQ89" s="1019"/>
      <c r="WOR89" s="1019"/>
      <c r="WOS89" s="1019"/>
      <c r="WOT89" s="1019"/>
      <c r="WOU89" s="1019"/>
      <c r="WOV89" s="1019"/>
      <c r="WOW89" s="1019"/>
      <c r="WOX89" s="1019"/>
      <c r="WOY89" s="1019"/>
      <c r="WOZ89" s="1019"/>
      <c r="WPA89" s="1019"/>
      <c r="WPB89" s="1019"/>
      <c r="WPC89" s="1019"/>
      <c r="WPD89" s="1019"/>
      <c r="WPE89" s="1019"/>
      <c r="WPF89" s="1019"/>
      <c r="WPG89" s="1019"/>
      <c r="WPH89" s="1019"/>
      <c r="WPI89" s="1019"/>
      <c r="WPJ89" s="1019"/>
      <c r="WPK89" s="1019"/>
      <c r="WPL89" s="1019"/>
      <c r="WPM89" s="1019"/>
      <c r="WPN89" s="1019"/>
      <c r="WPO89" s="1019"/>
      <c r="WPP89" s="1019"/>
      <c r="WPQ89" s="1019"/>
      <c r="WPR89" s="1019"/>
      <c r="WPS89" s="1019"/>
      <c r="WPT89" s="1019"/>
      <c r="WPU89" s="1019"/>
      <c r="WPV89" s="1019"/>
      <c r="WPW89" s="1019"/>
      <c r="WPX89" s="1019"/>
      <c r="WPY89" s="1019"/>
      <c r="WPZ89" s="1019"/>
      <c r="WQA89" s="1019"/>
      <c r="WQB89" s="1019"/>
      <c r="WQC89" s="1019"/>
      <c r="WQD89" s="1019"/>
      <c r="WQE89" s="1019"/>
      <c r="WQF89" s="1019"/>
      <c r="WQG89" s="1019"/>
      <c r="WQH89" s="1019"/>
      <c r="WQI89" s="1019"/>
      <c r="WQJ89" s="1019"/>
      <c r="WQK89" s="1019"/>
      <c r="WQL89" s="1019"/>
      <c r="WQM89" s="1019"/>
      <c r="WQN89" s="1019"/>
      <c r="WQO89" s="1019"/>
      <c r="WQP89" s="1019"/>
      <c r="WQQ89" s="1019"/>
      <c r="WQR89" s="1019"/>
      <c r="WQS89" s="1019"/>
      <c r="WQT89" s="1019"/>
      <c r="WQU89" s="1019"/>
      <c r="WQV89" s="1019"/>
      <c r="WQW89" s="1019"/>
      <c r="WQX89" s="1019"/>
      <c r="WQY89" s="1019"/>
      <c r="WQZ89" s="1019"/>
      <c r="WRA89" s="1019"/>
      <c r="WRB89" s="1019"/>
      <c r="WRC89" s="1019"/>
      <c r="WRD89" s="1019"/>
      <c r="WRE89" s="1019"/>
      <c r="WRF89" s="1019"/>
      <c r="WRG89" s="1019"/>
      <c r="WRH89" s="1019"/>
      <c r="WRI89" s="1019"/>
      <c r="WRJ89" s="1019"/>
      <c r="WRK89" s="1019"/>
      <c r="WRL89" s="1019"/>
      <c r="WRM89" s="1019"/>
      <c r="WRN89" s="1019"/>
      <c r="WRO89" s="1019"/>
      <c r="WRP89" s="1019"/>
      <c r="WRQ89" s="1019"/>
      <c r="WRR89" s="1019"/>
      <c r="WRS89" s="1019"/>
      <c r="WRT89" s="1019"/>
      <c r="WRU89" s="1019"/>
      <c r="WRV89" s="1019"/>
      <c r="WRW89" s="1019"/>
      <c r="WRX89" s="1019"/>
      <c r="WRY89" s="1019"/>
      <c r="WRZ89" s="1019"/>
      <c r="WSA89" s="1019"/>
      <c r="WSB89" s="1019"/>
      <c r="WSC89" s="1019"/>
      <c r="WSD89" s="1019"/>
      <c r="WSE89" s="1019"/>
      <c r="WSF89" s="1019"/>
      <c r="WSG89" s="1019"/>
      <c r="WSH89" s="1019"/>
      <c r="WSI89" s="1019"/>
      <c r="WSJ89" s="1019"/>
      <c r="WSK89" s="1019"/>
      <c r="WSL89" s="1019"/>
      <c r="WSM89" s="1019"/>
      <c r="WSN89" s="1019"/>
      <c r="WSO89" s="1019"/>
      <c r="WSP89" s="1019"/>
      <c r="WSQ89" s="1019"/>
      <c r="WSR89" s="1019"/>
      <c r="WSS89" s="1019"/>
      <c r="WST89" s="1019"/>
      <c r="WSU89" s="1019"/>
      <c r="WSV89" s="1019"/>
      <c r="WSW89" s="1019"/>
      <c r="WSX89" s="1019"/>
      <c r="WSY89" s="1019"/>
      <c r="WSZ89" s="1019"/>
      <c r="WTA89" s="1019"/>
      <c r="WTB89" s="1019"/>
      <c r="WTC89" s="1019"/>
      <c r="WTD89" s="1019"/>
      <c r="WTE89" s="1019"/>
      <c r="WTF89" s="1019"/>
      <c r="WTG89" s="1019"/>
      <c r="WTH89" s="1019"/>
      <c r="WTI89" s="1019"/>
      <c r="WTJ89" s="1019"/>
      <c r="WTK89" s="1019"/>
      <c r="WTL89" s="1019"/>
      <c r="WTM89" s="1019"/>
      <c r="WTN89" s="1019"/>
      <c r="WTO89" s="1019"/>
      <c r="WTP89" s="1019"/>
      <c r="WTQ89" s="1019"/>
      <c r="WTR89" s="1019"/>
      <c r="WTS89" s="1019"/>
      <c r="WTT89" s="1019"/>
      <c r="WTU89" s="1019"/>
      <c r="WTV89" s="1019"/>
      <c r="WTW89" s="1019"/>
      <c r="WTX89" s="1019"/>
      <c r="WTY89" s="1019"/>
      <c r="WTZ89" s="1019"/>
      <c r="WUA89" s="1019"/>
      <c r="WUB89" s="1019"/>
      <c r="WUC89" s="1019"/>
      <c r="WUD89" s="1019"/>
      <c r="WUE89" s="1019"/>
      <c r="WUF89" s="1019"/>
      <c r="WUG89" s="1019"/>
      <c r="WUH89" s="1019"/>
      <c r="WUI89" s="1019"/>
      <c r="WUJ89" s="1019"/>
      <c r="WUK89" s="1019"/>
      <c r="WUL89" s="1019"/>
      <c r="WUM89" s="1019"/>
      <c r="WUN89" s="1019"/>
      <c r="WUO89" s="1019"/>
      <c r="WUP89" s="1019"/>
      <c r="WUQ89" s="1019"/>
      <c r="WUR89" s="1019"/>
      <c r="WUS89" s="1019"/>
      <c r="WUT89" s="1019"/>
      <c r="WUU89" s="1019"/>
      <c r="WUV89" s="1019"/>
      <c r="WUW89" s="1019"/>
      <c r="WUX89" s="1019"/>
      <c r="WUY89" s="1019"/>
      <c r="WUZ89" s="1019"/>
      <c r="WVA89" s="1019"/>
      <c r="WVB89" s="1019"/>
      <c r="WVC89" s="1019"/>
      <c r="WVD89" s="1019"/>
      <c r="WVE89" s="1019"/>
      <c r="WVF89" s="1019"/>
      <c r="WVG89" s="1019"/>
      <c r="WVH89" s="1019"/>
      <c r="WVI89" s="1019"/>
      <c r="WVJ89" s="1019"/>
      <c r="WVK89" s="1019"/>
      <c r="WVL89" s="1019"/>
      <c r="WVM89" s="1019"/>
      <c r="WVN89" s="1019"/>
      <c r="WVO89" s="1019"/>
      <c r="WVP89" s="1019"/>
      <c r="WVQ89" s="1019"/>
      <c r="WVR89" s="1019"/>
      <c r="WVS89" s="1019"/>
      <c r="WVT89" s="1019"/>
      <c r="WVU89" s="1019"/>
      <c r="WVV89" s="1019"/>
      <c r="WVW89" s="1019"/>
      <c r="WVX89" s="1019"/>
      <c r="WVY89" s="1019"/>
      <c r="WVZ89" s="1019"/>
      <c r="WWA89" s="1019"/>
      <c r="WWB89" s="1019"/>
      <c r="WWC89" s="1019"/>
      <c r="WWD89" s="1019"/>
      <c r="WWE89" s="1019"/>
      <c r="WWF89" s="1019"/>
      <c r="WWG89" s="1019"/>
      <c r="WWH89" s="1019"/>
      <c r="WWI89" s="1019"/>
      <c r="WWJ89" s="1019"/>
      <c r="WWK89" s="1019"/>
      <c r="WWL89" s="1019"/>
      <c r="WWM89" s="1019"/>
      <c r="WWN89" s="1019"/>
      <c r="WWO89" s="1019"/>
      <c r="WWP89" s="1019"/>
      <c r="WWQ89" s="1019"/>
      <c r="WWR89" s="1019"/>
      <c r="WWS89" s="1019"/>
      <c r="WWT89" s="1019"/>
      <c r="WWU89" s="1019"/>
      <c r="WWV89" s="1019"/>
      <c r="WWW89" s="1019"/>
      <c r="WWX89" s="1019"/>
      <c r="WWY89" s="1019"/>
      <c r="WWZ89" s="1019"/>
      <c r="WXA89" s="1019"/>
      <c r="WXB89" s="1019"/>
      <c r="WXC89" s="1019"/>
      <c r="WXD89" s="1019"/>
      <c r="WXE89" s="1019"/>
      <c r="WXF89" s="1019"/>
      <c r="WXG89" s="1019"/>
      <c r="WXH89" s="1019"/>
      <c r="WXI89" s="1019"/>
      <c r="WXJ89" s="1019"/>
      <c r="WXK89" s="1019"/>
      <c r="WXL89" s="1019"/>
      <c r="WXM89" s="1019"/>
      <c r="WXN89" s="1019"/>
      <c r="WXO89" s="1019"/>
      <c r="WXP89" s="1019"/>
      <c r="WXQ89" s="1019"/>
      <c r="WXR89" s="1019"/>
      <c r="WXS89" s="1019"/>
      <c r="WXT89" s="1019"/>
      <c r="WXU89" s="1019"/>
      <c r="WXV89" s="1019"/>
      <c r="WXW89" s="1019"/>
      <c r="WXX89" s="1019"/>
      <c r="WXY89" s="1019"/>
      <c r="WXZ89" s="1019"/>
      <c r="WYA89" s="1019"/>
      <c r="WYB89" s="1019"/>
      <c r="WYC89" s="1019"/>
      <c r="WYD89" s="1019"/>
      <c r="WYE89" s="1019"/>
      <c r="WYF89" s="1019"/>
      <c r="WYG89" s="1019"/>
      <c r="WYH89" s="1019"/>
      <c r="WYI89" s="1019"/>
      <c r="WYJ89" s="1019"/>
      <c r="WYK89" s="1019"/>
      <c r="WYL89" s="1019"/>
      <c r="WYM89" s="1019"/>
      <c r="WYN89" s="1019"/>
      <c r="WYO89" s="1019"/>
      <c r="WYP89" s="1019"/>
      <c r="WYQ89" s="1019"/>
      <c r="WYR89" s="1019"/>
      <c r="WYS89" s="1019"/>
      <c r="WYT89" s="1019"/>
      <c r="WYU89" s="1019"/>
      <c r="WYV89" s="1019"/>
      <c r="WYW89" s="1019"/>
      <c r="WYX89" s="1019"/>
      <c r="WYY89" s="1019"/>
      <c r="WYZ89" s="1019"/>
      <c r="WZA89" s="1019"/>
      <c r="WZB89" s="1019"/>
      <c r="WZC89" s="1019"/>
      <c r="WZD89" s="1019"/>
      <c r="WZE89" s="1019"/>
      <c r="WZF89" s="1019"/>
      <c r="WZG89" s="1019"/>
      <c r="WZH89" s="1019"/>
      <c r="WZI89" s="1019"/>
      <c r="WZJ89" s="1019"/>
      <c r="WZK89" s="1019"/>
      <c r="WZL89" s="1019"/>
      <c r="WZM89" s="1019"/>
      <c r="WZN89" s="1019"/>
      <c r="WZO89" s="1019"/>
      <c r="WZP89" s="1019"/>
      <c r="WZQ89" s="1019"/>
      <c r="WZR89" s="1019"/>
      <c r="WZS89" s="1019"/>
      <c r="WZT89" s="1019"/>
      <c r="WZU89" s="1019"/>
      <c r="WZV89" s="1019"/>
      <c r="WZW89" s="1019"/>
      <c r="WZX89" s="1019"/>
      <c r="WZY89" s="1019"/>
      <c r="WZZ89" s="1019"/>
      <c r="XAA89" s="1019"/>
      <c r="XAB89" s="1019"/>
      <c r="XAC89" s="1019"/>
      <c r="XAD89" s="1019"/>
      <c r="XAE89" s="1019"/>
      <c r="XAF89" s="1019"/>
      <c r="XAG89" s="1019"/>
      <c r="XAH89" s="1019"/>
      <c r="XAI89" s="1019"/>
      <c r="XAJ89" s="1019"/>
      <c r="XAK89" s="1019"/>
      <c r="XAL89" s="1019"/>
      <c r="XAM89" s="1019"/>
      <c r="XAN89" s="1019"/>
      <c r="XAO89" s="1019"/>
      <c r="XAP89" s="1019"/>
      <c r="XAQ89" s="1019"/>
      <c r="XAR89" s="1019"/>
      <c r="XAS89" s="1019"/>
      <c r="XAT89" s="1019"/>
      <c r="XAU89" s="1019"/>
      <c r="XAV89" s="1019"/>
      <c r="XAW89" s="1019"/>
      <c r="XAX89" s="1019"/>
      <c r="XAY89" s="1019"/>
      <c r="XAZ89" s="1019"/>
      <c r="XBA89" s="1019"/>
      <c r="XBB89" s="1019"/>
      <c r="XBC89" s="1019"/>
      <c r="XBD89" s="1019"/>
      <c r="XBE89" s="1019"/>
      <c r="XBF89" s="1019"/>
      <c r="XBG89" s="1019"/>
      <c r="XBH89" s="1019"/>
      <c r="XBI89" s="1019"/>
      <c r="XBJ89" s="1019"/>
      <c r="XBK89" s="1019"/>
      <c r="XBL89" s="1019"/>
      <c r="XBM89" s="1019"/>
      <c r="XBN89" s="1019"/>
      <c r="XBO89" s="1019"/>
      <c r="XBP89" s="1019"/>
      <c r="XBQ89" s="1019"/>
      <c r="XBR89" s="1019"/>
      <c r="XBS89" s="1019"/>
      <c r="XBT89" s="1019"/>
      <c r="XBU89" s="1019"/>
      <c r="XBV89" s="1019"/>
      <c r="XBW89" s="1019"/>
      <c r="XBX89" s="1019"/>
      <c r="XBY89" s="1019"/>
      <c r="XBZ89" s="1019"/>
      <c r="XCA89" s="1019"/>
      <c r="XCB89" s="1019"/>
      <c r="XCC89" s="1019"/>
      <c r="XCD89" s="1019"/>
      <c r="XCE89" s="1019"/>
      <c r="XCF89" s="1019"/>
      <c r="XCG89" s="1019"/>
      <c r="XCH89" s="1019"/>
      <c r="XCI89" s="1019"/>
      <c r="XCJ89" s="1019"/>
      <c r="XCK89" s="1019"/>
      <c r="XCL89" s="1019"/>
      <c r="XCM89" s="1019"/>
      <c r="XCN89" s="1019"/>
      <c r="XCO89" s="1019"/>
      <c r="XCP89" s="1019"/>
      <c r="XCQ89" s="1019"/>
      <c r="XCR89" s="1019"/>
      <c r="XCS89" s="1019"/>
      <c r="XCT89" s="1019"/>
      <c r="XCU89" s="1019"/>
      <c r="XCV89" s="1019"/>
      <c r="XCW89" s="1019"/>
      <c r="XCX89" s="1019"/>
      <c r="XCY89" s="1019"/>
      <c r="XCZ89" s="1019"/>
      <c r="XDA89" s="1019"/>
      <c r="XDB89" s="1019"/>
      <c r="XDC89" s="1019"/>
      <c r="XDD89" s="1019"/>
      <c r="XDE89" s="1019"/>
      <c r="XDF89" s="1019"/>
      <c r="XDG89" s="1019"/>
      <c r="XDH89" s="1019"/>
      <c r="XDI89" s="1019"/>
      <c r="XDJ89" s="1019"/>
      <c r="XDK89" s="1019"/>
      <c r="XDL89" s="1019"/>
      <c r="XDM89" s="1019"/>
      <c r="XDN89" s="1019"/>
      <c r="XDO89" s="1019"/>
      <c r="XDP89" s="1019"/>
      <c r="XDQ89" s="1019"/>
      <c r="XDR89" s="1019"/>
      <c r="XDS89" s="1019"/>
      <c r="XDT89" s="1019"/>
      <c r="XDU89" s="1019"/>
      <c r="XDV89" s="1019"/>
      <c r="XDW89" s="1019"/>
      <c r="XDX89" s="1019"/>
      <c r="XDY89" s="1019"/>
      <c r="XDZ89" s="1019"/>
      <c r="XEA89" s="1019"/>
      <c r="XEB89" s="1019"/>
      <c r="XEC89" s="1019"/>
      <c r="XED89" s="1019"/>
      <c r="XEE89" s="1019"/>
      <c r="XEF89" s="1019"/>
      <c r="XEG89" s="1019"/>
      <c r="XEH89" s="1019"/>
      <c r="XEI89" s="1019"/>
      <c r="XEJ89" s="1019"/>
      <c r="XEK89" s="1019"/>
      <c r="XEL89" s="1019"/>
      <c r="XEM89" s="1019"/>
      <c r="XEN89" s="1019"/>
      <c r="XEO89" s="1019"/>
      <c r="XEP89" s="1019"/>
      <c r="XEQ89" s="1019"/>
      <c r="XER89" s="1019"/>
      <c r="XES89" s="1019"/>
      <c r="XET89" s="1019"/>
      <c r="XEU89" s="1019"/>
      <c r="XEV89" s="1019"/>
      <c r="XEW89" s="1019"/>
      <c r="XEX89" s="1019"/>
      <c r="XEY89" s="1019"/>
      <c r="XEZ89" s="1019"/>
      <c r="XFA89" s="1019"/>
      <c r="XFB89" s="1019"/>
      <c r="XFC89" s="1019"/>
      <c r="XFD89" s="1019"/>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23" t="s">
        <v>2230</v>
      </c>
      <c r="B91" s="1523"/>
      <c r="C91" s="1523"/>
      <c r="D91" s="1523"/>
      <c r="E91" s="1523"/>
      <c r="F91" s="1523"/>
      <c r="G91" s="1523"/>
      <c r="H91" s="1523"/>
      <c r="I91" s="1523"/>
      <c r="J91" s="1523"/>
      <c r="K91" s="1523"/>
      <c r="L91" s="1523"/>
      <c r="M91" s="1523"/>
      <c r="N91" s="1523"/>
      <c r="O91" s="1523"/>
      <c r="P91" s="1523"/>
      <c r="Q91" s="1523"/>
      <c r="R91" s="1523"/>
      <c r="S91" s="1523"/>
      <c r="T91" s="1523"/>
      <c r="U91" s="1523"/>
      <c r="V91" s="1523"/>
      <c r="W91" s="1523"/>
      <c r="X91" s="1523"/>
      <c r="Y91" s="1523"/>
      <c r="Z91" s="1523"/>
      <c r="AA91" s="1523"/>
      <c r="AB91" s="1523"/>
      <c r="AC91" s="1523"/>
      <c r="AD91" s="1523"/>
      <c r="AE91" s="1523"/>
      <c r="AF91" s="1523"/>
      <c r="AG91" s="1523"/>
      <c r="AH91" s="1523"/>
      <c r="AI91" s="1523"/>
      <c r="AJ91" s="1523"/>
      <c r="AK91" s="1523"/>
      <c r="AL91" s="1523"/>
      <c r="AM91" s="1523"/>
      <c r="AN91" s="1523"/>
      <c r="AO91" s="1523"/>
      <c r="AP91" s="1523"/>
      <c r="AQ91" s="1523"/>
      <c r="AR91" s="1523"/>
      <c r="AS91" s="1523"/>
      <c r="AT91" s="1523"/>
    </row>
    <row r="92" spans="1:16384" ht="12.95" customHeight="1">
      <c r="A92" s="1523"/>
      <c r="B92" s="1523"/>
      <c r="C92" s="1523"/>
      <c r="D92" s="1523"/>
      <c r="E92" s="1523"/>
      <c r="F92" s="1523"/>
      <c r="G92" s="1523"/>
      <c r="H92" s="1523"/>
      <c r="I92" s="1523"/>
      <c r="J92" s="1523"/>
      <c r="K92" s="1523"/>
      <c r="L92" s="1523"/>
      <c r="M92" s="1523"/>
      <c r="N92" s="1523"/>
      <c r="O92" s="1523"/>
      <c r="P92" s="1523"/>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523"/>
      <c r="AM92" s="1523"/>
      <c r="AN92" s="1523"/>
      <c r="AO92" s="1523"/>
      <c r="AP92" s="1523"/>
      <c r="AQ92" s="1523"/>
      <c r="AR92" s="1523"/>
      <c r="AS92" s="1523"/>
      <c r="AT92" s="1523"/>
    </row>
    <row r="93" spans="1:16384" ht="12.95" customHeight="1">
      <c r="A93" s="1523"/>
      <c r="B93" s="1523"/>
      <c r="C93" s="1523"/>
      <c r="D93" s="1523"/>
      <c r="E93" s="1523"/>
      <c r="F93" s="1523"/>
      <c r="G93" s="1523"/>
      <c r="H93" s="1523"/>
      <c r="I93" s="1523"/>
      <c r="J93" s="1523"/>
      <c r="K93" s="1523"/>
      <c r="L93" s="1523"/>
      <c r="M93" s="1523"/>
      <c r="N93" s="1523"/>
      <c r="O93" s="1523"/>
      <c r="P93" s="1523"/>
      <c r="Q93" s="1523"/>
      <c r="R93" s="1523"/>
      <c r="S93" s="1523"/>
      <c r="T93" s="1523"/>
      <c r="U93" s="1523"/>
      <c r="V93" s="1523"/>
      <c r="W93" s="1523"/>
      <c r="X93" s="1523"/>
      <c r="Y93" s="1523"/>
      <c r="Z93" s="1523"/>
      <c r="AA93" s="1523"/>
      <c r="AB93" s="1523"/>
      <c r="AC93" s="1523"/>
      <c r="AD93" s="1523"/>
      <c r="AE93" s="1523"/>
      <c r="AF93" s="1523"/>
      <c r="AG93" s="1523"/>
      <c r="AH93" s="1523"/>
      <c r="AI93" s="1523"/>
      <c r="AJ93" s="1523"/>
      <c r="AK93" s="1523"/>
      <c r="AL93" s="1523"/>
      <c r="AM93" s="1523"/>
      <c r="AN93" s="1523"/>
      <c r="AO93" s="1523"/>
      <c r="AP93" s="1523"/>
      <c r="AQ93" s="1523"/>
      <c r="AR93" s="1523"/>
      <c r="AS93" s="1523"/>
      <c r="AT93" s="1523"/>
    </row>
    <row r="94" spans="1:16384" ht="12.95" customHeight="1">
      <c r="A94" s="1523"/>
      <c r="B94" s="1523"/>
      <c r="C94" s="1523"/>
      <c r="D94" s="1523"/>
      <c r="E94" s="1523"/>
      <c r="F94" s="1523"/>
      <c r="G94" s="1523"/>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523"/>
      <c r="AM94" s="1523"/>
      <c r="AN94" s="1523"/>
      <c r="AO94" s="1523"/>
      <c r="AP94" s="1523"/>
      <c r="AQ94" s="1523"/>
      <c r="AR94" s="1523"/>
      <c r="AS94" s="1523"/>
      <c r="AT94" s="1523"/>
    </row>
    <row r="95" spans="1:16384" ht="12.95" customHeight="1">
      <c r="A95" s="1523"/>
      <c r="B95" s="1523"/>
      <c r="C95" s="1523"/>
      <c r="D95" s="1523"/>
      <c r="E95" s="1523"/>
      <c r="F95" s="1523"/>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523"/>
      <c r="AM95" s="1523"/>
      <c r="AN95" s="1523"/>
      <c r="AO95" s="1523"/>
      <c r="AP95" s="1523"/>
      <c r="AQ95" s="1523"/>
      <c r="AR95" s="1523"/>
      <c r="AS95" s="1523"/>
      <c r="AT95" s="1523"/>
    </row>
    <row r="96" spans="1:16384" ht="12.95" customHeight="1">
      <c r="A96" s="1523"/>
      <c r="B96" s="1523"/>
      <c r="C96" s="1523"/>
      <c r="D96" s="1523"/>
      <c r="E96" s="1523"/>
      <c r="F96" s="1523"/>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523"/>
      <c r="AM96" s="1523"/>
      <c r="AN96" s="1523"/>
      <c r="AO96" s="1523"/>
      <c r="AP96" s="1523"/>
      <c r="AQ96" s="1523"/>
      <c r="AR96" s="1523"/>
      <c r="AS96" s="1523"/>
      <c r="AT96" s="1523"/>
    </row>
    <row r="97" spans="1:46" ht="12.95" customHeight="1">
      <c r="A97" s="1523"/>
      <c r="B97" s="1523"/>
      <c r="C97" s="1523"/>
      <c r="D97" s="1523"/>
      <c r="E97" s="1523"/>
      <c r="F97" s="1523"/>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523"/>
      <c r="AM97" s="1523"/>
      <c r="AN97" s="1523"/>
      <c r="AO97" s="1523"/>
      <c r="AP97" s="1523"/>
      <c r="AQ97" s="1523"/>
      <c r="AR97" s="1523"/>
      <c r="AS97" s="1523"/>
      <c r="AT97" s="1523"/>
    </row>
    <row r="98" spans="1:46" ht="12.95" customHeight="1">
      <c r="A98" s="1523"/>
      <c r="B98" s="1523"/>
      <c r="C98" s="1523"/>
      <c r="D98" s="1523"/>
      <c r="E98" s="1523"/>
      <c r="F98" s="1523"/>
      <c r="G98" s="1523"/>
      <c r="H98" s="1523"/>
      <c r="I98" s="1523"/>
      <c r="J98" s="1523"/>
      <c r="K98" s="1523"/>
      <c r="L98" s="1523"/>
      <c r="M98" s="1523"/>
      <c r="N98" s="1523"/>
      <c r="O98" s="1523"/>
      <c r="P98" s="1523"/>
      <c r="Q98" s="1523"/>
      <c r="R98" s="1523"/>
      <c r="S98" s="1523"/>
      <c r="T98" s="1523"/>
      <c r="U98" s="1523"/>
      <c r="V98" s="1523"/>
      <c r="W98" s="1523"/>
      <c r="X98" s="1523"/>
      <c r="Y98" s="1523"/>
      <c r="Z98" s="1523"/>
      <c r="AA98" s="1523"/>
      <c r="AB98" s="1523"/>
      <c r="AC98" s="1523"/>
      <c r="AD98" s="1523"/>
      <c r="AE98" s="1523"/>
      <c r="AF98" s="1523"/>
      <c r="AG98" s="1523"/>
      <c r="AH98" s="1523"/>
      <c r="AI98" s="1523"/>
      <c r="AJ98" s="1523"/>
      <c r="AK98" s="1523"/>
      <c r="AL98" s="1523"/>
      <c r="AM98" s="1523"/>
      <c r="AN98" s="1523"/>
      <c r="AO98" s="1523"/>
      <c r="AP98" s="1523"/>
      <c r="AQ98" s="1523"/>
      <c r="AR98" s="1523"/>
      <c r="AS98" s="1523"/>
      <c r="AT98" s="1523"/>
    </row>
    <row r="99" spans="1:46" ht="12.95" customHeight="1">
      <c r="A99" s="1523"/>
      <c r="B99" s="1523"/>
      <c r="C99" s="1523"/>
      <c r="D99" s="1523"/>
      <c r="E99" s="1523"/>
      <c r="F99" s="1523"/>
      <c r="G99" s="1523"/>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c r="AL99" s="1523"/>
      <c r="AM99" s="1523"/>
      <c r="AN99" s="1523"/>
      <c r="AO99" s="1523"/>
      <c r="AP99" s="1523"/>
      <c r="AQ99" s="1523"/>
      <c r="AR99" s="1523"/>
      <c r="AS99" s="1523"/>
      <c r="AT99" s="1523"/>
    </row>
    <row r="100" spans="1:46" ht="20.100000000000001" customHeight="1">
      <c r="A100" s="1523"/>
      <c r="B100" s="1523"/>
      <c r="C100" s="1523"/>
      <c r="D100" s="1523"/>
      <c r="E100" s="1523"/>
      <c r="F100" s="1523"/>
      <c r="G100" s="1523"/>
      <c r="H100" s="1523"/>
      <c r="I100" s="1523"/>
      <c r="J100" s="1523"/>
      <c r="K100" s="1523"/>
      <c r="L100" s="1523"/>
      <c r="M100" s="1523"/>
      <c r="N100" s="1523"/>
      <c r="O100" s="1523"/>
      <c r="P100" s="1523"/>
      <c r="Q100" s="1523"/>
      <c r="R100" s="1523"/>
      <c r="S100" s="1523"/>
      <c r="T100" s="1523"/>
      <c r="U100" s="1523"/>
      <c r="V100" s="1523"/>
      <c r="W100" s="1523"/>
      <c r="X100" s="1523"/>
      <c r="Y100" s="1523"/>
      <c r="Z100" s="1523"/>
      <c r="AA100" s="1523"/>
      <c r="AB100" s="1523"/>
      <c r="AC100" s="1523"/>
      <c r="AD100" s="1523"/>
      <c r="AE100" s="1523"/>
      <c r="AF100" s="1523"/>
      <c r="AG100" s="1523"/>
      <c r="AH100" s="1523"/>
      <c r="AI100" s="1523"/>
      <c r="AJ100" s="1523"/>
      <c r="AK100" s="1523"/>
      <c r="AL100" s="1523"/>
      <c r="AM100" s="1523"/>
      <c r="AN100" s="1523"/>
      <c r="AO100" s="1523"/>
      <c r="AP100" s="1523"/>
      <c r="AQ100" s="1523"/>
      <c r="AR100" s="1523"/>
      <c r="AS100" s="1523"/>
      <c r="AT100" s="1523"/>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1028" t="s">
        <v>2231</v>
      </c>
      <c r="B102" s="1028"/>
      <c r="C102" s="1028"/>
      <c r="D102" s="1028"/>
      <c r="E102" s="1028"/>
      <c r="F102" s="1028"/>
      <c r="G102" s="1028"/>
      <c r="H102" s="1028"/>
      <c r="I102" s="1028"/>
      <c r="J102" s="1028"/>
      <c r="K102" s="1028"/>
      <c r="L102" s="1028"/>
      <c r="M102" s="1028"/>
      <c r="N102" s="1028"/>
      <c r="O102" s="1028"/>
      <c r="P102" s="1028"/>
      <c r="Q102" s="1028"/>
      <c r="R102" s="1028"/>
      <c r="S102" s="1028"/>
      <c r="T102" s="1028"/>
      <c r="U102" s="1028"/>
      <c r="V102" s="1028"/>
      <c r="W102" s="1028"/>
      <c r="X102" s="1028"/>
      <c r="Y102" s="1028"/>
      <c r="Z102" s="1028"/>
      <c r="AA102" s="1028"/>
      <c r="AB102" s="1028"/>
      <c r="AC102" s="1028"/>
      <c r="AD102" s="1028"/>
      <c r="AE102" s="1028"/>
      <c r="AF102" s="1028"/>
      <c r="AG102" s="1028"/>
      <c r="AH102" s="1028"/>
      <c r="AI102" s="1028"/>
      <c r="AJ102" s="1028"/>
      <c r="AK102" s="1028"/>
      <c r="AL102" s="1028"/>
      <c r="AM102" s="1028"/>
      <c r="AN102" s="1028"/>
      <c r="AO102" s="1028"/>
      <c r="AP102" s="1028"/>
      <c r="AQ102" s="1028"/>
      <c r="AR102" s="1028"/>
      <c r="AS102" s="1028"/>
      <c r="AT102" s="1028"/>
    </row>
    <row r="103" spans="1:46" ht="12.95" customHeight="1">
      <c r="A103" s="1028"/>
      <c r="B103" s="1028"/>
      <c r="C103" s="1028"/>
      <c r="D103" s="1028"/>
      <c r="E103" s="1028"/>
      <c r="F103" s="1028"/>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1028"/>
      <c r="AD103" s="1028"/>
      <c r="AE103" s="1028"/>
      <c r="AF103" s="1028"/>
      <c r="AG103" s="1028"/>
      <c r="AH103" s="1028"/>
      <c r="AI103" s="1028"/>
      <c r="AJ103" s="1028"/>
      <c r="AK103" s="1028"/>
      <c r="AL103" s="1028"/>
      <c r="AM103" s="1028"/>
      <c r="AN103" s="1028"/>
      <c r="AO103" s="1028"/>
      <c r="AP103" s="1028"/>
      <c r="AQ103" s="1028"/>
      <c r="AR103" s="1028"/>
      <c r="AS103" s="1028"/>
      <c r="AT103" s="1028"/>
    </row>
    <row r="104" spans="1:46" ht="12.95" customHeight="1">
      <c r="A104" s="1028"/>
      <c r="B104" s="1028"/>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1028"/>
      <c r="AG104" s="1028"/>
      <c r="AH104" s="1028"/>
      <c r="AI104" s="1028"/>
      <c r="AJ104" s="1028"/>
      <c r="AK104" s="1028"/>
      <c r="AL104" s="1028"/>
      <c r="AM104" s="1028"/>
      <c r="AN104" s="1028"/>
      <c r="AO104" s="1028"/>
      <c r="AP104" s="1028"/>
      <c r="AQ104" s="1028"/>
      <c r="AR104" s="1028"/>
      <c r="AS104" s="1028"/>
      <c r="AT104" s="1028"/>
    </row>
    <row r="105" spans="1:46" ht="12.95" customHeight="1">
      <c r="A105" s="1028"/>
      <c r="B105" s="1028"/>
      <c r="C105" s="1028"/>
      <c r="D105" s="1028"/>
      <c r="E105" s="1028"/>
      <c r="F105" s="1028"/>
      <c r="G105" s="1028"/>
      <c r="H105" s="1028"/>
      <c r="I105" s="1028"/>
      <c r="J105" s="1028"/>
      <c r="K105" s="1028"/>
      <c r="L105" s="1028"/>
      <c r="M105" s="1028"/>
      <c r="N105" s="1028"/>
      <c r="O105" s="1028"/>
      <c r="P105" s="1028"/>
      <c r="Q105" s="1028"/>
      <c r="R105" s="1028"/>
      <c r="S105" s="1028"/>
      <c r="T105" s="1028"/>
      <c r="U105" s="1028"/>
      <c r="V105" s="1028"/>
      <c r="W105" s="1028"/>
      <c r="X105" s="1028"/>
      <c r="Y105" s="1028"/>
      <c r="Z105" s="1028"/>
      <c r="AA105" s="1028"/>
      <c r="AB105" s="1028"/>
      <c r="AC105" s="1028"/>
      <c r="AD105" s="1028"/>
      <c r="AE105" s="1028"/>
      <c r="AF105" s="1028"/>
      <c r="AG105" s="1028"/>
      <c r="AH105" s="1028"/>
      <c r="AI105" s="1028"/>
      <c r="AJ105" s="1028"/>
      <c r="AK105" s="1028"/>
      <c r="AL105" s="1028"/>
      <c r="AM105" s="1028"/>
      <c r="AN105" s="1028"/>
      <c r="AO105" s="1028"/>
      <c r="AP105" s="1028"/>
      <c r="AQ105" s="1028"/>
      <c r="AR105" s="1028"/>
      <c r="AS105" s="1028"/>
      <c r="AT105" s="1028"/>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23" t="s">
        <v>2232</v>
      </c>
      <c r="B107" s="1523"/>
      <c r="C107" s="1523"/>
      <c r="D107" s="1523"/>
      <c r="E107" s="1523"/>
      <c r="F107" s="1523"/>
      <c r="G107" s="1523"/>
      <c r="H107" s="1523"/>
      <c r="I107" s="1523"/>
      <c r="J107" s="1523"/>
      <c r="K107" s="1523"/>
      <c r="L107" s="1523"/>
      <c r="M107" s="1523"/>
      <c r="N107" s="1523"/>
      <c r="O107" s="1523"/>
      <c r="P107" s="1523"/>
      <c r="Q107" s="1523"/>
      <c r="R107" s="1523"/>
      <c r="S107" s="1523"/>
      <c r="T107" s="1523"/>
      <c r="U107" s="1523"/>
      <c r="V107" s="1523"/>
      <c r="W107" s="1523"/>
      <c r="X107" s="1523"/>
      <c r="Y107" s="1523"/>
      <c r="Z107" s="1523"/>
      <c r="AA107" s="1523"/>
      <c r="AB107" s="1523"/>
      <c r="AC107" s="1523"/>
      <c r="AD107" s="1523"/>
      <c r="AE107" s="1523"/>
      <c r="AF107" s="1523"/>
      <c r="AG107" s="1523"/>
      <c r="AH107" s="1523"/>
      <c r="AI107" s="1523"/>
      <c r="AJ107" s="1523"/>
      <c r="AK107" s="1523"/>
      <c r="AL107" s="1523"/>
      <c r="AM107" s="1523"/>
      <c r="AN107" s="1523"/>
      <c r="AO107" s="1523"/>
      <c r="AP107" s="1523"/>
      <c r="AQ107" s="1523"/>
      <c r="AR107" s="1523"/>
      <c r="AS107" s="1523"/>
      <c r="AT107" s="1523"/>
    </row>
    <row r="108" spans="1:46" ht="12.95" customHeight="1">
      <c r="A108" s="1523"/>
      <c r="B108" s="1523"/>
      <c r="C108" s="1523"/>
      <c r="D108" s="1523"/>
      <c r="E108" s="1523"/>
      <c r="F108" s="1523"/>
      <c r="G108" s="1523"/>
      <c r="H108" s="1523"/>
      <c r="I108" s="1523"/>
      <c r="J108" s="1523"/>
      <c r="K108" s="1523"/>
      <c r="L108" s="1523"/>
      <c r="M108" s="1523"/>
      <c r="N108" s="1523"/>
      <c r="O108" s="1523"/>
      <c r="P108" s="1523"/>
      <c r="Q108" s="1523"/>
      <c r="R108" s="1523"/>
      <c r="S108" s="1523"/>
      <c r="T108" s="1523"/>
      <c r="U108" s="1523"/>
      <c r="V108" s="1523"/>
      <c r="W108" s="1523"/>
      <c r="X108" s="1523"/>
      <c r="Y108" s="1523"/>
      <c r="Z108" s="1523"/>
      <c r="AA108" s="1523"/>
      <c r="AB108" s="1523"/>
      <c r="AC108" s="1523"/>
      <c r="AD108" s="1523"/>
      <c r="AE108" s="1523"/>
      <c r="AF108" s="1523"/>
      <c r="AG108" s="1523"/>
      <c r="AH108" s="1523"/>
      <c r="AI108" s="1523"/>
      <c r="AJ108" s="1523"/>
      <c r="AK108" s="1523"/>
      <c r="AL108" s="1523"/>
      <c r="AM108" s="1523"/>
      <c r="AN108" s="1523"/>
      <c r="AO108" s="1523"/>
      <c r="AP108" s="1523"/>
      <c r="AQ108" s="1523"/>
      <c r="AR108" s="1523"/>
      <c r="AS108" s="1523"/>
      <c r="AT108" s="152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1028" t="s">
        <v>2233</v>
      </c>
      <c r="B110" s="1028"/>
      <c r="C110" s="1028"/>
      <c r="D110" s="1028"/>
      <c r="E110" s="1028"/>
      <c r="F110" s="1028"/>
      <c r="G110" s="1028"/>
      <c r="H110" s="1028"/>
      <c r="I110" s="1028"/>
      <c r="J110" s="1028"/>
      <c r="K110" s="1028"/>
      <c r="L110" s="1028"/>
      <c r="M110" s="1028"/>
      <c r="N110" s="1028"/>
      <c r="O110" s="1028"/>
      <c r="P110" s="1028"/>
      <c r="Q110" s="1028"/>
      <c r="R110" s="1028"/>
      <c r="S110" s="1028"/>
      <c r="T110" s="1028"/>
      <c r="U110" s="1028"/>
      <c r="V110" s="1028"/>
      <c r="W110" s="1028"/>
      <c r="X110" s="1028"/>
      <c r="Y110" s="1028"/>
      <c r="Z110" s="1028"/>
      <c r="AA110" s="1028"/>
      <c r="AB110" s="1028"/>
      <c r="AC110" s="1028"/>
      <c r="AD110" s="1028"/>
      <c r="AE110" s="1028"/>
      <c r="AF110" s="1028"/>
      <c r="AG110" s="1028"/>
      <c r="AH110" s="1028"/>
      <c r="AI110" s="1028"/>
      <c r="AJ110" s="1028"/>
      <c r="AK110" s="1028"/>
      <c r="AL110" s="1028"/>
      <c r="AM110" s="1028"/>
      <c r="AN110" s="1028"/>
      <c r="AO110" s="1028"/>
      <c r="AP110" s="1028"/>
      <c r="AQ110" s="1028"/>
      <c r="AR110" s="1028"/>
      <c r="AS110" s="1028"/>
      <c r="AT110" s="1028"/>
    </row>
    <row r="111" spans="1:46" ht="12.95" customHeight="1">
      <c r="A111" s="1028"/>
      <c r="B111" s="1028"/>
      <c r="C111" s="1028"/>
      <c r="D111" s="1028"/>
      <c r="E111" s="1028"/>
      <c r="F111" s="1028"/>
      <c r="G111" s="1028"/>
      <c r="H111" s="1028"/>
      <c r="I111" s="1028"/>
      <c r="J111" s="1028"/>
      <c r="K111" s="1028"/>
      <c r="L111" s="1028"/>
      <c r="M111" s="1028"/>
      <c r="N111" s="1028"/>
      <c r="O111" s="1028"/>
      <c r="P111" s="1028"/>
      <c r="Q111" s="1028"/>
      <c r="R111" s="1028"/>
      <c r="S111" s="1028"/>
      <c r="T111" s="1028"/>
      <c r="U111" s="1028"/>
      <c r="V111" s="1028"/>
      <c r="W111" s="1028"/>
      <c r="X111" s="1028"/>
      <c r="Y111" s="1028"/>
      <c r="Z111" s="1028"/>
      <c r="AA111" s="1028"/>
      <c r="AB111" s="1028"/>
      <c r="AC111" s="1028"/>
      <c r="AD111" s="1028"/>
      <c r="AE111" s="1028"/>
      <c r="AF111" s="1028"/>
      <c r="AG111" s="1028"/>
      <c r="AH111" s="1028"/>
      <c r="AI111" s="1028"/>
      <c r="AJ111" s="1028"/>
      <c r="AK111" s="1028"/>
      <c r="AL111" s="1028"/>
      <c r="AM111" s="1028"/>
      <c r="AN111" s="1028"/>
      <c r="AO111" s="1028"/>
      <c r="AP111" s="1028"/>
      <c r="AQ111" s="1028"/>
      <c r="AR111" s="1028"/>
      <c r="AS111" s="1028"/>
      <c r="AT111" s="1028"/>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039">
        <v>7</v>
      </c>
      <c r="H115" s="1039"/>
      <c r="I115" s="41" t="s">
        <v>411</v>
      </c>
      <c r="J115" s="41"/>
      <c r="L115" s="1418" t="s">
        <v>2544</v>
      </c>
      <c r="M115" s="1356"/>
      <c r="N115" s="1356"/>
      <c r="O115" s="41" t="s">
        <v>2326</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356" t="s">
        <v>115</v>
      </c>
      <c r="D117" s="1356"/>
      <c r="E117" s="1356"/>
      <c r="F117" s="1356"/>
      <c r="G117" s="1356"/>
      <c r="H117" s="1356"/>
      <c r="I117" s="1356"/>
      <c r="J117" s="1356"/>
      <c r="K117" s="1356"/>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41" t="s">
        <v>2357</v>
      </c>
      <c r="Z118" s="1349"/>
      <c r="AA118" s="1349"/>
      <c r="AB118" s="1349"/>
      <c r="AC118" s="1349"/>
      <c r="AD118" s="1349"/>
      <c r="AE118" s="1349"/>
      <c r="AF118" s="1349"/>
      <c r="AG118" s="1349"/>
      <c r="AH118" s="1349"/>
      <c r="AI118" s="1349"/>
      <c r="AJ118" s="1349"/>
      <c r="AK118" s="1349"/>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41" t="s">
        <v>2543</v>
      </c>
      <c r="Z121" s="1349"/>
      <c r="AA121" s="1349"/>
      <c r="AB121" s="1349"/>
      <c r="AC121" s="1349"/>
      <c r="AD121" s="1349"/>
      <c r="AE121" s="1349"/>
      <c r="AF121" s="1349"/>
      <c r="AG121" s="1349"/>
      <c r="AH121" s="1349"/>
      <c r="AI121" s="1349"/>
      <c r="AJ121" s="1349"/>
      <c r="AK121" s="1349"/>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654</v>
      </c>
      <c r="O156" s="1349" t="s">
        <v>2335</v>
      </c>
      <c r="P156" s="1349"/>
      <c r="Q156" s="1349"/>
      <c r="R156" s="1349"/>
      <c r="S156" s="1349"/>
      <c r="T156" s="1349"/>
      <c r="U156" s="1349"/>
      <c r="V156" s="1349"/>
      <c r="W156" s="1349"/>
      <c r="X156" s="1349"/>
      <c r="Y156" s="1349"/>
      <c r="Z156" s="1349"/>
      <c r="AA156" s="1349"/>
      <c r="AB156" s="1349"/>
      <c r="AC156" s="1349"/>
      <c r="AD156" s="1349"/>
      <c r="AE156" s="1349"/>
      <c r="AF156" s="1349"/>
      <c r="AG156" s="1349"/>
      <c r="AH156" s="1349"/>
      <c r="BT156" t="s">
        <v>78</v>
      </c>
    </row>
    <row r="157" spans="1:72" ht="12.95" customHeight="1">
      <c r="C157"/>
      <c r="D157" s="337" t="s">
        <v>541</v>
      </c>
      <c r="O157" s="1197" t="s">
        <v>2336</v>
      </c>
      <c r="P157" s="1197"/>
      <c r="Q157" s="1197"/>
      <c r="R157" s="1197"/>
      <c r="S157" s="1197"/>
      <c r="T157" s="1197"/>
      <c r="U157" s="1197"/>
      <c r="V157" s="1197"/>
      <c r="W157" s="1197"/>
      <c r="X157" s="1197"/>
      <c r="Y157" s="1197"/>
      <c r="Z157" s="1197"/>
      <c r="AA157" s="1197"/>
      <c r="AB157" s="1197"/>
      <c r="AC157" s="1197"/>
      <c r="AD157" s="1197"/>
      <c r="AE157" s="1197"/>
      <c r="AF157" s="1197"/>
      <c r="AG157" s="1197"/>
      <c r="AH157" s="1197"/>
      <c r="AI157" t="s">
        <v>707</v>
      </c>
      <c r="BN157" s="30" t="s">
        <v>421</v>
      </c>
      <c r="BT157" t="s">
        <v>28</v>
      </c>
    </row>
    <row r="158" spans="1:72" ht="12.95" customHeight="1">
      <c r="C158"/>
      <c r="D158" s="12" t="s">
        <v>542</v>
      </c>
      <c r="F158" s="12"/>
      <c r="G158" s="12"/>
      <c r="H158" s="12"/>
      <c r="I158" s="12"/>
      <c r="J158" s="12"/>
      <c r="K158" s="12"/>
      <c r="L158" s="12"/>
      <c r="M158" s="12"/>
      <c r="N158" s="12"/>
      <c r="O158" s="1347" t="s">
        <v>543</v>
      </c>
      <c r="P158" s="1347"/>
      <c r="Q158" s="1347"/>
      <c r="R158" s="1347"/>
      <c r="S158" s="1347"/>
      <c r="T158" s="1347"/>
      <c r="U158" s="1347"/>
      <c r="V158" s="1347"/>
      <c r="W158" s="1347"/>
      <c r="X158" s="1347"/>
      <c r="Y158" s="1347"/>
      <c r="Z158" s="1347"/>
      <c r="AA158" s="1347"/>
      <c r="AB158" s="1347"/>
      <c r="AC158" s="1347"/>
      <c r="AD158" s="1347"/>
      <c r="AE158" s="1347"/>
      <c r="AF158" s="1347"/>
      <c r="AG158" s="1347"/>
      <c r="AH158" s="1347"/>
      <c r="BN158" s="30" t="s">
        <v>422</v>
      </c>
      <c r="BT158" t="s">
        <v>29</v>
      </c>
    </row>
    <row r="159" spans="1:72" ht="12.95" customHeight="1">
      <c r="C159"/>
      <c r="D159" t="s">
        <v>645</v>
      </c>
      <c r="O159" s="1045" t="s">
        <v>2337</v>
      </c>
      <c r="P159" s="1045"/>
      <c r="Q159" s="1045"/>
      <c r="R159" s="1045"/>
      <c r="S159" s="1045"/>
      <c r="T159" s="1045"/>
      <c r="U159" s="1045"/>
      <c r="V159" s="1045"/>
      <c r="W159" s="1045"/>
      <c r="X159" s="1045"/>
      <c r="Y159" s="1045"/>
      <c r="Z159" s="1045"/>
      <c r="AA159" s="1045"/>
      <c r="AB159" s="1045"/>
      <c r="AC159" s="1045"/>
      <c r="AD159" s="1045"/>
      <c r="AE159" s="1045"/>
      <c r="AF159" s="1045"/>
      <c r="AG159" s="1045"/>
      <c r="AH159" s="1045"/>
      <c r="BN159" s="30" t="s">
        <v>72</v>
      </c>
      <c r="BT159" t="s">
        <v>383</v>
      </c>
    </row>
    <row r="160" spans="1:72" ht="12.95" customHeight="1">
      <c r="C160"/>
      <c r="D160" t="s">
        <v>646</v>
      </c>
      <c r="O160" s="1349" t="s">
        <v>2338</v>
      </c>
      <c r="P160" s="1349"/>
      <c r="Q160" s="1349"/>
      <c r="R160" s="1349"/>
      <c r="S160" s="1349"/>
      <c r="T160" s="1349"/>
      <c r="U160" s="1349"/>
      <c r="V160" s="1349"/>
      <c r="W160" s="1349"/>
      <c r="X160" s="1349"/>
      <c r="Y160" s="12"/>
      <c r="Z160" s="12"/>
      <c r="AA160" s="12"/>
      <c r="AB160" s="12"/>
      <c r="AC160" s="12"/>
      <c r="AD160" s="12"/>
      <c r="AE160" s="12"/>
      <c r="AF160" s="12"/>
      <c r="BN160" s="30" t="s">
        <v>74</v>
      </c>
      <c r="BT160" t="s">
        <v>384</v>
      </c>
    </row>
    <row r="161" spans="1:72" ht="12.95" customHeight="1">
      <c r="C161"/>
      <c r="D161" t="s">
        <v>647</v>
      </c>
      <c r="O161" s="1420">
        <v>93015</v>
      </c>
      <c r="P161" s="1420"/>
      <c r="Q161" s="1420"/>
      <c r="R161" s="1420"/>
      <c r="S161" s="13"/>
      <c r="T161" s="13"/>
      <c r="U161" s="13"/>
      <c r="V161" s="13"/>
      <c r="W161" s="13"/>
      <c r="X161" s="13"/>
      <c r="Y161" s="13"/>
      <c r="Z161" s="13"/>
      <c r="AA161" s="13"/>
      <c r="AB161" s="13"/>
      <c r="AC161" s="13"/>
      <c r="AD161" s="13"/>
      <c r="AE161" s="13"/>
      <c r="AF161" s="13"/>
      <c r="BJ161" t="s">
        <v>480</v>
      </c>
      <c r="BN161" s="30" t="s">
        <v>75</v>
      </c>
      <c r="BT161" t="s">
        <v>385</v>
      </c>
    </row>
    <row r="162" spans="1:72" ht="12.95" customHeight="1">
      <c r="C162"/>
      <c r="D162" t="s">
        <v>648</v>
      </c>
      <c r="O162" s="1413" t="s">
        <v>2339</v>
      </c>
      <c r="P162" s="1413"/>
      <c r="Q162" s="1413"/>
      <c r="R162" s="1413"/>
      <c r="S162" s="1413"/>
      <c r="T162" s="1413"/>
      <c r="V162" s="177" t="s">
        <v>12</v>
      </c>
      <c r="W162" s="1421"/>
      <c r="X162" s="1421"/>
      <c r="Y162" s="14"/>
      <c r="Z162" s="14"/>
      <c r="AA162" s="14"/>
      <c r="AB162" s="14"/>
      <c r="AC162" s="14"/>
      <c r="AD162" s="14"/>
      <c r="AE162" s="14"/>
      <c r="AF162" s="14"/>
      <c r="BJ162" t="s">
        <v>107</v>
      </c>
      <c r="BN162" s="30" t="s">
        <v>76</v>
      </c>
      <c r="BT162" t="s">
        <v>386</v>
      </c>
    </row>
    <row r="163" spans="1:72" ht="12.95" customHeight="1">
      <c r="C163"/>
      <c r="D163" t="s">
        <v>649</v>
      </c>
      <c r="O163" s="1413"/>
      <c r="P163" s="1413"/>
      <c r="Q163" s="1413"/>
      <c r="R163" s="1413"/>
      <c r="S163" s="1413"/>
      <c r="T163" s="1413"/>
      <c r="U163" s="14"/>
      <c r="V163" s="14"/>
      <c r="W163" s="14"/>
      <c r="X163" s="14"/>
      <c r="Y163" s="14"/>
      <c r="Z163" s="14"/>
      <c r="AA163" s="14"/>
      <c r="AB163" s="14"/>
      <c r="AC163" s="14"/>
      <c r="AD163" s="14"/>
      <c r="AE163" s="14"/>
      <c r="AF163" s="14"/>
      <c r="BN163" s="30" t="s">
        <v>474</v>
      </c>
      <c r="BT163" t="s">
        <v>387</v>
      </c>
    </row>
    <row r="164" spans="1:72" ht="12.95" customHeight="1">
      <c r="C164"/>
      <c r="D164" t="s">
        <v>650</v>
      </c>
      <c r="O164" s="1399" t="s">
        <v>2340</v>
      </c>
      <c r="P164" s="1399"/>
      <c r="Q164" s="1399"/>
      <c r="R164" s="1399"/>
      <c r="S164" s="1399"/>
      <c r="T164" s="1399"/>
      <c r="U164" s="1399"/>
      <c r="V164" s="1399"/>
      <c r="W164" s="1399"/>
      <c r="X164" s="1399"/>
      <c r="Y164" s="1399"/>
      <c r="Z164" s="1399"/>
      <c r="AA164" s="1399"/>
      <c r="AB164" s="1399"/>
      <c r="AC164" s="1399"/>
      <c r="AD164" s="1399"/>
      <c r="AE164" s="1399"/>
      <c r="AF164" s="1399"/>
      <c r="AG164" s="1399"/>
      <c r="AH164" s="1399"/>
      <c r="BN164" s="30" t="s">
        <v>475</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2.95"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2.95" customHeight="1">
      <c r="C167" s="34"/>
      <c r="D167" s="1423" t="s">
        <v>2260</v>
      </c>
      <c r="E167" s="1423"/>
      <c r="F167" s="1423"/>
      <c r="G167" s="1423"/>
      <c r="H167" s="1423"/>
      <c r="I167" s="1423"/>
      <c r="J167" s="1423"/>
      <c r="K167" s="1423"/>
      <c r="L167" s="1423"/>
      <c r="M167" s="1423"/>
      <c r="N167" s="1423"/>
      <c r="O167" s="1423"/>
      <c r="P167" s="1423"/>
      <c r="Q167" s="1423"/>
      <c r="R167" s="1423"/>
      <c r="S167" s="1423"/>
      <c r="T167" s="1423"/>
      <c r="U167" s="1423"/>
      <c r="V167" s="1423"/>
      <c r="W167" s="1423"/>
      <c r="X167" s="1423"/>
      <c r="Y167" s="1423"/>
      <c r="Z167" s="261"/>
      <c r="AA167" s="259"/>
      <c r="AB167" s="259"/>
      <c r="AC167" s="259"/>
      <c r="AD167" s="259"/>
      <c r="AE167" s="259"/>
      <c r="AF167" s="259"/>
      <c r="AG167" s="259"/>
      <c r="AH167" s="259"/>
      <c r="BN167" s="30" t="s">
        <v>481</v>
      </c>
      <c r="BT167" t="s">
        <v>391</v>
      </c>
    </row>
    <row r="168" spans="1:72" ht="12.95" customHeight="1">
      <c r="C168"/>
      <c r="BN168" s="30" t="s">
        <v>482</v>
      </c>
      <c r="BT168" t="s">
        <v>392</v>
      </c>
    </row>
    <row r="169" spans="1:72" s="956" customFormat="1" ht="12.95" customHeight="1">
      <c r="A169" s="1020" t="s">
        <v>378</v>
      </c>
      <c r="B169" s="1020"/>
      <c r="C169" s="1020"/>
      <c r="D169" s="1020"/>
      <c r="E169" s="1020"/>
      <c r="F169" s="1020"/>
      <c r="G169" s="1020"/>
      <c r="H169" s="1020"/>
      <c r="I169" s="1020"/>
      <c r="J169" s="1020"/>
      <c r="K169" s="1020"/>
      <c r="L169" s="1020"/>
      <c r="M169" s="1020"/>
      <c r="N169" s="1020"/>
      <c r="O169" s="1020"/>
      <c r="P169" s="1020"/>
      <c r="Q169" s="1020"/>
      <c r="R169" s="1020"/>
      <c r="S169" s="1020"/>
      <c r="T169" s="1020"/>
      <c r="U169" s="1020"/>
      <c r="V169" s="1020"/>
      <c r="W169" s="1020"/>
      <c r="X169" s="1020"/>
      <c r="Y169" s="1020"/>
      <c r="Z169" s="1020"/>
      <c r="AA169" s="1020"/>
      <c r="AB169" s="1020"/>
      <c r="AC169" s="1020"/>
      <c r="AD169" s="1020"/>
      <c r="AE169" s="1020"/>
      <c r="AF169" s="1020"/>
      <c r="AG169" s="1020"/>
      <c r="AH169" s="1020"/>
      <c r="AI169" s="1020"/>
      <c r="AJ169" s="1020"/>
      <c r="AK169" s="1020"/>
      <c r="AL169" s="1020"/>
      <c r="AM169" s="1020"/>
      <c r="AN169" s="1020"/>
      <c r="AO169" s="1020"/>
      <c r="AP169" s="1020"/>
      <c r="AQ169" s="1020"/>
      <c r="AR169" s="1020"/>
      <c r="AS169" s="1020"/>
      <c r="AT169" s="1020"/>
      <c r="AU169"/>
      <c r="BN169" s="264" t="s">
        <v>484</v>
      </c>
      <c r="BT169" t="s">
        <v>393</v>
      </c>
    </row>
    <row r="170" spans="1:72" s="956" customFormat="1" ht="12.95" customHeight="1">
      <c r="A170" s="1020"/>
      <c r="B170" s="1020"/>
      <c r="C170" s="1020"/>
      <c r="D170" s="1020"/>
      <c r="E170" s="1020"/>
      <c r="F170" s="1020"/>
      <c r="G170" s="1020"/>
      <c r="H170" s="1020"/>
      <c r="I170" s="1020"/>
      <c r="J170" s="1020"/>
      <c r="K170" s="1020"/>
      <c r="L170" s="1020"/>
      <c r="M170" s="1020"/>
      <c r="N170" s="1020"/>
      <c r="O170" s="1020"/>
      <c r="P170" s="1020"/>
      <c r="Q170" s="1020"/>
      <c r="R170" s="1020"/>
      <c r="S170" s="1020"/>
      <c r="T170" s="1020"/>
      <c r="U170" s="1020"/>
      <c r="V170" s="1020"/>
      <c r="W170" s="1020"/>
      <c r="X170" s="1020"/>
      <c r="Y170" s="1020"/>
      <c r="Z170" s="1020"/>
      <c r="AA170" s="1020"/>
      <c r="AB170" s="1020"/>
      <c r="AC170" s="1020"/>
      <c r="AD170" s="1020"/>
      <c r="AE170" s="1020"/>
      <c r="AF170" s="1020"/>
      <c r="AG170" s="1020"/>
      <c r="AH170" s="1020"/>
      <c r="AI170" s="1020"/>
      <c r="AJ170" s="1020"/>
      <c r="AK170" s="1020"/>
      <c r="AL170" s="1020"/>
      <c r="AM170" s="1020"/>
      <c r="AN170" s="1020"/>
      <c r="AO170" s="1020"/>
      <c r="AP170" s="1020"/>
      <c r="AQ170" s="1020"/>
      <c r="AR170" s="1020"/>
      <c r="AS170" s="1020"/>
      <c r="AT170" s="1020"/>
      <c r="AU170"/>
      <c r="BN170" s="264" t="s">
        <v>485</v>
      </c>
      <c r="BT170" t="s">
        <v>394</v>
      </c>
    </row>
    <row r="171" spans="1:72" ht="12.95" customHeight="1">
      <c r="C171"/>
      <c r="BN171" s="30" t="s">
        <v>486</v>
      </c>
      <c r="BT171" t="s">
        <v>395</v>
      </c>
    </row>
    <row r="172" spans="1:72" ht="12.95" customHeight="1">
      <c r="A172" s="3" t="s">
        <v>651</v>
      </c>
      <c r="C172" s="3" t="s">
        <v>652</v>
      </c>
      <c r="BN172" s="30" t="s">
        <v>488</v>
      </c>
      <c r="BT172" t="s">
        <v>396</v>
      </c>
    </row>
    <row r="173" spans="1:72" ht="12.95" customHeight="1">
      <c r="C173" s="31"/>
      <c r="D173" t="s">
        <v>436</v>
      </c>
      <c r="J173" s="1414" t="s">
        <v>503</v>
      </c>
      <c r="K173" s="1414"/>
      <c r="L173" s="1414"/>
      <c r="M173" s="1414"/>
      <c r="N173" s="1414"/>
      <c r="O173" s="1414"/>
      <c r="P173" s="1414"/>
      <c r="Q173" s="1414"/>
      <c r="R173" s="1414"/>
      <c r="S173" s="1414"/>
      <c r="U173" s="32"/>
      <c r="X173" s="32"/>
      <c r="BN173" s="30" t="s">
        <v>489</v>
      </c>
      <c r="BT173" t="s">
        <v>397</v>
      </c>
    </row>
    <row r="174" spans="1:72" ht="12.95" customHeight="1">
      <c r="C174" s="31"/>
      <c r="D174" t="s">
        <v>437</v>
      </c>
      <c r="U174" s="1036" t="s">
        <v>107</v>
      </c>
      <c r="V174" s="1036"/>
      <c r="BN174" s="30" t="s">
        <v>592</v>
      </c>
      <c r="BT174" t="s">
        <v>398</v>
      </c>
    </row>
    <row r="175" spans="1:72" ht="12.95" customHeight="1">
      <c r="C175" s="12"/>
      <c r="D175" s="33"/>
      <c r="E175" t="s">
        <v>229</v>
      </c>
      <c r="O175" s="34"/>
      <c r="P175" t="s">
        <v>2077</v>
      </c>
      <c r="T175" s="34" t="s">
        <v>230</v>
      </c>
      <c r="U175" s="1217">
        <v>26</v>
      </c>
      <c r="V175" s="1217"/>
      <c r="W175" s="1" t="s">
        <v>231</v>
      </c>
      <c r="X175" s="1419">
        <v>439</v>
      </c>
      <c r="Y175" s="1419"/>
      <c r="BN175" s="30" t="s">
        <v>593</v>
      </c>
      <c r="BT175" t="s">
        <v>399</v>
      </c>
    </row>
    <row r="176" spans="1:72" ht="12.95" customHeight="1">
      <c r="C176" s="31"/>
      <c r="D176" t="s">
        <v>278</v>
      </c>
      <c r="U176" s="1036" t="s">
        <v>480</v>
      </c>
      <c r="V176" s="1036"/>
      <c r="BN176" s="30" t="s">
        <v>595</v>
      </c>
      <c r="BT176" t="s">
        <v>400</v>
      </c>
    </row>
    <row r="177" spans="1:72" ht="12.95" customHeight="1">
      <c r="C177" s="31"/>
      <c r="D177" s="358" t="s">
        <v>1226</v>
      </c>
      <c r="BN177" s="30" t="s">
        <v>596</v>
      </c>
      <c r="BT177" t="s">
        <v>401</v>
      </c>
    </row>
    <row r="178" spans="1:72" ht="12.95" customHeight="1">
      <c r="C178" s="31"/>
      <c r="E178" s="358" t="s">
        <v>2077</v>
      </c>
      <c r="F178" s="358"/>
      <c r="G178" s="358"/>
      <c r="I178" s="936" t="s">
        <v>230</v>
      </c>
      <c r="J178" s="1400"/>
      <c r="K178" s="1400"/>
      <c r="L178" s="367" t="s">
        <v>231</v>
      </c>
      <c r="M178" s="1047"/>
      <c r="N178" s="1047"/>
      <c r="O178" s="358"/>
      <c r="P178" s="358"/>
      <c r="Q178" s="358"/>
      <c r="R178" s="358"/>
      <c r="U178" s="358" t="s">
        <v>1227</v>
      </c>
      <c r="V178" s="358"/>
      <c r="W178" s="358"/>
      <c r="X178" s="358"/>
      <c r="Y178" s="358"/>
      <c r="Z178" s="358"/>
      <c r="AA178" s="358"/>
      <c r="AB178" s="358"/>
      <c r="AD178" s="1401"/>
      <c r="AE178" s="1401"/>
      <c r="AF178" s="1401"/>
      <c r="AG178" s="1401"/>
      <c r="AH178" s="1401"/>
      <c r="BN178" s="30" t="s">
        <v>597</v>
      </c>
      <c r="BT178" t="s">
        <v>402</v>
      </c>
    </row>
    <row r="179" spans="1:72" ht="12.95" customHeight="1">
      <c r="C179" s="31"/>
      <c r="BN179" s="30" t="s">
        <v>598</v>
      </c>
      <c r="BT179" t="s">
        <v>403</v>
      </c>
    </row>
    <row r="180" spans="1:72" ht="12.95" customHeight="1">
      <c r="C180" s="12"/>
      <c r="D180" s="41" t="s">
        <v>2328</v>
      </c>
      <c r="O180" s="358"/>
      <c r="P180" s="358"/>
      <c r="Q180" s="358"/>
      <c r="R180" s="358"/>
      <c r="Y180" s="1036" t="s">
        <v>480</v>
      </c>
      <c r="Z180" s="1381"/>
      <c r="BN180" s="30" t="s">
        <v>600</v>
      </c>
      <c r="BT180" t="s">
        <v>404</v>
      </c>
    </row>
    <row r="181" spans="1:72" ht="12.95" customHeight="1">
      <c r="C181" s="12"/>
      <c r="D181" s="35"/>
      <c r="E181" s="358" t="s">
        <v>1225</v>
      </c>
      <c r="R181" s="358"/>
      <c r="BN181" s="30" t="s">
        <v>601</v>
      </c>
      <c r="BT181" t="s">
        <v>405</v>
      </c>
    </row>
    <row r="182" spans="1:72" ht="12.95" customHeight="1">
      <c r="C182" s="12"/>
      <c r="D182" s="35"/>
      <c r="BN182" s="30" t="s">
        <v>602</v>
      </c>
      <c r="BT182" t="s">
        <v>406</v>
      </c>
    </row>
    <row r="183" spans="1:72" ht="12.95" customHeight="1">
      <c r="A183" s="3" t="s">
        <v>8</v>
      </c>
      <c r="C183" s="3" t="s">
        <v>9</v>
      </c>
      <c r="BN183" s="30" t="s">
        <v>570</v>
      </c>
      <c r="BT183" t="s">
        <v>407</v>
      </c>
    </row>
    <row r="184" spans="1:72" ht="12.95" customHeight="1">
      <c r="C184" s="29"/>
      <c r="D184" t="s">
        <v>10</v>
      </c>
      <c r="I184" s="1198" t="str">
        <f>H17</f>
        <v>Fillmore Terrace</v>
      </c>
      <c r="J184" s="1198"/>
      <c r="K184" s="1198"/>
      <c r="L184" s="1198"/>
      <c r="M184" s="1198"/>
      <c r="N184" s="1198"/>
      <c r="O184" s="1198"/>
      <c r="P184" s="1198"/>
      <c r="Q184" s="1198"/>
      <c r="R184" s="1198"/>
      <c r="S184" s="1198"/>
      <c r="T184" s="1198"/>
      <c r="U184" s="1198"/>
      <c r="V184" s="1198"/>
      <c r="W184" s="1198"/>
      <c r="X184" s="1198"/>
      <c r="Y184" s="1198"/>
      <c r="Z184" s="1198"/>
      <c r="AA184" s="1198"/>
      <c r="AB184" s="1198"/>
      <c r="AC184" s="1198"/>
      <c r="AD184" s="1198"/>
      <c r="AE184" s="1198"/>
      <c r="BC184" t="s">
        <v>119</v>
      </c>
      <c r="BN184" s="30" t="s">
        <v>572</v>
      </c>
      <c r="BT184" t="s">
        <v>408</v>
      </c>
    </row>
    <row r="185" spans="1:72" ht="12.95" customHeight="1">
      <c r="C185" s="29"/>
      <c r="D185" t="s">
        <v>428</v>
      </c>
      <c r="I185" s="1196" t="s">
        <v>2341</v>
      </c>
      <c r="J185" s="1196"/>
      <c r="K185" s="1196"/>
      <c r="L185" s="1196"/>
      <c r="M185" s="1196"/>
      <c r="N185" s="1196"/>
      <c r="O185" s="1196"/>
      <c r="P185" s="1196"/>
      <c r="Q185" s="1196"/>
      <c r="R185" s="1196"/>
      <c r="S185" s="1196"/>
      <c r="T185" s="1196"/>
      <c r="U185" s="1196"/>
      <c r="V185" s="1196"/>
      <c r="W185" s="1196"/>
      <c r="X185" s="1196"/>
      <c r="Y185" s="1196"/>
      <c r="Z185" s="1196"/>
      <c r="AA185" s="1196"/>
      <c r="AB185" s="1196"/>
      <c r="AC185" s="1196"/>
      <c r="AD185" s="1196"/>
      <c r="AE185" s="1196"/>
      <c r="BC185" s="41" t="s">
        <v>120</v>
      </c>
      <c r="BN185" s="30" t="s">
        <v>573</v>
      </c>
      <c r="BT185" t="s">
        <v>837</v>
      </c>
    </row>
    <row r="186" spans="1:72" ht="12.95" customHeight="1">
      <c r="C186" s="29"/>
      <c r="E186" t="s">
        <v>61</v>
      </c>
      <c r="BN186" s="30" t="s">
        <v>574</v>
      </c>
      <c r="BT186" t="s">
        <v>838</v>
      </c>
    </row>
    <row r="187" spans="1:72" ht="12.95" customHeight="1">
      <c r="C187" s="29"/>
      <c r="E187" s="1402"/>
      <c r="F187" s="1402"/>
      <c r="G187" s="1402"/>
      <c r="H187" s="1402"/>
      <c r="I187" s="1402"/>
      <c r="J187" s="1402"/>
      <c r="K187" s="1402"/>
      <c r="L187" s="1402"/>
      <c r="M187" s="1402"/>
      <c r="N187" s="1402"/>
      <c r="O187" s="1402"/>
      <c r="P187" s="1402"/>
      <c r="Q187" s="1402"/>
      <c r="R187" s="1402"/>
      <c r="S187" s="1402"/>
      <c r="T187" s="1402"/>
      <c r="U187" s="1402"/>
      <c r="V187" s="1402"/>
      <c r="W187" s="1402"/>
      <c r="X187" s="1402"/>
      <c r="Y187" s="1402"/>
      <c r="Z187" s="1402"/>
      <c r="AA187" s="1402"/>
      <c r="AB187" s="1402"/>
      <c r="AC187" s="1402"/>
      <c r="AD187" s="1402"/>
      <c r="AE187" s="1402"/>
      <c r="BN187" s="30" t="s">
        <v>575</v>
      </c>
      <c r="BT187" t="s">
        <v>839</v>
      </c>
    </row>
    <row r="188" spans="1:72" ht="12.95" customHeight="1">
      <c r="C188" s="29"/>
      <c r="E188" s="1403"/>
      <c r="F188" s="1403"/>
      <c r="G188" s="1403"/>
      <c r="H188" s="1403"/>
      <c r="I188" s="1403"/>
      <c r="J188" s="1403"/>
      <c r="K188" s="1403"/>
      <c r="L188" s="1403"/>
      <c r="M188" s="1403"/>
      <c r="N188" s="1403"/>
      <c r="O188" s="1403"/>
      <c r="P188" s="1403"/>
      <c r="Q188" s="1403"/>
      <c r="R188" s="1403"/>
      <c r="S188" s="1403"/>
      <c r="T188" s="1403"/>
      <c r="U188" s="1403"/>
      <c r="V188" s="1403"/>
      <c r="W188" s="1403"/>
      <c r="X188" s="1403"/>
      <c r="Y188" s="1403"/>
      <c r="Z188" s="1403"/>
      <c r="AA188" s="1403"/>
      <c r="AB188" s="1403"/>
      <c r="AC188" s="1403"/>
      <c r="AD188" s="1403"/>
      <c r="AE188" s="1403"/>
      <c r="BN188" s="30" t="s">
        <v>577</v>
      </c>
      <c r="BT188" t="s">
        <v>840</v>
      </c>
    </row>
    <row r="189" spans="1:72" ht="12.95" customHeight="1">
      <c r="C189" s="29"/>
      <c r="D189" t="s">
        <v>429</v>
      </c>
      <c r="I189" s="1045" t="s">
        <v>2342</v>
      </c>
      <c r="J189" s="1045"/>
      <c r="K189" s="1045"/>
      <c r="L189" s="1045"/>
      <c r="M189" s="1045"/>
      <c r="N189" s="1045"/>
      <c r="O189" s="1045"/>
      <c r="P189" s="1045"/>
      <c r="Q189" t="s">
        <v>431</v>
      </c>
      <c r="T189" s="1045" t="s">
        <v>813</v>
      </c>
      <c r="U189" s="1045"/>
      <c r="V189" s="1045"/>
      <c r="W189" s="1045"/>
      <c r="X189" s="1045"/>
      <c r="Y189" s="1045"/>
      <c r="Z189" s="1045"/>
      <c r="AA189" s="1045"/>
      <c r="AB189" s="1045"/>
      <c r="AC189" s="1045"/>
      <c r="AD189" s="1045"/>
      <c r="AE189" s="1045"/>
      <c r="BC189" t="s">
        <v>78</v>
      </c>
      <c r="BH189" s="41" t="s">
        <v>123</v>
      </c>
      <c r="BN189" s="30" t="s">
        <v>578</v>
      </c>
      <c r="BT189" t="s">
        <v>108</v>
      </c>
    </row>
    <row r="190" spans="1:72" ht="12.95" customHeight="1">
      <c r="C190" s="29"/>
      <c r="D190" t="s">
        <v>432</v>
      </c>
      <c r="I190" s="1196">
        <v>93015</v>
      </c>
      <c r="J190" s="1196"/>
      <c r="K190" s="1196"/>
      <c r="L190" s="1196"/>
      <c r="M190" s="1196"/>
      <c r="N190" s="1196"/>
      <c r="O190" t="s">
        <v>434</v>
      </c>
      <c r="T190" s="1408">
        <v>3.02</v>
      </c>
      <c r="U190" s="1408"/>
      <c r="V190" s="1408"/>
      <c r="W190" s="1408"/>
      <c r="X190" s="1408"/>
      <c r="Y190" s="1408"/>
      <c r="Z190" s="1408"/>
      <c r="AA190" s="1408"/>
      <c r="AB190" s="1408"/>
      <c r="AC190" s="1408"/>
      <c r="AD190" s="1408"/>
      <c r="AE190" s="1408"/>
      <c r="BC190" t="s">
        <v>661</v>
      </c>
      <c r="BH190" t="s">
        <v>661</v>
      </c>
      <c r="BN190" s="30" t="s">
        <v>420</v>
      </c>
      <c r="BT190" t="s">
        <v>109</v>
      </c>
    </row>
    <row r="191" spans="1:72" ht="12.95" customHeight="1">
      <c r="C191" s="29"/>
      <c r="D191" t="s">
        <v>80</v>
      </c>
      <c r="N191" s="1402" t="s">
        <v>2343</v>
      </c>
      <c r="O191" s="1402"/>
      <c r="P191" s="1402"/>
      <c r="Q191" s="1402"/>
      <c r="R191" s="1402"/>
      <c r="S191" s="1402"/>
      <c r="T191" s="1402"/>
      <c r="U191" s="1402"/>
      <c r="V191" s="1402"/>
      <c r="W191" s="1402"/>
      <c r="X191" s="1402"/>
      <c r="Y191" s="1402"/>
      <c r="Z191" s="1402"/>
      <c r="AA191" s="1402"/>
      <c r="AB191" s="1402"/>
      <c r="AC191" s="1402"/>
      <c r="AD191" s="1402"/>
      <c r="AE191" s="1402"/>
      <c r="BC191" t="s">
        <v>1417</v>
      </c>
      <c r="BH191" t="s">
        <v>1417</v>
      </c>
      <c r="BN191" s="30" t="s">
        <v>580</v>
      </c>
      <c r="BT191" t="s">
        <v>110</v>
      </c>
    </row>
    <row r="192" spans="1:72" ht="12.95" customHeight="1">
      <c r="C192" s="29"/>
      <c r="M192" s="49"/>
      <c r="N192" s="1403"/>
      <c r="O192" s="1403"/>
      <c r="P192" s="1403"/>
      <c r="Q192" s="1403"/>
      <c r="R192" s="1403"/>
      <c r="S192" s="1403"/>
      <c r="T192" s="1403"/>
      <c r="U192" s="1403"/>
      <c r="V192" s="1403"/>
      <c r="W192" s="1403"/>
      <c r="X192" s="1403"/>
      <c r="Y192" s="1403"/>
      <c r="Z192" s="1403"/>
      <c r="AA192" s="1403"/>
      <c r="AB192" s="1403"/>
      <c r="AC192" s="1403"/>
      <c r="AD192" s="1403"/>
      <c r="AE192" s="1403"/>
      <c r="BC192" t="s">
        <v>662</v>
      </c>
      <c r="BH192" t="s">
        <v>613</v>
      </c>
      <c r="BN192" s="30" t="s">
        <v>581</v>
      </c>
      <c r="BT192" t="s">
        <v>111</v>
      </c>
    </row>
    <row r="193" spans="1:73" ht="12.95" customHeight="1">
      <c r="C193" s="29"/>
      <c r="D193" t="s">
        <v>435</v>
      </c>
      <c r="T193" s="1036" t="s">
        <v>480</v>
      </c>
      <c r="U193" s="1036"/>
      <c r="W193" s="41" t="s">
        <v>1862</v>
      </c>
      <c r="AA193" s="1417"/>
      <c r="AB193" s="1417"/>
      <c r="AC193" s="1417"/>
      <c r="BC193" t="s">
        <v>562</v>
      </c>
      <c r="BH193" s="5" t="s">
        <v>1421</v>
      </c>
      <c r="BN193" s="30" t="s">
        <v>582</v>
      </c>
      <c r="BT193" t="s">
        <v>112</v>
      </c>
    </row>
    <row r="194" spans="1:73" ht="12.95" customHeight="1">
      <c r="C194" s="29"/>
      <c r="D194" t="s">
        <v>117</v>
      </c>
      <c r="T194" s="1014" t="s">
        <v>480</v>
      </c>
      <c r="U194" s="1014"/>
      <c r="W194" t="s">
        <v>62</v>
      </c>
      <c r="AI194" s="1036" t="s">
        <v>480</v>
      </c>
      <c r="AJ194" s="1036"/>
      <c r="AX194" s="5" t="s">
        <v>123</v>
      </c>
      <c r="BC194" t="s">
        <v>613</v>
      </c>
      <c r="BN194" s="30" t="s">
        <v>751</v>
      </c>
      <c r="BT194" t="s">
        <v>113</v>
      </c>
    </row>
    <row r="195" spans="1:73" ht="12.95" customHeight="1">
      <c r="C195" s="29"/>
      <c r="D195" s="41" t="s">
        <v>1716</v>
      </c>
      <c r="T195" s="1014" t="s">
        <v>480</v>
      </c>
      <c r="U195" s="1014"/>
      <c r="X195" s="794" t="s">
        <v>2078</v>
      </c>
      <c r="AX195" s="5" t="s">
        <v>1147</v>
      </c>
      <c r="BN195" s="30" t="s">
        <v>752</v>
      </c>
      <c r="BT195" t="s">
        <v>114</v>
      </c>
    </row>
    <row r="196" spans="1:73" ht="12.95" customHeight="1">
      <c r="C196" s="29"/>
      <c r="D196" s="5" t="s">
        <v>1152</v>
      </c>
      <c r="T196" s="1014" t="s">
        <v>480</v>
      </c>
      <c r="U196" s="1014"/>
      <c r="AK196" s="1416"/>
      <c r="AL196" s="1416"/>
      <c r="AX196" s="41" t="s">
        <v>2164</v>
      </c>
      <c r="BN196" s="30" t="s">
        <v>753</v>
      </c>
      <c r="BT196" t="s">
        <v>115</v>
      </c>
    </row>
    <row r="197" spans="1:73" ht="12.95" customHeight="1">
      <c r="C197" s="29"/>
      <c r="D197" s="41" t="s">
        <v>1863</v>
      </c>
      <c r="T197" s="1036" t="s">
        <v>480</v>
      </c>
      <c r="U197" s="1036"/>
      <c r="AX197" s="5" t="s">
        <v>1148</v>
      </c>
      <c r="BC197" t="s">
        <v>78</v>
      </c>
      <c r="BN197" s="30" t="s">
        <v>754</v>
      </c>
      <c r="BT197" t="s">
        <v>116</v>
      </c>
    </row>
    <row r="198" spans="1:73" ht="12.95" customHeight="1">
      <c r="C198" s="29"/>
      <c r="D198" s="41" t="s">
        <v>1891</v>
      </c>
      <c r="W198" s="1255" t="s">
        <v>480</v>
      </c>
      <c r="X198" s="1036"/>
      <c r="AX198" s="5" t="s">
        <v>1149</v>
      </c>
      <c r="BC198" s="41" t="s">
        <v>123</v>
      </c>
      <c r="BN198" s="30" t="s">
        <v>755</v>
      </c>
      <c r="BT198" t="s">
        <v>801</v>
      </c>
    </row>
    <row r="199" spans="1:73" ht="12.95" customHeight="1">
      <c r="C199" s="29"/>
      <c r="L199" s="307"/>
      <c r="M199" s="307"/>
      <c r="N199" s="307"/>
      <c r="O199" s="307"/>
      <c r="P199" s="307"/>
      <c r="Q199" s="918" t="s">
        <v>2079</v>
      </c>
      <c r="R199" s="1041" t="s">
        <v>1996</v>
      </c>
      <c r="S199" s="1041"/>
      <c r="T199" s="1041"/>
      <c r="U199" s="1041"/>
      <c r="V199" s="1041"/>
      <c r="W199" s="1041"/>
      <c r="X199" s="1041"/>
      <c r="Y199" s="1041"/>
      <c r="Z199" s="1041"/>
      <c r="AA199" s="1041"/>
      <c r="AB199" s="1041"/>
      <c r="AH199" s="1"/>
      <c r="AI199" s="1"/>
      <c r="AX199" s="5" t="s">
        <v>1150</v>
      </c>
      <c r="BC199" s="41" t="s">
        <v>1101</v>
      </c>
      <c r="BN199" s="30" t="s">
        <v>756</v>
      </c>
      <c r="BO199" s="39"/>
      <c r="BP199" s="40"/>
      <c r="BQ199" s="40"/>
      <c r="BR199" s="40"/>
      <c r="BS199" s="40"/>
      <c r="BT199" s="40" t="s">
        <v>802</v>
      </c>
    </row>
    <row r="200" spans="1:73" ht="12.95" customHeight="1">
      <c r="C200" s="29"/>
      <c r="AC200" s="34" t="s">
        <v>558</v>
      </c>
      <c r="AD200" s="974" t="s">
        <v>1997</v>
      </c>
      <c r="AH200" s="1"/>
      <c r="AI200" s="1"/>
      <c r="AX200" s="41" t="s">
        <v>2251</v>
      </c>
      <c r="BC200" s="5" t="s">
        <v>1102</v>
      </c>
      <c r="BN200" s="264" t="s">
        <v>656</v>
      </c>
      <c r="BO200" s="21"/>
      <c r="BP200" s="40"/>
      <c r="BQ200" s="40"/>
      <c r="BR200" s="40"/>
      <c r="BS200" s="40"/>
      <c r="BT200" s="40" t="s">
        <v>803</v>
      </c>
    </row>
    <row r="201" spans="1:73" ht="12.95" customHeight="1">
      <c r="C201" s="29"/>
      <c r="AX201" s="41" t="s">
        <v>2030</v>
      </c>
      <c r="BC201" s="41" t="s">
        <v>2031</v>
      </c>
      <c r="BN201" s="30" t="s">
        <v>657</v>
      </c>
      <c r="BO201" s="21"/>
      <c r="BP201" s="40"/>
      <c r="BQ201" s="40"/>
      <c r="BR201" s="40"/>
      <c r="BS201" s="40"/>
      <c r="BT201" s="40" t="s">
        <v>804</v>
      </c>
    </row>
    <row r="202" spans="1:73" ht="12.95" customHeight="1">
      <c r="A202" s="3" t="s">
        <v>118</v>
      </c>
      <c r="C202" s="3" t="s">
        <v>1146</v>
      </c>
      <c r="AX202" s="5" t="s">
        <v>1151</v>
      </c>
      <c r="BC202" t="s">
        <v>859</v>
      </c>
      <c r="BN202" s="30" t="s">
        <v>658</v>
      </c>
      <c r="BT202" s="40" t="s">
        <v>805</v>
      </c>
      <c r="BU202" s="21"/>
    </row>
    <row r="203" spans="1:73" ht="12.95" customHeight="1">
      <c r="C203"/>
      <c r="D203" s="1198" t="str">
        <f>IF(AND(M25&gt;0,M27&gt;0),"Federal and State","Federal Only")</f>
        <v>Federal Only</v>
      </c>
      <c r="E203" s="1198"/>
      <c r="F203" s="1198"/>
      <c r="G203" s="1198"/>
      <c r="H203" s="1198"/>
      <c r="I203" s="1198"/>
      <c r="J203" s="1198"/>
      <c r="K203" s="1198"/>
      <c r="L203" s="1198"/>
      <c r="M203" s="1198"/>
      <c r="P203" s="1424">
        <f>M25</f>
        <v>2800000</v>
      </c>
      <c r="Q203" s="1424"/>
      <c r="R203" s="1424"/>
      <c r="S203" s="1424"/>
      <c r="T203" s="1424"/>
      <c r="U203" s="1424"/>
      <c r="W203" s="1424">
        <f>M27</f>
        <v>0</v>
      </c>
      <c r="X203" s="1424"/>
      <c r="Y203" s="1424"/>
      <c r="Z203" s="1424"/>
      <c r="AA203" s="1424"/>
      <c r="AB203" s="1424"/>
      <c r="AV203" t="s">
        <v>123</v>
      </c>
      <c r="AX203" s="5" t="s">
        <v>562</v>
      </c>
      <c r="BC203" t="s">
        <v>1427</v>
      </c>
      <c r="BN203" s="30" t="s">
        <v>659</v>
      </c>
      <c r="BT203" s="40" t="s">
        <v>806</v>
      </c>
      <c r="BU203" s="21"/>
    </row>
    <row r="204" spans="1:73" ht="12.95" customHeight="1">
      <c r="C204" s="29"/>
      <c r="P204" s="1410" t="s">
        <v>174</v>
      </c>
      <c r="Q204" s="1410"/>
      <c r="R204" s="1410"/>
      <c r="S204" s="1410"/>
      <c r="T204" s="1410"/>
      <c r="U204" s="1410"/>
      <c r="V204" s="36"/>
      <c r="W204" s="1410" t="s">
        <v>175</v>
      </c>
      <c r="X204" s="1410"/>
      <c r="Y204" s="1410"/>
      <c r="Z204" s="1410"/>
      <c r="AA204" s="1410"/>
      <c r="AB204" s="1410"/>
      <c r="AV204" t="s">
        <v>107</v>
      </c>
      <c r="AX204" s="5" t="s">
        <v>662</v>
      </c>
      <c r="BC204" t="s">
        <v>1425</v>
      </c>
      <c r="BN204" s="30" t="s">
        <v>660</v>
      </c>
      <c r="BT204" s="40" t="s">
        <v>807</v>
      </c>
      <c r="BU204" s="21"/>
    </row>
    <row r="205" spans="1:73" ht="12.95" customHeight="1" thickBot="1">
      <c r="C205"/>
      <c r="D205" s="462" t="s">
        <v>176</v>
      </c>
      <c r="E205" s="37"/>
      <c r="F205" s="37"/>
      <c r="G205" s="37"/>
      <c r="H205" s="37"/>
      <c r="I205" s="37"/>
      <c r="J205" s="37"/>
      <c r="K205" s="37"/>
      <c r="L205" s="37"/>
      <c r="M205" s="37"/>
      <c r="N205" s="37"/>
      <c r="O205" s="37"/>
      <c r="P205" s="37"/>
      <c r="AV205" t="s">
        <v>480</v>
      </c>
      <c r="AX205" s="5" t="s">
        <v>1368</v>
      </c>
      <c r="BC205" t="s">
        <v>858</v>
      </c>
      <c r="BN205" s="30" t="s">
        <v>895</v>
      </c>
      <c r="BT205" s="40" t="s">
        <v>843</v>
      </c>
    </row>
    <row r="206" spans="1:73" ht="12.95" customHeight="1">
      <c r="C206"/>
      <c r="X206" s="797"/>
      <c r="Y206" s="798"/>
      <c r="Z206" s="798"/>
      <c r="AA206" s="798"/>
      <c r="AB206" s="798"/>
      <c r="AC206" s="798"/>
      <c r="AD206" s="798"/>
      <c r="AE206" s="798"/>
      <c r="AF206" s="798"/>
      <c r="AG206" s="798"/>
      <c r="AH206" s="798"/>
      <c r="AI206" s="798"/>
      <c r="AJ206" s="798"/>
      <c r="AK206" s="799"/>
      <c r="BC206" t="s">
        <v>136</v>
      </c>
      <c r="BN206" s="30" t="s">
        <v>896</v>
      </c>
      <c r="BT206" s="40" t="s">
        <v>808</v>
      </c>
    </row>
    <row r="207" spans="1:73" ht="12.95" customHeight="1">
      <c r="A207" s="3" t="s">
        <v>121</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2.95" customHeight="1">
      <c r="C208" s="29"/>
      <c r="D208" s="1349" t="s">
        <v>2344</v>
      </c>
      <c r="E208" s="1349"/>
      <c r="F208" s="1349"/>
      <c r="G208" s="1349"/>
      <c r="H208" s="1349"/>
      <c r="I208" s="1349"/>
      <c r="J208" s="1349"/>
      <c r="K208" s="1349"/>
      <c r="L208" s="1349"/>
      <c r="M208" s="1349"/>
      <c r="X208" s="800"/>
      <c r="Y208" s="911"/>
      <c r="Z208" s="801"/>
      <c r="AA208" s="801"/>
      <c r="AB208" s="801"/>
      <c r="AC208" s="801"/>
      <c r="AD208" s="801"/>
      <c r="AE208" s="801"/>
      <c r="AF208" s="801"/>
      <c r="AG208" s="801"/>
      <c r="AH208" s="801"/>
      <c r="AI208" s="801"/>
      <c r="AJ208" s="801"/>
      <c r="AK208" s="802"/>
      <c r="BC208" t="s">
        <v>2252</v>
      </c>
      <c r="BN208" s="30" t="s">
        <v>2</v>
      </c>
      <c r="BT208" s="40" t="s">
        <v>810</v>
      </c>
    </row>
    <row r="209" spans="1:72" ht="12.95"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2.95" customHeight="1">
      <c r="A210" s="3" t="s">
        <v>122</v>
      </c>
      <c r="C210" s="3" t="s">
        <v>1145</v>
      </c>
      <c r="X210" s="800"/>
      <c r="Y210" s="911"/>
      <c r="Z210" s="801"/>
      <c r="AA210" s="801"/>
      <c r="AB210" s="801"/>
      <c r="AC210" s="801"/>
      <c r="AD210" s="801"/>
      <c r="AE210" s="801"/>
      <c r="AF210" s="801"/>
      <c r="AG210" s="801"/>
      <c r="AH210" s="801"/>
      <c r="AI210" s="801"/>
      <c r="AJ210" s="801"/>
      <c r="AK210" s="802"/>
      <c r="BC210" t="s">
        <v>73</v>
      </c>
      <c r="BN210" s="30" t="s">
        <v>4</v>
      </c>
      <c r="BT210" s="40" t="s">
        <v>812</v>
      </c>
    </row>
    <row r="211" spans="1:72" ht="12.95" customHeight="1">
      <c r="C211" s="29"/>
      <c r="D211" s="1041" t="s">
        <v>2030</v>
      </c>
      <c r="E211" s="1349"/>
      <c r="F211" s="1349"/>
      <c r="G211" s="1349"/>
      <c r="H211" s="1349"/>
      <c r="I211" s="1349"/>
      <c r="J211" s="1349"/>
      <c r="K211" s="1349"/>
      <c r="L211" s="1349"/>
      <c r="M211" s="1349"/>
      <c r="N211" s="1349"/>
      <c r="O211" s="1349"/>
      <c r="P211" s="1349"/>
      <c r="X211" s="800"/>
      <c r="Y211" s="1409" t="s">
        <v>480</v>
      </c>
      <c r="Z211" s="1409"/>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2.95" customHeight="1">
      <c r="A213" s="3" t="s">
        <v>124</v>
      </c>
      <c r="C213" s="3" t="s">
        <v>1418</v>
      </c>
      <c r="AX213" t="s">
        <v>1993</v>
      </c>
      <c r="BC213" t="s">
        <v>624</v>
      </c>
      <c r="BN213" s="30" t="s">
        <v>6</v>
      </c>
      <c r="BT213" s="40" t="s">
        <v>814</v>
      </c>
    </row>
    <row r="214" spans="1:72" ht="12.95" customHeight="1">
      <c r="C214" s="29"/>
      <c r="D214" s="1422" t="s">
        <v>661</v>
      </c>
      <c r="E214" s="1422"/>
      <c r="F214" s="1422"/>
      <c r="G214" s="1422"/>
      <c r="H214" s="1422"/>
      <c r="I214" s="1422"/>
      <c r="J214" s="1422"/>
      <c r="AX214" t="s">
        <v>1994</v>
      </c>
      <c r="BC214" t="s">
        <v>628</v>
      </c>
      <c r="BN214" s="30" t="s">
        <v>442</v>
      </c>
      <c r="BT214" s="40" t="s">
        <v>815</v>
      </c>
    </row>
    <row r="215" spans="1:72" ht="12.95" customHeight="1">
      <c r="C215"/>
      <c r="D215" s="35"/>
      <c r="E215" s="41" t="s">
        <v>2275</v>
      </c>
      <c r="S215" s="1415">
        <v>18</v>
      </c>
      <c r="T215" s="1415"/>
      <c r="V215" s="1404">
        <f>IFERROR(S215/AG441,"")</f>
        <v>0.36734693877551022</v>
      </c>
      <c r="W215" s="1404"/>
      <c r="AX215" t="s">
        <v>1995</v>
      </c>
      <c r="BC215" t="s">
        <v>625</v>
      </c>
    </row>
    <row r="216" spans="1:72" ht="12.95" customHeight="1">
      <c r="C216"/>
      <c r="D216" s="35"/>
      <c r="E216" s="934" t="s">
        <v>2270</v>
      </c>
      <c r="AX216" t="s">
        <v>1996</v>
      </c>
      <c r="BC216" t="s">
        <v>742</v>
      </c>
    </row>
    <row r="217" spans="1:72" ht="12.95" customHeight="1">
      <c r="C217"/>
      <c r="E217" s="1411" t="s">
        <v>123</v>
      </c>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49"/>
      <c r="AB217" s="49"/>
      <c r="AC217" s="49"/>
      <c r="AD217" s="49"/>
      <c r="AE217" s="49"/>
      <c r="AF217" s="49"/>
      <c r="AX217" s="41" t="s">
        <v>1998</v>
      </c>
      <c r="BC217" t="s">
        <v>626</v>
      </c>
    </row>
    <row r="218" spans="1:72" ht="12.95" customHeight="1">
      <c r="C218"/>
      <c r="E218" s="41" t="s">
        <v>1934</v>
      </c>
      <c r="AA218" s="49"/>
      <c r="AC218" s="1355"/>
      <c r="AD218" s="1355"/>
      <c r="AE218" s="1355"/>
      <c r="AF218" s="1355"/>
      <c r="AG218" s="1355"/>
      <c r="AH218" s="1355"/>
      <c r="AI218" s="1355"/>
      <c r="AJ218" s="1355"/>
      <c r="AK218" s="1355"/>
      <c r="AL218" s="1355"/>
      <c r="AM218" s="1355"/>
      <c r="BC218" t="s">
        <v>627</v>
      </c>
      <c r="BI218" s="39"/>
    </row>
    <row r="219" spans="1:72" ht="12.95" customHeight="1">
      <c r="C219"/>
      <c r="E219" s="41" t="s">
        <v>1935</v>
      </c>
      <c r="AA219" s="49"/>
      <c r="AC219" s="1355"/>
      <c r="AD219" s="1355"/>
      <c r="AE219" s="1355"/>
      <c r="AF219" s="1355"/>
      <c r="AG219" s="1355"/>
      <c r="AH219" s="1355"/>
      <c r="AI219" s="1355"/>
      <c r="AJ219" s="1355"/>
      <c r="AK219" s="1355"/>
      <c r="AL219" s="1355"/>
      <c r="AM219" s="1355"/>
      <c r="BC219" t="s">
        <v>492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5" customHeight="1">
      <c r="A221" s="3" t="s">
        <v>366</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041" t="s">
        <v>2252</v>
      </c>
      <c r="E223" s="1041"/>
      <c r="F223" s="1041"/>
      <c r="G223" s="1041"/>
      <c r="H223" s="1041"/>
      <c r="I223" s="1041"/>
      <c r="J223" s="1041"/>
      <c r="K223" s="1041"/>
      <c r="L223" s="1041"/>
      <c r="M223" s="1041"/>
      <c r="N223" s="1041"/>
      <c r="O223" s="1041"/>
      <c r="P223" s="1041"/>
      <c r="Q223" s="1041"/>
      <c r="R223" s="1041"/>
      <c r="S223" s="1041"/>
      <c r="T223" s="1041"/>
      <c r="U223" s="1041"/>
      <c r="V223" s="1041"/>
      <c r="W223" s="1041"/>
      <c r="X223" s="1041"/>
      <c r="Y223" s="1041"/>
      <c r="Z223" s="1041"/>
      <c r="AA223" s="1041"/>
      <c r="AB223" s="1041"/>
      <c r="AC223" s="1041"/>
      <c r="AD223" s="1041"/>
      <c r="AE223" s="1041"/>
      <c r="AF223" s="1041"/>
      <c r="AG223" s="1041"/>
      <c r="AH223" s="1041"/>
      <c r="AI223" s="1041"/>
      <c r="AJ223" s="21"/>
      <c r="AK223" s="21"/>
      <c r="AL223" s="21"/>
    </row>
    <row r="224" spans="1:72" ht="12.95" customHeight="1">
      <c r="C224"/>
      <c r="AJ224" s="5"/>
    </row>
    <row r="225" spans="1:59" ht="12.95" customHeight="1">
      <c r="C225"/>
      <c r="D225" t="s">
        <v>555</v>
      </c>
      <c r="O225" s="1036">
        <v>26</v>
      </c>
      <c r="P225" s="1036"/>
    </row>
    <row r="226" spans="1:59" ht="12.95" customHeight="1">
      <c r="C226"/>
      <c r="D226" t="s">
        <v>556</v>
      </c>
      <c r="O226" s="1036">
        <v>38</v>
      </c>
      <c r="P226" s="1036"/>
      <c r="BB226" s="5" t="s">
        <v>636</v>
      </c>
      <c r="BG226" s="407">
        <f>IF(AND(AND($M$251="for profit",$M$259="for profit",$M$267="nonprofit")),2,0)</f>
        <v>0</v>
      </c>
    </row>
    <row r="227" spans="1:59" ht="12.95" customHeight="1">
      <c r="C227"/>
      <c r="D227" t="s">
        <v>557</v>
      </c>
      <c r="O227" s="1036">
        <v>21</v>
      </c>
      <c r="P227" s="1036"/>
      <c r="BB227" s="5" t="s">
        <v>636</v>
      </c>
      <c r="BG227" s="407">
        <f>IF(AND(AND($M$251="for profit",$M$259="nonprofit",$M$267="for profit")),2,0)</f>
        <v>0</v>
      </c>
    </row>
    <row r="228" spans="1:59" ht="12.95" customHeight="1">
      <c r="C228"/>
      <c r="D228" t="s">
        <v>558</v>
      </c>
      <c r="BB228" t="s">
        <v>636</v>
      </c>
      <c r="BG228" s="407">
        <f>IF(AND(AND($M$251="nonprofit",$M$259="for profit",$M$267="for profit")),2,0)</f>
        <v>0</v>
      </c>
    </row>
    <row r="229" spans="1:59" ht="12.95" customHeight="1">
      <c r="C229"/>
      <c r="D229" s="357" t="s">
        <v>1172</v>
      </c>
      <c r="U229" s="357" t="s">
        <v>1173</v>
      </c>
      <c r="BB229" t="s">
        <v>636</v>
      </c>
      <c r="BG229" s="407">
        <f>IF(AND(AND($M$251="for profit",$M$259="nonprofit",$M$267="(select one)")),2,0)</f>
        <v>0</v>
      </c>
    </row>
    <row r="230" spans="1:59" ht="12.95" customHeight="1">
      <c r="C230"/>
      <c r="BB230" t="s">
        <v>636</v>
      </c>
      <c r="BG230" s="408">
        <f>IF(AND(AND($M$251="nonprofit",$M$259="for profit",$M$267="(select one)")),2,0)</f>
        <v>0</v>
      </c>
    </row>
    <row r="231" spans="1:59" ht="12.95" customHeight="1">
      <c r="A231" s="1020" t="s">
        <v>493</v>
      </c>
      <c r="B231" s="1020"/>
      <c r="C231" s="1020"/>
      <c r="D231" s="1020"/>
      <c r="E231" s="1020"/>
      <c r="F231" s="1020"/>
      <c r="G231" s="1020"/>
      <c r="H231" s="1020"/>
      <c r="I231" s="1020"/>
      <c r="J231" s="1020"/>
      <c r="K231" s="1020"/>
      <c r="L231" s="1020"/>
      <c r="M231" s="1020"/>
      <c r="N231" s="1020"/>
      <c r="O231" s="1020"/>
      <c r="P231" s="1020"/>
      <c r="Q231" s="1020"/>
      <c r="R231" s="1020"/>
      <c r="S231" s="1020"/>
      <c r="T231" s="1020"/>
      <c r="U231" s="1020"/>
      <c r="V231" s="1020"/>
      <c r="W231" s="1020"/>
      <c r="X231" s="1020"/>
      <c r="Y231" s="1020"/>
      <c r="Z231" s="1020"/>
      <c r="AA231" s="1020"/>
      <c r="AB231" s="1020"/>
      <c r="AC231" s="1020"/>
      <c r="AD231" s="1020"/>
      <c r="AE231" s="1020"/>
      <c r="AF231" s="1020"/>
      <c r="AG231" s="1020"/>
      <c r="AH231" s="1020"/>
      <c r="AI231" s="1020"/>
      <c r="AJ231" s="1020"/>
      <c r="AK231" s="1020"/>
      <c r="AL231" s="1020"/>
      <c r="AM231" s="1020"/>
      <c r="AN231" s="1020"/>
      <c r="AO231" s="1020"/>
      <c r="AP231" s="1020"/>
      <c r="AQ231" s="1020"/>
      <c r="AR231" s="1020"/>
      <c r="AS231" s="1020"/>
      <c r="AT231" s="1020"/>
    </row>
    <row r="232" spans="1:59" ht="12.95" customHeight="1">
      <c r="A232" s="1020"/>
      <c r="B232" s="1020"/>
      <c r="C232" s="1020"/>
      <c r="D232" s="1020"/>
      <c r="E232" s="1020"/>
      <c r="F232" s="1020"/>
      <c r="G232" s="1020"/>
      <c r="H232" s="1020"/>
      <c r="I232" s="1020"/>
      <c r="J232" s="1020"/>
      <c r="K232" s="1020"/>
      <c r="L232" s="1020"/>
      <c r="M232" s="1020"/>
      <c r="N232" s="1020"/>
      <c r="O232" s="1020"/>
      <c r="P232" s="1020"/>
      <c r="Q232" s="1020"/>
      <c r="R232" s="1020"/>
      <c r="S232" s="1020"/>
      <c r="T232" s="1020"/>
      <c r="U232" s="1020"/>
      <c r="V232" s="1020"/>
      <c r="W232" s="1020"/>
      <c r="X232" s="1020"/>
      <c r="Y232" s="1020"/>
      <c r="Z232" s="1020"/>
      <c r="AA232" s="1020"/>
      <c r="AB232" s="1020"/>
      <c r="AC232" s="1020"/>
      <c r="AD232" s="1020"/>
      <c r="AE232" s="1020"/>
      <c r="AF232" s="1020"/>
      <c r="AG232" s="1020"/>
      <c r="AH232" s="1020"/>
      <c r="AI232" s="1020"/>
      <c r="AJ232" s="1020"/>
      <c r="AK232" s="1020"/>
      <c r="AL232" s="1020"/>
      <c r="AM232" s="1020"/>
      <c r="AN232" s="1020"/>
      <c r="AO232" s="1020"/>
      <c r="AP232" s="1020"/>
      <c r="AQ232" s="1020"/>
      <c r="AR232" s="1020"/>
      <c r="AS232" s="1020"/>
      <c r="AT232" s="1020"/>
      <c r="BB232" s="3" t="s">
        <v>636</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412" t="str">
        <f>H15</f>
        <v>People's Self-Help Housing Corporation</v>
      </c>
      <c r="N235" s="1412"/>
      <c r="O235" s="1412"/>
      <c r="P235" s="1412"/>
      <c r="Q235" s="1412"/>
      <c r="R235" s="1412"/>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BB235" s="3"/>
      <c r="BG235" s="5"/>
    </row>
    <row r="236" spans="1:59" ht="12.95" customHeight="1">
      <c r="C236"/>
      <c r="D236" s="5" t="s">
        <v>371</v>
      </c>
      <c r="E236" s="5"/>
      <c r="F236" s="5"/>
      <c r="G236" s="5"/>
      <c r="H236" s="5"/>
      <c r="I236" s="5"/>
      <c r="J236" s="5"/>
      <c r="K236" s="5"/>
      <c r="M236" s="1349" t="s">
        <v>2345</v>
      </c>
      <c r="N236" s="1349"/>
      <c r="O236" s="1349"/>
      <c r="P236" s="1349"/>
      <c r="Q236" s="1349"/>
      <c r="R236" s="1349"/>
      <c r="S236" s="1349"/>
      <c r="T236" s="1349"/>
      <c r="U236" s="1349"/>
      <c r="V236" s="1349"/>
      <c r="W236" s="1349"/>
      <c r="X236" s="1349"/>
      <c r="Y236" s="1349"/>
      <c r="Z236" s="1349"/>
      <c r="AA236" s="1349"/>
      <c r="AB236" s="1349"/>
      <c r="AC236" s="1349"/>
      <c r="AD236" s="1349"/>
      <c r="AE236" s="1349"/>
      <c r="AM236" s="41"/>
      <c r="AN236" s="41"/>
      <c r="BB236" t="s">
        <v>635</v>
      </c>
      <c r="BG236" s="407">
        <f>IF(AND(AND($M$251="nonprofit",$M$259="nonprofit",$M$267="nonprofit")),1,0)</f>
        <v>0</v>
      </c>
    </row>
    <row r="237" spans="1:59" ht="12.95" customHeight="1">
      <c r="C237"/>
      <c r="D237" s="5" t="s">
        <v>429</v>
      </c>
      <c r="E237" s="5"/>
      <c r="M237" s="1349" t="s">
        <v>2346</v>
      </c>
      <c r="N237" s="1349"/>
      <c r="O237" s="1349"/>
      <c r="P237" s="1349"/>
      <c r="Q237" s="1349"/>
      <c r="R237" s="1349"/>
      <c r="S237" s="1349"/>
      <c r="T237" s="1349"/>
      <c r="V237" s="42" t="s">
        <v>372</v>
      </c>
      <c r="W237" s="1406" t="s">
        <v>2347</v>
      </c>
      <c r="X237" s="1197"/>
      <c r="Y237" s="5" t="s">
        <v>432</v>
      </c>
      <c r="AC237" s="1349">
        <v>93041</v>
      </c>
      <c r="AD237" s="1349"/>
      <c r="AE237" s="1349"/>
      <c r="AN237" s="41"/>
      <c r="BB237" t="s">
        <v>635</v>
      </c>
      <c r="BG237" s="407">
        <f>IF(AND(AND($M$251="nonprofit",$M$259="nonprofit",$M$267="(select one)")),1,0)</f>
        <v>0</v>
      </c>
    </row>
    <row r="238" spans="1:59" ht="12.95" customHeight="1">
      <c r="C238"/>
      <c r="D238" s="5" t="s">
        <v>373</v>
      </c>
      <c r="E238" s="5"/>
      <c r="F238" s="5"/>
      <c r="G238" s="5"/>
      <c r="H238" s="5"/>
      <c r="I238" s="5"/>
      <c r="J238" s="5"/>
      <c r="K238" s="28"/>
      <c r="M238" s="1349" t="s">
        <v>2348</v>
      </c>
      <c r="N238" s="1349"/>
      <c r="O238" s="1349"/>
      <c r="P238" s="1349"/>
      <c r="Q238" s="1349"/>
      <c r="R238" s="1349"/>
      <c r="S238" s="1349"/>
      <c r="T238" s="1349"/>
      <c r="U238" s="1349"/>
      <c r="V238" s="1349"/>
      <c r="W238" s="1349"/>
      <c r="X238" s="1349"/>
      <c r="Y238" s="1349"/>
      <c r="Z238" s="1349"/>
      <c r="AA238" s="1349"/>
      <c r="AB238" s="1349"/>
      <c r="AC238" s="1349"/>
      <c r="AD238" s="1349"/>
      <c r="AE238" s="1349"/>
      <c r="AI238" s="5"/>
      <c r="AJ238" s="5"/>
      <c r="AK238" s="5"/>
      <c r="AL238" s="5"/>
      <c r="AN238" s="41"/>
      <c r="BB238" t="s">
        <v>635</v>
      </c>
      <c r="BG238" s="407">
        <f>IF(AND(AND($M$251="nonprofit",$M$259="(select one)",$M$267="(select one)")),1,0)</f>
        <v>1</v>
      </c>
    </row>
    <row r="239" spans="1:59" ht="12.95" customHeight="1">
      <c r="C239"/>
      <c r="D239" s="5" t="s">
        <v>374</v>
      </c>
      <c r="E239" s="5"/>
      <c r="F239" s="5"/>
      <c r="M239" s="1199" t="s">
        <v>2349</v>
      </c>
      <c r="N239" s="1199"/>
      <c r="O239" s="1199"/>
      <c r="P239" s="1199"/>
      <c r="Q239" s="1199"/>
      <c r="R239" s="1199"/>
      <c r="S239" s="5" t="s">
        <v>816</v>
      </c>
      <c r="T239" s="5"/>
      <c r="U239" s="1197"/>
      <c r="V239" s="1197"/>
      <c r="W239" s="1197"/>
      <c r="X239" s="5" t="s">
        <v>375</v>
      </c>
      <c r="Z239" s="1199"/>
      <c r="AA239" s="1199"/>
      <c r="AB239" s="1199"/>
      <c r="AC239" s="1199"/>
      <c r="AD239" s="1199"/>
      <c r="AE239" s="1199"/>
      <c r="AM239" s="41"/>
      <c r="AN239" s="41"/>
      <c r="BB239" t="s">
        <v>1007</v>
      </c>
      <c r="BG239" s="407">
        <f>IF(AND(AND($M$251="for profit",$M$259="for profit",$M$267="for profit")),3,0)</f>
        <v>0</v>
      </c>
    </row>
    <row r="240" spans="1:59" ht="12.95" customHeight="1">
      <c r="C240"/>
      <c r="D240" s="5" t="s">
        <v>376</v>
      </c>
      <c r="E240" s="5"/>
      <c r="F240" s="5"/>
      <c r="M240" s="1399" t="s">
        <v>2350</v>
      </c>
      <c r="N240" s="1399"/>
      <c r="O240" s="1399"/>
      <c r="P240" s="1399"/>
      <c r="Q240" s="1399"/>
      <c r="R240" s="1399"/>
      <c r="S240" s="1399"/>
      <c r="T240" s="1399"/>
      <c r="U240" s="1399"/>
      <c r="V240" s="1399"/>
      <c r="W240" s="1399"/>
      <c r="X240" s="1399"/>
      <c r="Y240" s="1399"/>
      <c r="Z240" s="1399"/>
      <c r="AA240" s="1399"/>
      <c r="AB240" s="1399"/>
      <c r="AC240" s="1399"/>
      <c r="AD240" s="1399"/>
      <c r="AE240" s="1399"/>
      <c r="AF240" s="5"/>
      <c r="AG240" s="5"/>
      <c r="AH240" s="5"/>
      <c r="AI240" s="5"/>
      <c r="AJ240" s="5"/>
      <c r="AK240" s="5"/>
      <c r="AL240" s="5"/>
      <c r="AN240" s="41"/>
      <c r="AO240" s="41"/>
      <c r="BB240" t="s">
        <v>1007</v>
      </c>
      <c r="BG240" s="408">
        <f>IF(AND(AND($M$251="for profit",$M$259="for profit",$M$267="(select one)")),3,0)</f>
        <v>0</v>
      </c>
    </row>
    <row r="241" spans="1:67" ht="12.95" customHeight="1">
      <c r="A241" s="3" t="s">
        <v>8</v>
      </c>
      <c r="C241" s="3" t="s">
        <v>623</v>
      </c>
      <c r="M241" s="1196" t="s">
        <v>492</v>
      </c>
      <c r="N241" s="1196"/>
      <c r="O241" s="1196"/>
      <c r="P241" s="1196"/>
      <c r="Q241" s="1196"/>
      <c r="R241" s="1196"/>
      <c r="S241" s="1196"/>
      <c r="T241" s="1196"/>
      <c r="U241" s="5" t="s">
        <v>1141</v>
      </c>
      <c r="AA241" s="1345"/>
      <c r="AB241" s="1345"/>
      <c r="AC241" s="1345"/>
      <c r="AD241" s="1345"/>
      <c r="AE241" s="1345"/>
      <c r="AF241" s="1345"/>
      <c r="AG241" s="1345"/>
      <c r="AH241" s="1345"/>
      <c r="AI241" s="1345"/>
      <c r="AJ241" s="1345"/>
      <c r="AK241" s="1345"/>
      <c r="AL241" s="41"/>
      <c r="AM241" s="5"/>
      <c r="AN241" s="41"/>
      <c r="AO241" s="41"/>
      <c r="BB241" t="s">
        <v>1007</v>
      </c>
      <c r="BG241" s="408">
        <f>IF(AND(AND($M$251="for profit",$M$259="(select one)",$M$267="(select one)")),3,0)</f>
        <v>0</v>
      </c>
    </row>
    <row r="242" spans="1:67" ht="12.95" customHeight="1">
      <c r="C242"/>
      <c r="D242" t="s">
        <v>629</v>
      </c>
      <c r="M242" s="1041"/>
      <c r="N242" s="1045"/>
      <c r="O242" s="1045"/>
      <c r="P242" s="1045"/>
      <c r="Q242" s="1045"/>
      <c r="R242" s="1045"/>
      <c r="S242" s="1045"/>
      <c r="T242" s="1045"/>
      <c r="U242" s="1045"/>
      <c r="V242" s="1045"/>
      <c r="W242" s="1045"/>
      <c r="X242" s="1045"/>
      <c r="Y242" s="1045"/>
      <c r="Z242" s="1045"/>
      <c r="AA242" s="1045"/>
      <c r="AB242" s="1045"/>
      <c r="AC242" s="1045"/>
      <c r="AD242" s="1045"/>
      <c r="AE242" s="1045"/>
      <c r="AF242" s="935" t="str">
        <f>IF(AND(M241="other",M242=""),"!","")</f>
        <v/>
      </c>
      <c r="AG242" s="935"/>
      <c r="AH242" s="5"/>
      <c r="AI242" s="5"/>
      <c r="AJ242" s="5"/>
      <c r="AK242" s="41"/>
      <c r="AL242" s="41"/>
    </row>
    <row r="243" spans="1:67" ht="12.95" customHeight="1">
      <c r="C243"/>
      <c r="D243" s="5"/>
      <c r="AM243" s="5"/>
    </row>
    <row r="244" spans="1:67" ht="12.95" customHeight="1">
      <c r="A244" s="3" t="s">
        <v>118</v>
      </c>
      <c r="C244" s="3" t="s">
        <v>631</v>
      </c>
      <c r="D244" s="5"/>
      <c r="L244" s="12"/>
      <c r="M244" s="12"/>
      <c r="N244" s="12"/>
      <c r="AN244" s="41"/>
      <c r="BB244" t="s">
        <v>78</v>
      </c>
      <c r="BH244">
        <v>1</v>
      </c>
      <c r="BI244" t="s">
        <v>632</v>
      </c>
    </row>
    <row r="245" spans="1:67" ht="12.95" customHeight="1">
      <c r="A245" s="28"/>
      <c r="C245" s="62" t="s">
        <v>1459</v>
      </c>
      <c r="D245" s="5" t="s">
        <v>630</v>
      </c>
      <c r="E245" s="5"/>
      <c r="F245" s="5"/>
      <c r="G245" s="5"/>
      <c r="H245" s="5"/>
      <c r="I245" s="5"/>
      <c r="J245" s="5"/>
      <c r="K245" s="5"/>
      <c r="L245" s="5"/>
      <c r="M245" s="1354" t="s">
        <v>2351</v>
      </c>
      <c r="N245" s="1354"/>
      <c r="O245" s="1354"/>
      <c r="P245" s="1354"/>
      <c r="Q245" s="1354"/>
      <c r="R245" s="1354"/>
      <c r="S245" s="1354"/>
      <c r="T245" s="1354"/>
      <c r="U245" s="1354"/>
      <c r="V245" s="1354"/>
      <c r="W245" s="1354"/>
      <c r="X245" s="1354"/>
      <c r="Y245" s="1354"/>
      <c r="Z245" s="1354"/>
      <c r="AA245" s="1354"/>
      <c r="AB245" s="1354"/>
      <c r="AC245" s="1354"/>
      <c r="AD245" s="1354"/>
      <c r="AE245" s="1354"/>
      <c r="AF245" s="1376" t="s">
        <v>2352</v>
      </c>
      <c r="AG245" s="1376"/>
      <c r="AH245" s="1376"/>
      <c r="AI245" s="1376"/>
      <c r="AJ245" s="1376"/>
      <c r="AK245" s="1376"/>
      <c r="AM245" s="5"/>
      <c r="AN245" s="41"/>
      <c r="BB245" s="5" t="s">
        <v>890</v>
      </c>
      <c r="BH245">
        <v>2</v>
      </c>
      <c r="BI245" t="s">
        <v>742</v>
      </c>
      <c r="BO245" s="409" t="str">
        <f>IFERROR(VLOOKUP(AZ260,BH244:BI246,2,FALSE),"")</f>
        <v>Nonprofit</v>
      </c>
    </row>
    <row r="246" spans="1:67" ht="12.95" customHeight="1">
      <c r="A246" s="28"/>
      <c r="B246" s="5"/>
      <c r="C246" s="5"/>
      <c r="D246" s="5" t="s">
        <v>371</v>
      </c>
      <c r="E246" s="5"/>
      <c r="F246" s="5"/>
      <c r="G246" s="5"/>
      <c r="H246" s="5"/>
      <c r="I246" s="5"/>
      <c r="J246" s="5"/>
      <c r="K246" s="5"/>
      <c r="L246" s="5"/>
      <c r="M246" s="1349" t="s">
        <v>2345</v>
      </c>
      <c r="N246" s="1349"/>
      <c r="O246" s="1349"/>
      <c r="P246" s="1349"/>
      <c r="Q246" s="1349"/>
      <c r="R246" s="1349"/>
      <c r="S246" s="1349"/>
      <c r="T246" s="1349"/>
      <c r="U246" s="1349"/>
      <c r="V246" s="1349"/>
      <c r="W246" s="1349"/>
      <c r="X246" s="1349"/>
      <c r="Y246" s="1349"/>
      <c r="Z246" s="1349"/>
      <c r="AA246" s="1349"/>
      <c r="AB246" s="1349"/>
      <c r="AC246" s="1349"/>
      <c r="AD246" s="1349"/>
      <c r="AE246" s="1349"/>
      <c r="AL246" s="5"/>
      <c r="AN246" s="41"/>
      <c r="BB246" s="5" t="s">
        <v>453</v>
      </c>
      <c r="BH246">
        <v>3</v>
      </c>
      <c r="BI246" t="s">
        <v>634</v>
      </c>
    </row>
    <row r="247" spans="1:67" ht="12.95" customHeight="1">
      <c r="A247" s="28"/>
      <c r="B247" s="5"/>
      <c r="C247" s="5"/>
      <c r="D247" s="5" t="s">
        <v>429</v>
      </c>
      <c r="E247" s="5"/>
      <c r="M247" s="1349" t="s">
        <v>2346</v>
      </c>
      <c r="N247" s="1349"/>
      <c r="O247" s="1349"/>
      <c r="P247" s="1349"/>
      <c r="Q247" s="1349"/>
      <c r="R247" s="1349"/>
      <c r="S247" s="1349"/>
      <c r="T247" s="1349"/>
      <c r="V247" s="42" t="s">
        <v>372</v>
      </c>
      <c r="W247" s="1406" t="s">
        <v>2347</v>
      </c>
      <c r="X247" s="1197"/>
      <c r="Y247" s="5" t="s">
        <v>432</v>
      </c>
      <c r="AC247" s="1349">
        <v>93041</v>
      </c>
      <c r="AD247" s="1349"/>
      <c r="AE247" s="1349"/>
      <c r="AN247" s="41"/>
    </row>
    <row r="248" spans="1:67" ht="12.95" customHeight="1">
      <c r="A248" s="28"/>
      <c r="B248" s="5"/>
      <c r="C248" s="5"/>
      <c r="D248" s="5" t="s">
        <v>373</v>
      </c>
      <c r="E248" s="5"/>
      <c r="F248" s="5"/>
      <c r="G248" s="5"/>
      <c r="H248" s="5"/>
      <c r="I248" s="5"/>
      <c r="J248" s="5"/>
      <c r="K248" s="5"/>
      <c r="L248" s="28"/>
      <c r="M248" s="1349" t="s">
        <v>2348</v>
      </c>
      <c r="N248" s="1349"/>
      <c r="O248" s="1349"/>
      <c r="P248" s="1349"/>
      <c r="Q248" s="1349"/>
      <c r="R248" s="1349"/>
      <c r="S248" s="1349"/>
      <c r="T248" s="1349"/>
      <c r="U248" s="1349"/>
      <c r="V248" s="1349"/>
      <c r="W248" s="1349"/>
      <c r="X248" s="1349"/>
      <c r="Y248" s="1349"/>
      <c r="Z248" s="1349"/>
      <c r="AA248" s="1349"/>
      <c r="AB248" s="1349"/>
      <c r="AC248" s="1349"/>
      <c r="AD248" s="1349"/>
      <c r="AE248" s="1349"/>
      <c r="AJ248" s="5"/>
      <c r="AK248" s="5"/>
      <c r="AL248" s="5"/>
      <c r="AN248" s="41"/>
    </row>
    <row r="249" spans="1:67" ht="12.95" customHeight="1">
      <c r="A249" s="28"/>
      <c r="B249" s="5"/>
      <c r="C249" s="5"/>
      <c r="D249" s="5" t="s">
        <v>374</v>
      </c>
      <c r="E249" s="5"/>
      <c r="F249" s="5"/>
      <c r="M249" s="1199" t="s">
        <v>2349</v>
      </c>
      <c r="N249" s="1199"/>
      <c r="O249" s="1199"/>
      <c r="P249" s="1199"/>
      <c r="Q249" s="1199"/>
      <c r="R249" s="1199"/>
      <c r="S249" s="5" t="s">
        <v>816</v>
      </c>
      <c r="T249" s="5"/>
      <c r="U249" s="1197"/>
      <c r="V249" s="1197"/>
      <c r="W249" s="1197"/>
      <c r="X249" s="5" t="s">
        <v>375</v>
      </c>
      <c r="Z249" s="1199"/>
      <c r="AA249" s="1199"/>
      <c r="AB249" s="1199"/>
      <c r="AC249" s="1199"/>
      <c r="AD249" s="1199"/>
      <c r="AE249" s="1199"/>
      <c r="AM249" s="5"/>
      <c r="AN249" s="41"/>
    </row>
    <row r="250" spans="1:67" ht="12.95" customHeight="1">
      <c r="A250" s="28"/>
      <c r="B250" s="5"/>
      <c r="C250" s="5"/>
      <c r="D250" s="5" t="s">
        <v>376</v>
      </c>
      <c r="E250" s="5"/>
      <c r="F250" s="5"/>
      <c r="M250" s="1399" t="s">
        <v>2350</v>
      </c>
      <c r="N250" s="1399"/>
      <c r="O250" s="1399"/>
      <c r="P250" s="1399"/>
      <c r="Q250" s="1399"/>
      <c r="R250" s="1399"/>
      <c r="S250" s="1399"/>
      <c r="T250" s="1399"/>
      <c r="U250" s="1399"/>
      <c r="V250" s="1399"/>
      <c r="W250" s="1399"/>
      <c r="X250" s="1399"/>
      <c r="Y250" s="1399"/>
      <c r="Z250" s="1399"/>
      <c r="AA250" s="1399"/>
      <c r="AB250" s="1399"/>
      <c r="AC250" s="1399"/>
      <c r="AD250" s="1399"/>
      <c r="AE250" s="1399"/>
      <c r="AG250" s="5"/>
      <c r="AH250" s="5"/>
      <c r="AI250" s="5"/>
      <c r="AJ250" s="5"/>
      <c r="AK250" s="5"/>
      <c r="AL250" s="5"/>
    </row>
    <row r="251" spans="1:67" ht="12.95" customHeight="1">
      <c r="A251" s="18"/>
      <c r="B251" s="5"/>
      <c r="C251" s="62"/>
      <c r="D251" s="5" t="s">
        <v>633</v>
      </c>
      <c r="E251" s="5"/>
      <c r="F251" s="5"/>
      <c r="G251" s="5"/>
      <c r="H251" s="5"/>
      <c r="I251" s="5"/>
      <c r="J251" s="5"/>
      <c r="K251" s="5"/>
      <c r="L251" s="5"/>
      <c r="M251" s="1196" t="s">
        <v>632</v>
      </c>
      <c r="N251" s="1196"/>
      <c r="O251" s="1196"/>
      <c r="P251" s="1196"/>
      <c r="Q251" s="1196"/>
      <c r="R251" s="1196"/>
      <c r="S251" s="1196"/>
      <c r="T251" s="1196"/>
      <c r="U251" s="5" t="s">
        <v>1141</v>
      </c>
      <c r="AA251" s="1345" t="s">
        <v>2353</v>
      </c>
      <c r="AB251" s="1345"/>
      <c r="AC251" s="1345"/>
      <c r="AD251" s="1345"/>
      <c r="AE251" s="1345"/>
      <c r="AF251" s="1345"/>
      <c r="AG251" s="1345"/>
      <c r="AH251" s="1345"/>
      <c r="AI251" s="1345"/>
      <c r="AJ251" s="1345"/>
      <c r="AK251" s="134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1460</v>
      </c>
      <c r="D253" s="5" t="s">
        <v>1206</v>
      </c>
      <c r="E253" s="5"/>
      <c r="F253" s="5"/>
      <c r="G253" s="5"/>
      <c r="H253" s="5"/>
      <c r="I253" s="5"/>
      <c r="J253" s="5"/>
      <c r="K253" s="5"/>
      <c r="L253" s="5"/>
      <c r="M253" s="1354"/>
      <c r="N253" s="1354"/>
      <c r="O253" s="1354"/>
      <c r="P253" s="1354"/>
      <c r="Q253" s="1354"/>
      <c r="R253" s="1354"/>
      <c r="S253" s="1354"/>
      <c r="T253" s="1354"/>
      <c r="U253" s="1354"/>
      <c r="V253" s="1354"/>
      <c r="W253" s="1354"/>
      <c r="X253" s="1354"/>
      <c r="Y253" s="1354"/>
      <c r="Z253" s="1354"/>
      <c r="AA253" s="1354"/>
      <c r="AB253" s="1354"/>
      <c r="AC253" s="1354"/>
      <c r="AD253" s="1354"/>
      <c r="AE253" s="1354"/>
      <c r="AF253" s="1376" t="s">
        <v>78</v>
      </c>
      <c r="AG253" s="1376"/>
      <c r="AH253" s="1376"/>
      <c r="AI253" s="1376"/>
      <c r="AJ253" s="1376"/>
      <c r="AK253" s="1376"/>
      <c r="AM253" s="5"/>
    </row>
    <row r="254" spans="1:67" ht="12.95" customHeight="1">
      <c r="A254" s="28"/>
      <c r="B254" s="5"/>
      <c r="C254" s="5"/>
      <c r="D254" s="5" t="s">
        <v>371</v>
      </c>
      <c r="E254" s="5"/>
      <c r="F254" s="5"/>
      <c r="G254" s="5"/>
      <c r="H254" s="5"/>
      <c r="I254" s="5"/>
      <c r="J254" s="5"/>
      <c r="K254" s="5"/>
      <c r="L254" s="5"/>
      <c r="M254" s="1349"/>
      <c r="N254" s="1349"/>
      <c r="O254" s="1349"/>
      <c r="P254" s="1349"/>
      <c r="Q254" s="1349"/>
      <c r="R254" s="1349"/>
      <c r="S254" s="1349"/>
      <c r="T254" s="1349"/>
      <c r="U254" s="1349"/>
      <c r="V254" s="1349"/>
      <c r="W254" s="1349"/>
      <c r="X254" s="1349"/>
      <c r="Y254" s="1349"/>
      <c r="Z254" s="1349"/>
      <c r="AA254" s="1349"/>
      <c r="AB254" s="1349"/>
      <c r="AC254" s="1349"/>
      <c r="AD254" s="1349"/>
      <c r="AE254" s="1349"/>
      <c r="AL254" s="5"/>
    </row>
    <row r="255" spans="1:67" ht="12.95" customHeight="1">
      <c r="A255" s="28"/>
      <c r="B255" s="5"/>
      <c r="C255" s="5"/>
      <c r="D255" s="5" t="s">
        <v>429</v>
      </c>
      <c r="E255" s="5"/>
      <c r="M255" s="1349"/>
      <c r="N255" s="1349"/>
      <c r="O255" s="1349"/>
      <c r="P255" s="1349"/>
      <c r="Q255" s="1349"/>
      <c r="R255" s="1349"/>
      <c r="S255" s="1349"/>
      <c r="T255" s="1349"/>
      <c r="V255" s="42" t="s">
        <v>372</v>
      </c>
      <c r="W255" s="1197"/>
      <c r="X255" s="1197"/>
      <c r="Y255" s="5" t="s">
        <v>432</v>
      </c>
      <c r="AC255" s="1349"/>
      <c r="AD255" s="1349"/>
      <c r="AE255" s="1349"/>
    </row>
    <row r="256" spans="1:67" ht="12.95" customHeight="1">
      <c r="A256" s="28"/>
      <c r="B256" s="5"/>
      <c r="C256" s="5"/>
      <c r="D256" s="5" t="s">
        <v>373</v>
      </c>
      <c r="E256" s="5"/>
      <c r="F256" s="5"/>
      <c r="G256" s="5"/>
      <c r="H256" s="5"/>
      <c r="I256" s="5"/>
      <c r="J256" s="5"/>
      <c r="K256" s="5"/>
      <c r="L256" s="28"/>
      <c r="M256" s="1349"/>
      <c r="N256" s="1349"/>
      <c r="O256" s="1349"/>
      <c r="P256" s="1349"/>
      <c r="Q256" s="1349"/>
      <c r="R256" s="1349"/>
      <c r="S256" s="1349"/>
      <c r="T256" s="1349"/>
      <c r="U256" s="1349"/>
      <c r="V256" s="1349"/>
      <c r="W256" s="1349"/>
      <c r="X256" s="1349"/>
      <c r="Y256" s="1349"/>
      <c r="Z256" s="1349"/>
      <c r="AA256" s="1349"/>
      <c r="AB256" s="1349"/>
      <c r="AC256" s="1349"/>
      <c r="AD256" s="1349"/>
      <c r="AE256" s="1349"/>
      <c r="AJ256" s="5"/>
      <c r="AK256" s="5"/>
      <c r="AL256" s="5"/>
    </row>
    <row r="257" spans="1:53" ht="12.95" customHeight="1">
      <c r="A257" s="28"/>
      <c r="B257" s="5"/>
      <c r="C257" s="5"/>
      <c r="D257" s="5" t="s">
        <v>374</v>
      </c>
      <c r="E257" s="5"/>
      <c r="F257" s="5"/>
      <c r="M257" s="1199"/>
      <c r="N257" s="1199"/>
      <c r="O257" s="1199"/>
      <c r="P257" s="1199"/>
      <c r="Q257" s="1199"/>
      <c r="R257" s="1199"/>
      <c r="S257" s="5" t="s">
        <v>816</v>
      </c>
      <c r="T257" s="5"/>
      <c r="U257" s="1197"/>
      <c r="V257" s="1197"/>
      <c r="W257" s="1197"/>
      <c r="X257" s="5" t="s">
        <v>375</v>
      </c>
      <c r="Z257" s="1199"/>
      <c r="AA257" s="1199"/>
      <c r="AB257" s="1199"/>
      <c r="AC257" s="1199"/>
      <c r="AD257" s="1199"/>
      <c r="AE257" s="1199"/>
      <c r="BA257" s="43"/>
    </row>
    <row r="258" spans="1:53" ht="12.95" customHeight="1">
      <c r="A258" s="28"/>
      <c r="B258" s="5"/>
      <c r="C258" s="5"/>
      <c r="D258" s="5" t="s">
        <v>376</v>
      </c>
      <c r="E258" s="5"/>
      <c r="F258" s="5"/>
      <c r="M258" s="1399"/>
      <c r="N258" s="1399"/>
      <c r="O258" s="1399"/>
      <c r="P258" s="1399"/>
      <c r="Q258" s="1399"/>
      <c r="R258" s="1399"/>
      <c r="S258" s="1399"/>
      <c r="T258" s="1399"/>
      <c r="U258" s="1399"/>
      <c r="V258" s="1399"/>
      <c r="W258" s="1399"/>
      <c r="X258" s="1399"/>
      <c r="Y258" s="1399"/>
      <c r="Z258" s="1399"/>
      <c r="AA258" s="1399"/>
      <c r="AB258" s="1399"/>
      <c r="AC258" s="1399"/>
      <c r="AD258" s="1399"/>
      <c r="AE258" s="1399"/>
      <c r="AG258" s="5"/>
      <c r="AH258" s="5"/>
      <c r="AI258" s="5"/>
      <c r="AJ258" s="5"/>
      <c r="AK258" s="5"/>
      <c r="AL258" s="5"/>
    </row>
    <row r="259" spans="1:53" ht="12.95" customHeight="1">
      <c r="A259" s="18"/>
      <c r="B259" s="5"/>
      <c r="C259" s="62"/>
      <c r="D259" s="5" t="s">
        <v>633</v>
      </c>
      <c r="E259" s="5"/>
      <c r="F259" s="5"/>
      <c r="G259" s="5"/>
      <c r="H259" s="5"/>
      <c r="I259" s="5"/>
      <c r="J259" s="5"/>
      <c r="K259" s="5"/>
      <c r="L259" s="5"/>
      <c r="M259" s="1196" t="s">
        <v>78</v>
      </c>
      <c r="N259" s="1196"/>
      <c r="O259" s="1196"/>
      <c r="P259" s="1196"/>
      <c r="Q259" s="1196"/>
      <c r="R259" s="1196"/>
      <c r="S259" s="1196"/>
      <c r="T259" s="1196"/>
      <c r="U259" s="5" t="s">
        <v>1141</v>
      </c>
      <c r="AA259" s="1345"/>
      <c r="AB259" s="1345"/>
      <c r="AC259" s="1345"/>
      <c r="AD259" s="1345"/>
      <c r="AE259" s="1345"/>
      <c r="AF259" s="1345"/>
      <c r="AG259" s="1345"/>
      <c r="AH259" s="1345"/>
      <c r="AI259" s="1345"/>
      <c r="AJ259" s="1345"/>
      <c r="AK259" s="134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1861</v>
      </c>
      <c r="D261" s="5" t="s">
        <v>630</v>
      </c>
      <c r="E261" s="5"/>
      <c r="F261" s="5"/>
      <c r="G261" s="5"/>
      <c r="H261" s="5"/>
      <c r="I261" s="5"/>
      <c r="J261" s="5"/>
      <c r="K261" s="5"/>
      <c r="L261" s="5"/>
      <c r="M261" s="1376"/>
      <c r="N261" s="1376"/>
      <c r="O261" s="1376"/>
      <c r="P261" s="1376"/>
      <c r="Q261" s="1376"/>
      <c r="R261" s="1376"/>
      <c r="S261" s="1376"/>
      <c r="T261" s="1376"/>
      <c r="U261" s="1376"/>
      <c r="V261" s="1376"/>
      <c r="W261" s="1376"/>
      <c r="X261" s="1376"/>
      <c r="Y261" s="1376"/>
      <c r="Z261" s="1376"/>
      <c r="AA261" s="1376"/>
      <c r="AB261" s="1376"/>
      <c r="AC261" s="1376"/>
      <c r="AD261" s="1376"/>
      <c r="AE261" s="1376"/>
      <c r="AF261" s="1376" t="s">
        <v>78</v>
      </c>
      <c r="AG261" s="1376"/>
      <c r="AH261" s="1376"/>
      <c r="AI261" s="1376"/>
      <c r="AJ261" s="1376"/>
      <c r="AK261" s="1376"/>
      <c r="AL261" s="41"/>
    </row>
    <row r="262" spans="1:53" ht="12.95" customHeight="1">
      <c r="A262" s="18"/>
      <c r="B262" s="5"/>
      <c r="C262" s="5"/>
      <c r="D262" s="5" t="s">
        <v>371</v>
      </c>
      <c r="E262" s="5"/>
      <c r="F262" s="5"/>
      <c r="G262" s="5"/>
      <c r="H262" s="5"/>
      <c r="I262" s="5"/>
      <c r="J262" s="5"/>
      <c r="K262" s="5"/>
      <c r="L262" s="5"/>
      <c r="M262" s="1349"/>
      <c r="N262" s="1349"/>
      <c r="O262" s="1349"/>
      <c r="P262" s="1349"/>
      <c r="Q262" s="1349"/>
      <c r="R262" s="1349"/>
      <c r="S262" s="1349"/>
      <c r="T262" s="1349"/>
      <c r="U262" s="1349"/>
      <c r="V262" s="1349"/>
      <c r="W262" s="1349"/>
      <c r="X262" s="1349"/>
      <c r="Y262" s="1349"/>
      <c r="Z262" s="1349"/>
      <c r="AA262" s="1349"/>
      <c r="AB262" s="1349"/>
      <c r="AC262" s="1349"/>
      <c r="AD262" s="1349"/>
      <c r="AE262" s="1349"/>
      <c r="AL262" s="41"/>
      <c r="BA262" s="43"/>
    </row>
    <row r="263" spans="1:53" ht="12.95" customHeight="1">
      <c r="A263" s="18"/>
      <c r="B263" s="5"/>
      <c r="C263" s="5"/>
      <c r="D263" s="5" t="s">
        <v>429</v>
      </c>
      <c r="E263" s="5"/>
      <c r="M263" s="1349"/>
      <c r="N263" s="1349"/>
      <c r="O263" s="1349"/>
      <c r="P263" s="1349"/>
      <c r="Q263" s="1349"/>
      <c r="R263" s="1349"/>
      <c r="S263" s="1349"/>
      <c r="T263" s="1349"/>
      <c r="V263" s="42" t="s">
        <v>372</v>
      </c>
      <c r="W263" s="1197"/>
      <c r="X263" s="1197"/>
      <c r="Y263" s="5" t="s">
        <v>432</v>
      </c>
      <c r="AC263" s="1349"/>
      <c r="AD263" s="1349"/>
      <c r="AE263" s="1349"/>
      <c r="AL263" s="41"/>
      <c r="BA263" s="43"/>
    </row>
    <row r="264" spans="1:53" ht="12.95" customHeight="1">
      <c r="A264" s="18"/>
      <c r="B264" s="5"/>
      <c r="C264" s="5"/>
      <c r="D264" s="5" t="s">
        <v>373</v>
      </c>
      <c r="E264" s="5"/>
      <c r="F264" s="5"/>
      <c r="G264" s="5"/>
      <c r="H264" s="5"/>
      <c r="I264" s="5"/>
      <c r="J264" s="5"/>
      <c r="K264" s="5"/>
      <c r="L264" s="28"/>
      <c r="M264" s="1349"/>
      <c r="N264" s="1349"/>
      <c r="O264" s="1349"/>
      <c r="P264" s="1349"/>
      <c r="Q264" s="1349"/>
      <c r="R264" s="1349"/>
      <c r="S264" s="1349"/>
      <c r="T264" s="1349"/>
      <c r="U264" s="1349"/>
      <c r="V264" s="1349"/>
      <c r="W264" s="1349"/>
      <c r="X264" s="1349"/>
      <c r="Y264" s="1349"/>
      <c r="Z264" s="1349"/>
      <c r="AA264" s="1349"/>
      <c r="AB264" s="1349"/>
      <c r="AC264" s="1349"/>
      <c r="AD264" s="1349"/>
      <c r="AE264" s="1349"/>
      <c r="AJ264" s="5"/>
      <c r="AK264" s="5"/>
      <c r="AL264" s="41"/>
      <c r="BA264" s="43"/>
    </row>
    <row r="265" spans="1:53" ht="12.95" customHeight="1">
      <c r="A265" s="18"/>
      <c r="B265" s="5"/>
      <c r="C265" s="5"/>
      <c r="D265" s="5" t="s">
        <v>374</v>
      </c>
      <c r="E265" s="5"/>
      <c r="F265" s="5"/>
      <c r="M265" s="1199"/>
      <c r="N265" s="1199"/>
      <c r="O265" s="1199"/>
      <c r="P265" s="1199"/>
      <c r="Q265" s="1199"/>
      <c r="R265" s="1199"/>
      <c r="S265" s="5" t="s">
        <v>816</v>
      </c>
      <c r="T265" s="5"/>
      <c r="U265" s="1197"/>
      <c r="V265" s="1197"/>
      <c r="W265" s="1197"/>
      <c r="X265" s="5" t="s">
        <v>375</v>
      </c>
      <c r="Z265" s="1199"/>
      <c r="AA265" s="1199"/>
      <c r="AB265" s="1199"/>
      <c r="AC265" s="1199"/>
      <c r="AD265" s="1199"/>
      <c r="AE265" s="1199"/>
      <c r="AL265" s="41"/>
      <c r="BA265" s="43"/>
    </row>
    <row r="266" spans="1:53" ht="12.95" customHeight="1">
      <c r="A266" s="18"/>
      <c r="B266" s="5"/>
      <c r="C266" s="5"/>
      <c r="D266" s="5" t="s">
        <v>376</v>
      </c>
      <c r="E266" s="5"/>
      <c r="F266" s="5"/>
      <c r="M266" s="1399"/>
      <c r="N266" s="1399"/>
      <c r="O266" s="1399"/>
      <c r="P266" s="1399"/>
      <c r="Q266" s="1399"/>
      <c r="R266" s="1399"/>
      <c r="S266" s="1399"/>
      <c r="T266" s="1399"/>
      <c r="U266" s="1399"/>
      <c r="V266" s="1399"/>
      <c r="W266" s="1399"/>
      <c r="X266" s="1399"/>
      <c r="Y266" s="1399"/>
      <c r="Z266" s="1399"/>
      <c r="AA266" s="1399"/>
      <c r="AB266" s="1399"/>
      <c r="AC266" s="1399"/>
      <c r="AD266" s="1399"/>
      <c r="AE266" s="1399"/>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1196" t="s">
        <v>78</v>
      </c>
      <c r="N267" s="1196"/>
      <c r="O267" s="1196"/>
      <c r="P267" s="1196"/>
      <c r="Q267" s="1196"/>
      <c r="R267" s="1196"/>
      <c r="S267" s="1196"/>
      <c r="T267" s="1196"/>
      <c r="U267" s="5" t="s">
        <v>1141</v>
      </c>
      <c r="AA267" s="1345"/>
      <c r="AB267" s="1345"/>
      <c r="AC267" s="1345"/>
      <c r="AD267" s="1345"/>
      <c r="AE267" s="1345"/>
      <c r="AF267" s="1345"/>
      <c r="AG267" s="1345"/>
      <c r="AH267" s="1345"/>
      <c r="AI267" s="1345"/>
      <c r="AJ267" s="1345"/>
      <c r="AK267" s="1345"/>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17" t="str">
        <f>BO245</f>
        <v>Nonprofit</v>
      </c>
      <c r="U269" s="1517"/>
      <c r="V269" s="1517"/>
      <c r="W269" s="1517"/>
      <c r="X269" s="1517"/>
      <c r="Z269" s="471" t="s">
        <v>1207</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5" customHeight="1">
      <c r="A272" s="5"/>
      <c r="B272" s="45">
        <v>0</v>
      </c>
      <c r="C272"/>
      <c r="D272" s="1349" t="s">
        <v>890</v>
      </c>
      <c r="E272" s="1349"/>
      <c r="F272" s="1349"/>
      <c r="G272" s="1349"/>
      <c r="H272" s="1349"/>
      <c r="J272" t="s">
        <v>889</v>
      </c>
      <c r="X272" s="1405"/>
      <c r="Y272" s="1405"/>
      <c r="Z272" s="1405"/>
      <c r="AA272" s="1405"/>
      <c r="AB272" s="1405"/>
      <c r="AC272" s="1405"/>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376" t="s">
        <v>2333</v>
      </c>
      <c r="M276" s="1376"/>
      <c r="N276" s="1376"/>
      <c r="O276" s="1376"/>
      <c r="P276" s="1376"/>
      <c r="Q276" s="1376"/>
      <c r="R276" s="1376"/>
      <c r="S276" s="1376"/>
      <c r="T276" s="1376"/>
      <c r="U276" s="1376"/>
      <c r="V276" s="1376"/>
      <c r="W276" s="1376"/>
      <c r="X276" s="1376"/>
      <c r="Y276" s="1376"/>
      <c r="Z276" s="1376"/>
      <c r="AA276" s="1376"/>
      <c r="AB276" s="1376"/>
      <c r="AC276" s="1376"/>
      <c r="AD276" s="1376"/>
      <c r="AE276" s="1376"/>
      <c r="AF276" s="1376"/>
      <c r="AG276" s="1376"/>
      <c r="AH276" s="1376"/>
      <c r="AI276" s="1376"/>
      <c r="AJ276" s="1376"/>
      <c r="AK276" s="41"/>
      <c r="AL276" s="41"/>
      <c r="BA276" s="43"/>
    </row>
    <row r="277" spans="1:53" ht="12.95" customHeight="1">
      <c r="C277"/>
      <c r="D277" s="5" t="s">
        <v>371</v>
      </c>
      <c r="E277" s="5"/>
      <c r="F277" s="5"/>
      <c r="G277" s="5"/>
      <c r="H277" s="5"/>
      <c r="I277" s="5"/>
      <c r="J277" s="5"/>
      <c r="K277" s="5"/>
      <c r="L277" s="1349" t="s">
        <v>2345</v>
      </c>
      <c r="M277" s="1349"/>
      <c r="N277" s="1349"/>
      <c r="O277" s="1349"/>
      <c r="P277" s="1349"/>
      <c r="Q277" s="1349"/>
      <c r="R277" s="1349"/>
      <c r="S277" s="1349"/>
      <c r="T277" s="1349"/>
      <c r="U277" s="1349"/>
      <c r="V277" s="1349"/>
      <c r="W277" s="1349"/>
      <c r="X277" s="1349"/>
      <c r="Y277" s="1349"/>
      <c r="Z277" s="1349"/>
      <c r="AA277" s="1349"/>
      <c r="AB277" s="1349"/>
      <c r="AC277" s="1349"/>
      <c r="AD277" s="1349"/>
      <c r="AK277" s="41"/>
      <c r="AL277" s="41"/>
      <c r="BA277" s="43"/>
    </row>
    <row r="278" spans="1:53" ht="12.95" customHeight="1">
      <c r="C278"/>
      <c r="D278" s="5" t="s">
        <v>429</v>
      </c>
      <c r="E278" s="5"/>
      <c r="L278" s="1349" t="s">
        <v>2346</v>
      </c>
      <c r="M278" s="1349"/>
      <c r="N278" s="1349"/>
      <c r="O278" s="1349"/>
      <c r="P278" s="1349"/>
      <c r="Q278" s="1349"/>
      <c r="R278" s="1349"/>
      <c r="S278" s="1349"/>
      <c r="U278" s="42" t="s">
        <v>372</v>
      </c>
      <c r="V278" s="1406" t="s">
        <v>2347</v>
      </c>
      <c r="W278" s="1197"/>
      <c r="X278" s="5" t="s">
        <v>432</v>
      </c>
      <c r="AB278" s="1349">
        <v>93401</v>
      </c>
      <c r="AC278" s="1349"/>
      <c r="AD278" s="1349"/>
      <c r="AK278" s="41"/>
      <c r="AL278" s="41"/>
      <c r="BA278" s="43"/>
    </row>
    <row r="279" spans="1:53" ht="12.95" customHeight="1">
      <c r="C279"/>
      <c r="D279" s="5" t="s">
        <v>373</v>
      </c>
      <c r="E279" s="5"/>
      <c r="F279" s="5"/>
      <c r="G279" s="5"/>
      <c r="H279" s="5"/>
      <c r="I279" s="5"/>
      <c r="J279" s="5"/>
      <c r="K279" s="28"/>
      <c r="L279" s="1349" t="s">
        <v>2348</v>
      </c>
      <c r="M279" s="1349"/>
      <c r="N279" s="1349"/>
      <c r="O279" s="1349"/>
      <c r="P279" s="1349"/>
      <c r="Q279" s="1349"/>
      <c r="R279" s="1349"/>
      <c r="S279" s="1349"/>
      <c r="T279" s="1349"/>
      <c r="U279" s="1349"/>
      <c r="V279" s="1349"/>
      <c r="W279" s="1349"/>
      <c r="X279" s="1349"/>
      <c r="Y279" s="1349"/>
      <c r="Z279" s="1349"/>
      <c r="AA279" s="1349"/>
      <c r="AB279" s="1349"/>
      <c r="AC279" s="1349"/>
      <c r="AD279" s="1349"/>
      <c r="AI279" s="5"/>
      <c r="AJ279" s="5"/>
      <c r="AK279" s="41"/>
      <c r="AL279" s="41"/>
      <c r="BA279" s="43"/>
    </row>
    <row r="280" spans="1:53" ht="12.95" customHeight="1">
      <c r="C280"/>
      <c r="D280" s="5" t="s">
        <v>374</v>
      </c>
      <c r="E280" s="5"/>
      <c r="F280" s="5"/>
      <c r="L280" s="1199" t="s">
        <v>2349</v>
      </c>
      <c r="M280" s="1199"/>
      <c r="N280" s="1199"/>
      <c r="O280" s="1199"/>
      <c r="P280" s="1199"/>
      <c r="Q280" s="1199"/>
      <c r="R280" s="5" t="s">
        <v>816</v>
      </c>
      <c r="S280" s="5"/>
      <c r="T280" s="1197"/>
      <c r="U280" s="1197"/>
      <c r="V280" s="1197"/>
      <c r="W280" s="5" t="s">
        <v>375</v>
      </c>
      <c r="Y280" s="1199"/>
      <c r="Z280" s="1199"/>
      <c r="AA280" s="1199"/>
      <c r="AB280" s="1199"/>
      <c r="AC280" s="1199"/>
      <c r="AD280" s="1199"/>
      <c r="BA280" s="43"/>
    </row>
    <row r="281" spans="1:53" ht="12.95" customHeight="1">
      <c r="C281"/>
      <c r="D281" s="5" t="s">
        <v>376</v>
      </c>
      <c r="E281" s="5"/>
      <c r="F281" s="5"/>
      <c r="L281" s="1399" t="s">
        <v>2350</v>
      </c>
      <c r="M281" s="1399"/>
      <c r="N281" s="1399"/>
      <c r="O281" s="1399"/>
      <c r="P281" s="1399"/>
      <c r="Q281" s="1399"/>
      <c r="R281" s="1399"/>
      <c r="S281" s="1399"/>
      <c r="T281" s="1399"/>
      <c r="U281" s="1399"/>
      <c r="V281" s="1399"/>
      <c r="W281" s="1399"/>
      <c r="X281" s="1399"/>
      <c r="Y281" s="1399"/>
      <c r="Z281" s="1399"/>
      <c r="AA281" s="1399"/>
      <c r="AB281" s="1399"/>
      <c r="AC281" s="1399"/>
      <c r="AD281" s="1399"/>
      <c r="AF281" s="5"/>
      <c r="AG281" s="5"/>
      <c r="AH281" s="5"/>
      <c r="AI281" s="5"/>
      <c r="AJ281" s="5"/>
      <c r="BA281" s="43"/>
    </row>
    <row r="282" spans="1:53" ht="12.95" customHeight="1">
      <c r="C282"/>
      <c r="D282" s="41" t="s">
        <v>185</v>
      </c>
      <c r="E282" s="41"/>
      <c r="F282" s="41"/>
      <c r="G282" s="41"/>
      <c r="H282" s="41"/>
      <c r="I282" s="41"/>
      <c r="L282" s="1406" t="s">
        <v>2354</v>
      </c>
      <c r="M282" s="1406"/>
      <c r="N282" s="1406"/>
      <c r="O282" s="1406"/>
      <c r="P282" s="1406"/>
      <c r="Q282" s="1406"/>
      <c r="R282" s="1406"/>
      <c r="S282" s="1406"/>
      <c r="T282" s="1406"/>
      <c r="U282" s="1406"/>
      <c r="V282" s="1406"/>
      <c r="W282" s="1406"/>
      <c r="X282" s="1406"/>
      <c r="Y282" s="1406"/>
      <c r="Z282" s="1406"/>
      <c r="AA282" s="1406"/>
      <c r="AB282" s="1406"/>
      <c r="AC282" s="1406"/>
      <c r="AD282" s="1406"/>
      <c r="AK282" s="41"/>
      <c r="AL282" s="41"/>
      <c r="BA282" s="43"/>
    </row>
    <row r="283" spans="1:53" ht="12.95" customHeight="1">
      <c r="C283"/>
      <c r="L283" s="4" t="s">
        <v>186</v>
      </c>
      <c r="BA283" s="43"/>
    </row>
    <row r="284" spans="1:53" ht="12.95" customHeight="1">
      <c r="A284" s="1020" t="s">
        <v>494</v>
      </c>
      <c r="B284" s="1020"/>
      <c r="C284" s="1020"/>
      <c r="D284" s="1020"/>
      <c r="E284" s="1020"/>
      <c r="F284" s="1020"/>
      <c r="G284" s="1020"/>
      <c r="H284" s="1020"/>
      <c r="I284" s="1020"/>
      <c r="J284" s="1020"/>
      <c r="K284" s="1020"/>
      <c r="L284" s="1020"/>
      <c r="M284" s="1020"/>
      <c r="N284" s="1020"/>
      <c r="O284" s="1020"/>
      <c r="P284" s="1020"/>
      <c r="Q284" s="1020"/>
      <c r="R284" s="1020"/>
      <c r="S284" s="1020"/>
      <c r="T284" s="1020"/>
      <c r="U284" s="1020"/>
      <c r="V284" s="1020"/>
      <c r="W284" s="1020"/>
      <c r="X284" s="1020"/>
      <c r="Y284" s="1020"/>
      <c r="Z284" s="1020"/>
      <c r="AA284" s="1020"/>
      <c r="AB284" s="1020"/>
      <c r="AC284" s="1020"/>
      <c r="AD284" s="1020"/>
      <c r="AE284" s="1020"/>
      <c r="AF284" s="1020"/>
      <c r="AG284" s="1020"/>
      <c r="AH284" s="1020"/>
      <c r="AI284" s="1020"/>
      <c r="AJ284" s="1020"/>
      <c r="AK284" s="1020"/>
      <c r="AL284" s="1020"/>
      <c r="AM284" s="1020"/>
      <c r="AN284" s="1020"/>
      <c r="AO284" s="1020"/>
      <c r="AP284" s="1020"/>
      <c r="AQ284" s="1020"/>
      <c r="AR284" s="1020"/>
      <c r="AS284" s="1020"/>
      <c r="AT284" s="1020"/>
      <c r="BA284" s="43"/>
    </row>
    <row r="285" spans="1:53" ht="12.95" customHeight="1">
      <c r="A285" s="1020"/>
      <c r="B285" s="1020"/>
      <c r="C285" s="1020"/>
      <c r="D285" s="1020"/>
      <c r="E285" s="1020"/>
      <c r="F285" s="1020"/>
      <c r="G285" s="1020"/>
      <c r="H285" s="1020"/>
      <c r="I285" s="1020"/>
      <c r="J285" s="1020"/>
      <c r="K285" s="1020"/>
      <c r="L285" s="1020"/>
      <c r="M285" s="1020"/>
      <c r="N285" s="1020"/>
      <c r="O285" s="1020"/>
      <c r="P285" s="1020"/>
      <c r="Q285" s="1020"/>
      <c r="R285" s="1020"/>
      <c r="S285" s="1020"/>
      <c r="T285" s="1020"/>
      <c r="U285" s="1020"/>
      <c r="V285" s="1020"/>
      <c r="W285" s="1020"/>
      <c r="X285" s="1020"/>
      <c r="Y285" s="1020"/>
      <c r="Z285" s="1020"/>
      <c r="AA285" s="1020"/>
      <c r="AB285" s="1020"/>
      <c r="AC285" s="1020"/>
      <c r="AD285" s="1020"/>
      <c r="AE285" s="1020"/>
      <c r="AF285" s="1020"/>
      <c r="AG285" s="1020"/>
      <c r="AH285" s="1020"/>
      <c r="AI285" s="1020"/>
      <c r="AJ285" s="1020"/>
      <c r="AK285" s="1020"/>
      <c r="AL285" s="1020"/>
      <c r="AM285" s="1020"/>
      <c r="AN285" s="1020"/>
      <c r="AO285" s="1020"/>
      <c r="AP285" s="1020"/>
      <c r="AQ285" s="1020"/>
      <c r="AR285" s="1020"/>
      <c r="AS285" s="1020"/>
      <c r="AT285" s="1020"/>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045" t="s">
        <v>2333</v>
      </c>
      <c r="I289" s="1045"/>
      <c r="J289" s="1045"/>
      <c r="K289" s="1045"/>
      <c r="L289" s="1045"/>
      <c r="M289" s="1045"/>
      <c r="N289" s="1045"/>
      <c r="O289" s="1045"/>
      <c r="P289" s="1045"/>
      <c r="Q289" s="1045"/>
      <c r="R289" s="1045"/>
      <c r="T289" s="41" t="s">
        <v>743</v>
      </c>
      <c r="V289" s="41"/>
      <c r="W289" s="41"/>
      <c r="X289" s="41"/>
      <c r="Y289" s="41"/>
      <c r="AA289" s="1045" t="s">
        <v>2360</v>
      </c>
      <c r="AB289" s="1045"/>
      <c r="AC289" s="1045"/>
      <c r="AD289" s="1045"/>
      <c r="AE289" s="1045"/>
      <c r="AF289" s="1045"/>
      <c r="AG289" s="1045"/>
      <c r="AH289" s="1045"/>
      <c r="AI289" s="1045"/>
      <c r="AJ289" s="1045"/>
      <c r="AK289" s="1045"/>
      <c r="BA289" s="43"/>
    </row>
    <row r="290" spans="2:53" ht="12.95" customHeight="1">
      <c r="B290" s="41" t="s">
        <v>697</v>
      </c>
      <c r="C290" s="41"/>
      <c r="D290" s="41"/>
      <c r="E290" s="41"/>
      <c r="F290" s="41"/>
      <c r="H290" s="1196" t="s">
        <v>2355</v>
      </c>
      <c r="I290" s="1196"/>
      <c r="J290" s="1196"/>
      <c r="K290" s="1196"/>
      <c r="L290" s="1196"/>
      <c r="M290" s="1196"/>
      <c r="N290" s="1196"/>
      <c r="O290" s="1196"/>
      <c r="P290" s="1196"/>
      <c r="Q290" s="1196"/>
      <c r="R290" s="1196"/>
      <c r="T290" s="41" t="s">
        <v>697</v>
      </c>
      <c r="V290" s="41"/>
      <c r="W290" s="41"/>
      <c r="X290" s="41"/>
      <c r="Y290" s="41"/>
      <c r="AA290" s="1196" t="s">
        <v>2361</v>
      </c>
      <c r="AB290" s="1196"/>
      <c r="AC290" s="1196"/>
      <c r="AD290" s="1196"/>
      <c r="AE290" s="1196"/>
      <c r="AF290" s="1196"/>
      <c r="AG290" s="1196"/>
      <c r="AH290" s="1196"/>
      <c r="AI290" s="1196"/>
      <c r="AJ290" s="1196"/>
      <c r="AK290" s="1196"/>
      <c r="BA290" s="43"/>
    </row>
    <row r="291" spans="2:53" ht="12.95" customHeight="1">
      <c r="B291" s="41" t="s">
        <v>699</v>
      </c>
      <c r="C291" s="41"/>
      <c r="D291" s="41"/>
      <c r="E291" s="41"/>
      <c r="F291" s="41"/>
      <c r="H291" s="1196" t="s">
        <v>2356</v>
      </c>
      <c r="I291" s="1196"/>
      <c r="J291" s="1196"/>
      <c r="K291" s="1196"/>
      <c r="L291" s="1196"/>
      <c r="M291" s="1196"/>
      <c r="N291" s="1196"/>
      <c r="O291" s="1196"/>
      <c r="P291" s="1196"/>
      <c r="Q291" s="1196"/>
      <c r="R291" s="1196"/>
      <c r="T291" s="41" t="s">
        <v>698</v>
      </c>
      <c r="V291" s="41"/>
      <c r="W291" s="41"/>
      <c r="X291" s="41"/>
      <c r="Y291" s="41"/>
      <c r="AA291" s="1196" t="s">
        <v>2362</v>
      </c>
      <c r="AB291" s="1196"/>
      <c r="AC291" s="1196"/>
      <c r="AD291" s="1196"/>
      <c r="AE291" s="1196"/>
      <c r="AF291" s="1196"/>
      <c r="AG291" s="1196"/>
      <c r="AH291" s="1196"/>
      <c r="AI291" s="1196"/>
      <c r="AJ291" s="1196"/>
      <c r="AK291" s="1196"/>
      <c r="BA291" s="43"/>
    </row>
    <row r="292" spans="2:53" ht="12.95" customHeight="1">
      <c r="B292" s="41" t="s">
        <v>373</v>
      </c>
      <c r="C292" s="41"/>
      <c r="D292" s="41"/>
      <c r="E292" s="41"/>
      <c r="F292" s="41"/>
      <c r="H292" s="1196" t="s">
        <v>2357</v>
      </c>
      <c r="I292" s="1196"/>
      <c r="J292" s="1196"/>
      <c r="K292" s="1196"/>
      <c r="L292" s="1196"/>
      <c r="M292" s="1196"/>
      <c r="N292" s="1196"/>
      <c r="O292" s="1196"/>
      <c r="P292" s="1196"/>
      <c r="Q292" s="1196"/>
      <c r="R292" s="1196"/>
      <c r="T292" s="41" t="s">
        <v>373</v>
      </c>
      <c r="V292" s="41"/>
      <c r="W292" s="41"/>
      <c r="X292" s="41"/>
      <c r="Y292" s="41"/>
      <c r="AA292" s="1196" t="s">
        <v>2363</v>
      </c>
      <c r="AB292" s="1196"/>
      <c r="AC292" s="1196"/>
      <c r="AD292" s="1196"/>
      <c r="AE292" s="1196"/>
      <c r="AF292" s="1196"/>
      <c r="AG292" s="1196"/>
      <c r="AH292" s="1196"/>
      <c r="AI292" s="1196"/>
      <c r="AJ292" s="1196"/>
      <c r="AK292" s="1196"/>
      <c r="BA292" s="43"/>
    </row>
    <row r="293" spans="2:53" ht="12.95" customHeight="1">
      <c r="B293" s="41" t="s">
        <v>374</v>
      </c>
      <c r="C293" s="41"/>
      <c r="D293" s="41"/>
      <c r="E293" s="41"/>
      <c r="F293" s="41"/>
      <c r="G293" s="41"/>
      <c r="H293" s="1345" t="s">
        <v>2358</v>
      </c>
      <c r="I293" s="1345"/>
      <c r="J293" s="1345"/>
      <c r="K293" s="1345"/>
      <c r="L293" s="1345"/>
      <c r="M293" s="1345"/>
      <c r="N293" s="5" t="s">
        <v>816</v>
      </c>
      <c r="O293" s="5"/>
      <c r="P293" s="1349"/>
      <c r="Q293" s="1349"/>
      <c r="R293" s="1349"/>
      <c r="S293" s="41"/>
      <c r="T293" s="41" t="s">
        <v>374</v>
      </c>
      <c r="V293" s="41"/>
      <c r="W293" s="41"/>
      <c r="X293" s="41"/>
      <c r="Y293" s="41"/>
      <c r="AA293" s="1345" t="s">
        <v>2364</v>
      </c>
      <c r="AB293" s="1345"/>
      <c r="AC293" s="1345"/>
      <c r="AD293" s="1345"/>
      <c r="AE293" s="1345"/>
      <c r="AF293" s="1345"/>
      <c r="AG293" s="5" t="s">
        <v>816</v>
      </c>
      <c r="AH293" s="5"/>
      <c r="AI293" s="1349"/>
      <c r="AJ293" s="1349"/>
      <c r="AK293" s="1349"/>
      <c r="BA293" s="43"/>
    </row>
    <row r="294" spans="2:53" ht="12.95" customHeight="1">
      <c r="B294" s="41" t="s">
        <v>375</v>
      </c>
      <c r="C294" s="41"/>
      <c r="D294" s="41"/>
      <c r="E294" s="41"/>
      <c r="F294" s="41"/>
      <c r="G294" s="41"/>
      <c r="H294" s="1199"/>
      <c r="I294" s="1199"/>
      <c r="J294" s="1199"/>
      <c r="K294" s="1199"/>
      <c r="L294" s="1199"/>
      <c r="M294" s="1199"/>
      <c r="N294" s="5"/>
      <c r="O294" s="5"/>
      <c r="P294" s="44"/>
      <c r="Q294" s="44"/>
      <c r="R294" s="44"/>
      <c r="S294" s="41"/>
      <c r="T294" s="41" t="s">
        <v>375</v>
      </c>
      <c r="V294" s="41"/>
      <c r="W294" s="41"/>
      <c r="X294" s="41"/>
      <c r="Y294" s="41"/>
      <c r="AA294" s="1199"/>
      <c r="AB294" s="1199"/>
      <c r="AC294" s="1199"/>
      <c r="AD294" s="1199"/>
      <c r="AE294" s="1199"/>
      <c r="AF294" s="1199"/>
      <c r="AG294" s="5"/>
      <c r="AH294" s="5"/>
      <c r="AI294" s="44"/>
      <c r="AJ294" s="44"/>
      <c r="AK294" s="44"/>
      <c r="BA294" s="43"/>
    </row>
    <row r="295" spans="2:53" ht="12.95" customHeight="1">
      <c r="B295" s="41" t="s">
        <v>700</v>
      </c>
      <c r="C295" s="41"/>
      <c r="D295" s="41"/>
      <c r="E295" s="41"/>
      <c r="F295" s="41"/>
      <c r="G295" s="41"/>
      <c r="H295" s="1196" t="s">
        <v>2359</v>
      </c>
      <c r="I295" s="1196"/>
      <c r="J295" s="1196"/>
      <c r="K295" s="1196"/>
      <c r="L295" s="1196"/>
      <c r="M295" s="1196"/>
      <c r="N295" s="1045"/>
      <c r="O295" s="1045"/>
      <c r="P295" s="1045"/>
      <c r="Q295" s="1045"/>
      <c r="R295" s="1045"/>
      <c r="S295" s="41"/>
      <c r="T295" s="41" t="s">
        <v>700</v>
      </c>
      <c r="V295" s="41"/>
      <c r="W295" s="41"/>
      <c r="X295" s="41"/>
      <c r="Y295" s="41"/>
      <c r="AA295" s="1196" t="s">
        <v>2365</v>
      </c>
      <c r="AB295" s="1196"/>
      <c r="AC295" s="1196"/>
      <c r="AD295" s="1196"/>
      <c r="AE295" s="1196"/>
      <c r="AF295" s="1196"/>
      <c r="AG295" s="1045"/>
      <c r="AH295" s="1045"/>
      <c r="AI295" s="1045"/>
      <c r="AJ295" s="1045"/>
      <c r="AK295" s="1045"/>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045" t="s">
        <v>2366</v>
      </c>
      <c r="I297" s="1045"/>
      <c r="J297" s="1045"/>
      <c r="K297" s="1045"/>
      <c r="L297" s="1045"/>
      <c r="M297" s="1045"/>
      <c r="N297" s="1045"/>
      <c r="O297" s="1045"/>
      <c r="P297" s="1045"/>
      <c r="Q297" s="1045"/>
      <c r="R297" s="1045"/>
      <c r="T297" s="41" t="s">
        <v>35</v>
      </c>
      <c r="V297" s="41"/>
      <c r="W297" s="41"/>
      <c r="X297" s="41"/>
      <c r="Y297" s="41"/>
      <c r="AA297" s="1045" t="s">
        <v>2333</v>
      </c>
      <c r="AB297" s="1045"/>
      <c r="AC297" s="1045"/>
      <c r="AD297" s="1045"/>
      <c r="AE297" s="1045"/>
      <c r="AF297" s="1045"/>
      <c r="AG297" s="1045"/>
      <c r="AH297" s="1045"/>
      <c r="AI297" s="1045"/>
      <c r="AJ297" s="1045"/>
      <c r="AK297" s="1045"/>
      <c r="BA297" s="43"/>
    </row>
    <row r="298" spans="2:53" ht="12.95" customHeight="1">
      <c r="B298" s="41" t="s">
        <v>697</v>
      </c>
      <c r="C298" s="41"/>
      <c r="D298" s="41"/>
      <c r="E298" s="41"/>
      <c r="F298" s="41"/>
      <c r="H298" s="1196" t="s">
        <v>2367</v>
      </c>
      <c r="I298" s="1196"/>
      <c r="J298" s="1196"/>
      <c r="K298" s="1196"/>
      <c r="L298" s="1196"/>
      <c r="M298" s="1196"/>
      <c r="N298" s="1196"/>
      <c r="O298" s="1196"/>
      <c r="P298" s="1196"/>
      <c r="Q298" s="1196"/>
      <c r="R298" s="1196"/>
      <c r="T298" s="41" t="s">
        <v>697</v>
      </c>
      <c r="V298" s="41"/>
      <c r="W298" s="41"/>
      <c r="X298" s="41"/>
      <c r="Y298" s="41"/>
      <c r="AA298" s="1196" t="s">
        <v>2345</v>
      </c>
      <c r="AB298" s="1196"/>
      <c r="AC298" s="1196"/>
      <c r="AD298" s="1196"/>
      <c r="AE298" s="1196"/>
      <c r="AF298" s="1196"/>
      <c r="AG298" s="1196"/>
      <c r="AH298" s="1196"/>
      <c r="AI298" s="1196"/>
      <c r="AJ298" s="1196"/>
      <c r="AK298" s="1196"/>
      <c r="BA298" s="43"/>
    </row>
    <row r="299" spans="2:53" ht="12.95" customHeight="1">
      <c r="B299" s="41" t="s">
        <v>699</v>
      </c>
      <c r="C299" s="41"/>
      <c r="D299" s="41"/>
      <c r="E299" s="41"/>
      <c r="F299" s="41"/>
      <c r="H299" s="1196" t="s">
        <v>2368</v>
      </c>
      <c r="I299" s="1196"/>
      <c r="J299" s="1196"/>
      <c r="K299" s="1196"/>
      <c r="L299" s="1196"/>
      <c r="M299" s="1196"/>
      <c r="N299" s="1196"/>
      <c r="O299" s="1196"/>
      <c r="P299" s="1196"/>
      <c r="Q299" s="1196"/>
      <c r="R299" s="1196"/>
      <c r="T299" s="41" t="s">
        <v>698</v>
      </c>
      <c r="V299" s="41"/>
      <c r="W299" s="41"/>
      <c r="X299" s="41"/>
      <c r="Y299" s="41"/>
      <c r="AA299" s="1196" t="s">
        <v>2356</v>
      </c>
      <c r="AB299" s="1196"/>
      <c r="AC299" s="1196"/>
      <c r="AD299" s="1196"/>
      <c r="AE299" s="1196"/>
      <c r="AF299" s="1196"/>
      <c r="AG299" s="1196"/>
      <c r="AH299" s="1196"/>
      <c r="AI299" s="1196"/>
      <c r="AJ299" s="1196"/>
      <c r="AK299" s="1196"/>
      <c r="BA299" s="43"/>
    </row>
    <row r="300" spans="2:53" ht="12.95" customHeight="1">
      <c r="B300" s="41" t="s">
        <v>373</v>
      </c>
      <c r="C300" s="41"/>
      <c r="D300" s="41"/>
      <c r="E300" s="41"/>
      <c r="F300" s="41"/>
      <c r="H300" s="1196" t="s">
        <v>2369</v>
      </c>
      <c r="I300" s="1196"/>
      <c r="J300" s="1196"/>
      <c r="K300" s="1196"/>
      <c r="L300" s="1196"/>
      <c r="M300" s="1196"/>
      <c r="N300" s="1196"/>
      <c r="O300" s="1196"/>
      <c r="P300" s="1196"/>
      <c r="Q300" s="1196"/>
      <c r="R300" s="1196"/>
      <c r="T300" s="41" t="s">
        <v>373</v>
      </c>
      <c r="V300" s="41"/>
      <c r="W300" s="41"/>
      <c r="X300" s="41"/>
      <c r="Y300" s="41"/>
      <c r="AA300" s="1196" t="s">
        <v>2357</v>
      </c>
      <c r="AB300" s="1196"/>
      <c r="AC300" s="1196"/>
      <c r="AD300" s="1196"/>
      <c r="AE300" s="1196"/>
      <c r="AF300" s="1196"/>
      <c r="AG300" s="1196"/>
      <c r="AH300" s="1196"/>
      <c r="AI300" s="1196"/>
      <c r="AJ300" s="1196"/>
      <c r="AK300" s="1196"/>
      <c r="BA300" s="43"/>
    </row>
    <row r="301" spans="2:53" ht="12.95" customHeight="1">
      <c r="B301" s="41" t="s">
        <v>374</v>
      </c>
      <c r="C301" s="41"/>
      <c r="D301" s="41"/>
      <c r="E301" s="41"/>
      <c r="F301" s="41"/>
      <c r="G301" s="41"/>
      <c r="H301" s="1345" t="s">
        <v>2370</v>
      </c>
      <c r="I301" s="1345"/>
      <c r="J301" s="1345"/>
      <c r="K301" s="1345"/>
      <c r="L301" s="1345"/>
      <c r="M301" s="1345"/>
      <c r="N301" s="5" t="s">
        <v>816</v>
      </c>
      <c r="O301" s="5"/>
      <c r="P301" s="1349"/>
      <c r="Q301" s="1349"/>
      <c r="R301" s="1349"/>
      <c r="S301" s="41"/>
      <c r="T301" s="41" t="s">
        <v>374</v>
      </c>
      <c r="V301" s="41"/>
      <c r="W301" s="41"/>
      <c r="X301" s="41"/>
      <c r="Y301" s="41"/>
      <c r="AA301" s="1345" t="str">
        <f>H293</f>
        <v>805.651.3592</v>
      </c>
      <c r="AB301" s="1345"/>
      <c r="AC301" s="1345"/>
      <c r="AD301" s="1345"/>
      <c r="AE301" s="1345"/>
      <c r="AF301" s="1345"/>
      <c r="AG301" s="5" t="s">
        <v>816</v>
      </c>
      <c r="AH301" s="5"/>
      <c r="AI301" s="1349"/>
      <c r="AJ301" s="1349"/>
      <c r="AK301" s="1349"/>
      <c r="BA301" s="43"/>
    </row>
    <row r="302" spans="2:53" ht="12.95" customHeight="1">
      <c r="B302" s="41" t="s">
        <v>375</v>
      </c>
      <c r="C302" s="41"/>
      <c r="D302" s="41"/>
      <c r="E302" s="41"/>
      <c r="F302" s="41"/>
      <c r="G302" s="41"/>
      <c r="H302" s="1199"/>
      <c r="I302" s="1199"/>
      <c r="J302" s="1199"/>
      <c r="K302" s="1199"/>
      <c r="L302" s="1199"/>
      <c r="M302" s="1199"/>
      <c r="N302" s="5"/>
      <c r="O302" s="5"/>
      <c r="P302" s="44"/>
      <c r="Q302" s="44"/>
      <c r="R302" s="44"/>
      <c r="S302" s="41"/>
      <c r="T302" s="41" t="s">
        <v>375</v>
      </c>
      <c r="V302" s="41"/>
      <c r="W302" s="41"/>
      <c r="X302" s="41"/>
      <c r="Y302" s="41"/>
      <c r="AA302" s="1199"/>
      <c r="AB302" s="1199"/>
      <c r="AC302" s="1199"/>
      <c r="AD302" s="1199"/>
      <c r="AE302" s="1199"/>
      <c r="AF302" s="1199"/>
      <c r="AG302" s="5"/>
      <c r="AH302" s="5"/>
      <c r="AI302" s="44"/>
      <c r="AJ302" s="44"/>
      <c r="AK302" s="44"/>
      <c r="BA302" s="43"/>
    </row>
    <row r="303" spans="2:53" ht="12.95" customHeight="1">
      <c r="B303" s="41" t="s">
        <v>700</v>
      </c>
      <c r="C303" s="41"/>
      <c r="D303" s="41"/>
      <c r="E303" s="41"/>
      <c r="F303" s="41"/>
      <c r="G303" s="41"/>
      <c r="H303" s="1196" t="s">
        <v>2371</v>
      </c>
      <c r="I303" s="1196"/>
      <c r="J303" s="1196"/>
      <c r="K303" s="1196"/>
      <c r="L303" s="1196"/>
      <c r="M303" s="1196"/>
      <c r="N303" s="1045"/>
      <c r="O303" s="1045"/>
      <c r="P303" s="1045"/>
      <c r="Q303" s="1045"/>
      <c r="R303" s="1045"/>
      <c r="S303" s="41"/>
      <c r="T303" s="41" t="s">
        <v>700</v>
      </c>
      <c r="V303" s="41"/>
      <c r="W303" s="41"/>
      <c r="X303" s="41"/>
      <c r="Y303" s="41"/>
      <c r="AA303" s="1196" t="str">
        <f>H295</f>
        <v>veronicag@pshhc.org</v>
      </c>
      <c r="AB303" s="1196"/>
      <c r="AC303" s="1196"/>
      <c r="AD303" s="1196"/>
      <c r="AE303" s="1196"/>
      <c r="AF303" s="1196"/>
      <c r="AG303" s="1045"/>
      <c r="AH303" s="1045"/>
      <c r="AI303" s="1045"/>
      <c r="AJ303" s="1045"/>
      <c r="AK303" s="1045"/>
      <c r="BA303" s="43"/>
    </row>
    <row r="304" spans="2:53" ht="12.95" customHeight="1">
      <c r="C304"/>
      <c r="BA304" s="43"/>
    </row>
    <row r="305" spans="2:53" ht="12.95" customHeight="1">
      <c r="B305" s="41" t="s">
        <v>701</v>
      </c>
      <c r="C305" s="41"/>
      <c r="D305" s="41"/>
      <c r="E305" s="41"/>
      <c r="F305" s="41"/>
      <c r="H305" s="1045" t="s">
        <v>2366</v>
      </c>
      <c r="I305" s="1045"/>
      <c r="J305" s="1045"/>
      <c r="K305" s="1045"/>
      <c r="L305" s="1045"/>
      <c r="M305" s="1045"/>
      <c r="N305" s="1045"/>
      <c r="O305" s="1045"/>
      <c r="P305" s="1045"/>
      <c r="Q305" s="1045"/>
      <c r="R305" s="1045"/>
      <c r="T305" s="5" t="s">
        <v>1103</v>
      </c>
      <c r="V305" s="41"/>
      <c r="W305" s="41"/>
      <c r="X305" s="41"/>
      <c r="Y305" s="41"/>
      <c r="AA305" s="1045" t="s">
        <v>2372</v>
      </c>
      <c r="AB305" s="1045"/>
      <c r="AC305" s="1045"/>
      <c r="AD305" s="1045"/>
      <c r="AE305" s="1045"/>
      <c r="AF305" s="1045"/>
      <c r="AG305" s="1045"/>
      <c r="AH305" s="1045"/>
      <c r="AI305" s="1045"/>
      <c r="AJ305" s="1045"/>
      <c r="AK305" s="1045"/>
      <c r="BA305" s="43"/>
    </row>
    <row r="306" spans="2:53" ht="12.95" customHeight="1">
      <c r="B306" s="41" t="s">
        <v>697</v>
      </c>
      <c r="C306" s="41"/>
      <c r="D306" s="41"/>
      <c r="E306" s="41"/>
      <c r="F306" s="41"/>
      <c r="H306" s="1196" t="s">
        <v>2367</v>
      </c>
      <c r="I306" s="1196"/>
      <c r="J306" s="1196"/>
      <c r="K306" s="1196"/>
      <c r="L306" s="1196"/>
      <c r="M306" s="1196"/>
      <c r="N306" s="1196"/>
      <c r="O306" s="1196"/>
      <c r="P306" s="1196"/>
      <c r="Q306" s="1196"/>
      <c r="R306" s="1196"/>
      <c r="T306" s="41" t="s">
        <v>697</v>
      </c>
      <c r="V306" s="41"/>
      <c r="W306" s="41"/>
      <c r="X306" s="41"/>
      <c r="Y306" s="41"/>
      <c r="AA306" s="1196" t="s">
        <v>2373</v>
      </c>
      <c r="AB306" s="1196"/>
      <c r="AC306" s="1196"/>
      <c r="AD306" s="1196"/>
      <c r="AE306" s="1196"/>
      <c r="AF306" s="1196"/>
      <c r="AG306" s="1196"/>
      <c r="AH306" s="1196"/>
      <c r="AI306" s="1196"/>
      <c r="AJ306" s="1196"/>
      <c r="AK306" s="1196"/>
      <c r="BA306" s="43"/>
    </row>
    <row r="307" spans="2:53" ht="12.95" customHeight="1">
      <c r="B307" s="41" t="s">
        <v>699</v>
      </c>
      <c r="C307" s="41"/>
      <c r="D307" s="41"/>
      <c r="E307" s="41"/>
      <c r="F307" s="41"/>
      <c r="H307" s="1196" t="s">
        <v>2368</v>
      </c>
      <c r="I307" s="1196"/>
      <c r="J307" s="1196"/>
      <c r="K307" s="1196"/>
      <c r="L307" s="1196"/>
      <c r="M307" s="1196"/>
      <c r="N307" s="1196"/>
      <c r="O307" s="1196"/>
      <c r="P307" s="1196"/>
      <c r="Q307" s="1196"/>
      <c r="R307" s="1196"/>
      <c r="T307" s="41" t="s">
        <v>698</v>
      </c>
      <c r="V307" s="41"/>
      <c r="W307" s="41"/>
      <c r="X307" s="41"/>
      <c r="Y307" s="41"/>
      <c r="AA307" s="1196" t="s">
        <v>2374</v>
      </c>
      <c r="AB307" s="1196"/>
      <c r="AC307" s="1196"/>
      <c r="AD307" s="1196"/>
      <c r="AE307" s="1196"/>
      <c r="AF307" s="1196"/>
      <c r="AG307" s="1196"/>
      <c r="AH307" s="1196"/>
      <c r="AI307" s="1196"/>
      <c r="AJ307" s="1196"/>
      <c r="AK307" s="1196"/>
      <c r="BA307" s="43"/>
    </row>
    <row r="308" spans="2:53" ht="12.95" customHeight="1">
      <c r="B308" s="41" t="s">
        <v>373</v>
      </c>
      <c r="C308" s="41"/>
      <c r="D308" s="41"/>
      <c r="E308" s="41"/>
      <c r="F308" s="41"/>
      <c r="H308" s="1196" t="s">
        <v>2369</v>
      </c>
      <c r="I308" s="1196"/>
      <c r="J308" s="1196"/>
      <c r="K308" s="1196"/>
      <c r="L308" s="1196"/>
      <c r="M308" s="1196"/>
      <c r="N308" s="1196"/>
      <c r="O308" s="1196"/>
      <c r="P308" s="1196"/>
      <c r="Q308" s="1196"/>
      <c r="R308" s="1196"/>
      <c r="T308" s="41" t="s">
        <v>373</v>
      </c>
      <c r="V308" s="41"/>
      <c r="W308" s="41"/>
      <c r="X308" s="41"/>
      <c r="Y308" s="41"/>
      <c r="AA308" s="1196" t="s">
        <v>2375</v>
      </c>
      <c r="AB308" s="1196"/>
      <c r="AC308" s="1196"/>
      <c r="AD308" s="1196"/>
      <c r="AE308" s="1196"/>
      <c r="AF308" s="1196"/>
      <c r="AG308" s="1196"/>
      <c r="AH308" s="1196"/>
      <c r="AI308" s="1196"/>
      <c r="AJ308" s="1196"/>
      <c r="AK308" s="1196"/>
      <c r="BA308" s="43"/>
    </row>
    <row r="309" spans="2:53" ht="12.95" customHeight="1">
      <c r="B309" s="41" t="s">
        <v>374</v>
      </c>
      <c r="C309" s="41"/>
      <c r="D309" s="41"/>
      <c r="E309" s="41"/>
      <c r="F309" s="41"/>
      <c r="G309" s="41"/>
      <c r="H309" s="1345" t="str">
        <f>H301</f>
        <v>510.433.6625</v>
      </c>
      <c r="I309" s="1345"/>
      <c r="J309" s="1345"/>
      <c r="K309" s="1345"/>
      <c r="L309" s="1345"/>
      <c r="M309" s="1345"/>
      <c r="N309" s="5" t="s">
        <v>816</v>
      </c>
      <c r="O309" s="5"/>
      <c r="P309" s="1349"/>
      <c r="Q309" s="1349"/>
      <c r="R309" s="1349"/>
      <c r="S309" s="41"/>
      <c r="T309" s="41" t="s">
        <v>374</v>
      </c>
      <c r="V309" s="41"/>
      <c r="W309" s="41"/>
      <c r="X309" s="41"/>
      <c r="Y309" s="41"/>
      <c r="AA309" s="1345" t="s">
        <v>2376</v>
      </c>
      <c r="AB309" s="1345"/>
      <c r="AC309" s="1345"/>
      <c r="AD309" s="1345"/>
      <c r="AE309" s="1345"/>
      <c r="AF309" s="1345"/>
      <c r="AG309" s="5" t="s">
        <v>816</v>
      </c>
      <c r="AH309" s="5"/>
      <c r="AI309" s="1349"/>
      <c r="AJ309" s="1349"/>
      <c r="AK309" s="1349"/>
      <c r="BA309" s="43"/>
    </row>
    <row r="310" spans="2:53" ht="12.95" customHeight="1">
      <c r="B310" s="41" t="s">
        <v>375</v>
      </c>
      <c r="C310" s="41"/>
      <c r="D310" s="41"/>
      <c r="E310" s="41"/>
      <c r="F310" s="41"/>
      <c r="G310" s="41"/>
      <c r="H310" s="1199"/>
      <c r="I310" s="1199"/>
      <c r="J310" s="1199"/>
      <c r="K310" s="1199"/>
      <c r="L310" s="1199"/>
      <c r="M310" s="1199"/>
      <c r="N310" s="5"/>
      <c r="O310" s="5"/>
      <c r="P310" s="44"/>
      <c r="Q310" s="44"/>
      <c r="R310" s="44"/>
      <c r="S310" s="41"/>
      <c r="T310" s="41" t="s">
        <v>375</v>
      </c>
      <c r="V310" s="41"/>
      <c r="W310" s="41"/>
      <c r="X310" s="41"/>
      <c r="Y310" s="41"/>
      <c r="AA310" s="1199"/>
      <c r="AB310" s="1199"/>
      <c r="AC310" s="1199"/>
      <c r="AD310" s="1199"/>
      <c r="AE310" s="1199"/>
      <c r="AF310" s="1199"/>
      <c r="AG310" s="5"/>
      <c r="AH310" s="5"/>
      <c r="AI310" s="44"/>
      <c r="AJ310" s="44"/>
      <c r="AK310" s="44"/>
      <c r="BA310" s="43"/>
    </row>
    <row r="311" spans="2:53" ht="12.95" customHeight="1">
      <c r="B311" s="41" t="s">
        <v>700</v>
      </c>
      <c r="C311" s="41"/>
      <c r="D311" s="41"/>
      <c r="E311" s="41"/>
      <c r="F311" s="41"/>
      <c r="G311" s="41"/>
      <c r="H311" s="1196" t="s">
        <v>2371</v>
      </c>
      <c r="I311" s="1196"/>
      <c r="J311" s="1196"/>
      <c r="K311" s="1196"/>
      <c r="L311" s="1196"/>
      <c r="M311" s="1196"/>
      <c r="N311" s="1045"/>
      <c r="O311" s="1045"/>
      <c r="P311" s="1045"/>
      <c r="Q311" s="1045"/>
      <c r="R311" s="1045"/>
      <c r="S311" s="41"/>
      <c r="T311" s="41" t="s">
        <v>700</v>
      </c>
      <c r="V311" s="41"/>
      <c r="W311" s="41"/>
      <c r="X311" s="41"/>
      <c r="Y311" s="41"/>
      <c r="AA311" s="1196" t="s">
        <v>2377</v>
      </c>
      <c r="AB311" s="1196"/>
      <c r="AC311" s="1196"/>
      <c r="AD311" s="1196"/>
      <c r="AE311" s="1196"/>
      <c r="AF311" s="1196"/>
      <c r="AG311" s="1045"/>
      <c r="AH311" s="1045"/>
      <c r="AI311" s="1045"/>
      <c r="AJ311" s="1045"/>
      <c r="AK311" s="1045"/>
      <c r="BA311" s="43"/>
    </row>
    <row r="312" spans="2:53" ht="12.95" customHeight="1">
      <c r="C312"/>
      <c r="BA312" s="43"/>
    </row>
    <row r="313" spans="2:53" ht="12.95" customHeight="1">
      <c r="B313" s="5" t="s">
        <v>1143</v>
      </c>
      <c r="C313" s="41"/>
      <c r="D313" s="41"/>
      <c r="E313" s="41"/>
      <c r="F313" s="41"/>
      <c r="H313" s="1045" t="s">
        <v>2378</v>
      </c>
      <c r="I313" s="1045"/>
      <c r="J313" s="1045"/>
      <c r="K313" s="1045"/>
      <c r="L313" s="1045"/>
      <c r="M313" s="1045"/>
      <c r="N313" s="1045"/>
      <c r="O313" s="1045"/>
      <c r="P313" s="1045"/>
      <c r="Q313" s="1045"/>
      <c r="R313" s="1045"/>
      <c r="T313" s="41" t="s">
        <v>36</v>
      </c>
      <c r="V313" s="41"/>
      <c r="W313" s="41"/>
      <c r="X313" s="41"/>
      <c r="Y313" s="41"/>
      <c r="AA313" s="1045" t="s">
        <v>2384</v>
      </c>
      <c r="AB313" s="1045"/>
      <c r="AC313" s="1045"/>
      <c r="AD313" s="1045"/>
      <c r="AE313" s="1045"/>
      <c r="AF313" s="1045"/>
      <c r="AG313" s="1045"/>
      <c r="AH313" s="1045"/>
      <c r="AI313" s="1045"/>
      <c r="AJ313" s="1045"/>
      <c r="AK313" s="1045"/>
      <c r="BA313" s="43"/>
    </row>
    <row r="314" spans="2:53" ht="12.95" customHeight="1">
      <c r="B314" s="41" t="s">
        <v>697</v>
      </c>
      <c r="C314" s="41"/>
      <c r="D314" s="41"/>
      <c r="E314" s="41"/>
      <c r="F314" s="41"/>
      <c r="H314" s="1196" t="s">
        <v>2379</v>
      </c>
      <c r="I314" s="1196"/>
      <c r="J314" s="1196"/>
      <c r="K314" s="1196"/>
      <c r="L314" s="1196"/>
      <c r="M314" s="1196"/>
      <c r="N314" s="1196"/>
      <c r="O314" s="1196"/>
      <c r="P314" s="1196"/>
      <c r="Q314" s="1196"/>
      <c r="R314" s="1196"/>
      <c r="T314" s="41" t="s">
        <v>697</v>
      </c>
      <c r="V314" s="41"/>
      <c r="W314" s="41"/>
      <c r="X314" s="41"/>
      <c r="Y314" s="41"/>
      <c r="AA314" s="1196" t="s">
        <v>2385</v>
      </c>
      <c r="AB314" s="1196"/>
      <c r="AC314" s="1196"/>
      <c r="AD314" s="1196"/>
      <c r="AE314" s="1196"/>
      <c r="AF314" s="1196"/>
      <c r="AG314" s="1196"/>
      <c r="AH314" s="1196"/>
      <c r="AI314" s="1196"/>
      <c r="AJ314" s="1196"/>
      <c r="AK314" s="1196"/>
      <c r="BA314" s="43"/>
    </row>
    <row r="315" spans="2:53" ht="12.95" customHeight="1">
      <c r="B315" s="41" t="s">
        <v>699</v>
      </c>
      <c r="C315" s="41"/>
      <c r="D315" s="41"/>
      <c r="E315" s="41"/>
      <c r="F315" s="41"/>
      <c r="H315" s="1196" t="s">
        <v>2380</v>
      </c>
      <c r="I315" s="1196"/>
      <c r="J315" s="1196"/>
      <c r="K315" s="1196"/>
      <c r="L315" s="1196"/>
      <c r="M315" s="1196"/>
      <c r="N315" s="1196"/>
      <c r="O315" s="1196"/>
      <c r="P315" s="1196"/>
      <c r="Q315" s="1196"/>
      <c r="R315" s="1196"/>
      <c r="T315" s="41" t="s">
        <v>698</v>
      </c>
      <c r="V315" s="41"/>
      <c r="W315" s="41"/>
      <c r="X315" s="41"/>
      <c r="Y315" s="41"/>
      <c r="AA315" s="1196" t="s">
        <v>2386</v>
      </c>
      <c r="AB315" s="1196"/>
      <c r="AC315" s="1196"/>
      <c r="AD315" s="1196"/>
      <c r="AE315" s="1196"/>
      <c r="AF315" s="1196"/>
      <c r="AG315" s="1196"/>
      <c r="AH315" s="1196"/>
      <c r="AI315" s="1196"/>
      <c r="AJ315" s="1196"/>
      <c r="AK315" s="1196"/>
      <c r="BA315" s="43"/>
    </row>
    <row r="316" spans="2:53" ht="12.95" customHeight="1">
      <c r="B316" s="41" t="s">
        <v>373</v>
      </c>
      <c r="C316" s="41"/>
      <c r="D316" s="41"/>
      <c r="E316" s="41"/>
      <c r="F316" s="41"/>
      <c r="H316" s="1196" t="s">
        <v>2378</v>
      </c>
      <c r="I316" s="1196"/>
      <c r="J316" s="1196"/>
      <c r="K316" s="1196"/>
      <c r="L316" s="1196"/>
      <c r="M316" s="1196"/>
      <c r="N316" s="1196"/>
      <c r="O316" s="1196"/>
      <c r="P316" s="1196"/>
      <c r="Q316" s="1196"/>
      <c r="R316" s="1196"/>
      <c r="T316" s="41" t="s">
        <v>373</v>
      </c>
      <c r="V316" s="41"/>
      <c r="W316" s="41"/>
      <c r="X316" s="41"/>
      <c r="Y316" s="41"/>
      <c r="AA316" s="1196" t="s">
        <v>2387</v>
      </c>
      <c r="AB316" s="1196"/>
      <c r="AC316" s="1196"/>
      <c r="AD316" s="1196"/>
      <c r="AE316" s="1196"/>
      <c r="AF316" s="1196"/>
      <c r="AG316" s="1196"/>
      <c r="AH316" s="1196"/>
      <c r="AI316" s="1196"/>
      <c r="AJ316" s="1196"/>
      <c r="AK316" s="1196"/>
      <c r="BA316" s="43"/>
    </row>
    <row r="317" spans="2:53" ht="12.95" customHeight="1">
      <c r="B317" s="41" t="s">
        <v>374</v>
      </c>
      <c r="C317" s="41"/>
      <c r="D317" s="41"/>
      <c r="E317" s="41"/>
      <c r="F317" s="41"/>
      <c r="G317" s="41"/>
      <c r="H317" s="1345" t="s">
        <v>2381</v>
      </c>
      <c r="I317" s="1345"/>
      <c r="J317" s="1345"/>
      <c r="K317" s="1345"/>
      <c r="L317" s="1345"/>
      <c r="M317" s="1345"/>
      <c r="N317" s="5" t="s">
        <v>816</v>
      </c>
      <c r="O317" s="5"/>
      <c r="P317" s="1349"/>
      <c r="Q317" s="1349"/>
      <c r="R317" s="1349"/>
      <c r="S317" s="41"/>
      <c r="T317" s="41" t="s">
        <v>374</v>
      </c>
      <c r="V317" s="41"/>
      <c r="W317" s="41"/>
      <c r="X317" s="41"/>
      <c r="Y317" s="41"/>
      <c r="AA317" s="1345" t="s">
        <v>2388</v>
      </c>
      <c r="AB317" s="1345"/>
      <c r="AC317" s="1345"/>
      <c r="AD317" s="1345"/>
      <c r="AE317" s="1345"/>
      <c r="AF317" s="1345"/>
      <c r="AG317" s="5" t="s">
        <v>816</v>
      </c>
      <c r="AH317" s="5"/>
      <c r="AI317" s="1349"/>
      <c r="AJ317" s="1349"/>
      <c r="AK317" s="1349"/>
      <c r="BA317" s="43"/>
    </row>
    <row r="318" spans="2:53" ht="12.95" customHeight="1">
      <c r="B318" s="41" t="s">
        <v>375</v>
      </c>
      <c r="C318" s="41"/>
      <c r="D318" s="41"/>
      <c r="E318" s="41"/>
      <c r="F318" s="41"/>
      <c r="G318" s="41"/>
      <c r="H318" s="1199" t="s">
        <v>2382</v>
      </c>
      <c r="I318" s="1199"/>
      <c r="J318" s="1199"/>
      <c r="K318" s="1199"/>
      <c r="L318" s="1199"/>
      <c r="M318" s="1199"/>
      <c r="N318" s="5"/>
      <c r="O318" s="5"/>
      <c r="P318" s="44"/>
      <c r="Q318" s="44"/>
      <c r="R318" s="44"/>
      <c r="S318" s="41"/>
      <c r="T318" s="41" t="s">
        <v>375</v>
      </c>
      <c r="V318" s="41"/>
      <c r="W318" s="41"/>
      <c r="X318" s="41"/>
      <c r="Y318" s="41"/>
      <c r="AA318" s="1199"/>
      <c r="AB318" s="1199"/>
      <c r="AC318" s="1199"/>
      <c r="AD318" s="1199"/>
      <c r="AE318" s="1199"/>
      <c r="AF318" s="1199"/>
      <c r="AG318" s="5"/>
      <c r="AH318" s="5"/>
      <c r="AI318" s="44"/>
      <c r="AJ318" s="44"/>
      <c r="AK318" s="44"/>
      <c r="BA318" s="43"/>
    </row>
    <row r="319" spans="2:53" ht="12.95" customHeight="1">
      <c r="B319" s="41" t="s">
        <v>700</v>
      </c>
      <c r="C319" s="41"/>
      <c r="D319" s="41"/>
      <c r="E319" s="41"/>
      <c r="F319" s="41"/>
      <c r="G319" s="41"/>
      <c r="H319" s="1196" t="s">
        <v>2383</v>
      </c>
      <c r="I319" s="1196"/>
      <c r="J319" s="1196"/>
      <c r="K319" s="1196"/>
      <c r="L319" s="1196"/>
      <c r="M319" s="1196"/>
      <c r="N319" s="1045"/>
      <c r="O319" s="1045"/>
      <c r="P319" s="1045"/>
      <c r="Q319" s="1045"/>
      <c r="R319" s="1045"/>
      <c r="S319" s="41"/>
      <c r="T319" s="41" t="s">
        <v>700</v>
      </c>
      <c r="V319" s="41"/>
      <c r="W319" s="41"/>
      <c r="X319" s="41"/>
      <c r="Y319" s="41"/>
      <c r="AA319" s="1196" t="s">
        <v>2389</v>
      </c>
      <c r="AB319" s="1196"/>
      <c r="AC319" s="1196"/>
      <c r="AD319" s="1196"/>
      <c r="AE319" s="1196"/>
      <c r="AF319" s="1196"/>
      <c r="AG319" s="1045"/>
      <c r="AH319" s="1045"/>
      <c r="AI319" s="1045"/>
      <c r="AJ319" s="1045"/>
      <c r="AK319" s="1045"/>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1144</v>
      </c>
      <c r="C321" s="41"/>
      <c r="D321" s="41"/>
      <c r="E321" s="41"/>
      <c r="F321" s="41"/>
      <c r="H321" s="1045" t="s">
        <v>2390</v>
      </c>
      <c r="I321" s="1045"/>
      <c r="J321" s="1045"/>
      <c r="K321" s="1045"/>
      <c r="L321" s="1045"/>
      <c r="M321" s="1045"/>
      <c r="N321" s="1045"/>
      <c r="O321" s="1045"/>
      <c r="P321" s="1045"/>
      <c r="Q321" s="1045"/>
      <c r="R321" s="1045"/>
      <c r="T321" s="41" t="s">
        <v>37</v>
      </c>
      <c r="V321" s="41"/>
      <c r="W321" s="41"/>
      <c r="X321" s="41"/>
      <c r="Y321" s="41"/>
      <c r="AA321" s="1045" t="s">
        <v>2396</v>
      </c>
      <c r="AB321" s="1045"/>
      <c r="AC321" s="1045"/>
      <c r="AD321" s="1045"/>
      <c r="AE321" s="1045"/>
      <c r="AF321" s="1045"/>
      <c r="AG321" s="1045"/>
      <c r="AH321" s="1045"/>
      <c r="AI321" s="1045"/>
      <c r="AJ321" s="1045"/>
      <c r="AK321" s="1045"/>
      <c r="BA321" s="43"/>
    </row>
    <row r="322" spans="2:53" ht="12.95" customHeight="1">
      <c r="B322" s="41" t="s">
        <v>697</v>
      </c>
      <c r="C322" s="41"/>
      <c r="D322" s="41"/>
      <c r="E322" s="41"/>
      <c r="F322" s="41"/>
      <c r="H322" s="1196" t="s">
        <v>2391</v>
      </c>
      <c r="I322" s="1196"/>
      <c r="J322" s="1196"/>
      <c r="K322" s="1196"/>
      <c r="L322" s="1196"/>
      <c r="M322" s="1196"/>
      <c r="N322" s="1196"/>
      <c r="O322" s="1196"/>
      <c r="P322" s="1196"/>
      <c r="Q322" s="1196"/>
      <c r="R322" s="1196"/>
      <c r="T322" s="41" t="s">
        <v>697</v>
      </c>
      <c r="V322" s="41"/>
      <c r="W322" s="41"/>
      <c r="X322" s="41"/>
      <c r="Y322" s="41"/>
      <c r="AA322" s="1196" t="s">
        <v>2397</v>
      </c>
      <c r="AB322" s="1196"/>
      <c r="AC322" s="1196"/>
      <c r="AD322" s="1196"/>
      <c r="AE322" s="1196"/>
      <c r="AF322" s="1196"/>
      <c r="AG322" s="1196"/>
      <c r="AH322" s="1196"/>
      <c r="AI322" s="1196"/>
      <c r="AJ322" s="1196"/>
      <c r="AK322" s="1196"/>
      <c r="BA322" s="43"/>
    </row>
    <row r="323" spans="2:53" ht="12.95" customHeight="1">
      <c r="B323" s="41" t="s">
        <v>699</v>
      </c>
      <c r="C323" s="41"/>
      <c r="D323" s="41"/>
      <c r="E323" s="41"/>
      <c r="F323" s="41"/>
      <c r="H323" s="1196" t="s">
        <v>2392</v>
      </c>
      <c r="I323" s="1196"/>
      <c r="J323" s="1196"/>
      <c r="K323" s="1196"/>
      <c r="L323" s="1196"/>
      <c r="M323" s="1196"/>
      <c r="N323" s="1196"/>
      <c r="O323" s="1196"/>
      <c r="P323" s="1196"/>
      <c r="Q323" s="1196"/>
      <c r="R323" s="1196"/>
      <c r="T323" s="41" t="s">
        <v>698</v>
      </c>
      <c r="V323" s="41"/>
      <c r="W323" s="41"/>
      <c r="X323" s="41"/>
      <c r="Y323" s="41"/>
      <c r="AA323" s="1196" t="s">
        <v>2398</v>
      </c>
      <c r="AB323" s="1196"/>
      <c r="AC323" s="1196"/>
      <c r="AD323" s="1196"/>
      <c r="AE323" s="1196"/>
      <c r="AF323" s="1196"/>
      <c r="AG323" s="1196"/>
      <c r="AH323" s="1196"/>
      <c r="AI323" s="1196"/>
      <c r="AJ323" s="1196"/>
      <c r="AK323" s="1196"/>
      <c r="BA323" s="43"/>
    </row>
    <row r="324" spans="2:53" ht="12.95" customHeight="1">
      <c r="B324" s="41" t="s">
        <v>373</v>
      </c>
      <c r="C324" s="41"/>
      <c r="D324" s="41"/>
      <c r="E324" s="41"/>
      <c r="F324" s="41"/>
      <c r="H324" s="1196" t="s">
        <v>2393</v>
      </c>
      <c r="I324" s="1196"/>
      <c r="J324" s="1196"/>
      <c r="K324" s="1196"/>
      <c r="L324" s="1196"/>
      <c r="M324" s="1196"/>
      <c r="N324" s="1196"/>
      <c r="O324" s="1196"/>
      <c r="P324" s="1196"/>
      <c r="Q324" s="1196"/>
      <c r="R324" s="1196"/>
      <c r="T324" s="41" t="s">
        <v>373</v>
      </c>
      <c r="V324" s="41"/>
      <c r="W324" s="41"/>
      <c r="X324" s="41"/>
      <c r="Y324" s="41"/>
      <c r="AA324" s="1196" t="s">
        <v>2399</v>
      </c>
      <c r="AB324" s="1196"/>
      <c r="AC324" s="1196"/>
      <c r="AD324" s="1196"/>
      <c r="AE324" s="1196"/>
      <c r="AF324" s="1196"/>
      <c r="AG324" s="1196"/>
      <c r="AH324" s="1196"/>
      <c r="AI324" s="1196"/>
      <c r="AJ324" s="1196"/>
      <c r="AK324" s="1196"/>
      <c r="BA324" s="43"/>
    </row>
    <row r="325" spans="2:53" ht="12.95" customHeight="1">
      <c r="B325" s="41" t="s">
        <v>374</v>
      </c>
      <c r="C325" s="41"/>
      <c r="D325" s="41"/>
      <c r="E325" s="41"/>
      <c r="F325" s="41"/>
      <c r="G325" s="41"/>
      <c r="H325" s="1345" t="s">
        <v>2394</v>
      </c>
      <c r="I325" s="1345"/>
      <c r="J325" s="1345"/>
      <c r="K325" s="1345"/>
      <c r="L325" s="1345"/>
      <c r="M325" s="1345"/>
      <c r="N325" s="5" t="s">
        <v>816</v>
      </c>
      <c r="O325" s="5"/>
      <c r="P325" s="1349"/>
      <c r="Q325" s="1349"/>
      <c r="R325" s="1349"/>
      <c r="S325" s="41"/>
      <c r="T325" s="41" t="s">
        <v>374</v>
      </c>
      <c r="V325" s="41"/>
      <c r="W325" s="41"/>
      <c r="X325" s="41"/>
      <c r="Y325" s="41"/>
      <c r="AA325" s="1345" t="s">
        <v>2400</v>
      </c>
      <c r="AB325" s="1345"/>
      <c r="AC325" s="1345"/>
      <c r="AD325" s="1345"/>
      <c r="AE325" s="1345"/>
      <c r="AF325" s="1345"/>
      <c r="AG325" s="5" t="s">
        <v>816</v>
      </c>
      <c r="AH325" s="5"/>
      <c r="AI325" s="1349"/>
      <c r="AJ325" s="1349"/>
      <c r="AK325" s="1349"/>
      <c r="BA325" s="43"/>
    </row>
    <row r="326" spans="2:53" ht="12.95" customHeight="1">
      <c r="B326" s="41" t="s">
        <v>375</v>
      </c>
      <c r="C326" s="41"/>
      <c r="D326" s="41"/>
      <c r="E326" s="41"/>
      <c r="F326" s="41"/>
      <c r="G326" s="41"/>
      <c r="H326" s="1199"/>
      <c r="I326" s="1199"/>
      <c r="J326" s="1199"/>
      <c r="K326" s="1199"/>
      <c r="L326" s="1199"/>
      <c r="M326" s="1199"/>
      <c r="N326" s="5"/>
      <c r="O326" s="5"/>
      <c r="P326" s="44"/>
      <c r="Q326" s="44"/>
      <c r="R326" s="44"/>
      <c r="S326" s="41"/>
      <c r="T326" s="41" t="s">
        <v>375</v>
      </c>
      <c r="V326" s="41"/>
      <c r="W326" s="41"/>
      <c r="X326" s="41"/>
      <c r="Y326" s="41"/>
      <c r="AA326" s="1199"/>
      <c r="AB326" s="1199"/>
      <c r="AC326" s="1199"/>
      <c r="AD326" s="1199"/>
      <c r="AE326" s="1199"/>
      <c r="AF326" s="1199"/>
      <c r="AG326" s="5"/>
      <c r="AH326" s="5"/>
      <c r="AI326" s="44"/>
      <c r="AJ326" s="44"/>
      <c r="AK326" s="44"/>
      <c r="BA326" s="43"/>
    </row>
    <row r="327" spans="2:53" ht="12.95" customHeight="1">
      <c r="B327" s="41" t="s">
        <v>700</v>
      </c>
      <c r="C327" s="41"/>
      <c r="D327" s="41"/>
      <c r="E327" s="41"/>
      <c r="F327" s="41"/>
      <c r="G327" s="41"/>
      <c r="H327" s="1196" t="s">
        <v>2395</v>
      </c>
      <c r="I327" s="1196"/>
      <c r="J327" s="1196"/>
      <c r="K327" s="1196"/>
      <c r="L327" s="1196"/>
      <c r="M327" s="1196"/>
      <c r="N327" s="1045"/>
      <c r="O327" s="1045"/>
      <c r="P327" s="1045"/>
      <c r="Q327" s="1045"/>
      <c r="R327" s="1045"/>
      <c r="S327" s="41"/>
      <c r="T327" s="41" t="s">
        <v>700</v>
      </c>
      <c r="V327" s="41"/>
      <c r="W327" s="41"/>
      <c r="X327" s="41"/>
      <c r="Y327" s="41"/>
      <c r="AA327" s="1196" t="s">
        <v>2401</v>
      </c>
      <c r="AB327" s="1196"/>
      <c r="AC327" s="1196"/>
      <c r="AD327" s="1196"/>
      <c r="AE327" s="1196"/>
      <c r="AF327" s="1196"/>
      <c r="AG327" s="1045"/>
      <c r="AH327" s="1045"/>
      <c r="AI327" s="1045"/>
      <c r="AJ327" s="1045"/>
      <c r="AK327" s="1045"/>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45"/>
      <c r="I329" s="1045"/>
      <c r="J329" s="1045"/>
      <c r="K329" s="1045"/>
      <c r="L329" s="1045"/>
      <c r="M329" s="1045"/>
      <c r="N329" s="1045"/>
      <c r="O329" s="1045"/>
      <c r="P329" s="1045"/>
      <c r="Q329" s="1045"/>
      <c r="R329" s="1045"/>
      <c r="T329" s="5" t="s">
        <v>1104</v>
      </c>
      <c r="V329" s="41"/>
      <c r="W329" s="41"/>
      <c r="X329" s="41"/>
      <c r="Y329" s="41"/>
      <c r="AA329" s="1045" t="s">
        <v>2431</v>
      </c>
      <c r="AB329" s="1045"/>
      <c r="AC329" s="1045"/>
      <c r="AD329" s="1045"/>
      <c r="AE329" s="1045"/>
      <c r="AF329" s="1045"/>
      <c r="AG329" s="1045"/>
      <c r="AH329" s="1045"/>
      <c r="AI329" s="1045"/>
      <c r="AJ329" s="1045"/>
      <c r="AK329" s="1045"/>
      <c r="BA329" s="43"/>
    </row>
    <row r="330" spans="2:53" ht="12.95" customHeight="1">
      <c r="B330" s="41" t="s">
        <v>697</v>
      </c>
      <c r="C330" s="41"/>
      <c r="D330" s="41"/>
      <c r="E330" s="41"/>
      <c r="F330" s="41"/>
      <c r="H330" s="1196"/>
      <c r="I330" s="1196"/>
      <c r="J330" s="1196"/>
      <c r="K330" s="1196"/>
      <c r="L330" s="1196"/>
      <c r="M330" s="1196"/>
      <c r="N330" s="1196"/>
      <c r="O330" s="1196"/>
      <c r="P330" s="1196"/>
      <c r="Q330" s="1196"/>
      <c r="R330" s="1196"/>
      <c r="T330" s="41" t="s">
        <v>697</v>
      </c>
      <c r="V330" s="41"/>
      <c r="W330" s="41"/>
      <c r="X330" s="41"/>
      <c r="Y330" s="41"/>
      <c r="AA330" s="1196" t="s">
        <v>2402</v>
      </c>
      <c r="AB330" s="1196"/>
      <c r="AC330" s="1196"/>
      <c r="AD330" s="1196"/>
      <c r="AE330" s="1196"/>
      <c r="AF330" s="1196"/>
      <c r="AG330" s="1196"/>
      <c r="AH330" s="1196"/>
      <c r="AI330" s="1196"/>
      <c r="AJ330" s="1196"/>
      <c r="AK330" s="1196"/>
      <c r="BA330" s="43"/>
    </row>
    <row r="331" spans="2:53" ht="12.95" customHeight="1">
      <c r="B331" s="41" t="s">
        <v>699</v>
      </c>
      <c r="C331" s="41"/>
      <c r="D331" s="41"/>
      <c r="E331" s="41"/>
      <c r="F331" s="41"/>
      <c r="G331" s="41"/>
      <c r="H331" s="1196"/>
      <c r="I331" s="1196"/>
      <c r="J331" s="1196"/>
      <c r="K331" s="1196"/>
      <c r="L331" s="1196"/>
      <c r="M331" s="1196"/>
      <c r="N331" s="1196"/>
      <c r="O331" s="1196"/>
      <c r="P331" s="1196"/>
      <c r="Q331" s="1196"/>
      <c r="R331" s="1196"/>
      <c r="T331" s="41" t="s">
        <v>698</v>
      </c>
      <c r="V331" s="41"/>
      <c r="W331" s="41"/>
      <c r="X331" s="41"/>
      <c r="Y331" s="41"/>
      <c r="AA331" s="1196" t="s">
        <v>2356</v>
      </c>
      <c r="AB331" s="1196"/>
      <c r="AC331" s="1196"/>
      <c r="AD331" s="1196"/>
      <c r="AE331" s="1196"/>
      <c r="AF331" s="1196"/>
      <c r="AG331" s="1196"/>
      <c r="AH331" s="1196"/>
      <c r="AI331" s="1196"/>
      <c r="AJ331" s="1196"/>
      <c r="AK331" s="1196"/>
      <c r="BA331" s="43"/>
    </row>
    <row r="332" spans="2:53" ht="12.95" customHeight="1">
      <c r="B332" s="41" t="s">
        <v>373</v>
      </c>
      <c r="C332" s="41"/>
      <c r="D332" s="41"/>
      <c r="E332" s="41"/>
      <c r="F332" s="41"/>
      <c r="H332" s="1196"/>
      <c r="I332" s="1196"/>
      <c r="J332" s="1196"/>
      <c r="K332" s="1196"/>
      <c r="L332" s="1196"/>
      <c r="M332" s="1196"/>
      <c r="N332" s="1196"/>
      <c r="O332" s="1196"/>
      <c r="P332" s="1196"/>
      <c r="Q332" s="1196"/>
      <c r="R332" s="1196"/>
      <c r="T332" s="41" t="s">
        <v>373</v>
      </c>
      <c r="V332" s="41"/>
      <c r="W332" s="41"/>
      <c r="X332" s="41"/>
      <c r="Y332" s="41"/>
      <c r="AA332" s="1196" t="s">
        <v>2403</v>
      </c>
      <c r="AB332" s="1196"/>
      <c r="AC332" s="1196"/>
      <c r="AD332" s="1196"/>
      <c r="AE332" s="1196"/>
      <c r="AF332" s="1196"/>
      <c r="AG332" s="1196"/>
      <c r="AH332" s="1196"/>
      <c r="AI332" s="1196"/>
      <c r="AJ332" s="1196"/>
      <c r="AK332" s="1196"/>
      <c r="BA332" s="43"/>
    </row>
    <row r="333" spans="2:53" ht="12.95" customHeight="1">
      <c r="B333" s="41" t="s">
        <v>374</v>
      </c>
      <c r="C333" s="41"/>
      <c r="D333" s="41"/>
      <c r="E333" s="41"/>
      <c r="F333" s="41"/>
      <c r="G333" s="41"/>
      <c r="H333" s="1345"/>
      <c r="I333" s="1345"/>
      <c r="J333" s="1345"/>
      <c r="K333" s="1345"/>
      <c r="L333" s="1345"/>
      <c r="M333" s="1345"/>
      <c r="N333" s="5" t="s">
        <v>816</v>
      </c>
      <c r="O333" s="5"/>
      <c r="P333" s="1349"/>
      <c r="Q333" s="1349"/>
      <c r="R333" s="1349"/>
      <c r="T333" s="41" t="s">
        <v>374</v>
      </c>
      <c r="V333" s="41"/>
      <c r="W333" s="41"/>
      <c r="X333" s="41"/>
      <c r="Y333" s="41"/>
      <c r="AA333" s="1199" t="s">
        <v>2404</v>
      </c>
      <c r="AB333" s="1199"/>
      <c r="AC333" s="1199"/>
      <c r="AD333" s="1199"/>
      <c r="AE333" s="1199"/>
      <c r="AF333" s="1199"/>
      <c r="AG333" s="5" t="s">
        <v>816</v>
      </c>
      <c r="AH333" s="5"/>
      <c r="AI333" s="1349"/>
      <c r="AJ333" s="1349"/>
      <c r="AK333" s="1349"/>
      <c r="BA333" s="43"/>
    </row>
    <row r="334" spans="2:53" ht="12.95" customHeight="1">
      <c r="B334" s="41" t="s">
        <v>375</v>
      </c>
      <c r="C334" s="41"/>
      <c r="D334" s="41"/>
      <c r="E334" s="41"/>
      <c r="F334" s="41"/>
      <c r="G334" s="41"/>
      <c r="H334" s="1199"/>
      <c r="I334" s="1199"/>
      <c r="J334" s="1199"/>
      <c r="K334" s="1199"/>
      <c r="L334" s="1199"/>
      <c r="M334" s="1199"/>
      <c r="N334" s="5"/>
      <c r="O334" s="5"/>
      <c r="P334" s="44"/>
      <c r="Q334" s="44"/>
      <c r="R334" s="44"/>
      <c r="T334" s="41" t="s">
        <v>375</v>
      </c>
      <c r="V334" s="41"/>
      <c r="W334" s="41"/>
      <c r="X334" s="41"/>
      <c r="Y334" s="41"/>
      <c r="AA334" s="1199"/>
      <c r="AB334" s="1199"/>
      <c r="AC334" s="1199"/>
      <c r="AD334" s="1199"/>
      <c r="AE334" s="1199"/>
      <c r="AF334" s="1199"/>
      <c r="AG334" s="5"/>
      <c r="AH334" s="5"/>
      <c r="AI334" s="44"/>
      <c r="AJ334" s="44"/>
      <c r="AK334" s="44"/>
      <c r="BA334" s="43"/>
    </row>
    <row r="335" spans="2:53" ht="12.95" customHeight="1">
      <c r="B335" s="41" t="s">
        <v>700</v>
      </c>
      <c r="C335" s="41"/>
      <c r="D335" s="41"/>
      <c r="E335" s="41"/>
      <c r="F335" s="41"/>
      <c r="G335" s="41"/>
      <c r="H335" s="1196"/>
      <c r="I335" s="1196"/>
      <c r="J335" s="1196"/>
      <c r="K335" s="1196"/>
      <c r="L335" s="1196"/>
      <c r="M335" s="1196"/>
      <c r="N335" s="1045"/>
      <c r="O335" s="1045"/>
      <c r="P335" s="1045"/>
      <c r="Q335" s="1045"/>
      <c r="R335" s="1045"/>
      <c r="T335" s="41" t="s">
        <v>700</v>
      </c>
      <c r="V335" s="41"/>
      <c r="W335" s="41"/>
      <c r="X335" s="41"/>
      <c r="Y335" s="41"/>
      <c r="AA335" s="1196" t="s">
        <v>2405</v>
      </c>
      <c r="AB335" s="1196"/>
      <c r="AC335" s="1196"/>
      <c r="AD335" s="1196"/>
      <c r="AE335" s="1196"/>
      <c r="AF335" s="1196"/>
      <c r="AG335" s="1045"/>
      <c r="AH335" s="1045"/>
      <c r="AI335" s="1045"/>
      <c r="AJ335" s="1045"/>
      <c r="AK335" s="1045"/>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45"/>
      <c r="I337" s="1045"/>
      <c r="J337" s="1045"/>
      <c r="K337" s="1045"/>
      <c r="L337" s="1045"/>
      <c r="M337" s="1045"/>
      <c r="N337" s="1045"/>
      <c r="O337" s="1045"/>
      <c r="P337" s="1045"/>
      <c r="Q337" s="1045"/>
      <c r="R337" s="1045"/>
      <c r="T337" s="358" t="s">
        <v>1142</v>
      </c>
      <c r="AA337" s="1045"/>
      <c r="AB337" s="1045"/>
      <c r="AC337" s="1045"/>
      <c r="AD337" s="1045"/>
      <c r="AE337" s="1045"/>
      <c r="AF337" s="1045"/>
      <c r="AG337" s="1045"/>
      <c r="AH337" s="1045"/>
      <c r="AI337" s="1045"/>
      <c r="AJ337" s="1045"/>
      <c r="AK337" s="1045"/>
      <c r="BA337" s="43"/>
    </row>
    <row r="338" spans="2:53" ht="12.95" customHeight="1">
      <c r="B338" s="358" t="s">
        <v>697</v>
      </c>
      <c r="C338" s="358"/>
      <c r="D338" s="358"/>
      <c r="E338" s="358"/>
      <c r="F338" s="358"/>
      <c r="G338" s="358"/>
      <c r="H338" s="1196"/>
      <c r="I338" s="1196"/>
      <c r="J338" s="1196"/>
      <c r="K338" s="1196"/>
      <c r="L338" s="1196"/>
      <c r="M338" s="1196"/>
      <c r="N338" s="1196"/>
      <c r="O338" s="1196"/>
      <c r="P338" s="1196"/>
      <c r="Q338" s="1196"/>
      <c r="R338" s="1196"/>
      <c r="T338" s="41" t="s">
        <v>697</v>
      </c>
      <c r="AA338" s="1196"/>
      <c r="AB338" s="1196"/>
      <c r="AC338" s="1196"/>
      <c r="AD338" s="1196"/>
      <c r="AE338" s="1196"/>
      <c r="AF338" s="1196"/>
      <c r="AG338" s="1196"/>
      <c r="AH338" s="1196"/>
      <c r="AI338" s="1196"/>
      <c r="AJ338" s="1196"/>
      <c r="AK338" s="1196"/>
      <c r="BA338" s="43"/>
    </row>
    <row r="339" spans="2:53" ht="12.95" customHeight="1">
      <c r="B339" s="358" t="s">
        <v>699</v>
      </c>
      <c r="C339" s="358"/>
      <c r="D339" s="358"/>
      <c r="E339" s="358"/>
      <c r="F339" s="358"/>
      <c r="G339" s="358"/>
      <c r="H339" s="1196"/>
      <c r="I339" s="1196"/>
      <c r="J339" s="1196"/>
      <c r="K339" s="1196"/>
      <c r="L339" s="1196"/>
      <c r="M339" s="1196"/>
      <c r="N339" s="1196"/>
      <c r="O339" s="1196"/>
      <c r="P339" s="1196"/>
      <c r="Q339" s="1196"/>
      <c r="R339" s="1196"/>
      <c r="T339" s="41" t="s">
        <v>698</v>
      </c>
      <c r="AA339" s="1196"/>
      <c r="AB339" s="1196"/>
      <c r="AC339" s="1196"/>
      <c r="AD339" s="1196"/>
      <c r="AE339" s="1196"/>
      <c r="AF339" s="1196"/>
      <c r="AG339" s="1196"/>
      <c r="AH339" s="1196"/>
      <c r="AI339" s="1196"/>
      <c r="AJ339" s="1196"/>
      <c r="AK339" s="1196"/>
    </row>
    <row r="340" spans="2:53" ht="12.95" customHeight="1">
      <c r="B340" s="358" t="s">
        <v>373</v>
      </c>
      <c r="C340" s="358"/>
      <c r="D340" s="358"/>
      <c r="E340" s="358"/>
      <c r="F340" s="358"/>
      <c r="G340" s="358"/>
      <c r="H340" s="1196"/>
      <c r="I340" s="1196"/>
      <c r="J340" s="1196"/>
      <c r="K340" s="1196"/>
      <c r="L340" s="1196"/>
      <c r="M340" s="1196"/>
      <c r="N340" s="1196"/>
      <c r="O340" s="1196"/>
      <c r="P340" s="1196"/>
      <c r="Q340" s="1196"/>
      <c r="R340" s="1196"/>
      <c r="T340" s="41" t="s">
        <v>373</v>
      </c>
      <c r="AA340" s="1196"/>
      <c r="AB340" s="1196"/>
      <c r="AC340" s="1196"/>
      <c r="AD340" s="1196"/>
      <c r="AE340" s="1196"/>
      <c r="AF340" s="1196"/>
      <c r="AG340" s="1196"/>
      <c r="AH340" s="1196"/>
      <c r="AI340" s="1196"/>
      <c r="AJ340" s="1196"/>
      <c r="AK340" s="1196"/>
    </row>
    <row r="341" spans="2:53" ht="12.95" customHeight="1">
      <c r="B341" s="358" t="s">
        <v>374</v>
      </c>
      <c r="C341" s="358"/>
      <c r="D341" s="358"/>
      <c r="E341" s="358"/>
      <c r="F341" s="358"/>
      <c r="G341" s="358"/>
      <c r="H341" s="1345"/>
      <c r="I341" s="1345"/>
      <c r="J341" s="1345"/>
      <c r="K341" s="1345"/>
      <c r="L341" s="1345"/>
      <c r="M341" s="1345"/>
      <c r="N341" s="5" t="s">
        <v>816</v>
      </c>
      <c r="O341" s="5"/>
      <c r="P341" s="1349"/>
      <c r="Q341" s="1349"/>
      <c r="R341" s="1349"/>
      <c r="T341" s="41" t="s">
        <v>374</v>
      </c>
      <c r="AA341" s="1345"/>
      <c r="AB341" s="1345"/>
      <c r="AC341" s="1345"/>
      <c r="AD341" s="1345"/>
      <c r="AE341" s="1345"/>
      <c r="AF341" s="1345"/>
      <c r="AG341" s="5" t="s">
        <v>816</v>
      </c>
      <c r="AH341" s="5"/>
      <c r="AI341" s="1349"/>
      <c r="AJ341" s="1349"/>
      <c r="AK341" s="1349"/>
    </row>
    <row r="342" spans="2:53" ht="12.95" customHeight="1">
      <c r="B342" s="358" t="s">
        <v>375</v>
      </c>
      <c r="C342" s="358"/>
      <c r="D342" s="358"/>
      <c r="E342" s="358"/>
      <c r="F342" s="358"/>
      <c r="G342" s="358"/>
      <c r="H342" s="1199"/>
      <c r="I342" s="1199"/>
      <c r="J342" s="1199"/>
      <c r="K342" s="1199"/>
      <c r="L342" s="1199"/>
      <c r="M342" s="1199"/>
      <c r="N342" s="5"/>
      <c r="O342" s="5"/>
      <c r="P342" s="44"/>
      <c r="Q342" s="44"/>
      <c r="R342" s="44"/>
      <c r="T342" s="41" t="s">
        <v>375</v>
      </c>
      <c r="AA342" s="1199"/>
      <c r="AB342" s="1199"/>
      <c r="AC342" s="1199"/>
      <c r="AD342" s="1199"/>
      <c r="AE342" s="1199"/>
      <c r="AF342" s="1199"/>
      <c r="AG342" s="5"/>
      <c r="AH342" s="5"/>
      <c r="AI342" s="44"/>
      <c r="AJ342" s="44"/>
      <c r="AK342" s="44"/>
    </row>
    <row r="343" spans="2:53" ht="12.95" customHeight="1">
      <c r="B343" s="358" t="s">
        <v>700</v>
      </c>
      <c r="C343" s="358"/>
      <c r="D343" s="358"/>
      <c r="E343" s="358"/>
      <c r="F343" s="358"/>
      <c r="G343" s="358"/>
      <c r="H343" s="1196"/>
      <c r="I343" s="1196"/>
      <c r="J343" s="1196"/>
      <c r="K343" s="1196"/>
      <c r="L343" s="1196"/>
      <c r="M343" s="1196"/>
      <c r="N343" s="1045"/>
      <c r="O343" s="1045"/>
      <c r="P343" s="1045"/>
      <c r="Q343" s="1045"/>
      <c r="R343" s="1045"/>
      <c r="T343" s="41" t="s">
        <v>700</v>
      </c>
      <c r="AA343" s="1196"/>
      <c r="AB343" s="1196"/>
      <c r="AC343" s="1196"/>
      <c r="AD343" s="1196"/>
      <c r="AE343" s="1196"/>
      <c r="AF343" s="1196"/>
      <c r="AG343" s="1045"/>
      <c r="AH343" s="1045"/>
      <c r="AI343" s="1045"/>
      <c r="AJ343" s="1045"/>
      <c r="AK343" s="1045"/>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1045" t="s">
        <v>2333</v>
      </c>
      <c r="Q345" s="1045"/>
      <c r="R345" s="1045"/>
      <c r="S345" s="1045"/>
      <c r="T345" s="1045"/>
      <c r="U345" s="1045"/>
      <c r="V345" s="1045"/>
      <c r="W345" s="1045"/>
      <c r="X345" s="1045"/>
      <c r="Y345" s="1045"/>
      <c r="Z345" s="1045"/>
    </row>
    <row r="346" spans="2:53" ht="12.95" customHeight="1">
      <c r="C346" s="358"/>
      <c r="D346" s="358"/>
      <c r="E346" s="358"/>
      <c r="F346" s="358"/>
      <c r="G346" s="358"/>
      <c r="I346" s="358" t="s">
        <v>697</v>
      </c>
      <c r="P346" s="1196" t="s">
        <v>2402</v>
      </c>
      <c r="Q346" s="1196"/>
      <c r="R346" s="1196"/>
      <c r="S346" s="1196"/>
      <c r="T346" s="1196"/>
      <c r="U346" s="1196"/>
      <c r="V346" s="1196"/>
      <c r="W346" s="1196"/>
      <c r="X346" s="1196"/>
      <c r="Y346" s="1196"/>
      <c r="Z346" s="1196"/>
    </row>
    <row r="347" spans="2:53" ht="12.95" customHeight="1">
      <c r="C347" s="358"/>
      <c r="D347" s="358"/>
      <c r="E347" s="358"/>
      <c r="F347" s="358"/>
      <c r="G347" s="358"/>
      <c r="I347" s="358" t="s">
        <v>699</v>
      </c>
      <c r="P347" s="1196" t="s">
        <v>2356</v>
      </c>
      <c r="Q347" s="1196"/>
      <c r="R347" s="1196"/>
      <c r="S347" s="1196"/>
      <c r="T347" s="1196"/>
      <c r="U347" s="1196"/>
      <c r="V347" s="1196"/>
      <c r="W347" s="1196"/>
      <c r="X347" s="1196"/>
      <c r="Y347" s="1196"/>
      <c r="Z347" s="1196"/>
    </row>
    <row r="348" spans="2:53" ht="12.95" customHeight="1">
      <c r="C348" s="358"/>
      <c r="D348" s="358"/>
      <c r="E348" s="358"/>
      <c r="F348" s="358"/>
      <c r="G348" s="358"/>
      <c r="I348" s="358" t="s">
        <v>373</v>
      </c>
      <c r="P348" s="1196" t="s">
        <v>2432</v>
      </c>
      <c r="Q348" s="1196"/>
      <c r="R348" s="1196"/>
      <c r="S348" s="1196"/>
      <c r="T348" s="1196"/>
      <c r="U348" s="1196"/>
      <c r="V348" s="1196"/>
      <c r="W348" s="1196"/>
      <c r="X348" s="1196"/>
      <c r="Y348" s="1196"/>
      <c r="Z348" s="1196"/>
    </row>
    <row r="349" spans="2:53" ht="12.95" customHeight="1">
      <c r="C349" s="358"/>
      <c r="D349" s="358"/>
      <c r="E349" s="358"/>
      <c r="F349" s="358"/>
      <c r="G349" s="358"/>
      <c r="I349" s="358" t="s">
        <v>374</v>
      </c>
      <c r="P349" s="1407" t="s">
        <v>2433</v>
      </c>
      <c r="Q349" s="1345"/>
      <c r="R349" s="1345"/>
      <c r="S349" s="1345"/>
      <c r="T349" s="1345"/>
      <c r="U349" s="1345"/>
      <c r="V349" s="5" t="s">
        <v>816</v>
      </c>
      <c r="W349" s="5"/>
      <c r="X349" s="1349"/>
      <c r="Y349" s="1349"/>
      <c r="Z349" s="1349"/>
    </row>
    <row r="350" spans="2:53" ht="12.95" customHeight="1">
      <c r="C350" s="358"/>
      <c r="D350" s="358"/>
      <c r="E350" s="358"/>
      <c r="F350" s="358"/>
      <c r="G350" s="358"/>
      <c r="I350" s="358" t="s">
        <v>375</v>
      </c>
      <c r="P350" s="1199"/>
      <c r="Q350" s="1199"/>
      <c r="R350" s="1199"/>
      <c r="S350" s="1199"/>
      <c r="T350" s="1199"/>
      <c r="U350" s="1199"/>
      <c r="V350" s="5"/>
      <c r="W350" s="5"/>
      <c r="X350" s="44"/>
      <c r="Y350" s="44"/>
      <c r="Z350" s="44"/>
    </row>
    <row r="351" spans="2:53" ht="12.95" customHeight="1">
      <c r="C351" s="358"/>
      <c r="D351" s="358"/>
      <c r="E351" s="358"/>
      <c r="F351" s="358"/>
      <c r="G351" s="358"/>
      <c r="I351" s="358" t="s">
        <v>700</v>
      </c>
      <c r="P351" s="1196" t="s">
        <v>2434</v>
      </c>
      <c r="Q351" s="1196"/>
      <c r="R351" s="1196"/>
      <c r="S351" s="1196"/>
      <c r="T351" s="1196"/>
      <c r="U351" s="1196"/>
      <c r="V351" s="1045"/>
      <c r="W351" s="1045"/>
      <c r="X351" s="1045"/>
      <c r="Y351" s="1045"/>
      <c r="Z351" s="1045"/>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20" t="s">
        <v>495</v>
      </c>
      <c r="B353" s="1020"/>
      <c r="C353" s="1020"/>
      <c r="D353" s="1020"/>
      <c r="E353" s="1020"/>
      <c r="F353" s="1020"/>
      <c r="G353" s="1020"/>
      <c r="H353" s="1020"/>
      <c r="I353" s="1020"/>
      <c r="J353" s="1020"/>
      <c r="K353" s="1020"/>
      <c r="L353" s="1020"/>
      <c r="M353" s="1020"/>
      <c r="N353" s="1020"/>
      <c r="O353" s="1020"/>
      <c r="P353" s="1020"/>
      <c r="Q353" s="1020"/>
      <c r="R353" s="1020"/>
      <c r="S353" s="1020"/>
      <c r="T353" s="1020"/>
      <c r="U353" s="1020"/>
      <c r="V353" s="1020"/>
      <c r="W353" s="1020"/>
      <c r="X353" s="1020"/>
      <c r="Y353" s="1020"/>
      <c r="Z353" s="1020"/>
      <c r="AA353" s="1020"/>
      <c r="AB353" s="1020"/>
      <c r="AC353" s="1020"/>
      <c r="AD353" s="1020"/>
      <c r="AE353" s="1020"/>
      <c r="AF353" s="1020"/>
      <c r="AG353" s="1020"/>
      <c r="AH353" s="1020"/>
      <c r="AI353" s="1020"/>
      <c r="AJ353" s="1020"/>
      <c r="AK353" s="1020"/>
      <c r="AL353" s="1020"/>
      <c r="AM353" s="1020"/>
      <c r="AN353" s="1020"/>
      <c r="AO353" s="1020"/>
      <c r="AP353" s="1020"/>
      <c r="AQ353" s="1020"/>
      <c r="AR353" s="1020"/>
      <c r="AS353" s="1020"/>
      <c r="AT353" s="1020"/>
    </row>
    <row r="354" spans="1:46" ht="12.95" customHeight="1">
      <c r="A354" s="1020"/>
      <c r="B354" s="1020"/>
      <c r="C354" s="1020"/>
      <c r="D354" s="1020"/>
      <c r="E354" s="1020"/>
      <c r="F354" s="1020"/>
      <c r="G354" s="1020"/>
      <c r="H354" s="1020"/>
      <c r="I354" s="1020"/>
      <c r="J354" s="1020"/>
      <c r="K354" s="1020"/>
      <c r="L354" s="1020"/>
      <c r="M354" s="1020"/>
      <c r="N354" s="1020"/>
      <c r="O354" s="1020"/>
      <c r="P354" s="1020"/>
      <c r="Q354" s="1020"/>
      <c r="R354" s="1020"/>
      <c r="S354" s="1020"/>
      <c r="T354" s="1020"/>
      <c r="U354" s="1020"/>
      <c r="V354" s="1020"/>
      <c r="W354" s="1020"/>
      <c r="X354" s="1020"/>
      <c r="Y354" s="1020"/>
      <c r="Z354" s="1020"/>
      <c r="AA354" s="1020"/>
      <c r="AB354" s="1020"/>
      <c r="AC354" s="1020"/>
      <c r="AD354" s="1020"/>
      <c r="AE354" s="1020"/>
      <c r="AF354" s="1020"/>
      <c r="AG354" s="1020"/>
      <c r="AH354" s="1020"/>
      <c r="AI354" s="1020"/>
      <c r="AJ354" s="1020"/>
      <c r="AK354" s="1020"/>
      <c r="AL354" s="1020"/>
      <c r="AM354" s="1020"/>
      <c r="AN354" s="1020"/>
      <c r="AO354" s="1020"/>
      <c r="AP354" s="1020"/>
      <c r="AQ354" s="1020"/>
      <c r="AR354" s="1020"/>
      <c r="AS354" s="1020"/>
      <c r="AT354" s="1020"/>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651</v>
      </c>
      <c r="B356" s="3"/>
      <c r="C356" s="3" t="s">
        <v>529</v>
      </c>
    </row>
    <row r="357" spans="1:46" ht="12.95" customHeight="1">
      <c r="C357"/>
      <c r="D357" t="s">
        <v>40</v>
      </c>
      <c r="M357" s="1036" t="s">
        <v>107</v>
      </c>
      <c r="N357" s="1036"/>
      <c r="P357" t="s">
        <v>1936</v>
      </c>
      <c r="AJ357" s="1036" t="s">
        <v>107</v>
      </c>
      <c r="AK357" s="1036"/>
    </row>
    <row r="358" spans="1:46" ht="12.95" customHeight="1">
      <c r="C358"/>
      <c r="D358" s="41" t="s">
        <v>1864</v>
      </c>
      <c r="M358" s="1036" t="s">
        <v>123</v>
      </c>
      <c r="N358" s="1036"/>
      <c r="P358" s="41" t="s">
        <v>1937</v>
      </c>
      <c r="AJ358" s="1279">
        <v>1</v>
      </c>
      <c r="AK358" s="1279"/>
    </row>
    <row r="359" spans="1:46" ht="12.95" customHeight="1">
      <c r="C359"/>
      <c r="D359" t="s">
        <v>312</v>
      </c>
      <c r="M359" s="1036" t="s">
        <v>123</v>
      </c>
      <c r="N359" s="1036"/>
      <c r="P359" t="s">
        <v>1938</v>
      </c>
      <c r="AJ359" s="1036" t="s">
        <v>107</v>
      </c>
      <c r="AK359" s="1036"/>
    </row>
    <row r="360" spans="1:46" ht="12.95" customHeight="1">
      <c r="C360"/>
      <c r="D360" t="s">
        <v>313</v>
      </c>
      <c r="M360" s="1036" t="s">
        <v>123</v>
      </c>
      <c r="N360" s="1036"/>
      <c r="Q360" s="41"/>
    </row>
    <row r="361" spans="1:46" ht="12.95" customHeight="1">
      <c r="C361"/>
      <c r="P361" s="358"/>
      <c r="Q361" s="358"/>
      <c r="R361" s="358"/>
    </row>
    <row r="362" spans="1:46" ht="12.95" customHeight="1">
      <c r="C362"/>
    </row>
    <row r="363" spans="1:46" ht="12.95" customHeight="1">
      <c r="A363" s="3" t="s">
        <v>8</v>
      </c>
      <c r="B363" s="3"/>
      <c r="C363" s="3" t="s">
        <v>879</v>
      </c>
      <c r="D363" s="3"/>
    </row>
    <row r="364" spans="1:46" ht="12.9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892</v>
      </c>
      <c r="E365" s="49"/>
      <c r="F365" s="49"/>
      <c r="G365" s="49"/>
      <c r="H365" s="49"/>
      <c r="I365" s="49"/>
      <c r="J365" s="49"/>
      <c r="K365" s="49"/>
      <c r="L365" s="49"/>
      <c r="M365" s="49"/>
      <c r="N365" s="1036" t="s">
        <v>123</v>
      </c>
      <c r="O365" s="1036"/>
      <c r="P365" s="49"/>
      <c r="Q365" s="49"/>
      <c r="R365" s="49"/>
      <c r="S365" s="49"/>
      <c r="T365" s="49"/>
      <c r="U365" s="49"/>
      <c r="V365" s="49"/>
      <c r="W365" s="49"/>
      <c r="X365" s="49"/>
      <c r="Y365" s="49"/>
      <c r="Z365" s="49"/>
      <c r="AC365" s="49"/>
      <c r="AD365" s="49"/>
      <c r="AE365" s="49"/>
    </row>
    <row r="366" spans="1:46" ht="12.95" customHeight="1">
      <c r="C366"/>
      <c r="E366" t="s">
        <v>731</v>
      </c>
      <c r="Y366" s="1036" t="s">
        <v>123</v>
      </c>
      <c r="Z366" s="1036"/>
    </row>
    <row r="367" spans="1:46" ht="12.9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894</v>
      </c>
      <c r="E368" s="49"/>
      <c r="F368" s="49"/>
      <c r="G368" s="49"/>
      <c r="H368" s="49"/>
      <c r="I368" s="49"/>
      <c r="J368" s="1036" t="s">
        <v>123</v>
      </c>
      <c r="K368" s="1036"/>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318" t="s">
        <v>314</v>
      </c>
      <c r="F369" s="1318"/>
      <c r="G369" s="1318"/>
      <c r="H369" s="1318"/>
      <c r="I369" s="1318"/>
      <c r="J369" s="1318"/>
      <c r="K369" s="1318"/>
      <c r="L369" s="1318"/>
      <c r="M369" s="1318"/>
      <c r="N369" s="1318"/>
      <c r="O369" s="1318"/>
      <c r="P369" s="1318"/>
      <c r="Q369" s="1318"/>
      <c r="R369" s="1318"/>
      <c r="S369" s="1318"/>
      <c r="T369" s="1318"/>
      <c r="U369" s="1318"/>
      <c r="V369" s="1318"/>
      <c r="W369" s="1318"/>
      <c r="X369" s="1318"/>
      <c r="Y369" s="1318"/>
      <c r="Z369" s="1318"/>
      <c r="AA369" s="1318"/>
      <c r="AB369" s="1318"/>
      <c r="AC369" s="1318"/>
      <c r="AD369" s="1318"/>
      <c r="AE369" s="1318"/>
      <c r="AF369" s="1318"/>
      <c r="AG369" s="1318"/>
      <c r="AH369" s="1318"/>
      <c r="BE369" t="s">
        <v>123</v>
      </c>
    </row>
    <row r="370" spans="4:57" customFormat="1" ht="12.95" customHeight="1">
      <c r="E370" s="1318"/>
      <c r="F370" s="1318"/>
      <c r="G370" s="1318"/>
      <c r="H370" s="1318"/>
      <c r="I370" s="1318"/>
      <c r="J370" s="1318"/>
      <c r="K370" s="1318"/>
      <c r="L370" s="1318"/>
      <c r="M370" s="1318"/>
      <c r="N370" s="1318"/>
      <c r="O370" s="1318"/>
      <c r="P370" s="1318"/>
      <c r="Q370" s="1318"/>
      <c r="R370" s="1318"/>
      <c r="S370" s="1318"/>
      <c r="T370" s="1318"/>
      <c r="U370" s="1318"/>
      <c r="V370" s="1318"/>
      <c r="W370" s="1318"/>
      <c r="X370" s="1318"/>
      <c r="Y370" s="1318"/>
      <c r="Z370" s="1318"/>
      <c r="AA370" s="1318"/>
      <c r="AB370" s="1318"/>
      <c r="AC370" s="1318"/>
      <c r="AD370" s="1318"/>
      <c r="AE370" s="1318"/>
      <c r="AF370" s="1318"/>
      <c r="AG370" s="1318"/>
      <c r="AH370" s="1318"/>
      <c r="BE370" t="s">
        <v>480</v>
      </c>
    </row>
    <row r="371" spans="4:57" customFormat="1" ht="12.95" customHeight="1">
      <c r="E371" s="5" t="s">
        <v>588</v>
      </c>
      <c r="F371" s="5"/>
      <c r="G371" s="5"/>
      <c r="H371" s="5"/>
      <c r="I371" s="5"/>
      <c r="J371" s="5"/>
      <c r="K371" s="5"/>
      <c r="L371" s="5"/>
      <c r="N371" s="1039"/>
      <c r="O371" s="1039"/>
      <c r="P371" s="1039"/>
      <c r="Q371" s="1039"/>
      <c r="R371" s="5"/>
      <c r="U371" s="5" t="s">
        <v>589</v>
      </c>
      <c r="V371" s="5"/>
      <c r="W371" s="5"/>
      <c r="X371" s="5"/>
      <c r="Y371" s="5"/>
      <c r="Z371" s="5"/>
      <c r="AA371" s="5"/>
      <c r="AB371" s="5"/>
      <c r="AC371" s="1039"/>
      <c r="AD371" s="1039"/>
      <c r="AE371" s="1039"/>
      <c r="AF371" s="1039"/>
      <c r="BE371" t="s">
        <v>107</v>
      </c>
    </row>
    <row r="372" spans="4:57" customFormat="1" ht="12.95" customHeight="1">
      <c r="E372" s="5" t="s">
        <v>590</v>
      </c>
      <c r="F372" s="5"/>
      <c r="G372" s="5"/>
      <c r="H372" s="5"/>
      <c r="I372" s="5"/>
      <c r="J372" s="5"/>
      <c r="K372" s="5"/>
      <c r="L372" s="5"/>
      <c r="N372" s="1039"/>
      <c r="O372" s="1039"/>
      <c r="P372" s="1039"/>
      <c r="Q372" s="1039"/>
      <c r="R372" s="5"/>
      <c r="U372" s="5" t="s">
        <v>591</v>
      </c>
      <c r="V372" s="5"/>
      <c r="W372" s="5"/>
      <c r="X372" s="5"/>
      <c r="Y372" s="5"/>
      <c r="Z372" s="5"/>
      <c r="AA372" s="5"/>
      <c r="AB372" s="5"/>
      <c r="AC372" s="1039"/>
      <c r="AD372" s="1039"/>
      <c r="AE372" s="1039"/>
      <c r="AF372" s="1039"/>
    </row>
    <row r="373" spans="4:57" customFormat="1" ht="12.95" customHeight="1">
      <c r="E373" s="5" t="s">
        <v>63</v>
      </c>
      <c r="F373" s="5"/>
      <c r="G373" s="5"/>
      <c r="H373" s="5"/>
      <c r="I373" s="5"/>
      <c r="J373" s="5"/>
      <c r="K373" s="5"/>
      <c r="L373" s="5"/>
      <c r="N373" s="1039"/>
      <c r="O373" s="1039"/>
      <c r="P373" s="1039"/>
      <c r="Q373" s="1039"/>
      <c r="R373" s="5"/>
      <c r="V373" s="5"/>
      <c r="W373" s="5"/>
      <c r="X373" s="5"/>
      <c r="Y373" s="5"/>
      <c r="Z373" s="5"/>
      <c r="AA373" s="5"/>
      <c r="AB373" s="5"/>
    </row>
    <row r="374" spans="4:57" customFormat="1" ht="12.95" customHeight="1">
      <c r="E374" s="5" t="s">
        <v>64</v>
      </c>
      <c r="F374" s="5"/>
      <c r="G374" s="5"/>
      <c r="H374" s="5"/>
      <c r="I374" s="5"/>
      <c r="J374" s="5"/>
      <c r="K374" s="5"/>
      <c r="L374" s="5"/>
      <c r="N374" s="1489"/>
      <c r="O374" s="1489"/>
      <c r="P374" s="1489"/>
      <c r="Q374" s="1489"/>
      <c r="R374" s="1489"/>
      <c r="S374" s="1489"/>
      <c r="T374" s="1489"/>
      <c r="U374" s="1489"/>
      <c r="V374" s="1489"/>
      <c r="W374" s="1489"/>
      <c r="X374" s="1489"/>
      <c r="Y374" s="1489"/>
      <c r="Z374" s="1489"/>
      <c r="AA374" s="1489"/>
      <c r="AB374" s="1489"/>
      <c r="AC374" s="1489"/>
      <c r="AD374" s="1489"/>
      <c r="AE374" s="1489"/>
      <c r="AF374" s="1489"/>
    </row>
    <row r="375" spans="4:57" customFormat="1" ht="12.95" customHeight="1">
      <c r="E375" s="5"/>
      <c r="F375" s="5"/>
      <c r="G375" s="5"/>
      <c r="H375" s="5"/>
      <c r="I375" s="5"/>
      <c r="J375" s="5"/>
      <c r="K375" s="5"/>
      <c r="L375" s="5"/>
      <c r="N375" s="1490"/>
      <c r="O375" s="1490"/>
      <c r="P375" s="1490"/>
      <c r="Q375" s="1490"/>
      <c r="R375" s="1490"/>
      <c r="S375" s="1490"/>
      <c r="T375" s="1490"/>
      <c r="U375" s="1490"/>
      <c r="V375" s="1490"/>
      <c r="W375" s="1490"/>
      <c r="X375" s="1490"/>
      <c r="Y375" s="1490"/>
      <c r="Z375" s="1490"/>
      <c r="AA375" s="1490"/>
      <c r="AB375" s="1490"/>
      <c r="AC375" s="1490"/>
      <c r="AD375" s="1490"/>
      <c r="AE375" s="1490"/>
      <c r="AF375" s="1490"/>
    </row>
    <row r="376" spans="4:57" customFormat="1" ht="12.95" customHeight="1">
      <c r="E376" s="5"/>
      <c r="F376" s="5"/>
      <c r="G376" s="5"/>
      <c r="H376" s="5"/>
      <c r="I376" s="5"/>
      <c r="J376" s="5"/>
      <c r="K376" s="5"/>
      <c r="L376" s="5"/>
    </row>
    <row r="377" spans="4:57" customFormat="1" ht="12.95"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2080</v>
      </c>
      <c r="F378" s="358"/>
      <c r="G378" s="358"/>
      <c r="H378" s="358"/>
      <c r="I378" s="358"/>
      <c r="J378" s="358"/>
      <c r="K378" s="358"/>
      <c r="L378" s="358"/>
      <c r="M378" s="358"/>
      <c r="O378" s="358"/>
      <c r="P378" s="936" t="s">
        <v>2077</v>
      </c>
      <c r="Q378" s="358" t="s">
        <v>230</v>
      </c>
      <c r="R378" s="358"/>
      <c r="S378" s="1046"/>
      <c r="T378" s="1046"/>
      <c r="U378" s="367" t="s">
        <v>231</v>
      </c>
      <c r="V378" s="1046"/>
      <c r="W378" s="1046"/>
      <c r="X378" s="358"/>
      <c r="Z378" s="358"/>
      <c r="AA378" s="936" t="s">
        <v>2077</v>
      </c>
      <c r="AB378" s="358" t="s">
        <v>230</v>
      </c>
      <c r="AC378" s="358"/>
      <c r="AD378" s="1046"/>
      <c r="AE378" s="1046"/>
      <c r="AF378" s="367" t="s">
        <v>231</v>
      </c>
      <c r="AG378" s="1046"/>
      <c r="AH378" s="1046"/>
    </row>
    <row r="379" spans="4:57" customFormat="1" ht="12.95" customHeight="1">
      <c r="D379" s="358"/>
      <c r="E379" s="358" t="s">
        <v>1229</v>
      </c>
      <c r="F379" s="358"/>
      <c r="G379" s="358"/>
      <c r="H379" s="358"/>
      <c r="I379" s="358"/>
      <c r="J379" s="358"/>
      <c r="K379" s="358"/>
      <c r="L379" s="358"/>
      <c r="M379" s="358"/>
      <c r="N379" s="1046"/>
      <c r="O379" s="1046"/>
      <c r="P379" s="1046"/>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47" t="s">
        <v>123</v>
      </c>
      <c r="AH380" s="1047"/>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47" t="s">
        <v>123</v>
      </c>
      <c r="AH381" s="1047"/>
    </row>
    <row r="382" spans="4:57" customFormat="1" ht="12.95" customHeight="1">
      <c r="D382" s="358"/>
      <c r="E382" s="358"/>
      <c r="F382" s="358"/>
      <c r="G382" s="502" t="s">
        <v>1279</v>
      </c>
      <c r="H382" s="358"/>
      <c r="I382" s="358"/>
      <c r="J382" s="358"/>
      <c r="K382" s="358"/>
      <c r="L382" s="358"/>
      <c r="M382" s="358"/>
      <c r="N382" s="358"/>
      <c r="O382" s="358"/>
      <c r="P382" s="358"/>
      <c r="Q382" s="358"/>
      <c r="R382" s="358"/>
      <c r="S382" s="358"/>
      <c r="T382" s="358"/>
      <c r="U382" s="358"/>
      <c r="V382" s="1047" t="s">
        <v>123</v>
      </c>
      <c r="W382" s="1047"/>
      <c r="X382" s="358"/>
      <c r="Y382" s="448" t="s">
        <v>1230</v>
      </c>
      <c r="Z382" s="358"/>
      <c r="AA382" s="358"/>
      <c r="AB382" s="358"/>
      <c r="AC382" s="358"/>
      <c r="AD382" s="358"/>
      <c r="AE382" s="358"/>
      <c r="AF382" s="358"/>
      <c r="AG382" s="358"/>
      <c r="AH382" s="358"/>
    </row>
    <row r="383" spans="4:57" customFormat="1" ht="12.95" customHeight="1">
      <c r="D383" s="358"/>
      <c r="E383" s="358" t="s">
        <v>1231</v>
      </c>
      <c r="F383" s="358"/>
      <c r="G383" s="358"/>
      <c r="H383" s="358"/>
      <c r="I383" s="358"/>
      <c r="J383" s="358"/>
      <c r="K383" s="358"/>
      <c r="L383" s="358"/>
      <c r="M383" s="358"/>
      <c r="N383" s="358"/>
      <c r="O383" s="358"/>
      <c r="P383" s="358"/>
      <c r="Q383" s="358"/>
      <c r="R383" s="358"/>
      <c r="S383" s="358"/>
      <c r="T383" s="358"/>
      <c r="U383" s="358"/>
      <c r="V383" s="1047" t="s">
        <v>123</v>
      </c>
      <c r="W383" s="1047"/>
      <c r="X383" s="358"/>
      <c r="Y383" s="358" t="s">
        <v>1232</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045" t="s">
        <v>2406</v>
      </c>
      <c r="K386" s="1045"/>
      <c r="L386" s="1045"/>
      <c r="M386" s="1045"/>
      <c r="N386" s="1045"/>
      <c r="O386" s="1045"/>
      <c r="P386" s="1045"/>
      <c r="Q386" s="1045"/>
      <c r="R386" s="1045"/>
      <c r="S386" s="1045"/>
      <c r="T386" s="1045"/>
      <c r="U386" s="1045"/>
      <c r="V386" s="12" t="s">
        <v>708</v>
      </c>
      <c r="W386" s="12"/>
      <c r="X386" s="12"/>
      <c r="Y386" s="12"/>
      <c r="Z386" s="12"/>
      <c r="AA386" s="12"/>
      <c r="AB386" s="12"/>
      <c r="AC386" s="1045" t="s">
        <v>2410</v>
      </c>
      <c r="AD386" s="1045"/>
      <c r="AE386" s="1045"/>
      <c r="AF386" s="1045"/>
      <c r="AG386" s="1045"/>
      <c r="AH386" s="1045"/>
      <c r="AI386" s="1045"/>
      <c r="AJ386" s="1045"/>
    </row>
    <row r="387" spans="1:36" ht="12.95" customHeight="1">
      <c r="C387"/>
      <c r="D387" s="41" t="s">
        <v>1939</v>
      </c>
      <c r="J387" s="1196" t="s">
        <v>2407</v>
      </c>
      <c r="K387" s="1196"/>
      <c r="L387" s="1196"/>
      <c r="M387" s="1196"/>
      <c r="N387" s="1196"/>
      <c r="O387" s="1196"/>
      <c r="P387" s="1196"/>
      <c r="Q387" s="1196"/>
      <c r="R387" s="1196"/>
      <c r="S387" s="1196"/>
      <c r="T387" s="1196"/>
      <c r="U387" s="1196"/>
      <c r="V387" s="41" t="s">
        <v>1939</v>
      </c>
      <c r="W387" s="12"/>
      <c r="X387" s="12"/>
      <c r="Y387" s="12"/>
      <c r="Z387" s="12"/>
      <c r="AA387" s="12"/>
      <c r="AB387" s="12"/>
      <c r="AC387" s="1045" t="s">
        <v>2407</v>
      </c>
      <c r="AD387" s="1045"/>
      <c r="AE387" s="1045"/>
      <c r="AF387" s="1045"/>
      <c r="AG387" s="1045"/>
      <c r="AH387" s="1045"/>
      <c r="AI387" s="1045"/>
      <c r="AJ387" s="1045"/>
    </row>
    <row r="388" spans="1:36" ht="12.95" customHeight="1">
      <c r="C388"/>
      <c r="D388" s="41" t="s">
        <v>542</v>
      </c>
      <c r="J388" s="1196" t="s">
        <v>2408</v>
      </c>
      <c r="K388" s="1196"/>
      <c r="L388" s="1196"/>
      <c r="M388" s="1196"/>
      <c r="N388" s="1196"/>
      <c r="O388" s="1196"/>
      <c r="P388" s="1196"/>
      <c r="Q388" s="1196"/>
      <c r="R388" s="1196"/>
      <c r="S388" s="1196"/>
      <c r="T388" s="1196"/>
      <c r="U388" s="1196"/>
      <c r="V388" s="41" t="s">
        <v>542</v>
      </c>
      <c r="W388" s="12"/>
      <c r="X388" s="12"/>
      <c r="Y388" s="12"/>
      <c r="Z388" s="12"/>
      <c r="AA388" s="12"/>
      <c r="AB388" s="12"/>
      <c r="AC388" s="1045" t="s">
        <v>2408</v>
      </c>
      <c r="AD388" s="1045"/>
      <c r="AE388" s="1045"/>
      <c r="AF388" s="1045"/>
      <c r="AG388" s="1045"/>
      <c r="AH388" s="1045"/>
      <c r="AI388" s="1045"/>
      <c r="AJ388" s="1045"/>
    </row>
    <row r="389" spans="1:36" ht="12.95" customHeight="1">
      <c r="C389"/>
      <c r="D389" t="s">
        <v>1940</v>
      </c>
      <c r="J389" s="1014" t="s">
        <v>2409</v>
      </c>
      <c r="K389" s="1014"/>
      <c r="L389" s="1014"/>
      <c r="M389" s="1014"/>
      <c r="N389" s="1014"/>
      <c r="O389" s="1014"/>
      <c r="P389" s="1014"/>
      <c r="Q389" s="1014"/>
      <c r="R389" s="1014"/>
      <c r="S389" s="1014"/>
      <c r="T389" s="1014"/>
      <c r="U389" s="1014"/>
      <c r="V389" s="1045"/>
      <c r="W389" s="1045"/>
      <c r="X389" s="1045"/>
      <c r="Y389" s="1045"/>
      <c r="Z389" s="1045"/>
      <c r="AA389" s="1045"/>
      <c r="AB389" s="1045"/>
      <c r="AC389" s="1045"/>
      <c r="AD389" s="1045"/>
      <c r="AE389" s="1045"/>
      <c r="AF389" s="1045"/>
      <c r="AG389" s="1045"/>
      <c r="AH389" s="1045"/>
      <c r="AI389" s="1045"/>
      <c r="AJ389" s="1045"/>
    </row>
    <row r="390" spans="1:36" ht="12.95" customHeight="1">
      <c r="C390"/>
      <c r="D390" t="s">
        <v>552</v>
      </c>
      <c r="Q390" s="1492">
        <v>42977</v>
      </c>
      <c r="R390" s="1492"/>
      <c r="S390" s="1492"/>
      <c r="T390" s="1492"/>
      <c r="U390" s="1492"/>
      <c r="V390" t="s">
        <v>167</v>
      </c>
      <c r="AI390" s="1036" t="s">
        <v>480</v>
      </c>
      <c r="AJ390" s="1036"/>
    </row>
    <row r="391" spans="1:36" ht="12.95" customHeight="1">
      <c r="C391"/>
      <c r="D391" t="s">
        <v>553</v>
      </c>
      <c r="Q391" s="1392" t="s">
        <v>123</v>
      </c>
      <c r="R391" s="1114"/>
      <c r="S391" s="1114"/>
      <c r="T391" s="1114"/>
      <c r="U391" s="1114"/>
      <c r="W391" s="29" t="s">
        <v>20</v>
      </c>
      <c r="AG391" s="1252" t="s">
        <v>480</v>
      </c>
      <c r="AH391" s="1252"/>
      <c r="AI391" s="1252"/>
      <c r="AJ391" s="1252"/>
    </row>
    <row r="392" spans="1:36" ht="12.95" customHeight="1">
      <c r="C392"/>
      <c r="D392" t="s">
        <v>273</v>
      </c>
      <c r="Q392" s="1153" t="s">
        <v>2411</v>
      </c>
      <c r="R392" s="1153"/>
      <c r="S392" s="1153"/>
      <c r="T392" s="1153"/>
      <c r="U392" s="1153"/>
      <c r="V392" s="41" t="s">
        <v>1941</v>
      </c>
      <c r="AG392" s="1425"/>
      <c r="AH392" s="1425"/>
      <c r="AI392" s="1425"/>
      <c r="AJ392" s="1425"/>
    </row>
    <row r="393" spans="1:36" ht="12.95" customHeight="1">
      <c r="C393"/>
      <c r="D393" t="s">
        <v>374</v>
      </c>
      <c r="I393" s="1407"/>
      <c r="J393" s="1407"/>
      <c r="K393" s="1407"/>
      <c r="L393" s="1407"/>
      <c r="M393" s="1407"/>
      <c r="N393" s="1407"/>
      <c r="Q393" s="41" t="s">
        <v>816</v>
      </c>
      <c r="S393" s="1452"/>
      <c r="T393" s="1452"/>
      <c r="U393" s="1452"/>
      <c r="V393" t="s">
        <v>19</v>
      </c>
      <c r="AI393" s="1036" t="s">
        <v>480</v>
      </c>
      <c r="AJ393" s="1036"/>
    </row>
    <row r="394" spans="1:36" ht="12.95" customHeight="1">
      <c r="C394"/>
      <c r="D394" t="s">
        <v>168</v>
      </c>
      <c r="Q394" s="999"/>
      <c r="R394" s="999"/>
      <c r="S394" s="999"/>
      <c r="T394" s="999"/>
      <c r="U394" s="999"/>
      <c r="V394" t="s">
        <v>169</v>
      </c>
      <c r="AG394" s="1252">
        <v>855283</v>
      </c>
      <c r="AH394" s="1252"/>
      <c r="AI394" s="1252"/>
      <c r="AJ394" s="1252"/>
    </row>
    <row r="395" spans="1:36" ht="12.95" customHeight="1">
      <c r="C395"/>
      <c r="D395" t="s">
        <v>25</v>
      </c>
      <c r="Q395" s="1253"/>
      <c r="R395" s="1253"/>
      <c r="S395" s="1253"/>
      <c r="T395" s="1253"/>
      <c r="U395" s="1253"/>
      <c r="V395" t="s">
        <v>1667</v>
      </c>
      <c r="AG395" s="1252"/>
      <c r="AH395" s="1252"/>
      <c r="AI395" s="1252"/>
      <c r="AJ395" s="1252"/>
    </row>
    <row r="396" spans="1:36" ht="12.95" customHeight="1">
      <c r="C396"/>
      <c r="D396" t="s">
        <v>1942</v>
      </c>
      <c r="AG396" s="1252"/>
      <c r="AH396" s="1252"/>
      <c r="AI396" s="1252"/>
      <c r="AJ396" s="1252"/>
    </row>
    <row r="397" spans="1:36" ht="12.95" customHeight="1">
      <c r="C397"/>
      <c r="AG397" s="829"/>
      <c r="AH397" s="829"/>
      <c r="AI397" s="829"/>
      <c r="AJ397" s="829"/>
    </row>
    <row r="398" spans="1:36" ht="12.95" customHeight="1">
      <c r="C398"/>
      <c r="D398" s="41" t="s">
        <v>2171</v>
      </c>
      <c r="AG398" s="829"/>
      <c r="AH398" s="829"/>
      <c r="AI398" s="1036" t="s">
        <v>480</v>
      </c>
      <c r="AJ398" s="1036"/>
    </row>
    <row r="399" spans="1:36" ht="12.95" customHeight="1">
      <c r="C399"/>
      <c r="D399" s="41" t="s">
        <v>1943</v>
      </c>
      <c r="T399" s="1230" t="s">
        <v>123</v>
      </c>
      <c r="U399" s="1230"/>
      <c r="V399" s="1230"/>
      <c r="W399" s="1230"/>
      <c r="X399" s="1230"/>
      <c r="Y399" s="1230"/>
      <c r="Z399" s="1230"/>
      <c r="AA399" s="1230"/>
      <c r="AB399" s="1230"/>
      <c r="AC399" s="1230"/>
      <c r="AD399" s="1230"/>
      <c r="AE399" s="1230"/>
      <c r="AF399" s="1230"/>
      <c r="AG399" s="1230"/>
      <c r="AH399" s="1230"/>
      <c r="AI399" s="1230"/>
      <c r="AJ399" s="1230"/>
    </row>
    <row r="400" spans="1:36" ht="12.95" customHeight="1">
      <c r="C400"/>
      <c r="D400" s="41" t="s">
        <v>1944</v>
      </c>
      <c r="T400" s="1230" t="s">
        <v>123</v>
      </c>
      <c r="U400" s="1230"/>
      <c r="V400" s="1230"/>
      <c r="W400" s="1230"/>
      <c r="X400" s="1230"/>
      <c r="Y400" s="1230"/>
      <c r="Z400" s="1230"/>
      <c r="AA400" s="1230"/>
      <c r="AB400" s="1230"/>
      <c r="AC400" s="1230"/>
      <c r="AD400" s="1230"/>
      <c r="AE400" s="1230"/>
      <c r="AF400" s="1230"/>
      <c r="AG400" s="1230"/>
      <c r="AH400" s="1230"/>
      <c r="AI400" s="1230"/>
      <c r="AJ400" s="1230"/>
    </row>
    <row r="401" spans="1:36" ht="12.95" customHeight="1">
      <c r="C401"/>
      <c r="AG401" s="829"/>
      <c r="AH401" s="829"/>
      <c r="AI401" s="829"/>
      <c r="AJ401" s="829"/>
    </row>
    <row r="402" spans="1:36" ht="12.95" customHeight="1">
      <c r="C402"/>
      <c r="D402" s="41" t="s">
        <v>1945</v>
      </c>
      <c r="S402" s="1230" t="s">
        <v>480</v>
      </c>
      <c r="T402" s="1230"/>
      <c r="U402" s="1230"/>
      <c r="V402" t="s">
        <v>1946</v>
      </c>
      <c r="AG402" s="1491"/>
      <c r="AH402" s="1491"/>
      <c r="AI402" s="1491"/>
      <c r="AJ402" s="1491"/>
    </row>
    <row r="403" spans="1:36" ht="12.95" customHeight="1">
      <c r="C403"/>
      <c r="D403" s="41" t="s">
        <v>1947</v>
      </c>
      <c r="S403" s="1230" t="s">
        <v>123</v>
      </c>
      <c r="T403" s="1230"/>
      <c r="U403" s="1230"/>
      <c r="V403" t="s">
        <v>1948</v>
      </c>
      <c r="AE403" s="1429"/>
      <c r="AF403" s="1429"/>
      <c r="AG403" s="1429"/>
      <c r="AH403" s="1429"/>
      <c r="AI403" s="1429"/>
      <c r="AJ403" s="1429"/>
    </row>
    <row r="404" spans="1:36" ht="12.95" customHeight="1">
      <c r="C404"/>
      <c r="D404" s="41" t="s">
        <v>1949</v>
      </c>
      <c r="K404" s="1355"/>
      <c r="L404" s="1355"/>
      <c r="M404" s="1355"/>
      <c r="N404" s="1355"/>
      <c r="O404" s="1355"/>
      <c r="P404" s="1355"/>
      <c r="Q404" s="1355"/>
      <c r="R404" s="1355"/>
      <c r="S404" s="1355"/>
      <c r="T404" s="1355"/>
      <c r="U404" s="1355"/>
      <c r="V404" s="1355"/>
      <c r="W404" s="1355"/>
      <c r="X404" s="1355"/>
      <c r="Y404" s="1355"/>
      <c r="Z404" s="1355"/>
      <c r="AA404" s="1355"/>
      <c r="AB404" s="1355"/>
      <c r="AC404" s="1355"/>
      <c r="AD404" s="1355"/>
      <c r="AE404" s="1355"/>
      <c r="AF404" s="1355"/>
      <c r="AG404" s="1355"/>
      <c r="AH404" s="1355"/>
      <c r="AI404" s="1355"/>
      <c r="AJ404" s="1355"/>
    </row>
    <row r="405" spans="1:36" ht="12.95" customHeight="1">
      <c r="C405"/>
      <c r="D405" s="41" t="s">
        <v>1950</v>
      </c>
      <c r="K405" s="1355"/>
      <c r="L405" s="1355"/>
      <c r="M405" s="1355"/>
      <c r="N405" s="1355"/>
      <c r="O405" s="1355"/>
      <c r="P405" s="1355"/>
      <c r="Q405" s="1355"/>
      <c r="R405" s="1355"/>
      <c r="S405" s="1355"/>
      <c r="T405" s="1355"/>
      <c r="U405" s="1355"/>
      <c r="V405" s="1355"/>
      <c r="W405" s="1355"/>
      <c r="X405" s="1355"/>
      <c r="Y405" s="1355"/>
      <c r="Z405" s="1355"/>
      <c r="AA405" s="1355"/>
      <c r="AB405" s="1355"/>
      <c r="AC405" s="1355"/>
      <c r="AD405" s="1355"/>
      <c r="AE405" s="1355"/>
      <c r="AF405" s="1355"/>
      <c r="AG405" s="1355"/>
      <c r="AH405" s="1355"/>
      <c r="AI405" s="1355"/>
      <c r="AJ405" s="1355"/>
    </row>
    <row r="406" spans="1:36" ht="12.95" customHeight="1">
      <c r="C406"/>
      <c r="D406" s="41" t="s">
        <v>1951</v>
      </c>
      <c r="E406" s="810"/>
      <c r="F406" s="810"/>
      <c r="G406" s="810"/>
      <c r="H406" s="810"/>
      <c r="I406" s="810"/>
      <c r="J406" s="810"/>
      <c r="K406" s="810"/>
      <c r="L406" s="810"/>
      <c r="M406" s="810"/>
      <c r="N406" s="810"/>
      <c r="O406" s="810"/>
      <c r="P406" s="810"/>
      <c r="Q406" s="810"/>
      <c r="R406" s="810"/>
      <c r="S406" s="1493" t="s">
        <v>1952</v>
      </c>
      <c r="T406" s="1493"/>
      <c r="U406" s="1493"/>
      <c r="V406" s="1493"/>
      <c r="W406" s="1493"/>
      <c r="X406" s="1493"/>
      <c r="Y406" s="1493"/>
      <c r="Z406" s="1493"/>
      <c r="AA406" s="1493"/>
      <c r="AB406" s="1493"/>
      <c r="AC406" s="1493"/>
      <c r="AD406" s="1493"/>
      <c r="AE406" s="1493"/>
      <c r="AF406" s="1493"/>
      <c r="AG406" s="1493"/>
      <c r="AH406" s="1493"/>
      <c r="AI406" s="1493"/>
      <c r="AJ406" s="1493"/>
    </row>
    <row r="407" spans="1:36" ht="12.95" customHeight="1">
      <c r="C407"/>
      <c r="D407" s="1082" t="s">
        <v>1953</v>
      </c>
      <c r="E407" s="1082"/>
      <c r="F407" s="1082"/>
      <c r="G407" s="1082"/>
      <c r="H407" s="1082"/>
      <c r="I407" s="1082"/>
      <c r="J407" s="1082"/>
      <c r="K407" s="1082"/>
      <c r="L407" s="1082"/>
      <c r="M407" s="1082"/>
      <c r="N407" s="1082"/>
      <c r="O407" s="1082"/>
      <c r="P407" s="1082"/>
      <c r="Q407" s="1082"/>
      <c r="R407" s="1082"/>
      <c r="S407" s="1082"/>
      <c r="T407" s="1082"/>
      <c r="U407" s="1082"/>
      <c r="V407" s="1082"/>
      <c r="W407" s="1082"/>
      <c r="X407" s="1082"/>
      <c r="Y407" s="1082"/>
      <c r="Z407" s="1082"/>
      <c r="AA407" s="1082"/>
      <c r="AB407" s="1082"/>
      <c r="AC407" s="1082"/>
      <c r="AD407" s="1082"/>
      <c r="AE407" s="1082"/>
      <c r="AF407" s="1082"/>
      <c r="AG407" s="1082"/>
      <c r="AH407" s="1082"/>
      <c r="AI407" s="1082"/>
      <c r="AJ407" s="1082"/>
    </row>
    <row r="408" spans="1:36" ht="12.95" customHeight="1">
      <c r="C408"/>
      <c r="D408" s="1082"/>
      <c r="E408" s="1082"/>
      <c r="F408" s="1082"/>
      <c r="G408" s="1082"/>
      <c r="H408" s="1082"/>
      <c r="I408" s="1082"/>
      <c r="J408" s="1082"/>
      <c r="K408" s="1082"/>
      <c r="L408" s="1082"/>
      <c r="M408" s="1082"/>
      <c r="N408" s="1082"/>
      <c r="O408" s="1082"/>
      <c r="P408" s="1082"/>
      <c r="Q408" s="1082"/>
      <c r="R408" s="1082"/>
      <c r="S408" s="1082"/>
      <c r="T408" s="1082"/>
      <c r="U408" s="1082"/>
      <c r="V408" s="1082"/>
      <c r="W408" s="1082"/>
      <c r="X408" s="1082"/>
      <c r="Y408" s="1082"/>
      <c r="Z408" s="1082"/>
      <c r="AA408" s="1082"/>
      <c r="AB408" s="1082"/>
      <c r="AC408" s="1082"/>
      <c r="AD408" s="1082"/>
      <c r="AE408" s="1082"/>
      <c r="AF408" s="1082"/>
      <c r="AG408" s="1082"/>
      <c r="AH408" s="1082"/>
      <c r="AI408" s="1082"/>
      <c r="AJ408" s="1082"/>
    </row>
    <row r="409" spans="1:36" ht="12.95" customHeight="1">
      <c r="C409"/>
      <c r="AG409" s="829"/>
      <c r="AH409" s="829"/>
      <c r="AI409" s="829"/>
      <c r="AJ409" s="829"/>
    </row>
    <row r="410" spans="1:36" ht="12.95" customHeight="1">
      <c r="A410" s="3" t="s">
        <v>121</v>
      </c>
      <c r="B410" s="3"/>
      <c r="C410" s="3" t="s">
        <v>897</v>
      </c>
    </row>
    <row r="411" spans="1:36" ht="12.95" customHeight="1">
      <c r="C411"/>
      <c r="D411" s="3" t="s">
        <v>1717</v>
      </c>
      <c r="I411" s="1041" t="s">
        <v>2412</v>
      </c>
      <c r="J411" s="1041"/>
      <c r="K411" s="1041"/>
      <c r="L411" s="1041"/>
      <c r="M411" s="1041"/>
      <c r="N411" s="1041"/>
      <c r="O411" s="1041"/>
      <c r="P411" s="1041"/>
      <c r="Q411" s="1041"/>
      <c r="R411" s="1041"/>
      <c r="S411" s="1041"/>
      <c r="T411" s="1041"/>
      <c r="U411" s="1041"/>
      <c r="V411" s="1041"/>
      <c r="W411" s="1041"/>
      <c r="X411" s="1041"/>
      <c r="Y411" s="1041"/>
      <c r="Z411" s="1041"/>
      <c r="AA411" s="1041"/>
      <c r="AB411" s="1041"/>
      <c r="AC411" s="1041"/>
      <c r="AD411" s="1041"/>
    </row>
    <row r="412" spans="1:36" ht="12.95" customHeight="1">
      <c r="C412"/>
      <c r="E412" t="s">
        <v>853</v>
      </c>
      <c r="R412" s="1036" t="s">
        <v>123</v>
      </c>
      <c r="S412" s="1036"/>
      <c r="T412" t="s">
        <v>290</v>
      </c>
      <c r="AD412" s="1039">
        <v>0</v>
      </c>
      <c r="AE412" s="1039"/>
    </row>
    <row r="413" spans="1:36" ht="12.95" customHeight="1">
      <c r="C413"/>
      <c r="E413" t="s">
        <v>854</v>
      </c>
      <c r="R413" s="1036" t="s">
        <v>107</v>
      </c>
      <c r="S413" s="1036"/>
      <c r="T413" t="s">
        <v>290</v>
      </c>
      <c r="AD413" s="1039">
        <v>2</v>
      </c>
      <c r="AE413" s="1039"/>
    </row>
    <row r="414" spans="1:36" ht="12.95" customHeight="1">
      <c r="C414"/>
      <c r="E414" t="s">
        <v>855</v>
      </c>
      <c r="S414" s="1036" t="s">
        <v>123</v>
      </c>
      <c r="T414" s="1036"/>
    </row>
    <row r="415" spans="1:36" ht="12.95" customHeight="1">
      <c r="C415"/>
      <c r="E415" t="s">
        <v>282</v>
      </c>
      <c r="H415" s="1037" t="s">
        <v>560</v>
      </c>
      <c r="I415" s="1037"/>
      <c r="J415" s="1037"/>
      <c r="K415" s="1037"/>
      <c r="L415" s="1037"/>
      <c r="M415" s="1037"/>
      <c r="N415" s="1037"/>
      <c r="O415" s="1037"/>
      <c r="P415" s="1037"/>
      <c r="Q415" s="1037"/>
      <c r="R415" s="1037"/>
      <c r="S415" s="1037"/>
      <c r="T415" s="1037"/>
      <c r="U415" s="1037"/>
      <c r="V415" s="1037"/>
      <c r="W415" s="1037"/>
      <c r="X415" s="1037"/>
      <c r="Y415" s="1037"/>
      <c r="Z415" s="1037"/>
      <c r="AA415" s="1037"/>
      <c r="AB415" s="1037"/>
      <c r="AC415" s="1037"/>
      <c r="AD415" s="1037"/>
      <c r="AE415" s="1037"/>
      <c r="AF415" s="1037"/>
      <c r="AG415" s="1037"/>
      <c r="AH415" s="1037"/>
      <c r="AI415" s="1037"/>
      <c r="AJ415" s="1037"/>
    </row>
    <row r="416" spans="1:36" ht="12.95" customHeight="1">
      <c r="C416"/>
      <c r="H416" s="1038"/>
      <c r="I416" s="1038"/>
      <c r="J416" s="1038"/>
      <c r="K416" s="1038"/>
      <c r="L416" s="1038"/>
      <c r="M416" s="1038"/>
      <c r="N416" s="1038"/>
      <c r="O416" s="1038"/>
      <c r="P416" s="1038"/>
      <c r="Q416" s="1038"/>
      <c r="R416" s="1038"/>
      <c r="S416" s="1038"/>
      <c r="T416" s="1038"/>
      <c r="U416" s="1038"/>
      <c r="V416" s="1038"/>
      <c r="W416" s="1038"/>
      <c r="X416" s="1038"/>
      <c r="Y416" s="1038"/>
      <c r="Z416" s="1038"/>
      <c r="AA416" s="1038"/>
      <c r="AB416" s="1038"/>
      <c r="AC416" s="1038"/>
      <c r="AD416" s="1038"/>
      <c r="AE416" s="1038"/>
      <c r="AF416" s="1038"/>
      <c r="AG416" s="1038"/>
      <c r="AH416" s="1038"/>
      <c r="AI416" s="1038"/>
      <c r="AJ416" s="1038"/>
    </row>
    <row r="417" spans="1:36" ht="12.95" customHeight="1">
      <c r="C417"/>
    </row>
    <row r="418" spans="1:36" ht="12.95" customHeight="1">
      <c r="A418" s="3" t="s">
        <v>122</v>
      </c>
      <c r="B418" s="3"/>
      <c r="C418" s="3"/>
      <c r="D418" s="3" t="s">
        <v>900</v>
      </c>
      <c r="AE418" s="5"/>
      <c r="AF418" s="3" t="s">
        <v>1208</v>
      </c>
    </row>
    <row r="419" spans="1:36" ht="12.95" customHeight="1">
      <c r="C419"/>
      <c r="E419" s="1296"/>
      <c r="F419" s="1296"/>
      <c r="G419" s="1296"/>
      <c r="H419" s="18" t="s">
        <v>901</v>
      </c>
      <c r="I419" s="1296"/>
      <c r="J419" s="1296"/>
      <c r="K419" s="1296"/>
      <c r="L419" t="s">
        <v>902</v>
      </c>
      <c r="N419" s="34" t="s">
        <v>849</v>
      </c>
      <c r="P419" s="1242">
        <v>1.44</v>
      </c>
      <c r="Q419" s="1242"/>
      <c r="R419" s="1242"/>
      <c r="S419" t="s">
        <v>903</v>
      </c>
      <c r="W419" s="1243">
        <f>IF(E419&gt;0,(E419*I419),(P419*43560))</f>
        <v>62726.399999999994</v>
      </c>
      <c r="X419" s="1243"/>
      <c r="Y419" s="1243"/>
      <c r="Z419" t="s">
        <v>904</v>
      </c>
      <c r="AF419" s="1281" cm="1">
        <f t="array" ref="AF419">_xlfn.IFS(P419&gt;0,(AG438/P419),W419&gt;0,(AG438/(W419/43560)),TRUE,0)</f>
        <v>34.722222222222221</v>
      </c>
      <c r="AG419" s="1281"/>
      <c r="AH419" s="1281"/>
    </row>
    <row r="420" spans="1:36" ht="12.95" customHeight="1">
      <c r="C420"/>
      <c r="E420" t="s">
        <v>202</v>
      </c>
    </row>
    <row r="421" spans="1:36" ht="12.95" customHeight="1">
      <c r="C421"/>
      <c r="E421" s="1250"/>
      <c r="F421" s="1250"/>
      <c r="G421" s="1250"/>
      <c r="H421" s="1250"/>
      <c r="I421" s="1250"/>
      <c r="J421" s="1250"/>
      <c r="K421" s="1250"/>
      <c r="L421" s="1250"/>
      <c r="M421" s="1250"/>
      <c r="N421" s="1250"/>
      <c r="O421" s="1250"/>
      <c r="P421" s="1250"/>
      <c r="Q421" s="1250"/>
      <c r="R421" s="1250"/>
      <c r="S421" s="1250"/>
      <c r="T421" s="1250"/>
      <c r="U421" s="1250"/>
      <c r="V421" s="1250"/>
      <c r="W421" s="1250"/>
      <c r="X421" s="1250"/>
      <c r="Y421" s="1250"/>
      <c r="Z421" s="1250"/>
      <c r="AA421" s="1250"/>
      <c r="AB421" s="1250"/>
      <c r="AC421" s="1250"/>
      <c r="AD421" s="1250"/>
      <c r="AE421" s="1250"/>
      <c r="AF421" s="1250"/>
      <c r="AG421" s="1250"/>
      <c r="AH421" s="1250"/>
      <c r="AI421" s="1250"/>
      <c r="AJ421" s="1250"/>
    </row>
    <row r="422" spans="1:36" ht="12.95" customHeight="1">
      <c r="C422"/>
      <c r="E422" s="268" t="s">
        <v>1954</v>
      </c>
      <c r="F422" s="29"/>
      <c r="G422" s="29"/>
      <c r="H422" s="29"/>
      <c r="I422" s="1244">
        <v>1.44</v>
      </c>
      <c r="J422" s="1244"/>
      <c r="K422" s="1244"/>
      <c r="L422" s="29"/>
      <c r="M422" s="268"/>
      <c r="N422" s="29"/>
      <c r="O422" s="29"/>
      <c r="P422" s="1297">
        <f>(CQ636+CS641+CQ655)/I422</f>
        <v>62.5</v>
      </c>
      <c r="Q422" s="1297"/>
      <c r="R422" s="1297"/>
      <c r="S422" s="268" t="s">
        <v>1955</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906</v>
      </c>
    </row>
    <row r="425" spans="1:36" ht="12.95" customHeight="1">
      <c r="C425"/>
      <c r="E425" t="s">
        <v>450</v>
      </c>
      <c r="P425" s="1036">
        <v>6</v>
      </c>
      <c r="Q425" s="1036"/>
      <c r="S425" t="s">
        <v>133</v>
      </c>
      <c r="AE425" s="1036">
        <v>6</v>
      </c>
      <c r="AF425" s="1036"/>
    </row>
    <row r="426" spans="1:36" ht="12.95" customHeight="1">
      <c r="C426"/>
      <c r="E426" t="s">
        <v>134</v>
      </c>
      <c r="P426" s="1036">
        <v>0</v>
      </c>
      <c r="Q426" s="1036"/>
      <c r="S426" t="s">
        <v>724</v>
      </c>
      <c r="AE426" s="1036" t="s">
        <v>123</v>
      </c>
      <c r="AF426" s="1036"/>
    </row>
    <row r="427" spans="1:36" ht="12.95" customHeight="1">
      <c r="C427"/>
      <c r="F427" s="36" t="s">
        <v>220</v>
      </c>
    </row>
    <row r="428" spans="1:36" ht="12.95" customHeight="1">
      <c r="C428"/>
      <c r="F428" s="1402"/>
      <c r="G428" s="1402"/>
      <c r="H428" s="1402"/>
      <c r="I428" s="1402"/>
      <c r="J428" s="1402"/>
      <c r="K428" s="1402"/>
      <c r="L428" s="1402"/>
      <c r="M428" s="1402"/>
      <c r="N428" s="1402"/>
      <c r="O428" s="1402"/>
      <c r="P428" s="1402"/>
      <c r="Q428" s="1402"/>
      <c r="R428" s="1402"/>
      <c r="S428" s="1402"/>
      <c r="T428" s="1402"/>
      <c r="U428" s="1402"/>
      <c r="V428" s="1402"/>
      <c r="W428" s="1402"/>
      <c r="X428" s="1402"/>
      <c r="Y428" s="1402"/>
      <c r="Z428" s="1402"/>
      <c r="AA428" s="1402"/>
      <c r="AB428" s="1402"/>
      <c r="AC428" s="1402"/>
      <c r="AD428" s="1402"/>
      <c r="AE428" s="1402"/>
      <c r="AF428" s="1402"/>
      <c r="AG428" s="1402"/>
      <c r="AH428" s="1402"/>
    </row>
    <row r="429" spans="1:36" ht="12.95" customHeight="1">
      <c r="C429"/>
      <c r="F429" s="1403"/>
      <c r="G429" s="1403"/>
      <c r="H429" s="1403"/>
      <c r="I429" s="1403"/>
      <c r="J429" s="1403"/>
      <c r="K429" s="1403"/>
      <c r="L429" s="1403"/>
      <c r="M429" s="1403"/>
      <c r="N429" s="1403"/>
      <c r="O429" s="1403"/>
      <c r="P429" s="1403"/>
      <c r="Q429" s="1403"/>
      <c r="R429" s="1403"/>
      <c r="S429" s="1403"/>
      <c r="T429" s="1403"/>
      <c r="U429" s="1403"/>
      <c r="V429" s="1403"/>
      <c r="W429" s="1403"/>
      <c r="X429" s="1403"/>
      <c r="Y429" s="1403"/>
      <c r="Z429" s="1403"/>
      <c r="AA429" s="1403"/>
      <c r="AB429" s="1403"/>
      <c r="AC429" s="1403"/>
      <c r="AD429" s="1403"/>
      <c r="AE429" s="1403"/>
      <c r="AF429" s="1403"/>
      <c r="AG429" s="1403"/>
      <c r="AH429" s="1403"/>
    </row>
    <row r="430" spans="1:36" ht="12.95" customHeight="1">
      <c r="C430"/>
      <c r="E430" t="s">
        <v>856</v>
      </c>
      <c r="P430" s="1"/>
      <c r="Q430" s="1036" t="s">
        <v>107</v>
      </c>
      <c r="R430" s="1036"/>
      <c r="AE430" s="1"/>
      <c r="AF430" s="1"/>
    </row>
    <row r="431" spans="1:36" ht="12.95" customHeight="1">
      <c r="C431"/>
      <c r="F431" t="s">
        <v>857</v>
      </c>
      <c r="P431" s="1"/>
      <c r="Q431" s="1"/>
      <c r="AE431" s="1036" t="s">
        <v>123</v>
      </c>
      <c r="AF431" s="1414"/>
    </row>
    <row r="432" spans="1:36" ht="12.95" customHeight="1">
      <c r="C432"/>
    </row>
    <row r="433" spans="1:36" ht="12.95" customHeight="1">
      <c r="A433" s="3"/>
      <c r="B433" s="3"/>
      <c r="C433" s="3"/>
      <c r="E433" s="5" t="s">
        <v>79</v>
      </c>
      <c r="Z433" s="1036" t="s">
        <v>480</v>
      </c>
      <c r="AA433" s="1036"/>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36" t="s">
        <v>123</v>
      </c>
      <c r="AA435" s="1036"/>
    </row>
    <row r="436" spans="1:36" ht="12.95" customHeight="1">
      <c r="C436"/>
    </row>
    <row r="437" spans="1:36" ht="12.95" customHeight="1">
      <c r="A437" s="3" t="s">
        <v>366</v>
      </c>
      <c r="B437" s="3"/>
      <c r="C437" s="3"/>
      <c r="D437" s="3" t="s">
        <v>171</v>
      </c>
      <c r="AF437" s="54"/>
    </row>
    <row r="438" spans="1:36" ht="12.95" customHeight="1">
      <c r="C438"/>
      <c r="D438" s="1247" t="s">
        <v>355</v>
      </c>
      <c r="E438" s="1248"/>
      <c r="F438" s="1248"/>
      <c r="G438" s="1248"/>
      <c r="H438" s="1248"/>
      <c r="I438" s="1248"/>
      <c r="J438" s="1248"/>
      <c r="K438" s="1248"/>
      <c r="L438" s="1248"/>
      <c r="M438" s="1248"/>
      <c r="N438" s="1248"/>
      <c r="O438" s="1248"/>
      <c r="P438" s="1248"/>
      <c r="Q438" s="1248"/>
      <c r="R438" s="1248"/>
      <c r="S438" s="1248"/>
      <c r="T438" s="1248"/>
      <c r="U438" s="1248"/>
      <c r="V438" s="1248"/>
      <c r="W438" s="1248"/>
      <c r="X438" s="1248"/>
      <c r="Y438" s="1248"/>
      <c r="Z438" s="1248"/>
      <c r="AA438" s="1248"/>
      <c r="AB438" s="1248"/>
      <c r="AC438" s="1248"/>
      <c r="AD438" s="1248"/>
      <c r="AE438" s="1248"/>
      <c r="AF438" s="1249"/>
      <c r="AG438" s="1029">
        <v>50</v>
      </c>
      <c r="AH438" s="1029"/>
      <c r="AI438" s="1029"/>
      <c r="AJ438" s="1029"/>
    </row>
    <row r="439" spans="1:36" ht="12.95" customHeight="1">
      <c r="C439"/>
      <c r="D439" s="1237" t="s">
        <v>2234</v>
      </c>
      <c r="E439" s="1031"/>
      <c r="F439" s="1031"/>
      <c r="G439" s="1031"/>
      <c r="H439" s="1031"/>
      <c r="I439" s="1031"/>
      <c r="J439" s="1031"/>
      <c r="K439" s="1031"/>
      <c r="L439" s="1031"/>
      <c r="M439" s="1031"/>
      <c r="N439" s="1031"/>
      <c r="O439" s="1031"/>
      <c r="P439" s="1031"/>
      <c r="Q439" s="1031"/>
      <c r="R439" s="1031"/>
      <c r="S439" s="1031"/>
      <c r="T439" s="1031"/>
      <c r="U439" s="1031"/>
      <c r="V439" s="1031"/>
      <c r="W439" s="1031"/>
      <c r="X439" s="1031"/>
      <c r="Y439" s="1031"/>
      <c r="Z439" s="1031"/>
      <c r="AA439" s="1031"/>
      <c r="AB439" s="1031"/>
      <c r="AC439" s="1031"/>
      <c r="AD439" s="1031"/>
      <c r="AE439" s="1031"/>
      <c r="AF439" s="1032"/>
      <c r="AG439" s="1233">
        <v>0</v>
      </c>
      <c r="AH439" s="1234"/>
      <c r="AI439" s="1234"/>
      <c r="AJ439" s="1234"/>
    </row>
    <row r="440" spans="1:36" ht="12.95" customHeight="1">
      <c r="C440"/>
      <c r="D440" s="1030" t="s">
        <v>1362</v>
      </c>
      <c r="E440" s="1031"/>
      <c r="F440" s="1031"/>
      <c r="G440" s="1031"/>
      <c r="H440" s="1031"/>
      <c r="I440" s="1031"/>
      <c r="J440" s="1031"/>
      <c r="K440" s="1031"/>
      <c r="L440" s="1031"/>
      <c r="M440" s="1031"/>
      <c r="N440" s="1031"/>
      <c r="O440" s="1031"/>
      <c r="P440" s="1031"/>
      <c r="Q440" s="1031"/>
      <c r="R440" s="1031"/>
      <c r="S440" s="1031"/>
      <c r="T440" s="1031"/>
      <c r="U440" s="1031"/>
      <c r="V440" s="1031"/>
      <c r="W440" s="1031"/>
      <c r="X440" s="1031"/>
      <c r="Y440" s="1031"/>
      <c r="Z440" s="1031"/>
      <c r="AA440" s="1031"/>
      <c r="AB440" s="1031"/>
      <c r="AC440" s="1031"/>
      <c r="AD440" s="1031"/>
      <c r="AE440" s="1031"/>
      <c r="AF440" s="1032"/>
      <c r="AG440" s="1029">
        <v>49</v>
      </c>
      <c r="AH440" s="1029"/>
      <c r="AI440" s="1029"/>
      <c r="AJ440" s="1029"/>
    </row>
    <row r="441" spans="1:36" ht="12.95" customHeight="1">
      <c r="C441"/>
      <c r="D441" s="1030" t="s">
        <v>1359</v>
      </c>
      <c r="E441" s="1031"/>
      <c r="F441" s="1031"/>
      <c r="G441" s="1031"/>
      <c r="H441" s="1031"/>
      <c r="I441" s="1031"/>
      <c r="J441" s="1031"/>
      <c r="K441" s="1031"/>
      <c r="L441" s="1031"/>
      <c r="M441" s="1031"/>
      <c r="N441" s="1031"/>
      <c r="O441" s="1031"/>
      <c r="P441" s="1031"/>
      <c r="Q441" s="1031"/>
      <c r="R441" s="1031"/>
      <c r="S441" s="1031"/>
      <c r="T441" s="1031"/>
      <c r="U441" s="1031"/>
      <c r="V441" s="1031"/>
      <c r="W441" s="1031"/>
      <c r="X441" s="1031"/>
      <c r="Y441" s="1031"/>
      <c r="Z441" s="1031"/>
      <c r="AA441" s="1031"/>
      <c r="AB441" s="1031"/>
      <c r="AC441" s="1031"/>
      <c r="AD441" s="1031"/>
      <c r="AE441" s="1031"/>
      <c r="AF441" s="1032"/>
      <c r="AG441" s="1029">
        <v>49</v>
      </c>
      <c r="AH441" s="1029"/>
      <c r="AI441" s="1029"/>
      <c r="AJ441" s="1029"/>
    </row>
    <row r="442" spans="1:36" ht="12.95" customHeight="1">
      <c r="C442"/>
      <c r="D442" s="1030" t="s">
        <v>1363</v>
      </c>
      <c r="E442" s="1031"/>
      <c r="F442" s="1031"/>
      <c r="G442" s="1031"/>
      <c r="H442" s="1031"/>
      <c r="I442" s="1031"/>
      <c r="J442" s="1031"/>
      <c r="K442" s="1031"/>
      <c r="L442" s="1031"/>
      <c r="M442" s="1031"/>
      <c r="N442" s="1031"/>
      <c r="O442" s="1031"/>
      <c r="P442" s="1031"/>
      <c r="Q442" s="1031"/>
      <c r="R442" s="1031"/>
      <c r="S442" s="1031"/>
      <c r="T442" s="1031"/>
      <c r="U442" s="1031"/>
      <c r="V442" s="1031"/>
      <c r="W442" s="1031"/>
      <c r="X442" s="1031"/>
      <c r="Y442" s="1031"/>
      <c r="Z442" s="1031"/>
      <c r="AA442" s="1031"/>
      <c r="AB442" s="1031"/>
      <c r="AC442" s="1031"/>
      <c r="AD442" s="1031"/>
      <c r="AE442" s="1031"/>
      <c r="AF442" s="1032"/>
      <c r="AG442" s="1295">
        <f>IF(ISERROR(AG441/AG440),"",AG441/AG440)</f>
        <v>1</v>
      </c>
      <c r="AH442" s="1295"/>
      <c r="AI442" s="1295"/>
      <c r="AJ442" s="1295"/>
    </row>
    <row r="443" spans="1:36" ht="12.95" customHeight="1">
      <c r="C443"/>
      <c r="D443" s="1030" t="s">
        <v>1361</v>
      </c>
      <c r="E443" s="1031"/>
      <c r="F443" s="1031"/>
      <c r="G443" s="1031"/>
      <c r="H443" s="1031"/>
      <c r="I443" s="1031"/>
      <c r="J443" s="1031"/>
      <c r="K443" s="1031"/>
      <c r="L443" s="1031"/>
      <c r="M443" s="1031"/>
      <c r="N443" s="1031"/>
      <c r="O443" s="1031"/>
      <c r="P443" s="1031"/>
      <c r="Q443" s="1031"/>
      <c r="R443" s="1031"/>
      <c r="S443" s="1031"/>
      <c r="T443" s="1031"/>
      <c r="U443" s="1031"/>
      <c r="V443" s="1031"/>
      <c r="W443" s="1031"/>
      <c r="X443" s="1031"/>
      <c r="Y443" s="1031"/>
      <c r="Z443" s="1031"/>
      <c r="AA443" s="1031"/>
      <c r="AB443" s="1031"/>
      <c r="AC443" s="1031"/>
      <c r="AD443" s="1031"/>
      <c r="AE443" s="1031"/>
      <c r="AF443" s="1032"/>
      <c r="AG443" s="1040">
        <v>47843</v>
      </c>
      <c r="AH443" s="1040"/>
      <c r="AI443" s="1040"/>
      <c r="AJ443" s="1040"/>
    </row>
    <row r="444" spans="1:36" ht="12.95" customHeight="1">
      <c r="C444"/>
      <c r="D444" s="1030" t="s">
        <v>1360</v>
      </c>
      <c r="E444" s="1031"/>
      <c r="F444" s="1031"/>
      <c r="G444" s="1031"/>
      <c r="H444" s="1031"/>
      <c r="I444" s="1031"/>
      <c r="J444" s="1031"/>
      <c r="K444" s="1031"/>
      <c r="L444" s="1031"/>
      <c r="M444" s="1031"/>
      <c r="N444" s="1031"/>
      <c r="O444" s="1031"/>
      <c r="P444" s="1031"/>
      <c r="Q444" s="1031"/>
      <c r="R444" s="1031"/>
      <c r="S444" s="1031"/>
      <c r="T444" s="1031"/>
      <c r="U444" s="1031"/>
      <c r="V444" s="1031"/>
      <c r="W444" s="1031"/>
      <c r="X444" s="1031"/>
      <c r="Y444" s="1031"/>
      <c r="Z444" s="1031"/>
      <c r="AA444" s="1031"/>
      <c r="AB444" s="1031"/>
      <c r="AC444" s="1031"/>
      <c r="AD444" s="1031"/>
      <c r="AE444" s="1031"/>
      <c r="AF444" s="1032"/>
      <c r="AG444" s="1040">
        <v>48754</v>
      </c>
      <c r="AH444" s="1040"/>
      <c r="AI444" s="1040"/>
      <c r="AJ444" s="1040"/>
    </row>
    <row r="445" spans="1:36" ht="12.95" customHeight="1">
      <c r="C445"/>
      <c r="D445" s="1030" t="s">
        <v>1366</v>
      </c>
      <c r="E445" s="1031"/>
      <c r="F445" s="1031"/>
      <c r="G445" s="1031"/>
      <c r="H445" s="1031"/>
      <c r="I445" s="1031"/>
      <c r="J445" s="1031"/>
      <c r="K445" s="1031"/>
      <c r="L445" s="1031"/>
      <c r="M445" s="1031"/>
      <c r="N445" s="1031"/>
      <c r="O445" s="1031"/>
      <c r="P445" s="1031"/>
      <c r="Q445" s="1031"/>
      <c r="R445" s="1031"/>
      <c r="S445" s="1031"/>
      <c r="T445" s="1031"/>
      <c r="U445" s="1031"/>
      <c r="V445" s="1031"/>
      <c r="W445" s="1031"/>
      <c r="X445" s="1031"/>
      <c r="Y445" s="1031"/>
      <c r="Z445" s="1031"/>
      <c r="AA445" s="1031"/>
      <c r="AB445" s="1031"/>
      <c r="AC445" s="1031"/>
      <c r="AD445" s="1031"/>
      <c r="AE445" s="1031"/>
      <c r="AF445" s="1032"/>
      <c r="AG445" s="1295">
        <f>IF(ISERROR(AG444/AG443),"",AG444/AG443)</f>
        <v>1.0190414480697281</v>
      </c>
      <c r="AH445" s="1295"/>
      <c r="AI445" s="1295"/>
      <c r="AJ445" s="1295"/>
    </row>
    <row r="446" spans="1:36" ht="12.95" customHeight="1">
      <c r="C446"/>
      <c r="D446" s="1030" t="s">
        <v>1364</v>
      </c>
      <c r="E446" s="1031"/>
      <c r="F446" s="1031"/>
      <c r="G446" s="1031"/>
      <c r="H446" s="1031"/>
      <c r="I446" s="1031"/>
      <c r="J446" s="1031"/>
      <c r="K446" s="1031"/>
      <c r="L446" s="1031"/>
      <c r="M446" s="1031"/>
      <c r="N446" s="1031"/>
      <c r="O446" s="1031"/>
      <c r="P446" s="1031"/>
      <c r="Q446" s="1031"/>
      <c r="R446" s="1031"/>
      <c r="S446" s="1031"/>
      <c r="T446" s="1031"/>
      <c r="U446" s="1031"/>
      <c r="V446" s="1031"/>
      <c r="W446" s="1031"/>
      <c r="X446" s="1031"/>
      <c r="Y446" s="1031"/>
      <c r="Z446" s="1031"/>
      <c r="AA446" s="1031"/>
      <c r="AB446" s="1031"/>
      <c r="AC446" s="1031"/>
      <c r="AD446" s="1031"/>
      <c r="AE446" s="1031"/>
      <c r="AF446" s="1032"/>
      <c r="AG446" s="1295">
        <f>MIN(IF(AG442&gt;AG445,AG445,AG442),1)</f>
        <v>1</v>
      </c>
      <c r="AH446" s="1295"/>
      <c r="AI446" s="1295"/>
      <c r="AJ446" s="1295"/>
    </row>
    <row r="447" spans="1:36" ht="12.95" customHeight="1">
      <c r="C447"/>
      <c r="D447" s="1237" t="s">
        <v>2082</v>
      </c>
      <c r="E447" s="1248"/>
      <c r="F447" s="1248"/>
      <c r="G447" s="1248"/>
      <c r="H447" s="1248"/>
      <c r="I447" s="1248"/>
      <c r="J447" s="1248"/>
      <c r="K447" s="1248"/>
      <c r="L447" s="1248"/>
      <c r="M447" s="1248"/>
      <c r="N447" s="1248"/>
      <c r="O447" s="1248"/>
      <c r="P447" s="1248"/>
      <c r="Q447" s="1248"/>
      <c r="R447" s="1248"/>
      <c r="S447" s="1248"/>
      <c r="T447" s="1248"/>
      <c r="U447" s="1248"/>
      <c r="V447" s="1248"/>
      <c r="W447" s="1248"/>
      <c r="X447" s="1248"/>
      <c r="Y447" s="1248"/>
      <c r="Z447" s="1248"/>
      <c r="AA447" s="1248"/>
      <c r="AB447" s="1248"/>
      <c r="AC447" s="1248"/>
      <c r="AD447" s="1248"/>
      <c r="AE447" s="1248"/>
      <c r="AF447" s="1249"/>
      <c r="AG447" s="1040">
        <v>2342</v>
      </c>
      <c r="AH447" s="1040"/>
      <c r="AI447" s="1040"/>
      <c r="AJ447" s="1040"/>
    </row>
    <row r="448" spans="1:36" ht="12.95" customHeight="1">
      <c r="C448"/>
      <c r="D448" s="1030" t="s">
        <v>207</v>
      </c>
      <c r="E448" s="1031"/>
      <c r="F448" s="1031"/>
      <c r="G448" s="1031"/>
      <c r="H448" s="1031"/>
      <c r="I448" s="1031"/>
      <c r="J448" s="1031"/>
      <c r="K448" s="1031"/>
      <c r="L448" s="1031"/>
      <c r="M448" s="1031"/>
      <c r="N448" s="1031"/>
      <c r="O448" s="1031"/>
      <c r="P448" s="1031"/>
      <c r="Q448" s="1031"/>
      <c r="R448" s="1031"/>
      <c r="S448" s="1031"/>
      <c r="T448" s="1031"/>
      <c r="U448" s="1031"/>
      <c r="V448" s="1031"/>
      <c r="W448" s="1031"/>
      <c r="X448" s="1031"/>
      <c r="Y448" s="1031"/>
      <c r="Z448" s="1031"/>
      <c r="AA448" s="1031"/>
      <c r="AB448" s="1031"/>
      <c r="AC448" s="1031"/>
      <c r="AD448" s="1031"/>
      <c r="AE448" s="1031"/>
      <c r="AF448" s="1032"/>
      <c r="AG448" s="1040">
        <v>0</v>
      </c>
      <c r="AH448" s="1040"/>
      <c r="AI448" s="1040"/>
      <c r="AJ448" s="1040"/>
    </row>
    <row r="449" spans="1:36" ht="12.95" customHeight="1">
      <c r="C449"/>
      <c r="D449" s="1237" t="s">
        <v>1718</v>
      </c>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031"/>
      <c r="AE449" s="1031"/>
      <c r="AF449" s="1032"/>
      <c r="AG449" s="1040">
        <v>3253</v>
      </c>
      <c r="AH449" s="1040"/>
      <c r="AI449" s="1040"/>
      <c r="AJ449" s="1040"/>
    </row>
    <row r="450" spans="1:36" ht="12.95" customHeight="1">
      <c r="C450"/>
      <c r="D450" s="1030" t="s">
        <v>1365</v>
      </c>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031"/>
      <c r="AE450" s="1031"/>
      <c r="AF450" s="1032"/>
      <c r="AG450" s="1040">
        <v>0</v>
      </c>
      <c r="AH450" s="1040"/>
      <c r="AI450" s="1040"/>
      <c r="AJ450" s="1040"/>
    </row>
    <row r="451" spans="1:36" ht="12.95" customHeight="1">
      <c r="C451"/>
      <c r="D451" s="1030" t="s">
        <v>1367</v>
      </c>
      <c r="E451" s="1031"/>
      <c r="F451" s="1031"/>
      <c r="G451" s="1031"/>
      <c r="H451" s="1031"/>
      <c r="I451" s="1031"/>
      <c r="J451" s="1031"/>
      <c r="K451" s="1031"/>
      <c r="L451" s="1031"/>
      <c r="M451" s="1031"/>
      <c r="N451" s="1031"/>
      <c r="O451" s="1031"/>
      <c r="P451" s="1031"/>
      <c r="Q451" s="1031"/>
      <c r="R451" s="1031"/>
      <c r="S451" s="1031"/>
      <c r="T451" s="1031"/>
      <c r="U451" s="1031"/>
      <c r="V451" s="1031"/>
      <c r="W451" s="1031"/>
      <c r="X451" s="1031"/>
      <c r="Y451" s="1031"/>
      <c r="Z451" s="1031"/>
      <c r="AA451" s="1031"/>
      <c r="AB451" s="1031"/>
      <c r="AC451" s="1031"/>
      <c r="AD451" s="1031"/>
      <c r="AE451" s="1031"/>
      <c r="AF451" s="1032"/>
      <c r="AG451" s="1499">
        <f>AG443+AG447+AG449+AG450</f>
        <v>53438</v>
      </c>
      <c r="AH451" s="1499"/>
      <c r="AI451" s="1499"/>
      <c r="AJ451" s="1499"/>
    </row>
    <row r="452" spans="1:36" ht="12.95" customHeight="1">
      <c r="C452"/>
      <c r="D452" s="1245" t="s">
        <v>1719</v>
      </c>
      <c r="E452" s="1245"/>
      <c r="F452" s="1245"/>
      <c r="G452" s="1245"/>
      <c r="H452" s="1245"/>
      <c r="I452" s="1245"/>
      <c r="J452" s="1245"/>
      <c r="K452" s="1245"/>
      <c r="L452" s="1245"/>
      <c r="M452" s="1245"/>
      <c r="N452" s="1245"/>
      <c r="O452" s="1245"/>
      <c r="P452" s="1245"/>
      <c r="Q452" s="1245"/>
      <c r="R452" s="1245"/>
      <c r="S452" s="1245"/>
      <c r="T452" s="1245"/>
      <c r="U452" s="1245"/>
      <c r="V452" s="1245"/>
      <c r="W452" s="1245"/>
      <c r="X452" s="1245"/>
      <c r="Y452" s="1245"/>
      <c r="Z452" s="1245"/>
      <c r="AA452" s="1245"/>
      <c r="AB452" s="1245"/>
      <c r="AC452" s="1245"/>
      <c r="AD452" s="1245"/>
      <c r="AE452" s="1245"/>
      <c r="AF452" s="1245"/>
      <c r="AG452" s="1245"/>
      <c r="AH452" s="1245"/>
      <c r="AI452" s="1245"/>
      <c r="AJ452" s="1245"/>
    </row>
    <row r="453" spans="1:36" ht="12.95" customHeight="1">
      <c r="C453"/>
      <c r="D453" s="1246"/>
      <c r="E453" s="1246"/>
      <c r="F453" s="1246"/>
      <c r="G453" s="1246"/>
      <c r="H453" s="1246"/>
      <c r="I453" s="1246"/>
      <c r="J453" s="1246"/>
      <c r="K453" s="1246"/>
      <c r="L453" s="1246"/>
      <c r="M453" s="1246"/>
      <c r="N453" s="1246"/>
      <c r="O453" s="1246"/>
      <c r="P453" s="1246"/>
      <c r="Q453" s="1246"/>
      <c r="R453" s="1246"/>
      <c r="S453" s="1246"/>
      <c r="T453" s="1246"/>
      <c r="U453" s="1246"/>
      <c r="V453" s="1246"/>
      <c r="W453" s="1246"/>
      <c r="X453" s="1246"/>
      <c r="Y453" s="1246"/>
      <c r="Z453" s="1246"/>
      <c r="AA453" s="1246"/>
      <c r="AB453" s="1246"/>
      <c r="AC453" s="1246"/>
      <c r="AD453" s="1246"/>
      <c r="AE453" s="1246"/>
      <c r="AF453" s="1246"/>
      <c r="AG453" s="1246"/>
      <c r="AH453" s="1246"/>
      <c r="AI453" s="1246"/>
      <c r="AJ453" s="1246"/>
    </row>
    <row r="454" spans="1:36" ht="12.95" customHeight="1">
      <c r="C454"/>
      <c r="D454" s="1498"/>
      <c r="E454" s="1498"/>
      <c r="F454" s="1498"/>
      <c r="G454" s="1498"/>
      <c r="H454" s="1498"/>
      <c r="I454" s="1498"/>
      <c r="J454" s="1498"/>
      <c r="K454" s="1498"/>
      <c r="L454" s="1498"/>
      <c r="M454" s="1498"/>
      <c r="N454" s="1498"/>
      <c r="O454" s="1498"/>
      <c r="P454" s="1498"/>
      <c r="Q454" s="1498"/>
      <c r="R454" s="1498"/>
      <c r="S454" s="1498"/>
      <c r="T454" s="1498"/>
      <c r="U454" s="1498"/>
      <c r="V454" s="1498"/>
      <c r="W454" s="1498"/>
      <c r="X454" s="1498"/>
      <c r="Y454" s="1498"/>
      <c r="Z454" s="1498"/>
      <c r="AA454" s="1498"/>
      <c r="AB454" s="1498"/>
      <c r="AC454" s="1498"/>
      <c r="AD454" s="1498"/>
      <c r="AE454" s="1498"/>
      <c r="AF454" s="1498"/>
      <c r="AG454" s="1498"/>
      <c r="AH454" s="1498"/>
      <c r="AI454" s="1498"/>
      <c r="AJ454" s="1498"/>
    </row>
    <row r="455" spans="1:36" ht="12.9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251">
        <f>IF(AG438=0,"",'Sources and Uses Budget'!B104/Application!AG438)</f>
        <v>856609.04</v>
      </c>
      <c r="AD455" s="1251"/>
      <c r="AE455" s="1251"/>
      <c r="AF455" s="1251"/>
      <c r="AG455" s="1426"/>
      <c r="AH455" s="1426"/>
      <c r="AI455" s="1426"/>
      <c r="AJ455" s="1426"/>
    </row>
    <row r="456" spans="1:36" ht="12.9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251">
        <f>IF(AG438=0,"",'Sources and Uses Budget'!C104/Application!AG438)</f>
        <v>856609.04</v>
      </c>
      <c r="AD456" s="1251"/>
      <c r="AE456" s="1251"/>
      <c r="AF456" s="1251"/>
      <c r="AG456" s="1426"/>
      <c r="AH456" s="1426"/>
      <c r="AI456" s="1426"/>
      <c r="AJ456" s="1426"/>
    </row>
    <row r="457" spans="1:36" ht="12.9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251">
        <f>IF(AG438=0,"",('Sources and Uses Budget'!S106+'Sources and Uses Budget'!T106)/Application!AG438)</f>
        <v>764431.32</v>
      </c>
      <c r="AD457" s="1251"/>
      <c r="AE457" s="1251"/>
      <c r="AF457" s="1251"/>
      <c r="AG457" s="359"/>
      <c r="AH457" s="359"/>
      <c r="AI457" s="359"/>
      <c r="AJ457" s="359"/>
    </row>
    <row r="458" spans="1:36" ht="12.95" customHeight="1">
      <c r="C458"/>
      <c r="D458" s="370"/>
      <c r="E458" s="305"/>
      <c r="F458" s="1027"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27"/>
      <c r="H458" s="1027"/>
      <c r="I458" s="1027"/>
      <c r="J458" s="1027"/>
      <c r="K458" s="1027"/>
      <c r="L458" s="1027"/>
      <c r="M458" s="1027"/>
      <c r="N458" s="1027"/>
      <c r="O458" s="1027"/>
      <c r="P458" s="1027"/>
      <c r="Q458" s="1027"/>
      <c r="R458" s="1027"/>
      <c r="S458" s="1027"/>
      <c r="T458" s="1027"/>
      <c r="U458" s="1027"/>
      <c r="V458" s="1027"/>
      <c r="W458" s="1027"/>
      <c r="X458" s="1027"/>
      <c r="Y458" s="1027"/>
      <c r="Z458" s="1027"/>
      <c r="AA458" s="1027"/>
      <c r="AB458" s="1027"/>
      <c r="AC458" s="291"/>
      <c r="AD458" s="291"/>
      <c r="AE458" s="291"/>
      <c r="AF458" s="291"/>
      <c r="AG458" s="359"/>
      <c r="AH458" s="359"/>
      <c r="AI458" s="359"/>
      <c r="AJ458" s="359"/>
    </row>
    <row r="459" spans="1:36" ht="12.95" customHeight="1">
      <c r="C459"/>
      <c r="D459" s="370"/>
      <c r="E459" s="305"/>
      <c r="F459" s="1027"/>
      <c r="G459" s="1027"/>
      <c r="H459" s="1027"/>
      <c r="I459" s="1027"/>
      <c r="J459" s="1027"/>
      <c r="K459" s="1027"/>
      <c r="L459" s="1027"/>
      <c r="M459" s="1027"/>
      <c r="N459" s="1027"/>
      <c r="O459" s="1027"/>
      <c r="P459" s="1027"/>
      <c r="Q459" s="1027"/>
      <c r="R459" s="1027"/>
      <c r="S459" s="1027"/>
      <c r="T459" s="1027"/>
      <c r="U459" s="1027"/>
      <c r="V459" s="1027"/>
      <c r="W459" s="1027"/>
      <c r="X459" s="1027"/>
      <c r="Y459" s="1027"/>
      <c r="Z459" s="1027"/>
      <c r="AA459" s="1027"/>
      <c r="AB459" s="1027"/>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033" t="s">
        <v>2076</v>
      </c>
      <c r="E468" s="1034"/>
      <c r="F468" s="1034"/>
      <c r="G468" s="1034"/>
      <c r="H468" s="1034"/>
      <c r="I468" s="1034"/>
      <c r="J468" s="1034"/>
      <c r="K468" s="1034"/>
      <c r="L468" s="1034"/>
      <c r="M468" s="1034"/>
      <c r="N468" s="1034"/>
      <c r="O468" s="1034"/>
      <c r="P468" s="1034"/>
      <c r="Q468" s="1034"/>
      <c r="R468" s="1034"/>
      <c r="S468" s="1034"/>
      <c r="T468" s="1034"/>
      <c r="U468" s="1034"/>
      <c r="V468" s="1035"/>
      <c r="W468" s="1042">
        <v>13</v>
      </c>
      <c r="X468" s="1043"/>
      <c r="Y468" s="1044"/>
      <c r="Z468" s="308"/>
      <c r="AA468" s="308"/>
      <c r="AB468" s="308"/>
      <c r="AC468" s="308"/>
      <c r="AD468" s="308"/>
      <c r="AE468" s="308"/>
      <c r="AF468" s="308"/>
      <c r="AG468" s="308"/>
      <c r="AH468" s="308"/>
      <c r="AI468" s="308"/>
      <c r="AJ468" s="41"/>
      <c r="AK468" s="41"/>
      <c r="AL468" s="41"/>
    </row>
    <row r="469" spans="1:97" ht="12.95" customHeight="1">
      <c r="A469" s="41"/>
      <c r="B469" s="41"/>
      <c r="C469" s="41"/>
      <c r="D469" s="1033" t="s">
        <v>212</v>
      </c>
      <c r="E469" s="1034"/>
      <c r="F469" s="1034"/>
      <c r="G469" s="1034"/>
      <c r="H469" s="1034"/>
      <c r="I469" s="1034"/>
      <c r="J469" s="1034"/>
      <c r="K469" s="1034"/>
      <c r="L469" s="1034"/>
      <c r="M469" s="1034"/>
      <c r="N469" s="1034"/>
      <c r="O469" s="1034"/>
      <c r="P469" s="1034"/>
      <c r="Q469" s="1034"/>
      <c r="R469" s="1034"/>
      <c r="S469" s="1034"/>
      <c r="T469" s="1034"/>
      <c r="U469" s="1034"/>
      <c r="V469" s="1035"/>
      <c r="W469" s="1042">
        <v>0</v>
      </c>
      <c r="X469" s="1043"/>
      <c r="Y469" s="1044"/>
      <c r="Z469" s="308"/>
      <c r="AA469" s="308"/>
      <c r="AB469" s="308"/>
      <c r="AC469" s="308"/>
      <c r="AD469" s="308"/>
      <c r="AE469" s="308"/>
      <c r="AF469" s="308"/>
      <c r="AG469" s="308"/>
      <c r="AH469" s="308"/>
      <c r="AI469" s="308"/>
      <c r="AJ469" s="41"/>
      <c r="AK469" s="41"/>
      <c r="AL469" s="41"/>
    </row>
    <row r="470" spans="1:97" ht="12.95" customHeight="1">
      <c r="A470" s="41"/>
      <c r="B470" s="41"/>
      <c r="C470" s="41"/>
      <c r="D470" s="1033" t="s">
        <v>213</v>
      </c>
      <c r="E470" s="1034"/>
      <c r="F470" s="1034"/>
      <c r="G470" s="1034"/>
      <c r="H470" s="1034"/>
      <c r="I470" s="1034"/>
      <c r="J470" s="1034"/>
      <c r="K470" s="1034"/>
      <c r="L470" s="1034"/>
      <c r="M470" s="1034"/>
      <c r="N470" s="1034"/>
      <c r="O470" s="1034"/>
      <c r="P470" s="1034"/>
      <c r="Q470" s="1034"/>
      <c r="R470" s="1034"/>
      <c r="S470" s="1034"/>
      <c r="T470" s="1034"/>
      <c r="U470" s="1034"/>
      <c r="V470" s="1035"/>
      <c r="W470" s="1042">
        <v>5</v>
      </c>
      <c r="X470" s="1043"/>
      <c r="Y470" s="1044"/>
      <c r="Z470" s="308"/>
      <c r="AA470" s="308"/>
      <c r="AB470" s="308"/>
      <c r="AC470" s="308"/>
      <c r="AD470" s="308"/>
      <c r="AE470" s="308"/>
      <c r="AF470" s="308"/>
      <c r="AG470" s="308"/>
      <c r="AH470" s="308"/>
      <c r="AI470" s="308"/>
      <c r="AJ470" s="41"/>
      <c r="AK470" s="41"/>
      <c r="AL470" s="41"/>
    </row>
    <row r="471" spans="1:97" ht="12.95" customHeight="1">
      <c r="A471" s="41"/>
      <c r="B471" s="41"/>
      <c r="C471" s="41"/>
      <c r="D471" s="1033" t="s">
        <v>215</v>
      </c>
      <c r="E471" s="1034"/>
      <c r="F471" s="1034"/>
      <c r="G471" s="1034"/>
      <c r="H471" s="1034"/>
      <c r="I471" s="1034"/>
      <c r="J471" s="1034"/>
      <c r="K471" s="1034"/>
      <c r="L471" s="1034"/>
      <c r="M471" s="1034"/>
      <c r="N471" s="1034"/>
      <c r="O471" s="1034"/>
      <c r="P471" s="1034"/>
      <c r="Q471" s="1034"/>
      <c r="R471" s="1034"/>
      <c r="S471" s="1034"/>
      <c r="T471" s="1034"/>
      <c r="U471" s="1034"/>
      <c r="V471" s="1035"/>
      <c r="W471" s="1042">
        <v>0</v>
      </c>
      <c r="X471" s="1043"/>
      <c r="Y471" s="1044"/>
      <c r="Z471" s="308"/>
      <c r="AA471" s="308"/>
      <c r="AB471" s="308"/>
      <c r="AC471" s="308"/>
      <c r="AD471" s="308"/>
      <c r="AE471" s="308"/>
      <c r="AF471" s="308"/>
      <c r="AG471" s="308"/>
      <c r="AH471" s="308"/>
      <c r="AI471" s="308"/>
      <c r="AJ471" s="41"/>
      <c r="AK471" s="41"/>
      <c r="AL471" s="41"/>
    </row>
    <row r="472" spans="1:97" ht="12.95" customHeight="1">
      <c r="A472" s="41"/>
      <c r="B472" s="41"/>
      <c r="C472" s="41"/>
      <c r="D472" s="1238" t="s">
        <v>1107</v>
      </c>
      <c r="E472" s="1034"/>
      <c r="F472" s="1034"/>
      <c r="G472" s="1034"/>
      <c r="H472" s="1034"/>
      <c r="I472" s="1034"/>
      <c r="J472" s="1034"/>
      <c r="K472" s="1034"/>
      <c r="L472" s="1034"/>
      <c r="M472" s="1034"/>
      <c r="N472" s="1034"/>
      <c r="O472" s="1034"/>
      <c r="P472" s="1034"/>
      <c r="Q472" s="1034"/>
      <c r="R472" s="1034"/>
      <c r="S472" s="1034"/>
      <c r="T472" s="1034"/>
      <c r="U472" s="1034"/>
      <c r="V472" s="1035"/>
      <c r="W472" s="1042">
        <v>0</v>
      </c>
      <c r="X472" s="1043"/>
      <c r="Y472" s="1044"/>
      <c r="Z472" s="308"/>
      <c r="AA472" s="308"/>
      <c r="AB472" s="308"/>
      <c r="AC472" s="308"/>
      <c r="AD472" s="308"/>
      <c r="AE472" s="308"/>
      <c r="AF472" s="308"/>
      <c r="AG472" s="308"/>
      <c r="AH472" s="308"/>
      <c r="AI472" s="308"/>
      <c r="AJ472" s="41"/>
      <c r="AK472" s="41"/>
      <c r="AL472" s="41"/>
    </row>
    <row r="473" spans="1:97" ht="12.95" customHeight="1">
      <c r="A473" s="41"/>
      <c r="B473" s="41"/>
      <c r="C473" s="41"/>
      <c r="D473" s="1033" t="s">
        <v>219</v>
      </c>
      <c r="E473" s="1034"/>
      <c r="F473" s="1034"/>
      <c r="G473" s="1034"/>
      <c r="H473" s="1034"/>
      <c r="I473" s="1034"/>
      <c r="J473" s="1034"/>
      <c r="K473" s="1034"/>
      <c r="L473" s="1034"/>
      <c r="M473" s="1034"/>
      <c r="N473" s="1034"/>
      <c r="O473" s="1034"/>
      <c r="P473" s="1034"/>
      <c r="Q473" s="1034"/>
      <c r="R473" s="1034"/>
      <c r="S473" s="1034"/>
      <c r="T473" s="1034"/>
      <c r="U473" s="1034"/>
      <c r="V473" s="1035"/>
      <c r="W473" s="1042">
        <v>24</v>
      </c>
      <c r="X473" s="1043"/>
      <c r="Y473" s="1044"/>
      <c r="Z473" s="308"/>
      <c r="AA473" s="308"/>
      <c r="AB473" s="308"/>
      <c r="AC473" s="308"/>
      <c r="AD473" s="308"/>
      <c r="AE473" s="308"/>
      <c r="AF473" s="308"/>
      <c r="AG473" s="308"/>
      <c r="AH473" s="308"/>
      <c r="AI473" s="308"/>
      <c r="AJ473" s="41"/>
      <c r="AK473" s="41"/>
      <c r="AL473" s="41"/>
    </row>
    <row r="474" spans="1:97" ht="12.95" customHeight="1">
      <c r="A474" s="554"/>
      <c r="B474" s="554"/>
      <c r="C474" s="554"/>
      <c r="D474" s="1238" t="s">
        <v>1302</v>
      </c>
      <c r="E474" s="1272"/>
      <c r="F474" s="1272"/>
      <c r="G474" s="1272"/>
      <c r="H474" s="1272"/>
      <c r="I474" s="1272"/>
      <c r="J474" s="1272"/>
      <c r="K474" s="1272"/>
      <c r="L474" s="1272"/>
      <c r="M474" s="1272"/>
      <c r="N474" s="1272"/>
      <c r="O474" s="1272"/>
      <c r="P474" s="1272"/>
      <c r="Q474" s="1272"/>
      <c r="R474" s="1272"/>
      <c r="S474" s="1272"/>
      <c r="T474" s="1272"/>
      <c r="U474" s="1272"/>
      <c r="V474" s="1273"/>
      <c r="W474" s="1239">
        <v>0</v>
      </c>
      <c r="X474" s="1240"/>
      <c r="Y474" s="1241"/>
      <c r="Z474" s="555"/>
      <c r="AA474" s="555"/>
      <c r="AB474" s="555"/>
      <c r="AC474" s="555"/>
      <c r="AD474" s="556"/>
      <c r="AE474" s="556"/>
      <c r="AF474" s="556"/>
      <c r="AG474" s="556"/>
      <c r="AH474" s="556"/>
      <c r="AI474" s="556"/>
      <c r="AJ474" s="359"/>
    </row>
    <row r="475" spans="1:97" ht="12.95" customHeight="1">
      <c r="A475" s="554"/>
      <c r="B475" s="554"/>
      <c r="C475" s="554"/>
      <c r="D475" s="1033" t="s">
        <v>2242</v>
      </c>
      <c r="E475" s="1034"/>
      <c r="F475" s="1034"/>
      <c r="G475" s="1034"/>
      <c r="H475" s="1034"/>
      <c r="I475" s="1034"/>
      <c r="J475" s="1034"/>
      <c r="K475" s="1034"/>
      <c r="L475" s="1034"/>
      <c r="M475" s="1034"/>
      <c r="N475" s="1034"/>
      <c r="O475" s="1034"/>
      <c r="P475" s="1034"/>
      <c r="Q475" s="1034"/>
      <c r="R475" s="1034"/>
      <c r="S475" s="1034"/>
      <c r="T475" s="1034"/>
      <c r="U475" s="1034"/>
      <c r="V475" s="1035"/>
      <c r="W475" s="1239">
        <v>0</v>
      </c>
      <c r="X475" s="1240"/>
      <c r="Y475" s="1241"/>
      <c r="Z475" s="555"/>
      <c r="AA475" s="555"/>
      <c r="AB475" s="555"/>
      <c r="AC475" s="555"/>
      <c r="AD475" s="556"/>
      <c r="AE475" s="556"/>
      <c r="AF475" s="556"/>
      <c r="AG475" s="556"/>
      <c r="AH475" s="556"/>
      <c r="AI475" s="556"/>
      <c r="AJ475" s="359"/>
    </row>
    <row r="476" spans="1:97" ht="12.95" customHeight="1">
      <c r="A476" s="41"/>
      <c r="B476" s="41"/>
      <c r="C476" s="41"/>
      <c r="D476" s="1033" t="s">
        <v>2179</v>
      </c>
      <c r="E476" s="1272"/>
      <c r="F476" s="1272"/>
      <c r="G476" s="1272"/>
      <c r="H476" s="1272"/>
      <c r="I476" s="1272"/>
      <c r="J476" s="1272"/>
      <c r="K476" s="1272"/>
      <c r="L476" s="1272"/>
      <c r="M476" s="1272"/>
      <c r="N476" s="1272"/>
      <c r="O476" s="1272"/>
      <c r="P476" s="1272"/>
      <c r="Q476" s="1272"/>
      <c r="R476" s="1272"/>
      <c r="S476" s="1272"/>
      <c r="T476" s="1272"/>
      <c r="U476" s="1272"/>
      <c r="V476" s="1273"/>
      <c r="W476" s="1239">
        <v>0</v>
      </c>
      <c r="X476" s="1240"/>
      <c r="Y476" s="1241"/>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495"/>
      <c r="H477" s="1496"/>
      <c r="I477" s="1496"/>
      <c r="J477" s="1496"/>
      <c r="K477" s="1496"/>
      <c r="L477" s="1496"/>
      <c r="M477" s="1496"/>
      <c r="N477" s="1496"/>
      <c r="O477" s="1496"/>
      <c r="P477" s="1496"/>
      <c r="Q477" s="1496"/>
      <c r="R477" s="1496"/>
      <c r="S477" s="1496"/>
      <c r="T477" s="1496"/>
      <c r="U477" s="1496"/>
      <c r="V477" s="1497"/>
      <c r="W477" s="1042">
        <v>0</v>
      </c>
      <c r="X477" s="1043"/>
      <c r="Y477" s="1044"/>
      <c r="Z477" s="308"/>
      <c r="AA477" s="308"/>
      <c r="AB477" s="308"/>
      <c r="AC477" s="308"/>
      <c r="AD477" s="308"/>
      <c r="AE477" s="308"/>
      <c r="AF477" s="308"/>
      <c r="AG477" s="308"/>
      <c r="AH477" s="308"/>
      <c r="AI477" s="308"/>
      <c r="AJ477" s="41"/>
      <c r="AK477" s="41"/>
      <c r="AL477" s="41"/>
    </row>
    <row r="478" spans="1:97" ht="12.95"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274"/>
      <c r="E479" s="1274"/>
      <c r="F479" s="1274"/>
      <c r="G479" s="1274"/>
      <c r="H479" s="1274"/>
      <c r="I479" s="1274"/>
      <c r="J479" s="1274"/>
      <c r="K479" s="1274"/>
      <c r="L479" s="1274"/>
      <c r="M479" s="1274"/>
      <c r="N479" s="1274"/>
      <c r="O479" s="1274"/>
      <c r="P479" s="1274"/>
      <c r="Q479" s="1274"/>
      <c r="R479" s="1274"/>
      <c r="S479" s="1274"/>
      <c r="T479" s="1274"/>
      <c r="U479" s="1274"/>
      <c r="V479" s="1274"/>
      <c r="W479" s="1274"/>
      <c r="X479" s="1274"/>
      <c r="Y479" s="1274"/>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275"/>
      <c r="E480" s="1275"/>
      <c r="F480" s="1275"/>
      <c r="G480" s="1275"/>
      <c r="H480" s="1275"/>
      <c r="I480" s="1275"/>
      <c r="J480" s="1275"/>
      <c r="K480" s="1275"/>
      <c r="L480" s="1275"/>
      <c r="M480" s="1275"/>
      <c r="N480" s="1275"/>
      <c r="O480" s="1275"/>
      <c r="P480" s="1275"/>
      <c r="Q480" s="1275"/>
      <c r="R480" s="1275"/>
      <c r="S480" s="1275"/>
      <c r="T480" s="1275"/>
      <c r="U480" s="1275"/>
      <c r="V480" s="1275"/>
      <c r="W480" s="1275"/>
      <c r="X480" s="1275"/>
      <c r="Y480" s="1275"/>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275"/>
      <c r="E481" s="1275"/>
      <c r="F481" s="1275"/>
      <c r="G481" s="1275"/>
      <c r="H481" s="1275"/>
      <c r="I481" s="1275"/>
      <c r="J481" s="1275"/>
      <c r="K481" s="1275"/>
      <c r="L481" s="1275"/>
      <c r="M481" s="1275"/>
      <c r="N481" s="1275"/>
      <c r="O481" s="1275"/>
      <c r="P481" s="1275"/>
      <c r="Q481" s="1275"/>
      <c r="R481" s="1275"/>
      <c r="S481" s="1275"/>
      <c r="T481" s="1275"/>
      <c r="U481" s="1275"/>
      <c r="V481" s="1275"/>
      <c r="W481" s="1275"/>
      <c r="X481" s="1275"/>
      <c r="Y481" s="1275"/>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20" t="s">
        <v>1026</v>
      </c>
      <c r="B484" s="1020"/>
      <c r="C484" s="1020"/>
      <c r="D484" s="1020"/>
      <c r="E484" s="1020"/>
      <c r="F484" s="1020"/>
      <c r="G484" s="1020"/>
      <c r="H484" s="1020"/>
      <c r="I484" s="1020"/>
      <c r="J484" s="1020"/>
      <c r="K484" s="1020"/>
      <c r="L484" s="1020"/>
      <c r="M484" s="1020"/>
      <c r="N484" s="1020"/>
      <c r="O484" s="1020"/>
      <c r="P484" s="1020"/>
      <c r="Q484" s="1020"/>
      <c r="R484" s="1020"/>
      <c r="S484" s="1020"/>
      <c r="T484" s="1020"/>
      <c r="U484" s="1020"/>
      <c r="V484" s="1020"/>
      <c r="W484" s="1020"/>
      <c r="X484" s="1020"/>
      <c r="Y484" s="1020"/>
      <c r="Z484" s="1020"/>
      <c r="AA484" s="1020"/>
      <c r="AB484" s="1020"/>
      <c r="AC484" s="1020"/>
      <c r="AD484" s="1020"/>
      <c r="AE484" s="1020"/>
      <c r="AF484" s="1020"/>
      <c r="AG484" s="1020"/>
      <c r="AH484" s="1020"/>
      <c r="AI484" s="1020"/>
      <c r="AJ484" s="1020"/>
      <c r="AK484" s="1020"/>
      <c r="AL484" s="1020"/>
      <c r="AM484" s="1020"/>
      <c r="AN484" s="1020"/>
      <c r="AO484" s="1020"/>
      <c r="AP484" s="1020"/>
      <c r="AQ484" s="1020"/>
      <c r="AR484" s="1020"/>
      <c r="AS484" s="1020"/>
      <c r="AT484" s="102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20"/>
      <c r="B485" s="1020"/>
      <c r="C485" s="1020"/>
      <c r="D485" s="1020"/>
      <c r="E485" s="1020"/>
      <c r="F485" s="1020"/>
      <c r="G485" s="1020"/>
      <c r="H485" s="1020"/>
      <c r="I485" s="1020"/>
      <c r="J485" s="1020"/>
      <c r="K485" s="1020"/>
      <c r="L485" s="1020"/>
      <c r="M485" s="1020"/>
      <c r="N485" s="1020"/>
      <c r="O485" s="1020"/>
      <c r="P485" s="1020"/>
      <c r="Q485" s="1020"/>
      <c r="R485" s="1020"/>
      <c r="S485" s="1020"/>
      <c r="T485" s="1020"/>
      <c r="U485" s="1020"/>
      <c r="V485" s="1020"/>
      <c r="W485" s="1020"/>
      <c r="X485" s="1020"/>
      <c r="Y485" s="1020"/>
      <c r="Z485" s="1020"/>
      <c r="AA485" s="1020"/>
      <c r="AB485" s="1020"/>
      <c r="AC485" s="1020"/>
      <c r="AD485" s="1020"/>
      <c r="AE485" s="1020"/>
      <c r="AF485" s="1020"/>
      <c r="AG485" s="1020"/>
      <c r="AH485" s="1020"/>
      <c r="AI485" s="1020"/>
      <c r="AJ485" s="1020"/>
      <c r="AK485" s="1020"/>
      <c r="AL485" s="1020"/>
      <c r="AM485" s="1020"/>
      <c r="AN485" s="1020"/>
      <c r="AO485" s="1020"/>
      <c r="AP485" s="1020"/>
      <c r="AQ485" s="1020"/>
      <c r="AR485" s="1020"/>
      <c r="AS485" s="1020"/>
      <c r="AT485" s="102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298" t="s">
        <v>237</v>
      </c>
      <c r="R489" s="1299"/>
      <c r="S489" s="1299"/>
      <c r="T489" s="1299"/>
      <c r="U489" s="1299"/>
      <c r="V489" s="1299"/>
      <c r="W489" s="1299"/>
      <c r="X489" s="1299"/>
      <c r="Y489" s="1299"/>
      <c r="Z489" s="1299"/>
      <c r="AA489" s="1299"/>
      <c r="AB489" s="1299"/>
      <c r="AC489" s="1299"/>
      <c r="AD489" s="1299"/>
      <c r="AE489" s="1299"/>
      <c r="AF489" s="1299"/>
      <c r="AG489" s="1299"/>
      <c r="AH489" s="1299"/>
      <c r="AI489" s="1299"/>
      <c r="AJ489" s="1299"/>
      <c r="AK489" s="130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235" t="s">
        <v>2413</v>
      </c>
      <c r="R490" s="1196"/>
      <c r="S490" s="1196"/>
      <c r="T490" s="1196"/>
      <c r="U490" s="1196"/>
      <c r="V490" s="1196"/>
      <c r="W490" s="1196"/>
      <c r="X490" s="1196"/>
      <c r="Y490" s="1196"/>
      <c r="Z490" s="1196"/>
      <c r="AA490" s="1196"/>
      <c r="AB490" s="1196"/>
      <c r="AC490" s="1196"/>
      <c r="AD490" s="1196"/>
      <c r="AE490" s="1196"/>
      <c r="AF490" s="1196"/>
      <c r="AG490" s="1196"/>
      <c r="AH490" s="1196"/>
      <c r="AI490" s="1196"/>
      <c r="AJ490" s="1196"/>
      <c r="AK490" s="123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235" t="s">
        <v>2414</v>
      </c>
      <c r="R491" s="1196"/>
      <c r="S491" s="1196"/>
      <c r="T491" s="1196"/>
      <c r="U491" s="1196"/>
      <c r="V491" s="1196"/>
      <c r="W491" s="1196"/>
      <c r="X491" s="1196"/>
      <c r="Y491" s="1196"/>
      <c r="Z491" s="1196"/>
      <c r="AA491" s="1196"/>
      <c r="AB491" s="1196"/>
      <c r="AC491" s="1196"/>
      <c r="AD491" s="1196"/>
      <c r="AE491" s="1196"/>
      <c r="AF491" s="1196"/>
      <c r="AG491" s="1196"/>
      <c r="AH491" s="1196"/>
      <c r="AI491" s="1196"/>
      <c r="AJ491" s="1196"/>
      <c r="AK491" s="123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235" t="s">
        <v>2415</v>
      </c>
      <c r="R492" s="1196"/>
      <c r="S492" s="1196"/>
      <c r="T492" s="1196"/>
      <c r="U492" s="1196"/>
      <c r="V492" s="1196"/>
      <c r="W492" s="1196"/>
      <c r="X492" s="1196"/>
      <c r="Y492" s="1196"/>
      <c r="Z492" s="1196"/>
      <c r="AA492" s="1196"/>
      <c r="AB492" s="1196"/>
      <c r="AC492" s="1196"/>
      <c r="AD492" s="1196"/>
      <c r="AE492" s="1196"/>
      <c r="AF492" s="1196"/>
      <c r="AG492" s="1196"/>
      <c r="AH492" s="1196"/>
      <c r="AI492" s="1196"/>
      <c r="AJ492" s="1196"/>
      <c r="AK492" s="123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266" t="s">
        <v>241</v>
      </c>
      <c r="C493" s="1267"/>
      <c r="D493" s="1267"/>
      <c r="E493" s="1267"/>
      <c r="F493" s="1267"/>
      <c r="G493" s="1267"/>
      <c r="H493" s="1267"/>
      <c r="I493" s="1267"/>
      <c r="J493" s="1267"/>
      <c r="K493" s="1267"/>
      <c r="L493" s="1267"/>
      <c r="M493" s="1267"/>
      <c r="N493" s="1267"/>
      <c r="O493" s="1267"/>
      <c r="P493" s="1268"/>
      <c r="Q493" s="1282" t="s">
        <v>107</v>
      </c>
      <c r="R493" s="1283"/>
      <c r="S493" s="1286" t="s">
        <v>2416</v>
      </c>
      <c r="T493" s="1287"/>
      <c r="U493" s="1287"/>
      <c r="V493" s="1287"/>
      <c r="W493" s="1287"/>
      <c r="X493" s="1287"/>
      <c r="Y493" s="1287"/>
      <c r="Z493" s="1287"/>
      <c r="AA493" s="1287"/>
      <c r="AB493" s="1287"/>
      <c r="AC493" s="1287"/>
      <c r="AD493" s="1287"/>
      <c r="AE493" s="1287"/>
      <c r="AF493" s="1287"/>
      <c r="AG493" s="1287"/>
      <c r="AH493" s="1287"/>
      <c r="AI493" s="1287"/>
      <c r="AJ493" s="1287"/>
      <c r="AK493" s="128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69"/>
      <c r="C494" s="1270"/>
      <c r="D494" s="1270"/>
      <c r="E494" s="1270"/>
      <c r="F494" s="1270"/>
      <c r="G494" s="1270"/>
      <c r="H494" s="1270"/>
      <c r="I494" s="1270"/>
      <c r="J494" s="1270"/>
      <c r="K494" s="1270"/>
      <c r="L494" s="1270"/>
      <c r="M494" s="1270"/>
      <c r="N494" s="1270"/>
      <c r="O494" s="1270"/>
      <c r="P494" s="1271"/>
      <c r="Q494" s="1284"/>
      <c r="R494" s="1285"/>
      <c r="S494" s="1289"/>
      <c r="T494" s="1290"/>
      <c r="U494" s="1290"/>
      <c r="V494" s="1290"/>
      <c r="W494" s="1290"/>
      <c r="X494" s="1290"/>
      <c r="Y494" s="1290"/>
      <c r="Z494" s="1290"/>
      <c r="AA494" s="1290"/>
      <c r="AB494" s="1290"/>
      <c r="AC494" s="1290"/>
      <c r="AD494" s="1290"/>
      <c r="AE494" s="1290"/>
      <c r="AF494" s="1290"/>
      <c r="AG494" s="1290"/>
      <c r="AH494" s="1290"/>
      <c r="AI494" s="1290"/>
      <c r="AJ494" s="1290"/>
      <c r="AK494" s="129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2176</v>
      </c>
      <c r="C495" s="811"/>
      <c r="D495" s="811"/>
      <c r="E495" s="811"/>
      <c r="F495" s="811"/>
      <c r="G495" s="811"/>
      <c r="H495" s="811"/>
      <c r="I495" s="811"/>
      <c r="J495" s="811"/>
      <c r="K495" s="811"/>
      <c r="L495" s="811"/>
      <c r="M495" s="811"/>
      <c r="N495" s="811"/>
      <c r="O495" s="811"/>
      <c r="P495" s="811"/>
      <c r="Q495" s="1292" t="s">
        <v>480</v>
      </c>
      <c r="R495" s="1293"/>
      <c r="S495" s="1293"/>
      <c r="T495" s="1293"/>
      <c r="U495" s="1293"/>
      <c r="V495" s="1293"/>
      <c r="W495" s="1293"/>
      <c r="X495" s="1293"/>
      <c r="Y495" s="1293"/>
      <c r="Z495" s="1293"/>
      <c r="AA495" s="1293"/>
      <c r="AB495" s="1293"/>
      <c r="AC495" s="1293"/>
      <c r="AD495" s="1293"/>
      <c r="AE495" s="1293"/>
      <c r="AF495" s="1293"/>
      <c r="AG495" s="1293"/>
      <c r="AH495" s="1293"/>
      <c r="AI495" s="1293"/>
      <c r="AJ495" s="1293"/>
      <c r="AK495" s="129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235" t="s">
        <v>2417</v>
      </c>
      <c r="R496" s="1196"/>
      <c r="S496" s="1196"/>
      <c r="T496" s="1196"/>
      <c r="U496" s="1196"/>
      <c r="V496" s="1196"/>
      <c r="W496" s="1196"/>
      <c r="X496" s="1196"/>
      <c r="Y496" s="1196"/>
      <c r="Z496" s="1196"/>
      <c r="AA496" s="1196"/>
      <c r="AB496" s="1196"/>
      <c r="AC496" s="1196"/>
      <c r="AD496" s="1196"/>
      <c r="AE496" s="1196"/>
      <c r="AF496" s="1196"/>
      <c r="AG496" s="1196"/>
      <c r="AH496" s="1196"/>
      <c r="AI496" s="1196"/>
      <c r="AJ496" s="1196"/>
      <c r="AK496" s="123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235" t="s">
        <v>2418</v>
      </c>
      <c r="R497" s="1196"/>
      <c r="S497" s="1196"/>
      <c r="T497" s="1196"/>
      <c r="U497" s="1196"/>
      <c r="V497" s="1196"/>
      <c r="W497" s="1196"/>
      <c r="X497" s="1196"/>
      <c r="Y497" s="1196"/>
      <c r="Z497" s="1196"/>
      <c r="AA497" s="1196"/>
      <c r="AB497" s="1196"/>
      <c r="AC497" s="1196"/>
      <c r="AD497" s="1196"/>
      <c r="AE497" s="1196"/>
      <c r="AF497" s="1196"/>
      <c r="AG497" s="1196"/>
      <c r="AH497" s="1196"/>
      <c r="AI497" s="1196"/>
      <c r="AJ497" s="1196"/>
      <c r="AK497" s="123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1957</v>
      </c>
      <c r="C498" s="9"/>
      <c r="D498" s="9"/>
      <c r="E498" s="9"/>
      <c r="F498" s="9"/>
      <c r="G498" s="9"/>
      <c r="H498" s="9"/>
      <c r="I498" s="9"/>
      <c r="J498" s="9"/>
      <c r="K498" s="9"/>
      <c r="L498" s="9"/>
      <c r="M498" s="9"/>
      <c r="N498" s="9"/>
      <c r="O498" s="9"/>
      <c r="P498" s="9"/>
      <c r="Q498" s="1235">
        <v>44</v>
      </c>
      <c r="R498" s="1196"/>
      <c r="S498" s="1196"/>
      <c r="T498" s="1196"/>
      <c r="U498" s="1196"/>
      <c r="V498" s="1196"/>
      <c r="W498" s="1196"/>
      <c r="X498" s="1196"/>
      <c r="Y498" s="1196"/>
      <c r="Z498" s="1196"/>
      <c r="AA498" s="1196"/>
      <c r="AB498" s="1196"/>
      <c r="AC498" s="1196"/>
      <c r="AD498" s="1196"/>
      <c r="AE498" s="1196"/>
      <c r="AF498" s="1196"/>
      <c r="AG498" s="1196"/>
      <c r="AH498" s="1196"/>
      <c r="AI498" s="1196"/>
      <c r="AJ498" s="1196"/>
      <c r="AK498" s="123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1958</v>
      </c>
      <c r="C499" s="9"/>
      <c r="D499" s="9"/>
      <c r="E499" s="9"/>
      <c r="F499" s="9"/>
      <c r="G499" s="9"/>
      <c r="H499" s="9"/>
      <c r="I499" s="9"/>
      <c r="J499" s="9"/>
      <c r="K499" s="9"/>
      <c r="L499" s="9"/>
      <c r="M499" s="1278">
        <v>16</v>
      </c>
      <c r="N499" s="1279"/>
      <c r="O499" s="1279"/>
      <c r="P499" s="1280"/>
      <c r="Q499" s="212" t="s">
        <v>1959</v>
      </c>
      <c r="R499" s="9"/>
      <c r="S499" s="9"/>
      <c r="T499" s="9"/>
      <c r="U499" s="9"/>
      <c r="V499" s="9"/>
      <c r="W499" s="9"/>
      <c r="X499" s="9"/>
      <c r="Y499" s="9"/>
      <c r="Z499" s="9"/>
      <c r="AA499" s="9"/>
      <c r="AB499" s="9"/>
      <c r="AC499" s="9"/>
      <c r="AD499" s="9"/>
      <c r="AE499" s="9"/>
      <c r="AF499" s="9"/>
      <c r="AG499" s="9"/>
      <c r="AH499" s="1278">
        <v>28</v>
      </c>
      <c r="AI499" s="1279"/>
      <c r="AJ499" s="1279"/>
      <c r="AK499" s="128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298" t="s">
        <v>245</v>
      </c>
      <c r="AD503" s="1299"/>
      <c r="AE503" s="1299"/>
      <c r="AF503" s="1299"/>
      <c r="AG503" s="1299"/>
      <c r="AH503" s="1299"/>
      <c r="AI503" s="1299"/>
      <c r="AJ503" s="1299"/>
      <c r="AK503" s="130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298" t="s">
        <v>246</v>
      </c>
      <c r="AD504" s="1299"/>
      <c r="AE504" s="1299"/>
      <c r="AF504" s="1299"/>
      <c r="AG504" s="56" t="s">
        <v>247</v>
      </c>
      <c r="AH504" s="1299" t="s">
        <v>248</v>
      </c>
      <c r="AI504" s="1299"/>
      <c r="AJ504" s="1299"/>
      <c r="AK504" s="130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56" t="s">
        <v>249</v>
      </c>
      <c r="C505" s="1257"/>
      <c r="D505" s="1257"/>
      <c r="E505" s="1257"/>
      <c r="F505" s="1257"/>
      <c r="G505" s="1257"/>
      <c r="H505" s="1258"/>
      <c r="I505" s="7" t="s">
        <v>669</v>
      </c>
      <c r="J505" s="7"/>
      <c r="K505" s="7"/>
      <c r="L505" s="7"/>
      <c r="M505" s="7"/>
      <c r="N505" s="7"/>
      <c r="O505" s="7"/>
      <c r="P505" s="7"/>
      <c r="Q505" s="7"/>
      <c r="R505" s="7"/>
      <c r="S505" s="7"/>
      <c r="T505" s="7"/>
      <c r="U505" s="7"/>
      <c r="V505" s="7"/>
      <c r="W505" s="7"/>
      <c r="AC505" s="1232">
        <v>3</v>
      </c>
      <c r="AD505" s="1039"/>
      <c r="AE505" s="1039"/>
      <c r="AF505" s="1039"/>
      <c r="AG505" s="18" t="s">
        <v>247</v>
      </c>
      <c r="AH505" s="1014">
        <v>2023</v>
      </c>
      <c r="AI505" s="1014"/>
      <c r="AJ505" s="1014"/>
      <c r="AK505" s="101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259"/>
      <c r="C506" s="1260"/>
      <c r="D506" s="1260"/>
      <c r="E506" s="1260"/>
      <c r="F506" s="1260"/>
      <c r="G506" s="1260"/>
      <c r="H506" s="1261"/>
      <c r="I506" s="54" t="s">
        <v>670</v>
      </c>
      <c r="J506" s="54"/>
      <c r="K506" s="54"/>
      <c r="L506" s="54"/>
      <c r="M506" s="54"/>
      <c r="N506" s="54"/>
      <c r="O506" s="54"/>
      <c r="P506" s="54"/>
      <c r="Q506" s="54"/>
      <c r="R506" s="54"/>
      <c r="S506" s="54"/>
      <c r="T506" s="54"/>
      <c r="U506" s="54"/>
      <c r="V506" s="54"/>
      <c r="W506" s="54"/>
      <c r="X506" s="54"/>
      <c r="Y506" s="54"/>
      <c r="Z506" s="54"/>
      <c r="AA506" s="54"/>
      <c r="AB506" s="54"/>
      <c r="AC506" s="1232">
        <v>8</v>
      </c>
      <c r="AD506" s="1039"/>
      <c r="AE506" s="1039"/>
      <c r="AF506" s="1039"/>
      <c r="AG506" s="47" t="s">
        <v>247</v>
      </c>
      <c r="AH506" s="1014">
        <v>2017</v>
      </c>
      <c r="AI506" s="1014"/>
      <c r="AJ506" s="1014"/>
      <c r="AK506" s="101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56" t="s">
        <v>671</v>
      </c>
      <c r="C507" s="1257"/>
      <c r="D507" s="1257"/>
      <c r="E507" s="1257"/>
      <c r="F507" s="1257"/>
      <c r="G507" s="1257"/>
      <c r="H507" s="1258"/>
      <c r="I507" s="7" t="s">
        <v>672</v>
      </c>
      <c r="J507" s="7"/>
      <c r="K507" s="7"/>
      <c r="L507" s="7"/>
      <c r="M507" s="7"/>
      <c r="N507" s="7"/>
      <c r="O507" s="7"/>
      <c r="P507" s="7"/>
      <c r="Q507" s="7"/>
      <c r="R507" s="7"/>
      <c r="S507" s="7"/>
      <c r="T507" s="7"/>
      <c r="U507" s="7"/>
      <c r="V507" s="7"/>
      <c r="W507" s="7"/>
      <c r="AC507" s="1232" t="s">
        <v>123</v>
      </c>
      <c r="AD507" s="1039"/>
      <c r="AE507" s="1039"/>
      <c r="AF507" s="1039"/>
      <c r="AG507" s="18" t="s">
        <v>247</v>
      </c>
      <c r="AH507" s="1014"/>
      <c r="AI507" s="1014"/>
      <c r="AJ507" s="1014"/>
      <c r="AK507" s="101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259"/>
      <c r="C508" s="1260"/>
      <c r="D508" s="1260"/>
      <c r="E508" s="1260"/>
      <c r="F508" s="1260"/>
      <c r="G508" s="1260"/>
      <c r="H508" s="1261"/>
      <c r="I508" t="s">
        <v>673</v>
      </c>
      <c r="AC508" s="1232" t="s">
        <v>123</v>
      </c>
      <c r="AD508" s="1039"/>
      <c r="AE508" s="1039"/>
      <c r="AF508" s="1039"/>
      <c r="AG508" s="18" t="s">
        <v>247</v>
      </c>
      <c r="AH508" s="1014"/>
      <c r="AI508" s="1014"/>
      <c r="AJ508" s="1014"/>
      <c r="AK508" s="101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259"/>
      <c r="C509" s="1260"/>
      <c r="D509" s="1260"/>
      <c r="E509" s="1260"/>
      <c r="F509" s="1260"/>
      <c r="G509" s="1260"/>
      <c r="H509" s="1261"/>
      <c r="I509" t="s">
        <v>674</v>
      </c>
      <c r="AC509" s="1232">
        <v>10</v>
      </c>
      <c r="AD509" s="1039"/>
      <c r="AE509" s="1039"/>
      <c r="AF509" s="1039"/>
      <c r="AG509" s="18" t="s">
        <v>247</v>
      </c>
      <c r="AH509" s="1014">
        <v>2025</v>
      </c>
      <c r="AI509" s="1014"/>
      <c r="AJ509" s="1014"/>
      <c r="AK509" s="101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259"/>
      <c r="C510" s="1260"/>
      <c r="D510" s="1260"/>
      <c r="E510" s="1260"/>
      <c r="F510" s="1260"/>
      <c r="G510" s="1260"/>
      <c r="H510" s="1261"/>
      <c r="I510" t="s">
        <v>675</v>
      </c>
      <c r="AC510" s="1232" t="s">
        <v>123</v>
      </c>
      <c r="AD510" s="1039"/>
      <c r="AE510" s="1039"/>
      <c r="AF510" s="1039"/>
      <c r="AG510" s="18" t="s">
        <v>247</v>
      </c>
      <c r="AH510" s="1014"/>
      <c r="AI510" s="1014"/>
      <c r="AJ510" s="1014"/>
      <c r="AK510" s="101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259"/>
      <c r="C511" s="1260"/>
      <c r="D511" s="1260"/>
      <c r="E511" s="1260"/>
      <c r="F511" s="1260"/>
      <c r="G511" s="1260"/>
      <c r="H511" s="1261"/>
      <c r="I511" s="41" t="s">
        <v>676</v>
      </c>
      <c r="AC511" s="1276">
        <v>3</v>
      </c>
      <c r="AD511" s="1277"/>
      <c r="AE511" s="1277"/>
      <c r="AF511" s="1277"/>
      <c r="AG511" s="18" t="s">
        <v>247</v>
      </c>
      <c r="AH511" s="1014">
        <v>2026</v>
      </c>
      <c r="AI511" s="1014"/>
      <c r="AJ511" s="1014"/>
      <c r="AK511" s="101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259"/>
      <c r="C512" s="1260"/>
      <c r="D512" s="1260"/>
      <c r="E512" s="1260"/>
      <c r="F512" s="1260"/>
      <c r="G512" s="1260"/>
      <c r="H512" s="1261"/>
      <c r="I512" s="407" t="s">
        <v>282</v>
      </c>
      <c r="J512" s="54"/>
      <c r="K512" s="54"/>
      <c r="L512" s="1229" t="s">
        <v>560</v>
      </c>
      <c r="M512" s="1230"/>
      <c r="N512" s="1230"/>
      <c r="O512" s="1230"/>
      <c r="P512" s="1230"/>
      <c r="Q512" s="1230"/>
      <c r="R512" s="1230"/>
      <c r="S512" s="1230"/>
      <c r="T512" s="1230"/>
      <c r="U512" s="1230"/>
      <c r="V512" s="1230"/>
      <c r="W512" s="1230"/>
      <c r="X512" s="1230"/>
      <c r="Y512" s="1230"/>
      <c r="Z512" s="1230"/>
      <c r="AA512" s="1230"/>
      <c r="AB512" s="1494"/>
      <c r="AC512" s="1254" t="s">
        <v>123</v>
      </c>
      <c r="AD512" s="1255"/>
      <c r="AE512" s="1255"/>
      <c r="AF512" s="1255"/>
      <c r="AG512" s="47" t="s">
        <v>247</v>
      </c>
      <c r="AH512" s="1014"/>
      <c r="AI512" s="1014"/>
      <c r="AJ512" s="1014"/>
      <c r="AK512" s="101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59"/>
      <c r="C513" s="1260"/>
      <c r="D513" s="1260"/>
      <c r="E513" s="1260"/>
      <c r="F513" s="1260"/>
      <c r="G513" s="1260"/>
      <c r="H513" s="1261"/>
      <c r="I513" s="41" t="s">
        <v>1960</v>
      </c>
      <c r="AC513" s="1265" t="s">
        <v>107</v>
      </c>
      <c r="AD513" s="1265"/>
      <c r="AE513" s="1265"/>
      <c r="AF513" s="1265"/>
      <c r="AG513" s="18"/>
      <c r="AH513" s="1427"/>
      <c r="AI513" s="1427"/>
      <c r="AJ513" s="1427"/>
      <c r="AK513" s="142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59"/>
      <c r="C514" s="1260"/>
      <c r="D514" s="1260"/>
      <c r="E514" s="1260"/>
      <c r="F514" s="1260"/>
      <c r="G514" s="1260"/>
      <c r="H514" s="1261"/>
      <c r="I514" t="s">
        <v>1961</v>
      </c>
      <c r="AC514" s="1276">
        <v>4</v>
      </c>
      <c r="AD514" s="1277"/>
      <c r="AE514" s="1277"/>
      <c r="AF514" s="1301"/>
      <c r="AG514" s="18"/>
      <c r="AH514" s="1427"/>
      <c r="AI514" s="1427"/>
      <c r="AJ514" s="1427"/>
      <c r="AK514" s="142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59"/>
      <c r="C515" s="1260"/>
      <c r="D515" s="1260"/>
      <c r="E515" s="1260"/>
      <c r="F515" s="1260"/>
      <c r="G515" s="1260"/>
      <c r="H515" s="1261"/>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59"/>
      <c r="C516" s="1260"/>
      <c r="D516" s="1260"/>
      <c r="E516" s="1260"/>
      <c r="F516" s="1260"/>
      <c r="G516" s="1260"/>
      <c r="H516" s="1261"/>
      <c r="I516" s="835" t="s">
        <v>1963</v>
      </c>
      <c r="J516" s="54"/>
      <c r="K516" s="54"/>
      <c r="L516" s="54"/>
      <c r="M516" s="54"/>
      <c r="N516" s="54"/>
      <c r="O516" s="54"/>
      <c r="P516" s="54"/>
      <c r="Q516" s="54"/>
      <c r="R516" s="54"/>
      <c r="S516" s="54"/>
      <c r="T516" s="54"/>
      <c r="U516" s="54"/>
      <c r="V516" s="54"/>
      <c r="W516" s="54"/>
      <c r="X516" s="54"/>
      <c r="Y516" s="54"/>
      <c r="Z516" s="54"/>
      <c r="AA516" s="54"/>
      <c r="AB516" s="54"/>
      <c r="AC516" s="1502">
        <v>0.75</v>
      </c>
      <c r="AD516" s="1503"/>
      <c r="AE516" s="1503"/>
      <c r="AF516" s="1504"/>
      <c r="AG516" s="47"/>
      <c r="AH516" s="1500"/>
      <c r="AI516" s="1500"/>
      <c r="AJ516" s="1500"/>
      <c r="AK516" s="150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56" t="s">
        <v>677</v>
      </c>
      <c r="C517" s="1257"/>
      <c r="D517" s="1257"/>
      <c r="E517" s="1257"/>
      <c r="F517" s="1257"/>
      <c r="G517" s="1257"/>
      <c r="H517" s="1258"/>
      <c r="I517" s="7" t="s">
        <v>678</v>
      </c>
      <c r="J517" s="7"/>
      <c r="K517" s="7"/>
      <c r="L517" s="7"/>
      <c r="M517" s="7"/>
      <c r="N517" s="7"/>
      <c r="O517" s="7"/>
      <c r="P517" s="7"/>
      <c r="Q517" s="7"/>
      <c r="R517" s="7"/>
      <c r="S517" s="7"/>
      <c r="T517" s="7"/>
      <c r="U517" s="7"/>
      <c r="V517" s="7"/>
      <c r="W517" s="7"/>
      <c r="AC517" s="1232">
        <v>4</v>
      </c>
      <c r="AD517" s="1039"/>
      <c r="AE517" s="1039"/>
      <c r="AF517" s="1039"/>
      <c r="AG517" s="18" t="s">
        <v>247</v>
      </c>
      <c r="AH517" s="1014">
        <v>2026</v>
      </c>
      <c r="AI517" s="1014"/>
      <c r="AJ517" s="1014"/>
      <c r="AK517" s="1015"/>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59"/>
      <c r="C518" s="1260"/>
      <c r="D518" s="1260"/>
      <c r="E518" s="1260"/>
      <c r="F518" s="1260"/>
      <c r="G518" s="1260"/>
      <c r="H518" s="1261"/>
      <c r="I518" t="s">
        <v>679</v>
      </c>
      <c r="AC518" s="1232">
        <v>4</v>
      </c>
      <c r="AD518" s="1039"/>
      <c r="AE518" s="1039"/>
      <c r="AF518" s="1039"/>
      <c r="AG518" s="18" t="s">
        <v>247</v>
      </c>
      <c r="AH518" s="1014">
        <v>2026</v>
      </c>
      <c r="AI518" s="1014"/>
      <c r="AJ518" s="1014"/>
      <c r="AK518" s="1015"/>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59"/>
      <c r="C519" s="1260"/>
      <c r="D519" s="1260"/>
      <c r="E519" s="1260"/>
      <c r="F519" s="1260"/>
      <c r="G519" s="1260"/>
      <c r="H519" s="1261"/>
      <c r="I519" s="54" t="s">
        <v>680</v>
      </c>
      <c r="J519" s="54"/>
      <c r="K519" s="54"/>
      <c r="L519" s="54"/>
      <c r="M519" s="54"/>
      <c r="N519" s="54"/>
      <c r="O519" s="54"/>
      <c r="P519" s="54"/>
      <c r="Q519" s="54"/>
      <c r="R519" s="54"/>
      <c r="S519" s="54"/>
      <c r="T519" s="54"/>
      <c r="U519" s="54"/>
      <c r="V519" s="54"/>
      <c r="W519" s="54"/>
      <c r="X519" s="54"/>
      <c r="Y519" s="54"/>
      <c r="Z519" s="54"/>
      <c r="AA519" s="54"/>
      <c r="AB519" s="54"/>
      <c r="AC519" s="1232">
        <v>12</v>
      </c>
      <c r="AD519" s="1039"/>
      <c r="AE519" s="1039"/>
      <c r="AF519" s="1039"/>
      <c r="AG519" s="47" t="s">
        <v>247</v>
      </c>
      <c r="AH519" s="1014">
        <v>2026</v>
      </c>
      <c r="AI519" s="1014"/>
      <c r="AJ519" s="1014"/>
      <c r="AK519" s="1015"/>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56" t="s">
        <v>681</v>
      </c>
      <c r="C520" s="1257"/>
      <c r="D520" s="1257"/>
      <c r="E520" s="1257"/>
      <c r="F520" s="1257"/>
      <c r="G520" s="1257"/>
      <c r="H520" s="1258"/>
      <c r="I520" s="7" t="s">
        <v>678</v>
      </c>
      <c r="J520" s="7"/>
      <c r="K520" s="7"/>
      <c r="L520" s="7"/>
      <c r="M520" s="7"/>
      <c r="N520" s="7"/>
      <c r="O520" s="7"/>
      <c r="P520" s="7"/>
      <c r="Q520" s="7"/>
      <c r="R520" s="7"/>
      <c r="S520" s="7"/>
      <c r="T520" s="7"/>
      <c r="U520" s="7"/>
      <c r="V520" s="7"/>
      <c r="W520" s="7"/>
      <c r="X520" s="7"/>
      <c r="Y520" s="7"/>
      <c r="Z520" s="7"/>
      <c r="AA520" s="7"/>
      <c r="AB520" s="7"/>
      <c r="AC520" s="1058">
        <v>4</v>
      </c>
      <c r="AD520" s="1059"/>
      <c r="AE520" s="1059"/>
      <c r="AF520" s="1059"/>
      <c r="AG520" s="228" t="s">
        <v>247</v>
      </c>
      <c r="AH520" s="1014">
        <v>2026</v>
      </c>
      <c r="AI520" s="1014"/>
      <c r="AJ520" s="1014"/>
      <c r="AK520" s="1015"/>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59"/>
      <c r="C521" s="1260"/>
      <c r="D521" s="1260"/>
      <c r="E521" s="1260"/>
      <c r="F521" s="1260"/>
      <c r="G521" s="1260"/>
      <c r="H521" s="1261"/>
      <c r="I521" t="s">
        <v>679</v>
      </c>
      <c r="AC521" s="1232">
        <v>4</v>
      </c>
      <c r="AD521" s="1039"/>
      <c r="AE521" s="1039"/>
      <c r="AF521" s="1039"/>
      <c r="AG521" s="18" t="s">
        <v>247</v>
      </c>
      <c r="AH521" s="1014">
        <v>2026</v>
      </c>
      <c r="AI521" s="1014"/>
      <c r="AJ521" s="1014"/>
      <c r="AK521" s="1015"/>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62"/>
      <c r="C522" s="1263"/>
      <c r="D522" s="1263"/>
      <c r="E522" s="1263"/>
      <c r="F522" s="1263"/>
      <c r="G522" s="1263"/>
      <c r="H522" s="1264"/>
      <c r="I522" s="54" t="s">
        <v>680</v>
      </c>
      <c r="J522" s="54"/>
      <c r="K522" s="54"/>
      <c r="L522" s="54"/>
      <c r="M522" s="54"/>
      <c r="N522" s="54"/>
      <c r="O522" s="54"/>
      <c r="P522" s="54"/>
      <c r="Q522" s="54"/>
      <c r="R522" s="54"/>
      <c r="S522" s="54"/>
      <c r="T522" s="54"/>
      <c r="U522" s="54"/>
      <c r="V522" s="54"/>
      <c r="W522" s="54"/>
      <c r="X522" s="54"/>
      <c r="Y522" s="54"/>
      <c r="Z522" s="54"/>
      <c r="AA522" s="54"/>
      <c r="AB522" s="54"/>
      <c r="AC522" s="1232">
        <v>12</v>
      </c>
      <c r="AD522" s="1039"/>
      <c r="AE522" s="1039"/>
      <c r="AF522" s="1039"/>
      <c r="AG522" s="47" t="s">
        <v>247</v>
      </c>
      <c r="AH522" s="1014">
        <v>2026</v>
      </c>
      <c r="AI522" s="1014"/>
      <c r="AJ522" s="1014"/>
      <c r="AK522" s="1015"/>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56" t="s">
        <v>682</v>
      </c>
      <c r="C523" s="1257"/>
      <c r="D523" s="1257"/>
      <c r="E523" s="1257"/>
      <c r="F523" s="1257"/>
      <c r="G523" s="1257"/>
      <c r="H523" s="1258"/>
      <c r="I523" s="6" t="s">
        <v>683</v>
      </c>
      <c r="J523" s="7"/>
      <c r="K523" s="7"/>
      <c r="L523" s="7"/>
      <c r="M523" s="7"/>
      <c r="N523" s="7"/>
      <c r="O523" s="1229" t="s">
        <v>2419</v>
      </c>
      <c r="P523" s="1230"/>
      <c r="Q523" s="1230"/>
      <c r="R523" s="1230"/>
      <c r="S523" s="1230"/>
      <c r="T523" s="1230"/>
      <c r="U523" s="1230"/>
      <c r="V523" s="1230"/>
      <c r="W523" s="1230"/>
      <c r="X523" s="1230"/>
      <c r="Y523" s="1230"/>
      <c r="Z523" s="1230"/>
      <c r="AA523" s="1230"/>
      <c r="AB523" s="64"/>
      <c r="AC523" s="1058" t="s">
        <v>123</v>
      </c>
      <c r="AD523" s="1059"/>
      <c r="AE523" s="1059"/>
      <c r="AF523" s="1059"/>
      <c r="AG523" s="228" t="s">
        <v>247</v>
      </c>
      <c r="AH523" s="1014"/>
      <c r="AI523" s="1014"/>
      <c r="AJ523" s="1014"/>
      <c r="AK523" s="1015"/>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59"/>
      <c r="C524" s="1260"/>
      <c r="D524" s="1260"/>
      <c r="E524" s="1260"/>
      <c r="F524" s="1260"/>
      <c r="G524" s="1260"/>
      <c r="H524" s="1261"/>
      <c r="I524" s="202" t="s">
        <v>684</v>
      </c>
      <c r="AB524" s="71"/>
      <c r="AC524" s="1232">
        <v>1</v>
      </c>
      <c r="AD524" s="1039"/>
      <c r="AE524" s="1039"/>
      <c r="AF524" s="1039"/>
      <c r="AG524" s="18" t="s">
        <v>247</v>
      </c>
      <c r="AH524" s="1014">
        <v>2020</v>
      </c>
      <c r="AI524" s="1014"/>
      <c r="AJ524" s="1014"/>
      <c r="AK524" s="1015"/>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59"/>
      <c r="C525" s="1260"/>
      <c r="D525" s="1260"/>
      <c r="E525" s="1260"/>
      <c r="F525" s="1260"/>
      <c r="G525" s="1260"/>
      <c r="H525" s="1261"/>
      <c r="I525" s="53" t="s">
        <v>685</v>
      </c>
      <c r="J525" s="54"/>
      <c r="K525" s="54"/>
      <c r="L525" s="54"/>
      <c r="M525" s="54"/>
      <c r="N525" s="54"/>
      <c r="O525" s="54"/>
      <c r="P525" s="54"/>
      <c r="Q525" s="54"/>
      <c r="R525" s="54"/>
      <c r="S525" s="54"/>
      <c r="T525" s="54"/>
      <c r="U525" s="54"/>
      <c r="V525" s="54"/>
      <c r="W525" s="54"/>
      <c r="X525" s="54"/>
      <c r="Y525" s="54"/>
      <c r="Z525" s="54"/>
      <c r="AA525" s="54"/>
      <c r="AB525" s="55"/>
      <c r="AC525" s="1232">
        <v>5</v>
      </c>
      <c r="AD525" s="1039"/>
      <c r="AE525" s="1039"/>
      <c r="AF525" s="1039"/>
      <c r="AG525" s="47" t="s">
        <v>247</v>
      </c>
      <c r="AH525" s="1014">
        <v>2020</v>
      </c>
      <c r="AI525" s="1014"/>
      <c r="AJ525" s="1014"/>
      <c r="AK525" s="1015"/>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59"/>
      <c r="C526" s="1260"/>
      <c r="D526" s="1260"/>
      <c r="E526" s="1260"/>
      <c r="F526" s="1260"/>
      <c r="G526" s="1260"/>
      <c r="H526" s="1261"/>
      <c r="I526" s="7" t="s">
        <v>686</v>
      </c>
      <c r="J526" s="7"/>
      <c r="K526" s="7"/>
      <c r="L526" s="7"/>
      <c r="M526" s="7"/>
      <c r="N526" s="7"/>
      <c r="O526" s="1229" t="s">
        <v>2420</v>
      </c>
      <c r="P526" s="1230"/>
      <c r="Q526" s="1230"/>
      <c r="R526" s="1230"/>
      <c r="S526" s="1230"/>
      <c r="T526" s="1230"/>
      <c r="U526" s="1230"/>
      <c r="V526" s="1230"/>
      <c r="W526" s="1230"/>
      <c r="X526" s="1230"/>
      <c r="Y526" s="1230"/>
      <c r="Z526" s="1230"/>
      <c r="AA526" s="1230"/>
      <c r="AC526" s="1232" t="s">
        <v>123</v>
      </c>
      <c r="AD526" s="1039"/>
      <c r="AE526" s="1039"/>
      <c r="AF526" s="1039"/>
      <c r="AG526" s="18" t="s">
        <v>247</v>
      </c>
      <c r="AH526" s="1014"/>
      <c r="AI526" s="1014"/>
      <c r="AJ526" s="1014"/>
      <c r="AK526" s="1015"/>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59"/>
      <c r="C527" s="1260"/>
      <c r="D527" s="1260"/>
      <c r="E527" s="1260"/>
      <c r="F527" s="1260"/>
      <c r="G527" s="1260"/>
      <c r="H527" s="1261"/>
      <c r="I527" t="s">
        <v>684</v>
      </c>
      <c r="AC527" s="1232">
        <v>1</v>
      </c>
      <c r="AD527" s="1039"/>
      <c r="AE527" s="1039"/>
      <c r="AF527" s="1039"/>
      <c r="AG527" s="18" t="s">
        <v>247</v>
      </c>
      <c r="AH527" s="1014">
        <v>2022</v>
      </c>
      <c r="AI527" s="1014"/>
      <c r="AJ527" s="1014"/>
      <c r="AK527" s="1015"/>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59"/>
      <c r="C528" s="1260"/>
      <c r="D528" s="1260"/>
      <c r="E528" s="1260"/>
      <c r="F528" s="1260"/>
      <c r="G528" s="1260"/>
      <c r="H528" s="1261"/>
      <c r="I528" s="54" t="s">
        <v>685</v>
      </c>
      <c r="J528" s="54"/>
      <c r="K528" s="54"/>
      <c r="L528" s="54"/>
      <c r="M528" s="54"/>
      <c r="N528" s="54"/>
      <c r="O528" s="54"/>
      <c r="P528" s="54"/>
      <c r="Q528" s="54"/>
      <c r="R528" s="54"/>
      <c r="S528" s="54"/>
      <c r="T528" s="54"/>
      <c r="U528" s="54"/>
      <c r="V528" s="54"/>
      <c r="W528" s="54"/>
      <c r="X528" s="54"/>
      <c r="Y528" s="54"/>
      <c r="Z528" s="54"/>
      <c r="AA528" s="54"/>
      <c r="AB528" s="54"/>
      <c r="AC528" s="1232">
        <v>5</v>
      </c>
      <c r="AD528" s="1039"/>
      <c r="AE528" s="1039"/>
      <c r="AF528" s="1039"/>
      <c r="AG528" s="47" t="s">
        <v>247</v>
      </c>
      <c r="AH528" s="1014">
        <v>2022</v>
      </c>
      <c r="AI528" s="1014"/>
      <c r="AJ528" s="1014"/>
      <c r="AK528" s="1015"/>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259"/>
      <c r="C529" s="1260"/>
      <c r="D529" s="1260"/>
      <c r="E529" s="1260"/>
      <c r="F529" s="1260"/>
      <c r="G529" s="1260"/>
      <c r="H529" s="1261"/>
      <c r="I529" s="7" t="s">
        <v>686</v>
      </c>
      <c r="J529" s="7"/>
      <c r="K529" s="7"/>
      <c r="L529" s="7"/>
      <c r="M529" s="7"/>
      <c r="N529" s="7"/>
      <c r="O529" s="1229" t="s">
        <v>2421</v>
      </c>
      <c r="P529" s="1230"/>
      <c r="Q529" s="1230"/>
      <c r="R529" s="1230"/>
      <c r="S529" s="1230"/>
      <c r="T529" s="1230"/>
      <c r="U529" s="1230"/>
      <c r="V529" s="1230"/>
      <c r="W529" s="1230"/>
      <c r="X529" s="1230"/>
      <c r="Y529" s="1230"/>
      <c r="Z529" s="1230"/>
      <c r="AA529" s="1230"/>
      <c r="AC529" s="1232" t="s">
        <v>123</v>
      </c>
      <c r="AD529" s="1039"/>
      <c r="AE529" s="1039"/>
      <c r="AF529" s="1039"/>
      <c r="AG529" s="18" t="s">
        <v>247</v>
      </c>
      <c r="AH529" s="1014"/>
      <c r="AI529" s="1014"/>
      <c r="AJ529" s="1014"/>
      <c r="AK529" s="1015"/>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259"/>
      <c r="C530" s="1260"/>
      <c r="D530" s="1260"/>
      <c r="E530" s="1260"/>
      <c r="F530" s="1260"/>
      <c r="G530" s="1260"/>
      <c r="H530" s="1261"/>
      <c r="I530" t="s">
        <v>684</v>
      </c>
      <c r="AC530" s="1232">
        <v>7</v>
      </c>
      <c r="AD530" s="1039"/>
      <c r="AE530" s="1039"/>
      <c r="AF530" s="1039"/>
      <c r="AG530" s="18" t="s">
        <v>247</v>
      </c>
      <c r="AH530" s="1014">
        <v>2023</v>
      </c>
      <c r="AI530" s="1014"/>
      <c r="AJ530" s="1014"/>
      <c r="AK530" s="1015"/>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259"/>
      <c r="C531" s="1260"/>
      <c r="D531" s="1260"/>
      <c r="E531" s="1260"/>
      <c r="F531" s="1260"/>
      <c r="G531" s="1260"/>
      <c r="H531" s="1261"/>
      <c r="I531" s="54" t="s">
        <v>685</v>
      </c>
      <c r="J531" s="54"/>
      <c r="K531" s="54"/>
      <c r="L531" s="54"/>
      <c r="M531" s="54"/>
      <c r="N531" s="54"/>
      <c r="O531" s="54"/>
      <c r="P531" s="54"/>
      <c r="Q531" s="54"/>
      <c r="R531" s="54"/>
      <c r="S531" s="54"/>
      <c r="T531" s="54"/>
      <c r="U531" s="54"/>
      <c r="V531" s="54"/>
      <c r="W531" s="54"/>
      <c r="X531" s="54"/>
      <c r="Y531" s="54"/>
      <c r="Z531" s="54"/>
      <c r="AA531" s="54"/>
      <c r="AB531" s="54"/>
      <c r="AC531" s="1232">
        <v>3</v>
      </c>
      <c r="AD531" s="1039"/>
      <c r="AE531" s="1039"/>
      <c r="AF531" s="1039"/>
      <c r="AG531" s="47" t="s">
        <v>247</v>
      </c>
      <c r="AH531" s="1014">
        <v>2024</v>
      </c>
      <c r="AI531" s="1014"/>
      <c r="AJ531" s="1014"/>
      <c r="AK531" s="1015"/>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259"/>
      <c r="C532" s="1260"/>
      <c r="D532" s="1260"/>
      <c r="E532" s="1260"/>
      <c r="F532" s="1260"/>
      <c r="G532" s="1260"/>
      <c r="H532" s="1261"/>
      <c r="I532" s="7" t="s">
        <v>686</v>
      </c>
      <c r="J532" s="7"/>
      <c r="K532" s="7"/>
      <c r="L532" s="7"/>
      <c r="M532" s="7"/>
      <c r="N532" s="7"/>
      <c r="O532" s="1229" t="s">
        <v>2422</v>
      </c>
      <c r="P532" s="1230"/>
      <c r="Q532" s="1230"/>
      <c r="R532" s="1230"/>
      <c r="S532" s="1230"/>
      <c r="T532" s="1230"/>
      <c r="U532" s="1230"/>
      <c r="V532" s="1230"/>
      <c r="W532" s="1230"/>
      <c r="X532" s="1230"/>
      <c r="Y532" s="1230"/>
      <c r="Z532" s="1230"/>
      <c r="AA532" s="1230"/>
      <c r="AC532" s="1232" t="s">
        <v>123</v>
      </c>
      <c r="AD532" s="1039"/>
      <c r="AE532" s="1039"/>
      <c r="AF532" s="1039"/>
      <c r="AG532" s="18" t="s">
        <v>247</v>
      </c>
      <c r="AH532" s="1014"/>
      <c r="AI532" s="1014"/>
      <c r="AJ532" s="1014"/>
      <c r="AK532" s="1015"/>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259"/>
      <c r="C533" s="1260"/>
      <c r="D533" s="1260"/>
      <c r="E533" s="1260"/>
      <c r="F533" s="1260"/>
      <c r="G533" s="1260"/>
      <c r="H533" s="1261"/>
      <c r="I533" t="s">
        <v>684</v>
      </c>
      <c r="AC533" s="1232">
        <v>4</v>
      </c>
      <c r="AD533" s="1039"/>
      <c r="AE533" s="1039"/>
      <c r="AF533" s="1039"/>
      <c r="AG533" s="18" t="s">
        <v>247</v>
      </c>
      <c r="AH533" s="1014">
        <v>2024</v>
      </c>
      <c r="AI533" s="1014"/>
      <c r="AJ533" s="1014"/>
      <c r="AK533" s="1015"/>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259"/>
      <c r="C534" s="1260"/>
      <c r="D534" s="1260"/>
      <c r="E534" s="1260"/>
      <c r="F534" s="1260"/>
      <c r="G534" s="1260"/>
      <c r="H534" s="1261"/>
      <c r="I534" s="54" t="s">
        <v>685</v>
      </c>
      <c r="J534" s="54"/>
      <c r="K534" s="54"/>
      <c r="L534" s="54"/>
      <c r="M534" s="54"/>
      <c r="N534" s="54"/>
      <c r="O534" s="54"/>
      <c r="P534" s="54"/>
      <c r="Q534" s="54"/>
      <c r="R534" s="54"/>
      <c r="S534" s="54"/>
      <c r="T534" s="54"/>
      <c r="U534" s="54"/>
      <c r="V534" s="54"/>
      <c r="W534" s="54"/>
      <c r="X534" s="54"/>
      <c r="Y534" s="54"/>
      <c r="Z534" s="54"/>
      <c r="AA534" s="54"/>
      <c r="AB534" s="54"/>
      <c r="AC534" s="1232">
        <v>7</v>
      </c>
      <c r="AD534" s="1039"/>
      <c r="AE534" s="1039"/>
      <c r="AF534" s="1039"/>
      <c r="AG534" s="47" t="s">
        <v>247</v>
      </c>
      <c r="AH534" s="1014">
        <v>2024</v>
      </c>
      <c r="AI534" s="1014"/>
      <c r="AJ534" s="1014"/>
      <c r="AK534" s="1015"/>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259"/>
      <c r="C535" s="1260"/>
      <c r="D535" s="1260"/>
      <c r="E535" s="1260"/>
      <c r="F535" s="1260"/>
      <c r="G535" s="1260"/>
      <c r="H535" s="1261"/>
      <c r="I535" s="7" t="s">
        <v>686</v>
      </c>
      <c r="J535" s="7"/>
      <c r="K535" s="7"/>
      <c r="L535" s="7"/>
      <c r="M535" s="7"/>
      <c r="N535" s="7"/>
      <c r="O535" s="1229" t="s">
        <v>2423</v>
      </c>
      <c r="P535" s="1230"/>
      <c r="Q535" s="1230"/>
      <c r="R535" s="1230"/>
      <c r="S535" s="1230"/>
      <c r="T535" s="1230"/>
      <c r="U535" s="1230"/>
      <c r="V535" s="1230"/>
      <c r="W535" s="1230"/>
      <c r="X535" s="1230"/>
      <c r="Y535" s="1230"/>
      <c r="Z535" s="1230"/>
      <c r="AA535" s="1230"/>
      <c r="AC535" s="1232" t="s">
        <v>123</v>
      </c>
      <c r="AD535" s="1039"/>
      <c r="AE535" s="1039"/>
      <c r="AF535" s="1039"/>
      <c r="AG535" s="18" t="s">
        <v>247</v>
      </c>
      <c r="AH535" s="1014"/>
      <c r="AI535" s="1014"/>
      <c r="AJ535" s="1014"/>
      <c r="AK535" s="1015"/>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259"/>
      <c r="C536" s="1260"/>
      <c r="D536" s="1260"/>
      <c r="E536" s="1260"/>
      <c r="F536" s="1260"/>
      <c r="G536" s="1260"/>
      <c r="H536" s="1261"/>
      <c r="I536" t="s">
        <v>684</v>
      </c>
      <c r="AC536" s="1232">
        <v>11</v>
      </c>
      <c r="AD536" s="1039"/>
      <c r="AE536" s="1039"/>
      <c r="AF536" s="1039"/>
      <c r="AG536" s="47" t="s">
        <v>247</v>
      </c>
      <c r="AH536" s="1014">
        <v>2024</v>
      </c>
      <c r="AI536" s="1014"/>
      <c r="AJ536" s="1014"/>
      <c r="AK536" s="1015"/>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259"/>
      <c r="C537" s="1260"/>
      <c r="D537" s="1260"/>
      <c r="E537" s="1260"/>
      <c r="F537" s="1260"/>
      <c r="G537" s="1260"/>
      <c r="H537" s="1261"/>
      <c r="I537" s="54" t="s">
        <v>685</v>
      </c>
      <c r="J537" s="54"/>
      <c r="K537" s="54"/>
      <c r="L537" s="54"/>
      <c r="M537" s="54"/>
      <c r="N537" s="54"/>
      <c r="O537" s="54"/>
      <c r="P537" s="54"/>
      <c r="Q537" s="54"/>
      <c r="R537" s="54"/>
      <c r="S537" s="54"/>
      <c r="T537" s="54"/>
      <c r="U537" s="54"/>
      <c r="V537" s="54"/>
      <c r="W537" s="54"/>
      <c r="X537" s="54"/>
      <c r="Y537" s="54"/>
      <c r="Z537" s="54"/>
      <c r="AA537" s="54"/>
      <c r="AB537" s="54"/>
      <c r="AC537" s="1232">
        <v>3</v>
      </c>
      <c r="AD537" s="1039"/>
      <c r="AE537" s="1039"/>
      <c r="AF537" s="1039"/>
      <c r="AG537" s="18" t="s">
        <v>247</v>
      </c>
      <c r="AH537" s="1014">
        <v>2026</v>
      </c>
      <c r="AI537" s="1014"/>
      <c r="AJ537" s="1014"/>
      <c r="AK537" s="1015"/>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259"/>
      <c r="C538" s="1260"/>
      <c r="D538" s="1260"/>
      <c r="E538" s="1260"/>
      <c r="F538" s="1260"/>
      <c r="G538" s="1260"/>
      <c r="H538" s="1261"/>
      <c r="I538" s="7" t="s">
        <v>686</v>
      </c>
      <c r="J538" s="7"/>
      <c r="K538" s="7"/>
      <c r="L538" s="7"/>
      <c r="M538" s="7"/>
      <c r="N538" s="7"/>
      <c r="O538" s="1229" t="s">
        <v>2424</v>
      </c>
      <c r="P538" s="1230"/>
      <c r="Q538" s="1230"/>
      <c r="R538" s="1230"/>
      <c r="S538" s="1230"/>
      <c r="T538" s="1230"/>
      <c r="U538" s="1230"/>
      <c r="V538" s="1230"/>
      <c r="W538" s="1230"/>
      <c r="X538" s="1230"/>
      <c r="Y538" s="1230"/>
      <c r="Z538" s="1230"/>
      <c r="AA538" s="1230"/>
      <c r="AC538" s="1232" t="s">
        <v>123</v>
      </c>
      <c r="AD538" s="1039"/>
      <c r="AE538" s="1039"/>
      <c r="AF538" s="1039"/>
      <c r="AG538" s="47" t="s">
        <v>247</v>
      </c>
      <c r="AH538" s="1014"/>
      <c r="AI538" s="1014"/>
      <c r="AJ538" s="1014"/>
      <c r="AK538" s="1015"/>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259"/>
      <c r="C539" s="1260"/>
      <c r="D539" s="1260"/>
      <c r="E539" s="1260"/>
      <c r="F539" s="1260"/>
      <c r="G539" s="1260"/>
      <c r="H539" s="1261"/>
      <c r="I539" t="s">
        <v>684</v>
      </c>
      <c r="AC539" s="1232" t="s">
        <v>123</v>
      </c>
      <c r="AD539" s="1039"/>
      <c r="AE539" s="1039"/>
      <c r="AF539" s="1039"/>
      <c r="AG539" s="18" t="s">
        <v>247</v>
      </c>
      <c r="AH539" s="1014">
        <v>2024</v>
      </c>
      <c r="AI539" s="1014"/>
      <c r="AJ539" s="1014"/>
      <c r="AK539" s="1015"/>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259"/>
      <c r="C540" s="1260"/>
      <c r="D540" s="1260"/>
      <c r="E540" s="1260"/>
      <c r="F540" s="1260"/>
      <c r="G540" s="1260"/>
      <c r="H540" s="1261"/>
      <c r="I540" s="54" t="s">
        <v>685</v>
      </c>
      <c r="J540" s="54"/>
      <c r="K540" s="54"/>
      <c r="L540" s="54"/>
      <c r="M540" s="54"/>
      <c r="N540" s="54"/>
      <c r="O540" s="54"/>
      <c r="P540" s="54"/>
      <c r="Q540" s="54"/>
      <c r="R540" s="54"/>
      <c r="S540" s="54"/>
      <c r="T540" s="54"/>
      <c r="U540" s="54"/>
      <c r="V540" s="54"/>
      <c r="W540" s="54"/>
      <c r="X540" s="54"/>
      <c r="Y540" s="54"/>
      <c r="Z540" s="54"/>
      <c r="AA540" s="54"/>
      <c r="AB540" s="54"/>
      <c r="AC540" s="1232">
        <v>3</v>
      </c>
      <c r="AD540" s="1039"/>
      <c r="AE540" s="1039"/>
      <c r="AF540" s="1039"/>
      <c r="AG540" s="47" t="s">
        <v>247</v>
      </c>
      <c r="AH540" s="1014">
        <v>2026</v>
      </c>
      <c r="AI540" s="1014"/>
      <c r="AJ540" s="1014"/>
      <c r="AK540" s="1015"/>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259"/>
      <c r="C541" s="1260"/>
      <c r="D541" s="1260"/>
      <c r="E541" s="1260"/>
      <c r="F541" s="1260"/>
      <c r="G541" s="1260"/>
      <c r="H541" s="1261"/>
      <c r="I541" s="7" t="s">
        <v>733</v>
      </c>
      <c r="J541" s="7"/>
      <c r="K541" s="7"/>
      <c r="L541" s="7"/>
      <c r="M541" s="7"/>
      <c r="N541" s="7"/>
      <c r="O541" s="7"/>
      <c r="P541" s="7"/>
      <c r="Q541" s="7"/>
      <c r="R541" s="7"/>
      <c r="S541" s="7"/>
      <c r="T541" s="7"/>
      <c r="U541" s="7"/>
      <c r="V541" s="7"/>
      <c r="W541" s="7"/>
      <c r="AC541" s="1232">
        <v>12</v>
      </c>
      <c r="AD541" s="1039"/>
      <c r="AE541" s="1039"/>
      <c r="AF541" s="1039"/>
      <c r="AG541" s="47" t="s">
        <v>247</v>
      </c>
      <c r="AH541" s="1014">
        <v>2026</v>
      </c>
      <c r="AI541" s="1014"/>
      <c r="AJ541" s="1014"/>
      <c r="AK541" s="1015"/>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259"/>
      <c r="C542" s="1260"/>
      <c r="D542" s="1260"/>
      <c r="E542" s="1260"/>
      <c r="F542" s="1260"/>
      <c r="G542" s="1260"/>
      <c r="H542" s="1261"/>
      <c r="I542" t="s">
        <v>734</v>
      </c>
      <c r="AC542" s="1232">
        <v>12</v>
      </c>
      <c r="AD542" s="1039"/>
      <c r="AE542" s="1039"/>
      <c r="AF542" s="1039"/>
      <c r="AG542" s="18" t="s">
        <v>247</v>
      </c>
      <c r="AH542" s="1014">
        <v>2026</v>
      </c>
      <c r="AI542" s="1014"/>
      <c r="AJ542" s="1014"/>
      <c r="AK542" s="1015"/>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259"/>
      <c r="C543" s="1260"/>
      <c r="D543" s="1260"/>
      <c r="E543" s="1260"/>
      <c r="F543" s="1260"/>
      <c r="G543" s="1260"/>
      <c r="H543" s="1261"/>
      <c r="I543" t="s">
        <v>735</v>
      </c>
      <c r="AC543" s="1232">
        <v>12</v>
      </c>
      <c r="AD543" s="1039"/>
      <c r="AE543" s="1039"/>
      <c r="AF543" s="1039"/>
      <c r="AG543" s="47" t="s">
        <v>247</v>
      </c>
      <c r="AH543" s="1014">
        <v>2028</v>
      </c>
      <c r="AI543" s="1014"/>
      <c r="AJ543" s="1014"/>
      <c r="AK543" s="1015"/>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259"/>
      <c r="C544" s="1260"/>
      <c r="D544" s="1260"/>
      <c r="E544" s="1260"/>
      <c r="F544" s="1260"/>
      <c r="G544" s="1260"/>
      <c r="H544" s="1261"/>
      <c r="I544" t="s">
        <v>736</v>
      </c>
      <c r="AC544" s="1232">
        <v>12</v>
      </c>
      <c r="AD544" s="1039"/>
      <c r="AE544" s="1039"/>
      <c r="AF544" s="1039"/>
      <c r="AG544" s="47" t="s">
        <v>247</v>
      </c>
      <c r="AH544" s="1014">
        <v>2028</v>
      </c>
      <c r="AI544" s="1014"/>
      <c r="AJ544" s="1014"/>
      <c r="AK544" s="1015"/>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262"/>
      <c r="C545" s="1263"/>
      <c r="D545" s="1263"/>
      <c r="E545" s="1263"/>
      <c r="F545" s="1263"/>
      <c r="G545" s="1263"/>
      <c r="H545" s="1264"/>
      <c r="I545" s="54" t="s">
        <v>1358</v>
      </c>
      <c r="J545" s="54"/>
      <c r="K545" s="54"/>
      <c r="L545" s="54"/>
      <c r="M545" s="54"/>
      <c r="N545" s="54"/>
      <c r="O545" s="54"/>
      <c r="P545" s="54"/>
      <c r="Q545" s="54"/>
      <c r="R545" s="54"/>
      <c r="S545" s="54"/>
      <c r="T545" s="54"/>
      <c r="U545" s="54"/>
      <c r="V545" s="54"/>
      <c r="W545" s="54"/>
      <c r="X545" s="54"/>
      <c r="Y545" s="54"/>
      <c r="Z545" s="54"/>
      <c r="AA545" s="54"/>
      <c r="AB545" s="54"/>
      <c r="AC545" s="1232">
        <v>3</v>
      </c>
      <c r="AD545" s="1039"/>
      <c r="AE545" s="1039"/>
      <c r="AF545" s="1039"/>
      <c r="AG545" s="47" t="s">
        <v>247</v>
      </c>
      <c r="AH545" s="1014">
        <v>2029</v>
      </c>
      <c r="AI545" s="1014"/>
      <c r="AJ545" s="1014"/>
      <c r="AK545" s="1015"/>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344" t="s">
        <v>496</v>
      </c>
      <c r="B547" s="1344"/>
      <c r="C547" s="1344"/>
      <c r="D547" s="1344"/>
      <c r="E547" s="1344"/>
      <c r="F547" s="1344"/>
      <c r="G547" s="1344"/>
      <c r="H547" s="1344"/>
      <c r="I547" s="1344"/>
      <c r="J547" s="1344"/>
      <c r="K547" s="1344"/>
      <c r="L547" s="1344"/>
      <c r="M547" s="1344"/>
      <c r="N547" s="1344"/>
      <c r="O547" s="1344"/>
      <c r="P547" s="1344"/>
      <c r="Q547" s="1344"/>
      <c r="R547" s="1344"/>
      <c r="S547" s="1344"/>
      <c r="T547" s="1344"/>
      <c r="U547" s="1344"/>
      <c r="V547" s="1344"/>
      <c r="W547" s="1344"/>
      <c r="X547" s="1344"/>
      <c r="Y547" s="1344"/>
      <c r="Z547" s="1344"/>
      <c r="AA547" s="1344"/>
      <c r="AB547" s="1344"/>
      <c r="AC547" s="1344"/>
      <c r="AD547" s="1344"/>
      <c r="AE547" s="1344"/>
      <c r="AF547" s="1344"/>
      <c r="AG547" s="1344"/>
      <c r="AH547" s="1344"/>
      <c r="AI547" s="1344"/>
      <c r="AJ547" s="1344"/>
      <c r="AK547" s="1344"/>
      <c r="AL547" s="1344"/>
      <c r="AM547" s="1344"/>
      <c r="AN547" s="1344"/>
      <c r="AO547" s="1344"/>
      <c r="AP547" s="1344"/>
      <c r="AQ547" s="1344"/>
      <c r="AR547" s="1344"/>
      <c r="AS547" s="1344"/>
      <c r="AT547" s="1344"/>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344"/>
      <c r="B548" s="1344"/>
      <c r="C548" s="1344"/>
      <c r="D548" s="1344"/>
      <c r="E548" s="1344"/>
      <c r="F548" s="1344"/>
      <c r="G548" s="1344"/>
      <c r="H548" s="1344"/>
      <c r="I548" s="1344"/>
      <c r="J548" s="1344"/>
      <c r="K548" s="1344"/>
      <c r="L548" s="1344"/>
      <c r="M548" s="1344"/>
      <c r="N548" s="1344"/>
      <c r="O548" s="1344"/>
      <c r="P548" s="1344"/>
      <c r="Q548" s="1344"/>
      <c r="R548" s="1344"/>
      <c r="S548" s="1344"/>
      <c r="T548" s="1344"/>
      <c r="U548" s="1344"/>
      <c r="V548" s="1344"/>
      <c r="W548" s="1344"/>
      <c r="X548" s="1344"/>
      <c r="Y548" s="1344"/>
      <c r="Z548" s="1344"/>
      <c r="AA548" s="1344"/>
      <c r="AB548" s="1344"/>
      <c r="AC548" s="1344"/>
      <c r="AD548" s="1344"/>
      <c r="AE548" s="1344"/>
      <c r="AF548" s="1344"/>
      <c r="AG548" s="1344"/>
      <c r="AH548" s="1344"/>
      <c r="AI548" s="1344"/>
      <c r="AJ548" s="1344"/>
      <c r="AK548" s="1344"/>
      <c r="AL548" s="1344"/>
      <c r="AM548" s="1344"/>
      <c r="AN548" s="1344"/>
      <c r="AO548" s="1344"/>
      <c r="AP548" s="1344"/>
      <c r="AQ548" s="1344"/>
      <c r="AR548" s="1344"/>
      <c r="AS548" s="1344"/>
      <c r="AT548" s="1344"/>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256" t="s">
        <v>2159</v>
      </c>
      <c r="C554" s="1257"/>
      <c r="D554" s="1257"/>
      <c r="E554" s="1257"/>
      <c r="F554" s="1257"/>
      <c r="G554" s="1257"/>
      <c r="H554" s="1257"/>
      <c r="I554" s="1257"/>
      <c r="J554" s="1257"/>
      <c r="K554" s="1257"/>
      <c r="L554" s="1257"/>
      <c r="M554" s="1350" t="s">
        <v>2133</v>
      </c>
      <c r="N554" s="1350"/>
      <c r="O554" s="1350"/>
      <c r="P554" s="1350"/>
      <c r="Q554" s="1256" t="s">
        <v>439</v>
      </c>
      <c r="R554" s="1257"/>
      <c r="S554" s="1258"/>
      <c r="T554" s="1256" t="s">
        <v>1964</v>
      </c>
      <c r="U554" s="1257"/>
      <c r="V554" s="1258"/>
      <c r="W554" s="1256" t="s">
        <v>738</v>
      </c>
      <c r="X554" s="1257"/>
      <c r="Y554" s="1258"/>
      <c r="Z554" s="1256" t="s">
        <v>1966</v>
      </c>
      <c r="AA554" s="1257"/>
      <c r="AB554" s="1257"/>
      <c r="AC554" s="1257"/>
      <c r="AD554" s="1258"/>
      <c r="AE554" s="1256" t="s">
        <v>1965</v>
      </c>
      <c r="AF554" s="1257"/>
      <c r="AG554" s="1257"/>
      <c r="AH554" s="1258"/>
      <c r="AI554" s="1256" t="s">
        <v>1967</v>
      </c>
      <c r="AJ554" s="1257"/>
      <c r="AK554" s="1257"/>
      <c r="AL554" s="1258"/>
      <c r="AM554" s="1256" t="s">
        <v>739</v>
      </c>
      <c r="AN554" s="1257"/>
      <c r="AO554" s="1257"/>
      <c r="AP554" s="1257"/>
      <c r="AQ554" s="1257"/>
      <c r="AR554" s="1257"/>
      <c r="AS554" s="125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259"/>
      <c r="C555" s="1260"/>
      <c r="D555" s="1260"/>
      <c r="E555" s="1260"/>
      <c r="F555" s="1260"/>
      <c r="G555" s="1260"/>
      <c r="H555" s="1260"/>
      <c r="I555" s="1260"/>
      <c r="J555" s="1260"/>
      <c r="K555" s="1260"/>
      <c r="L555" s="1260"/>
      <c r="M555" s="1350"/>
      <c r="N555" s="1350"/>
      <c r="O555" s="1350"/>
      <c r="P555" s="1350"/>
      <c r="Q555" s="1259"/>
      <c r="R555" s="1260"/>
      <c r="S555" s="1261"/>
      <c r="T555" s="1259"/>
      <c r="U555" s="1260"/>
      <c r="V555" s="1261"/>
      <c r="W555" s="1259"/>
      <c r="X555" s="1260"/>
      <c r="Y555" s="1261"/>
      <c r="Z555" s="1259"/>
      <c r="AA555" s="1260"/>
      <c r="AB555" s="1260"/>
      <c r="AC555" s="1260"/>
      <c r="AD555" s="1261"/>
      <c r="AE555" s="1259"/>
      <c r="AF555" s="1260"/>
      <c r="AG555" s="1260"/>
      <c r="AH555" s="1261"/>
      <c r="AI555" s="1259"/>
      <c r="AJ555" s="1260"/>
      <c r="AK555" s="1260"/>
      <c r="AL555" s="1261"/>
      <c r="AM555" s="1259"/>
      <c r="AN555" s="1260"/>
      <c r="AO555" s="1260"/>
      <c r="AP555" s="1260"/>
      <c r="AQ555" s="1260"/>
      <c r="AR555" s="1260"/>
      <c r="AS555" s="126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262"/>
      <c r="C556" s="1263"/>
      <c r="D556" s="1263"/>
      <c r="E556" s="1263"/>
      <c r="F556" s="1263"/>
      <c r="G556" s="1263"/>
      <c r="H556" s="1263"/>
      <c r="I556" s="1263"/>
      <c r="J556" s="1263"/>
      <c r="K556" s="1263"/>
      <c r="L556" s="1263"/>
      <c r="M556" s="1350"/>
      <c r="N556" s="1350"/>
      <c r="O556" s="1350"/>
      <c r="P556" s="1350"/>
      <c r="Q556" s="1262"/>
      <c r="R556" s="1263"/>
      <c r="S556" s="1264"/>
      <c r="T556" s="1262"/>
      <c r="U556" s="1263"/>
      <c r="V556" s="1264"/>
      <c r="W556" s="1262"/>
      <c r="X556" s="1263"/>
      <c r="Y556" s="1264"/>
      <c r="Z556" s="1262"/>
      <c r="AA556" s="1263"/>
      <c r="AB556" s="1263"/>
      <c r="AC556" s="1263"/>
      <c r="AD556" s="1264"/>
      <c r="AE556" s="1262"/>
      <c r="AF556" s="1263"/>
      <c r="AG556" s="1263"/>
      <c r="AH556" s="1264"/>
      <c r="AI556" s="1262"/>
      <c r="AJ556" s="1263"/>
      <c r="AK556" s="1263"/>
      <c r="AL556" s="1264"/>
      <c r="AM556" s="1262"/>
      <c r="AN556" s="1263"/>
      <c r="AO556" s="1263"/>
      <c r="AP556" s="1263"/>
      <c r="AQ556" s="1263"/>
      <c r="AR556" s="1263"/>
      <c r="AS556" s="126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898</v>
      </c>
      <c r="C557" s="1343" t="s">
        <v>2446</v>
      </c>
      <c r="D557" s="1343"/>
      <c r="E557" s="1343"/>
      <c r="F557" s="1343"/>
      <c r="G557" s="1343"/>
      <c r="H557" s="1343"/>
      <c r="I557" s="1343"/>
      <c r="J557" s="1343"/>
      <c r="K557" s="1343"/>
      <c r="L557" s="1343"/>
      <c r="M557" s="1231" t="s">
        <v>2148</v>
      </c>
      <c r="N557" s="1231"/>
      <c r="O557" s="1231"/>
      <c r="P557" s="1231"/>
      <c r="Q557" s="1217">
        <v>31</v>
      </c>
      <c r="R557" s="1217"/>
      <c r="S557" s="1218"/>
      <c r="T557" s="1216"/>
      <c r="U557" s="1217"/>
      <c r="V557" s="1218"/>
      <c r="W557" s="1219">
        <v>5.885E-2</v>
      </c>
      <c r="X557" s="1220"/>
      <c r="Y557" s="1221"/>
      <c r="Z557" s="1222" t="s">
        <v>2445</v>
      </c>
      <c r="AA557" s="1222"/>
      <c r="AB557" s="1222"/>
      <c r="AC557" s="1222"/>
      <c r="AD557" s="1222"/>
      <c r="AE557" s="1223">
        <v>1</v>
      </c>
      <c r="AF557" s="1224"/>
      <c r="AG557" s="1224"/>
      <c r="AH557" s="1225"/>
      <c r="AI557" s="1226"/>
      <c r="AJ557" s="1227"/>
      <c r="AK557" s="1227"/>
      <c r="AL557" s="1228"/>
      <c r="AM557" s="984">
        <v>21550353</v>
      </c>
      <c r="AN557" s="985"/>
      <c r="AO557" s="985"/>
      <c r="AP557" s="985"/>
      <c r="AQ557" s="985"/>
      <c r="AR557" s="985"/>
      <c r="AS557" s="986"/>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899</v>
      </c>
      <c r="C558" s="977" t="s">
        <v>2435</v>
      </c>
      <c r="D558" s="977"/>
      <c r="E558" s="977"/>
      <c r="F558" s="977"/>
      <c r="G558" s="977"/>
      <c r="H558" s="977"/>
      <c r="I558" s="977"/>
      <c r="J558" s="977"/>
      <c r="K558" s="977"/>
      <c r="L558" s="980"/>
      <c r="M558" s="1231" t="s">
        <v>2145</v>
      </c>
      <c r="N558" s="1231"/>
      <c r="O558" s="1231"/>
      <c r="P558" s="1231"/>
      <c r="Q558" s="1216">
        <v>31</v>
      </c>
      <c r="R558" s="1217"/>
      <c r="S558" s="1218"/>
      <c r="T558" s="1216"/>
      <c r="U558" s="1217"/>
      <c r="V558" s="1218"/>
      <c r="W558" s="1219">
        <v>0.03</v>
      </c>
      <c r="X558" s="1220"/>
      <c r="Y558" s="1221"/>
      <c r="Z558" s="1222" t="s">
        <v>2445</v>
      </c>
      <c r="AA558" s="1222"/>
      <c r="AB558" s="1222"/>
      <c r="AC558" s="1222"/>
      <c r="AD558" s="1222"/>
      <c r="AE558" s="1223">
        <v>2</v>
      </c>
      <c r="AF558" s="1224"/>
      <c r="AG558" s="1224"/>
      <c r="AH558" s="1225"/>
      <c r="AI558" s="1226"/>
      <c r="AJ558" s="1227"/>
      <c r="AK558" s="1227"/>
      <c r="AL558" s="1228"/>
      <c r="AM558" s="984">
        <v>8004681</v>
      </c>
      <c r="AN558" s="985"/>
      <c r="AO558" s="985"/>
      <c r="AP558" s="985"/>
      <c r="AQ558" s="985"/>
      <c r="AR558" s="985"/>
      <c r="AS558" s="986"/>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905</v>
      </c>
      <c r="C559" s="977" t="s">
        <v>2436</v>
      </c>
      <c r="D559" s="977"/>
      <c r="E559" s="977"/>
      <c r="F559" s="977"/>
      <c r="G559" s="977"/>
      <c r="H559" s="977"/>
      <c r="I559" s="977"/>
      <c r="J559" s="977"/>
      <c r="K559" s="977"/>
      <c r="L559" s="980"/>
      <c r="M559" s="1231" t="s">
        <v>2145</v>
      </c>
      <c r="N559" s="1231"/>
      <c r="O559" s="1231"/>
      <c r="P559" s="1231"/>
      <c r="Q559" s="1216">
        <v>31</v>
      </c>
      <c r="R559" s="1217"/>
      <c r="S559" s="1218"/>
      <c r="T559" s="1216"/>
      <c r="U559" s="1217"/>
      <c r="V559" s="1218"/>
      <c r="W559" s="1219">
        <v>0.03</v>
      </c>
      <c r="X559" s="1220"/>
      <c r="Y559" s="1221"/>
      <c r="Z559" s="1222" t="s">
        <v>2445</v>
      </c>
      <c r="AA559" s="1222"/>
      <c r="AB559" s="1222"/>
      <c r="AC559" s="1222"/>
      <c r="AD559" s="1222"/>
      <c r="AE559" s="1223">
        <v>3</v>
      </c>
      <c r="AF559" s="1224"/>
      <c r="AG559" s="1224"/>
      <c r="AH559" s="1225"/>
      <c r="AI559" s="1226"/>
      <c r="AJ559" s="1227"/>
      <c r="AK559" s="1227"/>
      <c r="AL559" s="1228"/>
      <c r="AM559" s="984">
        <v>1939794</v>
      </c>
      <c r="AN559" s="985"/>
      <c r="AO559" s="985"/>
      <c r="AP559" s="985"/>
      <c r="AQ559" s="985"/>
      <c r="AR559" s="985"/>
      <c r="AS559" s="986"/>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977" t="s">
        <v>2437</v>
      </c>
      <c r="D560" s="977"/>
      <c r="E560" s="977"/>
      <c r="F560" s="977"/>
      <c r="G560" s="977"/>
      <c r="H560" s="977"/>
      <c r="I560" s="977"/>
      <c r="J560" s="977"/>
      <c r="K560" s="977"/>
      <c r="L560" s="980"/>
      <c r="M560" s="1231" t="s">
        <v>2147</v>
      </c>
      <c r="N560" s="1231"/>
      <c r="O560" s="1231"/>
      <c r="P560" s="1231"/>
      <c r="Q560" s="1216">
        <v>31</v>
      </c>
      <c r="R560" s="1217"/>
      <c r="S560" s="1218"/>
      <c r="T560" s="1216"/>
      <c r="U560" s="1217"/>
      <c r="V560" s="1218"/>
      <c r="W560" s="1219">
        <v>0</v>
      </c>
      <c r="X560" s="1220"/>
      <c r="Y560" s="1221"/>
      <c r="Z560" s="1222" t="s">
        <v>2445</v>
      </c>
      <c r="AA560" s="1222"/>
      <c r="AB560" s="1222"/>
      <c r="AC560" s="1222"/>
      <c r="AD560" s="1222"/>
      <c r="AE560" s="1223">
        <v>4</v>
      </c>
      <c r="AF560" s="1224"/>
      <c r="AG560" s="1224"/>
      <c r="AH560" s="1225"/>
      <c r="AI560" s="1226"/>
      <c r="AJ560" s="1227"/>
      <c r="AK560" s="1227"/>
      <c r="AL560" s="1228"/>
      <c r="AM560" s="984">
        <v>2879448</v>
      </c>
      <c r="AN560" s="985"/>
      <c r="AO560" s="985"/>
      <c r="AP560" s="985"/>
      <c r="AQ560" s="985"/>
      <c r="AR560" s="985"/>
      <c r="AS560" s="986"/>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977" t="s">
        <v>2250</v>
      </c>
      <c r="D561" s="977"/>
      <c r="E561" s="977"/>
      <c r="F561" s="977"/>
      <c r="G561" s="977"/>
      <c r="H561" s="977"/>
      <c r="I561" s="977"/>
      <c r="J561" s="977"/>
      <c r="K561" s="977"/>
      <c r="L561" s="980"/>
      <c r="M561" s="1231" t="s">
        <v>2147</v>
      </c>
      <c r="N561" s="1231"/>
      <c r="O561" s="1231"/>
      <c r="P561" s="1231"/>
      <c r="Q561" s="1216">
        <v>31</v>
      </c>
      <c r="R561" s="1217"/>
      <c r="S561" s="1218"/>
      <c r="T561" s="1216"/>
      <c r="U561" s="1217"/>
      <c r="V561" s="1218"/>
      <c r="W561" s="1219">
        <v>0</v>
      </c>
      <c r="X561" s="1220"/>
      <c r="Y561" s="1221"/>
      <c r="Z561" s="1222" t="s">
        <v>2445</v>
      </c>
      <c r="AA561" s="1222"/>
      <c r="AB561" s="1222"/>
      <c r="AC561" s="1222"/>
      <c r="AD561" s="1222"/>
      <c r="AE561" s="1223">
        <v>5</v>
      </c>
      <c r="AF561" s="1224"/>
      <c r="AG561" s="1224"/>
      <c r="AH561" s="1225"/>
      <c r="AI561" s="1226"/>
      <c r="AJ561" s="1227"/>
      <c r="AK561" s="1227"/>
      <c r="AL561" s="1228"/>
      <c r="AM561" s="1505">
        <v>800000</v>
      </c>
      <c r="AN561" s="1506"/>
      <c r="AO561" s="1506"/>
      <c r="AP561" s="1506"/>
      <c r="AQ561" s="1506"/>
      <c r="AR561" s="1506"/>
      <c r="AS561" s="150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514" t="s">
        <v>2438</v>
      </c>
      <c r="D562" s="1514"/>
      <c r="E562" s="1514"/>
      <c r="F562" s="1514"/>
      <c r="G562" s="1514"/>
      <c r="H562" s="1514"/>
      <c r="I562" s="1514"/>
      <c r="J562" s="1514"/>
      <c r="K562" s="1514"/>
      <c r="L562" s="1514"/>
      <c r="M562" s="1231" t="s">
        <v>2145</v>
      </c>
      <c r="N562" s="1231"/>
      <c r="O562" s="1231"/>
      <c r="P562" s="1231"/>
      <c r="Q562" s="1216">
        <v>31</v>
      </c>
      <c r="R562" s="1217"/>
      <c r="S562" s="1218"/>
      <c r="T562" s="1216"/>
      <c r="U562" s="1217"/>
      <c r="V562" s="1218"/>
      <c r="W562" s="1219">
        <v>0.03</v>
      </c>
      <c r="X562" s="1220"/>
      <c r="Y562" s="1221"/>
      <c r="Z562" s="1222" t="s">
        <v>2445</v>
      </c>
      <c r="AA562" s="1222"/>
      <c r="AB562" s="1222"/>
      <c r="AC562" s="1222"/>
      <c r="AD562" s="1222"/>
      <c r="AE562" s="1223">
        <v>6</v>
      </c>
      <c r="AF562" s="1224"/>
      <c r="AG562" s="1224"/>
      <c r="AH562" s="1225"/>
      <c r="AI562" s="1226"/>
      <c r="AJ562" s="1227"/>
      <c r="AK562" s="1227"/>
      <c r="AL562" s="1228"/>
      <c r="AM562" s="1505">
        <v>1000000</v>
      </c>
      <c r="AN562" s="1506"/>
      <c r="AO562" s="1506"/>
      <c r="AP562" s="1506"/>
      <c r="AQ562" s="1506"/>
      <c r="AR562" s="1506"/>
      <c r="AS562" s="150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740</v>
      </c>
      <c r="C563" s="1343" t="s">
        <v>2442</v>
      </c>
      <c r="D563" s="1343"/>
      <c r="E563" s="1343"/>
      <c r="F563" s="1343"/>
      <c r="G563" s="1343"/>
      <c r="H563" s="1343"/>
      <c r="I563" s="1343"/>
      <c r="J563" s="1343"/>
      <c r="K563" s="1343"/>
      <c r="L563" s="1343"/>
      <c r="M563" s="1231" t="s">
        <v>2145</v>
      </c>
      <c r="N563" s="1231"/>
      <c r="O563" s="1231"/>
      <c r="P563" s="1231"/>
      <c r="Q563" s="1216">
        <v>31</v>
      </c>
      <c r="R563" s="1217"/>
      <c r="S563" s="1218"/>
      <c r="T563" s="1216"/>
      <c r="U563" s="1217"/>
      <c r="V563" s="1218"/>
      <c r="W563" s="1219">
        <v>0</v>
      </c>
      <c r="X563" s="1220"/>
      <c r="Y563" s="1221"/>
      <c r="Z563" s="1222" t="s">
        <v>2445</v>
      </c>
      <c r="AA563" s="1222"/>
      <c r="AB563" s="1222"/>
      <c r="AC563" s="1222"/>
      <c r="AD563" s="1222"/>
      <c r="AE563" s="1223">
        <v>7</v>
      </c>
      <c r="AF563" s="1224"/>
      <c r="AG563" s="1224"/>
      <c r="AH563" s="1225"/>
      <c r="AI563" s="1226"/>
      <c r="AJ563" s="1227"/>
      <c r="AK563" s="1227"/>
      <c r="AL563" s="1228"/>
      <c r="AM563" s="1505">
        <v>500000</v>
      </c>
      <c r="AN563" s="1506"/>
      <c r="AO563" s="1506"/>
      <c r="AP563" s="1506"/>
      <c r="AQ563" s="1506"/>
      <c r="AR563" s="1506"/>
      <c r="AS563" s="150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741</v>
      </c>
      <c r="C564" s="1343" t="s">
        <v>2443</v>
      </c>
      <c r="D564" s="1343"/>
      <c r="E564" s="1343"/>
      <c r="F564" s="1343"/>
      <c r="G564" s="1343"/>
      <c r="H564" s="1343"/>
      <c r="I564" s="1343"/>
      <c r="J564" s="1343"/>
      <c r="K564" s="1343"/>
      <c r="L564" s="1343"/>
      <c r="M564" s="1231" t="s">
        <v>2145</v>
      </c>
      <c r="N564" s="1231"/>
      <c r="O564" s="1231"/>
      <c r="P564" s="1231"/>
      <c r="Q564" s="1216">
        <v>31</v>
      </c>
      <c r="R564" s="1217"/>
      <c r="S564" s="1218"/>
      <c r="T564" s="1216"/>
      <c r="U564" s="1217"/>
      <c r="V564" s="1218"/>
      <c r="W564" s="1219">
        <v>0</v>
      </c>
      <c r="X564" s="1220"/>
      <c r="Y564" s="1221"/>
      <c r="Z564" s="1222" t="s">
        <v>2445</v>
      </c>
      <c r="AA564" s="1222"/>
      <c r="AB564" s="1222"/>
      <c r="AC564" s="1222"/>
      <c r="AD564" s="1222"/>
      <c r="AE564" s="1223">
        <v>8</v>
      </c>
      <c r="AF564" s="1224"/>
      <c r="AG564" s="1224"/>
      <c r="AH564" s="1225"/>
      <c r="AI564" s="1226"/>
      <c r="AJ564" s="1227"/>
      <c r="AK564" s="1227"/>
      <c r="AL564" s="1228"/>
      <c r="AM564" s="984">
        <v>375000</v>
      </c>
      <c r="AN564" s="985"/>
      <c r="AO564" s="985"/>
      <c r="AP564" s="985"/>
      <c r="AQ564" s="985"/>
      <c r="AR564" s="985"/>
      <c r="AS564" s="986"/>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544</v>
      </c>
      <c r="C565" s="1343" t="s">
        <v>2444</v>
      </c>
      <c r="D565" s="1343"/>
      <c r="E565" s="1343"/>
      <c r="F565" s="1343"/>
      <c r="G565" s="1343"/>
      <c r="H565" s="1343"/>
      <c r="I565" s="1343"/>
      <c r="J565" s="1343"/>
      <c r="K565" s="1343"/>
      <c r="L565" s="1343"/>
      <c r="M565" s="1231" t="s">
        <v>2147</v>
      </c>
      <c r="N565" s="1231"/>
      <c r="O565" s="1231"/>
      <c r="P565" s="1231"/>
      <c r="Q565" s="1216">
        <v>31</v>
      </c>
      <c r="R565" s="1217"/>
      <c r="S565" s="1218"/>
      <c r="T565" s="1216"/>
      <c r="U565" s="1217"/>
      <c r="V565" s="1218"/>
      <c r="W565" s="1219">
        <v>0</v>
      </c>
      <c r="X565" s="1220"/>
      <c r="Y565" s="1221"/>
      <c r="Z565" s="1222" t="s">
        <v>1952</v>
      </c>
      <c r="AA565" s="1222"/>
      <c r="AB565" s="1222"/>
      <c r="AC565" s="1222"/>
      <c r="AD565" s="1222"/>
      <c r="AE565" s="1223">
        <v>9</v>
      </c>
      <c r="AF565" s="1224"/>
      <c r="AG565" s="1224"/>
      <c r="AH565" s="1225"/>
      <c r="AI565" s="1226"/>
      <c r="AJ565" s="1227"/>
      <c r="AK565" s="1227"/>
      <c r="AL565" s="1228"/>
      <c r="AM565" s="984">
        <v>1490000</v>
      </c>
      <c r="AN565" s="985"/>
      <c r="AO565" s="985"/>
      <c r="AP565" s="985"/>
      <c r="AQ565" s="985"/>
      <c r="AR565" s="985"/>
      <c r="AS565" s="986"/>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514" t="s">
        <v>2439</v>
      </c>
      <c r="D566" s="1514"/>
      <c r="E566" s="1514"/>
      <c r="F566" s="1514"/>
      <c r="G566" s="1514"/>
      <c r="H566" s="1514"/>
      <c r="I566" s="1514"/>
      <c r="J566" s="1514"/>
      <c r="K566" s="1514"/>
      <c r="L566" s="1514"/>
      <c r="M566" s="1231" t="s">
        <v>2135</v>
      </c>
      <c r="N566" s="1231"/>
      <c r="O566" s="1231"/>
      <c r="P566" s="1231"/>
      <c r="Q566" s="1216"/>
      <c r="R566" s="1217"/>
      <c r="S566" s="1218"/>
      <c r="T566" s="1216"/>
      <c r="U566" s="1217"/>
      <c r="V566" s="1218"/>
      <c r="W566" s="1219"/>
      <c r="X566" s="1220"/>
      <c r="Y566" s="1221"/>
      <c r="Z566" s="1222" t="s">
        <v>1952</v>
      </c>
      <c r="AA566" s="1222"/>
      <c r="AB566" s="1222"/>
      <c r="AC566" s="1222"/>
      <c r="AD566" s="1222"/>
      <c r="AE566" s="1223"/>
      <c r="AF566" s="1224"/>
      <c r="AG566" s="1224"/>
      <c r="AH566" s="1225"/>
      <c r="AI566" s="1226"/>
      <c r="AJ566" s="1227"/>
      <c r="AK566" s="1227"/>
      <c r="AL566" s="1228"/>
      <c r="AM566" s="984">
        <f>1603055+600000+1</f>
        <v>2203056</v>
      </c>
      <c r="AN566" s="985"/>
      <c r="AO566" s="985"/>
      <c r="AP566" s="985"/>
      <c r="AQ566" s="985"/>
      <c r="AR566" s="985"/>
      <c r="AS566" s="986"/>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43" t="s">
        <v>2440</v>
      </c>
      <c r="D567" s="1343"/>
      <c r="E567" s="1343"/>
      <c r="F567" s="1343"/>
      <c r="G567" s="1343"/>
      <c r="H567" s="1343"/>
      <c r="I567" s="1343"/>
      <c r="J567" s="1343"/>
      <c r="K567" s="1343"/>
      <c r="L567" s="1343"/>
      <c r="M567" s="1231" t="s">
        <v>2139</v>
      </c>
      <c r="N567" s="1231"/>
      <c r="O567" s="1231"/>
      <c r="P567" s="1231"/>
      <c r="Q567" s="1216"/>
      <c r="R567" s="1217"/>
      <c r="S567" s="1218"/>
      <c r="T567" s="1216"/>
      <c r="U567" s="1217"/>
      <c r="V567" s="1218"/>
      <c r="W567" s="1219"/>
      <c r="X567" s="1220"/>
      <c r="Y567" s="1221"/>
      <c r="Z567" s="1222" t="s">
        <v>1952</v>
      </c>
      <c r="AA567" s="1222"/>
      <c r="AB567" s="1222"/>
      <c r="AC567" s="1222"/>
      <c r="AD567" s="1222"/>
      <c r="AE567" s="1223"/>
      <c r="AF567" s="1224"/>
      <c r="AG567" s="1224"/>
      <c r="AH567" s="1225"/>
      <c r="AI567" s="1226"/>
      <c r="AJ567" s="1227"/>
      <c r="AK567" s="1227"/>
      <c r="AL567" s="1228"/>
      <c r="AM567" s="984">
        <v>100</v>
      </c>
      <c r="AN567" s="985"/>
      <c r="AO567" s="985"/>
      <c r="AP567" s="985"/>
      <c r="AQ567" s="985"/>
      <c r="AR567" s="985"/>
      <c r="AS567" s="986"/>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43" t="s">
        <v>2441</v>
      </c>
      <c r="D568" s="1343"/>
      <c r="E568" s="1343"/>
      <c r="F568" s="1343"/>
      <c r="G568" s="1343"/>
      <c r="H568" s="1343"/>
      <c r="I568" s="1343"/>
      <c r="J568" s="1343"/>
      <c r="K568" s="1343"/>
      <c r="L568" s="1343"/>
      <c r="M568" s="1231" t="s">
        <v>2140</v>
      </c>
      <c r="N568" s="1231"/>
      <c r="O568" s="1231"/>
      <c r="P568" s="1231"/>
      <c r="Q568" s="1216"/>
      <c r="R568" s="1217"/>
      <c r="S568" s="1218"/>
      <c r="T568" s="1216"/>
      <c r="U568" s="1217"/>
      <c r="V568" s="1218"/>
      <c r="W568" s="1219"/>
      <c r="X568" s="1220"/>
      <c r="Y568" s="1221"/>
      <c r="Z568" s="1222" t="s">
        <v>1952</v>
      </c>
      <c r="AA568" s="1222"/>
      <c r="AB568" s="1222"/>
      <c r="AC568" s="1222"/>
      <c r="AD568" s="1222"/>
      <c r="AE568" s="1223"/>
      <c r="AF568" s="1224"/>
      <c r="AG568" s="1224"/>
      <c r="AH568" s="1225"/>
      <c r="AI568" s="1226"/>
      <c r="AJ568" s="1227"/>
      <c r="AK568" s="1227"/>
      <c r="AL568" s="1228"/>
      <c r="AM568" s="984">
        <f>2268000-179980</f>
        <v>2088020</v>
      </c>
      <c r="AN568" s="985"/>
      <c r="AO568" s="985"/>
      <c r="AP568" s="985"/>
      <c r="AQ568" s="985"/>
      <c r="AR568" s="985"/>
      <c r="AS568" s="986"/>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992" t="s">
        <v>356</v>
      </c>
      <c r="C569" s="993"/>
      <c r="D569" s="993"/>
      <c r="E569" s="993"/>
      <c r="F569" s="993"/>
      <c r="G569" s="993"/>
      <c r="H569" s="993"/>
      <c r="I569" s="993"/>
      <c r="J569" s="993"/>
      <c r="K569" s="993"/>
      <c r="L569" s="993"/>
      <c r="M569" s="993"/>
      <c r="N569" s="993"/>
      <c r="O569" s="993"/>
      <c r="P569" s="993"/>
      <c r="Q569" s="993"/>
      <c r="R569" s="993"/>
      <c r="S569" s="993"/>
      <c r="T569" s="993"/>
      <c r="U569" s="1508"/>
      <c r="V569" s="993"/>
      <c r="W569" s="993"/>
      <c r="X569" s="993"/>
      <c r="Y569" s="993"/>
      <c r="Z569" s="993"/>
      <c r="AA569" s="993"/>
      <c r="AB569" s="993"/>
      <c r="AC569" s="993"/>
      <c r="AD569" s="993"/>
      <c r="AE569" s="993"/>
      <c r="AF569" s="993"/>
      <c r="AG569" s="993"/>
      <c r="AH569" s="993"/>
      <c r="AI569" s="993"/>
      <c r="AJ569" s="993"/>
      <c r="AK569" s="993"/>
      <c r="AL569" s="994"/>
      <c r="AM569" s="1121">
        <f>SUM(AM557:AS568)</f>
        <v>42830452</v>
      </c>
      <c r="AN569" s="1122"/>
      <c r="AO569" s="1122"/>
      <c r="AP569" s="1122"/>
      <c r="AQ569" s="1122"/>
      <c r="AR569" s="1122"/>
      <c r="AS569" s="112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898</v>
      </c>
      <c r="B571" t="s">
        <v>81</v>
      </c>
      <c r="C571"/>
      <c r="G571" s="1198" t="str">
        <f>C557</f>
        <v xml:space="preserve">Banc of CA -Taxable Construction Loan </v>
      </c>
      <c r="H571" s="1198"/>
      <c r="I571" s="1198"/>
      <c r="J571" s="1198"/>
      <c r="K571" s="1198"/>
      <c r="L571" s="1198"/>
      <c r="M571" s="1198"/>
      <c r="N571" s="1198"/>
      <c r="O571" s="1198"/>
      <c r="P571" s="1198"/>
      <c r="Q571" s="1198"/>
      <c r="R571" s="1198"/>
      <c r="S571" s="12"/>
      <c r="T571" s="61" t="s">
        <v>899</v>
      </c>
      <c r="U571" t="s">
        <v>81</v>
      </c>
      <c r="Z571" s="1198" t="str">
        <f>C558</f>
        <v>HCD JSJFW</v>
      </c>
      <c r="AA571" s="1198"/>
      <c r="AB571" s="1198"/>
      <c r="AC571" s="1198"/>
      <c r="AD571" s="1198"/>
      <c r="AE571" s="1198"/>
      <c r="AF571" s="1198"/>
      <c r="AG571" s="1198"/>
      <c r="AH571" s="1198"/>
      <c r="AI571" s="1198"/>
      <c r="AJ571" s="1198"/>
      <c r="AK571" s="119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045" t="s">
        <v>2447</v>
      </c>
      <c r="H572" s="1045"/>
      <c r="I572" s="1045"/>
      <c r="J572" s="1045"/>
      <c r="K572" s="1045"/>
      <c r="L572" s="1045"/>
      <c r="M572" s="1045"/>
      <c r="N572" s="1045"/>
      <c r="O572" s="1045"/>
      <c r="P572" s="1045"/>
      <c r="Q572" s="1045"/>
      <c r="R572" s="1045"/>
      <c r="S572" s="12"/>
      <c r="T572" s="4"/>
      <c r="U572" t="s">
        <v>371</v>
      </c>
      <c r="Z572" s="1045" t="s">
        <v>2449</v>
      </c>
      <c r="AA572" s="1045"/>
      <c r="AB572" s="1045"/>
      <c r="AC572" s="1045"/>
      <c r="AD572" s="1045"/>
      <c r="AE572" s="1045"/>
      <c r="AF572" s="1045"/>
      <c r="AG572" s="1045"/>
      <c r="AH572" s="1045"/>
      <c r="AI572" s="1045"/>
      <c r="AJ572" s="1045"/>
      <c r="AK572" s="104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045" t="s">
        <v>115</v>
      </c>
      <c r="H573" s="1045"/>
      <c r="I573" s="1045"/>
      <c r="J573" s="1045"/>
      <c r="K573" s="1045"/>
      <c r="L573" s="1045"/>
      <c r="M573" s="1045"/>
      <c r="N573" s="1045"/>
      <c r="O573" s="1045"/>
      <c r="P573" s="1045"/>
      <c r="Q573" s="1045"/>
      <c r="R573" s="1045"/>
      <c r="T573" s="4"/>
      <c r="U573" t="s">
        <v>429</v>
      </c>
      <c r="Z573" s="1196" t="s">
        <v>109</v>
      </c>
      <c r="AA573" s="1196"/>
      <c r="AB573" s="1196"/>
      <c r="AC573" s="1196"/>
      <c r="AD573" s="1196"/>
      <c r="AE573" s="1196"/>
      <c r="AF573" s="1196"/>
      <c r="AG573" s="1196"/>
      <c r="AH573" s="1196"/>
      <c r="AI573" s="1196"/>
      <c r="AJ573" s="1196"/>
      <c r="AK573" s="119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C574"/>
      <c r="G574" s="1045" t="s">
        <v>2448</v>
      </c>
      <c r="H574" s="1045"/>
      <c r="I574" s="1045"/>
      <c r="J574" s="1045"/>
      <c r="K574" s="1045"/>
      <c r="L574" s="1045"/>
      <c r="M574" s="1045"/>
      <c r="N574" s="1045"/>
      <c r="O574" s="1045"/>
      <c r="P574" s="1045"/>
      <c r="Q574" s="1045"/>
      <c r="R574" s="1045"/>
      <c r="S574" s="12"/>
      <c r="T574" s="4"/>
      <c r="U574" t="s">
        <v>831</v>
      </c>
      <c r="Z574" s="1196" t="s">
        <v>2450</v>
      </c>
      <c r="AA574" s="1196"/>
      <c r="AB574" s="1196"/>
      <c r="AC574" s="1196"/>
      <c r="AD574" s="1196"/>
      <c r="AE574" s="1196"/>
      <c r="AF574" s="1196"/>
      <c r="AG574" s="1196"/>
      <c r="AH574" s="1196"/>
      <c r="AI574" s="1196"/>
      <c r="AJ574" s="1196"/>
      <c r="AK574" s="119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C575"/>
      <c r="G575" s="1199" t="s">
        <v>2473</v>
      </c>
      <c r="H575" s="1199"/>
      <c r="I575" s="1199"/>
      <c r="J575" s="1199"/>
      <c r="K575" s="1199"/>
      <c r="L575" s="1199"/>
      <c r="O575" s="42" t="s">
        <v>816</v>
      </c>
      <c r="P575" s="1197"/>
      <c r="Q575" s="1197"/>
      <c r="R575" s="1197"/>
      <c r="S575" s="14"/>
      <c r="T575" s="4"/>
      <c r="U575" t="s">
        <v>648</v>
      </c>
      <c r="Z575" s="1199" t="s">
        <v>2475</v>
      </c>
      <c r="AA575" s="1199"/>
      <c r="AB575" s="1199"/>
      <c r="AC575" s="1199"/>
      <c r="AD575" s="1199"/>
      <c r="AE575" s="1199"/>
      <c r="AH575" s="42" t="s">
        <v>816</v>
      </c>
      <c r="AI575" s="1197"/>
      <c r="AJ575" s="1197"/>
      <c r="AK575" s="119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C576"/>
      <c r="H576" s="1045" t="s">
        <v>2486</v>
      </c>
      <c r="I576" s="1045"/>
      <c r="J576" s="1045"/>
      <c r="K576" s="1045"/>
      <c r="L576" s="1045"/>
      <c r="M576" s="1045"/>
      <c r="N576" s="1045"/>
      <c r="O576" s="1045"/>
      <c r="P576" s="1045"/>
      <c r="Q576" s="1045"/>
      <c r="R576" s="1045"/>
      <c r="S576" s="12"/>
      <c r="T576" s="4"/>
      <c r="U576" t="s">
        <v>832</v>
      </c>
      <c r="AA576" s="1045" t="s">
        <v>2487</v>
      </c>
      <c r="AB576" s="1045"/>
      <c r="AC576" s="1045"/>
      <c r="AD576" s="1045"/>
      <c r="AE576" s="1045"/>
      <c r="AF576" s="1045"/>
      <c r="AG576" s="1045"/>
      <c r="AH576" s="1045"/>
      <c r="AI576" s="1045"/>
      <c r="AJ576" s="1045"/>
      <c r="AK576" s="1045"/>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834</v>
      </c>
      <c r="C577"/>
      <c r="N577" s="1036" t="s">
        <v>107</v>
      </c>
      <c r="O577" s="1036"/>
      <c r="T577" s="4"/>
      <c r="U577" t="s">
        <v>834</v>
      </c>
      <c r="AG577" s="1036" t="s">
        <v>107</v>
      </c>
      <c r="AH577" s="103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905</v>
      </c>
      <c r="B579" t="s">
        <v>81</v>
      </c>
      <c r="C579"/>
      <c r="G579" s="1198" t="str">
        <f>C559</f>
        <v>Ventura County HOME</v>
      </c>
      <c r="H579" s="1198"/>
      <c r="I579" s="1198"/>
      <c r="J579" s="1198"/>
      <c r="K579" s="1198"/>
      <c r="L579" s="1198"/>
      <c r="M579" s="1198"/>
      <c r="N579" s="1198"/>
      <c r="O579" s="1198"/>
      <c r="P579" s="1198"/>
      <c r="Q579" s="1198"/>
      <c r="R579" s="1198"/>
      <c r="T579" s="61" t="s">
        <v>430</v>
      </c>
      <c r="U579" t="s">
        <v>81</v>
      </c>
      <c r="Z579" s="1198" t="str">
        <f>C560</f>
        <v>HCD IIG</v>
      </c>
      <c r="AA579" s="1198"/>
      <c r="AB579" s="1198"/>
      <c r="AC579" s="1198"/>
      <c r="AD579" s="1198"/>
      <c r="AE579" s="1198"/>
      <c r="AF579" s="1198"/>
      <c r="AG579" s="1198"/>
      <c r="AH579" s="1198"/>
      <c r="AI579" s="1198"/>
      <c r="AJ579" s="1198"/>
      <c r="AK579" s="119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045" t="s">
        <v>2451</v>
      </c>
      <c r="H580" s="1045"/>
      <c r="I580" s="1045"/>
      <c r="J580" s="1045"/>
      <c r="K580" s="1045"/>
      <c r="L580" s="1045"/>
      <c r="M580" s="1045"/>
      <c r="N580" s="1045"/>
      <c r="O580" s="1045"/>
      <c r="P580" s="1045"/>
      <c r="Q580" s="1045"/>
      <c r="R580" s="1045"/>
      <c r="T580" s="4"/>
      <c r="U580" t="s">
        <v>371</v>
      </c>
      <c r="Z580" s="1045" t="s">
        <v>2449</v>
      </c>
      <c r="AA580" s="1045"/>
      <c r="AB580" s="1045"/>
      <c r="AC580" s="1045"/>
      <c r="AD580" s="1045"/>
      <c r="AE580" s="1045"/>
      <c r="AF580" s="1045"/>
      <c r="AG580" s="1045"/>
      <c r="AH580" s="1045"/>
      <c r="AI580" s="1045"/>
      <c r="AJ580" s="1045"/>
      <c r="AK580" s="104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196" t="s">
        <v>813</v>
      </c>
      <c r="H581" s="1196"/>
      <c r="I581" s="1196"/>
      <c r="J581" s="1196"/>
      <c r="K581" s="1196"/>
      <c r="L581" s="1196"/>
      <c r="M581" s="1196"/>
      <c r="N581" s="1196"/>
      <c r="O581" s="1196"/>
      <c r="P581" s="1196"/>
      <c r="Q581" s="1196"/>
      <c r="R581" s="1196"/>
      <c r="T581" s="4"/>
      <c r="U581" t="s">
        <v>429</v>
      </c>
      <c r="Z581" s="1045" t="s">
        <v>109</v>
      </c>
      <c r="AA581" s="1045"/>
      <c r="AB581" s="1045"/>
      <c r="AC581" s="1045"/>
      <c r="AD581" s="1045"/>
      <c r="AE581" s="1045"/>
      <c r="AF581" s="1045"/>
      <c r="AG581" s="1045"/>
      <c r="AH581" s="1045"/>
      <c r="AI581" s="1045"/>
      <c r="AJ581" s="1045"/>
      <c r="AK581" s="104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831</v>
      </c>
      <c r="C582"/>
      <c r="G582" s="1196" t="s">
        <v>2452</v>
      </c>
      <c r="H582" s="1196"/>
      <c r="I582" s="1196"/>
      <c r="J582" s="1196"/>
      <c r="K582" s="1196"/>
      <c r="L582" s="1196"/>
      <c r="M582" s="1196"/>
      <c r="N582" s="1196"/>
      <c r="O582" s="1196"/>
      <c r="P582" s="1196"/>
      <c r="Q582" s="1196"/>
      <c r="R582" s="1196"/>
      <c r="T582" s="4"/>
      <c r="U582" t="s">
        <v>831</v>
      </c>
      <c r="Z582" s="1045" t="s">
        <v>2450</v>
      </c>
      <c r="AA582" s="1045"/>
      <c r="AB582" s="1045"/>
      <c r="AC582" s="1045"/>
      <c r="AD582" s="1045"/>
      <c r="AE582" s="1045"/>
      <c r="AF582" s="1045"/>
      <c r="AG582" s="1045"/>
      <c r="AH582" s="1045"/>
      <c r="AI582" s="1045"/>
      <c r="AJ582" s="1045"/>
      <c r="AK582" s="104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648</v>
      </c>
      <c r="C583"/>
      <c r="G583" s="1199" t="s">
        <v>2476</v>
      </c>
      <c r="H583" s="1199"/>
      <c r="I583" s="1199"/>
      <c r="J583" s="1199"/>
      <c r="K583" s="1199"/>
      <c r="L583" s="1199"/>
      <c r="O583" s="42" t="s">
        <v>816</v>
      </c>
      <c r="P583" s="1197"/>
      <c r="Q583" s="1197"/>
      <c r="R583" s="1197"/>
      <c r="T583" s="4"/>
      <c r="U583" t="s">
        <v>648</v>
      </c>
      <c r="Z583" s="1199" t="s">
        <v>2475</v>
      </c>
      <c r="AA583" s="1199"/>
      <c r="AB583" s="1199"/>
      <c r="AC583" s="1199"/>
      <c r="AD583" s="1199"/>
      <c r="AE583" s="1199"/>
      <c r="AH583" s="42" t="s">
        <v>816</v>
      </c>
      <c r="AI583" s="1197"/>
      <c r="AJ583" s="1197"/>
      <c r="AK583" s="119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832</v>
      </c>
      <c r="C584"/>
      <c r="H584" s="1045" t="s">
        <v>2487</v>
      </c>
      <c r="I584" s="1045"/>
      <c r="J584" s="1045"/>
      <c r="K584" s="1045"/>
      <c r="L584" s="1045"/>
      <c r="M584" s="1045"/>
      <c r="N584" s="1045"/>
      <c r="O584" s="1045"/>
      <c r="P584" s="1045"/>
      <c r="Q584" s="1045"/>
      <c r="R584" s="1045"/>
      <c r="T584" s="4"/>
      <c r="U584" t="s">
        <v>832</v>
      </c>
      <c r="AA584" s="1045" t="s">
        <v>2142</v>
      </c>
      <c r="AB584" s="1045"/>
      <c r="AC584" s="1045"/>
      <c r="AD584" s="1045"/>
      <c r="AE584" s="1045"/>
      <c r="AF584" s="1045"/>
      <c r="AG584" s="1045"/>
      <c r="AH584" s="1045"/>
      <c r="AI584" s="1045"/>
      <c r="AJ584" s="1045"/>
      <c r="AK584" s="1045"/>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834</v>
      </c>
      <c r="C585"/>
      <c r="N585" s="1014" t="s">
        <v>107</v>
      </c>
      <c r="O585" s="1014"/>
      <c r="T585" s="4"/>
      <c r="U585" t="s">
        <v>834</v>
      </c>
      <c r="AG585" s="1014" t="s">
        <v>107</v>
      </c>
      <c r="AH585" s="1014"/>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198" t="str">
        <f>C561</f>
        <v>FHLB AHP</v>
      </c>
      <c r="H587" s="1198"/>
      <c r="I587" s="1198"/>
      <c r="J587" s="1198"/>
      <c r="K587" s="1198"/>
      <c r="L587" s="1198"/>
      <c r="M587" s="1198"/>
      <c r="N587" s="1198"/>
      <c r="O587" s="1198"/>
      <c r="P587" s="1198"/>
      <c r="Q587" s="1198"/>
      <c r="R587" s="1198"/>
      <c r="T587" s="61" t="s">
        <v>433</v>
      </c>
      <c r="U587" t="s">
        <v>81</v>
      </c>
      <c r="Z587" s="1198" t="str">
        <f>C562</f>
        <v>DDS Funds</v>
      </c>
      <c r="AA587" s="1198"/>
      <c r="AB587" s="1198"/>
      <c r="AC587" s="1198"/>
      <c r="AD587" s="1198"/>
      <c r="AE587" s="1198"/>
      <c r="AF587" s="1198"/>
      <c r="AG587" s="1198"/>
      <c r="AH587" s="1198"/>
      <c r="AI587" s="1198"/>
      <c r="AJ587" s="1198"/>
      <c r="AK587" s="119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045" t="s">
        <v>2453</v>
      </c>
      <c r="H588" s="1045"/>
      <c r="I588" s="1045"/>
      <c r="J588" s="1045"/>
      <c r="K588" s="1045"/>
      <c r="L588" s="1045"/>
      <c r="M588" s="1045"/>
      <c r="N588" s="1045"/>
      <c r="O588" s="1045"/>
      <c r="P588" s="1045"/>
      <c r="Q588" s="1045"/>
      <c r="R588" s="1045"/>
      <c r="T588" s="4"/>
      <c r="U588" t="s">
        <v>371</v>
      </c>
      <c r="Z588" s="1045" t="s">
        <v>2455</v>
      </c>
      <c r="AA588" s="1045"/>
      <c r="AB588" s="1045"/>
      <c r="AC588" s="1045"/>
      <c r="AD588" s="1045"/>
      <c r="AE588" s="1045"/>
      <c r="AF588" s="1045"/>
      <c r="AG588" s="1045"/>
      <c r="AH588" s="1045"/>
      <c r="AI588" s="1045"/>
      <c r="AJ588" s="1045"/>
      <c r="AK588" s="1045"/>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196" t="s">
        <v>113</v>
      </c>
      <c r="H589" s="1196"/>
      <c r="I589" s="1196"/>
      <c r="J589" s="1196"/>
      <c r="K589" s="1196"/>
      <c r="L589" s="1196"/>
      <c r="M589" s="1196"/>
      <c r="N589" s="1196"/>
      <c r="O589" s="1196"/>
      <c r="P589" s="1196"/>
      <c r="Q589" s="1196"/>
      <c r="R589" s="1196"/>
      <c r="T589" s="4"/>
      <c r="U589" t="s">
        <v>429</v>
      </c>
      <c r="Z589" s="1045" t="s">
        <v>109</v>
      </c>
      <c r="AA589" s="1045"/>
      <c r="AB589" s="1045"/>
      <c r="AC589" s="1045"/>
      <c r="AD589" s="1045"/>
      <c r="AE589" s="1045"/>
      <c r="AF589" s="1045"/>
      <c r="AG589" s="1045"/>
      <c r="AH589" s="1045"/>
      <c r="AI589" s="1045"/>
      <c r="AJ589" s="1045"/>
      <c r="AK589" s="104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831</v>
      </c>
      <c r="C590"/>
      <c r="G590" s="1196" t="s">
        <v>2454</v>
      </c>
      <c r="H590" s="1196"/>
      <c r="I590" s="1196"/>
      <c r="J590" s="1196"/>
      <c r="K590" s="1196"/>
      <c r="L590" s="1196"/>
      <c r="M590" s="1196"/>
      <c r="N590" s="1196"/>
      <c r="O590" s="1196"/>
      <c r="P590" s="1196"/>
      <c r="Q590" s="1196"/>
      <c r="R590" s="1196"/>
      <c r="T590" s="4"/>
      <c r="U590" t="s">
        <v>831</v>
      </c>
      <c r="Z590" s="1045" t="s">
        <v>2456</v>
      </c>
      <c r="AA590" s="1045"/>
      <c r="AB590" s="1045"/>
      <c r="AC590" s="1045"/>
      <c r="AD590" s="1045"/>
      <c r="AE590" s="1045"/>
      <c r="AF590" s="1045"/>
      <c r="AG590" s="1045"/>
      <c r="AH590" s="1045"/>
      <c r="AI590" s="1045"/>
      <c r="AJ590" s="1045"/>
      <c r="AK590" s="104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648</v>
      </c>
      <c r="C591"/>
      <c r="G591" s="1199" t="s">
        <v>2477</v>
      </c>
      <c r="H591" s="1199"/>
      <c r="I591" s="1199"/>
      <c r="J591" s="1199"/>
      <c r="K591" s="1199"/>
      <c r="L591" s="1199"/>
      <c r="O591" s="42" t="s">
        <v>816</v>
      </c>
      <c r="P591" s="1197"/>
      <c r="Q591" s="1197"/>
      <c r="R591" s="1197"/>
      <c r="T591" s="4"/>
      <c r="U591" t="s">
        <v>648</v>
      </c>
      <c r="Z591" s="1199" t="s">
        <v>2479</v>
      </c>
      <c r="AA591" s="1199"/>
      <c r="AB591" s="1199"/>
      <c r="AC591" s="1199"/>
      <c r="AD591" s="1199"/>
      <c r="AE591" s="1199"/>
      <c r="AH591" s="42" t="s">
        <v>816</v>
      </c>
      <c r="AI591" s="1197"/>
      <c r="AJ591" s="1197"/>
      <c r="AK591" s="119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832</v>
      </c>
      <c r="C592"/>
      <c r="H592" s="1045" t="s">
        <v>2478</v>
      </c>
      <c r="I592" s="1045"/>
      <c r="J592" s="1045"/>
      <c r="K592" s="1045"/>
      <c r="L592" s="1045"/>
      <c r="M592" s="1045"/>
      <c r="N592" s="1045"/>
      <c r="O592" s="1045"/>
      <c r="P592" s="1045"/>
      <c r="Q592" s="1045"/>
      <c r="R592" s="1045"/>
      <c r="T592" s="4"/>
      <c r="U592" t="s">
        <v>832</v>
      </c>
      <c r="AA592" s="1045" t="s">
        <v>2488</v>
      </c>
      <c r="AB592" s="1045"/>
      <c r="AC592" s="1045"/>
      <c r="AD592" s="1045"/>
      <c r="AE592" s="1045"/>
      <c r="AF592" s="1045"/>
      <c r="AG592" s="1045"/>
      <c r="AH592" s="1045"/>
      <c r="AI592" s="1045"/>
      <c r="AJ592" s="1045"/>
      <c r="AK592" s="1045"/>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834</v>
      </c>
      <c r="C593"/>
      <c r="N593" s="1014" t="s">
        <v>107</v>
      </c>
      <c r="O593" s="1014"/>
      <c r="T593" s="4"/>
      <c r="U593" t="s">
        <v>834</v>
      </c>
      <c r="AG593" s="1014" t="s">
        <v>107</v>
      </c>
      <c r="AH593" s="1014"/>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740</v>
      </c>
      <c r="B595" t="s">
        <v>81</v>
      </c>
      <c r="C595"/>
      <c r="G595" s="1198" t="str">
        <f>C563</f>
        <v>RDA Funds</v>
      </c>
      <c r="H595" s="1198"/>
      <c r="I595" s="1198"/>
      <c r="J595" s="1198"/>
      <c r="K595" s="1198"/>
      <c r="L595" s="1198"/>
      <c r="M595" s="1198"/>
      <c r="N595" s="1198"/>
      <c r="O595" s="1198"/>
      <c r="P595" s="1198"/>
      <c r="Q595" s="1198"/>
      <c r="R595" s="1198"/>
      <c r="T595" s="61" t="s">
        <v>741</v>
      </c>
      <c r="U595" t="s">
        <v>81</v>
      </c>
      <c r="Z595" s="1198" t="str">
        <f>C564</f>
        <v>ERF Funds</v>
      </c>
      <c r="AA595" s="1198"/>
      <c r="AB595" s="1198"/>
      <c r="AC595" s="1198"/>
      <c r="AD595" s="1198"/>
      <c r="AE595" s="1198"/>
      <c r="AF595" s="1198"/>
      <c r="AG595" s="1198"/>
      <c r="AH595" s="1198"/>
      <c r="AI595" s="1198"/>
      <c r="AJ595" s="1198"/>
      <c r="AK595" s="119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041" t="s">
        <v>2457</v>
      </c>
      <c r="H596" s="1045"/>
      <c r="I596" s="1045"/>
      <c r="J596" s="1045"/>
      <c r="K596" s="1045"/>
      <c r="L596" s="1045"/>
      <c r="M596" s="1045"/>
      <c r="N596" s="1045"/>
      <c r="O596" s="1045"/>
      <c r="P596" s="1045"/>
      <c r="Q596" s="1045"/>
      <c r="R596" s="1045"/>
      <c r="T596" s="4"/>
      <c r="U596" t="s">
        <v>371</v>
      </c>
      <c r="Z596" s="1041" t="s">
        <v>2457</v>
      </c>
      <c r="AA596" s="1045"/>
      <c r="AB596" s="1045"/>
      <c r="AC596" s="1045"/>
      <c r="AD596" s="1045"/>
      <c r="AE596" s="1045"/>
      <c r="AF596" s="1045"/>
      <c r="AG596" s="1045"/>
      <c r="AH596" s="1045"/>
      <c r="AI596" s="1045"/>
      <c r="AJ596" s="1045"/>
      <c r="AK596" s="1045"/>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041" t="s">
        <v>2338</v>
      </c>
      <c r="H597" s="1045"/>
      <c r="I597" s="1045"/>
      <c r="J597" s="1045"/>
      <c r="K597" s="1045"/>
      <c r="L597" s="1045"/>
      <c r="M597" s="1045"/>
      <c r="N597" s="1045"/>
      <c r="O597" s="1045"/>
      <c r="P597" s="1045"/>
      <c r="Q597" s="1045"/>
      <c r="R597" s="1045"/>
      <c r="S597"/>
      <c r="T597" s="4"/>
      <c r="U597" t="s">
        <v>429</v>
      </c>
      <c r="V597"/>
      <c r="W597"/>
      <c r="X597"/>
      <c r="Y597"/>
      <c r="Z597" s="1041" t="s">
        <v>2338</v>
      </c>
      <c r="AA597" s="1045"/>
      <c r="AB597" s="1045"/>
      <c r="AC597" s="1045"/>
      <c r="AD597" s="1045"/>
      <c r="AE597" s="1045"/>
      <c r="AF597" s="1045"/>
      <c r="AG597" s="1045"/>
      <c r="AH597" s="1045"/>
      <c r="AI597" s="1045"/>
      <c r="AJ597" s="1045"/>
      <c r="AK597" s="104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831</v>
      </c>
      <c r="C598"/>
      <c r="D598"/>
      <c r="E598"/>
      <c r="F598"/>
      <c r="G598" s="1041" t="s">
        <v>2458</v>
      </c>
      <c r="H598" s="1045"/>
      <c r="I598" s="1045"/>
      <c r="J598" s="1045"/>
      <c r="K598" s="1045"/>
      <c r="L598" s="1045"/>
      <c r="M598" s="1045"/>
      <c r="N598" s="1045"/>
      <c r="O598" s="1045"/>
      <c r="P598" s="1045"/>
      <c r="Q598" s="1045"/>
      <c r="R598" s="1045"/>
      <c r="S598"/>
      <c r="T598" s="4"/>
      <c r="U598" t="s">
        <v>831</v>
      </c>
      <c r="V598"/>
      <c r="W598"/>
      <c r="X598"/>
      <c r="Y598"/>
      <c r="Z598" s="1041" t="s">
        <v>2458</v>
      </c>
      <c r="AA598" s="1045"/>
      <c r="AB598" s="1045"/>
      <c r="AC598" s="1045"/>
      <c r="AD598" s="1045"/>
      <c r="AE598" s="1045"/>
      <c r="AF598" s="1045"/>
      <c r="AG598" s="1045"/>
      <c r="AH598" s="1045"/>
      <c r="AI598" s="1045"/>
      <c r="AJ598" s="1045"/>
      <c r="AK598" s="1045"/>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2200</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648</v>
      </c>
      <c r="C599"/>
      <c r="D599"/>
      <c r="E599"/>
      <c r="F599"/>
      <c r="G599" s="1199" t="s">
        <v>2485</v>
      </c>
      <c r="H599" s="1199"/>
      <c r="I599" s="1199"/>
      <c r="J599" s="1199"/>
      <c r="K599" s="1199"/>
      <c r="L599" s="1199"/>
      <c r="M599"/>
      <c r="N599"/>
      <c r="O599" s="42" t="s">
        <v>816</v>
      </c>
      <c r="P599" s="1197"/>
      <c r="Q599" s="1197"/>
      <c r="R599" s="1197"/>
      <c r="S599"/>
      <c r="T599" s="4"/>
      <c r="U599" t="s">
        <v>648</v>
      </c>
      <c r="V599"/>
      <c r="W599"/>
      <c r="X599"/>
      <c r="Y599"/>
      <c r="Z599" s="1199" t="s">
        <v>2485</v>
      </c>
      <c r="AA599" s="1199"/>
      <c r="AB599" s="1199"/>
      <c r="AC599" s="1199"/>
      <c r="AD599" s="1199"/>
      <c r="AE599" s="1199"/>
      <c r="AF599"/>
      <c r="AG599"/>
      <c r="AH599" s="42" t="s">
        <v>816</v>
      </c>
      <c r="AI599" s="1197"/>
      <c r="AJ599" s="1197"/>
      <c r="AK599" s="1197"/>
      <c r="AL599"/>
      <c r="AZ599" s="5" t="s">
        <v>440</v>
      </c>
      <c r="BA599" s="41"/>
      <c r="BB599" s="41"/>
      <c r="BC599" s="41"/>
      <c r="BD599" s="41"/>
      <c r="BE599" s="212" t="s">
        <v>350</v>
      </c>
      <c r="BF599" s="213"/>
      <c r="BG599" s="1201"/>
      <c r="BH599" s="1203"/>
      <c r="BI599" s="212" t="s">
        <v>351</v>
      </c>
      <c r="BJ599" s="213"/>
      <c r="BK599" s="1201"/>
      <c r="BL599" s="1203"/>
      <c r="BN599" s="1201">
        <f>IF(B703="SRO/Studio",G703,0)</f>
        <v>0</v>
      </c>
      <c r="BO599" s="1202"/>
      <c r="BP599" s="1202"/>
      <c r="BQ599" s="1202"/>
      <c r="BR599" s="1212"/>
      <c r="BS599" s="1201">
        <f>IF(B703="1 Bedroom",G703,0)</f>
        <v>13</v>
      </c>
      <c r="BT599" s="1202"/>
      <c r="BU599" s="1202"/>
      <c r="BV599" s="1202"/>
      <c r="BW599" s="1203"/>
      <c r="BX599" s="1201">
        <f>IF(B703="2 Bedrooms",G703,0)</f>
        <v>0</v>
      </c>
      <c r="BY599" s="1202"/>
      <c r="BZ599" s="1202"/>
      <c r="CA599" s="1202"/>
      <c r="CB599" s="1203"/>
      <c r="CC599" s="1201">
        <f>IF(B703="3 Bedrooms",G703,0)</f>
        <v>0</v>
      </c>
      <c r="CD599" s="1202"/>
      <c r="CE599" s="1202"/>
      <c r="CF599" s="1202"/>
      <c r="CG599" s="1203"/>
      <c r="CH599" s="1201">
        <f>IF(B703="4 Bedrooms",G703,0)</f>
        <v>0</v>
      </c>
      <c r="CI599" s="1202"/>
      <c r="CJ599" s="1202"/>
      <c r="CK599" s="1202"/>
      <c r="CL599" s="1203"/>
      <c r="CM599" s="1210">
        <f>IF(B703="5 Bedrooms",G703,0)</f>
        <v>0</v>
      </c>
      <c r="CN599" s="1211"/>
      <c r="CO599" s="1211"/>
      <c r="CP599" s="1211"/>
      <c r="CQ599" s="1212"/>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2.95" customHeight="1">
      <c r="A600" s="4"/>
      <c r="B600" t="s">
        <v>832</v>
      </c>
      <c r="C600"/>
      <c r="D600"/>
      <c r="E600"/>
      <c r="F600"/>
      <c r="G600"/>
      <c r="H600" s="1045" t="s">
        <v>2145</v>
      </c>
      <c r="I600" s="1045"/>
      <c r="J600" s="1045"/>
      <c r="K600" s="1045"/>
      <c r="L600" s="1045"/>
      <c r="M600" s="1045"/>
      <c r="N600" s="1045"/>
      <c r="O600" s="1045"/>
      <c r="P600" s="1045"/>
      <c r="Q600" s="1045"/>
      <c r="R600" s="1045"/>
      <c r="S600"/>
      <c r="T600" s="4"/>
      <c r="U600" t="s">
        <v>832</v>
      </c>
      <c r="V600"/>
      <c r="W600"/>
      <c r="X600"/>
      <c r="Y600"/>
      <c r="Z600"/>
      <c r="AA600" s="1045" t="s">
        <v>2142</v>
      </c>
      <c r="AB600" s="1045"/>
      <c r="AC600" s="1045"/>
      <c r="AD600" s="1045"/>
      <c r="AE600" s="1045"/>
      <c r="AF600" s="1045"/>
      <c r="AG600" s="1045"/>
      <c r="AH600" s="1045"/>
      <c r="AI600" s="1045"/>
      <c r="AJ600" s="1045"/>
      <c r="AK600" s="1045"/>
      <c r="AL600"/>
      <c r="AZ600" s="5" t="s">
        <v>441</v>
      </c>
      <c r="BA600" s="41"/>
      <c r="BB600" s="41"/>
      <c r="BC600" s="41"/>
      <c r="BD600" s="41"/>
      <c r="BE600" s="1207">
        <f>IF(AND(AH703&lt;=0.5,AH703&gt;=0.36),1,0)</f>
        <v>0</v>
      </c>
      <c r="BF600" s="1209"/>
      <c r="BG600" s="1201">
        <f t="shared" ref="BG600:BG623" si="1">IF(BE600=1,G703,0)</f>
        <v>0</v>
      </c>
      <c r="BH600" s="1203"/>
      <c r="BI600" s="1207">
        <f>IF(AND(AH703&lt;=0.35,AH703&gt;0),1,0)</f>
        <v>1</v>
      </c>
      <c r="BJ600" s="1209"/>
      <c r="BK600" s="1201">
        <f t="shared" ref="BK600:BK623" si="2">IF(BI600=1,G703,0)</f>
        <v>13</v>
      </c>
      <c r="BL600" s="1203"/>
      <c r="BN600" s="1201">
        <f t="shared" ref="BN600:BN633" si="3">IF(B704="SRO/Studio",G704,0)</f>
        <v>0</v>
      </c>
      <c r="BO600" s="1202"/>
      <c r="BP600" s="1202"/>
      <c r="BQ600" s="1202"/>
      <c r="BR600" s="1212"/>
      <c r="BS600" s="1201">
        <f t="shared" ref="BS600:BS633" si="4">IF(B704="1 Bedroom",G704,0)</f>
        <v>0</v>
      </c>
      <c r="BT600" s="1202"/>
      <c r="BU600" s="1202"/>
      <c r="BV600" s="1202"/>
      <c r="BW600" s="1203"/>
      <c r="BX600" s="1201">
        <f t="shared" ref="BX600:BX633" si="5">IF(B704="2 Bedrooms",G704,0)</f>
        <v>0</v>
      </c>
      <c r="BY600" s="1202"/>
      <c r="BZ600" s="1202"/>
      <c r="CA600" s="1202"/>
      <c r="CB600" s="1203"/>
      <c r="CC600" s="1201">
        <f t="shared" ref="CC600:CC633" si="6">IF(B704="3 Bedrooms",G704,0)</f>
        <v>0</v>
      </c>
      <c r="CD600" s="1202"/>
      <c r="CE600" s="1202"/>
      <c r="CF600" s="1202"/>
      <c r="CG600" s="1203"/>
      <c r="CH600" s="1201">
        <f t="shared" ref="CH600:CH633" si="7">IF(B704="4 Bedrooms",G704,0)</f>
        <v>0</v>
      </c>
      <c r="CI600" s="1202"/>
      <c r="CJ600" s="1202"/>
      <c r="CK600" s="1202"/>
      <c r="CL600" s="1203"/>
      <c r="CM600" s="1210">
        <f t="shared" ref="CM600:CM633" si="8">IF(B704="5 Bedrooms",G704,0)</f>
        <v>0</v>
      </c>
      <c r="CN600" s="1211"/>
      <c r="CO600" s="1211"/>
      <c r="CP600" s="1211"/>
      <c r="CQ600" s="1212"/>
      <c r="CS600" s="1213">
        <f>IF(AND(B703="SRO/Studio",AH703&lt;=0.3),G703,0)</f>
        <v>0</v>
      </c>
      <c r="CT600" s="1214"/>
      <c r="CU600" s="1214"/>
      <c r="CV600" s="1214"/>
      <c r="CW600" s="1215"/>
      <c r="CX600" s="1213">
        <f>IF(AND(B703="1 Bedroom",AH703&lt;=0.3),G703,0)</f>
        <v>13</v>
      </c>
      <c r="CY600" s="1214"/>
      <c r="CZ600" s="1214"/>
      <c r="DA600" s="1214"/>
      <c r="DB600" s="1215"/>
      <c r="DC600" s="1213">
        <f>IF(AND(B703="2 Bedrooms",AH703&lt;=0.3),G703,0)</f>
        <v>0</v>
      </c>
      <c r="DD600" s="1214"/>
      <c r="DE600" s="1214"/>
      <c r="DF600" s="1214"/>
      <c r="DG600" s="1215"/>
      <c r="DH600" s="1213">
        <f>IF(AND(B703="3 Bedrooms",AH703&lt;=0.3),G703,0)</f>
        <v>0</v>
      </c>
      <c r="DI600" s="1214"/>
      <c r="DJ600" s="1214"/>
      <c r="DK600" s="1214"/>
      <c r="DL600" s="1215"/>
      <c r="DM600" s="1213">
        <f>IF(AND(B703="4 Bedrooms",AH703&lt;=0.3),G703,0)</f>
        <v>0</v>
      </c>
      <c r="DN600" s="1214"/>
      <c r="DO600" s="1214"/>
      <c r="DP600" s="1214"/>
      <c r="DQ600" s="1215"/>
      <c r="DR600" s="1213">
        <f>IF(AND(B703="5 Bedrooms",AH703&lt;=0.3),G703,0)</f>
        <v>0</v>
      </c>
      <c r="DS600" s="1214"/>
      <c r="DT600" s="1214"/>
      <c r="DU600" s="1214"/>
      <c r="DV600" s="1215"/>
    </row>
    <row r="601" spans="1:126" s="5" customFormat="1" ht="12.95" customHeight="1">
      <c r="A601" s="4"/>
      <c r="B601" t="s">
        <v>834</v>
      </c>
      <c r="C601"/>
      <c r="D601"/>
      <c r="E601"/>
      <c r="F601"/>
      <c r="G601"/>
      <c r="H601"/>
      <c r="I601"/>
      <c r="J601"/>
      <c r="K601"/>
      <c r="L601"/>
      <c r="M601"/>
      <c r="N601" s="1014" t="s">
        <v>107</v>
      </c>
      <c r="O601" s="1014"/>
      <c r="P601"/>
      <c r="Q601"/>
      <c r="R601"/>
      <c r="S601"/>
      <c r="T601" s="4"/>
      <c r="U601" t="s">
        <v>834</v>
      </c>
      <c r="V601"/>
      <c r="W601"/>
      <c r="X601"/>
      <c r="Y601"/>
      <c r="Z601"/>
      <c r="AA601"/>
      <c r="AB601"/>
      <c r="AC601"/>
      <c r="AD601"/>
      <c r="AE601"/>
      <c r="AF601"/>
      <c r="AG601" s="1014" t="s">
        <v>107</v>
      </c>
      <c r="AH601" s="1014"/>
      <c r="AI601"/>
      <c r="AJ601"/>
      <c r="AK601"/>
      <c r="AL601"/>
      <c r="AZ601" s="5" t="s">
        <v>778</v>
      </c>
      <c r="BA601" s="41"/>
      <c r="BB601" s="41"/>
      <c r="BC601" s="41"/>
      <c r="BD601" s="41"/>
      <c r="BE601" s="1207">
        <f t="shared" ref="BE601:BE623" si="9">IF(AND(AH704&lt;=0.5,AH704&gt;=0.36),1,0)</f>
        <v>0</v>
      </c>
      <c r="BF601" s="1209"/>
      <c r="BG601" s="1201">
        <f t="shared" si="1"/>
        <v>0</v>
      </c>
      <c r="BH601" s="1203"/>
      <c r="BI601" s="1207">
        <f t="shared" ref="BI601:BI623" si="10">IF(AND(AH704&lt;=0.35,AH704&gt;0),1,0)</f>
        <v>0</v>
      </c>
      <c r="BJ601" s="1209"/>
      <c r="BK601" s="1201">
        <f t="shared" si="2"/>
        <v>0</v>
      </c>
      <c r="BL601" s="1203"/>
      <c r="BN601" s="1201">
        <f t="shared" si="3"/>
        <v>0</v>
      </c>
      <c r="BO601" s="1202"/>
      <c r="BP601" s="1202"/>
      <c r="BQ601" s="1202"/>
      <c r="BR601" s="1212"/>
      <c r="BS601" s="1201">
        <f t="shared" si="4"/>
        <v>3</v>
      </c>
      <c r="BT601" s="1202"/>
      <c r="BU601" s="1202"/>
      <c r="BV601" s="1202"/>
      <c r="BW601" s="1203"/>
      <c r="BX601" s="1201">
        <f t="shared" si="5"/>
        <v>0</v>
      </c>
      <c r="BY601" s="1202"/>
      <c r="BZ601" s="1202"/>
      <c r="CA601" s="1202"/>
      <c r="CB601" s="1203"/>
      <c r="CC601" s="1201">
        <f t="shared" si="6"/>
        <v>0</v>
      </c>
      <c r="CD601" s="1202"/>
      <c r="CE601" s="1202"/>
      <c r="CF601" s="1202"/>
      <c r="CG601" s="1203"/>
      <c r="CH601" s="1201">
        <f t="shared" si="7"/>
        <v>0</v>
      </c>
      <c r="CI601" s="1202"/>
      <c r="CJ601" s="1202"/>
      <c r="CK601" s="1202"/>
      <c r="CL601" s="1203"/>
      <c r="CM601" s="1210">
        <f t="shared" si="8"/>
        <v>0</v>
      </c>
      <c r="CN601" s="1211"/>
      <c r="CO601" s="1211"/>
      <c r="CP601" s="1211"/>
      <c r="CQ601" s="1212"/>
      <c r="CS601" s="1213">
        <f t="shared" ref="CS601:CS623" si="11">IF(AND(B704="SRO/Studio",AH704&lt;=0.3),G704,0)</f>
        <v>0</v>
      </c>
      <c r="CT601" s="1214"/>
      <c r="CU601" s="1214"/>
      <c r="CV601" s="1214"/>
      <c r="CW601" s="1215"/>
      <c r="CX601" s="1213">
        <f t="shared" ref="CX601:CX623" si="12">IF(AND(B704="1 Bedroom",AH704&lt;=0.3),G704,0)</f>
        <v>0</v>
      </c>
      <c r="CY601" s="1214"/>
      <c r="CZ601" s="1214"/>
      <c r="DA601" s="1214"/>
      <c r="DB601" s="1215"/>
      <c r="DC601" s="1213">
        <f t="shared" ref="DC601:DC623" si="13">IF(AND(B704="2 Bedrooms",AH704&lt;=0.3),G704,0)</f>
        <v>0</v>
      </c>
      <c r="DD601" s="1214"/>
      <c r="DE601" s="1214"/>
      <c r="DF601" s="1214"/>
      <c r="DG601" s="1215"/>
      <c r="DH601" s="1213">
        <f t="shared" ref="DH601:DH623" si="14">IF(AND(B704="3 Bedrooms",AH704&lt;=0.3),G704,0)</f>
        <v>0</v>
      </c>
      <c r="DI601" s="1214"/>
      <c r="DJ601" s="1214"/>
      <c r="DK601" s="1214"/>
      <c r="DL601" s="1215"/>
      <c r="DM601" s="1213">
        <f t="shared" ref="DM601:DM623" si="15">IF(AND(B704="4 Bedrooms",AH704&lt;=0.3),G704,0)</f>
        <v>0</v>
      </c>
      <c r="DN601" s="1214"/>
      <c r="DO601" s="1214"/>
      <c r="DP601" s="1214"/>
      <c r="DQ601" s="1215"/>
      <c r="DR601" s="1213">
        <f t="shared" ref="DR601:DR623" si="16">IF(AND(B704="5 Bedrooms",AH704&lt;=0.3),G704,0)</f>
        <v>0</v>
      </c>
      <c r="DS601" s="1214"/>
      <c r="DT601" s="1214"/>
      <c r="DU601" s="1214"/>
      <c r="DV601" s="1215"/>
    </row>
    <row r="602" spans="1:126" ht="12.95" customHeight="1">
      <c r="C602"/>
      <c r="AZ602" s="5" t="s">
        <v>779</v>
      </c>
      <c r="BA602" s="41"/>
      <c r="BB602" s="41"/>
      <c r="BC602" s="41"/>
      <c r="BD602" s="41"/>
      <c r="BE602" s="1207">
        <f t="shared" si="9"/>
        <v>0</v>
      </c>
      <c r="BF602" s="1209"/>
      <c r="BG602" s="1201">
        <f t="shared" si="1"/>
        <v>0</v>
      </c>
      <c r="BH602" s="1203"/>
      <c r="BI602" s="1207">
        <f t="shared" si="10"/>
        <v>1</v>
      </c>
      <c r="BJ602" s="1209"/>
      <c r="BK602" s="1201">
        <f t="shared" si="2"/>
        <v>3</v>
      </c>
      <c r="BL602" s="1203"/>
      <c r="BN602" s="1201">
        <f t="shared" si="3"/>
        <v>0</v>
      </c>
      <c r="BO602" s="1202"/>
      <c r="BP602" s="1202"/>
      <c r="BQ602" s="1202"/>
      <c r="BR602" s="1212"/>
      <c r="BS602" s="1201">
        <f t="shared" si="4"/>
        <v>3</v>
      </c>
      <c r="BT602" s="1202"/>
      <c r="BU602" s="1202"/>
      <c r="BV602" s="1202"/>
      <c r="BW602" s="1203"/>
      <c r="BX602" s="1201">
        <f t="shared" si="5"/>
        <v>0</v>
      </c>
      <c r="BY602" s="1202"/>
      <c r="BZ602" s="1202"/>
      <c r="CA602" s="1202"/>
      <c r="CB602" s="1203"/>
      <c r="CC602" s="1201">
        <f t="shared" si="6"/>
        <v>0</v>
      </c>
      <c r="CD602" s="1202"/>
      <c r="CE602" s="1202"/>
      <c r="CF602" s="1202"/>
      <c r="CG602" s="1203"/>
      <c r="CH602" s="1201">
        <f t="shared" si="7"/>
        <v>0</v>
      </c>
      <c r="CI602" s="1202"/>
      <c r="CJ602" s="1202"/>
      <c r="CK602" s="1202"/>
      <c r="CL602" s="1203"/>
      <c r="CM602" s="1210">
        <f t="shared" si="8"/>
        <v>0</v>
      </c>
      <c r="CN602" s="1211"/>
      <c r="CO602" s="1211"/>
      <c r="CP602" s="1211"/>
      <c r="CQ602" s="1212"/>
      <c r="CS602" s="1213">
        <f t="shared" si="11"/>
        <v>0</v>
      </c>
      <c r="CT602" s="1214"/>
      <c r="CU602" s="1214"/>
      <c r="CV602" s="1214"/>
      <c r="CW602" s="1215"/>
      <c r="CX602" s="1213">
        <f t="shared" si="12"/>
        <v>3</v>
      </c>
      <c r="CY602" s="1214"/>
      <c r="CZ602" s="1214"/>
      <c r="DA602" s="1214"/>
      <c r="DB602" s="1215"/>
      <c r="DC602" s="1213">
        <f t="shared" si="13"/>
        <v>0</v>
      </c>
      <c r="DD602" s="1214"/>
      <c r="DE602" s="1214"/>
      <c r="DF602" s="1214"/>
      <c r="DG602" s="1215"/>
      <c r="DH602" s="1213">
        <f t="shared" si="14"/>
        <v>0</v>
      </c>
      <c r="DI602" s="1214"/>
      <c r="DJ602" s="1214"/>
      <c r="DK602" s="1214"/>
      <c r="DL602" s="1215"/>
      <c r="DM602" s="1213">
        <f t="shared" si="15"/>
        <v>0</v>
      </c>
      <c r="DN602" s="1214"/>
      <c r="DO602" s="1214"/>
      <c r="DP602" s="1214"/>
      <c r="DQ602" s="1215"/>
      <c r="DR602" s="1213">
        <f t="shared" si="16"/>
        <v>0</v>
      </c>
      <c r="DS602" s="1214"/>
      <c r="DT602" s="1214"/>
      <c r="DU602" s="1214"/>
      <c r="DV602" s="1215"/>
    </row>
    <row r="603" spans="1:126" ht="12.95" customHeight="1">
      <c r="A603" s="61" t="s">
        <v>544</v>
      </c>
      <c r="B603" t="s">
        <v>81</v>
      </c>
      <c r="C603"/>
      <c r="G603" s="1198" t="str">
        <f>C565</f>
        <v xml:space="preserve">GP Loan Neighborworks Grant									</v>
      </c>
      <c r="H603" s="1198"/>
      <c r="I603" s="1198"/>
      <c r="J603" s="1198"/>
      <c r="K603" s="1198"/>
      <c r="L603" s="1198"/>
      <c r="M603" s="1198"/>
      <c r="N603" s="1198"/>
      <c r="O603" s="1198"/>
      <c r="P603" s="1198"/>
      <c r="Q603" s="1198"/>
      <c r="R603" s="1198"/>
      <c r="T603" s="61" t="s">
        <v>173</v>
      </c>
      <c r="U603" t="s">
        <v>81</v>
      </c>
      <c r="Z603" s="1198" t="str">
        <f>C566</f>
        <v>Cost Deferred incl Developer Fee</v>
      </c>
      <c r="AA603" s="1198"/>
      <c r="AB603" s="1198"/>
      <c r="AC603" s="1198"/>
      <c r="AD603" s="1198"/>
      <c r="AE603" s="1198"/>
      <c r="AF603" s="1198"/>
      <c r="AG603" s="1198"/>
      <c r="AH603" s="1198"/>
      <c r="AI603" s="1198"/>
      <c r="AJ603" s="1198"/>
      <c r="AK603" s="1198"/>
      <c r="AZ603" s="5" t="s">
        <v>780</v>
      </c>
      <c r="BA603" s="41"/>
      <c r="BB603" s="41"/>
      <c r="BC603" s="41"/>
      <c r="BD603" s="41"/>
      <c r="BE603" s="1207">
        <f t="shared" si="9"/>
        <v>0</v>
      </c>
      <c r="BF603" s="1209"/>
      <c r="BG603" s="1201">
        <f t="shared" si="1"/>
        <v>0</v>
      </c>
      <c r="BH603" s="1203"/>
      <c r="BI603" s="1207">
        <f t="shared" si="10"/>
        <v>1</v>
      </c>
      <c r="BJ603" s="1209"/>
      <c r="BK603" s="1201">
        <f t="shared" si="2"/>
        <v>3</v>
      </c>
      <c r="BL603" s="1203"/>
      <c r="BN603" s="1201">
        <f t="shared" si="3"/>
        <v>0</v>
      </c>
      <c r="BO603" s="1202"/>
      <c r="BP603" s="1202"/>
      <c r="BQ603" s="1202"/>
      <c r="BR603" s="1212"/>
      <c r="BS603" s="1201">
        <f t="shared" si="4"/>
        <v>0</v>
      </c>
      <c r="BT603" s="1202"/>
      <c r="BU603" s="1202"/>
      <c r="BV603" s="1202"/>
      <c r="BW603" s="1203"/>
      <c r="BX603" s="1201">
        <f t="shared" si="5"/>
        <v>2</v>
      </c>
      <c r="BY603" s="1202"/>
      <c r="BZ603" s="1202"/>
      <c r="CA603" s="1202"/>
      <c r="CB603" s="1203"/>
      <c r="CC603" s="1201">
        <f t="shared" si="6"/>
        <v>0</v>
      </c>
      <c r="CD603" s="1202"/>
      <c r="CE603" s="1202"/>
      <c r="CF603" s="1202"/>
      <c r="CG603" s="1203"/>
      <c r="CH603" s="1201">
        <f t="shared" si="7"/>
        <v>0</v>
      </c>
      <c r="CI603" s="1202"/>
      <c r="CJ603" s="1202"/>
      <c r="CK603" s="1202"/>
      <c r="CL603" s="1203"/>
      <c r="CM603" s="1210">
        <f t="shared" si="8"/>
        <v>0</v>
      </c>
      <c r="CN603" s="1211"/>
      <c r="CO603" s="1211"/>
      <c r="CP603" s="1211"/>
      <c r="CQ603" s="1212"/>
      <c r="CS603" s="1213">
        <f t="shared" si="11"/>
        <v>0</v>
      </c>
      <c r="CT603" s="1214"/>
      <c r="CU603" s="1214"/>
      <c r="CV603" s="1214"/>
      <c r="CW603" s="1215"/>
      <c r="CX603" s="1213">
        <f t="shared" si="12"/>
        <v>3</v>
      </c>
      <c r="CY603" s="1214"/>
      <c r="CZ603" s="1214"/>
      <c r="DA603" s="1214"/>
      <c r="DB603" s="1215"/>
      <c r="DC603" s="1213">
        <f t="shared" si="13"/>
        <v>0</v>
      </c>
      <c r="DD603" s="1214"/>
      <c r="DE603" s="1214"/>
      <c r="DF603" s="1214"/>
      <c r="DG603" s="1215"/>
      <c r="DH603" s="1213">
        <f t="shared" si="14"/>
        <v>0</v>
      </c>
      <c r="DI603" s="1214"/>
      <c r="DJ603" s="1214"/>
      <c r="DK603" s="1214"/>
      <c r="DL603" s="1215"/>
      <c r="DM603" s="1213">
        <f t="shared" si="15"/>
        <v>0</v>
      </c>
      <c r="DN603" s="1214"/>
      <c r="DO603" s="1214"/>
      <c r="DP603" s="1214"/>
      <c r="DQ603" s="1215"/>
      <c r="DR603" s="1213">
        <f t="shared" si="16"/>
        <v>0</v>
      </c>
      <c r="DS603" s="1214"/>
      <c r="DT603" s="1214"/>
      <c r="DU603" s="1214"/>
      <c r="DV603" s="1215"/>
    </row>
    <row r="604" spans="1:126" ht="12.95" customHeight="1">
      <c r="A604" s="4"/>
      <c r="B604" t="s">
        <v>371</v>
      </c>
      <c r="C604"/>
      <c r="G604" s="1045" t="s">
        <v>2459</v>
      </c>
      <c r="H604" s="1045"/>
      <c r="I604" s="1045"/>
      <c r="J604" s="1045"/>
      <c r="K604" s="1045"/>
      <c r="L604" s="1045"/>
      <c r="M604" s="1045"/>
      <c r="N604" s="1045"/>
      <c r="O604" s="1045"/>
      <c r="P604" s="1045"/>
      <c r="Q604" s="1045"/>
      <c r="R604" s="1045"/>
      <c r="T604" s="4"/>
      <c r="U604" t="s">
        <v>371</v>
      </c>
      <c r="Z604" s="978" t="s">
        <v>2345</v>
      </c>
      <c r="AA604" s="978"/>
      <c r="AB604" s="978"/>
      <c r="AC604" s="978"/>
      <c r="AD604" s="978"/>
      <c r="AE604" s="978"/>
      <c r="AF604" s="978"/>
      <c r="AG604" s="978"/>
      <c r="AH604" s="978"/>
      <c r="AI604" s="978"/>
      <c r="AJ604" s="978"/>
      <c r="AK604" s="978"/>
      <c r="AZ604" s="5" t="s">
        <v>343</v>
      </c>
      <c r="BA604" s="41"/>
      <c r="BB604" s="41"/>
      <c r="BC604" s="41"/>
      <c r="BD604" s="41"/>
      <c r="BE604" s="1207">
        <f t="shared" si="9"/>
        <v>0</v>
      </c>
      <c r="BF604" s="1209"/>
      <c r="BG604" s="1201">
        <f t="shared" si="1"/>
        <v>0</v>
      </c>
      <c r="BH604" s="1203"/>
      <c r="BI604" s="1207">
        <f t="shared" si="10"/>
        <v>1</v>
      </c>
      <c r="BJ604" s="1209"/>
      <c r="BK604" s="1201">
        <f t="shared" si="2"/>
        <v>2</v>
      </c>
      <c r="BL604" s="1203"/>
      <c r="BN604" s="1201">
        <f t="shared" si="3"/>
        <v>0</v>
      </c>
      <c r="BO604" s="1202"/>
      <c r="BP604" s="1202"/>
      <c r="BQ604" s="1202"/>
      <c r="BR604" s="1212"/>
      <c r="BS604" s="1201">
        <f t="shared" si="4"/>
        <v>0</v>
      </c>
      <c r="BT604" s="1202"/>
      <c r="BU604" s="1202"/>
      <c r="BV604" s="1202"/>
      <c r="BW604" s="1203"/>
      <c r="BX604" s="1201">
        <f t="shared" si="5"/>
        <v>0</v>
      </c>
      <c r="BY604" s="1202"/>
      <c r="BZ604" s="1202"/>
      <c r="CA604" s="1202"/>
      <c r="CB604" s="1203"/>
      <c r="CC604" s="1201">
        <f t="shared" si="6"/>
        <v>3</v>
      </c>
      <c r="CD604" s="1202"/>
      <c r="CE604" s="1202"/>
      <c r="CF604" s="1202"/>
      <c r="CG604" s="1203"/>
      <c r="CH604" s="1201">
        <f t="shared" si="7"/>
        <v>0</v>
      </c>
      <c r="CI604" s="1202"/>
      <c r="CJ604" s="1202"/>
      <c r="CK604" s="1202"/>
      <c r="CL604" s="1203"/>
      <c r="CM604" s="1210">
        <f t="shared" si="8"/>
        <v>0</v>
      </c>
      <c r="CN604" s="1211"/>
      <c r="CO604" s="1211"/>
      <c r="CP604" s="1211"/>
      <c r="CQ604" s="1212"/>
      <c r="CS604" s="1213">
        <f t="shared" si="11"/>
        <v>0</v>
      </c>
      <c r="CT604" s="1214"/>
      <c r="CU604" s="1214"/>
      <c r="CV604" s="1214"/>
      <c r="CW604" s="1215"/>
      <c r="CX604" s="1213">
        <f t="shared" si="12"/>
        <v>0</v>
      </c>
      <c r="CY604" s="1214"/>
      <c r="CZ604" s="1214"/>
      <c r="DA604" s="1214"/>
      <c r="DB604" s="1215"/>
      <c r="DC604" s="1213">
        <f t="shared" si="13"/>
        <v>2</v>
      </c>
      <c r="DD604" s="1214"/>
      <c r="DE604" s="1214"/>
      <c r="DF604" s="1214"/>
      <c r="DG604" s="1215"/>
      <c r="DH604" s="1213">
        <f t="shared" si="14"/>
        <v>0</v>
      </c>
      <c r="DI604" s="1214"/>
      <c r="DJ604" s="1214"/>
      <c r="DK604" s="1214"/>
      <c r="DL604" s="1215"/>
      <c r="DM604" s="1213">
        <f t="shared" si="15"/>
        <v>0</v>
      </c>
      <c r="DN604" s="1214"/>
      <c r="DO604" s="1214"/>
      <c r="DP604" s="1214"/>
      <c r="DQ604" s="1215"/>
      <c r="DR604" s="1213">
        <f t="shared" si="16"/>
        <v>0</v>
      </c>
      <c r="DS604" s="1214"/>
      <c r="DT604" s="1214"/>
      <c r="DU604" s="1214"/>
      <c r="DV604" s="1215"/>
    </row>
    <row r="605" spans="1:126" ht="12.95" customHeight="1">
      <c r="A605" s="4"/>
      <c r="B605" t="s">
        <v>429</v>
      </c>
      <c r="C605"/>
      <c r="G605" s="1196" t="s">
        <v>2460</v>
      </c>
      <c r="H605" s="1196"/>
      <c r="I605" s="1196"/>
      <c r="J605" s="1196"/>
      <c r="K605" s="1196"/>
      <c r="L605" s="1196"/>
      <c r="M605" s="1196"/>
      <c r="N605" s="1196"/>
      <c r="O605" s="1196"/>
      <c r="P605" s="1196"/>
      <c r="Q605" s="1196"/>
      <c r="R605" s="1196"/>
      <c r="T605" s="4"/>
      <c r="U605" t="s">
        <v>429</v>
      </c>
      <c r="Z605" s="979" t="s">
        <v>115</v>
      </c>
      <c r="AA605" s="979"/>
      <c r="AB605" s="979"/>
      <c r="AC605" s="979"/>
      <c r="AD605" s="979"/>
      <c r="AE605" s="979"/>
      <c r="AF605" s="979"/>
      <c r="AG605" s="979"/>
      <c r="AH605" s="979"/>
      <c r="AI605" s="979"/>
      <c r="AJ605" s="979"/>
      <c r="AK605" s="979"/>
      <c r="AZ605" s="41"/>
      <c r="BA605" s="41"/>
      <c r="BB605" s="41"/>
      <c r="BC605" s="41"/>
      <c r="BD605" s="41"/>
      <c r="BE605" s="1207">
        <f t="shared" si="9"/>
        <v>0</v>
      </c>
      <c r="BF605" s="1209"/>
      <c r="BG605" s="1201">
        <f t="shared" si="1"/>
        <v>0</v>
      </c>
      <c r="BH605" s="1203"/>
      <c r="BI605" s="1207">
        <f t="shared" si="10"/>
        <v>1</v>
      </c>
      <c r="BJ605" s="1209"/>
      <c r="BK605" s="1201">
        <f t="shared" si="2"/>
        <v>3</v>
      </c>
      <c r="BL605" s="1203"/>
      <c r="BN605" s="1201">
        <f t="shared" si="3"/>
        <v>0</v>
      </c>
      <c r="BO605" s="1202"/>
      <c r="BP605" s="1202"/>
      <c r="BQ605" s="1202"/>
      <c r="BR605" s="1212"/>
      <c r="BS605" s="1201">
        <f t="shared" si="4"/>
        <v>0</v>
      </c>
      <c r="BT605" s="1202"/>
      <c r="BU605" s="1202"/>
      <c r="BV605" s="1202"/>
      <c r="BW605" s="1203"/>
      <c r="BX605" s="1201">
        <f t="shared" si="5"/>
        <v>0</v>
      </c>
      <c r="BY605" s="1202"/>
      <c r="BZ605" s="1202"/>
      <c r="CA605" s="1202"/>
      <c r="CB605" s="1203"/>
      <c r="CC605" s="1201">
        <f t="shared" si="6"/>
        <v>0</v>
      </c>
      <c r="CD605" s="1202"/>
      <c r="CE605" s="1202"/>
      <c r="CF605" s="1202"/>
      <c r="CG605" s="1203"/>
      <c r="CH605" s="1201">
        <f t="shared" si="7"/>
        <v>0</v>
      </c>
      <c r="CI605" s="1202"/>
      <c r="CJ605" s="1202"/>
      <c r="CK605" s="1202"/>
      <c r="CL605" s="1203"/>
      <c r="CM605" s="1210">
        <f t="shared" si="8"/>
        <v>0</v>
      </c>
      <c r="CN605" s="1211"/>
      <c r="CO605" s="1211"/>
      <c r="CP605" s="1211"/>
      <c r="CQ605" s="1212"/>
      <c r="CS605" s="1213">
        <f t="shared" si="11"/>
        <v>0</v>
      </c>
      <c r="CT605" s="1214"/>
      <c r="CU605" s="1214"/>
      <c r="CV605" s="1214"/>
      <c r="CW605" s="1215"/>
      <c r="CX605" s="1213">
        <f t="shared" si="12"/>
        <v>0</v>
      </c>
      <c r="CY605" s="1214"/>
      <c r="CZ605" s="1214"/>
      <c r="DA605" s="1214"/>
      <c r="DB605" s="1215"/>
      <c r="DC605" s="1213">
        <f t="shared" si="13"/>
        <v>0</v>
      </c>
      <c r="DD605" s="1214"/>
      <c r="DE605" s="1214"/>
      <c r="DF605" s="1214"/>
      <c r="DG605" s="1215"/>
      <c r="DH605" s="1213">
        <f t="shared" si="14"/>
        <v>3</v>
      </c>
      <c r="DI605" s="1214"/>
      <c r="DJ605" s="1214"/>
      <c r="DK605" s="1214"/>
      <c r="DL605" s="1215"/>
      <c r="DM605" s="1213">
        <f t="shared" si="15"/>
        <v>0</v>
      </c>
      <c r="DN605" s="1214"/>
      <c r="DO605" s="1214"/>
      <c r="DP605" s="1214"/>
      <c r="DQ605" s="1215"/>
      <c r="DR605" s="1213">
        <f t="shared" si="16"/>
        <v>0</v>
      </c>
      <c r="DS605" s="1214"/>
      <c r="DT605" s="1214"/>
      <c r="DU605" s="1214"/>
      <c r="DV605" s="1215"/>
    </row>
    <row r="606" spans="1:126" ht="12.95" customHeight="1">
      <c r="A606" s="4"/>
      <c r="B606" t="s">
        <v>831</v>
      </c>
      <c r="C606"/>
      <c r="G606" s="1196" t="s">
        <v>2461</v>
      </c>
      <c r="H606" s="1196"/>
      <c r="I606" s="1196"/>
      <c r="J606" s="1196"/>
      <c r="K606" s="1196"/>
      <c r="L606" s="1196"/>
      <c r="M606" s="1196"/>
      <c r="N606" s="1196"/>
      <c r="O606" s="1196"/>
      <c r="P606" s="1196"/>
      <c r="Q606" s="1196"/>
      <c r="R606" s="1196"/>
      <c r="T606" s="4"/>
      <c r="U606" t="s">
        <v>831</v>
      </c>
      <c r="Z606" s="979" t="s">
        <v>2462</v>
      </c>
      <c r="AA606" s="979"/>
      <c r="AB606" s="979"/>
      <c r="AC606" s="979"/>
      <c r="AD606" s="979"/>
      <c r="AE606" s="979"/>
      <c r="AF606" s="979"/>
      <c r="AG606" s="979"/>
      <c r="AH606" s="979"/>
      <c r="AI606" s="979"/>
      <c r="AJ606" s="979"/>
      <c r="AK606" s="979"/>
      <c r="AZ606" s="41"/>
      <c r="BA606" s="41"/>
      <c r="BB606" s="41"/>
      <c r="BC606" s="41"/>
      <c r="BD606" s="41"/>
      <c r="BE606" s="1207">
        <f t="shared" si="9"/>
        <v>0</v>
      </c>
      <c r="BF606" s="1209"/>
      <c r="BG606" s="1201">
        <f t="shared" si="1"/>
        <v>0</v>
      </c>
      <c r="BH606" s="1203"/>
      <c r="BI606" s="1207">
        <f t="shared" si="10"/>
        <v>0</v>
      </c>
      <c r="BJ606" s="1209"/>
      <c r="BK606" s="1201">
        <f t="shared" si="2"/>
        <v>0</v>
      </c>
      <c r="BL606" s="1203"/>
      <c r="BN606" s="1201">
        <f t="shared" si="3"/>
        <v>0</v>
      </c>
      <c r="BO606" s="1202"/>
      <c r="BP606" s="1202"/>
      <c r="BQ606" s="1202"/>
      <c r="BR606" s="1212"/>
      <c r="BS606" s="1201">
        <f t="shared" si="4"/>
        <v>3</v>
      </c>
      <c r="BT606" s="1202"/>
      <c r="BU606" s="1202"/>
      <c r="BV606" s="1202"/>
      <c r="BW606" s="1203"/>
      <c r="BX606" s="1201">
        <f t="shared" si="5"/>
        <v>0</v>
      </c>
      <c r="BY606" s="1202"/>
      <c r="BZ606" s="1202"/>
      <c r="CA606" s="1202"/>
      <c r="CB606" s="1203"/>
      <c r="CC606" s="1201">
        <f t="shared" si="6"/>
        <v>0</v>
      </c>
      <c r="CD606" s="1202"/>
      <c r="CE606" s="1202"/>
      <c r="CF606" s="1202"/>
      <c r="CG606" s="1203"/>
      <c r="CH606" s="1201">
        <f t="shared" si="7"/>
        <v>0</v>
      </c>
      <c r="CI606" s="1202"/>
      <c r="CJ606" s="1202"/>
      <c r="CK606" s="1202"/>
      <c r="CL606" s="1203"/>
      <c r="CM606" s="1210">
        <f t="shared" si="8"/>
        <v>0</v>
      </c>
      <c r="CN606" s="1211"/>
      <c r="CO606" s="1211"/>
      <c r="CP606" s="1211"/>
      <c r="CQ606" s="1212"/>
      <c r="CS606" s="1213">
        <f t="shared" si="11"/>
        <v>0</v>
      </c>
      <c r="CT606" s="1214"/>
      <c r="CU606" s="1214"/>
      <c r="CV606" s="1214"/>
      <c r="CW606" s="1215"/>
      <c r="CX606" s="1213">
        <f t="shared" si="12"/>
        <v>0</v>
      </c>
      <c r="CY606" s="1214"/>
      <c r="CZ606" s="1214"/>
      <c r="DA606" s="1214"/>
      <c r="DB606" s="1215"/>
      <c r="DC606" s="1213">
        <f t="shared" si="13"/>
        <v>0</v>
      </c>
      <c r="DD606" s="1214"/>
      <c r="DE606" s="1214"/>
      <c r="DF606" s="1214"/>
      <c r="DG606" s="1215"/>
      <c r="DH606" s="1213">
        <f t="shared" si="14"/>
        <v>0</v>
      </c>
      <c r="DI606" s="1214"/>
      <c r="DJ606" s="1214"/>
      <c r="DK606" s="1214"/>
      <c r="DL606" s="1215"/>
      <c r="DM606" s="1213">
        <f t="shared" si="15"/>
        <v>0</v>
      </c>
      <c r="DN606" s="1214"/>
      <c r="DO606" s="1214"/>
      <c r="DP606" s="1214"/>
      <c r="DQ606" s="1215"/>
      <c r="DR606" s="1213">
        <f t="shared" si="16"/>
        <v>0</v>
      </c>
      <c r="DS606" s="1214"/>
      <c r="DT606" s="1214"/>
      <c r="DU606" s="1214"/>
      <c r="DV606" s="1215"/>
    </row>
    <row r="607" spans="1:126" ht="12.95" customHeight="1">
      <c r="A607" s="4"/>
      <c r="B607" t="s">
        <v>648</v>
      </c>
      <c r="C607"/>
      <c r="G607" s="1199" t="s">
        <v>2465</v>
      </c>
      <c r="H607" s="1199"/>
      <c r="I607" s="1199"/>
      <c r="J607" s="1199"/>
      <c r="K607" s="1199"/>
      <c r="L607" s="1199"/>
      <c r="O607" s="42" t="s">
        <v>816</v>
      </c>
      <c r="P607" s="1197"/>
      <c r="Q607" s="1197"/>
      <c r="R607" s="1197"/>
      <c r="T607" s="4"/>
      <c r="U607" t="s">
        <v>648</v>
      </c>
      <c r="Z607" s="1199" t="s">
        <v>2466</v>
      </c>
      <c r="AA607" s="1199"/>
      <c r="AB607" s="1199"/>
      <c r="AC607" s="1199"/>
      <c r="AD607" s="1199"/>
      <c r="AE607" s="1199"/>
      <c r="AH607" s="42" t="s">
        <v>816</v>
      </c>
      <c r="AI607" s="1197"/>
      <c r="AJ607" s="1197"/>
      <c r="AK607" s="1197"/>
      <c r="AZ607" s="41"/>
      <c r="BA607" s="41"/>
      <c r="BB607" s="41"/>
      <c r="BC607" s="41"/>
      <c r="BD607" s="41"/>
      <c r="BE607" s="1207">
        <f t="shared" si="9"/>
        <v>1</v>
      </c>
      <c r="BF607" s="1209"/>
      <c r="BG607" s="1201">
        <f t="shared" si="1"/>
        <v>3</v>
      </c>
      <c r="BH607" s="1203"/>
      <c r="BI607" s="1207">
        <f t="shared" si="10"/>
        <v>0</v>
      </c>
      <c r="BJ607" s="1209"/>
      <c r="BK607" s="1201">
        <f t="shared" si="2"/>
        <v>0</v>
      </c>
      <c r="BL607" s="1203"/>
      <c r="BN607" s="1201">
        <f t="shared" si="3"/>
        <v>0</v>
      </c>
      <c r="BO607" s="1202"/>
      <c r="BP607" s="1202"/>
      <c r="BQ607" s="1202"/>
      <c r="BR607" s="1212"/>
      <c r="BS607" s="1201">
        <f t="shared" si="4"/>
        <v>0</v>
      </c>
      <c r="BT607" s="1202"/>
      <c r="BU607" s="1202"/>
      <c r="BV607" s="1202"/>
      <c r="BW607" s="1203"/>
      <c r="BX607" s="1201">
        <f t="shared" si="5"/>
        <v>3</v>
      </c>
      <c r="BY607" s="1202"/>
      <c r="BZ607" s="1202"/>
      <c r="CA607" s="1202"/>
      <c r="CB607" s="1203"/>
      <c r="CC607" s="1201">
        <f t="shared" si="6"/>
        <v>0</v>
      </c>
      <c r="CD607" s="1202"/>
      <c r="CE607" s="1202"/>
      <c r="CF607" s="1202"/>
      <c r="CG607" s="1203"/>
      <c r="CH607" s="1201">
        <f t="shared" si="7"/>
        <v>0</v>
      </c>
      <c r="CI607" s="1202"/>
      <c r="CJ607" s="1202"/>
      <c r="CK607" s="1202"/>
      <c r="CL607" s="1203"/>
      <c r="CM607" s="1210">
        <f t="shared" si="8"/>
        <v>0</v>
      </c>
      <c r="CN607" s="1211"/>
      <c r="CO607" s="1211"/>
      <c r="CP607" s="1211"/>
      <c r="CQ607" s="1212"/>
      <c r="CS607" s="1213">
        <f t="shared" si="11"/>
        <v>0</v>
      </c>
      <c r="CT607" s="1214"/>
      <c r="CU607" s="1214"/>
      <c r="CV607" s="1214"/>
      <c r="CW607" s="1215"/>
      <c r="CX607" s="1213">
        <f t="shared" si="12"/>
        <v>0</v>
      </c>
      <c r="CY607" s="1214"/>
      <c r="CZ607" s="1214"/>
      <c r="DA607" s="1214"/>
      <c r="DB607" s="1215"/>
      <c r="DC607" s="1213">
        <f t="shared" si="13"/>
        <v>0</v>
      </c>
      <c r="DD607" s="1214"/>
      <c r="DE607" s="1214"/>
      <c r="DF607" s="1214"/>
      <c r="DG607" s="1215"/>
      <c r="DH607" s="1213">
        <f t="shared" si="14"/>
        <v>0</v>
      </c>
      <c r="DI607" s="1214"/>
      <c r="DJ607" s="1214"/>
      <c r="DK607" s="1214"/>
      <c r="DL607" s="1215"/>
      <c r="DM607" s="1213">
        <f t="shared" si="15"/>
        <v>0</v>
      </c>
      <c r="DN607" s="1214"/>
      <c r="DO607" s="1214"/>
      <c r="DP607" s="1214"/>
      <c r="DQ607" s="1215"/>
      <c r="DR607" s="1213">
        <f t="shared" si="16"/>
        <v>0</v>
      </c>
      <c r="DS607" s="1214"/>
      <c r="DT607" s="1214"/>
      <c r="DU607" s="1214"/>
      <c r="DV607" s="1215"/>
    </row>
    <row r="608" spans="1:126" s="5" customFormat="1" ht="12.95" customHeight="1">
      <c r="A608" s="4"/>
      <c r="B608" t="s">
        <v>832</v>
      </c>
      <c r="C608"/>
      <c r="D608"/>
      <c r="E608"/>
      <c r="F608"/>
      <c r="G608"/>
      <c r="H608" s="1045" t="s">
        <v>2545</v>
      </c>
      <c r="I608" s="1045"/>
      <c r="J608" s="1045"/>
      <c r="K608" s="1045"/>
      <c r="L608" s="1045"/>
      <c r="M608" s="1045"/>
      <c r="N608" s="1045"/>
      <c r="O608" s="1045"/>
      <c r="P608" s="1045"/>
      <c r="Q608" s="1045"/>
      <c r="R608" s="1045"/>
      <c r="S608"/>
      <c r="T608" s="4"/>
      <c r="U608" t="s">
        <v>832</v>
      </c>
      <c r="V608"/>
      <c r="W608"/>
      <c r="X608"/>
      <c r="Y608"/>
      <c r="Z608"/>
      <c r="AA608" s="1045" t="s">
        <v>2464</v>
      </c>
      <c r="AB608" s="1045"/>
      <c r="AC608" s="1045"/>
      <c r="AD608" s="1045"/>
      <c r="AE608" s="1045"/>
      <c r="AF608" s="1045"/>
      <c r="AG608" s="1045"/>
      <c r="AH608" s="1045"/>
      <c r="AI608" s="1045"/>
      <c r="AJ608" s="1045"/>
      <c r="AK608" s="1045"/>
      <c r="AL608"/>
      <c r="AZ608" s="41"/>
      <c r="BA608" s="41"/>
      <c r="BB608" s="41"/>
      <c r="BC608" s="41"/>
      <c r="BD608" s="41"/>
      <c r="BE608" s="1207">
        <f t="shared" si="9"/>
        <v>1</v>
      </c>
      <c r="BF608" s="1209"/>
      <c r="BG608" s="1201">
        <f t="shared" si="1"/>
        <v>3</v>
      </c>
      <c r="BH608" s="1203"/>
      <c r="BI608" s="1207">
        <f t="shared" si="10"/>
        <v>0</v>
      </c>
      <c r="BJ608" s="1209"/>
      <c r="BK608" s="1201">
        <f t="shared" si="2"/>
        <v>0</v>
      </c>
      <c r="BL608" s="1203"/>
      <c r="BN608" s="1201">
        <f t="shared" si="3"/>
        <v>0</v>
      </c>
      <c r="BO608" s="1202"/>
      <c r="BP608" s="1202"/>
      <c r="BQ608" s="1202"/>
      <c r="BR608" s="1212"/>
      <c r="BS608" s="1201">
        <f t="shared" si="4"/>
        <v>0</v>
      </c>
      <c r="BT608" s="1202"/>
      <c r="BU608" s="1202"/>
      <c r="BV608" s="1202"/>
      <c r="BW608" s="1203"/>
      <c r="BX608" s="1201">
        <f t="shared" si="5"/>
        <v>2</v>
      </c>
      <c r="BY608" s="1202"/>
      <c r="BZ608" s="1202"/>
      <c r="CA608" s="1202"/>
      <c r="CB608" s="1203"/>
      <c r="CC608" s="1201">
        <f t="shared" si="6"/>
        <v>0</v>
      </c>
      <c r="CD608" s="1202"/>
      <c r="CE608" s="1202"/>
      <c r="CF608" s="1202"/>
      <c r="CG608" s="1203"/>
      <c r="CH608" s="1201">
        <f t="shared" si="7"/>
        <v>0</v>
      </c>
      <c r="CI608" s="1202"/>
      <c r="CJ608" s="1202"/>
      <c r="CK608" s="1202"/>
      <c r="CL608" s="1203"/>
      <c r="CM608" s="1210">
        <f t="shared" si="8"/>
        <v>0</v>
      </c>
      <c r="CN608" s="1211"/>
      <c r="CO608" s="1211"/>
      <c r="CP608" s="1211"/>
      <c r="CQ608" s="1212"/>
      <c r="CS608" s="1213">
        <f t="shared" si="11"/>
        <v>0</v>
      </c>
      <c r="CT608" s="1214"/>
      <c r="CU608" s="1214"/>
      <c r="CV608" s="1214"/>
      <c r="CW608" s="1215"/>
      <c r="CX608" s="1213">
        <f t="shared" si="12"/>
        <v>0</v>
      </c>
      <c r="CY608" s="1214"/>
      <c r="CZ608" s="1214"/>
      <c r="DA608" s="1214"/>
      <c r="DB608" s="1215"/>
      <c r="DC608" s="1213">
        <f t="shared" si="13"/>
        <v>0</v>
      </c>
      <c r="DD608" s="1214"/>
      <c r="DE608" s="1214"/>
      <c r="DF608" s="1214"/>
      <c r="DG608" s="1215"/>
      <c r="DH608" s="1213">
        <f t="shared" si="14"/>
        <v>0</v>
      </c>
      <c r="DI608" s="1214"/>
      <c r="DJ608" s="1214"/>
      <c r="DK608" s="1214"/>
      <c r="DL608" s="1215"/>
      <c r="DM608" s="1213">
        <f t="shared" si="15"/>
        <v>0</v>
      </c>
      <c r="DN608" s="1214"/>
      <c r="DO608" s="1214"/>
      <c r="DP608" s="1214"/>
      <c r="DQ608" s="1215"/>
      <c r="DR608" s="1213">
        <f t="shared" si="16"/>
        <v>0</v>
      </c>
      <c r="DS608" s="1214"/>
      <c r="DT608" s="1214"/>
      <c r="DU608" s="1214"/>
      <c r="DV608" s="1215"/>
    </row>
    <row r="609" spans="1:126" s="5" customFormat="1" ht="12.95" customHeight="1">
      <c r="A609" s="4"/>
      <c r="B609" t="s">
        <v>834</v>
      </c>
      <c r="C609"/>
      <c r="D609"/>
      <c r="E609"/>
      <c r="F609"/>
      <c r="G609"/>
      <c r="H609"/>
      <c r="I609"/>
      <c r="J609"/>
      <c r="K609"/>
      <c r="L609"/>
      <c r="M609"/>
      <c r="N609" s="1014" t="s">
        <v>107</v>
      </c>
      <c r="O609" s="1014"/>
      <c r="P609"/>
      <c r="Q609"/>
      <c r="R609"/>
      <c r="S609"/>
      <c r="T609" s="4"/>
      <c r="U609" t="s">
        <v>834</v>
      </c>
      <c r="V609"/>
      <c r="W609"/>
      <c r="X609"/>
      <c r="Y609"/>
      <c r="Z609"/>
      <c r="AA609"/>
      <c r="AB609"/>
      <c r="AC609"/>
      <c r="AD609"/>
      <c r="AE609"/>
      <c r="AF609"/>
      <c r="AG609" s="1014" t="s">
        <v>107</v>
      </c>
      <c r="AH609" s="1014"/>
      <c r="AI609"/>
      <c r="AJ609"/>
      <c r="AK609"/>
      <c r="AL609"/>
      <c r="AZ609" s="41"/>
      <c r="BA609" s="41"/>
      <c r="BB609" s="41"/>
      <c r="BC609" s="41"/>
      <c r="BD609" s="41"/>
      <c r="BE609" s="1207">
        <f t="shared" si="9"/>
        <v>1</v>
      </c>
      <c r="BF609" s="1209"/>
      <c r="BG609" s="1201">
        <f t="shared" si="1"/>
        <v>2</v>
      </c>
      <c r="BH609" s="1203"/>
      <c r="BI609" s="1207">
        <f t="shared" si="10"/>
        <v>0</v>
      </c>
      <c r="BJ609" s="1209"/>
      <c r="BK609" s="1201">
        <f t="shared" si="2"/>
        <v>0</v>
      </c>
      <c r="BL609" s="1203"/>
      <c r="BN609" s="1201">
        <f t="shared" si="3"/>
        <v>0</v>
      </c>
      <c r="BO609" s="1202"/>
      <c r="BP609" s="1202"/>
      <c r="BQ609" s="1202"/>
      <c r="BR609" s="1212"/>
      <c r="BS609" s="1201">
        <f t="shared" si="4"/>
        <v>0</v>
      </c>
      <c r="BT609" s="1202"/>
      <c r="BU609" s="1202"/>
      <c r="BV609" s="1202"/>
      <c r="BW609" s="1203"/>
      <c r="BX609" s="1201">
        <f t="shared" si="5"/>
        <v>0</v>
      </c>
      <c r="BY609" s="1202"/>
      <c r="BZ609" s="1202"/>
      <c r="CA609" s="1202"/>
      <c r="CB609" s="1203"/>
      <c r="CC609" s="1201">
        <f t="shared" si="6"/>
        <v>0</v>
      </c>
      <c r="CD609" s="1202"/>
      <c r="CE609" s="1202"/>
      <c r="CF609" s="1202"/>
      <c r="CG609" s="1203"/>
      <c r="CH609" s="1201">
        <f t="shared" si="7"/>
        <v>0</v>
      </c>
      <c r="CI609" s="1202"/>
      <c r="CJ609" s="1202"/>
      <c r="CK609" s="1202"/>
      <c r="CL609" s="1203"/>
      <c r="CM609" s="1210">
        <f t="shared" si="8"/>
        <v>0</v>
      </c>
      <c r="CN609" s="1211"/>
      <c r="CO609" s="1211"/>
      <c r="CP609" s="1211"/>
      <c r="CQ609" s="1212"/>
      <c r="CS609" s="1213">
        <f t="shared" si="11"/>
        <v>0</v>
      </c>
      <c r="CT609" s="1214"/>
      <c r="CU609" s="1214"/>
      <c r="CV609" s="1214"/>
      <c r="CW609" s="1215"/>
      <c r="CX609" s="1213">
        <f t="shared" si="12"/>
        <v>0</v>
      </c>
      <c r="CY609" s="1214"/>
      <c r="CZ609" s="1214"/>
      <c r="DA609" s="1214"/>
      <c r="DB609" s="1215"/>
      <c r="DC609" s="1213">
        <f t="shared" si="13"/>
        <v>0</v>
      </c>
      <c r="DD609" s="1214"/>
      <c r="DE609" s="1214"/>
      <c r="DF609" s="1214"/>
      <c r="DG609" s="1215"/>
      <c r="DH609" s="1213">
        <f t="shared" si="14"/>
        <v>0</v>
      </c>
      <c r="DI609" s="1214"/>
      <c r="DJ609" s="1214"/>
      <c r="DK609" s="1214"/>
      <c r="DL609" s="1215"/>
      <c r="DM609" s="1213">
        <f t="shared" si="15"/>
        <v>0</v>
      </c>
      <c r="DN609" s="1214"/>
      <c r="DO609" s="1214"/>
      <c r="DP609" s="1214"/>
      <c r="DQ609" s="1215"/>
      <c r="DR609" s="1213">
        <f t="shared" si="16"/>
        <v>0</v>
      </c>
      <c r="DS609" s="1214"/>
      <c r="DT609" s="1214"/>
      <c r="DU609" s="1214"/>
      <c r="DV609" s="1215"/>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07">
        <f t="shared" si="9"/>
        <v>0</v>
      </c>
      <c r="BF610" s="1209"/>
      <c r="BG610" s="1201">
        <f t="shared" si="1"/>
        <v>0</v>
      </c>
      <c r="BH610" s="1203"/>
      <c r="BI610" s="1207">
        <f t="shared" si="10"/>
        <v>0</v>
      </c>
      <c r="BJ610" s="1209"/>
      <c r="BK610" s="1201">
        <f t="shared" si="2"/>
        <v>0</v>
      </c>
      <c r="BL610" s="1203"/>
      <c r="BN610" s="1201">
        <f t="shared" si="3"/>
        <v>0</v>
      </c>
      <c r="BO610" s="1202"/>
      <c r="BP610" s="1202"/>
      <c r="BQ610" s="1202"/>
      <c r="BR610" s="1212"/>
      <c r="BS610" s="1201">
        <f t="shared" si="4"/>
        <v>0</v>
      </c>
      <c r="BT610" s="1202"/>
      <c r="BU610" s="1202"/>
      <c r="BV610" s="1202"/>
      <c r="BW610" s="1203"/>
      <c r="BX610" s="1201">
        <f t="shared" si="5"/>
        <v>4</v>
      </c>
      <c r="BY610" s="1202"/>
      <c r="BZ610" s="1202"/>
      <c r="CA610" s="1202"/>
      <c r="CB610" s="1203"/>
      <c r="CC610" s="1201">
        <f t="shared" si="6"/>
        <v>0</v>
      </c>
      <c r="CD610" s="1202"/>
      <c r="CE610" s="1202"/>
      <c r="CF610" s="1202"/>
      <c r="CG610" s="1203"/>
      <c r="CH610" s="1201">
        <f t="shared" si="7"/>
        <v>0</v>
      </c>
      <c r="CI610" s="1202"/>
      <c r="CJ610" s="1202"/>
      <c r="CK610" s="1202"/>
      <c r="CL610" s="1203"/>
      <c r="CM610" s="1210">
        <f t="shared" si="8"/>
        <v>0</v>
      </c>
      <c r="CN610" s="1211"/>
      <c r="CO610" s="1211"/>
      <c r="CP610" s="1211"/>
      <c r="CQ610" s="1212"/>
      <c r="CS610" s="1213">
        <f t="shared" si="11"/>
        <v>0</v>
      </c>
      <c r="CT610" s="1214"/>
      <c r="CU610" s="1214"/>
      <c r="CV610" s="1214"/>
      <c r="CW610" s="1215"/>
      <c r="CX610" s="1213">
        <f t="shared" si="12"/>
        <v>0</v>
      </c>
      <c r="CY610" s="1214"/>
      <c r="CZ610" s="1214"/>
      <c r="DA610" s="1214"/>
      <c r="DB610" s="1215"/>
      <c r="DC610" s="1213">
        <f t="shared" si="13"/>
        <v>0</v>
      </c>
      <c r="DD610" s="1214"/>
      <c r="DE610" s="1214"/>
      <c r="DF610" s="1214"/>
      <c r="DG610" s="1215"/>
      <c r="DH610" s="1213">
        <f t="shared" si="14"/>
        <v>0</v>
      </c>
      <c r="DI610" s="1214"/>
      <c r="DJ610" s="1214"/>
      <c r="DK610" s="1214"/>
      <c r="DL610" s="1215"/>
      <c r="DM610" s="1213">
        <f t="shared" si="15"/>
        <v>0</v>
      </c>
      <c r="DN610" s="1214"/>
      <c r="DO610" s="1214"/>
      <c r="DP610" s="1214"/>
      <c r="DQ610" s="1215"/>
      <c r="DR610" s="1213">
        <f t="shared" si="16"/>
        <v>0</v>
      </c>
      <c r="DS610" s="1214"/>
      <c r="DT610" s="1214"/>
      <c r="DU610" s="1214"/>
      <c r="DV610" s="1215"/>
    </row>
    <row r="611" spans="1:126" ht="12.95" customHeight="1">
      <c r="A611" s="61" t="s">
        <v>32</v>
      </c>
      <c r="B611" t="s">
        <v>81</v>
      </c>
      <c r="C611"/>
      <c r="G611" s="1198" t="str">
        <f>C567</f>
        <v>GP Equity</v>
      </c>
      <c r="H611" s="1198"/>
      <c r="I611" s="1198"/>
      <c r="J611" s="1198"/>
      <c r="K611" s="1198"/>
      <c r="L611" s="1198"/>
      <c r="M611" s="1198"/>
      <c r="N611" s="1198"/>
      <c r="O611" s="1198"/>
      <c r="P611" s="1198"/>
      <c r="Q611" s="1198"/>
      <c r="R611" s="1198"/>
      <c r="T611" s="61" t="s">
        <v>33</v>
      </c>
      <c r="U611" t="s">
        <v>81</v>
      </c>
      <c r="Z611" s="1198" t="str">
        <f>C568</f>
        <v>Limited Partner</v>
      </c>
      <c r="AA611" s="1198"/>
      <c r="AB611" s="1198"/>
      <c r="AC611" s="1198"/>
      <c r="AD611" s="1198"/>
      <c r="AE611" s="1198"/>
      <c r="AF611" s="1198"/>
      <c r="AG611" s="1198"/>
      <c r="AH611" s="1198"/>
      <c r="AI611" s="1198"/>
      <c r="AJ611" s="1198"/>
      <c r="AK611" s="1198"/>
      <c r="AZ611" s="41"/>
      <c r="BA611" s="41"/>
      <c r="BB611" s="41"/>
      <c r="BC611" s="41"/>
      <c r="BD611" s="41"/>
      <c r="BE611" s="1207">
        <f t="shared" si="9"/>
        <v>1</v>
      </c>
      <c r="BF611" s="1209"/>
      <c r="BG611" s="1201">
        <f t="shared" si="1"/>
        <v>4</v>
      </c>
      <c r="BH611" s="1203"/>
      <c r="BI611" s="1207">
        <f t="shared" si="10"/>
        <v>0</v>
      </c>
      <c r="BJ611" s="1209"/>
      <c r="BK611" s="1201">
        <f t="shared" si="2"/>
        <v>0</v>
      </c>
      <c r="BL611" s="1203"/>
      <c r="BN611" s="1201">
        <f t="shared" si="3"/>
        <v>0</v>
      </c>
      <c r="BO611" s="1202"/>
      <c r="BP611" s="1202"/>
      <c r="BQ611" s="1202"/>
      <c r="BR611" s="1212"/>
      <c r="BS611" s="1201">
        <f t="shared" si="4"/>
        <v>0</v>
      </c>
      <c r="BT611" s="1202"/>
      <c r="BU611" s="1202"/>
      <c r="BV611" s="1202"/>
      <c r="BW611" s="1203"/>
      <c r="BX611" s="1201">
        <f t="shared" si="5"/>
        <v>0</v>
      </c>
      <c r="BY611" s="1202"/>
      <c r="BZ611" s="1202"/>
      <c r="CA611" s="1202"/>
      <c r="CB611" s="1203"/>
      <c r="CC611" s="1201">
        <f t="shared" si="6"/>
        <v>0</v>
      </c>
      <c r="CD611" s="1202"/>
      <c r="CE611" s="1202"/>
      <c r="CF611" s="1202"/>
      <c r="CG611" s="1203"/>
      <c r="CH611" s="1201">
        <f t="shared" si="7"/>
        <v>0</v>
      </c>
      <c r="CI611" s="1202"/>
      <c r="CJ611" s="1202"/>
      <c r="CK611" s="1202"/>
      <c r="CL611" s="1203"/>
      <c r="CM611" s="1210">
        <f t="shared" si="8"/>
        <v>0</v>
      </c>
      <c r="CN611" s="1211"/>
      <c r="CO611" s="1211"/>
      <c r="CP611" s="1211"/>
      <c r="CQ611" s="1212"/>
      <c r="CS611" s="1213">
        <f t="shared" si="11"/>
        <v>0</v>
      </c>
      <c r="CT611" s="1214"/>
      <c r="CU611" s="1214"/>
      <c r="CV611" s="1214"/>
      <c r="CW611" s="1215"/>
      <c r="CX611" s="1213">
        <f t="shared" si="12"/>
        <v>0</v>
      </c>
      <c r="CY611" s="1214"/>
      <c r="CZ611" s="1214"/>
      <c r="DA611" s="1214"/>
      <c r="DB611" s="1215"/>
      <c r="DC611" s="1213">
        <f t="shared" si="13"/>
        <v>0</v>
      </c>
      <c r="DD611" s="1214"/>
      <c r="DE611" s="1214"/>
      <c r="DF611" s="1214"/>
      <c r="DG611" s="1215"/>
      <c r="DH611" s="1213">
        <f t="shared" si="14"/>
        <v>0</v>
      </c>
      <c r="DI611" s="1214"/>
      <c r="DJ611" s="1214"/>
      <c r="DK611" s="1214"/>
      <c r="DL611" s="1215"/>
      <c r="DM611" s="1213">
        <f t="shared" si="15"/>
        <v>0</v>
      </c>
      <c r="DN611" s="1214"/>
      <c r="DO611" s="1214"/>
      <c r="DP611" s="1214"/>
      <c r="DQ611" s="1215"/>
      <c r="DR611" s="1213">
        <f t="shared" si="16"/>
        <v>0</v>
      </c>
      <c r="DS611" s="1214"/>
      <c r="DT611" s="1214"/>
      <c r="DU611" s="1214"/>
      <c r="DV611" s="1215"/>
    </row>
    <row r="612" spans="1:126" ht="12.95" customHeight="1">
      <c r="B612" t="s">
        <v>371</v>
      </c>
      <c r="C612"/>
      <c r="G612" s="979" t="s">
        <v>2345</v>
      </c>
      <c r="H612" s="979"/>
      <c r="I612" s="979"/>
      <c r="J612" s="979"/>
      <c r="K612" s="979"/>
      <c r="L612" s="979"/>
      <c r="M612" s="979"/>
      <c r="N612" s="979"/>
      <c r="O612" s="979"/>
      <c r="P612" s="979"/>
      <c r="Q612" s="979"/>
      <c r="R612" s="979"/>
      <c r="U612" t="s">
        <v>371</v>
      </c>
      <c r="Z612" s="979" t="s">
        <v>2345</v>
      </c>
      <c r="AA612" s="979"/>
      <c r="AB612" s="979"/>
      <c r="AC612" s="979"/>
      <c r="AD612" s="979"/>
      <c r="AE612" s="979"/>
      <c r="AF612" s="979"/>
      <c r="AG612" s="979"/>
      <c r="AH612" s="979"/>
      <c r="AI612" s="979"/>
      <c r="AJ612" s="979"/>
      <c r="AK612" s="979"/>
      <c r="AZ612" s="41"/>
      <c r="BA612" s="41"/>
      <c r="BB612" s="41"/>
      <c r="BC612" s="41"/>
      <c r="BD612" s="41"/>
      <c r="BE612" s="1207">
        <f t="shared" si="9"/>
        <v>0</v>
      </c>
      <c r="BF612" s="1209"/>
      <c r="BG612" s="1201">
        <f t="shared" si="1"/>
        <v>0</v>
      </c>
      <c r="BH612" s="1203"/>
      <c r="BI612" s="1207">
        <f t="shared" si="10"/>
        <v>0</v>
      </c>
      <c r="BJ612" s="1209"/>
      <c r="BK612" s="1201">
        <f t="shared" si="2"/>
        <v>0</v>
      </c>
      <c r="BL612" s="1203"/>
      <c r="BN612" s="1201">
        <f t="shared" si="3"/>
        <v>0</v>
      </c>
      <c r="BO612" s="1202"/>
      <c r="BP612" s="1202"/>
      <c r="BQ612" s="1202"/>
      <c r="BR612" s="1212"/>
      <c r="BS612" s="1201">
        <f t="shared" si="4"/>
        <v>0</v>
      </c>
      <c r="BT612" s="1202"/>
      <c r="BU612" s="1202"/>
      <c r="BV612" s="1202"/>
      <c r="BW612" s="1203"/>
      <c r="BX612" s="1201">
        <f t="shared" si="5"/>
        <v>3</v>
      </c>
      <c r="BY612" s="1202"/>
      <c r="BZ612" s="1202"/>
      <c r="CA612" s="1202"/>
      <c r="CB612" s="1203"/>
      <c r="CC612" s="1201">
        <f t="shared" si="6"/>
        <v>0</v>
      </c>
      <c r="CD612" s="1202"/>
      <c r="CE612" s="1202"/>
      <c r="CF612" s="1202"/>
      <c r="CG612" s="1203"/>
      <c r="CH612" s="1201">
        <f t="shared" si="7"/>
        <v>0</v>
      </c>
      <c r="CI612" s="1202"/>
      <c r="CJ612" s="1202"/>
      <c r="CK612" s="1202"/>
      <c r="CL612" s="1203"/>
      <c r="CM612" s="1210">
        <f t="shared" si="8"/>
        <v>0</v>
      </c>
      <c r="CN612" s="1211"/>
      <c r="CO612" s="1211"/>
      <c r="CP612" s="1211"/>
      <c r="CQ612" s="1212"/>
      <c r="CS612" s="1213">
        <f t="shared" si="11"/>
        <v>0</v>
      </c>
      <c r="CT612" s="1214"/>
      <c r="CU612" s="1214"/>
      <c r="CV612" s="1214"/>
      <c r="CW612" s="1215"/>
      <c r="CX612" s="1213">
        <f t="shared" si="12"/>
        <v>0</v>
      </c>
      <c r="CY612" s="1214"/>
      <c r="CZ612" s="1214"/>
      <c r="DA612" s="1214"/>
      <c r="DB612" s="1215"/>
      <c r="DC612" s="1213">
        <f t="shared" si="13"/>
        <v>0</v>
      </c>
      <c r="DD612" s="1214"/>
      <c r="DE612" s="1214"/>
      <c r="DF612" s="1214"/>
      <c r="DG612" s="1215"/>
      <c r="DH612" s="1213">
        <f t="shared" si="14"/>
        <v>0</v>
      </c>
      <c r="DI612" s="1214"/>
      <c r="DJ612" s="1214"/>
      <c r="DK612" s="1214"/>
      <c r="DL612" s="1215"/>
      <c r="DM612" s="1213">
        <f t="shared" si="15"/>
        <v>0</v>
      </c>
      <c r="DN612" s="1214"/>
      <c r="DO612" s="1214"/>
      <c r="DP612" s="1214"/>
      <c r="DQ612" s="1215"/>
      <c r="DR612" s="1213">
        <f t="shared" si="16"/>
        <v>0</v>
      </c>
      <c r="DS612" s="1214"/>
      <c r="DT612" s="1214"/>
      <c r="DU612" s="1214"/>
      <c r="DV612" s="1215"/>
    </row>
    <row r="613" spans="1:126" ht="12.95" customHeight="1">
      <c r="B613" t="s">
        <v>429</v>
      </c>
      <c r="C613"/>
      <c r="G613" s="979" t="s">
        <v>115</v>
      </c>
      <c r="H613" s="979"/>
      <c r="I613" s="979"/>
      <c r="J613" s="979"/>
      <c r="K613" s="979"/>
      <c r="L613" s="979"/>
      <c r="M613" s="979"/>
      <c r="N613" s="979"/>
      <c r="O613" s="979"/>
      <c r="P613" s="979"/>
      <c r="Q613" s="979"/>
      <c r="R613" s="979"/>
      <c r="U613" t="s">
        <v>429</v>
      </c>
      <c r="Z613" s="979" t="s">
        <v>115</v>
      </c>
      <c r="AA613" s="979"/>
      <c r="AB613" s="979"/>
      <c r="AC613" s="979"/>
      <c r="AD613" s="979"/>
      <c r="AE613" s="979"/>
      <c r="AF613" s="979"/>
      <c r="AG613" s="979"/>
      <c r="AH613" s="979"/>
      <c r="AI613" s="979"/>
      <c r="AJ613" s="979"/>
      <c r="AK613" s="979"/>
      <c r="AL613" s="303"/>
      <c r="BA613" s="41"/>
      <c r="BB613" s="41"/>
      <c r="BC613" s="41"/>
      <c r="BD613" s="41"/>
      <c r="BE613" s="1207">
        <f t="shared" si="9"/>
        <v>1</v>
      </c>
      <c r="BF613" s="1209"/>
      <c r="BG613" s="1201">
        <f t="shared" si="1"/>
        <v>3</v>
      </c>
      <c r="BH613" s="1203"/>
      <c r="BI613" s="1207">
        <f t="shared" si="10"/>
        <v>0</v>
      </c>
      <c r="BJ613" s="1209"/>
      <c r="BK613" s="1201">
        <f t="shared" si="2"/>
        <v>0</v>
      </c>
      <c r="BL613" s="1203"/>
      <c r="BN613" s="1201">
        <f t="shared" si="3"/>
        <v>0</v>
      </c>
      <c r="BO613" s="1202"/>
      <c r="BP613" s="1202"/>
      <c r="BQ613" s="1202"/>
      <c r="BR613" s="1212"/>
      <c r="BS613" s="1201">
        <f t="shared" si="4"/>
        <v>0</v>
      </c>
      <c r="BT613" s="1202"/>
      <c r="BU613" s="1202"/>
      <c r="BV613" s="1202"/>
      <c r="BW613" s="1203"/>
      <c r="BX613" s="1201">
        <f t="shared" si="5"/>
        <v>0</v>
      </c>
      <c r="BY613" s="1202"/>
      <c r="BZ613" s="1202"/>
      <c r="CA613" s="1202"/>
      <c r="CB613" s="1203"/>
      <c r="CC613" s="1201">
        <f t="shared" si="6"/>
        <v>6</v>
      </c>
      <c r="CD613" s="1202"/>
      <c r="CE613" s="1202"/>
      <c r="CF613" s="1202"/>
      <c r="CG613" s="1203"/>
      <c r="CH613" s="1201">
        <f t="shared" si="7"/>
        <v>0</v>
      </c>
      <c r="CI613" s="1202"/>
      <c r="CJ613" s="1202"/>
      <c r="CK613" s="1202"/>
      <c r="CL613" s="1203"/>
      <c r="CM613" s="1210">
        <f t="shared" si="8"/>
        <v>0</v>
      </c>
      <c r="CN613" s="1211"/>
      <c r="CO613" s="1211"/>
      <c r="CP613" s="1211"/>
      <c r="CQ613" s="1212"/>
      <c r="CS613" s="1213">
        <f t="shared" si="11"/>
        <v>0</v>
      </c>
      <c r="CT613" s="1214"/>
      <c r="CU613" s="1214"/>
      <c r="CV613" s="1214"/>
      <c r="CW613" s="1215"/>
      <c r="CX613" s="1213">
        <f t="shared" si="12"/>
        <v>0</v>
      </c>
      <c r="CY613" s="1214"/>
      <c r="CZ613" s="1214"/>
      <c r="DA613" s="1214"/>
      <c r="DB613" s="1215"/>
      <c r="DC613" s="1213">
        <f t="shared" si="13"/>
        <v>0</v>
      </c>
      <c r="DD613" s="1214"/>
      <c r="DE613" s="1214"/>
      <c r="DF613" s="1214"/>
      <c r="DG613" s="1215"/>
      <c r="DH613" s="1213">
        <f t="shared" si="14"/>
        <v>0</v>
      </c>
      <c r="DI613" s="1214"/>
      <c r="DJ613" s="1214"/>
      <c r="DK613" s="1214"/>
      <c r="DL613" s="1215"/>
      <c r="DM613" s="1213">
        <f t="shared" si="15"/>
        <v>0</v>
      </c>
      <c r="DN613" s="1214"/>
      <c r="DO613" s="1214"/>
      <c r="DP613" s="1214"/>
      <c r="DQ613" s="1215"/>
      <c r="DR613" s="1213">
        <f t="shared" si="16"/>
        <v>0</v>
      </c>
      <c r="DS613" s="1214"/>
      <c r="DT613" s="1214"/>
      <c r="DU613" s="1214"/>
      <c r="DV613" s="1215"/>
    </row>
    <row r="614" spans="1:126" ht="12.95" customHeight="1">
      <c r="B614" t="s">
        <v>831</v>
      </c>
      <c r="C614"/>
      <c r="G614" s="979" t="s">
        <v>2462</v>
      </c>
      <c r="H614" s="979"/>
      <c r="I614" s="979"/>
      <c r="J614" s="979"/>
      <c r="K614" s="979"/>
      <c r="L614" s="979"/>
      <c r="M614" s="979"/>
      <c r="N614" s="979"/>
      <c r="O614" s="979"/>
      <c r="P614" s="979"/>
      <c r="Q614" s="979"/>
      <c r="R614" s="979"/>
      <c r="U614" t="s">
        <v>831</v>
      </c>
      <c r="Z614" s="979" t="s">
        <v>2462</v>
      </c>
      <c r="AA614" s="979"/>
      <c r="AB614" s="979"/>
      <c r="AC614" s="979"/>
      <c r="AD614" s="979"/>
      <c r="AE614" s="979"/>
      <c r="AF614" s="979"/>
      <c r="AG614" s="979"/>
      <c r="AH614" s="979"/>
      <c r="AI614" s="979"/>
      <c r="AJ614" s="979"/>
      <c r="AK614" s="979"/>
      <c r="AL614" s="303"/>
      <c r="BA614" s="41"/>
      <c r="BB614" s="41"/>
      <c r="BC614" s="41"/>
      <c r="BD614" s="41"/>
      <c r="BE614" s="1207">
        <f t="shared" si="9"/>
        <v>1</v>
      </c>
      <c r="BF614" s="1209"/>
      <c r="BG614" s="1201">
        <f t="shared" si="1"/>
        <v>6</v>
      </c>
      <c r="BH614" s="1203"/>
      <c r="BI614" s="1207">
        <f t="shared" si="10"/>
        <v>0</v>
      </c>
      <c r="BJ614" s="1209"/>
      <c r="BK614" s="1201">
        <f t="shared" si="2"/>
        <v>0</v>
      </c>
      <c r="BL614" s="1203"/>
      <c r="BN614" s="1201">
        <f t="shared" si="3"/>
        <v>0</v>
      </c>
      <c r="BO614" s="1202"/>
      <c r="BP614" s="1202"/>
      <c r="BQ614" s="1202"/>
      <c r="BR614" s="1212"/>
      <c r="BS614" s="1201">
        <f t="shared" si="4"/>
        <v>0</v>
      </c>
      <c r="BT614" s="1202"/>
      <c r="BU614" s="1202"/>
      <c r="BV614" s="1202"/>
      <c r="BW614" s="1203"/>
      <c r="BX614" s="1201">
        <f t="shared" si="5"/>
        <v>0</v>
      </c>
      <c r="BY614" s="1202"/>
      <c r="BZ614" s="1202"/>
      <c r="CA614" s="1202"/>
      <c r="CB614" s="1203"/>
      <c r="CC614" s="1201">
        <f t="shared" si="6"/>
        <v>0</v>
      </c>
      <c r="CD614" s="1202"/>
      <c r="CE614" s="1202"/>
      <c r="CF614" s="1202"/>
      <c r="CG614" s="1203"/>
      <c r="CH614" s="1201">
        <f t="shared" si="7"/>
        <v>0</v>
      </c>
      <c r="CI614" s="1202"/>
      <c r="CJ614" s="1202"/>
      <c r="CK614" s="1202"/>
      <c r="CL614" s="1203"/>
      <c r="CM614" s="1210">
        <f t="shared" si="8"/>
        <v>0</v>
      </c>
      <c r="CN614" s="1211"/>
      <c r="CO614" s="1211"/>
      <c r="CP614" s="1211"/>
      <c r="CQ614" s="1212"/>
      <c r="CS614" s="1213">
        <f t="shared" si="11"/>
        <v>0</v>
      </c>
      <c r="CT614" s="1214"/>
      <c r="CU614" s="1214"/>
      <c r="CV614" s="1214"/>
      <c r="CW614" s="1215"/>
      <c r="CX614" s="1213">
        <f t="shared" si="12"/>
        <v>0</v>
      </c>
      <c r="CY614" s="1214"/>
      <c r="CZ614" s="1214"/>
      <c r="DA614" s="1214"/>
      <c r="DB614" s="1215"/>
      <c r="DC614" s="1213">
        <f t="shared" si="13"/>
        <v>0</v>
      </c>
      <c r="DD614" s="1214"/>
      <c r="DE614" s="1214"/>
      <c r="DF614" s="1214"/>
      <c r="DG614" s="1215"/>
      <c r="DH614" s="1213">
        <f t="shared" si="14"/>
        <v>0</v>
      </c>
      <c r="DI614" s="1214"/>
      <c r="DJ614" s="1214"/>
      <c r="DK614" s="1214"/>
      <c r="DL614" s="1215"/>
      <c r="DM614" s="1213">
        <f t="shared" si="15"/>
        <v>0</v>
      </c>
      <c r="DN614" s="1214"/>
      <c r="DO614" s="1214"/>
      <c r="DP614" s="1214"/>
      <c r="DQ614" s="1215"/>
      <c r="DR614" s="1213">
        <f t="shared" si="16"/>
        <v>0</v>
      </c>
      <c r="DS614" s="1214"/>
      <c r="DT614" s="1214"/>
      <c r="DU614" s="1214"/>
      <c r="DV614" s="1215"/>
    </row>
    <row r="615" spans="1:126" ht="12.95" customHeight="1">
      <c r="B615" t="s">
        <v>648</v>
      </c>
      <c r="C615"/>
      <c r="G615" s="1199" t="s">
        <v>2463</v>
      </c>
      <c r="H615" s="1199"/>
      <c r="I615" s="1199"/>
      <c r="J615" s="1199"/>
      <c r="K615" s="1199"/>
      <c r="L615" s="1199"/>
      <c r="O615" s="42" t="s">
        <v>816</v>
      </c>
      <c r="P615" s="1197"/>
      <c r="Q615" s="1197"/>
      <c r="R615" s="1197"/>
      <c r="U615" t="s">
        <v>648</v>
      </c>
      <c r="Z615" s="1199" t="s">
        <v>2465</v>
      </c>
      <c r="AA615" s="1199"/>
      <c r="AB615" s="1199"/>
      <c r="AC615" s="1199"/>
      <c r="AD615" s="1199"/>
      <c r="AE615" s="1199"/>
      <c r="AH615" s="42" t="s">
        <v>816</v>
      </c>
      <c r="AI615" s="1197"/>
      <c r="AJ615" s="1197"/>
      <c r="AK615" s="1197"/>
      <c r="AZ615" s="41"/>
      <c r="BA615" s="41"/>
      <c r="BB615" s="41"/>
      <c r="BC615" s="41"/>
      <c r="BD615" s="41"/>
      <c r="BE615" s="1207">
        <f t="shared" si="9"/>
        <v>0</v>
      </c>
      <c r="BF615" s="1209"/>
      <c r="BG615" s="1201">
        <f t="shared" si="1"/>
        <v>0</v>
      </c>
      <c r="BH615" s="1203"/>
      <c r="BI615" s="1207">
        <f t="shared" si="10"/>
        <v>0</v>
      </c>
      <c r="BJ615" s="1209"/>
      <c r="BK615" s="1201">
        <f t="shared" si="2"/>
        <v>0</v>
      </c>
      <c r="BL615" s="1203"/>
      <c r="BN615" s="1201">
        <f t="shared" si="3"/>
        <v>0</v>
      </c>
      <c r="BO615" s="1202"/>
      <c r="BP615" s="1202"/>
      <c r="BQ615" s="1202"/>
      <c r="BR615" s="1212"/>
      <c r="BS615" s="1201">
        <f t="shared" si="4"/>
        <v>0</v>
      </c>
      <c r="BT615" s="1202"/>
      <c r="BU615" s="1202"/>
      <c r="BV615" s="1202"/>
      <c r="BW615" s="1203"/>
      <c r="BX615" s="1201">
        <f t="shared" si="5"/>
        <v>0</v>
      </c>
      <c r="BY615" s="1202"/>
      <c r="BZ615" s="1202"/>
      <c r="CA615" s="1202"/>
      <c r="CB615" s="1203"/>
      <c r="CC615" s="1201">
        <f t="shared" si="6"/>
        <v>4</v>
      </c>
      <c r="CD615" s="1202"/>
      <c r="CE615" s="1202"/>
      <c r="CF615" s="1202"/>
      <c r="CG615" s="1203"/>
      <c r="CH615" s="1201">
        <f t="shared" si="7"/>
        <v>0</v>
      </c>
      <c r="CI615" s="1202"/>
      <c r="CJ615" s="1202"/>
      <c r="CK615" s="1202"/>
      <c r="CL615" s="1203"/>
      <c r="CM615" s="1210">
        <f t="shared" si="8"/>
        <v>0</v>
      </c>
      <c r="CN615" s="1211"/>
      <c r="CO615" s="1211"/>
      <c r="CP615" s="1211"/>
      <c r="CQ615" s="1212"/>
      <c r="CS615" s="1213">
        <f t="shared" si="11"/>
        <v>0</v>
      </c>
      <c r="CT615" s="1214"/>
      <c r="CU615" s="1214"/>
      <c r="CV615" s="1214"/>
      <c r="CW615" s="1215"/>
      <c r="CX615" s="1213">
        <f t="shared" si="12"/>
        <v>0</v>
      </c>
      <c r="CY615" s="1214"/>
      <c r="CZ615" s="1214"/>
      <c r="DA615" s="1214"/>
      <c r="DB615" s="1215"/>
      <c r="DC615" s="1213">
        <f t="shared" si="13"/>
        <v>0</v>
      </c>
      <c r="DD615" s="1214"/>
      <c r="DE615" s="1214"/>
      <c r="DF615" s="1214"/>
      <c r="DG615" s="1215"/>
      <c r="DH615" s="1213">
        <f t="shared" si="14"/>
        <v>0</v>
      </c>
      <c r="DI615" s="1214"/>
      <c r="DJ615" s="1214"/>
      <c r="DK615" s="1214"/>
      <c r="DL615" s="1215"/>
      <c r="DM615" s="1213">
        <f t="shared" si="15"/>
        <v>0</v>
      </c>
      <c r="DN615" s="1214"/>
      <c r="DO615" s="1214"/>
      <c r="DP615" s="1214"/>
      <c r="DQ615" s="1215"/>
      <c r="DR615" s="1213">
        <f t="shared" si="16"/>
        <v>0</v>
      </c>
      <c r="DS615" s="1214"/>
      <c r="DT615" s="1214"/>
      <c r="DU615" s="1214"/>
      <c r="DV615" s="1215"/>
    </row>
    <row r="616" spans="1:126" ht="12.95" customHeight="1">
      <c r="B616" t="s">
        <v>832</v>
      </c>
      <c r="C616"/>
      <c r="H616" s="1045" t="s">
        <v>2139</v>
      </c>
      <c r="I616" s="1045"/>
      <c r="J616" s="1045"/>
      <c r="K616" s="1045"/>
      <c r="L616" s="1045"/>
      <c r="M616" s="1045"/>
      <c r="N616" s="1045"/>
      <c r="O616" s="1045"/>
      <c r="P616" s="1045"/>
      <c r="Q616" s="1045"/>
      <c r="R616" s="1045"/>
      <c r="U616" t="s">
        <v>832</v>
      </c>
      <c r="AA616" s="1045" t="s">
        <v>2140</v>
      </c>
      <c r="AB616" s="1045"/>
      <c r="AC616" s="1045"/>
      <c r="AD616" s="1045"/>
      <c r="AE616" s="1045"/>
      <c r="AF616" s="1045"/>
      <c r="AG616" s="1045"/>
      <c r="AH616" s="1045"/>
      <c r="AI616" s="1045"/>
      <c r="AJ616" s="1045"/>
      <c r="AK616" s="1045"/>
      <c r="AZ616" s="41"/>
      <c r="BA616" s="41"/>
      <c r="BB616" s="41"/>
      <c r="BC616" s="41"/>
      <c r="BD616" s="41"/>
      <c r="BE616" s="1207">
        <f t="shared" si="9"/>
        <v>0</v>
      </c>
      <c r="BF616" s="1209"/>
      <c r="BG616" s="1201">
        <f t="shared" si="1"/>
        <v>0</v>
      </c>
      <c r="BH616" s="1203"/>
      <c r="BI616" s="1207">
        <f t="shared" si="10"/>
        <v>0</v>
      </c>
      <c r="BJ616" s="1209"/>
      <c r="BK616" s="1201">
        <f t="shared" si="2"/>
        <v>0</v>
      </c>
      <c r="BL616" s="1203"/>
      <c r="BN616" s="1201">
        <f t="shared" si="3"/>
        <v>0</v>
      </c>
      <c r="BO616" s="1202"/>
      <c r="BP616" s="1202"/>
      <c r="BQ616" s="1202"/>
      <c r="BR616" s="1212"/>
      <c r="BS616" s="1201">
        <f t="shared" si="4"/>
        <v>0</v>
      </c>
      <c r="BT616" s="1202"/>
      <c r="BU616" s="1202"/>
      <c r="BV616" s="1202"/>
      <c r="BW616" s="1203"/>
      <c r="BX616" s="1201">
        <f t="shared" si="5"/>
        <v>0</v>
      </c>
      <c r="BY616" s="1202"/>
      <c r="BZ616" s="1202"/>
      <c r="CA616" s="1202"/>
      <c r="CB616" s="1203"/>
      <c r="CC616" s="1201">
        <f t="shared" si="6"/>
        <v>0</v>
      </c>
      <c r="CD616" s="1202"/>
      <c r="CE616" s="1202"/>
      <c r="CF616" s="1202"/>
      <c r="CG616" s="1203"/>
      <c r="CH616" s="1201">
        <f t="shared" si="7"/>
        <v>0</v>
      </c>
      <c r="CI616" s="1202"/>
      <c r="CJ616" s="1202"/>
      <c r="CK616" s="1202"/>
      <c r="CL616" s="1203"/>
      <c r="CM616" s="1210">
        <f t="shared" si="8"/>
        <v>0</v>
      </c>
      <c r="CN616" s="1211"/>
      <c r="CO616" s="1211"/>
      <c r="CP616" s="1211"/>
      <c r="CQ616" s="1212"/>
      <c r="CS616" s="1213">
        <f t="shared" si="11"/>
        <v>0</v>
      </c>
      <c r="CT616" s="1214"/>
      <c r="CU616" s="1214"/>
      <c r="CV616" s="1214"/>
      <c r="CW616" s="1215"/>
      <c r="CX616" s="1213">
        <f t="shared" si="12"/>
        <v>0</v>
      </c>
      <c r="CY616" s="1214"/>
      <c r="CZ616" s="1214"/>
      <c r="DA616" s="1214"/>
      <c r="DB616" s="1215"/>
      <c r="DC616" s="1213">
        <f t="shared" si="13"/>
        <v>0</v>
      </c>
      <c r="DD616" s="1214"/>
      <c r="DE616" s="1214"/>
      <c r="DF616" s="1214"/>
      <c r="DG616" s="1215"/>
      <c r="DH616" s="1213">
        <f t="shared" si="14"/>
        <v>0</v>
      </c>
      <c r="DI616" s="1214"/>
      <c r="DJ616" s="1214"/>
      <c r="DK616" s="1214"/>
      <c r="DL616" s="1215"/>
      <c r="DM616" s="1213">
        <f t="shared" si="15"/>
        <v>0</v>
      </c>
      <c r="DN616" s="1214"/>
      <c r="DO616" s="1214"/>
      <c r="DP616" s="1214"/>
      <c r="DQ616" s="1215"/>
      <c r="DR616" s="1213">
        <f t="shared" si="16"/>
        <v>0</v>
      </c>
      <c r="DS616" s="1214"/>
      <c r="DT616" s="1214"/>
      <c r="DU616" s="1214"/>
      <c r="DV616" s="1215"/>
    </row>
    <row r="617" spans="1:126" ht="12.95" customHeight="1">
      <c r="B617" t="s">
        <v>834</v>
      </c>
      <c r="C617"/>
      <c r="N617" s="1036" t="s">
        <v>107</v>
      </c>
      <c r="O617" s="1036"/>
      <c r="U617" t="s">
        <v>834</v>
      </c>
      <c r="AG617" s="1036" t="s">
        <v>107</v>
      </c>
      <c r="AH617" s="1036"/>
      <c r="AZ617" s="41"/>
      <c r="BA617" s="41"/>
      <c r="BB617" s="41"/>
      <c r="BC617" s="41"/>
      <c r="BD617" s="41"/>
      <c r="BE617" s="1207">
        <f t="shared" si="9"/>
        <v>0</v>
      </c>
      <c r="BF617" s="1209"/>
      <c r="BG617" s="1201">
        <f t="shared" si="1"/>
        <v>0</v>
      </c>
      <c r="BH617" s="1203"/>
      <c r="BI617" s="1207">
        <f t="shared" si="10"/>
        <v>0</v>
      </c>
      <c r="BJ617" s="1209"/>
      <c r="BK617" s="1201">
        <f t="shared" si="2"/>
        <v>0</v>
      </c>
      <c r="BL617" s="1203"/>
      <c r="BN617" s="1201">
        <f t="shared" si="3"/>
        <v>0</v>
      </c>
      <c r="BO617" s="1202"/>
      <c r="BP617" s="1202"/>
      <c r="BQ617" s="1202"/>
      <c r="BR617" s="1212"/>
      <c r="BS617" s="1201">
        <f t="shared" si="4"/>
        <v>0</v>
      </c>
      <c r="BT617" s="1202"/>
      <c r="BU617" s="1202"/>
      <c r="BV617" s="1202"/>
      <c r="BW617" s="1203"/>
      <c r="BX617" s="1201">
        <f t="shared" si="5"/>
        <v>0</v>
      </c>
      <c r="BY617" s="1202"/>
      <c r="BZ617" s="1202"/>
      <c r="CA617" s="1202"/>
      <c r="CB617" s="1203"/>
      <c r="CC617" s="1201">
        <f t="shared" si="6"/>
        <v>0</v>
      </c>
      <c r="CD617" s="1202"/>
      <c r="CE617" s="1202"/>
      <c r="CF617" s="1202"/>
      <c r="CG617" s="1203"/>
      <c r="CH617" s="1201">
        <f t="shared" si="7"/>
        <v>0</v>
      </c>
      <c r="CI617" s="1202"/>
      <c r="CJ617" s="1202"/>
      <c r="CK617" s="1202"/>
      <c r="CL617" s="1203"/>
      <c r="CM617" s="1210">
        <f t="shared" si="8"/>
        <v>0</v>
      </c>
      <c r="CN617" s="1211"/>
      <c r="CO617" s="1211"/>
      <c r="CP617" s="1211"/>
      <c r="CQ617" s="1212"/>
      <c r="CS617" s="1213">
        <f t="shared" si="11"/>
        <v>0</v>
      </c>
      <c r="CT617" s="1214"/>
      <c r="CU617" s="1214"/>
      <c r="CV617" s="1214"/>
      <c r="CW617" s="1215"/>
      <c r="CX617" s="1213">
        <f t="shared" si="12"/>
        <v>0</v>
      </c>
      <c r="CY617" s="1214"/>
      <c r="CZ617" s="1214"/>
      <c r="DA617" s="1214"/>
      <c r="DB617" s="1215"/>
      <c r="DC617" s="1213">
        <f t="shared" si="13"/>
        <v>0</v>
      </c>
      <c r="DD617" s="1214"/>
      <c r="DE617" s="1214"/>
      <c r="DF617" s="1214"/>
      <c r="DG617" s="1215"/>
      <c r="DH617" s="1213">
        <f t="shared" si="14"/>
        <v>0</v>
      </c>
      <c r="DI617" s="1214"/>
      <c r="DJ617" s="1214"/>
      <c r="DK617" s="1214"/>
      <c r="DL617" s="1215"/>
      <c r="DM617" s="1213">
        <f t="shared" si="15"/>
        <v>0</v>
      </c>
      <c r="DN617" s="1214"/>
      <c r="DO617" s="1214"/>
      <c r="DP617" s="1214"/>
      <c r="DQ617" s="1215"/>
      <c r="DR617" s="1213">
        <f t="shared" si="16"/>
        <v>0</v>
      </c>
      <c r="DS617" s="1214"/>
      <c r="DT617" s="1214"/>
      <c r="DU617" s="1214"/>
      <c r="DV617" s="1215"/>
    </row>
    <row r="618" spans="1:126" ht="12.95" customHeight="1">
      <c r="C618"/>
      <c r="AZ618" s="41"/>
      <c r="BA618" s="41"/>
      <c r="BB618" s="41"/>
      <c r="BC618" s="41"/>
      <c r="BD618" s="41"/>
      <c r="BE618" s="1207">
        <f t="shared" si="9"/>
        <v>0</v>
      </c>
      <c r="BF618" s="1209"/>
      <c r="BG618" s="1201">
        <f t="shared" si="1"/>
        <v>0</v>
      </c>
      <c r="BH618" s="1203"/>
      <c r="BI618" s="1207">
        <f t="shared" si="10"/>
        <v>0</v>
      </c>
      <c r="BJ618" s="1209"/>
      <c r="BK618" s="1201">
        <f t="shared" si="2"/>
        <v>0</v>
      </c>
      <c r="BL618" s="1203"/>
      <c r="BN618" s="1201">
        <f t="shared" si="3"/>
        <v>0</v>
      </c>
      <c r="BO618" s="1202"/>
      <c r="BP618" s="1202"/>
      <c r="BQ618" s="1202"/>
      <c r="BR618" s="1212"/>
      <c r="BS618" s="1201">
        <f t="shared" si="4"/>
        <v>0</v>
      </c>
      <c r="BT618" s="1202"/>
      <c r="BU618" s="1202"/>
      <c r="BV618" s="1202"/>
      <c r="BW618" s="1203"/>
      <c r="BX618" s="1201">
        <f t="shared" si="5"/>
        <v>0</v>
      </c>
      <c r="BY618" s="1202"/>
      <c r="BZ618" s="1202"/>
      <c r="CA618" s="1202"/>
      <c r="CB618" s="1203"/>
      <c r="CC618" s="1201">
        <f t="shared" si="6"/>
        <v>0</v>
      </c>
      <c r="CD618" s="1202"/>
      <c r="CE618" s="1202"/>
      <c r="CF618" s="1202"/>
      <c r="CG618" s="1203"/>
      <c r="CH618" s="1201">
        <f t="shared" si="7"/>
        <v>0</v>
      </c>
      <c r="CI618" s="1202"/>
      <c r="CJ618" s="1202"/>
      <c r="CK618" s="1202"/>
      <c r="CL618" s="1203"/>
      <c r="CM618" s="1210">
        <f t="shared" si="8"/>
        <v>0</v>
      </c>
      <c r="CN618" s="1211"/>
      <c r="CO618" s="1211"/>
      <c r="CP618" s="1211"/>
      <c r="CQ618" s="1212"/>
      <c r="CS618" s="1213">
        <f t="shared" si="11"/>
        <v>0</v>
      </c>
      <c r="CT618" s="1214"/>
      <c r="CU618" s="1214"/>
      <c r="CV618" s="1214"/>
      <c r="CW618" s="1215"/>
      <c r="CX618" s="1213">
        <f t="shared" si="12"/>
        <v>0</v>
      </c>
      <c r="CY618" s="1214"/>
      <c r="CZ618" s="1214"/>
      <c r="DA618" s="1214"/>
      <c r="DB618" s="1215"/>
      <c r="DC618" s="1213">
        <f t="shared" si="13"/>
        <v>0</v>
      </c>
      <c r="DD618" s="1214"/>
      <c r="DE618" s="1214"/>
      <c r="DF618" s="1214"/>
      <c r="DG618" s="1215"/>
      <c r="DH618" s="1213">
        <f t="shared" si="14"/>
        <v>0</v>
      </c>
      <c r="DI618" s="1214"/>
      <c r="DJ618" s="1214"/>
      <c r="DK618" s="1214"/>
      <c r="DL618" s="1215"/>
      <c r="DM618" s="1213">
        <f t="shared" si="15"/>
        <v>0</v>
      </c>
      <c r="DN618" s="1214"/>
      <c r="DO618" s="1214"/>
      <c r="DP618" s="1214"/>
      <c r="DQ618" s="1215"/>
      <c r="DR618" s="1213">
        <f t="shared" si="16"/>
        <v>0</v>
      </c>
      <c r="DS618" s="1214"/>
      <c r="DT618" s="1214"/>
      <c r="DU618" s="1214"/>
      <c r="DV618" s="1215"/>
    </row>
    <row r="619" spans="1:126" ht="12.95" customHeight="1">
      <c r="A619" s="1344" t="s">
        <v>125</v>
      </c>
      <c r="B619" s="1344"/>
      <c r="C619" s="1344"/>
      <c r="D619" s="1344"/>
      <c r="E619" s="1344"/>
      <c r="F619" s="1344"/>
      <c r="G619" s="1344"/>
      <c r="H619" s="1344"/>
      <c r="I619" s="1344"/>
      <c r="J619" s="1344"/>
      <c r="K619" s="1344"/>
      <c r="L619" s="1344"/>
      <c r="M619" s="1344"/>
      <c r="N619" s="1344"/>
      <c r="O619" s="1344"/>
      <c r="P619" s="1344"/>
      <c r="Q619" s="1344"/>
      <c r="R619" s="1344"/>
      <c r="S619" s="1344"/>
      <c r="T619" s="1344"/>
      <c r="U619" s="1344"/>
      <c r="V619" s="1344"/>
      <c r="W619" s="1344"/>
      <c r="X619" s="1344"/>
      <c r="Y619" s="1344"/>
      <c r="Z619" s="1344"/>
      <c r="AA619" s="1344"/>
      <c r="AB619" s="1344"/>
      <c r="AC619" s="1344"/>
      <c r="AD619" s="1344"/>
      <c r="AE619" s="1344"/>
      <c r="AF619" s="1344"/>
      <c r="AG619" s="1344"/>
      <c r="AH619" s="1344"/>
      <c r="AI619" s="1344"/>
      <c r="AJ619" s="1344"/>
      <c r="AK619" s="1344"/>
      <c r="AL619" s="1344"/>
      <c r="AM619" s="1344"/>
      <c r="AN619" s="1344"/>
      <c r="AO619" s="1344"/>
      <c r="AP619" s="1344"/>
      <c r="AQ619" s="1344"/>
      <c r="AR619" s="1344"/>
      <c r="AS619" s="1344"/>
      <c r="AT619" s="1344"/>
      <c r="AZ619" s="41"/>
      <c r="BA619" s="41"/>
      <c r="BB619" s="41"/>
      <c r="BC619" s="41"/>
      <c r="BD619" s="41"/>
      <c r="BE619" s="1207">
        <f t="shared" si="9"/>
        <v>0</v>
      </c>
      <c r="BF619" s="1209"/>
      <c r="BG619" s="1201">
        <f t="shared" si="1"/>
        <v>0</v>
      </c>
      <c r="BH619" s="1203"/>
      <c r="BI619" s="1207">
        <f t="shared" si="10"/>
        <v>0</v>
      </c>
      <c r="BJ619" s="1209"/>
      <c r="BK619" s="1201">
        <f t="shared" si="2"/>
        <v>0</v>
      </c>
      <c r="BL619" s="1203"/>
      <c r="BN619" s="1201">
        <f t="shared" si="3"/>
        <v>0</v>
      </c>
      <c r="BO619" s="1202"/>
      <c r="BP619" s="1202"/>
      <c r="BQ619" s="1202"/>
      <c r="BR619" s="1212"/>
      <c r="BS619" s="1201">
        <f t="shared" si="4"/>
        <v>0</v>
      </c>
      <c r="BT619" s="1202"/>
      <c r="BU619" s="1202"/>
      <c r="BV619" s="1202"/>
      <c r="BW619" s="1203"/>
      <c r="BX619" s="1201">
        <f t="shared" si="5"/>
        <v>0</v>
      </c>
      <c r="BY619" s="1202"/>
      <c r="BZ619" s="1202"/>
      <c r="CA619" s="1202"/>
      <c r="CB619" s="1203"/>
      <c r="CC619" s="1201">
        <f t="shared" si="6"/>
        <v>0</v>
      </c>
      <c r="CD619" s="1202"/>
      <c r="CE619" s="1202"/>
      <c r="CF619" s="1202"/>
      <c r="CG619" s="1203"/>
      <c r="CH619" s="1201">
        <f t="shared" si="7"/>
        <v>0</v>
      </c>
      <c r="CI619" s="1202"/>
      <c r="CJ619" s="1202"/>
      <c r="CK619" s="1202"/>
      <c r="CL619" s="1203"/>
      <c r="CM619" s="1210">
        <f t="shared" si="8"/>
        <v>0</v>
      </c>
      <c r="CN619" s="1211"/>
      <c r="CO619" s="1211"/>
      <c r="CP619" s="1211"/>
      <c r="CQ619" s="1212"/>
      <c r="CS619" s="1213">
        <f t="shared" si="11"/>
        <v>0</v>
      </c>
      <c r="CT619" s="1214"/>
      <c r="CU619" s="1214"/>
      <c r="CV619" s="1214"/>
      <c r="CW619" s="1215"/>
      <c r="CX619" s="1213">
        <f t="shared" si="12"/>
        <v>0</v>
      </c>
      <c r="CY619" s="1214"/>
      <c r="CZ619" s="1214"/>
      <c r="DA619" s="1214"/>
      <c r="DB619" s="1215"/>
      <c r="DC619" s="1213">
        <f t="shared" si="13"/>
        <v>0</v>
      </c>
      <c r="DD619" s="1214"/>
      <c r="DE619" s="1214"/>
      <c r="DF619" s="1214"/>
      <c r="DG619" s="1215"/>
      <c r="DH619" s="1213">
        <f t="shared" si="14"/>
        <v>0</v>
      </c>
      <c r="DI619" s="1214"/>
      <c r="DJ619" s="1214"/>
      <c r="DK619" s="1214"/>
      <c r="DL619" s="1215"/>
      <c r="DM619" s="1213">
        <f t="shared" si="15"/>
        <v>0</v>
      </c>
      <c r="DN619" s="1214"/>
      <c r="DO619" s="1214"/>
      <c r="DP619" s="1214"/>
      <c r="DQ619" s="1215"/>
      <c r="DR619" s="1213">
        <f t="shared" si="16"/>
        <v>0</v>
      </c>
      <c r="DS619" s="1214"/>
      <c r="DT619" s="1214"/>
      <c r="DU619" s="1214"/>
      <c r="DV619" s="1215"/>
    </row>
    <row r="620" spans="1:126" ht="12.95" customHeight="1">
      <c r="A620" s="1344"/>
      <c r="B620" s="1344"/>
      <c r="C620" s="1344"/>
      <c r="D620" s="1344"/>
      <c r="E620" s="1344"/>
      <c r="F620" s="1344"/>
      <c r="G620" s="1344"/>
      <c r="H620" s="1344"/>
      <c r="I620" s="1344"/>
      <c r="J620" s="1344"/>
      <c r="K620" s="1344"/>
      <c r="L620" s="1344"/>
      <c r="M620" s="1344"/>
      <c r="N620" s="1344"/>
      <c r="O620" s="1344"/>
      <c r="P620" s="1344"/>
      <c r="Q620" s="1344"/>
      <c r="R620" s="1344"/>
      <c r="S620" s="1344"/>
      <c r="T620" s="1344"/>
      <c r="U620" s="1344"/>
      <c r="V620" s="1344"/>
      <c r="W620" s="1344"/>
      <c r="X620" s="1344"/>
      <c r="Y620" s="1344"/>
      <c r="Z620" s="1344"/>
      <c r="AA620" s="1344"/>
      <c r="AB620" s="1344"/>
      <c r="AC620" s="1344"/>
      <c r="AD620" s="1344"/>
      <c r="AE620" s="1344"/>
      <c r="AF620" s="1344"/>
      <c r="AG620" s="1344"/>
      <c r="AH620" s="1344"/>
      <c r="AI620" s="1344"/>
      <c r="AJ620" s="1344"/>
      <c r="AK620" s="1344"/>
      <c r="AL620" s="1344"/>
      <c r="AM620" s="1344"/>
      <c r="AN620" s="1344"/>
      <c r="AO620" s="1344"/>
      <c r="AP620" s="1344"/>
      <c r="AQ620" s="1344"/>
      <c r="AR620" s="1344"/>
      <c r="AS620" s="1344"/>
      <c r="AT620" s="1344"/>
      <c r="AZ620" s="41"/>
      <c r="BA620" s="41"/>
      <c r="BB620" s="41"/>
      <c r="BC620" s="41"/>
      <c r="BD620" s="41"/>
      <c r="BE620" s="1207">
        <f t="shared" si="9"/>
        <v>0</v>
      </c>
      <c r="BF620" s="1209"/>
      <c r="BG620" s="1201">
        <f t="shared" si="1"/>
        <v>0</v>
      </c>
      <c r="BH620" s="1203"/>
      <c r="BI620" s="1207">
        <f t="shared" si="10"/>
        <v>0</v>
      </c>
      <c r="BJ620" s="1209"/>
      <c r="BK620" s="1201">
        <f t="shared" si="2"/>
        <v>0</v>
      </c>
      <c r="BL620" s="1203"/>
      <c r="BN620" s="1201">
        <f t="shared" si="3"/>
        <v>0</v>
      </c>
      <c r="BO620" s="1202"/>
      <c r="BP620" s="1202"/>
      <c r="BQ620" s="1202"/>
      <c r="BR620" s="1212"/>
      <c r="BS620" s="1201">
        <f t="shared" si="4"/>
        <v>0</v>
      </c>
      <c r="BT620" s="1202"/>
      <c r="BU620" s="1202"/>
      <c r="BV620" s="1202"/>
      <c r="BW620" s="1203"/>
      <c r="BX620" s="1201">
        <f t="shared" si="5"/>
        <v>0</v>
      </c>
      <c r="BY620" s="1202"/>
      <c r="BZ620" s="1202"/>
      <c r="CA620" s="1202"/>
      <c r="CB620" s="1203"/>
      <c r="CC620" s="1201">
        <f t="shared" si="6"/>
        <v>0</v>
      </c>
      <c r="CD620" s="1202"/>
      <c r="CE620" s="1202"/>
      <c r="CF620" s="1202"/>
      <c r="CG620" s="1203"/>
      <c r="CH620" s="1201">
        <f t="shared" si="7"/>
        <v>0</v>
      </c>
      <c r="CI620" s="1202"/>
      <c r="CJ620" s="1202"/>
      <c r="CK620" s="1202"/>
      <c r="CL620" s="1203"/>
      <c r="CM620" s="1210">
        <f t="shared" si="8"/>
        <v>0</v>
      </c>
      <c r="CN620" s="1211"/>
      <c r="CO620" s="1211"/>
      <c r="CP620" s="1211"/>
      <c r="CQ620" s="1212"/>
      <c r="CS620" s="1213">
        <f t="shared" si="11"/>
        <v>0</v>
      </c>
      <c r="CT620" s="1214"/>
      <c r="CU620" s="1214"/>
      <c r="CV620" s="1214"/>
      <c r="CW620" s="1215"/>
      <c r="CX620" s="1213">
        <f t="shared" si="12"/>
        <v>0</v>
      </c>
      <c r="CY620" s="1214"/>
      <c r="CZ620" s="1214"/>
      <c r="DA620" s="1214"/>
      <c r="DB620" s="1215"/>
      <c r="DC620" s="1213">
        <f t="shared" si="13"/>
        <v>0</v>
      </c>
      <c r="DD620" s="1214"/>
      <c r="DE620" s="1214"/>
      <c r="DF620" s="1214"/>
      <c r="DG620" s="1215"/>
      <c r="DH620" s="1213">
        <f t="shared" si="14"/>
        <v>0</v>
      </c>
      <c r="DI620" s="1214"/>
      <c r="DJ620" s="1214"/>
      <c r="DK620" s="1214"/>
      <c r="DL620" s="1215"/>
      <c r="DM620" s="1213">
        <f t="shared" si="15"/>
        <v>0</v>
      </c>
      <c r="DN620" s="1214"/>
      <c r="DO620" s="1214"/>
      <c r="DP620" s="1214"/>
      <c r="DQ620" s="1215"/>
      <c r="DR620" s="1213">
        <f t="shared" si="16"/>
        <v>0</v>
      </c>
      <c r="DS620" s="1214"/>
      <c r="DT620" s="1214"/>
      <c r="DU620" s="1214"/>
      <c r="DV620" s="1215"/>
    </row>
    <row r="621" spans="1:126" ht="12.95" customHeight="1">
      <c r="C621"/>
      <c r="AZ621" s="41"/>
      <c r="BA621" s="41"/>
      <c r="BB621" s="41"/>
      <c r="BC621" s="41"/>
      <c r="BD621" s="41"/>
      <c r="BE621" s="1207">
        <f t="shared" si="9"/>
        <v>0</v>
      </c>
      <c r="BF621" s="1209"/>
      <c r="BG621" s="1201">
        <f t="shared" si="1"/>
        <v>0</v>
      </c>
      <c r="BH621" s="1203"/>
      <c r="BI621" s="1207">
        <f t="shared" si="10"/>
        <v>0</v>
      </c>
      <c r="BJ621" s="1209"/>
      <c r="BK621" s="1201">
        <f t="shared" si="2"/>
        <v>0</v>
      </c>
      <c r="BL621" s="1203"/>
      <c r="BN621" s="1201">
        <f t="shared" si="3"/>
        <v>0</v>
      </c>
      <c r="BO621" s="1202"/>
      <c r="BP621" s="1202"/>
      <c r="BQ621" s="1202"/>
      <c r="BR621" s="1212"/>
      <c r="BS621" s="1201">
        <f t="shared" si="4"/>
        <v>0</v>
      </c>
      <c r="BT621" s="1202"/>
      <c r="BU621" s="1202"/>
      <c r="BV621" s="1202"/>
      <c r="BW621" s="1203"/>
      <c r="BX621" s="1201">
        <f t="shared" si="5"/>
        <v>0</v>
      </c>
      <c r="BY621" s="1202"/>
      <c r="BZ621" s="1202"/>
      <c r="CA621" s="1202"/>
      <c r="CB621" s="1203"/>
      <c r="CC621" s="1201">
        <f t="shared" si="6"/>
        <v>0</v>
      </c>
      <c r="CD621" s="1202"/>
      <c r="CE621" s="1202"/>
      <c r="CF621" s="1202"/>
      <c r="CG621" s="1203"/>
      <c r="CH621" s="1201">
        <f t="shared" si="7"/>
        <v>0</v>
      </c>
      <c r="CI621" s="1202"/>
      <c r="CJ621" s="1202"/>
      <c r="CK621" s="1202"/>
      <c r="CL621" s="1203"/>
      <c r="CM621" s="1210">
        <f t="shared" si="8"/>
        <v>0</v>
      </c>
      <c r="CN621" s="1211"/>
      <c r="CO621" s="1211"/>
      <c r="CP621" s="1211"/>
      <c r="CQ621" s="1212"/>
      <c r="CS621" s="1213">
        <f t="shared" si="11"/>
        <v>0</v>
      </c>
      <c r="CT621" s="1214"/>
      <c r="CU621" s="1214"/>
      <c r="CV621" s="1214"/>
      <c r="CW621" s="1215"/>
      <c r="CX621" s="1213">
        <f t="shared" si="12"/>
        <v>0</v>
      </c>
      <c r="CY621" s="1214"/>
      <c r="CZ621" s="1214"/>
      <c r="DA621" s="1214"/>
      <c r="DB621" s="1215"/>
      <c r="DC621" s="1213">
        <f t="shared" si="13"/>
        <v>0</v>
      </c>
      <c r="DD621" s="1214"/>
      <c r="DE621" s="1214"/>
      <c r="DF621" s="1214"/>
      <c r="DG621" s="1215"/>
      <c r="DH621" s="1213">
        <f t="shared" si="14"/>
        <v>0</v>
      </c>
      <c r="DI621" s="1214"/>
      <c r="DJ621" s="1214"/>
      <c r="DK621" s="1214"/>
      <c r="DL621" s="1215"/>
      <c r="DM621" s="1213">
        <f t="shared" si="15"/>
        <v>0</v>
      </c>
      <c r="DN621" s="1214"/>
      <c r="DO621" s="1214"/>
      <c r="DP621" s="1214"/>
      <c r="DQ621" s="1215"/>
      <c r="DR621" s="1213">
        <f t="shared" si="16"/>
        <v>0</v>
      </c>
      <c r="DS621" s="1214"/>
      <c r="DT621" s="1214"/>
      <c r="DU621" s="1214"/>
      <c r="DV621" s="1215"/>
    </row>
    <row r="622" spans="1:126" ht="12.95" customHeight="1">
      <c r="A622" s="3" t="s">
        <v>651</v>
      </c>
      <c r="B622" s="3"/>
      <c r="C622" s="3" t="s">
        <v>835</v>
      </c>
      <c r="AZ622" s="41"/>
      <c r="BA622" s="41"/>
      <c r="BB622" s="41"/>
      <c r="BC622" s="41"/>
      <c r="BD622" s="41"/>
      <c r="BE622" s="1207">
        <f t="shared" si="9"/>
        <v>0</v>
      </c>
      <c r="BF622" s="1209"/>
      <c r="BG622" s="1201">
        <f t="shared" si="1"/>
        <v>0</v>
      </c>
      <c r="BH622" s="1203"/>
      <c r="BI622" s="1207">
        <f t="shared" si="10"/>
        <v>0</v>
      </c>
      <c r="BJ622" s="1209"/>
      <c r="BK622" s="1201">
        <f t="shared" si="2"/>
        <v>0</v>
      </c>
      <c r="BL622" s="1203"/>
      <c r="BN622" s="1201">
        <f t="shared" si="3"/>
        <v>0</v>
      </c>
      <c r="BO622" s="1202"/>
      <c r="BP622" s="1202"/>
      <c r="BQ622" s="1202"/>
      <c r="BR622" s="1212"/>
      <c r="BS622" s="1201">
        <f t="shared" si="4"/>
        <v>0</v>
      </c>
      <c r="BT622" s="1202"/>
      <c r="BU622" s="1202"/>
      <c r="BV622" s="1202"/>
      <c r="BW622" s="1203"/>
      <c r="BX622" s="1201">
        <f t="shared" si="5"/>
        <v>0</v>
      </c>
      <c r="BY622" s="1202"/>
      <c r="BZ622" s="1202"/>
      <c r="CA622" s="1202"/>
      <c r="CB622" s="1203"/>
      <c r="CC622" s="1201">
        <f t="shared" si="6"/>
        <v>0</v>
      </c>
      <c r="CD622" s="1202"/>
      <c r="CE622" s="1202"/>
      <c r="CF622" s="1202"/>
      <c r="CG622" s="1203"/>
      <c r="CH622" s="1201">
        <f t="shared" si="7"/>
        <v>0</v>
      </c>
      <c r="CI622" s="1202"/>
      <c r="CJ622" s="1202"/>
      <c r="CK622" s="1202"/>
      <c r="CL622" s="1203"/>
      <c r="CM622" s="1210">
        <f t="shared" si="8"/>
        <v>0</v>
      </c>
      <c r="CN622" s="1211"/>
      <c r="CO622" s="1211"/>
      <c r="CP622" s="1211"/>
      <c r="CQ622" s="1212"/>
      <c r="CS622" s="1213">
        <f t="shared" si="11"/>
        <v>0</v>
      </c>
      <c r="CT622" s="1214"/>
      <c r="CU622" s="1214"/>
      <c r="CV622" s="1214"/>
      <c r="CW622" s="1215"/>
      <c r="CX622" s="1213">
        <f t="shared" si="12"/>
        <v>0</v>
      </c>
      <c r="CY622" s="1214"/>
      <c r="CZ622" s="1214"/>
      <c r="DA622" s="1214"/>
      <c r="DB622" s="1215"/>
      <c r="DC622" s="1213">
        <f t="shared" si="13"/>
        <v>0</v>
      </c>
      <c r="DD622" s="1214"/>
      <c r="DE622" s="1214"/>
      <c r="DF622" s="1214"/>
      <c r="DG622" s="1215"/>
      <c r="DH622" s="1213">
        <f t="shared" si="14"/>
        <v>0</v>
      </c>
      <c r="DI622" s="1214"/>
      <c r="DJ622" s="1214"/>
      <c r="DK622" s="1214"/>
      <c r="DL622" s="1215"/>
      <c r="DM622" s="1213">
        <f t="shared" si="15"/>
        <v>0</v>
      </c>
      <c r="DN622" s="1214"/>
      <c r="DO622" s="1214"/>
      <c r="DP622" s="1214"/>
      <c r="DQ622" s="1215"/>
      <c r="DR622" s="1213">
        <f t="shared" si="16"/>
        <v>0</v>
      </c>
      <c r="DS622" s="1214"/>
      <c r="DT622" s="1214"/>
      <c r="DU622" s="1214"/>
      <c r="DV622" s="1215"/>
    </row>
    <row r="623" spans="1:126" ht="12.95" customHeight="1">
      <c r="A623" s="3"/>
      <c r="B623" s="3"/>
      <c r="C623" s="3"/>
      <c r="AZ623" s="41"/>
      <c r="BA623" s="41"/>
      <c r="BB623" s="41"/>
      <c r="BC623" s="41"/>
      <c r="BD623" s="41"/>
      <c r="BE623" s="1207">
        <f t="shared" si="9"/>
        <v>0</v>
      </c>
      <c r="BF623" s="1209"/>
      <c r="BG623" s="1201">
        <f t="shared" si="1"/>
        <v>0</v>
      </c>
      <c r="BH623" s="1203"/>
      <c r="BI623" s="1207">
        <f t="shared" si="10"/>
        <v>0</v>
      </c>
      <c r="BJ623" s="1209"/>
      <c r="BK623" s="1201">
        <f t="shared" si="2"/>
        <v>0</v>
      </c>
      <c r="BL623" s="1203"/>
      <c r="BN623" s="1201">
        <f t="shared" si="3"/>
        <v>0</v>
      </c>
      <c r="BO623" s="1202"/>
      <c r="BP623" s="1202"/>
      <c r="BQ623" s="1202"/>
      <c r="BR623" s="1212"/>
      <c r="BS623" s="1201">
        <f t="shared" si="4"/>
        <v>0</v>
      </c>
      <c r="BT623" s="1202"/>
      <c r="BU623" s="1202"/>
      <c r="BV623" s="1202"/>
      <c r="BW623" s="1203"/>
      <c r="BX623" s="1201">
        <f t="shared" si="5"/>
        <v>0</v>
      </c>
      <c r="BY623" s="1202"/>
      <c r="BZ623" s="1202"/>
      <c r="CA623" s="1202"/>
      <c r="CB623" s="1203"/>
      <c r="CC623" s="1201">
        <f t="shared" si="6"/>
        <v>0</v>
      </c>
      <c r="CD623" s="1202"/>
      <c r="CE623" s="1202"/>
      <c r="CF623" s="1202"/>
      <c r="CG623" s="1203"/>
      <c r="CH623" s="1201">
        <f t="shared" si="7"/>
        <v>0</v>
      </c>
      <c r="CI623" s="1202"/>
      <c r="CJ623" s="1202"/>
      <c r="CK623" s="1202"/>
      <c r="CL623" s="1203"/>
      <c r="CM623" s="1210">
        <f t="shared" si="8"/>
        <v>0</v>
      </c>
      <c r="CN623" s="1211"/>
      <c r="CO623" s="1211"/>
      <c r="CP623" s="1211"/>
      <c r="CQ623" s="1212"/>
      <c r="CS623" s="1213">
        <f t="shared" si="11"/>
        <v>0</v>
      </c>
      <c r="CT623" s="1214"/>
      <c r="CU623" s="1214"/>
      <c r="CV623" s="1214"/>
      <c r="CW623" s="1215"/>
      <c r="CX623" s="1213">
        <f t="shared" si="12"/>
        <v>0</v>
      </c>
      <c r="CY623" s="1214"/>
      <c r="CZ623" s="1214"/>
      <c r="DA623" s="1214"/>
      <c r="DB623" s="1215"/>
      <c r="DC623" s="1213">
        <f t="shared" si="13"/>
        <v>0</v>
      </c>
      <c r="DD623" s="1214"/>
      <c r="DE623" s="1214"/>
      <c r="DF623" s="1214"/>
      <c r="DG623" s="1215"/>
      <c r="DH623" s="1213">
        <f t="shared" si="14"/>
        <v>0</v>
      </c>
      <c r="DI623" s="1214"/>
      <c r="DJ623" s="1214"/>
      <c r="DK623" s="1214"/>
      <c r="DL623" s="1215"/>
      <c r="DM623" s="1213">
        <f t="shared" si="15"/>
        <v>0</v>
      </c>
      <c r="DN623" s="1214"/>
      <c r="DO623" s="1214"/>
      <c r="DP623" s="1214"/>
      <c r="DQ623" s="1215"/>
      <c r="DR623" s="1213">
        <f t="shared" si="16"/>
        <v>0</v>
      </c>
      <c r="DS623" s="1214"/>
      <c r="DT623" s="1214"/>
      <c r="DU623" s="1214"/>
      <c r="DV623" s="1215"/>
    </row>
    <row r="624" spans="1:126" ht="12.95" customHeight="1">
      <c r="C624" s="3" t="s">
        <v>2095</v>
      </c>
      <c r="AZ624" s="41"/>
      <c r="BA624" s="41"/>
      <c r="BB624" s="41"/>
      <c r="BC624" s="41"/>
      <c r="BD624" s="41"/>
      <c r="BE624" s="1207">
        <f t="shared" ref="BE624:BE633" si="17">IF(AND(AH727&lt;=0.5,AH727&gt;=0.36),1,0)</f>
        <v>0</v>
      </c>
      <c r="BF624" s="1209"/>
      <c r="BG624" s="1201">
        <f t="shared" ref="BG624:BG633" si="18">IF(BE624=1,G727,0)</f>
        <v>0</v>
      </c>
      <c r="BH624" s="1203"/>
      <c r="BI624" s="1207">
        <f t="shared" ref="BI624:BI633" si="19">IF(AND(AH727&lt;=0.35,AH727&gt;0),1,0)</f>
        <v>0</v>
      </c>
      <c r="BJ624" s="1209"/>
      <c r="BK624" s="1201">
        <f t="shared" ref="BK624:BK633" si="20">IF(BI624=1,G727,0)</f>
        <v>0</v>
      </c>
      <c r="BL624" s="1203"/>
      <c r="BN624" s="1201">
        <f t="shared" si="3"/>
        <v>0</v>
      </c>
      <c r="BO624" s="1202"/>
      <c r="BP624" s="1202"/>
      <c r="BQ624" s="1202"/>
      <c r="BR624" s="1212"/>
      <c r="BS624" s="1201">
        <f t="shared" si="4"/>
        <v>0</v>
      </c>
      <c r="BT624" s="1202"/>
      <c r="BU624" s="1202"/>
      <c r="BV624" s="1202"/>
      <c r="BW624" s="1203"/>
      <c r="BX624" s="1201">
        <f t="shared" si="5"/>
        <v>0</v>
      </c>
      <c r="BY624" s="1202"/>
      <c r="BZ624" s="1202"/>
      <c r="CA624" s="1202"/>
      <c r="CB624" s="1203"/>
      <c r="CC624" s="1201">
        <f t="shared" si="6"/>
        <v>0</v>
      </c>
      <c r="CD624" s="1202"/>
      <c r="CE624" s="1202"/>
      <c r="CF624" s="1202"/>
      <c r="CG624" s="1203"/>
      <c r="CH624" s="1201">
        <f t="shared" si="7"/>
        <v>0</v>
      </c>
      <c r="CI624" s="1202"/>
      <c r="CJ624" s="1202"/>
      <c r="CK624" s="1202"/>
      <c r="CL624" s="1203"/>
      <c r="CM624" s="1210">
        <f t="shared" si="8"/>
        <v>0</v>
      </c>
      <c r="CN624" s="1211"/>
      <c r="CO624" s="1211"/>
      <c r="CP624" s="1211"/>
      <c r="CQ624" s="1212"/>
      <c r="CS624" s="1213">
        <f t="shared" ref="CS624:CS633" si="21">IF(AND(B727="SRO/Studio",AH727&lt;=0.3),G727,0)</f>
        <v>0</v>
      </c>
      <c r="CT624" s="1214"/>
      <c r="CU624" s="1214"/>
      <c r="CV624" s="1214"/>
      <c r="CW624" s="1215"/>
      <c r="CX624" s="1213">
        <f t="shared" ref="CX624:CX633" si="22">IF(AND(B727="1 Bedroom",AH727&lt;=0.3),G727,0)</f>
        <v>0</v>
      </c>
      <c r="CY624" s="1214"/>
      <c r="CZ624" s="1214"/>
      <c r="DA624" s="1214"/>
      <c r="DB624" s="1215"/>
      <c r="DC624" s="1213">
        <f t="shared" ref="DC624:DC633" si="23">IF(AND(B727="2 Bedrooms",AH727&lt;=0.3),G727,0)</f>
        <v>0</v>
      </c>
      <c r="DD624" s="1214"/>
      <c r="DE624" s="1214"/>
      <c r="DF624" s="1214"/>
      <c r="DG624" s="1215"/>
      <c r="DH624" s="1213">
        <f t="shared" ref="DH624:DH633" si="24">IF(AND(B727="3 Bedrooms",AH727&lt;=0.3),G727,0)</f>
        <v>0</v>
      </c>
      <c r="DI624" s="1214"/>
      <c r="DJ624" s="1214"/>
      <c r="DK624" s="1214"/>
      <c r="DL624" s="1215"/>
      <c r="DM624" s="1213">
        <f t="shared" ref="DM624:DM633" si="25">IF(AND(B727="4 Bedrooms",AH727&lt;=0.3),G727,0)</f>
        <v>0</v>
      </c>
      <c r="DN624" s="1214"/>
      <c r="DO624" s="1214"/>
      <c r="DP624" s="1214"/>
      <c r="DQ624" s="1215"/>
      <c r="DR624" s="1213">
        <f t="shared" ref="DR624:DR633" si="26">IF(AND(B727="5 Bedrooms",AH727&lt;=0.3),G727,0)</f>
        <v>0</v>
      </c>
      <c r="DS624" s="1214"/>
      <c r="DT624" s="1214"/>
      <c r="DU624" s="1214"/>
      <c r="DV624" s="1215"/>
    </row>
    <row r="625" spans="2:126" ht="12.95" customHeight="1">
      <c r="B625" s="836"/>
      <c r="C625" s="3"/>
      <c r="AZ625" s="41"/>
      <c r="BA625" s="41"/>
      <c r="BB625" s="41"/>
      <c r="BC625" s="41"/>
      <c r="BD625" s="41"/>
      <c r="BE625" s="1207">
        <f t="shared" si="17"/>
        <v>0</v>
      </c>
      <c r="BF625" s="1209"/>
      <c r="BG625" s="1201">
        <f t="shared" si="18"/>
        <v>0</v>
      </c>
      <c r="BH625" s="1203"/>
      <c r="BI625" s="1207">
        <f t="shared" si="19"/>
        <v>0</v>
      </c>
      <c r="BJ625" s="1209"/>
      <c r="BK625" s="1201">
        <f t="shared" si="20"/>
        <v>0</v>
      </c>
      <c r="BL625" s="1203"/>
      <c r="BN625" s="1201">
        <f t="shared" si="3"/>
        <v>0</v>
      </c>
      <c r="BO625" s="1202"/>
      <c r="BP625" s="1202"/>
      <c r="BQ625" s="1202"/>
      <c r="BR625" s="1212"/>
      <c r="BS625" s="1201">
        <f t="shared" si="4"/>
        <v>0</v>
      </c>
      <c r="BT625" s="1202"/>
      <c r="BU625" s="1202"/>
      <c r="BV625" s="1202"/>
      <c r="BW625" s="1203"/>
      <c r="BX625" s="1201">
        <f t="shared" si="5"/>
        <v>0</v>
      </c>
      <c r="BY625" s="1202"/>
      <c r="BZ625" s="1202"/>
      <c r="CA625" s="1202"/>
      <c r="CB625" s="1203"/>
      <c r="CC625" s="1201">
        <f t="shared" si="6"/>
        <v>0</v>
      </c>
      <c r="CD625" s="1202"/>
      <c r="CE625" s="1202"/>
      <c r="CF625" s="1202"/>
      <c r="CG625" s="1203"/>
      <c r="CH625" s="1201">
        <f t="shared" si="7"/>
        <v>0</v>
      </c>
      <c r="CI625" s="1202"/>
      <c r="CJ625" s="1202"/>
      <c r="CK625" s="1202"/>
      <c r="CL625" s="1203"/>
      <c r="CM625" s="1210">
        <f t="shared" si="8"/>
        <v>0</v>
      </c>
      <c r="CN625" s="1211"/>
      <c r="CO625" s="1211"/>
      <c r="CP625" s="1211"/>
      <c r="CQ625" s="1212"/>
      <c r="CS625" s="1213">
        <f t="shared" si="21"/>
        <v>0</v>
      </c>
      <c r="CT625" s="1214"/>
      <c r="CU625" s="1214"/>
      <c r="CV625" s="1214"/>
      <c r="CW625" s="1215"/>
      <c r="CX625" s="1213">
        <f t="shared" si="22"/>
        <v>0</v>
      </c>
      <c r="CY625" s="1214"/>
      <c r="CZ625" s="1214"/>
      <c r="DA625" s="1214"/>
      <c r="DB625" s="1215"/>
      <c r="DC625" s="1213">
        <f t="shared" si="23"/>
        <v>0</v>
      </c>
      <c r="DD625" s="1214"/>
      <c r="DE625" s="1214"/>
      <c r="DF625" s="1214"/>
      <c r="DG625" s="1215"/>
      <c r="DH625" s="1213">
        <f t="shared" si="24"/>
        <v>0</v>
      </c>
      <c r="DI625" s="1214"/>
      <c r="DJ625" s="1214"/>
      <c r="DK625" s="1214"/>
      <c r="DL625" s="1215"/>
      <c r="DM625" s="1213">
        <f t="shared" si="25"/>
        <v>0</v>
      </c>
      <c r="DN625" s="1214"/>
      <c r="DO625" s="1214"/>
      <c r="DP625" s="1214"/>
      <c r="DQ625" s="1215"/>
      <c r="DR625" s="1213">
        <f t="shared" si="26"/>
        <v>0</v>
      </c>
      <c r="DS625" s="1214"/>
      <c r="DT625" s="1214"/>
      <c r="DU625" s="1214"/>
      <c r="DV625" s="1215"/>
    </row>
    <row r="626" spans="2:126" ht="12.95" customHeight="1">
      <c r="B626" s="1509" t="s">
        <v>2159</v>
      </c>
      <c r="C626" s="1510"/>
      <c r="D626" s="1510"/>
      <c r="E626" s="1510"/>
      <c r="F626" s="1510"/>
      <c r="G626" s="1510"/>
      <c r="H626" s="1510"/>
      <c r="I626" s="1510"/>
      <c r="J626" s="1510"/>
      <c r="K626" s="1510"/>
      <c r="L626" s="1510"/>
      <c r="M626" s="1350" t="s">
        <v>2133</v>
      </c>
      <c r="N626" s="1350"/>
      <c r="O626" s="1350"/>
      <c r="P626" s="1350"/>
      <c r="Q626" s="1256" t="s">
        <v>2163</v>
      </c>
      <c r="R626" s="1257"/>
      <c r="S626" s="1258"/>
      <c r="T626" s="1256" t="s">
        <v>2162</v>
      </c>
      <c r="U626" s="1257"/>
      <c r="V626" s="1258"/>
      <c r="W626" s="1334" t="s">
        <v>738</v>
      </c>
      <c r="X626" s="1334"/>
      <c r="Y626" s="1335"/>
      <c r="Z626" s="1350" t="s">
        <v>2160</v>
      </c>
      <c r="AA626" s="1350"/>
      <c r="AB626" s="1350"/>
      <c r="AC626" s="1358" t="s">
        <v>1965</v>
      </c>
      <c r="AD626" s="1359"/>
      <c r="AE626" s="1360"/>
      <c r="AF626" s="1256" t="s">
        <v>2096</v>
      </c>
      <c r="AG626" s="1257"/>
      <c r="AH626" s="1257"/>
      <c r="AI626" s="1257"/>
      <c r="AJ626" s="1258"/>
      <c r="AK626" s="1367" t="s">
        <v>2097</v>
      </c>
      <c r="AL626" s="1368"/>
      <c r="AM626" s="1368"/>
      <c r="AN626" s="1369"/>
      <c r="AO626" s="1350" t="s">
        <v>739</v>
      </c>
      <c r="AP626" s="1350"/>
      <c r="AQ626" s="1350"/>
      <c r="AR626" s="1350"/>
      <c r="AS626" s="1350"/>
      <c r="AT626" s="41"/>
      <c r="AU626" s="41"/>
      <c r="AV626" s="41"/>
      <c r="AW626" s="41"/>
      <c r="AX626" s="41"/>
      <c r="AY626" s="41"/>
      <c r="AZ626" s="41"/>
      <c r="BE626" s="1207">
        <f t="shared" si="17"/>
        <v>0</v>
      </c>
      <c r="BF626" s="1209"/>
      <c r="BG626" s="1201">
        <f t="shared" si="18"/>
        <v>0</v>
      </c>
      <c r="BH626" s="1203"/>
      <c r="BI626" s="1207">
        <f t="shared" si="19"/>
        <v>0</v>
      </c>
      <c r="BJ626" s="1209"/>
      <c r="BK626" s="1201">
        <f t="shared" si="20"/>
        <v>0</v>
      </c>
      <c r="BL626" s="1203"/>
      <c r="BN626" s="1201">
        <f t="shared" si="3"/>
        <v>0</v>
      </c>
      <c r="BO626" s="1202"/>
      <c r="BP626" s="1202"/>
      <c r="BQ626" s="1202"/>
      <c r="BR626" s="1212"/>
      <c r="BS626" s="1201">
        <f t="shared" si="4"/>
        <v>0</v>
      </c>
      <c r="BT626" s="1202"/>
      <c r="BU626" s="1202"/>
      <c r="BV626" s="1202"/>
      <c r="BW626" s="1203"/>
      <c r="BX626" s="1201">
        <f t="shared" si="5"/>
        <v>0</v>
      </c>
      <c r="BY626" s="1202"/>
      <c r="BZ626" s="1202"/>
      <c r="CA626" s="1202"/>
      <c r="CB626" s="1203"/>
      <c r="CC626" s="1201">
        <f t="shared" si="6"/>
        <v>0</v>
      </c>
      <c r="CD626" s="1202"/>
      <c r="CE626" s="1202"/>
      <c r="CF626" s="1202"/>
      <c r="CG626" s="1203"/>
      <c r="CH626" s="1201">
        <f t="shared" si="7"/>
        <v>0</v>
      </c>
      <c r="CI626" s="1202"/>
      <c r="CJ626" s="1202"/>
      <c r="CK626" s="1202"/>
      <c r="CL626" s="1203"/>
      <c r="CM626" s="1210">
        <f t="shared" si="8"/>
        <v>0</v>
      </c>
      <c r="CN626" s="1211"/>
      <c r="CO626" s="1211"/>
      <c r="CP626" s="1211"/>
      <c r="CQ626" s="1212"/>
      <c r="CS626" s="1213">
        <f t="shared" si="21"/>
        <v>0</v>
      </c>
      <c r="CT626" s="1214"/>
      <c r="CU626" s="1214"/>
      <c r="CV626" s="1214"/>
      <c r="CW626" s="1215"/>
      <c r="CX626" s="1213">
        <f t="shared" si="22"/>
        <v>0</v>
      </c>
      <c r="CY626" s="1214"/>
      <c r="CZ626" s="1214"/>
      <c r="DA626" s="1214"/>
      <c r="DB626" s="1215"/>
      <c r="DC626" s="1213">
        <f t="shared" si="23"/>
        <v>0</v>
      </c>
      <c r="DD626" s="1214"/>
      <c r="DE626" s="1214"/>
      <c r="DF626" s="1214"/>
      <c r="DG626" s="1215"/>
      <c r="DH626" s="1213">
        <f t="shared" si="24"/>
        <v>0</v>
      </c>
      <c r="DI626" s="1214"/>
      <c r="DJ626" s="1214"/>
      <c r="DK626" s="1214"/>
      <c r="DL626" s="1215"/>
      <c r="DM626" s="1213">
        <f t="shared" si="25"/>
        <v>0</v>
      </c>
      <c r="DN626" s="1214"/>
      <c r="DO626" s="1214"/>
      <c r="DP626" s="1214"/>
      <c r="DQ626" s="1215"/>
      <c r="DR626" s="1213">
        <f t="shared" si="26"/>
        <v>0</v>
      </c>
      <c r="DS626" s="1214"/>
      <c r="DT626" s="1214"/>
      <c r="DU626" s="1214"/>
      <c r="DV626" s="1215"/>
    </row>
    <row r="627" spans="2:126" ht="12.95" customHeight="1">
      <c r="B627" s="1511"/>
      <c r="C627" s="1398"/>
      <c r="D627" s="1398"/>
      <c r="E627" s="1398"/>
      <c r="F627" s="1398"/>
      <c r="G627" s="1398"/>
      <c r="H627" s="1398"/>
      <c r="I627" s="1398"/>
      <c r="J627" s="1398"/>
      <c r="K627" s="1398"/>
      <c r="L627" s="1398"/>
      <c r="M627" s="1350"/>
      <c r="N627" s="1350"/>
      <c r="O627" s="1350"/>
      <c r="P627" s="1350"/>
      <c r="Q627" s="1259"/>
      <c r="R627" s="1260"/>
      <c r="S627" s="1261"/>
      <c r="T627" s="1259"/>
      <c r="U627" s="1260"/>
      <c r="V627" s="1261"/>
      <c r="W627" s="1336"/>
      <c r="X627" s="1336"/>
      <c r="Y627" s="1337"/>
      <c r="Z627" s="1350"/>
      <c r="AA627" s="1350"/>
      <c r="AB627" s="1350"/>
      <c r="AC627" s="1361"/>
      <c r="AD627" s="1362"/>
      <c r="AE627" s="1363"/>
      <c r="AF627" s="1259"/>
      <c r="AG627" s="1260"/>
      <c r="AH627" s="1260"/>
      <c r="AI627" s="1260"/>
      <c r="AJ627" s="1261"/>
      <c r="AK627" s="1370"/>
      <c r="AL627" s="1371"/>
      <c r="AM627" s="1371"/>
      <c r="AN627" s="1372"/>
      <c r="AO627" s="1350"/>
      <c r="AP627" s="1350"/>
      <c r="AQ627" s="1350"/>
      <c r="AR627" s="1350"/>
      <c r="AS627" s="1350"/>
      <c r="AT627" s="41"/>
      <c r="AU627" s="41"/>
      <c r="AV627" s="41"/>
      <c r="AW627" s="41"/>
      <c r="AX627" s="41"/>
      <c r="AY627" s="41"/>
      <c r="AZ627" s="41"/>
      <c r="BE627" s="1207">
        <f t="shared" si="17"/>
        <v>0</v>
      </c>
      <c r="BF627" s="1209"/>
      <c r="BG627" s="1201">
        <f t="shared" si="18"/>
        <v>0</v>
      </c>
      <c r="BH627" s="1203"/>
      <c r="BI627" s="1207">
        <f t="shared" si="19"/>
        <v>0</v>
      </c>
      <c r="BJ627" s="1209"/>
      <c r="BK627" s="1201">
        <f t="shared" si="20"/>
        <v>0</v>
      </c>
      <c r="BL627" s="1203"/>
      <c r="BN627" s="1201">
        <f t="shared" si="3"/>
        <v>0</v>
      </c>
      <c r="BO627" s="1202"/>
      <c r="BP627" s="1202"/>
      <c r="BQ627" s="1202"/>
      <c r="BR627" s="1212"/>
      <c r="BS627" s="1201">
        <f t="shared" si="4"/>
        <v>0</v>
      </c>
      <c r="BT627" s="1202"/>
      <c r="BU627" s="1202"/>
      <c r="BV627" s="1202"/>
      <c r="BW627" s="1203"/>
      <c r="BX627" s="1201">
        <f t="shared" si="5"/>
        <v>0</v>
      </c>
      <c r="BY627" s="1202"/>
      <c r="BZ627" s="1202"/>
      <c r="CA627" s="1202"/>
      <c r="CB627" s="1203"/>
      <c r="CC627" s="1201">
        <f t="shared" si="6"/>
        <v>0</v>
      </c>
      <c r="CD627" s="1202"/>
      <c r="CE627" s="1202"/>
      <c r="CF627" s="1202"/>
      <c r="CG627" s="1203"/>
      <c r="CH627" s="1201">
        <f t="shared" si="7"/>
        <v>0</v>
      </c>
      <c r="CI627" s="1202"/>
      <c r="CJ627" s="1202"/>
      <c r="CK627" s="1202"/>
      <c r="CL627" s="1203"/>
      <c r="CM627" s="1210">
        <f t="shared" si="8"/>
        <v>0</v>
      </c>
      <c r="CN627" s="1211"/>
      <c r="CO627" s="1211"/>
      <c r="CP627" s="1211"/>
      <c r="CQ627" s="1212"/>
      <c r="CS627" s="1213">
        <f t="shared" si="21"/>
        <v>0</v>
      </c>
      <c r="CT627" s="1214"/>
      <c r="CU627" s="1214"/>
      <c r="CV627" s="1214"/>
      <c r="CW627" s="1215"/>
      <c r="CX627" s="1213">
        <f t="shared" si="22"/>
        <v>0</v>
      </c>
      <c r="CY627" s="1214"/>
      <c r="CZ627" s="1214"/>
      <c r="DA627" s="1214"/>
      <c r="DB627" s="1215"/>
      <c r="DC627" s="1213">
        <f t="shared" si="23"/>
        <v>0</v>
      </c>
      <c r="DD627" s="1214"/>
      <c r="DE627" s="1214"/>
      <c r="DF627" s="1214"/>
      <c r="DG627" s="1215"/>
      <c r="DH627" s="1213">
        <f t="shared" si="24"/>
        <v>0</v>
      </c>
      <c r="DI627" s="1214"/>
      <c r="DJ627" s="1214"/>
      <c r="DK627" s="1214"/>
      <c r="DL627" s="1215"/>
      <c r="DM627" s="1213">
        <f t="shared" si="25"/>
        <v>0</v>
      </c>
      <c r="DN627" s="1214"/>
      <c r="DO627" s="1214"/>
      <c r="DP627" s="1214"/>
      <c r="DQ627" s="1215"/>
      <c r="DR627" s="1213">
        <f t="shared" si="26"/>
        <v>0</v>
      </c>
      <c r="DS627" s="1214"/>
      <c r="DT627" s="1214"/>
      <c r="DU627" s="1214"/>
      <c r="DV627" s="1215"/>
    </row>
    <row r="628" spans="2:126" ht="12.95" customHeight="1">
      <c r="B628" s="1512"/>
      <c r="C628" s="1513"/>
      <c r="D628" s="1513"/>
      <c r="E628" s="1513"/>
      <c r="F628" s="1513"/>
      <c r="G628" s="1513"/>
      <c r="H628" s="1513"/>
      <c r="I628" s="1513"/>
      <c r="J628" s="1513"/>
      <c r="K628" s="1513"/>
      <c r="L628" s="1513"/>
      <c r="M628" s="1350"/>
      <c r="N628" s="1350"/>
      <c r="O628" s="1350"/>
      <c r="P628" s="1350"/>
      <c r="Q628" s="1262"/>
      <c r="R628" s="1263"/>
      <c r="S628" s="1264"/>
      <c r="T628" s="1262"/>
      <c r="U628" s="1263"/>
      <c r="V628" s="1264"/>
      <c r="W628" s="1338"/>
      <c r="X628" s="1338"/>
      <c r="Y628" s="1339"/>
      <c r="Z628" s="1350"/>
      <c r="AA628" s="1350"/>
      <c r="AB628" s="1350"/>
      <c r="AC628" s="1364"/>
      <c r="AD628" s="1365"/>
      <c r="AE628" s="1366"/>
      <c r="AF628" s="1262"/>
      <c r="AG628" s="1263"/>
      <c r="AH628" s="1263"/>
      <c r="AI628" s="1263"/>
      <c r="AJ628" s="1264"/>
      <c r="AK628" s="1373"/>
      <c r="AL628" s="1374"/>
      <c r="AM628" s="1374"/>
      <c r="AN628" s="1375"/>
      <c r="AO628" s="1350"/>
      <c r="AP628" s="1350"/>
      <c r="AQ628" s="1350"/>
      <c r="AR628" s="1350"/>
      <c r="AS628" s="1350"/>
      <c r="AT628" s="43"/>
      <c r="AU628" s="43"/>
      <c r="AV628" s="43"/>
      <c r="AW628" s="43"/>
      <c r="AX628" s="43"/>
      <c r="AY628" s="43"/>
      <c r="AZ628" s="43"/>
      <c r="BE628" s="1207">
        <f t="shared" si="17"/>
        <v>0</v>
      </c>
      <c r="BF628" s="1209"/>
      <c r="BG628" s="1201">
        <f t="shared" si="18"/>
        <v>0</v>
      </c>
      <c r="BH628" s="1203"/>
      <c r="BI628" s="1207">
        <f t="shared" si="19"/>
        <v>0</v>
      </c>
      <c r="BJ628" s="1209"/>
      <c r="BK628" s="1201">
        <f t="shared" si="20"/>
        <v>0</v>
      </c>
      <c r="BL628" s="1203"/>
      <c r="BN628" s="1201">
        <f t="shared" si="3"/>
        <v>0</v>
      </c>
      <c r="BO628" s="1202"/>
      <c r="BP628" s="1202"/>
      <c r="BQ628" s="1202"/>
      <c r="BR628" s="1212"/>
      <c r="BS628" s="1201">
        <f t="shared" si="4"/>
        <v>0</v>
      </c>
      <c r="BT628" s="1202"/>
      <c r="BU628" s="1202"/>
      <c r="BV628" s="1202"/>
      <c r="BW628" s="1203"/>
      <c r="BX628" s="1201">
        <f t="shared" si="5"/>
        <v>0</v>
      </c>
      <c r="BY628" s="1202"/>
      <c r="BZ628" s="1202"/>
      <c r="CA628" s="1202"/>
      <c r="CB628" s="1203"/>
      <c r="CC628" s="1201">
        <f t="shared" si="6"/>
        <v>0</v>
      </c>
      <c r="CD628" s="1202"/>
      <c r="CE628" s="1202"/>
      <c r="CF628" s="1202"/>
      <c r="CG628" s="1203"/>
      <c r="CH628" s="1201">
        <f t="shared" si="7"/>
        <v>0</v>
      </c>
      <c r="CI628" s="1202"/>
      <c r="CJ628" s="1202"/>
      <c r="CK628" s="1202"/>
      <c r="CL628" s="1203"/>
      <c r="CM628" s="1210">
        <f t="shared" si="8"/>
        <v>0</v>
      </c>
      <c r="CN628" s="1211"/>
      <c r="CO628" s="1211"/>
      <c r="CP628" s="1211"/>
      <c r="CQ628" s="1212"/>
      <c r="CS628" s="1213">
        <f t="shared" si="21"/>
        <v>0</v>
      </c>
      <c r="CT628" s="1214"/>
      <c r="CU628" s="1214"/>
      <c r="CV628" s="1214"/>
      <c r="CW628" s="1215"/>
      <c r="CX628" s="1213">
        <f t="shared" si="22"/>
        <v>0</v>
      </c>
      <c r="CY628" s="1214"/>
      <c r="CZ628" s="1214"/>
      <c r="DA628" s="1214"/>
      <c r="DB628" s="1215"/>
      <c r="DC628" s="1213">
        <f t="shared" si="23"/>
        <v>0</v>
      </c>
      <c r="DD628" s="1214"/>
      <c r="DE628" s="1214"/>
      <c r="DF628" s="1214"/>
      <c r="DG628" s="1215"/>
      <c r="DH628" s="1213">
        <f t="shared" si="24"/>
        <v>0</v>
      </c>
      <c r="DI628" s="1214"/>
      <c r="DJ628" s="1214"/>
      <c r="DK628" s="1214"/>
      <c r="DL628" s="1215"/>
      <c r="DM628" s="1213">
        <f t="shared" si="25"/>
        <v>0</v>
      </c>
      <c r="DN628" s="1214"/>
      <c r="DO628" s="1214"/>
      <c r="DP628" s="1214"/>
      <c r="DQ628" s="1215"/>
      <c r="DR628" s="1213">
        <f t="shared" si="26"/>
        <v>0</v>
      </c>
      <c r="DS628" s="1214"/>
      <c r="DT628" s="1214"/>
      <c r="DU628" s="1214"/>
      <c r="DV628" s="1215"/>
    </row>
    <row r="629" spans="2:126" ht="12.95" customHeight="1">
      <c r="B629" s="57" t="s">
        <v>898</v>
      </c>
      <c r="C629" s="976" t="s">
        <v>2467</v>
      </c>
      <c r="D629" s="976"/>
      <c r="E629" s="976"/>
      <c r="F629" s="976"/>
      <c r="G629" s="976"/>
      <c r="H629" s="976"/>
      <c r="I629" s="976"/>
      <c r="J629" s="976"/>
      <c r="K629" s="976"/>
      <c r="L629" s="976"/>
      <c r="M629" s="1308" t="s">
        <v>2148</v>
      </c>
      <c r="N629" s="1308"/>
      <c r="O629" s="1308"/>
      <c r="P629" s="1308"/>
      <c r="Q629" s="1351">
        <f>17*12</f>
        <v>204</v>
      </c>
      <c r="R629" s="1352"/>
      <c r="S629" s="1353"/>
      <c r="T629" s="1331">
        <f>40*12</f>
        <v>480</v>
      </c>
      <c r="U629" s="1332"/>
      <c r="V629" s="1333"/>
      <c r="W629" s="1305">
        <v>6.6600000000000006E-2</v>
      </c>
      <c r="X629" s="1306"/>
      <c r="Y629" s="1307"/>
      <c r="Z629" s="1302" t="s">
        <v>2161</v>
      </c>
      <c r="AA629" s="1303"/>
      <c r="AB629" s="1304"/>
      <c r="AC629" s="1278">
        <v>1</v>
      </c>
      <c r="AD629" s="1279"/>
      <c r="AE629" s="1280"/>
      <c r="AF629" s="1130">
        <v>132653</v>
      </c>
      <c r="AG629" s="1131"/>
      <c r="AH629" s="1131"/>
      <c r="AI629" s="1131"/>
      <c r="AJ629" s="1132"/>
      <c r="AK629" s="1309"/>
      <c r="AL629" s="1310"/>
      <c r="AM629" s="1310"/>
      <c r="AN629" s="1311"/>
      <c r="AO629" s="990">
        <v>1852000</v>
      </c>
      <c r="AP629" s="990"/>
      <c r="AQ629" s="990"/>
      <c r="AR629" s="990"/>
      <c r="AS629" s="990"/>
      <c r="AT629" s="942" t="str">
        <f t="shared" ref="AT629:AT640" si="27">IF(AND(NOT(C628=""),C629="",NOT(C630="")),"!","")</f>
        <v/>
      </c>
      <c r="AU629" s="43"/>
      <c r="AV629" s="43"/>
      <c r="AW629" s="43"/>
      <c r="AX629" s="43"/>
      <c r="AY629" s="43"/>
      <c r="BA629" s="41" t="s">
        <v>1952</v>
      </c>
      <c r="BC629" s="43"/>
      <c r="BD629" s="43"/>
      <c r="BE629" s="1207">
        <f t="shared" si="17"/>
        <v>0</v>
      </c>
      <c r="BF629" s="1209"/>
      <c r="BG629" s="1201">
        <f t="shared" si="18"/>
        <v>0</v>
      </c>
      <c r="BH629" s="1203"/>
      <c r="BI629" s="1207">
        <f t="shared" si="19"/>
        <v>0</v>
      </c>
      <c r="BJ629" s="1209"/>
      <c r="BK629" s="1201">
        <f t="shared" si="20"/>
        <v>0</v>
      </c>
      <c r="BL629" s="1203"/>
      <c r="BN629" s="1201">
        <f t="shared" si="3"/>
        <v>0</v>
      </c>
      <c r="BO629" s="1202"/>
      <c r="BP629" s="1202"/>
      <c r="BQ629" s="1202"/>
      <c r="BR629" s="1212"/>
      <c r="BS629" s="1201">
        <f t="shared" si="4"/>
        <v>0</v>
      </c>
      <c r="BT629" s="1202"/>
      <c r="BU629" s="1202"/>
      <c r="BV629" s="1202"/>
      <c r="BW629" s="1203"/>
      <c r="BX629" s="1201">
        <f t="shared" si="5"/>
        <v>0</v>
      </c>
      <c r="BY629" s="1202"/>
      <c r="BZ629" s="1202"/>
      <c r="CA629" s="1202"/>
      <c r="CB629" s="1203"/>
      <c r="CC629" s="1201">
        <f t="shared" si="6"/>
        <v>0</v>
      </c>
      <c r="CD629" s="1202"/>
      <c r="CE629" s="1202"/>
      <c r="CF629" s="1202"/>
      <c r="CG629" s="1203"/>
      <c r="CH629" s="1201">
        <f t="shared" si="7"/>
        <v>0</v>
      </c>
      <c r="CI629" s="1202"/>
      <c r="CJ629" s="1202"/>
      <c r="CK629" s="1202"/>
      <c r="CL629" s="1203"/>
      <c r="CM629" s="1210">
        <f t="shared" si="8"/>
        <v>0</v>
      </c>
      <c r="CN629" s="1211"/>
      <c r="CO629" s="1211"/>
      <c r="CP629" s="1211"/>
      <c r="CQ629" s="1212"/>
      <c r="CS629" s="1213">
        <f t="shared" si="21"/>
        <v>0</v>
      </c>
      <c r="CT629" s="1214"/>
      <c r="CU629" s="1214"/>
      <c r="CV629" s="1214"/>
      <c r="CW629" s="1215"/>
      <c r="CX629" s="1213">
        <f t="shared" si="22"/>
        <v>0</v>
      </c>
      <c r="CY629" s="1214"/>
      <c r="CZ629" s="1214"/>
      <c r="DA629" s="1214"/>
      <c r="DB629" s="1215"/>
      <c r="DC629" s="1213">
        <f t="shared" si="23"/>
        <v>0</v>
      </c>
      <c r="DD629" s="1214"/>
      <c r="DE629" s="1214"/>
      <c r="DF629" s="1214"/>
      <c r="DG629" s="1215"/>
      <c r="DH629" s="1213">
        <f t="shared" si="24"/>
        <v>0</v>
      </c>
      <c r="DI629" s="1214"/>
      <c r="DJ629" s="1214"/>
      <c r="DK629" s="1214"/>
      <c r="DL629" s="1215"/>
      <c r="DM629" s="1213">
        <f t="shared" si="25"/>
        <v>0</v>
      </c>
      <c r="DN629" s="1214"/>
      <c r="DO629" s="1214"/>
      <c r="DP629" s="1214"/>
      <c r="DQ629" s="1215"/>
      <c r="DR629" s="1213">
        <f t="shared" si="26"/>
        <v>0</v>
      </c>
      <c r="DS629" s="1214"/>
      <c r="DT629" s="1214"/>
      <c r="DU629" s="1214"/>
      <c r="DV629" s="1215"/>
    </row>
    <row r="630" spans="2:126" ht="12.95" customHeight="1">
      <c r="B630" s="58" t="s">
        <v>899</v>
      </c>
      <c r="C630" s="1231" t="s">
        <v>2435</v>
      </c>
      <c r="D630" s="1231"/>
      <c r="E630" s="1231"/>
      <c r="F630" s="1231"/>
      <c r="G630" s="1231"/>
      <c r="H630" s="1231"/>
      <c r="I630" s="1231"/>
      <c r="J630" s="1231"/>
      <c r="K630" s="1231"/>
      <c r="L630" s="1231"/>
      <c r="M630" s="1308" t="s">
        <v>2145</v>
      </c>
      <c r="N630" s="1308"/>
      <c r="O630" s="1308"/>
      <c r="P630" s="1308"/>
      <c r="Q630" s="1351">
        <v>660</v>
      </c>
      <c r="R630" s="1352"/>
      <c r="S630" s="1353"/>
      <c r="T630" s="1331">
        <v>660</v>
      </c>
      <c r="U630" s="1332"/>
      <c r="V630" s="1333"/>
      <c r="W630" s="1305">
        <v>0.03</v>
      </c>
      <c r="X630" s="1306"/>
      <c r="Y630" s="1307"/>
      <c r="Z630" s="1302" t="s">
        <v>786</v>
      </c>
      <c r="AA630" s="1303"/>
      <c r="AB630" s="1304"/>
      <c r="AC630" s="1278">
        <v>2</v>
      </c>
      <c r="AD630" s="1279"/>
      <c r="AE630" s="1280"/>
      <c r="AF630" s="1130">
        <v>37355</v>
      </c>
      <c r="AG630" s="1131"/>
      <c r="AH630" s="1131"/>
      <c r="AI630" s="1131"/>
      <c r="AJ630" s="1132"/>
      <c r="AK630" s="1309"/>
      <c r="AL630" s="1310"/>
      <c r="AM630" s="1310"/>
      <c r="AN630" s="1311"/>
      <c r="AO630" s="990">
        <v>8894090</v>
      </c>
      <c r="AP630" s="990"/>
      <c r="AQ630" s="990"/>
      <c r="AR630" s="990"/>
      <c r="AS630" s="990"/>
      <c r="AT630" s="942" t="str">
        <f t="shared" si="27"/>
        <v/>
      </c>
      <c r="AU630" s="43"/>
      <c r="AV630" s="43"/>
      <c r="AW630" s="43"/>
      <c r="AX630" s="43"/>
      <c r="AY630" s="43"/>
      <c r="BA630" s="41" t="s">
        <v>787</v>
      </c>
      <c r="BC630" s="43"/>
      <c r="BD630" s="43"/>
      <c r="BE630" s="1207">
        <f t="shared" si="17"/>
        <v>0</v>
      </c>
      <c r="BF630" s="1209"/>
      <c r="BG630" s="1201">
        <f t="shared" si="18"/>
        <v>0</v>
      </c>
      <c r="BH630" s="1203"/>
      <c r="BI630" s="1207">
        <f t="shared" si="19"/>
        <v>0</v>
      </c>
      <c r="BJ630" s="1209"/>
      <c r="BK630" s="1201">
        <f t="shared" si="20"/>
        <v>0</v>
      </c>
      <c r="BL630" s="1203"/>
      <c r="BN630" s="1201">
        <f t="shared" si="3"/>
        <v>0</v>
      </c>
      <c r="BO630" s="1202"/>
      <c r="BP630" s="1202"/>
      <c r="BQ630" s="1202"/>
      <c r="BR630" s="1212"/>
      <c r="BS630" s="1201">
        <f t="shared" si="4"/>
        <v>0</v>
      </c>
      <c r="BT630" s="1202"/>
      <c r="BU630" s="1202"/>
      <c r="BV630" s="1202"/>
      <c r="BW630" s="1203"/>
      <c r="BX630" s="1201">
        <f t="shared" si="5"/>
        <v>0</v>
      </c>
      <c r="BY630" s="1202"/>
      <c r="BZ630" s="1202"/>
      <c r="CA630" s="1202"/>
      <c r="CB630" s="1203"/>
      <c r="CC630" s="1201">
        <f t="shared" si="6"/>
        <v>0</v>
      </c>
      <c r="CD630" s="1202"/>
      <c r="CE630" s="1202"/>
      <c r="CF630" s="1202"/>
      <c r="CG630" s="1203"/>
      <c r="CH630" s="1201">
        <f t="shared" si="7"/>
        <v>0</v>
      </c>
      <c r="CI630" s="1202"/>
      <c r="CJ630" s="1202"/>
      <c r="CK630" s="1202"/>
      <c r="CL630" s="1203"/>
      <c r="CM630" s="1210">
        <f t="shared" si="8"/>
        <v>0</v>
      </c>
      <c r="CN630" s="1211"/>
      <c r="CO630" s="1211"/>
      <c r="CP630" s="1211"/>
      <c r="CQ630" s="1212"/>
      <c r="CS630" s="1213">
        <f t="shared" si="21"/>
        <v>0</v>
      </c>
      <c r="CT630" s="1214"/>
      <c r="CU630" s="1214"/>
      <c r="CV630" s="1214"/>
      <c r="CW630" s="1215"/>
      <c r="CX630" s="1213">
        <f t="shared" si="22"/>
        <v>0</v>
      </c>
      <c r="CY630" s="1214"/>
      <c r="CZ630" s="1214"/>
      <c r="DA630" s="1214"/>
      <c r="DB630" s="1215"/>
      <c r="DC630" s="1213">
        <f t="shared" si="23"/>
        <v>0</v>
      </c>
      <c r="DD630" s="1214"/>
      <c r="DE630" s="1214"/>
      <c r="DF630" s="1214"/>
      <c r="DG630" s="1215"/>
      <c r="DH630" s="1213">
        <f t="shared" si="24"/>
        <v>0</v>
      </c>
      <c r="DI630" s="1214"/>
      <c r="DJ630" s="1214"/>
      <c r="DK630" s="1214"/>
      <c r="DL630" s="1215"/>
      <c r="DM630" s="1213">
        <f t="shared" si="25"/>
        <v>0</v>
      </c>
      <c r="DN630" s="1214"/>
      <c r="DO630" s="1214"/>
      <c r="DP630" s="1214"/>
      <c r="DQ630" s="1215"/>
      <c r="DR630" s="1213">
        <f t="shared" si="26"/>
        <v>0</v>
      </c>
      <c r="DS630" s="1214"/>
      <c r="DT630" s="1214"/>
      <c r="DU630" s="1214"/>
      <c r="DV630" s="1215"/>
    </row>
    <row r="631" spans="2:126" ht="12.95" customHeight="1">
      <c r="B631" s="58" t="s">
        <v>905</v>
      </c>
      <c r="C631" s="1231" t="s">
        <v>2436</v>
      </c>
      <c r="D631" s="1231"/>
      <c r="E631" s="1231"/>
      <c r="F631" s="1231"/>
      <c r="G631" s="1231"/>
      <c r="H631" s="1231"/>
      <c r="I631" s="1231"/>
      <c r="J631" s="1231"/>
      <c r="K631" s="1231"/>
      <c r="L631" s="1231"/>
      <c r="M631" s="1308" t="s">
        <v>2145</v>
      </c>
      <c r="N631" s="1308"/>
      <c r="O631" s="1308"/>
      <c r="P631" s="1308"/>
      <c r="Q631" s="1351">
        <v>240</v>
      </c>
      <c r="R631" s="1352"/>
      <c r="S631" s="1353"/>
      <c r="T631" s="1331"/>
      <c r="U631" s="1332"/>
      <c r="V631" s="1333"/>
      <c r="W631" s="1305">
        <v>0.03</v>
      </c>
      <c r="X631" s="1306"/>
      <c r="Y631" s="1307"/>
      <c r="Z631" s="1302" t="s">
        <v>786</v>
      </c>
      <c r="AA631" s="1303"/>
      <c r="AB631" s="1304"/>
      <c r="AC631" s="1278">
        <v>3</v>
      </c>
      <c r="AD631" s="1279"/>
      <c r="AE631" s="1280"/>
      <c r="AF631" s="1130"/>
      <c r="AG631" s="1131"/>
      <c r="AH631" s="1131"/>
      <c r="AI631" s="1131"/>
      <c r="AJ631" s="1132"/>
      <c r="AK631" s="1309"/>
      <c r="AL631" s="1310"/>
      <c r="AM631" s="1310"/>
      <c r="AN631" s="1311"/>
      <c r="AO631" s="990">
        <v>1939794</v>
      </c>
      <c r="AP631" s="990"/>
      <c r="AQ631" s="990"/>
      <c r="AR631" s="990"/>
      <c r="AS631" s="990"/>
      <c r="AT631" s="942" t="str">
        <f t="shared" si="27"/>
        <v/>
      </c>
      <c r="AU631" s="43"/>
      <c r="AV631" s="43"/>
      <c r="AW631" s="43"/>
      <c r="AX631" s="43"/>
      <c r="AY631" s="43"/>
      <c r="AZ631" s="43"/>
      <c r="BA631" s="41" t="s">
        <v>786</v>
      </c>
      <c r="BB631" s="43"/>
      <c r="BC631" s="43"/>
      <c r="BD631" s="43"/>
      <c r="BE631" s="1207">
        <f t="shared" si="17"/>
        <v>0</v>
      </c>
      <c r="BF631" s="1209"/>
      <c r="BG631" s="1201">
        <f t="shared" si="18"/>
        <v>0</v>
      </c>
      <c r="BH631" s="1203"/>
      <c r="BI631" s="1207">
        <f t="shared" si="19"/>
        <v>0</v>
      </c>
      <c r="BJ631" s="1209"/>
      <c r="BK631" s="1201">
        <f t="shared" si="20"/>
        <v>0</v>
      </c>
      <c r="BL631" s="1203"/>
      <c r="BN631" s="1201">
        <f t="shared" si="3"/>
        <v>0</v>
      </c>
      <c r="BO631" s="1202"/>
      <c r="BP631" s="1202"/>
      <c r="BQ631" s="1202"/>
      <c r="BR631" s="1212"/>
      <c r="BS631" s="1201">
        <f t="shared" si="4"/>
        <v>0</v>
      </c>
      <c r="BT631" s="1202"/>
      <c r="BU631" s="1202"/>
      <c r="BV631" s="1202"/>
      <c r="BW631" s="1203"/>
      <c r="BX631" s="1201">
        <f t="shared" si="5"/>
        <v>0</v>
      </c>
      <c r="BY631" s="1202"/>
      <c r="BZ631" s="1202"/>
      <c r="CA631" s="1202"/>
      <c r="CB631" s="1203"/>
      <c r="CC631" s="1201">
        <f t="shared" si="6"/>
        <v>0</v>
      </c>
      <c r="CD631" s="1202"/>
      <c r="CE631" s="1202"/>
      <c r="CF631" s="1202"/>
      <c r="CG631" s="1203"/>
      <c r="CH631" s="1201">
        <f t="shared" si="7"/>
        <v>0</v>
      </c>
      <c r="CI631" s="1202"/>
      <c r="CJ631" s="1202"/>
      <c r="CK631" s="1202"/>
      <c r="CL631" s="1203"/>
      <c r="CM631" s="1210">
        <f t="shared" si="8"/>
        <v>0</v>
      </c>
      <c r="CN631" s="1211"/>
      <c r="CO631" s="1211"/>
      <c r="CP631" s="1211"/>
      <c r="CQ631" s="1212"/>
      <c r="CS631" s="1213">
        <f t="shared" si="21"/>
        <v>0</v>
      </c>
      <c r="CT631" s="1214"/>
      <c r="CU631" s="1214"/>
      <c r="CV631" s="1214"/>
      <c r="CW631" s="1215"/>
      <c r="CX631" s="1213">
        <f t="shared" si="22"/>
        <v>0</v>
      </c>
      <c r="CY631" s="1214"/>
      <c r="CZ631" s="1214"/>
      <c r="DA631" s="1214"/>
      <c r="DB631" s="1215"/>
      <c r="DC631" s="1213">
        <f t="shared" si="23"/>
        <v>0</v>
      </c>
      <c r="DD631" s="1214"/>
      <c r="DE631" s="1214"/>
      <c r="DF631" s="1214"/>
      <c r="DG631" s="1215"/>
      <c r="DH631" s="1213">
        <f t="shared" si="24"/>
        <v>0</v>
      </c>
      <c r="DI631" s="1214"/>
      <c r="DJ631" s="1214"/>
      <c r="DK631" s="1214"/>
      <c r="DL631" s="1215"/>
      <c r="DM631" s="1213">
        <f t="shared" si="25"/>
        <v>0</v>
      </c>
      <c r="DN631" s="1214"/>
      <c r="DO631" s="1214"/>
      <c r="DP631" s="1214"/>
      <c r="DQ631" s="1215"/>
      <c r="DR631" s="1213">
        <f t="shared" si="26"/>
        <v>0</v>
      </c>
      <c r="DS631" s="1214"/>
      <c r="DT631" s="1214"/>
      <c r="DU631" s="1214"/>
      <c r="DV631" s="1215"/>
    </row>
    <row r="632" spans="2:126" ht="12.95" customHeight="1">
      <c r="B632" s="58" t="s">
        <v>430</v>
      </c>
      <c r="C632" s="1231" t="s">
        <v>2437</v>
      </c>
      <c r="D632" s="1231"/>
      <c r="E632" s="1231"/>
      <c r="F632" s="1231"/>
      <c r="G632" s="1231"/>
      <c r="H632" s="1231"/>
      <c r="I632" s="1231"/>
      <c r="J632" s="1231"/>
      <c r="K632" s="1231"/>
      <c r="L632" s="1231"/>
      <c r="M632" s="1308" t="s">
        <v>2142</v>
      </c>
      <c r="N632" s="1308"/>
      <c r="O632" s="1308"/>
      <c r="P632" s="1308"/>
      <c r="Q632" s="1351">
        <v>660</v>
      </c>
      <c r="R632" s="1352"/>
      <c r="S632" s="1353"/>
      <c r="T632" s="1331"/>
      <c r="U632" s="1332"/>
      <c r="V632" s="1333"/>
      <c r="W632" s="1305">
        <v>0</v>
      </c>
      <c r="X632" s="1306"/>
      <c r="Y632" s="1307"/>
      <c r="Z632" s="1302" t="s">
        <v>786</v>
      </c>
      <c r="AA632" s="1303"/>
      <c r="AB632" s="1304"/>
      <c r="AC632" s="1278">
        <v>4</v>
      </c>
      <c r="AD632" s="1279"/>
      <c r="AE632" s="1280"/>
      <c r="AF632" s="1130"/>
      <c r="AG632" s="1131"/>
      <c r="AH632" s="1131"/>
      <c r="AI632" s="1131"/>
      <c r="AJ632" s="1132"/>
      <c r="AK632" s="1309"/>
      <c r="AL632" s="1310"/>
      <c r="AM632" s="1310"/>
      <c r="AN632" s="1311"/>
      <c r="AO632" s="990">
        <v>2879448</v>
      </c>
      <c r="AP632" s="990"/>
      <c r="AQ632" s="990"/>
      <c r="AR632" s="990"/>
      <c r="AS632" s="990"/>
      <c r="AT632" s="942" t="str">
        <f t="shared" si="27"/>
        <v/>
      </c>
      <c r="AU632" s="43"/>
      <c r="AV632" s="43"/>
      <c r="AW632" s="43"/>
      <c r="AX632" s="43"/>
      <c r="AY632" s="43"/>
      <c r="AZ632" s="43"/>
      <c r="BA632" s="41" t="s">
        <v>2161</v>
      </c>
      <c r="BE632" s="1207">
        <f t="shared" si="17"/>
        <v>0</v>
      </c>
      <c r="BF632" s="1209"/>
      <c r="BG632" s="1201">
        <f t="shared" si="18"/>
        <v>0</v>
      </c>
      <c r="BH632" s="1203"/>
      <c r="BI632" s="1207">
        <f t="shared" si="19"/>
        <v>0</v>
      </c>
      <c r="BJ632" s="1209"/>
      <c r="BK632" s="1201">
        <f t="shared" si="20"/>
        <v>0</v>
      </c>
      <c r="BL632" s="1203"/>
      <c r="BN632" s="1201">
        <f t="shared" si="3"/>
        <v>0</v>
      </c>
      <c r="BO632" s="1202"/>
      <c r="BP632" s="1202"/>
      <c r="BQ632" s="1202"/>
      <c r="BR632" s="1212"/>
      <c r="BS632" s="1201">
        <f t="shared" si="4"/>
        <v>0</v>
      </c>
      <c r="BT632" s="1202"/>
      <c r="BU632" s="1202"/>
      <c r="BV632" s="1202"/>
      <c r="BW632" s="1203"/>
      <c r="BX632" s="1201">
        <f t="shared" si="5"/>
        <v>0</v>
      </c>
      <c r="BY632" s="1202"/>
      <c r="BZ632" s="1202"/>
      <c r="CA632" s="1202"/>
      <c r="CB632" s="1203"/>
      <c r="CC632" s="1201">
        <f t="shared" si="6"/>
        <v>0</v>
      </c>
      <c r="CD632" s="1202"/>
      <c r="CE632" s="1202"/>
      <c r="CF632" s="1202"/>
      <c r="CG632" s="1203"/>
      <c r="CH632" s="1201">
        <f t="shared" si="7"/>
        <v>0</v>
      </c>
      <c r="CI632" s="1202"/>
      <c r="CJ632" s="1202"/>
      <c r="CK632" s="1202"/>
      <c r="CL632" s="1203"/>
      <c r="CM632" s="1210">
        <f t="shared" si="8"/>
        <v>0</v>
      </c>
      <c r="CN632" s="1211"/>
      <c r="CO632" s="1211"/>
      <c r="CP632" s="1211"/>
      <c r="CQ632" s="1212"/>
      <c r="CS632" s="1213">
        <f t="shared" si="21"/>
        <v>0</v>
      </c>
      <c r="CT632" s="1214"/>
      <c r="CU632" s="1214"/>
      <c r="CV632" s="1214"/>
      <c r="CW632" s="1215"/>
      <c r="CX632" s="1213">
        <f t="shared" si="22"/>
        <v>0</v>
      </c>
      <c r="CY632" s="1214"/>
      <c r="CZ632" s="1214"/>
      <c r="DA632" s="1214"/>
      <c r="DB632" s="1215"/>
      <c r="DC632" s="1213">
        <f t="shared" si="23"/>
        <v>0</v>
      </c>
      <c r="DD632" s="1214"/>
      <c r="DE632" s="1214"/>
      <c r="DF632" s="1214"/>
      <c r="DG632" s="1215"/>
      <c r="DH632" s="1213">
        <f t="shared" si="24"/>
        <v>0</v>
      </c>
      <c r="DI632" s="1214"/>
      <c r="DJ632" s="1214"/>
      <c r="DK632" s="1214"/>
      <c r="DL632" s="1215"/>
      <c r="DM632" s="1213">
        <f t="shared" si="25"/>
        <v>0</v>
      </c>
      <c r="DN632" s="1214"/>
      <c r="DO632" s="1214"/>
      <c r="DP632" s="1214"/>
      <c r="DQ632" s="1215"/>
      <c r="DR632" s="1213">
        <f t="shared" si="26"/>
        <v>0</v>
      </c>
      <c r="DS632" s="1214"/>
      <c r="DT632" s="1214"/>
      <c r="DU632" s="1214"/>
      <c r="DV632" s="1215"/>
    </row>
    <row r="633" spans="2:126" ht="12.95" customHeight="1">
      <c r="B633" s="58" t="s">
        <v>170</v>
      </c>
      <c r="C633" s="1231" t="s">
        <v>2250</v>
      </c>
      <c r="D633" s="1231"/>
      <c r="E633" s="1231"/>
      <c r="F633" s="1231"/>
      <c r="G633" s="1231"/>
      <c r="H633" s="1231"/>
      <c r="I633" s="1231"/>
      <c r="J633" s="1231"/>
      <c r="K633" s="1231"/>
      <c r="L633" s="1231"/>
      <c r="M633" s="1308" t="s">
        <v>2147</v>
      </c>
      <c r="N633" s="1308"/>
      <c r="O633" s="1308"/>
      <c r="P633" s="1308"/>
      <c r="Q633" s="1351">
        <v>660</v>
      </c>
      <c r="R633" s="1352"/>
      <c r="S633" s="1353"/>
      <c r="T633" s="1331"/>
      <c r="U633" s="1332"/>
      <c r="V633" s="1333"/>
      <c r="W633" s="1305">
        <v>0</v>
      </c>
      <c r="X633" s="1306"/>
      <c r="Y633" s="1307"/>
      <c r="Z633" s="1302" t="s">
        <v>786</v>
      </c>
      <c r="AA633" s="1303"/>
      <c r="AB633" s="1304"/>
      <c r="AC633" s="1278">
        <v>5</v>
      </c>
      <c r="AD633" s="1279"/>
      <c r="AE633" s="1280"/>
      <c r="AF633" s="1130"/>
      <c r="AG633" s="1131"/>
      <c r="AH633" s="1131"/>
      <c r="AI633" s="1131"/>
      <c r="AJ633" s="1132"/>
      <c r="AK633" s="1309"/>
      <c r="AL633" s="1310"/>
      <c r="AM633" s="1310"/>
      <c r="AN633" s="1311"/>
      <c r="AO633" s="990">
        <v>800000</v>
      </c>
      <c r="AP633" s="990"/>
      <c r="AQ633" s="990"/>
      <c r="AR633" s="990"/>
      <c r="AS633" s="990"/>
      <c r="AT633" s="942" t="str">
        <f t="shared" si="27"/>
        <v/>
      </c>
      <c r="AU633" s="43"/>
      <c r="AV633" s="43"/>
      <c r="AW633" s="43"/>
      <c r="AX633" s="43"/>
      <c r="AY633" s="43"/>
      <c r="AZ633" s="43"/>
      <c r="BA633" s="41" t="s">
        <v>497</v>
      </c>
      <c r="BE633" s="1207">
        <f t="shared" si="17"/>
        <v>0</v>
      </c>
      <c r="BF633" s="1209"/>
      <c r="BG633" s="1201">
        <f t="shared" si="18"/>
        <v>0</v>
      </c>
      <c r="BH633" s="1203"/>
      <c r="BI633" s="1207">
        <f t="shared" si="19"/>
        <v>0</v>
      </c>
      <c r="BJ633" s="1209"/>
      <c r="BK633" s="1201">
        <f t="shared" si="20"/>
        <v>0</v>
      </c>
      <c r="BL633" s="1203"/>
      <c r="BN633" s="1201">
        <f t="shared" si="3"/>
        <v>0</v>
      </c>
      <c r="BO633" s="1202"/>
      <c r="BP633" s="1202"/>
      <c r="BQ633" s="1202"/>
      <c r="BR633" s="1212"/>
      <c r="BS633" s="1201">
        <f t="shared" si="4"/>
        <v>0</v>
      </c>
      <c r="BT633" s="1202"/>
      <c r="BU633" s="1202"/>
      <c r="BV633" s="1202"/>
      <c r="BW633" s="1203"/>
      <c r="BX633" s="1201">
        <f t="shared" si="5"/>
        <v>0</v>
      </c>
      <c r="BY633" s="1202"/>
      <c r="BZ633" s="1202"/>
      <c r="CA633" s="1202"/>
      <c r="CB633" s="1203"/>
      <c r="CC633" s="1201">
        <f t="shared" si="6"/>
        <v>0</v>
      </c>
      <c r="CD633" s="1202"/>
      <c r="CE633" s="1202"/>
      <c r="CF633" s="1202"/>
      <c r="CG633" s="1203"/>
      <c r="CH633" s="1201">
        <f t="shared" si="7"/>
        <v>0</v>
      </c>
      <c r="CI633" s="1202"/>
      <c r="CJ633" s="1202"/>
      <c r="CK633" s="1202"/>
      <c r="CL633" s="1203"/>
      <c r="CM633" s="1210">
        <f t="shared" si="8"/>
        <v>0</v>
      </c>
      <c r="CN633" s="1211"/>
      <c r="CO633" s="1211"/>
      <c r="CP633" s="1211"/>
      <c r="CQ633" s="1212"/>
      <c r="CS633" s="1213">
        <f t="shared" si="21"/>
        <v>0</v>
      </c>
      <c r="CT633" s="1214"/>
      <c r="CU633" s="1214"/>
      <c r="CV633" s="1214"/>
      <c r="CW633" s="1215"/>
      <c r="CX633" s="1213">
        <f t="shared" si="22"/>
        <v>0</v>
      </c>
      <c r="CY633" s="1214"/>
      <c r="CZ633" s="1214"/>
      <c r="DA633" s="1214"/>
      <c r="DB633" s="1215"/>
      <c r="DC633" s="1213">
        <f t="shared" si="23"/>
        <v>0</v>
      </c>
      <c r="DD633" s="1214"/>
      <c r="DE633" s="1214"/>
      <c r="DF633" s="1214"/>
      <c r="DG633" s="1215"/>
      <c r="DH633" s="1213">
        <f t="shared" si="24"/>
        <v>0</v>
      </c>
      <c r="DI633" s="1214"/>
      <c r="DJ633" s="1214"/>
      <c r="DK633" s="1214"/>
      <c r="DL633" s="1215"/>
      <c r="DM633" s="1213">
        <f t="shared" si="25"/>
        <v>0</v>
      </c>
      <c r="DN633" s="1214"/>
      <c r="DO633" s="1214"/>
      <c r="DP633" s="1214"/>
      <c r="DQ633" s="1215"/>
      <c r="DR633" s="1213">
        <f t="shared" si="26"/>
        <v>0</v>
      </c>
      <c r="DS633" s="1214"/>
      <c r="DT633" s="1214"/>
      <c r="DU633" s="1214"/>
      <c r="DV633" s="1215"/>
    </row>
    <row r="634" spans="2:126" ht="12.95" customHeight="1">
      <c r="B634" s="58" t="s">
        <v>433</v>
      </c>
      <c r="C634" s="1231" t="s">
        <v>2438</v>
      </c>
      <c r="D634" s="1231"/>
      <c r="E634" s="1231"/>
      <c r="F634" s="1231"/>
      <c r="G634" s="1231"/>
      <c r="H634" s="1231"/>
      <c r="I634" s="1231"/>
      <c r="J634" s="1231"/>
      <c r="K634" s="1231"/>
      <c r="L634" s="1231"/>
      <c r="M634" s="1308" t="s">
        <v>2145</v>
      </c>
      <c r="N634" s="1308"/>
      <c r="O634" s="1308"/>
      <c r="P634" s="1308"/>
      <c r="Q634" s="1351">
        <v>660</v>
      </c>
      <c r="R634" s="1352"/>
      <c r="S634" s="1353"/>
      <c r="T634" s="1331"/>
      <c r="U634" s="1332"/>
      <c r="V634" s="1333"/>
      <c r="W634" s="1305">
        <v>0.03</v>
      </c>
      <c r="X634" s="1306"/>
      <c r="Y634" s="1307"/>
      <c r="Z634" s="1302" t="s">
        <v>786</v>
      </c>
      <c r="AA634" s="1303"/>
      <c r="AB634" s="1304"/>
      <c r="AC634" s="1278">
        <v>6</v>
      </c>
      <c r="AD634" s="1279"/>
      <c r="AE634" s="1280"/>
      <c r="AF634" s="1130"/>
      <c r="AG634" s="1131"/>
      <c r="AH634" s="1131"/>
      <c r="AI634" s="1131"/>
      <c r="AJ634" s="1132"/>
      <c r="AK634" s="1309"/>
      <c r="AL634" s="1310"/>
      <c r="AM634" s="1310"/>
      <c r="AN634" s="1311"/>
      <c r="AO634" s="990">
        <v>1000000</v>
      </c>
      <c r="AP634" s="990"/>
      <c r="AQ634" s="990"/>
      <c r="AR634" s="990"/>
      <c r="AS634" s="990"/>
      <c r="AT634" s="942" t="str">
        <f t="shared" si="27"/>
        <v/>
      </c>
      <c r="AU634" s="43"/>
      <c r="AV634" s="43"/>
      <c r="AW634" s="43"/>
      <c r="AX634" s="43"/>
      <c r="AY634" s="43"/>
      <c r="AZ634" s="43"/>
      <c r="BE634" s="1207">
        <f>IF(AND(AH737&lt;=0.5,AH737&gt;=0.36),1,0)</f>
        <v>0</v>
      </c>
      <c r="BF634" s="1209"/>
      <c r="BG634" s="1201">
        <f>IF(BE634=1,G737,0)</f>
        <v>0</v>
      </c>
      <c r="BH634" s="1203"/>
      <c r="BI634" s="1207">
        <f>IF(AND(AH737&lt;=0.35,AH737&gt;0),1,0)</f>
        <v>0</v>
      </c>
      <c r="BJ634" s="1209"/>
      <c r="BK634" s="1201">
        <f>IF(BI634=1,G737,0)</f>
        <v>0</v>
      </c>
      <c r="BL634" s="1203"/>
      <c r="BN634" s="1207">
        <f>SUM(BN599:BR633)</f>
        <v>0</v>
      </c>
      <c r="BO634" s="1208"/>
      <c r="BP634" s="1208"/>
      <c r="BQ634" s="1208"/>
      <c r="BR634" s="1209"/>
      <c r="BS634" s="1207">
        <f>SUM(BS599:BW633)</f>
        <v>22</v>
      </c>
      <c r="BT634" s="1208"/>
      <c r="BU634" s="1208"/>
      <c r="BV634" s="1208"/>
      <c r="BW634" s="1209"/>
      <c r="BX634" s="1207">
        <f>SUM(BX599:CB633)</f>
        <v>14</v>
      </c>
      <c r="BY634" s="1208"/>
      <c r="BZ634" s="1208"/>
      <c r="CA634" s="1208"/>
      <c r="CB634" s="1209"/>
      <c r="CC634" s="1207">
        <f>SUM(CC599:CG633)</f>
        <v>13</v>
      </c>
      <c r="CD634" s="1208"/>
      <c r="CE634" s="1208"/>
      <c r="CF634" s="1208"/>
      <c r="CG634" s="1209"/>
      <c r="CH634" s="1207">
        <f>SUM(CH599:CL633)</f>
        <v>0</v>
      </c>
      <c r="CI634" s="1208"/>
      <c r="CJ634" s="1208"/>
      <c r="CK634" s="1208"/>
      <c r="CL634" s="1209"/>
      <c r="CM634" s="1207">
        <f>SUM(CM599:CQ633)</f>
        <v>0</v>
      </c>
      <c r="CN634" s="1208"/>
      <c r="CO634" s="1208"/>
      <c r="CP634" s="1208"/>
      <c r="CQ634" s="1209"/>
      <c r="CS634" s="1213">
        <f>IF(AND(B737="SRO/Studio",AH737&lt;=0.3),G737,0)</f>
        <v>0</v>
      </c>
      <c r="CT634" s="1214"/>
      <c r="CU634" s="1214"/>
      <c r="CV634" s="1214"/>
      <c r="CW634" s="1215"/>
      <c r="CX634" s="1213">
        <f>IF(AND(B737="1 Bedroom",AH737&lt;=0.3),G737,0)</f>
        <v>0</v>
      </c>
      <c r="CY634" s="1214"/>
      <c r="CZ634" s="1214"/>
      <c r="DA634" s="1214"/>
      <c r="DB634" s="1215"/>
      <c r="DC634" s="1213">
        <f>IF(AND(B737="2 Bedrooms",AH737&lt;=0.3),G737,0)</f>
        <v>0</v>
      </c>
      <c r="DD634" s="1214"/>
      <c r="DE634" s="1214"/>
      <c r="DF634" s="1214"/>
      <c r="DG634" s="1215"/>
      <c r="DH634" s="1213">
        <f>IF(AND(B737="3 Bedrooms",AH737&lt;=0.3),G737,0)</f>
        <v>0</v>
      </c>
      <c r="DI634" s="1214"/>
      <c r="DJ634" s="1214"/>
      <c r="DK634" s="1214"/>
      <c r="DL634" s="1215"/>
      <c r="DM634" s="1213">
        <f>IF(AND(B737="4 Bedrooms",AH737&lt;=0.3),G737,0)</f>
        <v>0</v>
      </c>
      <c r="DN634" s="1214"/>
      <c r="DO634" s="1214"/>
      <c r="DP634" s="1214"/>
      <c r="DQ634" s="1215"/>
      <c r="DR634" s="1213">
        <f>IF(AND(B737="5 Bedrooms",AH737&lt;=0.3),G737,0)</f>
        <v>0</v>
      </c>
      <c r="DS634" s="1214"/>
      <c r="DT634" s="1214"/>
      <c r="DU634" s="1214"/>
      <c r="DV634" s="1215"/>
    </row>
    <row r="635" spans="2:126" ht="12.95" customHeight="1" thickBot="1">
      <c r="B635" s="58" t="s">
        <v>740</v>
      </c>
      <c r="C635" s="1231" t="s">
        <v>2442</v>
      </c>
      <c r="D635" s="1231"/>
      <c r="E635" s="1231"/>
      <c r="F635" s="1231"/>
      <c r="G635" s="1231"/>
      <c r="H635" s="1231"/>
      <c r="I635" s="1231"/>
      <c r="J635" s="1231"/>
      <c r="K635" s="1231"/>
      <c r="L635" s="1231"/>
      <c r="M635" s="1308" t="s">
        <v>2145</v>
      </c>
      <c r="N635" s="1308"/>
      <c r="O635" s="1308"/>
      <c r="P635" s="1308"/>
      <c r="Q635" s="1351">
        <v>660</v>
      </c>
      <c r="R635" s="1352"/>
      <c r="S635" s="1353"/>
      <c r="T635" s="1331"/>
      <c r="U635" s="1332"/>
      <c r="V635" s="1333"/>
      <c r="W635" s="1305">
        <v>0</v>
      </c>
      <c r="X635" s="1306"/>
      <c r="Y635" s="1307"/>
      <c r="Z635" s="1302" t="s">
        <v>786</v>
      </c>
      <c r="AA635" s="1303"/>
      <c r="AB635" s="1304"/>
      <c r="AC635" s="1278">
        <v>7</v>
      </c>
      <c r="AD635" s="1279"/>
      <c r="AE635" s="1280"/>
      <c r="AF635" s="1130"/>
      <c r="AG635" s="1131"/>
      <c r="AH635" s="1131"/>
      <c r="AI635" s="1131"/>
      <c r="AJ635" s="1132"/>
      <c r="AK635" s="1309"/>
      <c r="AL635" s="1310"/>
      <c r="AM635" s="1310"/>
      <c r="AN635" s="1311"/>
      <c r="AO635" s="990">
        <v>500000</v>
      </c>
      <c r="AP635" s="990"/>
      <c r="AQ635" s="990"/>
      <c r="AR635" s="990"/>
      <c r="AS635" s="990"/>
      <c r="AT635" s="942" t="str">
        <f t="shared" si="27"/>
        <v/>
      </c>
      <c r="AU635" s="43"/>
      <c r="AV635" s="43"/>
      <c r="AW635" s="43"/>
      <c r="AX635" s="43"/>
      <c r="AY635" s="43"/>
      <c r="AZ635" s="43"/>
      <c r="BE635" s="41"/>
      <c r="BF635" s="41"/>
      <c r="BG635" s="1207">
        <f>SUM(BG600:BH634)</f>
        <v>21</v>
      </c>
      <c r="BH635" s="1209"/>
      <c r="BI635" s="41"/>
      <c r="BJ635" s="41"/>
      <c r="BK635" s="1207">
        <f>SUM(BK600:BL634)</f>
        <v>24</v>
      </c>
      <c r="BL635" s="1209"/>
      <c r="BN635" s="41" t="s">
        <v>1706</v>
      </c>
      <c r="BO635" s="41"/>
      <c r="BP635" s="41"/>
      <c r="BQ635" s="41"/>
      <c r="BR635" s="464">
        <f>BN634*1</f>
        <v>0</v>
      </c>
      <c r="BS635" s="41"/>
      <c r="BT635" s="41"/>
      <c r="BU635" s="41"/>
      <c r="BV635" s="41"/>
      <c r="BW635" s="464">
        <f>BS634*1</f>
        <v>22</v>
      </c>
      <c r="BX635" s="41"/>
      <c r="BY635" s="41"/>
      <c r="BZ635" s="41"/>
      <c r="CA635" s="41"/>
      <c r="CB635" s="464">
        <f>BX634*2</f>
        <v>28</v>
      </c>
      <c r="CC635" s="41"/>
      <c r="CD635" s="41"/>
      <c r="CE635" s="41"/>
      <c r="CF635" s="41"/>
      <c r="CG635" s="464">
        <f>CC634*3</f>
        <v>39</v>
      </c>
      <c r="CH635" s="41"/>
      <c r="CI635" s="41"/>
      <c r="CJ635" s="41"/>
      <c r="CK635" s="41"/>
      <c r="CL635" s="464">
        <f>CH634*4</f>
        <v>0</v>
      </c>
      <c r="CM635" s="41"/>
      <c r="CN635" s="41"/>
      <c r="CO635" s="41"/>
      <c r="CP635" s="41"/>
      <c r="CQ635" s="463">
        <f>CM634*5</f>
        <v>0</v>
      </c>
      <c r="CS635" s="1207">
        <f>SUM(CS600:CW634)</f>
        <v>0</v>
      </c>
      <c r="CT635" s="1208"/>
      <c r="CU635" s="1208"/>
      <c r="CV635" s="1208"/>
      <c r="CW635" s="1209"/>
      <c r="CX635" s="1207">
        <f>SUM(CX600:DB634)</f>
        <v>19</v>
      </c>
      <c r="CY635" s="1208"/>
      <c r="CZ635" s="1208"/>
      <c r="DA635" s="1208"/>
      <c r="DB635" s="1209"/>
      <c r="DC635" s="1207">
        <f>SUM(DC600:DG634)</f>
        <v>2</v>
      </c>
      <c r="DD635" s="1208"/>
      <c r="DE635" s="1208"/>
      <c r="DF635" s="1208"/>
      <c r="DG635" s="1209"/>
      <c r="DH635" s="1207">
        <f>SUM(DH600:DL634)</f>
        <v>3</v>
      </c>
      <c r="DI635" s="1208"/>
      <c r="DJ635" s="1208"/>
      <c r="DK635" s="1208"/>
      <c r="DL635" s="1209"/>
      <c r="DM635" s="1207">
        <f>SUM(DM600:DQ634)</f>
        <v>0</v>
      </c>
      <c r="DN635" s="1208"/>
      <c r="DO635" s="1208"/>
      <c r="DP635" s="1208"/>
      <c r="DQ635" s="1209"/>
      <c r="DR635" s="1207">
        <f>SUM(DR600:DV634)</f>
        <v>0</v>
      </c>
      <c r="DS635" s="1208"/>
      <c r="DT635" s="1208"/>
      <c r="DU635" s="1208"/>
      <c r="DV635" s="1209"/>
    </row>
    <row r="636" spans="2:126" ht="12.95" customHeight="1" thickBot="1">
      <c r="B636" s="58" t="s">
        <v>741</v>
      </c>
      <c r="C636" s="1231" t="s">
        <v>2443</v>
      </c>
      <c r="D636" s="1231"/>
      <c r="E636" s="1231"/>
      <c r="F636" s="1231"/>
      <c r="G636" s="1231"/>
      <c r="H636" s="1231"/>
      <c r="I636" s="1231"/>
      <c r="J636" s="1231"/>
      <c r="K636" s="1231"/>
      <c r="L636" s="1231"/>
      <c r="M636" s="1308" t="s">
        <v>2142</v>
      </c>
      <c r="N636" s="1308"/>
      <c r="O636" s="1308"/>
      <c r="P636" s="1308"/>
      <c r="Q636" s="1351">
        <v>660</v>
      </c>
      <c r="R636" s="1352"/>
      <c r="S636" s="1353"/>
      <c r="T636" s="1331"/>
      <c r="U636" s="1332"/>
      <c r="V636" s="1333"/>
      <c r="W636" s="1305">
        <v>0</v>
      </c>
      <c r="X636" s="1306"/>
      <c r="Y636" s="1307"/>
      <c r="Z636" s="1302" t="s">
        <v>786</v>
      </c>
      <c r="AA636" s="1303"/>
      <c r="AB636" s="1304"/>
      <c r="AC636" s="1278">
        <v>8</v>
      </c>
      <c r="AD636" s="1279"/>
      <c r="AE636" s="1280"/>
      <c r="AF636" s="1130"/>
      <c r="AG636" s="1131"/>
      <c r="AH636" s="1131"/>
      <c r="AI636" s="1131"/>
      <c r="AJ636" s="1132"/>
      <c r="AK636" s="1309"/>
      <c r="AL636" s="1310"/>
      <c r="AM636" s="1310"/>
      <c r="AN636" s="1311"/>
      <c r="AO636" s="990">
        <v>375000</v>
      </c>
      <c r="AP636" s="990"/>
      <c r="AQ636" s="990"/>
      <c r="AR636" s="990"/>
      <c r="AS636" s="990"/>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89</v>
      </c>
      <c r="CR636" s="41"/>
      <c r="CS636" s="41"/>
    </row>
    <row r="637" spans="2:126" ht="12.95" customHeight="1">
      <c r="B637" s="58" t="s">
        <v>544</v>
      </c>
      <c r="C637" s="1231" t="s">
        <v>2444</v>
      </c>
      <c r="D637" s="1231"/>
      <c r="E637" s="1231"/>
      <c r="F637" s="1231"/>
      <c r="G637" s="1231"/>
      <c r="H637" s="1231"/>
      <c r="I637" s="1231"/>
      <c r="J637" s="1231"/>
      <c r="K637" s="1231"/>
      <c r="L637" s="1231"/>
      <c r="M637" s="1308" t="s">
        <v>2147</v>
      </c>
      <c r="N637" s="1308"/>
      <c r="O637" s="1308"/>
      <c r="P637" s="1308"/>
      <c r="Q637" s="1351">
        <v>660</v>
      </c>
      <c r="R637" s="1352"/>
      <c r="S637" s="1353"/>
      <c r="T637" s="1331"/>
      <c r="U637" s="1332"/>
      <c r="V637" s="1333"/>
      <c r="W637" s="1305">
        <v>0</v>
      </c>
      <c r="X637" s="1306"/>
      <c r="Y637" s="1307"/>
      <c r="Z637" s="1302" t="s">
        <v>786</v>
      </c>
      <c r="AA637" s="1303"/>
      <c r="AB637" s="1304"/>
      <c r="AC637" s="1278">
        <v>9</v>
      </c>
      <c r="AD637" s="1279"/>
      <c r="AE637" s="1280"/>
      <c r="AF637" s="1130"/>
      <c r="AG637" s="1131"/>
      <c r="AH637" s="1131"/>
      <c r="AI637" s="1131"/>
      <c r="AJ637" s="1132"/>
      <c r="AK637" s="1309"/>
      <c r="AL637" s="1310"/>
      <c r="AM637" s="1310"/>
      <c r="AN637" s="1311"/>
      <c r="AO637" s="990">
        <v>1490000</v>
      </c>
      <c r="AP637" s="990"/>
      <c r="AQ637" s="990"/>
      <c r="AR637" s="990"/>
      <c r="AS637" s="990"/>
      <c r="AT637" s="942" t="str">
        <f t="shared" si="27"/>
        <v/>
      </c>
      <c r="AU637" s="41"/>
      <c r="AV637" s="41"/>
      <c r="AW637" s="41"/>
      <c r="AX637" s="41"/>
      <c r="AY637" s="41"/>
      <c r="AZ637" s="41"/>
      <c r="BN637" s="1201">
        <f>IF(J760="SRO/Studio",O760,0)</f>
        <v>0</v>
      </c>
      <c r="BO637" s="1202"/>
      <c r="BP637" s="1202"/>
      <c r="BQ637" s="1202"/>
      <c r="BR637" s="1203"/>
      <c r="BS637" s="1201">
        <f>IF(J760="1 Bedroom",O760,0)</f>
        <v>0</v>
      </c>
      <c r="BT637" s="1202"/>
      <c r="BU637" s="1202"/>
      <c r="BV637" s="1202"/>
      <c r="BW637" s="1203"/>
      <c r="BX637" s="1201">
        <f>IF(J760="2 Bedrooms",O760,0)</f>
        <v>0</v>
      </c>
      <c r="BY637" s="1202"/>
      <c r="BZ637" s="1202"/>
      <c r="CA637" s="1202"/>
      <c r="CB637" s="1203"/>
      <c r="CC637" s="1201">
        <f>IF(J760="3 Bedrooms",O760,0)</f>
        <v>1</v>
      </c>
      <c r="CD637" s="1202"/>
      <c r="CE637" s="1202"/>
      <c r="CF637" s="1202"/>
      <c r="CG637" s="1203"/>
      <c r="CH637" s="1201">
        <f>IF(J760="4 Bedrooms",O760,0)</f>
        <v>0</v>
      </c>
      <c r="CI637" s="1202"/>
      <c r="CJ637" s="1202"/>
      <c r="CK637" s="1202"/>
      <c r="CL637" s="1203"/>
      <c r="CM637" s="1210">
        <f>IF(J760="5 Bedrooms",O760,0)</f>
        <v>0</v>
      </c>
      <c r="CN637" s="1211"/>
      <c r="CO637" s="1211"/>
      <c r="CP637" s="1211"/>
      <c r="CQ637" s="1212"/>
      <c r="CR637" s="41"/>
      <c r="CS637" s="41"/>
    </row>
    <row r="638" spans="2:126" ht="12.95" customHeight="1">
      <c r="B638" s="58" t="s">
        <v>173</v>
      </c>
      <c r="C638" s="1231" t="s">
        <v>2468</v>
      </c>
      <c r="D638" s="1231"/>
      <c r="E638" s="1231"/>
      <c r="F638" s="1231"/>
      <c r="G638" s="1231"/>
      <c r="H638" s="1231"/>
      <c r="I638" s="1231"/>
      <c r="J638" s="1231"/>
      <c r="K638" s="1231"/>
      <c r="L638" s="1231"/>
      <c r="M638" s="1308" t="s">
        <v>2136</v>
      </c>
      <c r="N638" s="1308"/>
      <c r="O638" s="1308"/>
      <c r="P638" s="1308"/>
      <c r="Q638" s="1351"/>
      <c r="R638" s="1352"/>
      <c r="S638" s="1353"/>
      <c r="T638" s="1331"/>
      <c r="U638" s="1332"/>
      <c r="V638" s="1333"/>
      <c r="W638" s="1305"/>
      <c r="X638" s="1306"/>
      <c r="Y638" s="1307"/>
      <c r="Z638" s="1302" t="s">
        <v>1952</v>
      </c>
      <c r="AA638" s="1303"/>
      <c r="AB638" s="1304"/>
      <c r="AC638" s="1278"/>
      <c r="AD638" s="1279"/>
      <c r="AE638" s="1280"/>
      <c r="AF638" s="1130"/>
      <c r="AG638" s="1131"/>
      <c r="AH638" s="1131"/>
      <c r="AI638" s="1131"/>
      <c r="AJ638" s="1132"/>
      <c r="AK638" s="1309"/>
      <c r="AL638" s="1310"/>
      <c r="AM638" s="1310"/>
      <c r="AN638" s="1311"/>
      <c r="AO638" s="990">
        <v>600000</v>
      </c>
      <c r="AP638" s="990"/>
      <c r="AQ638" s="990"/>
      <c r="AR638" s="990"/>
      <c r="AS638" s="990"/>
      <c r="AT638" s="942" t="str">
        <f t="shared" si="27"/>
        <v/>
      </c>
      <c r="AU638" s="41"/>
      <c r="AV638" s="41"/>
      <c r="AW638" s="41"/>
      <c r="AX638" s="41"/>
      <c r="AY638" s="41"/>
      <c r="AZ638" s="41"/>
      <c r="BN638" s="1201">
        <f>IF(J761="SRO/Studio",O761,0)</f>
        <v>0</v>
      </c>
      <c r="BO638" s="1202"/>
      <c r="BP638" s="1202"/>
      <c r="BQ638" s="1202"/>
      <c r="BR638" s="1203"/>
      <c r="BS638" s="1201">
        <f>IF(J761="1 Bedroom",O761,0)</f>
        <v>0</v>
      </c>
      <c r="BT638" s="1202"/>
      <c r="BU638" s="1202"/>
      <c r="BV638" s="1202"/>
      <c r="BW638" s="1203"/>
      <c r="BX638" s="1201">
        <f>IF(J761="2 Bedrooms",O761,0)</f>
        <v>0</v>
      </c>
      <c r="BY638" s="1202"/>
      <c r="BZ638" s="1202"/>
      <c r="CA638" s="1202"/>
      <c r="CB638" s="1203"/>
      <c r="CC638" s="1201">
        <f>IF(J761="3 Bedrooms",O761,0)</f>
        <v>0</v>
      </c>
      <c r="CD638" s="1202"/>
      <c r="CE638" s="1202"/>
      <c r="CF638" s="1202"/>
      <c r="CG638" s="1203"/>
      <c r="CH638" s="1201">
        <f>IF(J761="4 Bedrooms",O761,0)</f>
        <v>0</v>
      </c>
      <c r="CI638" s="1202"/>
      <c r="CJ638" s="1202"/>
      <c r="CK638" s="1202"/>
      <c r="CL638" s="1203"/>
      <c r="CM638" s="1210">
        <f>IF(J761="5 Bedrooms",O761,0)</f>
        <v>0</v>
      </c>
      <c r="CN638" s="1211"/>
      <c r="CO638" s="1211"/>
      <c r="CP638" s="1211"/>
      <c r="CQ638" s="1212"/>
      <c r="CR638" s="41"/>
      <c r="CS638" s="41"/>
    </row>
    <row r="639" spans="2:126" ht="12.95" customHeight="1">
      <c r="B639" s="58" t="s">
        <v>32</v>
      </c>
      <c r="C639" s="1231" t="s">
        <v>2440</v>
      </c>
      <c r="D639" s="1231"/>
      <c r="E639" s="1231"/>
      <c r="F639" s="1231"/>
      <c r="G639" s="1231"/>
      <c r="H639" s="1231"/>
      <c r="I639" s="1231"/>
      <c r="J639" s="1231"/>
      <c r="K639" s="1231"/>
      <c r="L639" s="1231"/>
      <c r="M639" s="1308" t="s">
        <v>2139</v>
      </c>
      <c r="N639" s="1308"/>
      <c r="O639" s="1308"/>
      <c r="P639" s="1308"/>
      <c r="Q639" s="1351"/>
      <c r="R639" s="1352"/>
      <c r="S639" s="1353"/>
      <c r="T639" s="1331"/>
      <c r="U639" s="1332"/>
      <c r="V639" s="1333"/>
      <c r="W639" s="1305"/>
      <c r="X639" s="1306"/>
      <c r="Y639" s="1307"/>
      <c r="Z639" s="1302" t="s">
        <v>1952</v>
      </c>
      <c r="AA639" s="1303"/>
      <c r="AB639" s="1304"/>
      <c r="AC639" s="1278"/>
      <c r="AD639" s="1279"/>
      <c r="AE639" s="1280"/>
      <c r="AF639" s="1130"/>
      <c r="AG639" s="1131"/>
      <c r="AH639" s="1131"/>
      <c r="AI639" s="1131"/>
      <c r="AJ639" s="1132"/>
      <c r="AK639" s="1309"/>
      <c r="AL639" s="1310"/>
      <c r="AM639" s="1310"/>
      <c r="AN639" s="1311"/>
      <c r="AO639" s="990">
        <v>100</v>
      </c>
      <c r="AP639" s="990"/>
      <c r="AQ639" s="990"/>
      <c r="AR639" s="990"/>
      <c r="AS639" s="990"/>
      <c r="AT639" s="942" t="str">
        <f t="shared" si="27"/>
        <v/>
      </c>
      <c r="AU639" s="41"/>
      <c r="AV639" s="41"/>
      <c r="AW639" s="41"/>
      <c r="AX639" s="41"/>
      <c r="AY639" s="41"/>
      <c r="AZ639" s="41"/>
      <c r="BN639" s="1201">
        <f>IF(J762="SRO/Studio",O762,0)</f>
        <v>0</v>
      </c>
      <c r="BO639" s="1202"/>
      <c r="BP639" s="1202"/>
      <c r="BQ639" s="1202"/>
      <c r="BR639" s="1203"/>
      <c r="BS639" s="1201">
        <f>IF(J762="1 Bedroom",O762,0)</f>
        <v>0</v>
      </c>
      <c r="BT639" s="1202"/>
      <c r="BU639" s="1202"/>
      <c r="BV639" s="1202"/>
      <c r="BW639" s="1203"/>
      <c r="BX639" s="1201">
        <f>IF(J762="2 Bedrooms",O762,0)</f>
        <v>0</v>
      </c>
      <c r="BY639" s="1202"/>
      <c r="BZ639" s="1202"/>
      <c r="CA639" s="1202"/>
      <c r="CB639" s="1203"/>
      <c r="CC639" s="1201">
        <f>IF(J762="3 Bedrooms",O762,0)</f>
        <v>0</v>
      </c>
      <c r="CD639" s="1202"/>
      <c r="CE639" s="1202"/>
      <c r="CF639" s="1202"/>
      <c r="CG639" s="1203"/>
      <c r="CH639" s="1201">
        <f>IF(J762="4 Bedrooms",O762,0)</f>
        <v>0</v>
      </c>
      <c r="CI639" s="1202"/>
      <c r="CJ639" s="1202"/>
      <c r="CK639" s="1202"/>
      <c r="CL639" s="1203"/>
      <c r="CM639" s="1210">
        <f>IF(J762="5 Bedrooms",O762,0)</f>
        <v>0</v>
      </c>
      <c r="CN639" s="1211"/>
      <c r="CO639" s="1211"/>
      <c r="CP639" s="1211"/>
      <c r="CQ639" s="1212"/>
      <c r="CR639" s="41"/>
      <c r="CS639" s="41"/>
    </row>
    <row r="640" spans="2:126" ht="12.95" customHeight="1">
      <c r="B640" s="58" t="s">
        <v>33</v>
      </c>
      <c r="C640" s="1231"/>
      <c r="D640" s="1231"/>
      <c r="E640" s="1231"/>
      <c r="F640" s="1231"/>
      <c r="G640" s="1231"/>
      <c r="H640" s="1231"/>
      <c r="I640" s="1231"/>
      <c r="J640" s="1231"/>
      <c r="K640" s="1231"/>
      <c r="L640" s="1231"/>
      <c r="M640" s="1308" t="s">
        <v>1952</v>
      </c>
      <c r="N640" s="1308"/>
      <c r="O640" s="1308"/>
      <c r="P640" s="1308"/>
      <c r="Q640" s="1351"/>
      <c r="R640" s="1352"/>
      <c r="S640" s="1353"/>
      <c r="T640" s="1331"/>
      <c r="U640" s="1332"/>
      <c r="V640" s="1333"/>
      <c r="W640" s="1305"/>
      <c r="X640" s="1306"/>
      <c r="Y640" s="1307"/>
      <c r="Z640" s="1302" t="s">
        <v>1952</v>
      </c>
      <c r="AA640" s="1303"/>
      <c r="AB640" s="1304"/>
      <c r="AC640" s="1278"/>
      <c r="AD640" s="1279"/>
      <c r="AE640" s="1280"/>
      <c r="AF640" s="1130"/>
      <c r="AG640" s="1131"/>
      <c r="AH640" s="1131"/>
      <c r="AI640" s="1131"/>
      <c r="AJ640" s="1132"/>
      <c r="AK640" s="1309"/>
      <c r="AL640" s="1310"/>
      <c r="AM640" s="1310"/>
      <c r="AN640" s="1311"/>
      <c r="AO640" s="990"/>
      <c r="AP640" s="990"/>
      <c r="AQ640" s="990"/>
      <c r="AR640" s="990"/>
      <c r="AS640" s="990"/>
      <c r="AT640" s="942" t="str">
        <f t="shared" si="27"/>
        <v/>
      </c>
      <c r="AU640" s="43"/>
      <c r="AV640" s="43"/>
      <c r="AW640" s="43"/>
      <c r="AX640" s="43"/>
      <c r="AY640" s="43"/>
      <c r="AZ640" s="43"/>
      <c r="BN640" s="1201">
        <f>IF(J763="SRO/Studio",O763,0)</f>
        <v>0</v>
      </c>
      <c r="BO640" s="1202"/>
      <c r="BP640" s="1202"/>
      <c r="BQ640" s="1202"/>
      <c r="BR640" s="1203"/>
      <c r="BS640" s="1201">
        <f>IF(J763="1 Bedroom",O763,0)</f>
        <v>0</v>
      </c>
      <c r="BT640" s="1202"/>
      <c r="BU640" s="1202"/>
      <c r="BV640" s="1202"/>
      <c r="BW640" s="1203"/>
      <c r="BX640" s="1201">
        <f>IF(J763="2 Bedrooms",O763,0)</f>
        <v>0</v>
      </c>
      <c r="BY640" s="1202"/>
      <c r="BZ640" s="1202"/>
      <c r="CA640" s="1202"/>
      <c r="CB640" s="1203"/>
      <c r="CC640" s="1201">
        <f>IF(J763="3 Bedrooms",O763,0)</f>
        <v>0</v>
      </c>
      <c r="CD640" s="1202"/>
      <c r="CE640" s="1202"/>
      <c r="CF640" s="1202"/>
      <c r="CG640" s="1203"/>
      <c r="CH640" s="1201">
        <f>IF(J763="4 Bedrooms",O763,0)</f>
        <v>0</v>
      </c>
      <c r="CI640" s="1202"/>
      <c r="CJ640" s="1202"/>
      <c r="CK640" s="1202"/>
      <c r="CL640" s="1203"/>
      <c r="CM640" s="1210">
        <f>IF(J763="5 Bedrooms",O763,0)</f>
        <v>0</v>
      </c>
      <c r="CN640" s="1211"/>
      <c r="CO640" s="1211"/>
      <c r="CP640" s="1211"/>
      <c r="CQ640" s="1212"/>
      <c r="CR640" s="41"/>
      <c r="CS640" s="41"/>
    </row>
    <row r="641" spans="1:99" ht="12.95" customHeight="1">
      <c r="B641" s="992" t="s">
        <v>357</v>
      </c>
      <c r="C641" s="993"/>
      <c r="D641" s="993"/>
      <c r="E641" s="993"/>
      <c r="F641" s="993"/>
      <c r="G641" s="993"/>
      <c r="H641" s="993"/>
      <c r="I641" s="993"/>
      <c r="J641" s="993"/>
      <c r="K641" s="993"/>
      <c r="L641" s="993"/>
      <c r="M641" s="993"/>
      <c r="N641" s="993"/>
      <c r="O641" s="993"/>
      <c r="P641" s="993"/>
      <c r="Q641" s="993"/>
      <c r="R641" s="993"/>
      <c r="S641" s="993"/>
      <c r="T641" s="993"/>
      <c r="U641" s="993"/>
      <c r="V641" s="993"/>
      <c r="W641" s="993"/>
      <c r="X641" s="993"/>
      <c r="Y641" s="993"/>
      <c r="Z641" s="993"/>
      <c r="AA641" s="993"/>
      <c r="AB641" s="993"/>
      <c r="AC641" s="993"/>
      <c r="AD641" s="993"/>
      <c r="AE641" s="993"/>
      <c r="AF641" s="993"/>
      <c r="AG641" s="993"/>
      <c r="AH641" s="993"/>
      <c r="AI641" s="993"/>
      <c r="AJ641" s="993"/>
      <c r="AK641" s="993"/>
      <c r="AL641" s="993"/>
      <c r="AM641" s="993"/>
      <c r="AN641" s="994"/>
      <c r="AO641" s="1121">
        <f>SUM(AO629:AS640)</f>
        <v>20330432</v>
      </c>
      <c r="AP641" s="1122"/>
      <c r="AQ641" s="1122"/>
      <c r="AR641" s="1122"/>
      <c r="AS641" s="1123"/>
      <c r="AT641" s="43"/>
      <c r="AU641" s="43"/>
      <c r="AV641" s="43"/>
      <c r="AW641" s="43"/>
      <c r="AX641" s="43"/>
      <c r="AY641" s="43"/>
      <c r="AZ641" s="43"/>
      <c r="BN641" s="1204">
        <f>SUM(BN637:BR640)</f>
        <v>0</v>
      </c>
      <c r="BO641" s="1205"/>
      <c r="BP641" s="1205"/>
      <c r="BQ641" s="1205"/>
      <c r="BR641" s="1206"/>
      <c r="BS641" s="1204">
        <f>SUM(BS637:BW640)</f>
        <v>0</v>
      </c>
      <c r="BT641" s="1205"/>
      <c r="BU641" s="1205"/>
      <c r="BV641" s="1205"/>
      <c r="BW641" s="1206"/>
      <c r="BX641" s="1204">
        <f>SUM(BX637:CB640)</f>
        <v>0</v>
      </c>
      <c r="BY641" s="1205"/>
      <c r="BZ641" s="1205"/>
      <c r="CA641" s="1205"/>
      <c r="CB641" s="1206"/>
      <c r="CC641" s="1204">
        <f>SUM(CC637:CG640)</f>
        <v>1</v>
      </c>
      <c r="CD641" s="1205"/>
      <c r="CE641" s="1205"/>
      <c r="CF641" s="1205"/>
      <c r="CG641" s="1206"/>
      <c r="CH641" s="1204">
        <f>SUM(CH637:CL640)</f>
        <v>0</v>
      </c>
      <c r="CI641" s="1205"/>
      <c r="CJ641" s="1205"/>
      <c r="CK641" s="1205"/>
      <c r="CL641" s="1206"/>
      <c r="CM641" s="1204">
        <f>SUM(CM637:CQ640)</f>
        <v>0</v>
      </c>
      <c r="CN641" s="1205"/>
      <c r="CO641" s="1205"/>
      <c r="CP641" s="1205"/>
      <c r="CQ641" s="1206"/>
      <c r="CS641" s="464">
        <f>BN641+BS641+BX641+CC641+CH641+CM641</f>
        <v>1</v>
      </c>
      <c r="CT641" s="63" t="s">
        <v>1956</v>
      </c>
      <c r="CU641" s="41"/>
    </row>
    <row r="642" spans="1:99" ht="12.95" customHeight="1">
      <c r="B642" s="992" t="s">
        <v>358</v>
      </c>
      <c r="C642" s="993"/>
      <c r="D642" s="993"/>
      <c r="E642" s="993"/>
      <c r="F642" s="993"/>
      <c r="G642" s="993"/>
      <c r="H642" s="993"/>
      <c r="I642" s="993"/>
      <c r="J642" s="993"/>
      <c r="K642" s="993"/>
      <c r="L642" s="993"/>
      <c r="M642" s="993"/>
      <c r="N642" s="993"/>
      <c r="O642" s="993"/>
      <c r="P642" s="993"/>
      <c r="Q642" s="993"/>
      <c r="R642" s="993"/>
      <c r="S642" s="993"/>
      <c r="T642" s="993"/>
      <c r="U642" s="993"/>
      <c r="V642" s="993"/>
      <c r="W642" s="993"/>
      <c r="X642" s="993"/>
      <c r="Y642" s="993"/>
      <c r="Z642" s="993"/>
      <c r="AA642" s="993"/>
      <c r="AB642" s="993"/>
      <c r="AC642" s="993"/>
      <c r="AD642" s="993"/>
      <c r="AE642" s="993"/>
      <c r="AF642" s="993"/>
      <c r="AG642" s="993"/>
      <c r="AH642" s="993"/>
      <c r="AI642" s="993"/>
      <c r="AJ642" s="993"/>
      <c r="AK642" s="993"/>
      <c r="AL642" s="993"/>
      <c r="AM642" s="993"/>
      <c r="AN642" s="994"/>
      <c r="AO642" s="984">
        <f>22680000-179980</f>
        <v>22500020</v>
      </c>
      <c r="AP642" s="985"/>
      <c r="AQ642" s="985"/>
      <c r="AR642" s="985"/>
      <c r="AS642" s="986"/>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15" t="s">
        <v>938</v>
      </c>
      <c r="C643" s="1508"/>
      <c r="D643" s="1508"/>
      <c r="E643" s="1508"/>
      <c r="F643" s="1508"/>
      <c r="G643" s="1508"/>
      <c r="H643" s="1508"/>
      <c r="I643" s="1508"/>
      <c r="J643" s="1508"/>
      <c r="K643" s="1508"/>
      <c r="L643" s="1508"/>
      <c r="M643" s="1508"/>
      <c r="N643" s="1508"/>
      <c r="O643" s="1508"/>
      <c r="P643" s="1508"/>
      <c r="Q643" s="1508"/>
      <c r="R643" s="1508"/>
      <c r="S643" s="1508"/>
      <c r="T643" s="1508"/>
      <c r="U643" s="1508"/>
      <c r="V643" s="1508"/>
      <c r="W643" s="1508"/>
      <c r="X643" s="1508"/>
      <c r="Y643" s="1508"/>
      <c r="Z643" s="1508"/>
      <c r="AA643" s="1508"/>
      <c r="AB643" s="1508"/>
      <c r="AC643" s="1508"/>
      <c r="AD643" s="1508"/>
      <c r="AE643" s="1508"/>
      <c r="AF643" s="1508"/>
      <c r="AG643" s="1508"/>
      <c r="AH643" s="1508"/>
      <c r="AI643" s="1508"/>
      <c r="AJ643" s="1508"/>
      <c r="AK643" s="1508"/>
      <c r="AL643" s="1508"/>
      <c r="AM643" s="1508"/>
      <c r="AN643" s="1516"/>
      <c r="AO643" s="1121">
        <f>AO641+AO642</f>
        <v>42830452</v>
      </c>
      <c r="AP643" s="1122"/>
      <c r="AQ643" s="1122"/>
      <c r="AR643" s="1122"/>
      <c r="AS643" s="1123"/>
      <c r="AT643" s="43"/>
      <c r="AU643" s="43"/>
      <c r="AV643" s="43"/>
      <c r="AW643" s="43"/>
      <c r="AX643" s="43"/>
      <c r="AY643" s="43"/>
      <c r="AZ643" s="43"/>
      <c r="BN643" s="1201">
        <f t="shared" ref="BN643:BN652" si="28">IF(J774="SRO/Studio",O774,0)</f>
        <v>0</v>
      </c>
      <c r="BO643" s="1202"/>
      <c r="BP643" s="1202"/>
      <c r="BQ643" s="1202"/>
      <c r="BR643" s="1203"/>
      <c r="BS643" s="1201">
        <f t="shared" ref="BS643:BS652" si="29">IF(J774="1 Bedroom",O774,0)</f>
        <v>0</v>
      </c>
      <c r="BT643" s="1202"/>
      <c r="BU643" s="1202"/>
      <c r="BV643" s="1202"/>
      <c r="BW643" s="1203"/>
      <c r="BX643" s="1201">
        <f t="shared" ref="BX643:BX652" si="30">IF(J774="2 Bedrooms",O774,0)</f>
        <v>0</v>
      </c>
      <c r="BY643" s="1202"/>
      <c r="BZ643" s="1202"/>
      <c r="CA643" s="1202"/>
      <c r="CB643" s="1203"/>
      <c r="CC643" s="1201">
        <f t="shared" ref="CC643:CC652" si="31">IF(J774="3 Bedrooms",O774,0)</f>
        <v>0</v>
      </c>
      <c r="CD643" s="1202"/>
      <c r="CE643" s="1202"/>
      <c r="CF643" s="1202"/>
      <c r="CG643" s="1203"/>
      <c r="CH643" s="1201">
        <f t="shared" ref="CH643:CH652" si="32">IF(J774="4 Bedrooms",O774,0)</f>
        <v>0</v>
      </c>
      <c r="CI643" s="1202"/>
      <c r="CJ643" s="1202"/>
      <c r="CK643" s="1202"/>
      <c r="CL643" s="1203"/>
      <c r="CM643" s="1201">
        <f t="shared" ref="CM643:CM652" si="33">IF(J774="5 Bedrooms",O774,0)</f>
        <v>0</v>
      </c>
      <c r="CN643" s="1202"/>
      <c r="CO643" s="1202"/>
      <c r="CP643" s="1202"/>
      <c r="CQ643" s="1203"/>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01">
        <f t="shared" si="28"/>
        <v>0</v>
      </c>
      <c r="BO644" s="1202"/>
      <c r="BP644" s="1202"/>
      <c r="BQ644" s="1202"/>
      <c r="BR644" s="1203"/>
      <c r="BS644" s="1201">
        <f t="shared" si="29"/>
        <v>0</v>
      </c>
      <c r="BT644" s="1202"/>
      <c r="BU644" s="1202"/>
      <c r="BV644" s="1202"/>
      <c r="BW644" s="1203"/>
      <c r="BX644" s="1201">
        <f t="shared" si="30"/>
        <v>0</v>
      </c>
      <c r="BY644" s="1202"/>
      <c r="BZ644" s="1202"/>
      <c r="CA644" s="1202"/>
      <c r="CB644" s="1203"/>
      <c r="CC644" s="1201">
        <f t="shared" si="31"/>
        <v>0</v>
      </c>
      <c r="CD644" s="1202"/>
      <c r="CE644" s="1202"/>
      <c r="CF644" s="1202"/>
      <c r="CG644" s="1203"/>
      <c r="CH644" s="1201">
        <f t="shared" si="32"/>
        <v>0</v>
      </c>
      <c r="CI644" s="1202"/>
      <c r="CJ644" s="1202"/>
      <c r="CK644" s="1202"/>
      <c r="CL644" s="1203"/>
      <c r="CM644" s="1201">
        <f t="shared" si="33"/>
        <v>0</v>
      </c>
      <c r="CN644" s="1202"/>
      <c r="CO644" s="1202"/>
      <c r="CP644" s="1202"/>
      <c r="CQ644" s="1203"/>
      <c r="CR644" s="41"/>
      <c r="CS644" s="41"/>
    </row>
    <row r="645" spans="1:99" ht="12.95" customHeight="1">
      <c r="A645" s="61" t="s">
        <v>898</v>
      </c>
      <c r="B645" t="s">
        <v>81</v>
      </c>
      <c r="C645"/>
      <c r="G645" s="1198" t="str">
        <f>C629</f>
        <v xml:space="preserve">Banc of CA - Perm Loan									</v>
      </c>
      <c r="H645" s="1198"/>
      <c r="I645" s="1198"/>
      <c r="J645" s="1198"/>
      <c r="K645" s="1198"/>
      <c r="L645" s="1198"/>
      <c r="M645" s="1198"/>
      <c r="N645" s="1198"/>
      <c r="O645" s="1198"/>
      <c r="P645" s="1198"/>
      <c r="Q645" s="1198"/>
      <c r="R645" s="1198"/>
      <c r="S645" s="12"/>
      <c r="T645" s="61" t="s">
        <v>899</v>
      </c>
      <c r="U645" t="s">
        <v>81</v>
      </c>
      <c r="Z645" s="1198" t="str">
        <f>C630</f>
        <v>HCD JSJFW</v>
      </c>
      <c r="AA645" s="1198"/>
      <c r="AB645" s="1198"/>
      <c r="AC645" s="1198"/>
      <c r="AD645" s="1198"/>
      <c r="AE645" s="1198"/>
      <c r="AF645" s="1198"/>
      <c r="AG645" s="1198"/>
      <c r="AH645" s="1198"/>
      <c r="AI645" s="1198"/>
      <c r="AJ645" s="1198"/>
      <c r="AK645" s="1198"/>
      <c r="AM645" s="43"/>
      <c r="AN645" s="43"/>
      <c r="AO645" s="43"/>
      <c r="AP645" s="43"/>
      <c r="AQ645" s="43"/>
      <c r="AR645" s="43"/>
      <c r="AS645" s="43"/>
      <c r="AT645" s="43"/>
      <c r="AU645" s="43"/>
      <c r="AV645" s="43"/>
      <c r="AW645" s="43"/>
      <c r="AX645" s="43"/>
      <c r="AY645" s="43"/>
      <c r="AZ645" s="43"/>
      <c r="BN645" s="1201">
        <f t="shared" si="28"/>
        <v>0</v>
      </c>
      <c r="BO645" s="1202"/>
      <c r="BP645" s="1202"/>
      <c r="BQ645" s="1202"/>
      <c r="BR645" s="1203"/>
      <c r="BS645" s="1201">
        <f t="shared" si="29"/>
        <v>0</v>
      </c>
      <c r="BT645" s="1202"/>
      <c r="BU645" s="1202"/>
      <c r="BV645" s="1202"/>
      <c r="BW645" s="1203"/>
      <c r="BX645" s="1201">
        <f t="shared" si="30"/>
        <v>0</v>
      </c>
      <c r="BY645" s="1202"/>
      <c r="BZ645" s="1202"/>
      <c r="CA645" s="1202"/>
      <c r="CB645" s="1203"/>
      <c r="CC645" s="1201">
        <f t="shared" si="31"/>
        <v>0</v>
      </c>
      <c r="CD645" s="1202"/>
      <c r="CE645" s="1202"/>
      <c r="CF645" s="1202"/>
      <c r="CG645" s="1203"/>
      <c r="CH645" s="1201">
        <f t="shared" si="32"/>
        <v>0</v>
      </c>
      <c r="CI645" s="1202"/>
      <c r="CJ645" s="1202"/>
      <c r="CK645" s="1202"/>
      <c r="CL645" s="1203"/>
      <c r="CM645" s="1201">
        <f t="shared" si="33"/>
        <v>0</v>
      </c>
      <c r="CN645" s="1202"/>
      <c r="CO645" s="1202"/>
      <c r="CP645" s="1202"/>
      <c r="CQ645" s="1203"/>
      <c r="CR645" s="41"/>
      <c r="CS645" s="41"/>
    </row>
    <row r="646" spans="1:99" ht="12.95" customHeight="1">
      <c r="A646" s="4"/>
      <c r="B646" t="s">
        <v>371</v>
      </c>
      <c r="C646"/>
      <c r="G646" s="1045" t="s">
        <v>2447</v>
      </c>
      <c r="H646" s="1045"/>
      <c r="I646" s="1045"/>
      <c r="J646" s="1045"/>
      <c r="K646" s="1045"/>
      <c r="L646" s="1045"/>
      <c r="M646" s="1045"/>
      <c r="N646" s="1045"/>
      <c r="O646" s="1045"/>
      <c r="P646" s="1045"/>
      <c r="Q646" s="1045"/>
      <c r="R646" s="1045"/>
      <c r="S646" s="12"/>
      <c r="T646" s="4"/>
      <c r="U646" t="s">
        <v>371</v>
      </c>
      <c r="Z646" s="1045" t="s">
        <v>2449</v>
      </c>
      <c r="AA646" s="1045"/>
      <c r="AB646" s="1045"/>
      <c r="AC646" s="1045"/>
      <c r="AD646" s="1045"/>
      <c r="AE646" s="1045"/>
      <c r="AF646" s="1045"/>
      <c r="AG646" s="1045"/>
      <c r="AH646" s="1045"/>
      <c r="AI646" s="1045"/>
      <c r="AJ646" s="1045"/>
      <c r="AK646" s="1045"/>
      <c r="AM646" s="43"/>
      <c r="AN646" s="43"/>
      <c r="AO646" s="43"/>
      <c r="AP646" s="43"/>
      <c r="AQ646" s="43"/>
      <c r="AR646" s="43"/>
      <c r="AS646" s="43"/>
      <c r="AT646" s="43"/>
      <c r="AU646" s="43"/>
      <c r="AV646" s="43"/>
      <c r="AW646" s="43"/>
      <c r="AX646" s="43"/>
      <c r="AY646" s="43"/>
      <c r="AZ646" s="43"/>
      <c r="BN646" s="1201">
        <f t="shared" si="28"/>
        <v>0</v>
      </c>
      <c r="BO646" s="1202"/>
      <c r="BP646" s="1202"/>
      <c r="BQ646" s="1202"/>
      <c r="BR646" s="1203"/>
      <c r="BS646" s="1201">
        <f t="shared" si="29"/>
        <v>0</v>
      </c>
      <c r="BT646" s="1202"/>
      <c r="BU646" s="1202"/>
      <c r="BV646" s="1202"/>
      <c r="BW646" s="1203"/>
      <c r="BX646" s="1201">
        <f t="shared" si="30"/>
        <v>0</v>
      </c>
      <c r="BY646" s="1202"/>
      <c r="BZ646" s="1202"/>
      <c r="CA646" s="1202"/>
      <c r="CB646" s="1203"/>
      <c r="CC646" s="1201">
        <f t="shared" si="31"/>
        <v>0</v>
      </c>
      <c r="CD646" s="1202"/>
      <c r="CE646" s="1202"/>
      <c r="CF646" s="1202"/>
      <c r="CG646" s="1203"/>
      <c r="CH646" s="1201">
        <f t="shared" si="32"/>
        <v>0</v>
      </c>
      <c r="CI646" s="1202"/>
      <c r="CJ646" s="1202"/>
      <c r="CK646" s="1202"/>
      <c r="CL646" s="1203"/>
      <c r="CM646" s="1201">
        <f t="shared" si="33"/>
        <v>0</v>
      </c>
      <c r="CN646" s="1202"/>
      <c r="CO646" s="1202"/>
      <c r="CP646" s="1202"/>
      <c r="CQ646" s="1203"/>
      <c r="CR646" s="41"/>
      <c r="CS646" s="41"/>
    </row>
    <row r="647" spans="1:99" ht="12.95" customHeight="1">
      <c r="A647" s="4"/>
      <c r="B647" t="s">
        <v>429</v>
      </c>
      <c r="C647"/>
      <c r="G647" s="1045" t="s">
        <v>115</v>
      </c>
      <c r="H647" s="1045"/>
      <c r="I647" s="1045"/>
      <c r="J647" s="1045"/>
      <c r="K647" s="1045"/>
      <c r="L647" s="1045"/>
      <c r="M647" s="1045"/>
      <c r="N647" s="1045"/>
      <c r="O647" s="1045"/>
      <c r="P647" s="1045"/>
      <c r="Q647" s="1045"/>
      <c r="R647" s="1045"/>
      <c r="T647" s="4"/>
      <c r="U647" t="s">
        <v>429</v>
      </c>
      <c r="Z647" s="1196" t="s">
        <v>109</v>
      </c>
      <c r="AA647" s="1196"/>
      <c r="AB647" s="1196"/>
      <c r="AC647" s="1196"/>
      <c r="AD647" s="1196"/>
      <c r="AE647" s="1196"/>
      <c r="AF647" s="1196"/>
      <c r="AG647" s="1196"/>
      <c r="AH647" s="1196"/>
      <c r="AI647" s="1196"/>
      <c r="AJ647" s="1196"/>
      <c r="AK647" s="1196"/>
      <c r="AM647" s="43"/>
      <c r="AN647" s="43"/>
      <c r="AO647" s="43"/>
      <c r="AP647" s="43"/>
      <c r="AQ647" s="43"/>
      <c r="AR647" s="43"/>
      <c r="AS647" s="43"/>
      <c r="AT647" s="43"/>
      <c r="AU647" s="43"/>
      <c r="AV647" s="43"/>
      <c r="AW647" s="43"/>
      <c r="AX647" s="43"/>
      <c r="AY647" s="43"/>
      <c r="AZ647" s="43"/>
      <c r="BN647" s="1201">
        <f t="shared" si="28"/>
        <v>0</v>
      </c>
      <c r="BO647" s="1202"/>
      <c r="BP647" s="1202"/>
      <c r="BQ647" s="1202"/>
      <c r="BR647" s="1203"/>
      <c r="BS647" s="1201">
        <f t="shared" si="29"/>
        <v>0</v>
      </c>
      <c r="BT647" s="1202"/>
      <c r="BU647" s="1202"/>
      <c r="BV647" s="1202"/>
      <c r="BW647" s="1203"/>
      <c r="BX647" s="1201">
        <f t="shared" si="30"/>
        <v>0</v>
      </c>
      <c r="BY647" s="1202"/>
      <c r="BZ647" s="1202"/>
      <c r="CA647" s="1202"/>
      <c r="CB647" s="1203"/>
      <c r="CC647" s="1201">
        <f t="shared" si="31"/>
        <v>0</v>
      </c>
      <c r="CD647" s="1202"/>
      <c r="CE647" s="1202"/>
      <c r="CF647" s="1202"/>
      <c r="CG647" s="1203"/>
      <c r="CH647" s="1201">
        <f t="shared" si="32"/>
        <v>0</v>
      </c>
      <c r="CI647" s="1202"/>
      <c r="CJ647" s="1202"/>
      <c r="CK647" s="1202"/>
      <c r="CL647" s="1203"/>
      <c r="CM647" s="1201">
        <f t="shared" si="33"/>
        <v>0</v>
      </c>
      <c r="CN647" s="1202"/>
      <c r="CO647" s="1202"/>
      <c r="CP647" s="1202"/>
      <c r="CQ647" s="1203"/>
      <c r="CR647" s="41"/>
      <c r="CS647" s="41"/>
    </row>
    <row r="648" spans="1:99" ht="12.95" customHeight="1">
      <c r="A648" s="4"/>
      <c r="B648" t="s">
        <v>831</v>
      </c>
      <c r="C648"/>
      <c r="G648" s="1045" t="s">
        <v>2448</v>
      </c>
      <c r="H648" s="1045"/>
      <c r="I648" s="1045"/>
      <c r="J648" s="1045"/>
      <c r="K648" s="1045"/>
      <c r="L648" s="1045"/>
      <c r="M648" s="1045"/>
      <c r="N648" s="1045"/>
      <c r="O648" s="1045"/>
      <c r="P648" s="1045"/>
      <c r="Q648" s="1045"/>
      <c r="R648" s="1045"/>
      <c r="S648" s="12"/>
      <c r="T648" s="4"/>
      <c r="U648" t="s">
        <v>831</v>
      </c>
      <c r="Z648" s="1196" t="s">
        <v>2450</v>
      </c>
      <c r="AA648" s="1196"/>
      <c r="AB648" s="1196"/>
      <c r="AC648" s="1196"/>
      <c r="AD648" s="1196"/>
      <c r="AE648" s="1196"/>
      <c r="AF648" s="1196"/>
      <c r="AG648" s="1196"/>
      <c r="AH648" s="1196"/>
      <c r="AI648" s="1196"/>
      <c r="AJ648" s="1196"/>
      <c r="AK648" s="1196"/>
      <c r="AM648" s="43"/>
      <c r="AN648" s="43"/>
      <c r="AO648" s="43"/>
      <c r="AP648" s="43"/>
      <c r="AQ648" s="43"/>
      <c r="AR648" s="43"/>
      <c r="AS648" s="43"/>
      <c r="AT648" s="43"/>
      <c r="AU648" s="43"/>
      <c r="AV648" s="43"/>
      <c r="AW648" s="43"/>
      <c r="AX648" s="43"/>
      <c r="AY648" s="43"/>
      <c r="AZ648" s="43"/>
      <c r="BN648" s="1201">
        <f t="shared" si="28"/>
        <v>0</v>
      </c>
      <c r="BO648" s="1202"/>
      <c r="BP648" s="1202"/>
      <c r="BQ648" s="1202"/>
      <c r="BR648" s="1203"/>
      <c r="BS648" s="1201">
        <f t="shared" si="29"/>
        <v>0</v>
      </c>
      <c r="BT648" s="1202"/>
      <c r="BU648" s="1202"/>
      <c r="BV648" s="1202"/>
      <c r="BW648" s="1203"/>
      <c r="BX648" s="1201">
        <f t="shared" si="30"/>
        <v>0</v>
      </c>
      <c r="BY648" s="1202"/>
      <c r="BZ648" s="1202"/>
      <c r="CA648" s="1202"/>
      <c r="CB648" s="1203"/>
      <c r="CC648" s="1201">
        <f t="shared" si="31"/>
        <v>0</v>
      </c>
      <c r="CD648" s="1202"/>
      <c r="CE648" s="1202"/>
      <c r="CF648" s="1202"/>
      <c r="CG648" s="1203"/>
      <c r="CH648" s="1201">
        <f t="shared" si="32"/>
        <v>0</v>
      </c>
      <c r="CI648" s="1202"/>
      <c r="CJ648" s="1202"/>
      <c r="CK648" s="1202"/>
      <c r="CL648" s="1203"/>
      <c r="CM648" s="1201">
        <f t="shared" si="33"/>
        <v>0</v>
      </c>
      <c r="CN648" s="1202"/>
      <c r="CO648" s="1202"/>
      <c r="CP648" s="1202"/>
      <c r="CQ648" s="1203"/>
      <c r="CR648" s="41"/>
      <c r="CS648" s="41"/>
    </row>
    <row r="649" spans="1:99" ht="12.95" customHeight="1">
      <c r="A649" s="4"/>
      <c r="B649" t="s">
        <v>648</v>
      </c>
      <c r="C649"/>
      <c r="G649" s="1200" t="s">
        <v>2473</v>
      </c>
      <c r="H649" s="1200"/>
      <c r="I649" s="1200"/>
      <c r="J649" s="1200"/>
      <c r="K649" s="1200"/>
      <c r="L649" s="1200"/>
      <c r="O649" s="42" t="s">
        <v>816</v>
      </c>
      <c r="P649" s="1197"/>
      <c r="Q649" s="1197"/>
      <c r="R649" s="1197"/>
      <c r="S649" s="14"/>
      <c r="T649" s="4"/>
      <c r="U649" t="s">
        <v>648</v>
      </c>
      <c r="Z649" s="1200" t="s">
        <v>2475</v>
      </c>
      <c r="AA649" s="1200"/>
      <c r="AB649" s="1200"/>
      <c r="AC649" s="1200"/>
      <c r="AD649" s="1200"/>
      <c r="AE649" s="1200"/>
      <c r="AH649" s="42" t="s">
        <v>816</v>
      </c>
      <c r="AI649" s="1197"/>
      <c r="AJ649" s="1197"/>
      <c r="AK649" s="1197"/>
      <c r="AM649" s="43"/>
      <c r="AN649" s="43"/>
      <c r="AO649" s="43"/>
      <c r="AP649" s="43"/>
      <c r="AQ649" s="43"/>
      <c r="AR649" s="43"/>
      <c r="AS649" s="43"/>
      <c r="AT649" s="43"/>
      <c r="AU649" s="43"/>
      <c r="AV649" s="43"/>
      <c r="AW649" s="43"/>
      <c r="AX649" s="43"/>
      <c r="AY649" s="43"/>
      <c r="AZ649" s="43"/>
      <c r="BN649" s="1201">
        <f t="shared" si="28"/>
        <v>0</v>
      </c>
      <c r="BO649" s="1202"/>
      <c r="BP649" s="1202"/>
      <c r="BQ649" s="1202"/>
      <c r="BR649" s="1203"/>
      <c r="BS649" s="1201">
        <f t="shared" si="29"/>
        <v>0</v>
      </c>
      <c r="BT649" s="1202"/>
      <c r="BU649" s="1202"/>
      <c r="BV649" s="1202"/>
      <c r="BW649" s="1203"/>
      <c r="BX649" s="1201">
        <f t="shared" si="30"/>
        <v>0</v>
      </c>
      <c r="BY649" s="1202"/>
      <c r="BZ649" s="1202"/>
      <c r="CA649" s="1202"/>
      <c r="CB649" s="1203"/>
      <c r="CC649" s="1201">
        <f t="shared" si="31"/>
        <v>0</v>
      </c>
      <c r="CD649" s="1202"/>
      <c r="CE649" s="1202"/>
      <c r="CF649" s="1202"/>
      <c r="CG649" s="1203"/>
      <c r="CH649" s="1201">
        <f t="shared" si="32"/>
        <v>0</v>
      </c>
      <c r="CI649" s="1202"/>
      <c r="CJ649" s="1202"/>
      <c r="CK649" s="1202"/>
      <c r="CL649" s="1203"/>
      <c r="CM649" s="1201">
        <f t="shared" si="33"/>
        <v>0</v>
      </c>
      <c r="CN649" s="1202"/>
      <c r="CO649" s="1202"/>
      <c r="CP649" s="1202"/>
      <c r="CQ649" s="1203"/>
      <c r="CR649" s="41"/>
      <c r="CS649" s="41"/>
    </row>
    <row r="650" spans="1:99" ht="12.95" customHeight="1">
      <c r="A650" s="4"/>
      <c r="B650" t="s">
        <v>832</v>
      </c>
      <c r="C650"/>
      <c r="H650" s="1045" t="s">
        <v>2474</v>
      </c>
      <c r="I650" s="1045"/>
      <c r="J650" s="1045"/>
      <c r="K650" s="1045"/>
      <c r="L650" s="1045"/>
      <c r="M650" s="1045"/>
      <c r="N650" s="1045"/>
      <c r="O650" s="1045"/>
      <c r="P650" s="1045"/>
      <c r="Q650" s="1045"/>
      <c r="R650" s="1045"/>
      <c r="S650" s="12"/>
      <c r="T650" s="4"/>
      <c r="U650" t="s">
        <v>832</v>
      </c>
      <c r="AA650" s="1045" t="s">
        <v>2145</v>
      </c>
      <c r="AB650" s="1045"/>
      <c r="AC650" s="1045"/>
      <c r="AD650" s="1045"/>
      <c r="AE650" s="1045"/>
      <c r="AF650" s="1045"/>
      <c r="AG650" s="1045"/>
      <c r="AH650" s="1045"/>
      <c r="AI650" s="1045"/>
      <c r="AJ650" s="1045"/>
      <c r="AK650" s="1045"/>
      <c r="AM650" s="43"/>
      <c r="AN650" s="43"/>
      <c r="AO650" s="43"/>
      <c r="AP650" s="43"/>
      <c r="AQ650" s="43"/>
      <c r="AR650" s="43"/>
      <c r="AS650" s="43"/>
      <c r="AT650" s="43"/>
      <c r="AU650" s="43"/>
      <c r="AV650" s="43"/>
      <c r="AW650" s="43"/>
      <c r="AX650" s="43"/>
      <c r="AY650" s="43"/>
      <c r="AZ650" s="43"/>
      <c r="BN650" s="1201">
        <f t="shared" si="28"/>
        <v>0</v>
      </c>
      <c r="BO650" s="1202"/>
      <c r="BP650" s="1202"/>
      <c r="BQ650" s="1202"/>
      <c r="BR650" s="1203"/>
      <c r="BS650" s="1201">
        <f t="shared" si="29"/>
        <v>0</v>
      </c>
      <c r="BT650" s="1202"/>
      <c r="BU650" s="1202"/>
      <c r="BV650" s="1202"/>
      <c r="BW650" s="1203"/>
      <c r="BX650" s="1201">
        <f t="shared" si="30"/>
        <v>0</v>
      </c>
      <c r="BY650" s="1202"/>
      <c r="BZ650" s="1202"/>
      <c r="CA650" s="1202"/>
      <c r="CB650" s="1203"/>
      <c r="CC650" s="1201">
        <f t="shared" si="31"/>
        <v>0</v>
      </c>
      <c r="CD650" s="1202"/>
      <c r="CE650" s="1202"/>
      <c r="CF650" s="1202"/>
      <c r="CG650" s="1203"/>
      <c r="CH650" s="1201">
        <f t="shared" si="32"/>
        <v>0</v>
      </c>
      <c r="CI650" s="1202"/>
      <c r="CJ650" s="1202"/>
      <c r="CK650" s="1202"/>
      <c r="CL650" s="1203"/>
      <c r="CM650" s="1201">
        <f t="shared" si="33"/>
        <v>0</v>
      </c>
      <c r="CN650" s="1202"/>
      <c r="CO650" s="1202"/>
      <c r="CP650" s="1202"/>
      <c r="CQ650" s="1203"/>
      <c r="CR650" s="41"/>
      <c r="CS650" s="41"/>
    </row>
    <row r="651" spans="1:99" ht="12.95" customHeight="1">
      <c r="A651" s="5"/>
      <c r="B651" t="s">
        <v>834</v>
      </c>
      <c r="C651"/>
      <c r="N651" s="1036" t="s">
        <v>107</v>
      </c>
      <c r="O651" s="1036"/>
      <c r="T651" s="4"/>
      <c r="U651" t="s">
        <v>834</v>
      </c>
      <c r="AG651" s="1036" t="s">
        <v>107</v>
      </c>
      <c r="AH651" s="1036"/>
      <c r="AM651" s="43"/>
      <c r="AN651" s="43"/>
      <c r="AO651" s="43"/>
      <c r="AP651" s="43"/>
      <c r="AQ651" s="43"/>
      <c r="AR651" s="43"/>
      <c r="AS651" s="43"/>
      <c r="AT651" s="43"/>
      <c r="AU651" s="43"/>
      <c r="AV651" s="43"/>
      <c r="AW651" s="43"/>
      <c r="AX651" s="43"/>
      <c r="AY651" s="43"/>
      <c r="AZ651" s="43"/>
      <c r="BA651" s="43"/>
      <c r="BB651" s="41"/>
      <c r="BC651" s="41"/>
      <c r="BD651" s="41"/>
      <c r="BN651" s="1201">
        <f t="shared" si="28"/>
        <v>0</v>
      </c>
      <c r="BO651" s="1202"/>
      <c r="BP651" s="1202"/>
      <c r="BQ651" s="1202"/>
      <c r="BR651" s="1203"/>
      <c r="BS651" s="1201">
        <f t="shared" si="29"/>
        <v>0</v>
      </c>
      <c r="BT651" s="1202"/>
      <c r="BU651" s="1202"/>
      <c r="BV651" s="1202"/>
      <c r="BW651" s="1203"/>
      <c r="BX651" s="1201">
        <f t="shared" si="30"/>
        <v>0</v>
      </c>
      <c r="BY651" s="1202"/>
      <c r="BZ651" s="1202"/>
      <c r="CA651" s="1202"/>
      <c r="CB651" s="1203"/>
      <c r="CC651" s="1201">
        <f t="shared" si="31"/>
        <v>0</v>
      </c>
      <c r="CD651" s="1202"/>
      <c r="CE651" s="1202"/>
      <c r="CF651" s="1202"/>
      <c r="CG651" s="1203"/>
      <c r="CH651" s="1201">
        <f t="shared" si="32"/>
        <v>0</v>
      </c>
      <c r="CI651" s="1202"/>
      <c r="CJ651" s="1202"/>
      <c r="CK651" s="1202"/>
      <c r="CL651" s="1203"/>
      <c r="CM651" s="1201">
        <f t="shared" si="33"/>
        <v>0</v>
      </c>
      <c r="CN651" s="1202"/>
      <c r="CO651" s="1202"/>
      <c r="CP651" s="1202"/>
      <c r="CQ651" s="1203"/>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01">
        <f t="shared" si="28"/>
        <v>0</v>
      </c>
      <c r="BO652" s="1202"/>
      <c r="BP652" s="1202"/>
      <c r="BQ652" s="1202"/>
      <c r="BR652" s="1203"/>
      <c r="BS652" s="1201">
        <f t="shared" si="29"/>
        <v>0</v>
      </c>
      <c r="BT652" s="1202"/>
      <c r="BU652" s="1202"/>
      <c r="BV652" s="1202"/>
      <c r="BW652" s="1203"/>
      <c r="BX652" s="1201">
        <f t="shared" si="30"/>
        <v>0</v>
      </c>
      <c r="BY652" s="1202"/>
      <c r="BZ652" s="1202"/>
      <c r="CA652" s="1202"/>
      <c r="CB652" s="1203"/>
      <c r="CC652" s="1201">
        <f t="shared" si="31"/>
        <v>0</v>
      </c>
      <c r="CD652" s="1202"/>
      <c r="CE652" s="1202"/>
      <c r="CF652" s="1202"/>
      <c r="CG652" s="1203"/>
      <c r="CH652" s="1201">
        <f t="shared" si="32"/>
        <v>0</v>
      </c>
      <c r="CI652" s="1202"/>
      <c r="CJ652" s="1202"/>
      <c r="CK652" s="1202"/>
      <c r="CL652" s="1203"/>
      <c r="CM652" s="1201">
        <f t="shared" si="33"/>
        <v>0</v>
      </c>
      <c r="CN652" s="1202"/>
      <c r="CO652" s="1202"/>
      <c r="CP652" s="1202"/>
      <c r="CQ652" s="1203"/>
      <c r="CR652" s="41"/>
      <c r="CS652" s="41"/>
    </row>
    <row r="653" spans="1:99" ht="12.95" customHeight="1">
      <c r="A653" s="61" t="s">
        <v>905</v>
      </c>
      <c r="B653" t="s">
        <v>81</v>
      </c>
      <c r="C653"/>
      <c r="G653" s="1198" t="str">
        <f>C631</f>
        <v>Ventura County HOME</v>
      </c>
      <c r="H653" s="1198"/>
      <c r="I653" s="1198"/>
      <c r="J653" s="1198"/>
      <c r="K653" s="1198"/>
      <c r="L653" s="1198"/>
      <c r="M653" s="1198"/>
      <c r="N653" s="1198"/>
      <c r="O653" s="1198"/>
      <c r="P653" s="1198"/>
      <c r="Q653" s="1198"/>
      <c r="R653" s="1198"/>
      <c r="T653" s="61" t="s">
        <v>430</v>
      </c>
      <c r="U653" t="s">
        <v>81</v>
      </c>
      <c r="Z653" s="1198" t="str">
        <f>C632</f>
        <v>HCD IIG</v>
      </c>
      <c r="AA653" s="1198"/>
      <c r="AB653" s="1198"/>
      <c r="AC653" s="1198"/>
      <c r="AD653" s="1198"/>
      <c r="AE653" s="1198"/>
      <c r="AF653" s="1198"/>
      <c r="AG653" s="1198"/>
      <c r="AH653" s="1198"/>
      <c r="AI653" s="1198"/>
      <c r="AJ653" s="1198"/>
      <c r="AK653" s="1198"/>
      <c r="AM653" s="43"/>
      <c r="AN653" s="43"/>
      <c r="AO653" s="43"/>
      <c r="AP653" s="43"/>
      <c r="AQ653" s="43"/>
      <c r="AR653" s="43"/>
      <c r="AS653" s="43"/>
      <c r="AT653" s="43"/>
      <c r="AU653" s="43"/>
      <c r="AV653" s="43"/>
      <c r="AW653" s="43"/>
      <c r="AX653" s="43"/>
      <c r="AY653" s="43"/>
      <c r="AZ653" s="43"/>
      <c r="BA653" s="43"/>
      <c r="BB653" s="41"/>
      <c r="BC653" s="41"/>
      <c r="BD653" s="41"/>
      <c r="BN653" s="1204">
        <f>SUM(BN643:BR652)</f>
        <v>0</v>
      </c>
      <c r="BO653" s="1205"/>
      <c r="BP653" s="1205"/>
      <c r="BQ653" s="1205"/>
      <c r="BR653" s="1206"/>
      <c r="BS653" s="1204">
        <f>SUM(BS643:BW652)</f>
        <v>0</v>
      </c>
      <c r="BT653" s="1205"/>
      <c r="BU653" s="1205"/>
      <c r="BV653" s="1205"/>
      <c r="BW653" s="1206"/>
      <c r="BX653" s="1204">
        <f>SUM(BX643:CB652)</f>
        <v>0</v>
      </c>
      <c r="BY653" s="1205"/>
      <c r="BZ653" s="1205"/>
      <c r="CA653" s="1205"/>
      <c r="CB653" s="1206"/>
      <c r="CC653" s="1204">
        <f>SUM(CC643:CG652)</f>
        <v>0</v>
      </c>
      <c r="CD653" s="1205"/>
      <c r="CE653" s="1205"/>
      <c r="CF653" s="1205"/>
      <c r="CG653" s="1206"/>
      <c r="CH653" s="1204">
        <f>SUM(CH643:CL652)</f>
        <v>0</v>
      </c>
      <c r="CI653" s="1205"/>
      <c r="CJ653" s="1205"/>
      <c r="CK653" s="1205"/>
      <c r="CL653" s="1206"/>
      <c r="CM653" s="1204">
        <f>SUM(CM643:CQ652)</f>
        <v>0</v>
      </c>
      <c r="CN653" s="1205"/>
      <c r="CO653" s="1205"/>
      <c r="CP653" s="1205"/>
      <c r="CQ653" s="1206"/>
      <c r="CR653" s="41"/>
      <c r="CS653" s="41"/>
    </row>
    <row r="654" spans="1:99" ht="12.95" customHeight="1" thickBot="1">
      <c r="A654" s="4"/>
      <c r="B654" t="s">
        <v>371</v>
      </c>
      <c r="C654"/>
      <c r="G654" s="1045" t="s">
        <v>2451</v>
      </c>
      <c r="H654" s="1045"/>
      <c r="I654" s="1045"/>
      <c r="J654" s="1045"/>
      <c r="K654" s="1045"/>
      <c r="L654" s="1045"/>
      <c r="M654" s="1045"/>
      <c r="N654" s="1045"/>
      <c r="O654" s="1045"/>
      <c r="P654" s="1045"/>
      <c r="Q654" s="1045"/>
      <c r="R654" s="1045"/>
      <c r="T654" s="4"/>
      <c r="U654" t="s">
        <v>371</v>
      </c>
      <c r="Z654" s="1045" t="s">
        <v>2449</v>
      </c>
      <c r="AA654" s="1045"/>
      <c r="AB654" s="1045"/>
      <c r="AC654" s="1045"/>
      <c r="AD654" s="1045"/>
      <c r="AE654" s="1045"/>
      <c r="AF654" s="1045"/>
      <c r="AG654" s="1045"/>
      <c r="AH654" s="1045"/>
      <c r="AI654" s="1045"/>
      <c r="AJ654" s="1045"/>
      <c r="AK654" s="1045"/>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196" t="s">
        <v>813</v>
      </c>
      <c r="H655" s="1196"/>
      <c r="I655" s="1196"/>
      <c r="J655" s="1196"/>
      <c r="K655" s="1196"/>
      <c r="L655" s="1196"/>
      <c r="M655" s="1196"/>
      <c r="N655" s="1196"/>
      <c r="O655" s="1196"/>
      <c r="P655" s="1196"/>
      <c r="Q655" s="1196"/>
      <c r="R655" s="1196"/>
      <c r="T655" s="4"/>
      <c r="U655" t="s">
        <v>429</v>
      </c>
      <c r="Z655" s="1196" t="s">
        <v>109</v>
      </c>
      <c r="AA655" s="1196"/>
      <c r="AB655" s="1196"/>
      <c r="AC655" s="1196"/>
      <c r="AD655" s="1196"/>
      <c r="AE655" s="1196"/>
      <c r="AF655" s="1196"/>
      <c r="AG655" s="1196"/>
      <c r="AH655" s="1196"/>
      <c r="AI655" s="1196"/>
      <c r="AJ655" s="1196"/>
      <c r="AK655" s="1196"/>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2.95" customHeight="1" thickBot="1">
      <c r="A656" s="4"/>
      <c r="B656" t="s">
        <v>831</v>
      </c>
      <c r="C656"/>
      <c r="G656" s="1196" t="s">
        <v>2452</v>
      </c>
      <c r="H656" s="1196"/>
      <c r="I656" s="1196"/>
      <c r="J656" s="1196"/>
      <c r="K656" s="1196"/>
      <c r="L656" s="1196"/>
      <c r="M656" s="1196"/>
      <c r="N656" s="1196"/>
      <c r="O656" s="1196"/>
      <c r="P656" s="1196"/>
      <c r="Q656" s="1196"/>
      <c r="R656" s="1196"/>
      <c r="T656" s="4"/>
      <c r="U656" t="s">
        <v>831</v>
      </c>
      <c r="Z656" s="1196" t="s">
        <v>2450</v>
      </c>
      <c r="AA656" s="1196"/>
      <c r="AB656" s="1196"/>
      <c r="AC656" s="1196"/>
      <c r="AD656" s="1196"/>
      <c r="AE656" s="1196"/>
      <c r="AF656" s="1196"/>
      <c r="AG656" s="1196"/>
      <c r="AH656" s="1196"/>
      <c r="AI656" s="1196"/>
      <c r="AJ656" s="1196"/>
      <c r="AK656" s="119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648</v>
      </c>
      <c r="C657"/>
      <c r="G657" s="1200" t="s">
        <v>2476</v>
      </c>
      <c r="H657" s="1200"/>
      <c r="I657" s="1200"/>
      <c r="J657" s="1200"/>
      <c r="K657" s="1200"/>
      <c r="L657" s="1200"/>
      <c r="O657" s="42" t="s">
        <v>816</v>
      </c>
      <c r="P657" s="1197"/>
      <c r="Q657" s="1197"/>
      <c r="R657" s="1197"/>
      <c r="T657" s="4"/>
      <c r="U657" t="s">
        <v>648</v>
      </c>
      <c r="Z657" s="1200" t="s">
        <v>2475</v>
      </c>
      <c r="AA657" s="1200"/>
      <c r="AB657" s="1200"/>
      <c r="AC657" s="1200"/>
      <c r="AD657" s="1200"/>
      <c r="AE657" s="1200"/>
      <c r="AH657" s="42" t="s">
        <v>816</v>
      </c>
      <c r="AI657" s="1197"/>
      <c r="AJ657" s="1197"/>
      <c r="AK657" s="1197"/>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89</v>
      </c>
      <c r="CR657" s="41"/>
      <c r="CS657" s="41"/>
    </row>
    <row r="658" spans="1:97" ht="12.95" customHeight="1">
      <c r="A658" s="4"/>
      <c r="B658" t="s">
        <v>832</v>
      </c>
      <c r="C658"/>
      <c r="H658" s="1045" t="s">
        <v>2145</v>
      </c>
      <c r="I658" s="1045"/>
      <c r="J658" s="1045"/>
      <c r="K658" s="1045"/>
      <c r="L658" s="1045"/>
      <c r="M658" s="1045"/>
      <c r="N658" s="1045"/>
      <c r="O658" s="1045"/>
      <c r="P658" s="1045"/>
      <c r="Q658" s="1045"/>
      <c r="R658" s="1045"/>
      <c r="T658" s="4"/>
      <c r="U658" t="s">
        <v>832</v>
      </c>
      <c r="AA658" s="1045" t="s">
        <v>2142</v>
      </c>
      <c r="AB658" s="1045"/>
      <c r="AC658" s="1045"/>
      <c r="AD658" s="1045"/>
      <c r="AE658" s="1045"/>
      <c r="AF658" s="1045"/>
      <c r="AG658" s="1045"/>
      <c r="AH658" s="1045"/>
      <c r="AI658" s="1045"/>
      <c r="AJ658" s="1045"/>
      <c r="AK658" s="1045"/>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C659"/>
      <c r="N659" s="1036" t="s">
        <v>107</v>
      </c>
      <c r="O659" s="1036"/>
      <c r="T659" s="4"/>
      <c r="U659" t="s">
        <v>834</v>
      </c>
      <c r="AG659" s="1036" t="s">
        <v>107</v>
      </c>
      <c r="AH659" s="1036"/>
      <c r="AM659" s="41"/>
      <c r="AN659" s="41"/>
      <c r="AO659" s="41"/>
      <c r="AP659" s="41"/>
      <c r="AQ659" s="41"/>
      <c r="AR659" s="41"/>
      <c r="AS659" s="41"/>
      <c r="AT659" s="41"/>
      <c r="AU659" s="41"/>
      <c r="AV659" s="41"/>
      <c r="AW659" s="41"/>
      <c r="AX659" s="41"/>
      <c r="AY659" s="41"/>
      <c r="AZ659" s="41"/>
      <c r="BA659" s="41"/>
      <c r="BB659" s="41"/>
      <c r="BC659" s="41"/>
      <c r="BD659" s="41"/>
      <c r="BN659" s="1204">
        <f>BN634+BN641+BN653</f>
        <v>0</v>
      </c>
      <c r="BO659" s="1205"/>
      <c r="BP659" s="1205"/>
      <c r="BQ659" s="1205"/>
      <c r="BR659" s="1206"/>
      <c r="BS659" s="1204">
        <f>BS634+BS641+BS653</f>
        <v>22</v>
      </c>
      <c r="BT659" s="1205"/>
      <c r="BU659" s="1205"/>
      <c r="BV659" s="1205"/>
      <c r="BW659" s="1206"/>
      <c r="BX659" s="1204">
        <f>BX634+BX641+BX653</f>
        <v>14</v>
      </c>
      <c r="BY659" s="1205"/>
      <c r="BZ659" s="1205"/>
      <c r="CA659" s="1205"/>
      <c r="CB659" s="1206"/>
      <c r="CC659" s="1204">
        <f>CC634+CC641+CC653</f>
        <v>14</v>
      </c>
      <c r="CD659" s="1205"/>
      <c r="CE659" s="1205"/>
      <c r="CF659" s="1205"/>
      <c r="CG659" s="1206"/>
      <c r="CH659" s="1204">
        <f>CH634+CH641+CH653</f>
        <v>0</v>
      </c>
      <c r="CI659" s="1205"/>
      <c r="CJ659" s="1205"/>
      <c r="CK659" s="1205"/>
      <c r="CL659" s="1206"/>
      <c r="CM659" s="1207">
        <f>CM653+CM641+CM634</f>
        <v>0</v>
      </c>
      <c r="CN659" s="1208"/>
      <c r="CO659" s="1208"/>
      <c r="CP659" s="1208"/>
      <c r="CQ659" s="1209"/>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198" t="str">
        <f>C633</f>
        <v>FHLB AHP</v>
      </c>
      <c r="H661" s="1198"/>
      <c r="I661" s="1198"/>
      <c r="J661" s="1198"/>
      <c r="K661" s="1198"/>
      <c r="L661" s="1198"/>
      <c r="M661" s="1198"/>
      <c r="N661" s="1198"/>
      <c r="O661" s="1198"/>
      <c r="P661" s="1198"/>
      <c r="Q661" s="1198"/>
      <c r="R661" s="1198"/>
      <c r="T661" s="61" t="s">
        <v>433</v>
      </c>
      <c r="U661" t="s">
        <v>81</v>
      </c>
      <c r="Z661" s="1198" t="str">
        <f>C634</f>
        <v>DDS Funds</v>
      </c>
      <c r="AA661" s="1198"/>
      <c r="AB661" s="1198"/>
      <c r="AC661" s="1198"/>
      <c r="AD661" s="1198"/>
      <c r="AE661" s="1198"/>
      <c r="AF661" s="1198"/>
      <c r="AG661" s="1198"/>
      <c r="AH661" s="1198"/>
      <c r="AI661" s="1198"/>
      <c r="AJ661" s="1198"/>
      <c r="AK661" s="119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045" t="s">
        <v>2453</v>
      </c>
      <c r="H662" s="1045"/>
      <c r="I662" s="1045"/>
      <c r="J662" s="1045"/>
      <c r="K662" s="1045"/>
      <c r="L662" s="1045"/>
      <c r="M662" s="1045"/>
      <c r="N662" s="1045"/>
      <c r="O662" s="1045"/>
      <c r="P662" s="1045"/>
      <c r="Q662" s="1045"/>
      <c r="R662" s="1045"/>
      <c r="T662" s="4"/>
      <c r="U662" t="s">
        <v>371</v>
      </c>
      <c r="Z662" s="978" t="s">
        <v>2455</v>
      </c>
      <c r="AA662" s="978"/>
      <c r="AB662" s="978"/>
      <c r="AC662" s="978"/>
      <c r="AD662" s="978"/>
      <c r="AE662" s="978"/>
      <c r="AF662" s="978"/>
      <c r="AG662" s="978"/>
      <c r="AH662" s="978"/>
      <c r="AI662" s="978"/>
      <c r="AJ662" s="978"/>
      <c r="AK662" s="97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045" t="s">
        <v>113</v>
      </c>
      <c r="H663" s="1045"/>
      <c r="I663" s="1045"/>
      <c r="J663" s="1045"/>
      <c r="K663" s="1045"/>
      <c r="L663" s="1045"/>
      <c r="M663" s="1045"/>
      <c r="N663" s="1045"/>
      <c r="O663" s="1045"/>
      <c r="P663" s="1045"/>
      <c r="Q663" s="1045"/>
      <c r="R663" s="1045"/>
      <c r="T663" s="4"/>
      <c r="U663" t="s">
        <v>429</v>
      </c>
      <c r="Z663" s="979" t="s">
        <v>109</v>
      </c>
      <c r="AA663" s="979"/>
      <c r="AB663" s="979"/>
      <c r="AC663" s="979"/>
      <c r="AD663" s="979"/>
      <c r="AE663" s="979"/>
      <c r="AF663" s="979"/>
      <c r="AG663" s="979"/>
      <c r="AH663" s="979"/>
      <c r="AI663" s="979"/>
      <c r="AJ663" s="979"/>
      <c r="AK663" s="97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C664"/>
      <c r="G664" s="1045" t="s">
        <v>2454</v>
      </c>
      <c r="H664" s="1045"/>
      <c r="I664" s="1045"/>
      <c r="J664" s="1045"/>
      <c r="K664" s="1045"/>
      <c r="L664" s="1045"/>
      <c r="M664" s="1045"/>
      <c r="N664" s="1045"/>
      <c r="O664" s="1045"/>
      <c r="P664" s="1045"/>
      <c r="Q664" s="1045"/>
      <c r="R664" s="1045"/>
      <c r="T664" s="4"/>
      <c r="U664" t="s">
        <v>831</v>
      </c>
      <c r="Z664" s="979" t="s">
        <v>2456</v>
      </c>
      <c r="AA664" s="979"/>
      <c r="AB664" s="979"/>
      <c r="AC664" s="979"/>
      <c r="AD664" s="979"/>
      <c r="AE664" s="979"/>
      <c r="AF664" s="979"/>
      <c r="AG664" s="979"/>
      <c r="AH664" s="979"/>
      <c r="AI664" s="979"/>
      <c r="AJ664" s="979"/>
      <c r="AK664" s="97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C665"/>
      <c r="G665" s="1200" t="s">
        <v>2477</v>
      </c>
      <c r="H665" s="1200"/>
      <c r="I665" s="1200"/>
      <c r="J665" s="1200"/>
      <c r="K665" s="1200"/>
      <c r="L665" s="1200"/>
      <c r="O665" s="42" t="s">
        <v>816</v>
      </c>
      <c r="P665" s="1197"/>
      <c r="Q665" s="1197"/>
      <c r="R665" s="1197"/>
      <c r="T665" s="4"/>
      <c r="U665" t="s">
        <v>648</v>
      </c>
      <c r="Z665" s="1199" t="s">
        <v>2479</v>
      </c>
      <c r="AA665" s="1199"/>
      <c r="AB665" s="1199"/>
      <c r="AC665" s="1199"/>
      <c r="AD665" s="1199"/>
      <c r="AE665" s="1199"/>
      <c r="AH665" s="42" t="s">
        <v>816</v>
      </c>
      <c r="AI665" s="1197"/>
      <c r="AJ665" s="1197"/>
      <c r="AK665" s="119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C666"/>
      <c r="H666" s="978" t="s">
        <v>2478</v>
      </c>
      <c r="I666" s="978"/>
      <c r="J666" s="978"/>
      <c r="K666" s="978"/>
      <c r="L666" s="978"/>
      <c r="M666" s="978"/>
      <c r="N666" s="978"/>
      <c r="O666" s="978"/>
      <c r="P666" s="978"/>
      <c r="Q666" s="978"/>
      <c r="R666" s="978"/>
      <c r="T666" s="4"/>
      <c r="U666" t="s">
        <v>832</v>
      </c>
      <c r="AA666" s="1045" t="s">
        <v>2145</v>
      </c>
      <c r="AB666" s="1045"/>
      <c r="AC666" s="1045"/>
      <c r="AD666" s="1045"/>
      <c r="AE666" s="1045"/>
      <c r="AF666" s="1045"/>
      <c r="AG666" s="1045"/>
      <c r="AH666" s="1045"/>
      <c r="AI666" s="1045"/>
      <c r="AJ666" s="1045"/>
      <c r="AK666" s="1045"/>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C667"/>
      <c r="N667" s="1036" t="s">
        <v>107</v>
      </c>
      <c r="O667" s="1036"/>
      <c r="T667" s="4"/>
      <c r="U667" t="s">
        <v>834</v>
      </c>
      <c r="AG667" s="1036" t="s">
        <v>107</v>
      </c>
      <c r="AH667" s="103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740</v>
      </c>
      <c r="B669" t="s">
        <v>81</v>
      </c>
      <c r="C669"/>
      <c r="G669" s="1198" t="str">
        <f>C635</f>
        <v>RDA Funds</v>
      </c>
      <c r="H669" s="1198"/>
      <c r="I669" s="1198"/>
      <c r="J669" s="1198"/>
      <c r="K669" s="1198"/>
      <c r="L669" s="1198"/>
      <c r="M669" s="1198"/>
      <c r="N669" s="1198"/>
      <c r="O669" s="1198"/>
      <c r="P669" s="1198"/>
      <c r="Q669" s="1198"/>
      <c r="R669" s="1198"/>
      <c r="T669" s="61" t="s">
        <v>741</v>
      </c>
      <c r="U669" t="s">
        <v>81</v>
      </c>
      <c r="Z669" s="1198" t="str">
        <f>C636</f>
        <v>ERF Funds</v>
      </c>
      <c r="AA669" s="1198"/>
      <c r="AB669" s="1198"/>
      <c r="AC669" s="1198"/>
      <c r="AD669" s="1198"/>
      <c r="AE669" s="1198"/>
      <c r="AF669" s="1198"/>
      <c r="AG669" s="1198"/>
      <c r="AH669" s="1198"/>
      <c r="AI669" s="1198"/>
      <c r="AJ669" s="1198"/>
      <c r="AK669" s="119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045" t="s">
        <v>2483</v>
      </c>
      <c r="H670" s="1045"/>
      <c r="I670" s="1045"/>
      <c r="J670" s="1045"/>
      <c r="K670" s="1045"/>
      <c r="L670" s="1045"/>
      <c r="M670" s="1045"/>
      <c r="N670" s="1045"/>
      <c r="O670" s="1045"/>
      <c r="P670" s="1045"/>
      <c r="Q670" s="1045"/>
      <c r="R670" s="1045"/>
      <c r="T670" s="4"/>
      <c r="U670" t="s">
        <v>371</v>
      </c>
      <c r="Z670" s="1045" t="s">
        <v>2483</v>
      </c>
      <c r="AA670" s="1045"/>
      <c r="AB670" s="1045"/>
      <c r="AC670" s="1045"/>
      <c r="AD670" s="1045"/>
      <c r="AE670" s="1045"/>
      <c r="AF670" s="1045"/>
      <c r="AG670" s="1045"/>
      <c r="AH670" s="1045"/>
      <c r="AI670" s="1045"/>
      <c r="AJ670" s="1045"/>
      <c r="AK670" s="1045"/>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045" t="s">
        <v>2338</v>
      </c>
      <c r="H671" s="1045"/>
      <c r="I671" s="1045"/>
      <c r="J671" s="1045"/>
      <c r="K671" s="1045"/>
      <c r="L671" s="1045"/>
      <c r="M671" s="1045"/>
      <c r="N671" s="1045"/>
      <c r="O671" s="1045"/>
      <c r="P671" s="1045"/>
      <c r="Q671" s="1045"/>
      <c r="R671" s="1045"/>
      <c r="T671" s="4"/>
      <c r="U671" t="s">
        <v>429</v>
      </c>
      <c r="Z671" s="1196" t="s">
        <v>2338</v>
      </c>
      <c r="AA671" s="1196"/>
      <c r="AB671" s="1196"/>
      <c r="AC671" s="1196"/>
      <c r="AD671" s="1196"/>
      <c r="AE671" s="1196"/>
      <c r="AF671" s="1196"/>
      <c r="AG671" s="1196"/>
      <c r="AH671" s="1196"/>
      <c r="AI671" s="1196"/>
      <c r="AJ671" s="1196"/>
      <c r="AK671" s="119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C672"/>
      <c r="G672" s="1045" t="s">
        <v>2484</v>
      </c>
      <c r="H672" s="1045"/>
      <c r="I672" s="1045"/>
      <c r="J672" s="1045"/>
      <c r="K672" s="1045"/>
      <c r="L672" s="1045"/>
      <c r="M672" s="1045"/>
      <c r="N672" s="1045"/>
      <c r="O672" s="1045"/>
      <c r="P672" s="1045"/>
      <c r="Q672" s="1045"/>
      <c r="R672" s="1045"/>
      <c r="T672" s="4"/>
      <c r="U672" t="s">
        <v>831</v>
      </c>
      <c r="Z672" s="1196" t="s">
        <v>2484</v>
      </c>
      <c r="AA672" s="1196"/>
      <c r="AB672" s="1196"/>
      <c r="AC672" s="1196"/>
      <c r="AD672" s="1196"/>
      <c r="AE672" s="1196"/>
      <c r="AF672" s="1196"/>
      <c r="AG672" s="1196"/>
      <c r="AH672" s="1196"/>
      <c r="AI672" s="1196"/>
      <c r="AJ672" s="1196"/>
      <c r="AK672" s="119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C673"/>
      <c r="G673" s="1200" t="s">
        <v>2485</v>
      </c>
      <c r="H673" s="1199"/>
      <c r="I673" s="1199"/>
      <c r="J673" s="1199"/>
      <c r="K673" s="1199"/>
      <c r="L673" s="1199"/>
      <c r="O673" s="42" t="s">
        <v>816</v>
      </c>
      <c r="P673" s="1197"/>
      <c r="Q673" s="1197"/>
      <c r="R673" s="1197"/>
      <c r="T673" s="4"/>
      <c r="U673" t="s">
        <v>648</v>
      </c>
      <c r="Z673" s="1199" t="s">
        <v>2485</v>
      </c>
      <c r="AA673" s="1199"/>
      <c r="AB673" s="1199"/>
      <c r="AC673" s="1199"/>
      <c r="AD673" s="1199"/>
      <c r="AE673" s="1199"/>
      <c r="AH673" s="42" t="s">
        <v>816</v>
      </c>
      <c r="AI673" s="1197"/>
      <c r="AJ673" s="1197"/>
      <c r="AK673" s="119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C674"/>
      <c r="H674" s="1045" t="s">
        <v>2145</v>
      </c>
      <c r="I674" s="1045"/>
      <c r="J674" s="1045"/>
      <c r="K674" s="1045"/>
      <c r="L674" s="1045"/>
      <c r="M674" s="1045"/>
      <c r="N674" s="1045"/>
      <c r="O674" s="1045"/>
      <c r="P674" s="1045"/>
      <c r="Q674" s="1045"/>
      <c r="R674" s="1045"/>
      <c r="T674" s="4"/>
      <c r="U674" t="s">
        <v>832</v>
      </c>
      <c r="AA674" s="1045" t="s">
        <v>2142</v>
      </c>
      <c r="AB674" s="1045"/>
      <c r="AC674" s="1045"/>
      <c r="AD674" s="1045"/>
      <c r="AE674" s="1045"/>
      <c r="AF674" s="1045"/>
      <c r="AG674" s="1045"/>
      <c r="AH674" s="1045"/>
      <c r="AI674" s="1045"/>
      <c r="AJ674" s="1045"/>
      <c r="AK674" s="1045"/>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C675"/>
      <c r="N675" s="1036" t="s">
        <v>107</v>
      </c>
      <c r="O675" s="1036"/>
      <c r="T675" s="4"/>
      <c r="U675" t="s">
        <v>834</v>
      </c>
      <c r="AG675" s="1036" t="s">
        <v>107</v>
      </c>
      <c r="AH675" s="1036"/>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544</v>
      </c>
      <c r="B677" t="s">
        <v>81</v>
      </c>
      <c r="C677"/>
      <c r="G677" s="1198" t="str">
        <f>C637</f>
        <v xml:space="preserve">GP Loan Neighborworks Grant									</v>
      </c>
      <c r="H677" s="1198"/>
      <c r="I677" s="1198"/>
      <c r="J677" s="1198"/>
      <c r="K677" s="1198"/>
      <c r="L677" s="1198"/>
      <c r="M677" s="1198"/>
      <c r="N677" s="1198"/>
      <c r="O677" s="1198"/>
      <c r="P677" s="1198"/>
      <c r="Q677" s="1198"/>
      <c r="R677" s="1198"/>
      <c r="T677" s="61" t="s">
        <v>173</v>
      </c>
      <c r="U677" t="s">
        <v>81</v>
      </c>
      <c r="Z677" s="1198" t="str">
        <f>C638</f>
        <v>Deferred Developer Fee</v>
      </c>
      <c r="AA677" s="1198"/>
      <c r="AB677" s="1198"/>
      <c r="AC677" s="1198"/>
      <c r="AD677" s="1198"/>
      <c r="AE677" s="1198"/>
      <c r="AF677" s="1198"/>
      <c r="AG677" s="1198"/>
      <c r="AH677" s="1198"/>
      <c r="AI677" s="1198"/>
      <c r="AJ677" s="1198"/>
      <c r="AK677" s="119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045" t="s">
        <v>2459</v>
      </c>
      <c r="H678" s="1045"/>
      <c r="I678" s="1045"/>
      <c r="J678" s="1045"/>
      <c r="K678" s="1045"/>
      <c r="L678" s="1045"/>
      <c r="M678" s="1045"/>
      <c r="N678" s="1045"/>
      <c r="O678" s="1045"/>
      <c r="P678" s="1045"/>
      <c r="Q678" s="1045"/>
      <c r="R678" s="1045"/>
      <c r="T678" s="4"/>
      <c r="U678" t="s">
        <v>371</v>
      </c>
      <c r="Z678" s="1045" t="s">
        <v>2345</v>
      </c>
      <c r="AA678" s="1045"/>
      <c r="AB678" s="1045"/>
      <c r="AC678" s="1045"/>
      <c r="AD678" s="1045"/>
      <c r="AE678" s="1045"/>
      <c r="AF678" s="1045"/>
      <c r="AG678" s="1045"/>
      <c r="AH678" s="1045"/>
      <c r="AI678" s="1045"/>
      <c r="AJ678" s="1045"/>
      <c r="AK678" s="1045"/>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045" t="s">
        <v>2460</v>
      </c>
      <c r="H679" s="1045"/>
      <c r="I679" s="1045"/>
      <c r="J679" s="1045"/>
      <c r="K679" s="1045"/>
      <c r="L679" s="1045"/>
      <c r="M679" s="1045"/>
      <c r="N679" s="1045"/>
      <c r="O679" s="1045"/>
      <c r="P679" s="1045"/>
      <c r="Q679" s="1045"/>
      <c r="R679" s="1045"/>
      <c r="T679" s="4"/>
      <c r="U679" t="s">
        <v>429</v>
      </c>
      <c r="Z679" s="1196" t="s">
        <v>115</v>
      </c>
      <c r="AA679" s="1196"/>
      <c r="AB679" s="1196"/>
      <c r="AC679" s="1196"/>
      <c r="AD679" s="1196"/>
      <c r="AE679" s="1196"/>
      <c r="AF679" s="1196"/>
      <c r="AG679" s="1196"/>
      <c r="AH679" s="1196"/>
      <c r="AI679" s="1196"/>
      <c r="AJ679" s="1196"/>
      <c r="AK679" s="119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831</v>
      </c>
      <c r="C680"/>
      <c r="G680" s="1045" t="s">
        <v>2461</v>
      </c>
      <c r="H680" s="1045"/>
      <c r="I680" s="1045"/>
      <c r="J680" s="1045"/>
      <c r="K680" s="1045"/>
      <c r="L680" s="1045"/>
      <c r="M680" s="1045"/>
      <c r="N680" s="1045"/>
      <c r="O680" s="1045"/>
      <c r="P680" s="1045"/>
      <c r="Q680" s="1045"/>
      <c r="R680" s="1045"/>
      <c r="T680" s="4"/>
      <c r="U680" t="s">
        <v>831</v>
      </c>
      <c r="Z680" s="1196" t="s">
        <v>2462</v>
      </c>
      <c r="AA680" s="1196"/>
      <c r="AB680" s="1196"/>
      <c r="AC680" s="1196"/>
      <c r="AD680" s="1196"/>
      <c r="AE680" s="1196"/>
      <c r="AF680" s="1196"/>
      <c r="AG680" s="1196"/>
      <c r="AH680" s="1196"/>
      <c r="AI680" s="1196"/>
      <c r="AJ680" s="1196"/>
      <c r="AK680" s="119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648</v>
      </c>
      <c r="C681"/>
      <c r="G681" s="1199" t="s">
        <v>2480</v>
      </c>
      <c r="H681" s="1199"/>
      <c r="I681" s="1199"/>
      <c r="J681" s="1199"/>
      <c r="K681" s="1199"/>
      <c r="L681" s="1199"/>
      <c r="O681" s="42" t="s">
        <v>816</v>
      </c>
      <c r="P681" s="1197"/>
      <c r="Q681" s="1197"/>
      <c r="R681" s="1197"/>
      <c r="T681" s="4"/>
      <c r="U681" t="s">
        <v>648</v>
      </c>
      <c r="Z681" s="1199" t="s">
        <v>2465</v>
      </c>
      <c r="AA681" s="1199"/>
      <c r="AB681" s="1199"/>
      <c r="AC681" s="1199"/>
      <c r="AD681" s="1199"/>
      <c r="AE681" s="1199"/>
      <c r="AH681" s="42" t="s">
        <v>816</v>
      </c>
      <c r="AI681" s="1197"/>
      <c r="AJ681" s="1197"/>
      <c r="AK681" s="119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832</v>
      </c>
      <c r="C682"/>
      <c r="H682" s="1045" t="s">
        <v>2545</v>
      </c>
      <c r="I682" s="1045"/>
      <c r="J682" s="1045"/>
      <c r="K682" s="1045"/>
      <c r="L682" s="1045"/>
      <c r="M682" s="1045"/>
      <c r="N682" s="1045"/>
      <c r="O682" s="1045"/>
      <c r="P682" s="1045"/>
      <c r="Q682" s="1045"/>
      <c r="R682" s="1045"/>
      <c r="T682" s="4"/>
      <c r="U682" t="s">
        <v>832</v>
      </c>
      <c r="AA682" s="1045" t="s">
        <v>2481</v>
      </c>
      <c r="AB682" s="1045"/>
      <c r="AC682" s="1045"/>
      <c r="AD682" s="1045"/>
      <c r="AE682" s="1045"/>
      <c r="AF682" s="1045"/>
      <c r="AG682" s="1045"/>
      <c r="AH682" s="1045"/>
      <c r="AI682" s="1045"/>
      <c r="AJ682" s="1045"/>
      <c r="AK682" s="1045"/>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C683"/>
      <c r="N683" s="1036" t="s">
        <v>107</v>
      </c>
      <c r="O683" s="1036"/>
      <c r="T683" s="4"/>
      <c r="U683" t="s">
        <v>834</v>
      </c>
      <c r="AG683" s="1036" t="s">
        <v>107</v>
      </c>
      <c r="AH683" s="1036"/>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198" t="str">
        <f>C639</f>
        <v>GP Equity</v>
      </c>
      <c r="H685" s="1198"/>
      <c r="I685" s="1198"/>
      <c r="J685" s="1198"/>
      <c r="K685" s="1198"/>
      <c r="L685" s="1198"/>
      <c r="M685" s="1198"/>
      <c r="N685" s="1198"/>
      <c r="O685" s="1198"/>
      <c r="P685" s="1198"/>
      <c r="Q685" s="1198"/>
      <c r="R685" s="1198"/>
      <c r="T685" s="61" t="s">
        <v>33</v>
      </c>
      <c r="U685" t="s">
        <v>81</v>
      </c>
      <c r="Z685" s="1198">
        <f>C640</f>
        <v>0</v>
      </c>
      <c r="AA685" s="1198"/>
      <c r="AB685" s="1198"/>
      <c r="AC685" s="1198"/>
      <c r="AD685" s="1198"/>
      <c r="AE685" s="1198"/>
      <c r="AF685" s="1198"/>
      <c r="AG685" s="1198"/>
      <c r="AH685" s="1198"/>
      <c r="AI685" s="1198"/>
      <c r="AJ685" s="1198"/>
      <c r="AK685" s="119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045" t="s">
        <v>2345</v>
      </c>
      <c r="H686" s="1045"/>
      <c r="I686" s="1045"/>
      <c r="J686" s="1045"/>
      <c r="K686" s="1045"/>
      <c r="L686" s="1045"/>
      <c r="M686" s="1045"/>
      <c r="N686" s="1045"/>
      <c r="O686" s="1045"/>
      <c r="P686" s="1045"/>
      <c r="Q686" s="1045"/>
      <c r="R686" s="1045"/>
      <c r="T686" s="4"/>
      <c r="U686" t="s">
        <v>371</v>
      </c>
      <c r="Z686" s="1045"/>
      <c r="AA686" s="1045"/>
      <c r="AB686" s="1045"/>
      <c r="AC686" s="1045"/>
      <c r="AD686" s="1045"/>
      <c r="AE686" s="1045"/>
      <c r="AF686" s="1045"/>
      <c r="AG686" s="1045"/>
      <c r="AH686" s="1045"/>
      <c r="AI686" s="1045"/>
      <c r="AJ686" s="1045"/>
      <c r="AK686" s="1045"/>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045" t="s">
        <v>115</v>
      </c>
      <c r="H687" s="1045"/>
      <c r="I687" s="1045"/>
      <c r="J687" s="1045"/>
      <c r="K687" s="1045"/>
      <c r="L687" s="1045"/>
      <c r="M687" s="1045"/>
      <c r="N687" s="1045"/>
      <c r="O687" s="1045"/>
      <c r="P687" s="1045"/>
      <c r="Q687" s="1045"/>
      <c r="R687" s="1045"/>
      <c r="U687" t="s">
        <v>429</v>
      </c>
      <c r="Z687" s="1196"/>
      <c r="AA687" s="1196"/>
      <c r="AB687" s="1196"/>
      <c r="AC687" s="1196"/>
      <c r="AD687" s="1196"/>
      <c r="AE687" s="1196"/>
      <c r="AF687" s="1196"/>
      <c r="AG687" s="1196"/>
      <c r="AH687" s="1196"/>
      <c r="AI687" s="1196"/>
      <c r="AJ687" s="1196"/>
      <c r="AK687" s="119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831</v>
      </c>
      <c r="C688"/>
      <c r="G688" s="1045" t="s">
        <v>2462</v>
      </c>
      <c r="H688" s="1045"/>
      <c r="I688" s="1045"/>
      <c r="J688" s="1045"/>
      <c r="K688" s="1045"/>
      <c r="L688" s="1045"/>
      <c r="M688" s="1045"/>
      <c r="N688" s="1045"/>
      <c r="O688" s="1045"/>
      <c r="P688" s="1045"/>
      <c r="Q688" s="1045"/>
      <c r="R688" s="1045"/>
      <c r="U688" t="s">
        <v>831</v>
      </c>
      <c r="Z688" s="1196"/>
      <c r="AA688" s="1196"/>
      <c r="AB688" s="1196"/>
      <c r="AC688" s="1196"/>
      <c r="AD688" s="1196"/>
      <c r="AE688" s="1196"/>
      <c r="AF688" s="1196"/>
      <c r="AG688" s="1196"/>
      <c r="AH688" s="1196"/>
      <c r="AI688" s="1196"/>
      <c r="AJ688" s="1196"/>
      <c r="AK688" s="119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648</v>
      </c>
      <c r="C689"/>
      <c r="G689" s="1199" t="str">
        <f>G681</f>
        <v>(303) 782-0299</v>
      </c>
      <c r="H689" s="1199"/>
      <c r="I689" s="1199"/>
      <c r="J689" s="1199"/>
      <c r="K689" s="1199"/>
      <c r="L689" s="1199"/>
      <c r="O689" s="42" t="s">
        <v>816</v>
      </c>
      <c r="P689" s="1197"/>
      <c r="Q689" s="1197"/>
      <c r="R689" s="1197"/>
      <c r="U689" t="s">
        <v>648</v>
      </c>
      <c r="Z689" s="1199"/>
      <c r="AA689" s="1199"/>
      <c r="AB689" s="1199"/>
      <c r="AC689" s="1199"/>
      <c r="AD689" s="1199"/>
      <c r="AE689" s="1199"/>
      <c r="AH689" s="42" t="s">
        <v>816</v>
      </c>
      <c r="AI689" s="1197"/>
      <c r="AJ689" s="1197"/>
      <c r="AK689" s="119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832</v>
      </c>
      <c r="C690"/>
      <c r="H690" s="1045" t="s">
        <v>2482</v>
      </c>
      <c r="I690" s="1045"/>
      <c r="J690" s="1045"/>
      <c r="K690" s="1045"/>
      <c r="L690" s="1045"/>
      <c r="M690" s="1045"/>
      <c r="N690" s="1045"/>
      <c r="O690" s="1045"/>
      <c r="P690" s="1045"/>
      <c r="Q690" s="1045"/>
      <c r="R690" s="1045"/>
      <c r="U690" t="s">
        <v>832</v>
      </c>
      <c r="AA690" s="1045"/>
      <c r="AB690" s="1045"/>
      <c r="AC690" s="1045"/>
      <c r="AD690" s="1045"/>
      <c r="AE690" s="1045"/>
      <c r="AF690" s="1045"/>
      <c r="AG690" s="1045"/>
      <c r="AH690" s="1045"/>
      <c r="AI690" s="1045"/>
      <c r="AJ690" s="1045"/>
      <c r="AK690" s="1045"/>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834</v>
      </c>
      <c r="C691"/>
      <c r="N691" s="1036" t="s">
        <v>107</v>
      </c>
      <c r="O691" s="1036"/>
      <c r="U691" t="s">
        <v>834</v>
      </c>
      <c r="AG691" s="1036" t="s">
        <v>480</v>
      </c>
      <c r="AH691" s="1036"/>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20" t="s">
        <v>126</v>
      </c>
      <c r="B694" s="1020"/>
      <c r="C694" s="1020"/>
      <c r="D694" s="1020"/>
      <c r="E694" s="1020"/>
      <c r="F694" s="1020"/>
      <c r="G694" s="1020"/>
      <c r="H694" s="1020"/>
      <c r="I694" s="1020"/>
      <c r="J694" s="1020"/>
      <c r="K694" s="1020"/>
      <c r="L694" s="1020"/>
      <c r="M694" s="1020"/>
      <c r="N694" s="1020"/>
      <c r="O694" s="1020"/>
      <c r="P694" s="1020"/>
      <c r="Q694" s="1020"/>
      <c r="R694" s="1020"/>
      <c r="S694" s="1020"/>
      <c r="T694" s="1020"/>
      <c r="U694" s="1020"/>
      <c r="V694" s="1020"/>
      <c r="W694" s="1020"/>
      <c r="X694" s="1020"/>
      <c r="Y694" s="1020"/>
      <c r="Z694" s="1020"/>
      <c r="AA694" s="1020"/>
      <c r="AB694" s="1020"/>
      <c r="AC694" s="1020"/>
      <c r="AD694" s="1020"/>
      <c r="AE694" s="1020"/>
      <c r="AF694" s="1020"/>
      <c r="AG694" s="1020"/>
      <c r="AH694" s="1020"/>
      <c r="AI694" s="1020"/>
      <c r="AJ694" s="1020"/>
      <c r="AK694" s="1020"/>
      <c r="AL694" s="1020"/>
      <c r="AM694" s="1020"/>
      <c r="AN694" s="1020"/>
      <c r="AO694" s="1020"/>
      <c r="AP694" s="1020"/>
      <c r="AQ694" s="1020"/>
      <c r="AR694" s="1020"/>
      <c r="AS694" s="1020"/>
      <c r="AT694" s="102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20"/>
      <c r="B695" s="1020"/>
      <c r="C695" s="1020"/>
      <c r="D695" s="1020"/>
      <c r="E695" s="1020"/>
      <c r="F695" s="1020"/>
      <c r="G695" s="1020"/>
      <c r="H695" s="1020"/>
      <c r="I695" s="1020"/>
      <c r="J695" s="1020"/>
      <c r="K695" s="1020"/>
      <c r="L695" s="1020"/>
      <c r="M695" s="1020"/>
      <c r="N695" s="1020"/>
      <c r="O695" s="1020"/>
      <c r="P695" s="1020"/>
      <c r="Q695" s="1020"/>
      <c r="R695" s="1020"/>
      <c r="S695" s="1020"/>
      <c r="T695" s="1020"/>
      <c r="U695" s="1020"/>
      <c r="V695" s="1020"/>
      <c r="W695" s="1020"/>
      <c r="X695" s="1020"/>
      <c r="Y695" s="1020"/>
      <c r="Z695" s="1020"/>
      <c r="AA695" s="1020"/>
      <c r="AB695" s="1020"/>
      <c r="AC695" s="1020"/>
      <c r="AD695" s="1020"/>
      <c r="AE695" s="1020"/>
      <c r="AF695" s="1020"/>
      <c r="AG695" s="1020"/>
      <c r="AH695" s="1020"/>
      <c r="AI695" s="1020"/>
      <c r="AJ695" s="1020"/>
      <c r="AK695" s="1020"/>
      <c r="AL695" s="1020"/>
      <c r="AM695" s="1020"/>
      <c r="AN695" s="1020"/>
      <c r="AO695" s="1020"/>
      <c r="AP695" s="1020"/>
      <c r="AQ695" s="1020"/>
      <c r="AR695" s="1020"/>
      <c r="AS695" s="1020"/>
      <c r="AT695" s="1020"/>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20"/>
      <c r="B696" s="1020"/>
      <c r="C696" s="1020"/>
      <c r="D696" s="1020"/>
      <c r="E696" s="1020"/>
      <c r="F696" s="1020"/>
      <c r="G696" s="1020"/>
      <c r="H696" s="1020"/>
      <c r="I696" s="1020"/>
      <c r="J696" s="1020"/>
      <c r="K696" s="1020"/>
      <c r="L696" s="1020"/>
      <c r="M696" s="1020"/>
      <c r="N696" s="1020"/>
      <c r="O696" s="1020"/>
      <c r="P696" s="1020"/>
      <c r="Q696" s="1020"/>
      <c r="R696" s="1020"/>
      <c r="S696" s="1020"/>
      <c r="T696" s="1020"/>
      <c r="U696" s="1020"/>
      <c r="V696" s="1020"/>
      <c r="W696" s="1020"/>
      <c r="X696" s="1020"/>
      <c r="Y696" s="1020"/>
      <c r="Z696" s="1020"/>
      <c r="AA696" s="1020"/>
      <c r="AB696" s="1020"/>
      <c r="AC696" s="1020"/>
      <c r="AD696" s="1020"/>
      <c r="AE696" s="1020"/>
      <c r="AF696" s="1020"/>
      <c r="AG696" s="1020"/>
      <c r="AH696" s="1020"/>
      <c r="AI696" s="1020"/>
      <c r="AJ696" s="1020"/>
      <c r="AK696" s="1020"/>
      <c r="AL696" s="1020"/>
      <c r="AM696" s="1020"/>
      <c r="AN696" s="1020"/>
      <c r="AO696" s="1020"/>
      <c r="AP696" s="1020"/>
      <c r="AQ696" s="1020"/>
      <c r="AR696" s="1020"/>
      <c r="AS696" s="1020"/>
      <c r="AT696" s="1020"/>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180" t="s">
        <v>53</v>
      </c>
      <c r="C699" s="1181"/>
      <c r="D699" s="1181"/>
      <c r="E699" s="1181"/>
      <c r="F699" s="1182"/>
      <c r="G699" s="1180" t="s">
        <v>255</v>
      </c>
      <c r="H699" s="1181"/>
      <c r="I699" s="1181"/>
      <c r="J699" s="1182"/>
      <c r="K699" s="1171" t="s">
        <v>1968</v>
      </c>
      <c r="L699" s="1172"/>
      <c r="M699" s="1172"/>
      <c r="N699" s="1173"/>
      <c r="O699" s="1180" t="s">
        <v>587</v>
      </c>
      <c r="P699" s="1181"/>
      <c r="Q699" s="1181"/>
      <c r="R699" s="1181"/>
      <c r="S699" s="1182"/>
      <c r="T699" s="1180" t="s">
        <v>256</v>
      </c>
      <c r="U699" s="1181"/>
      <c r="V699" s="1181"/>
      <c r="W699" s="1181"/>
      <c r="X699" s="1182"/>
      <c r="Y699" s="1180" t="s">
        <v>257</v>
      </c>
      <c r="Z699" s="1181"/>
      <c r="AA699" s="1181"/>
      <c r="AB699" s="1182"/>
      <c r="AC699" s="1180" t="s">
        <v>258</v>
      </c>
      <c r="AD699" s="1181"/>
      <c r="AE699" s="1181"/>
      <c r="AF699" s="1181"/>
      <c r="AG699" s="1182"/>
      <c r="AH699" s="1180" t="s">
        <v>1969</v>
      </c>
      <c r="AI699" s="1181"/>
      <c r="AJ699" s="1181"/>
      <c r="AK699" s="1181"/>
      <c r="AL699" s="1182"/>
      <c r="AM699" s="1180" t="s">
        <v>1970</v>
      </c>
      <c r="AN699" s="1181"/>
      <c r="AO699" s="1182"/>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183"/>
      <c r="C700" s="1184"/>
      <c r="D700" s="1184"/>
      <c r="E700" s="1184"/>
      <c r="F700" s="1185"/>
      <c r="G700" s="1183"/>
      <c r="H700" s="1184"/>
      <c r="I700" s="1184"/>
      <c r="J700" s="1185"/>
      <c r="K700" s="1174"/>
      <c r="L700" s="1175"/>
      <c r="M700" s="1175"/>
      <c r="N700" s="1176"/>
      <c r="O700" s="1183"/>
      <c r="P700" s="1184"/>
      <c r="Q700" s="1184"/>
      <c r="R700" s="1184"/>
      <c r="S700" s="1185"/>
      <c r="T700" s="1183"/>
      <c r="U700" s="1184"/>
      <c r="V700" s="1184"/>
      <c r="W700" s="1184"/>
      <c r="X700" s="1185"/>
      <c r="Y700" s="1183"/>
      <c r="Z700" s="1184"/>
      <c r="AA700" s="1184"/>
      <c r="AB700" s="1185"/>
      <c r="AC700" s="1183"/>
      <c r="AD700" s="1184"/>
      <c r="AE700" s="1184"/>
      <c r="AF700" s="1184"/>
      <c r="AG700" s="1185"/>
      <c r="AH700" s="1183"/>
      <c r="AI700" s="1184"/>
      <c r="AJ700" s="1184"/>
      <c r="AK700" s="1184"/>
      <c r="AL700" s="1185"/>
      <c r="AM700" s="1183"/>
      <c r="AN700" s="1184"/>
      <c r="AO700" s="1185"/>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183"/>
      <c r="C701" s="1184"/>
      <c r="D701" s="1184"/>
      <c r="E701" s="1184"/>
      <c r="F701" s="1185"/>
      <c r="G701" s="1183"/>
      <c r="H701" s="1184"/>
      <c r="I701" s="1184"/>
      <c r="J701" s="1185"/>
      <c r="K701" s="1174"/>
      <c r="L701" s="1175"/>
      <c r="M701" s="1175"/>
      <c r="N701" s="1176"/>
      <c r="O701" s="1183"/>
      <c r="P701" s="1184"/>
      <c r="Q701" s="1184"/>
      <c r="R701" s="1184"/>
      <c r="S701" s="1185"/>
      <c r="T701" s="1183"/>
      <c r="U701" s="1184"/>
      <c r="V701" s="1184"/>
      <c r="W701" s="1184"/>
      <c r="X701" s="1185"/>
      <c r="Y701" s="1183"/>
      <c r="Z701" s="1184"/>
      <c r="AA701" s="1184"/>
      <c r="AB701" s="1185"/>
      <c r="AC701" s="1183"/>
      <c r="AD701" s="1184"/>
      <c r="AE701" s="1184"/>
      <c r="AF701" s="1184"/>
      <c r="AG701" s="1185"/>
      <c r="AH701" s="1183"/>
      <c r="AI701" s="1184"/>
      <c r="AJ701" s="1184"/>
      <c r="AK701" s="1184"/>
      <c r="AL701" s="1185"/>
      <c r="AM701" s="1183"/>
      <c r="AN701" s="1184"/>
      <c r="AO701" s="1185"/>
      <c r="AX701" s="43"/>
      <c r="AY701" s="3" t="s">
        <v>1132</v>
      </c>
      <c r="AZ701" s="43"/>
      <c r="BA701" s="43"/>
      <c r="BB701" s="41"/>
      <c r="BC701" s="41"/>
      <c r="BD701" s="41"/>
      <c r="BE701" s="843" t="s">
        <v>1971</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186"/>
      <c r="C702" s="1187"/>
      <c r="D702" s="1187"/>
      <c r="E702" s="1187"/>
      <c r="F702" s="1188"/>
      <c r="G702" s="1186"/>
      <c r="H702" s="1187"/>
      <c r="I702" s="1187"/>
      <c r="J702" s="1188"/>
      <c r="K702" s="1174"/>
      <c r="L702" s="1175"/>
      <c r="M702" s="1175"/>
      <c r="N702" s="1176"/>
      <c r="O702" s="1186"/>
      <c r="P702" s="1187"/>
      <c r="Q702" s="1187"/>
      <c r="R702" s="1187"/>
      <c r="S702" s="1188"/>
      <c r="T702" s="1186"/>
      <c r="U702" s="1187"/>
      <c r="V702" s="1187"/>
      <c r="W702" s="1187"/>
      <c r="X702" s="1188"/>
      <c r="Y702" s="1186"/>
      <c r="Z702" s="1187"/>
      <c r="AA702" s="1187"/>
      <c r="AB702" s="1188"/>
      <c r="AC702" s="1186"/>
      <c r="AD702" s="1187"/>
      <c r="AE702" s="1187"/>
      <c r="AF702" s="1187"/>
      <c r="AG702" s="1188"/>
      <c r="AH702" s="1186"/>
      <c r="AI702" s="1187"/>
      <c r="AJ702" s="1187"/>
      <c r="AK702" s="1187"/>
      <c r="AL702" s="1188"/>
      <c r="AM702" s="1186"/>
      <c r="AN702" s="1187"/>
      <c r="AO702" s="1188"/>
      <c r="AV702" s="267" t="s">
        <v>2265</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276" t="s">
        <v>441</v>
      </c>
      <c r="C703" s="1277"/>
      <c r="D703" s="1277"/>
      <c r="E703" s="1277"/>
      <c r="F703" s="1301"/>
      <c r="G703" s="1312">
        <v>13</v>
      </c>
      <c r="H703" s="1313"/>
      <c r="I703" s="1313"/>
      <c r="J703" s="1314"/>
      <c r="K703" s="1189">
        <v>471</v>
      </c>
      <c r="L703" s="1190"/>
      <c r="M703" s="1190"/>
      <c r="N703" s="1191"/>
      <c r="O703" s="1067">
        <f>561-Y703</f>
        <v>525</v>
      </c>
      <c r="P703" s="1068"/>
      <c r="Q703" s="1068"/>
      <c r="R703" s="1068"/>
      <c r="S703" s="1069"/>
      <c r="T703" s="1064">
        <f t="shared" ref="T703:T737" si="34">G703*O703</f>
        <v>6825</v>
      </c>
      <c r="U703" s="1065"/>
      <c r="V703" s="1065"/>
      <c r="W703" s="1065"/>
      <c r="X703" s="1066"/>
      <c r="Y703" s="1067">
        <v>36</v>
      </c>
      <c r="Z703" s="1068"/>
      <c r="AA703" s="1068"/>
      <c r="AB703" s="1069"/>
      <c r="AC703" s="1064">
        <f t="shared" ref="AC703:AC737" si="35">O703+Y703</f>
        <v>561</v>
      </c>
      <c r="AD703" s="1065"/>
      <c r="AE703" s="1065"/>
      <c r="AF703" s="1065"/>
      <c r="AG703" s="1066"/>
      <c r="AH703" s="1315">
        <v>0.2</v>
      </c>
      <c r="AI703" s="1316"/>
      <c r="AJ703" s="1316"/>
      <c r="AK703" s="1316"/>
      <c r="AL703" s="1317"/>
      <c r="AM703" s="1165">
        <f>IF($AH703&gt;0,($AC703/$AV703),"")</f>
        <v>0.1999287241625089</v>
      </c>
      <c r="AN703" s="1166"/>
      <c r="AO703" s="1167"/>
      <c r="AV703" s="43">
        <f t="shared" ref="AV703:AV737" si="36">IF($G703=0,"N/A",VLOOKUP($T$189,TC_Rent,(MATCH($B703,bedrooms,FALSE))))</f>
        <v>2806</v>
      </c>
      <c r="AX703" s="43"/>
      <c r="AY703" s="442">
        <f t="shared" ref="AY703:AY726" si="37">G703</f>
        <v>13</v>
      </c>
      <c r="AZ703" s="449">
        <f t="shared" ref="AZ703:AZ726" si="38">IF($AY$738=0,"",AY703/$AY$738)</f>
        <v>0.26530612244897961</v>
      </c>
      <c r="BA703" s="450">
        <f t="shared" ref="BA703:BA726" si="39">IF(AZ703="","",AZ703*AH703)</f>
        <v>5.3061224489795923E-2</v>
      </c>
      <c r="BB703" s="41"/>
      <c r="BC703" s="41"/>
      <c r="BD703" s="41"/>
      <c r="BE703" s="848">
        <f t="shared" ref="BE703:BE726" si="40">G703</f>
        <v>13</v>
      </c>
      <c r="BF703" s="852">
        <f t="shared" ref="BF703:BF726" si="41">IF(BE703=0,"",BE703/$BE$738)</f>
        <v>0.26530612244897961</v>
      </c>
      <c r="BG703" s="853">
        <f t="shared" ref="BG703:BG726" si="42">IF(BF703="","",BF703*AM703)</f>
        <v>5.3042314573726851E-2</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276"/>
      <c r="C704" s="1277"/>
      <c r="D704" s="1277"/>
      <c r="E704" s="1277"/>
      <c r="F704" s="1301"/>
      <c r="G704" s="1312"/>
      <c r="H704" s="1313"/>
      <c r="I704" s="1313"/>
      <c r="J704" s="1314"/>
      <c r="K704" s="1189"/>
      <c r="L704" s="1190"/>
      <c r="M704" s="1190"/>
      <c r="N704" s="1191"/>
      <c r="O704" s="1067"/>
      <c r="P704" s="1068"/>
      <c r="Q704" s="1068"/>
      <c r="R704" s="1068"/>
      <c r="S704" s="1069"/>
      <c r="T704" s="1064">
        <f t="shared" si="34"/>
        <v>0</v>
      </c>
      <c r="U704" s="1065"/>
      <c r="V704" s="1065"/>
      <c r="W704" s="1065"/>
      <c r="X704" s="1066"/>
      <c r="Y704" s="1067"/>
      <c r="Z704" s="1068"/>
      <c r="AA704" s="1068"/>
      <c r="AB704" s="1069"/>
      <c r="AC704" s="1064">
        <f t="shared" si="35"/>
        <v>0</v>
      </c>
      <c r="AD704" s="1065"/>
      <c r="AE704" s="1065"/>
      <c r="AF704" s="1065"/>
      <c r="AG704" s="1066"/>
      <c r="AH704" s="1193"/>
      <c r="AI704" s="1194"/>
      <c r="AJ704" s="1194"/>
      <c r="AK704" s="1194"/>
      <c r="AL704" s="1195"/>
      <c r="AM704" s="1165" t="str">
        <f t="shared" ref="AM704:AM726" si="43">IF($AH704&gt;0,($AC704/$AV704), "")</f>
        <v/>
      </c>
      <c r="AN704" s="1166"/>
      <c r="AO704" s="1167"/>
      <c r="AV704" s="43" t="str">
        <f t="shared" si="36"/>
        <v>N/A</v>
      </c>
      <c r="AX704" s="43"/>
      <c r="AY704" s="443">
        <f t="shared" si="37"/>
        <v>0</v>
      </c>
      <c r="AZ704" s="449">
        <f t="shared" si="38"/>
        <v>0</v>
      </c>
      <c r="BA704" s="450">
        <f t="shared" si="39"/>
        <v>0</v>
      </c>
      <c r="BB704" s="41"/>
      <c r="BC704" s="41"/>
      <c r="BD704" s="41"/>
      <c r="BE704" s="848">
        <f t="shared" si="40"/>
        <v>0</v>
      </c>
      <c r="BF704" s="852" t="str">
        <f t="shared" si="41"/>
        <v/>
      </c>
      <c r="BG704" s="853" t="str">
        <f t="shared" si="42"/>
        <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276" t="s">
        <v>441</v>
      </c>
      <c r="C705" s="1277"/>
      <c r="D705" s="1277"/>
      <c r="E705" s="1277"/>
      <c r="F705" s="1301"/>
      <c r="G705" s="1312">
        <v>3</v>
      </c>
      <c r="H705" s="1313"/>
      <c r="I705" s="1313"/>
      <c r="J705" s="1314"/>
      <c r="K705" s="1189">
        <v>471</v>
      </c>
      <c r="L705" s="1190"/>
      <c r="M705" s="1190"/>
      <c r="N705" s="1191"/>
      <c r="O705" s="1067">
        <f>842-Y705</f>
        <v>806</v>
      </c>
      <c r="P705" s="1068"/>
      <c r="Q705" s="1068"/>
      <c r="R705" s="1068"/>
      <c r="S705" s="1069"/>
      <c r="T705" s="1064">
        <f t="shared" si="34"/>
        <v>2418</v>
      </c>
      <c r="U705" s="1065"/>
      <c r="V705" s="1065"/>
      <c r="W705" s="1065"/>
      <c r="X705" s="1066"/>
      <c r="Y705" s="1067">
        <v>36</v>
      </c>
      <c r="Z705" s="1068"/>
      <c r="AA705" s="1068"/>
      <c r="AB705" s="1069"/>
      <c r="AC705" s="1064">
        <f t="shared" si="35"/>
        <v>842</v>
      </c>
      <c r="AD705" s="1065"/>
      <c r="AE705" s="1065"/>
      <c r="AF705" s="1065"/>
      <c r="AG705" s="1066"/>
      <c r="AH705" s="1193">
        <v>0.3</v>
      </c>
      <c r="AI705" s="1194"/>
      <c r="AJ705" s="1194"/>
      <c r="AK705" s="1194"/>
      <c r="AL705" s="1195"/>
      <c r="AM705" s="1165">
        <f t="shared" si="43"/>
        <v>0.3000712758374911</v>
      </c>
      <c r="AN705" s="1166"/>
      <c r="AO705" s="1167"/>
      <c r="AV705" s="43">
        <f t="shared" si="36"/>
        <v>2806</v>
      </c>
      <c r="AX705" s="41"/>
      <c r="AY705" s="443">
        <f t="shared" si="37"/>
        <v>3</v>
      </c>
      <c r="AZ705" s="449">
        <f t="shared" si="38"/>
        <v>6.1224489795918366E-2</v>
      </c>
      <c r="BA705" s="450">
        <f t="shared" si="39"/>
        <v>1.8367346938775508E-2</v>
      </c>
      <c r="BB705" s="41"/>
      <c r="BC705" s="41"/>
      <c r="BD705" s="41"/>
      <c r="BE705" s="848">
        <f t="shared" si="40"/>
        <v>3</v>
      </c>
      <c r="BF705" s="852">
        <f t="shared" si="41"/>
        <v>6.1224489795918366E-2</v>
      </c>
      <c r="BG705" s="853">
        <f t="shared" si="42"/>
        <v>1.837171076556068E-2</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276" t="s">
        <v>441</v>
      </c>
      <c r="C706" s="1277"/>
      <c r="D706" s="1277"/>
      <c r="E706" s="1277"/>
      <c r="F706" s="1301"/>
      <c r="G706" s="1312">
        <v>3</v>
      </c>
      <c r="H706" s="1313"/>
      <c r="I706" s="1313"/>
      <c r="J706" s="1314"/>
      <c r="K706" s="1189">
        <v>471</v>
      </c>
      <c r="L706" s="1190"/>
      <c r="M706" s="1190"/>
      <c r="N706" s="1191"/>
      <c r="O706" s="1067">
        <f>842-Y706</f>
        <v>806</v>
      </c>
      <c r="P706" s="1068"/>
      <c r="Q706" s="1068"/>
      <c r="R706" s="1068"/>
      <c r="S706" s="1069"/>
      <c r="T706" s="1064">
        <f t="shared" si="34"/>
        <v>2418</v>
      </c>
      <c r="U706" s="1065"/>
      <c r="V706" s="1065"/>
      <c r="W706" s="1065"/>
      <c r="X706" s="1066"/>
      <c r="Y706" s="1067">
        <v>36</v>
      </c>
      <c r="Z706" s="1068"/>
      <c r="AA706" s="1068"/>
      <c r="AB706" s="1069"/>
      <c r="AC706" s="1064">
        <f t="shared" si="35"/>
        <v>842</v>
      </c>
      <c r="AD706" s="1065"/>
      <c r="AE706" s="1065"/>
      <c r="AF706" s="1065"/>
      <c r="AG706" s="1066"/>
      <c r="AH706" s="1193">
        <v>0.3</v>
      </c>
      <c r="AI706" s="1194"/>
      <c r="AJ706" s="1194"/>
      <c r="AK706" s="1194"/>
      <c r="AL706" s="1195"/>
      <c r="AM706" s="1165">
        <f t="shared" si="43"/>
        <v>0.3000712758374911</v>
      </c>
      <c r="AN706" s="1166"/>
      <c r="AO706" s="1167"/>
      <c r="AV706" s="43">
        <f t="shared" si="36"/>
        <v>2806</v>
      </c>
      <c r="AX706" s="41"/>
      <c r="AY706" s="443">
        <f t="shared" si="37"/>
        <v>3</v>
      </c>
      <c r="AZ706" s="449">
        <f t="shared" si="38"/>
        <v>6.1224489795918366E-2</v>
      </c>
      <c r="BA706" s="450">
        <f t="shared" si="39"/>
        <v>1.8367346938775508E-2</v>
      </c>
      <c r="BB706" s="41"/>
      <c r="BC706" s="41"/>
      <c r="BD706" s="41"/>
      <c r="BE706" s="848">
        <f t="shared" si="40"/>
        <v>3</v>
      </c>
      <c r="BF706" s="852">
        <f t="shared" si="41"/>
        <v>6.1224489795918366E-2</v>
      </c>
      <c r="BG706" s="853">
        <f t="shared" si="42"/>
        <v>1.837171076556068E-2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276" t="s">
        <v>778</v>
      </c>
      <c r="C707" s="1277"/>
      <c r="D707" s="1277"/>
      <c r="E707" s="1277"/>
      <c r="F707" s="1301"/>
      <c r="G707" s="1312">
        <v>2</v>
      </c>
      <c r="H707" s="1313"/>
      <c r="I707" s="1313"/>
      <c r="J707" s="1314"/>
      <c r="K707" s="1189">
        <v>746</v>
      </c>
      <c r="L707" s="1190"/>
      <c r="M707" s="1190"/>
      <c r="N707" s="1191"/>
      <c r="O707" s="1067">
        <f>1011-Y707</f>
        <v>965</v>
      </c>
      <c r="P707" s="1068"/>
      <c r="Q707" s="1068"/>
      <c r="R707" s="1068"/>
      <c r="S707" s="1069"/>
      <c r="T707" s="1064">
        <f t="shared" si="34"/>
        <v>1930</v>
      </c>
      <c r="U707" s="1065"/>
      <c r="V707" s="1065"/>
      <c r="W707" s="1065"/>
      <c r="X707" s="1066"/>
      <c r="Y707" s="1067">
        <v>46</v>
      </c>
      <c r="Z707" s="1068"/>
      <c r="AA707" s="1068"/>
      <c r="AB707" s="1069"/>
      <c r="AC707" s="1064">
        <f t="shared" si="35"/>
        <v>1011</v>
      </c>
      <c r="AD707" s="1065"/>
      <c r="AE707" s="1065"/>
      <c r="AF707" s="1065"/>
      <c r="AG707" s="1066"/>
      <c r="AH707" s="1193">
        <v>0.3</v>
      </c>
      <c r="AI707" s="1194"/>
      <c r="AJ707" s="1194"/>
      <c r="AK707" s="1194"/>
      <c r="AL707" s="1195"/>
      <c r="AM707" s="1165">
        <f t="shared" si="43"/>
        <v>0.3</v>
      </c>
      <c r="AN707" s="1166"/>
      <c r="AO707" s="1167"/>
      <c r="AV707" s="43">
        <f t="shared" si="36"/>
        <v>3370</v>
      </c>
      <c r="AX707" s="41"/>
      <c r="AY707" s="443">
        <f t="shared" si="37"/>
        <v>2</v>
      </c>
      <c r="AZ707" s="449">
        <f t="shared" si="38"/>
        <v>4.0816326530612242E-2</v>
      </c>
      <c r="BA707" s="450">
        <f t="shared" si="39"/>
        <v>1.2244897959183673E-2</v>
      </c>
      <c r="BB707" s="41"/>
      <c r="BC707" s="41"/>
      <c r="BD707" s="41"/>
      <c r="BE707" s="848">
        <f t="shared" si="40"/>
        <v>2</v>
      </c>
      <c r="BF707" s="852">
        <f t="shared" si="41"/>
        <v>4.0816326530612242E-2</v>
      </c>
      <c r="BG707" s="853">
        <f t="shared" si="42"/>
        <v>1.2244897959183673E-2</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276" t="s">
        <v>779</v>
      </c>
      <c r="C708" s="1277"/>
      <c r="D708" s="1277"/>
      <c r="E708" s="1277"/>
      <c r="F708" s="1301"/>
      <c r="G708" s="1312">
        <v>3</v>
      </c>
      <c r="H708" s="1313"/>
      <c r="I708" s="1313"/>
      <c r="J708" s="1314"/>
      <c r="K708" s="1189">
        <v>910</v>
      </c>
      <c r="L708" s="1190"/>
      <c r="M708" s="1190"/>
      <c r="N708" s="1191"/>
      <c r="O708" s="1067">
        <f>1167-Y708</f>
        <v>1112</v>
      </c>
      <c r="P708" s="1068"/>
      <c r="Q708" s="1068"/>
      <c r="R708" s="1068"/>
      <c r="S708" s="1069"/>
      <c r="T708" s="1064">
        <f t="shared" si="34"/>
        <v>3336</v>
      </c>
      <c r="U708" s="1065"/>
      <c r="V708" s="1065"/>
      <c r="W708" s="1065"/>
      <c r="X708" s="1066"/>
      <c r="Y708" s="1067">
        <v>55</v>
      </c>
      <c r="Z708" s="1068"/>
      <c r="AA708" s="1068"/>
      <c r="AB708" s="1069"/>
      <c r="AC708" s="1064">
        <f t="shared" si="35"/>
        <v>1167</v>
      </c>
      <c r="AD708" s="1065"/>
      <c r="AE708" s="1065"/>
      <c r="AF708" s="1065"/>
      <c r="AG708" s="1066"/>
      <c r="AH708" s="1193">
        <v>0.3</v>
      </c>
      <c r="AI708" s="1194"/>
      <c r="AJ708" s="1194"/>
      <c r="AK708" s="1194"/>
      <c r="AL708" s="1195"/>
      <c r="AM708" s="1165">
        <f t="shared" si="43"/>
        <v>0.29984583761562178</v>
      </c>
      <c r="AN708" s="1166"/>
      <c r="AO708" s="1167"/>
      <c r="AV708" s="43">
        <f t="shared" si="36"/>
        <v>3892</v>
      </c>
      <c r="AX708" s="41"/>
      <c r="AY708" s="443">
        <f t="shared" si="37"/>
        <v>3</v>
      </c>
      <c r="AZ708" s="449">
        <f t="shared" si="38"/>
        <v>6.1224489795918366E-2</v>
      </c>
      <c r="BA708" s="450">
        <f t="shared" si="39"/>
        <v>1.8367346938775508E-2</v>
      </c>
      <c r="BB708" s="41"/>
      <c r="BC708" s="41"/>
      <c r="BD708" s="41"/>
      <c r="BE708" s="848">
        <f t="shared" si="40"/>
        <v>3</v>
      </c>
      <c r="BF708" s="852">
        <f t="shared" si="41"/>
        <v>6.1224489795918366E-2</v>
      </c>
      <c r="BG708" s="853">
        <f t="shared" si="42"/>
        <v>1.835790842544623E-2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276"/>
      <c r="C709" s="1277"/>
      <c r="D709" s="1277"/>
      <c r="E709" s="1277"/>
      <c r="F709" s="1301"/>
      <c r="G709" s="1312"/>
      <c r="H709" s="1313"/>
      <c r="I709" s="1313"/>
      <c r="J709" s="1314"/>
      <c r="K709" s="1189"/>
      <c r="L709" s="1190"/>
      <c r="M709" s="1190"/>
      <c r="N709" s="1191"/>
      <c r="O709" s="1067"/>
      <c r="P709" s="1068"/>
      <c r="Q709" s="1068"/>
      <c r="R709" s="1068"/>
      <c r="S709" s="1069"/>
      <c r="T709" s="1064">
        <f t="shared" si="34"/>
        <v>0</v>
      </c>
      <c r="U709" s="1065"/>
      <c r="V709" s="1065"/>
      <c r="W709" s="1065"/>
      <c r="X709" s="1066"/>
      <c r="Y709" s="1067"/>
      <c r="Z709" s="1068"/>
      <c r="AA709" s="1068"/>
      <c r="AB709" s="1069"/>
      <c r="AC709" s="1064">
        <f t="shared" si="35"/>
        <v>0</v>
      </c>
      <c r="AD709" s="1065"/>
      <c r="AE709" s="1065"/>
      <c r="AF709" s="1065"/>
      <c r="AG709" s="1066"/>
      <c r="AH709" s="1193"/>
      <c r="AI709" s="1194"/>
      <c r="AJ709" s="1194"/>
      <c r="AK709" s="1194"/>
      <c r="AL709" s="1195"/>
      <c r="AM709" s="1165" t="str">
        <f t="shared" si="43"/>
        <v/>
      </c>
      <c r="AN709" s="1166"/>
      <c r="AO709" s="1167"/>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276" t="s">
        <v>441</v>
      </c>
      <c r="C710" s="1277"/>
      <c r="D710" s="1277"/>
      <c r="E710" s="1277"/>
      <c r="F710" s="1301"/>
      <c r="G710" s="1312">
        <v>3</v>
      </c>
      <c r="H710" s="1313"/>
      <c r="I710" s="1313"/>
      <c r="J710" s="1314"/>
      <c r="K710" s="1189">
        <v>471</v>
      </c>
      <c r="L710" s="1190"/>
      <c r="M710" s="1190"/>
      <c r="N710" s="1191"/>
      <c r="O710" s="1067">
        <f>1123-Y710</f>
        <v>1087</v>
      </c>
      <c r="P710" s="1068"/>
      <c r="Q710" s="1068"/>
      <c r="R710" s="1068"/>
      <c r="S710" s="1069"/>
      <c r="T710" s="1064">
        <f t="shared" si="34"/>
        <v>3261</v>
      </c>
      <c r="U710" s="1065"/>
      <c r="V710" s="1065"/>
      <c r="W710" s="1065"/>
      <c r="X710" s="1066"/>
      <c r="Y710" s="1067">
        <v>36</v>
      </c>
      <c r="Z710" s="1068"/>
      <c r="AA710" s="1068"/>
      <c r="AB710" s="1069"/>
      <c r="AC710" s="1064">
        <f t="shared" si="35"/>
        <v>1123</v>
      </c>
      <c r="AD710" s="1065"/>
      <c r="AE710" s="1065"/>
      <c r="AF710" s="1065"/>
      <c r="AG710" s="1066"/>
      <c r="AH710" s="1193">
        <v>0.4</v>
      </c>
      <c r="AI710" s="1194"/>
      <c r="AJ710" s="1194"/>
      <c r="AK710" s="1194"/>
      <c r="AL710" s="1195"/>
      <c r="AM710" s="1165">
        <f t="shared" si="43"/>
        <v>0.40021382751247325</v>
      </c>
      <c r="AN710" s="1166"/>
      <c r="AO710" s="1167"/>
      <c r="AV710" s="43">
        <f t="shared" si="36"/>
        <v>2806</v>
      </c>
      <c r="AX710" s="41"/>
      <c r="AY710" s="443">
        <f t="shared" si="37"/>
        <v>3</v>
      </c>
      <c r="AZ710" s="449">
        <f t="shared" si="38"/>
        <v>6.1224489795918366E-2</v>
      </c>
      <c r="BA710" s="450">
        <f t="shared" si="39"/>
        <v>2.4489795918367349E-2</v>
      </c>
      <c r="BB710" s="41"/>
      <c r="BC710" s="41"/>
      <c r="BD710" s="41"/>
      <c r="BE710" s="848">
        <f t="shared" si="40"/>
        <v>3</v>
      </c>
      <c r="BF710" s="852">
        <f t="shared" si="41"/>
        <v>6.1224489795918366E-2</v>
      </c>
      <c r="BG710" s="853">
        <f t="shared" si="42"/>
        <v>2.4502887398722851E-2</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276" t="s">
        <v>778</v>
      </c>
      <c r="C711" s="1277"/>
      <c r="D711" s="1277"/>
      <c r="E711" s="1277"/>
      <c r="F711" s="1301"/>
      <c r="G711" s="1312">
        <v>3</v>
      </c>
      <c r="H711" s="1313"/>
      <c r="I711" s="1313"/>
      <c r="J711" s="1314"/>
      <c r="K711" s="1189">
        <v>746</v>
      </c>
      <c r="L711" s="1190"/>
      <c r="M711" s="1190"/>
      <c r="N711" s="1191"/>
      <c r="O711" s="1067">
        <f>1348-Y711</f>
        <v>1302</v>
      </c>
      <c r="P711" s="1068"/>
      <c r="Q711" s="1068"/>
      <c r="R711" s="1068"/>
      <c r="S711" s="1069"/>
      <c r="T711" s="1064">
        <f t="shared" si="34"/>
        <v>3906</v>
      </c>
      <c r="U711" s="1065"/>
      <c r="V711" s="1065"/>
      <c r="W711" s="1065"/>
      <c r="X711" s="1066"/>
      <c r="Y711" s="1067">
        <v>46</v>
      </c>
      <c r="Z711" s="1068"/>
      <c r="AA711" s="1068"/>
      <c r="AB711" s="1069"/>
      <c r="AC711" s="1064">
        <f t="shared" si="35"/>
        <v>1348</v>
      </c>
      <c r="AD711" s="1065"/>
      <c r="AE711" s="1065"/>
      <c r="AF711" s="1065"/>
      <c r="AG711" s="1066"/>
      <c r="AH711" s="1193">
        <v>0.4</v>
      </c>
      <c r="AI711" s="1194"/>
      <c r="AJ711" s="1194"/>
      <c r="AK711" s="1194"/>
      <c r="AL711" s="1195"/>
      <c r="AM711" s="1165">
        <f t="shared" si="43"/>
        <v>0.4</v>
      </c>
      <c r="AN711" s="1166"/>
      <c r="AO711" s="1167"/>
      <c r="AV711" s="43">
        <f t="shared" si="36"/>
        <v>3370</v>
      </c>
      <c r="AX711" s="41"/>
      <c r="AY711" s="443">
        <f t="shared" si="37"/>
        <v>3</v>
      </c>
      <c r="AZ711" s="449">
        <f t="shared" si="38"/>
        <v>6.1224489795918366E-2</v>
      </c>
      <c r="BA711" s="450">
        <f t="shared" si="39"/>
        <v>2.4489795918367349E-2</v>
      </c>
      <c r="BB711" s="41"/>
      <c r="BC711" s="41"/>
      <c r="BD711" s="41"/>
      <c r="BE711" s="848">
        <f t="shared" si="40"/>
        <v>3</v>
      </c>
      <c r="BF711" s="852">
        <f t="shared" si="41"/>
        <v>6.1224489795918366E-2</v>
      </c>
      <c r="BG711" s="853">
        <f t="shared" si="42"/>
        <v>2.4489795918367349E-2</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276" t="s">
        <v>778</v>
      </c>
      <c r="C712" s="1277"/>
      <c r="D712" s="1277"/>
      <c r="E712" s="1277"/>
      <c r="F712" s="1301"/>
      <c r="G712" s="1312">
        <v>2</v>
      </c>
      <c r="H712" s="1313"/>
      <c r="I712" s="1313"/>
      <c r="J712" s="1314"/>
      <c r="K712" s="1189">
        <v>746</v>
      </c>
      <c r="L712" s="1190"/>
      <c r="M712" s="1190"/>
      <c r="N712" s="1191"/>
      <c r="O712" s="1067">
        <f>1348-Y712</f>
        <v>1302</v>
      </c>
      <c r="P712" s="1068"/>
      <c r="Q712" s="1068"/>
      <c r="R712" s="1068"/>
      <c r="S712" s="1069"/>
      <c r="T712" s="1064">
        <f t="shared" si="34"/>
        <v>2604</v>
      </c>
      <c r="U712" s="1065"/>
      <c r="V712" s="1065"/>
      <c r="W712" s="1065"/>
      <c r="X712" s="1066"/>
      <c r="Y712" s="1067">
        <v>46</v>
      </c>
      <c r="Z712" s="1068"/>
      <c r="AA712" s="1068"/>
      <c r="AB712" s="1069"/>
      <c r="AC712" s="1064">
        <f t="shared" si="35"/>
        <v>1348</v>
      </c>
      <c r="AD712" s="1065"/>
      <c r="AE712" s="1065"/>
      <c r="AF712" s="1065"/>
      <c r="AG712" s="1066"/>
      <c r="AH712" s="1193">
        <v>0.4</v>
      </c>
      <c r="AI712" s="1194"/>
      <c r="AJ712" s="1194"/>
      <c r="AK712" s="1194"/>
      <c r="AL712" s="1195"/>
      <c r="AM712" s="1165">
        <f t="shared" si="43"/>
        <v>0.4</v>
      </c>
      <c r="AN712" s="1166"/>
      <c r="AO712" s="1167"/>
      <c r="AV712" s="43">
        <f t="shared" si="36"/>
        <v>3370</v>
      </c>
      <c r="AX712" s="41"/>
      <c r="AY712" s="443">
        <f t="shared" si="37"/>
        <v>2</v>
      </c>
      <c r="AZ712" s="449">
        <f t="shared" si="38"/>
        <v>4.0816326530612242E-2</v>
      </c>
      <c r="BA712" s="450">
        <f t="shared" si="39"/>
        <v>1.6326530612244896E-2</v>
      </c>
      <c r="BB712" s="41"/>
      <c r="BC712" s="41"/>
      <c r="BD712" s="41"/>
      <c r="BE712" s="848">
        <f t="shared" si="40"/>
        <v>2</v>
      </c>
      <c r="BF712" s="852">
        <f t="shared" si="41"/>
        <v>4.0816326530612242E-2</v>
      </c>
      <c r="BG712" s="853">
        <f t="shared" si="42"/>
        <v>1.6326530612244896E-2</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276"/>
      <c r="C713" s="1277"/>
      <c r="D713" s="1277"/>
      <c r="E713" s="1277"/>
      <c r="F713" s="1301"/>
      <c r="G713" s="1312"/>
      <c r="H713" s="1313"/>
      <c r="I713" s="1313"/>
      <c r="J713" s="1314"/>
      <c r="K713" s="1189"/>
      <c r="L713" s="1190"/>
      <c r="M713" s="1190"/>
      <c r="N713" s="1191"/>
      <c r="O713" s="1067"/>
      <c r="P713" s="1068"/>
      <c r="Q713" s="1068"/>
      <c r="R713" s="1068"/>
      <c r="S713" s="1069"/>
      <c r="T713" s="1064">
        <f t="shared" si="34"/>
        <v>0</v>
      </c>
      <c r="U713" s="1065"/>
      <c r="V713" s="1065"/>
      <c r="W713" s="1065"/>
      <c r="X713" s="1066"/>
      <c r="Y713" s="1067"/>
      <c r="Z713" s="1068"/>
      <c r="AA713" s="1068"/>
      <c r="AB713" s="1069"/>
      <c r="AC713" s="1064">
        <f t="shared" si="35"/>
        <v>0</v>
      </c>
      <c r="AD713" s="1065"/>
      <c r="AE713" s="1065"/>
      <c r="AF713" s="1065"/>
      <c r="AG713" s="1066"/>
      <c r="AH713" s="1193"/>
      <c r="AI713" s="1194"/>
      <c r="AJ713" s="1194"/>
      <c r="AK713" s="1194"/>
      <c r="AL713" s="1195"/>
      <c r="AM713" s="1165" t="str">
        <f t="shared" si="43"/>
        <v/>
      </c>
      <c r="AN713" s="1166"/>
      <c r="AO713" s="1167"/>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276" t="s">
        <v>778</v>
      </c>
      <c r="C714" s="1277"/>
      <c r="D714" s="1277"/>
      <c r="E714" s="1277"/>
      <c r="F714" s="1301"/>
      <c r="G714" s="1312">
        <v>4</v>
      </c>
      <c r="H714" s="1313"/>
      <c r="I714" s="1313"/>
      <c r="J714" s="1314"/>
      <c r="K714" s="1189">
        <v>746</v>
      </c>
      <c r="L714" s="1190"/>
      <c r="M714" s="1190"/>
      <c r="N714" s="1191"/>
      <c r="O714" s="1067">
        <f>1516-Y714</f>
        <v>1470</v>
      </c>
      <c r="P714" s="1068"/>
      <c r="Q714" s="1068"/>
      <c r="R714" s="1068"/>
      <c r="S714" s="1069"/>
      <c r="T714" s="1064">
        <f t="shared" si="34"/>
        <v>5880</v>
      </c>
      <c r="U714" s="1065"/>
      <c r="V714" s="1065"/>
      <c r="W714" s="1065"/>
      <c r="X714" s="1066"/>
      <c r="Y714" s="1067">
        <v>46</v>
      </c>
      <c r="Z714" s="1068"/>
      <c r="AA714" s="1068"/>
      <c r="AB714" s="1069"/>
      <c r="AC714" s="1064">
        <f t="shared" si="35"/>
        <v>1516</v>
      </c>
      <c r="AD714" s="1065"/>
      <c r="AE714" s="1065"/>
      <c r="AF714" s="1065"/>
      <c r="AG714" s="1066"/>
      <c r="AH714" s="1193">
        <v>0.45</v>
      </c>
      <c r="AI714" s="1194"/>
      <c r="AJ714" s="1194"/>
      <c r="AK714" s="1194"/>
      <c r="AL714" s="1195"/>
      <c r="AM714" s="1165">
        <f t="shared" si="43"/>
        <v>0.44985163204747775</v>
      </c>
      <c r="AN714" s="1166"/>
      <c r="AO714" s="1167"/>
      <c r="AV714" s="43">
        <f t="shared" si="36"/>
        <v>3370</v>
      </c>
      <c r="AX714" s="41"/>
      <c r="AY714" s="443">
        <f t="shared" si="37"/>
        <v>4</v>
      </c>
      <c r="AZ714" s="449">
        <f t="shared" si="38"/>
        <v>8.1632653061224483E-2</v>
      </c>
      <c r="BA714" s="450">
        <f t="shared" si="39"/>
        <v>3.6734693877551017E-2</v>
      </c>
      <c r="BB714" s="41"/>
      <c r="BC714" s="41"/>
      <c r="BD714" s="41"/>
      <c r="BE714" s="848">
        <f t="shared" si="40"/>
        <v>4</v>
      </c>
      <c r="BF714" s="852">
        <f t="shared" si="41"/>
        <v>8.1632653061224483E-2</v>
      </c>
      <c r="BG714" s="853">
        <f t="shared" si="42"/>
        <v>3.6722582207957363E-2</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276"/>
      <c r="C715" s="1277"/>
      <c r="D715" s="1277"/>
      <c r="E715" s="1277"/>
      <c r="F715" s="1301"/>
      <c r="G715" s="1312"/>
      <c r="H715" s="1313"/>
      <c r="I715" s="1313"/>
      <c r="J715" s="1314"/>
      <c r="K715" s="1189"/>
      <c r="L715" s="1190"/>
      <c r="M715" s="1190"/>
      <c r="N715" s="1191"/>
      <c r="O715" s="1067"/>
      <c r="P715" s="1068"/>
      <c r="Q715" s="1068"/>
      <c r="R715" s="1068"/>
      <c r="S715" s="1069"/>
      <c r="T715" s="1064">
        <f t="shared" si="34"/>
        <v>0</v>
      </c>
      <c r="U715" s="1065"/>
      <c r="V715" s="1065"/>
      <c r="W715" s="1065"/>
      <c r="X715" s="1066"/>
      <c r="Y715" s="1067"/>
      <c r="Z715" s="1068"/>
      <c r="AA715" s="1068"/>
      <c r="AB715" s="1069"/>
      <c r="AC715" s="1064">
        <f t="shared" si="35"/>
        <v>0</v>
      </c>
      <c r="AD715" s="1065"/>
      <c r="AE715" s="1065"/>
      <c r="AF715" s="1065"/>
      <c r="AG715" s="1066"/>
      <c r="AH715" s="1193"/>
      <c r="AI715" s="1194"/>
      <c r="AJ715" s="1194"/>
      <c r="AK715" s="1194"/>
      <c r="AL715" s="1195"/>
      <c r="AM715" s="1165" t="str">
        <f t="shared" si="43"/>
        <v/>
      </c>
      <c r="AN715" s="1166"/>
      <c r="AO715" s="1167"/>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276" t="s">
        <v>778</v>
      </c>
      <c r="C716" s="1277"/>
      <c r="D716" s="1277"/>
      <c r="E716" s="1277"/>
      <c r="F716" s="1301"/>
      <c r="G716" s="1312">
        <v>3</v>
      </c>
      <c r="H716" s="1313"/>
      <c r="I716" s="1313"/>
      <c r="J716" s="1314"/>
      <c r="K716" s="1189">
        <v>746</v>
      </c>
      <c r="L716" s="1190"/>
      <c r="M716" s="1190"/>
      <c r="N716" s="1191"/>
      <c r="O716" s="1067">
        <f>1685-Y716</f>
        <v>1639</v>
      </c>
      <c r="P716" s="1068"/>
      <c r="Q716" s="1068"/>
      <c r="R716" s="1068"/>
      <c r="S716" s="1069"/>
      <c r="T716" s="1064">
        <f t="shared" si="34"/>
        <v>4917</v>
      </c>
      <c r="U716" s="1065"/>
      <c r="V716" s="1065"/>
      <c r="W716" s="1065"/>
      <c r="X716" s="1066"/>
      <c r="Y716" s="1067">
        <v>46</v>
      </c>
      <c r="Z716" s="1068"/>
      <c r="AA716" s="1068"/>
      <c r="AB716" s="1069"/>
      <c r="AC716" s="1064">
        <f t="shared" si="35"/>
        <v>1685</v>
      </c>
      <c r="AD716" s="1065"/>
      <c r="AE716" s="1065"/>
      <c r="AF716" s="1065"/>
      <c r="AG716" s="1066"/>
      <c r="AH716" s="1193">
        <v>0.5</v>
      </c>
      <c r="AI716" s="1194"/>
      <c r="AJ716" s="1194"/>
      <c r="AK716" s="1194"/>
      <c r="AL716" s="1195"/>
      <c r="AM716" s="1165">
        <f t="shared" si="43"/>
        <v>0.5</v>
      </c>
      <c r="AN716" s="1166"/>
      <c r="AO716" s="1167"/>
      <c r="AV716" s="43">
        <f t="shared" si="36"/>
        <v>3370</v>
      </c>
      <c r="AX716" s="41"/>
      <c r="AY716" s="443">
        <f t="shared" si="37"/>
        <v>3</v>
      </c>
      <c r="AZ716" s="449">
        <f t="shared" si="38"/>
        <v>6.1224489795918366E-2</v>
      </c>
      <c r="BA716" s="450">
        <f t="shared" si="39"/>
        <v>3.0612244897959183E-2</v>
      </c>
      <c r="BB716" s="41"/>
      <c r="BC716" s="41"/>
      <c r="BD716" s="41"/>
      <c r="BE716" s="848">
        <f t="shared" si="40"/>
        <v>3</v>
      </c>
      <c r="BF716" s="852">
        <f t="shared" si="41"/>
        <v>6.1224489795918366E-2</v>
      </c>
      <c r="BG716" s="853">
        <f t="shared" si="42"/>
        <v>3.0612244897959183E-2</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276" t="s">
        <v>779</v>
      </c>
      <c r="C717" s="1277"/>
      <c r="D717" s="1277"/>
      <c r="E717" s="1277"/>
      <c r="F717" s="1301"/>
      <c r="G717" s="1312">
        <v>6</v>
      </c>
      <c r="H717" s="1313"/>
      <c r="I717" s="1313"/>
      <c r="J717" s="1314"/>
      <c r="K717" s="1189">
        <v>910</v>
      </c>
      <c r="L717" s="1190"/>
      <c r="M717" s="1190"/>
      <c r="N717" s="1191"/>
      <c r="O717" s="1067">
        <f>1946-Y717</f>
        <v>1891</v>
      </c>
      <c r="P717" s="1068"/>
      <c r="Q717" s="1068"/>
      <c r="R717" s="1068"/>
      <c r="S717" s="1069"/>
      <c r="T717" s="1064">
        <f t="shared" si="34"/>
        <v>11346</v>
      </c>
      <c r="U717" s="1065"/>
      <c r="V717" s="1065"/>
      <c r="W717" s="1065"/>
      <c r="X717" s="1066"/>
      <c r="Y717" s="1067">
        <v>55</v>
      </c>
      <c r="Z717" s="1068"/>
      <c r="AA717" s="1068"/>
      <c r="AB717" s="1069"/>
      <c r="AC717" s="1064">
        <f t="shared" si="35"/>
        <v>1946</v>
      </c>
      <c r="AD717" s="1065"/>
      <c r="AE717" s="1065"/>
      <c r="AF717" s="1065"/>
      <c r="AG717" s="1066"/>
      <c r="AH717" s="1193">
        <v>0.5</v>
      </c>
      <c r="AI717" s="1194"/>
      <c r="AJ717" s="1194"/>
      <c r="AK717" s="1194"/>
      <c r="AL717" s="1195"/>
      <c r="AM717" s="1165">
        <f t="shared" si="43"/>
        <v>0.5</v>
      </c>
      <c r="AN717" s="1166"/>
      <c r="AO717" s="1167"/>
      <c r="AV717" s="43">
        <f t="shared" si="36"/>
        <v>3892</v>
      </c>
      <c r="AX717" s="41"/>
      <c r="AY717" s="443">
        <f t="shared" si="37"/>
        <v>6</v>
      </c>
      <c r="AZ717" s="449">
        <f t="shared" si="38"/>
        <v>0.12244897959183673</v>
      </c>
      <c r="BA717" s="450">
        <f t="shared" si="39"/>
        <v>6.1224489795918366E-2</v>
      </c>
      <c r="BB717" s="41"/>
      <c r="BC717" s="41"/>
      <c r="BD717" s="41"/>
      <c r="BE717" s="848">
        <f t="shared" si="40"/>
        <v>6</v>
      </c>
      <c r="BF717" s="852">
        <f t="shared" si="41"/>
        <v>0.12244897959183673</v>
      </c>
      <c r="BG717" s="853">
        <f t="shared" si="42"/>
        <v>6.1224489795918366E-2</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276"/>
      <c r="C718" s="1277"/>
      <c r="D718" s="1277"/>
      <c r="E718" s="1277"/>
      <c r="F718" s="1301"/>
      <c r="G718" s="1312"/>
      <c r="H718" s="1313"/>
      <c r="I718" s="1313"/>
      <c r="J718" s="1314"/>
      <c r="K718" s="1189"/>
      <c r="L718" s="1190"/>
      <c r="M718" s="1190"/>
      <c r="N718" s="1191"/>
      <c r="O718" s="1067"/>
      <c r="P718" s="1068"/>
      <c r="Q718" s="1068"/>
      <c r="R718" s="1068"/>
      <c r="S718" s="1069"/>
      <c r="T718" s="1064">
        <f t="shared" si="34"/>
        <v>0</v>
      </c>
      <c r="U718" s="1065"/>
      <c r="V718" s="1065"/>
      <c r="W718" s="1065"/>
      <c r="X718" s="1066"/>
      <c r="Y718" s="1067"/>
      <c r="Z718" s="1068"/>
      <c r="AA718" s="1068"/>
      <c r="AB718" s="1069"/>
      <c r="AC718" s="1064">
        <f t="shared" si="35"/>
        <v>0</v>
      </c>
      <c r="AD718" s="1065"/>
      <c r="AE718" s="1065"/>
      <c r="AF718" s="1065"/>
      <c r="AG718" s="1066"/>
      <c r="AH718" s="1193"/>
      <c r="AI718" s="1194"/>
      <c r="AJ718" s="1194"/>
      <c r="AK718" s="1194"/>
      <c r="AL718" s="1195"/>
      <c r="AM718" s="1165" t="str">
        <f t="shared" si="43"/>
        <v/>
      </c>
      <c r="AN718" s="1166"/>
      <c r="AO718" s="1167"/>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276" t="s">
        <v>779</v>
      </c>
      <c r="C719" s="1277"/>
      <c r="D719" s="1277"/>
      <c r="E719" s="1277"/>
      <c r="F719" s="1301"/>
      <c r="G719" s="1312">
        <v>4</v>
      </c>
      <c r="H719" s="1313"/>
      <c r="I719" s="1313"/>
      <c r="J719" s="1314"/>
      <c r="K719" s="1189">
        <v>910</v>
      </c>
      <c r="L719" s="1190"/>
      <c r="M719" s="1190"/>
      <c r="N719" s="1191"/>
      <c r="O719" s="1067">
        <f>2335-Y719</f>
        <v>2280</v>
      </c>
      <c r="P719" s="1068"/>
      <c r="Q719" s="1068"/>
      <c r="R719" s="1068"/>
      <c r="S719" s="1069"/>
      <c r="T719" s="1064">
        <f t="shared" si="34"/>
        <v>9120</v>
      </c>
      <c r="U719" s="1065"/>
      <c r="V719" s="1065"/>
      <c r="W719" s="1065"/>
      <c r="X719" s="1066"/>
      <c r="Y719" s="1067">
        <v>55</v>
      </c>
      <c r="Z719" s="1068"/>
      <c r="AA719" s="1068"/>
      <c r="AB719" s="1069"/>
      <c r="AC719" s="1064">
        <f t="shared" si="35"/>
        <v>2335</v>
      </c>
      <c r="AD719" s="1065"/>
      <c r="AE719" s="1065"/>
      <c r="AF719" s="1065"/>
      <c r="AG719" s="1066"/>
      <c r="AH719" s="1193">
        <v>0.6</v>
      </c>
      <c r="AI719" s="1194"/>
      <c r="AJ719" s="1194"/>
      <c r="AK719" s="1194"/>
      <c r="AL719" s="1195"/>
      <c r="AM719" s="1165">
        <f t="shared" si="43"/>
        <v>0.59994861253854059</v>
      </c>
      <c r="AN719" s="1166"/>
      <c r="AO719" s="1167"/>
      <c r="AV719" s="43">
        <f t="shared" si="36"/>
        <v>3892</v>
      </c>
      <c r="AX719" s="41"/>
      <c r="AY719" s="443">
        <f t="shared" si="37"/>
        <v>4</v>
      </c>
      <c r="AZ719" s="449">
        <f t="shared" si="38"/>
        <v>8.1632653061224483E-2</v>
      </c>
      <c r="BA719" s="450">
        <f t="shared" si="39"/>
        <v>4.8979591836734691E-2</v>
      </c>
      <c r="BB719" s="41"/>
      <c r="BC719" s="41"/>
      <c r="BD719" s="41"/>
      <c r="BE719" s="848">
        <f t="shared" si="40"/>
        <v>4</v>
      </c>
      <c r="BF719" s="852">
        <f t="shared" si="41"/>
        <v>8.1632653061224483E-2</v>
      </c>
      <c r="BG719" s="853">
        <f t="shared" si="42"/>
        <v>4.8975396941921677E-2</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276"/>
      <c r="C720" s="1277"/>
      <c r="D720" s="1277"/>
      <c r="E720" s="1277"/>
      <c r="F720" s="1301"/>
      <c r="G720" s="1312"/>
      <c r="H720" s="1313"/>
      <c r="I720" s="1313"/>
      <c r="J720" s="1314"/>
      <c r="K720" s="1189"/>
      <c r="L720" s="1190"/>
      <c r="M720" s="1190"/>
      <c r="N720" s="1191"/>
      <c r="O720" s="1067"/>
      <c r="P720" s="1068"/>
      <c r="Q720" s="1068"/>
      <c r="R720" s="1068"/>
      <c r="S720" s="1069"/>
      <c r="T720" s="1064">
        <f t="shared" si="34"/>
        <v>0</v>
      </c>
      <c r="U720" s="1065"/>
      <c r="V720" s="1065"/>
      <c r="W720" s="1065"/>
      <c r="X720" s="1066"/>
      <c r="Y720" s="1067"/>
      <c r="Z720" s="1068"/>
      <c r="AA720" s="1068"/>
      <c r="AB720" s="1069"/>
      <c r="AC720" s="1064">
        <f t="shared" si="35"/>
        <v>0</v>
      </c>
      <c r="AD720" s="1065"/>
      <c r="AE720" s="1065"/>
      <c r="AF720" s="1065"/>
      <c r="AG720" s="1066"/>
      <c r="AH720" s="1193"/>
      <c r="AI720" s="1194"/>
      <c r="AJ720" s="1194"/>
      <c r="AK720" s="1194"/>
      <c r="AL720" s="1195"/>
      <c r="AM720" s="1165" t="str">
        <f t="shared" si="43"/>
        <v/>
      </c>
      <c r="AN720" s="1166"/>
      <c r="AO720" s="1167"/>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276"/>
      <c r="C721" s="1277"/>
      <c r="D721" s="1277"/>
      <c r="E721" s="1277"/>
      <c r="F721" s="1301"/>
      <c r="G721" s="1312"/>
      <c r="H721" s="1313"/>
      <c r="I721" s="1313"/>
      <c r="J721" s="1314"/>
      <c r="K721" s="1189"/>
      <c r="L721" s="1190"/>
      <c r="M721" s="1190"/>
      <c r="N721" s="1191"/>
      <c r="O721" s="1067"/>
      <c r="P721" s="1068"/>
      <c r="Q721" s="1068"/>
      <c r="R721" s="1068"/>
      <c r="S721" s="1069"/>
      <c r="T721" s="1064">
        <f t="shared" si="34"/>
        <v>0</v>
      </c>
      <c r="U721" s="1065"/>
      <c r="V721" s="1065"/>
      <c r="W721" s="1065"/>
      <c r="X721" s="1066"/>
      <c r="Y721" s="1067"/>
      <c r="Z721" s="1068"/>
      <c r="AA721" s="1068"/>
      <c r="AB721" s="1069"/>
      <c r="AC721" s="1064">
        <f t="shared" si="35"/>
        <v>0</v>
      </c>
      <c r="AD721" s="1065"/>
      <c r="AE721" s="1065"/>
      <c r="AF721" s="1065"/>
      <c r="AG721" s="1066"/>
      <c r="AH721" s="1193"/>
      <c r="AI721" s="1194"/>
      <c r="AJ721" s="1194"/>
      <c r="AK721" s="1194"/>
      <c r="AL721" s="1195"/>
      <c r="AM721" s="1165" t="str">
        <f t="shared" si="43"/>
        <v/>
      </c>
      <c r="AN721" s="1166"/>
      <c r="AO721" s="1167"/>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276"/>
      <c r="C722" s="1277"/>
      <c r="D722" s="1277"/>
      <c r="E722" s="1277"/>
      <c r="F722" s="1301"/>
      <c r="G722" s="1312"/>
      <c r="H722" s="1313"/>
      <c r="I722" s="1313"/>
      <c r="J722" s="1314"/>
      <c r="K722" s="1189"/>
      <c r="L722" s="1190"/>
      <c r="M722" s="1190"/>
      <c r="N722" s="1191"/>
      <c r="O722" s="1067"/>
      <c r="P722" s="1068"/>
      <c r="Q722" s="1068"/>
      <c r="R722" s="1068"/>
      <c r="S722" s="1069"/>
      <c r="T722" s="1064">
        <f t="shared" si="34"/>
        <v>0</v>
      </c>
      <c r="U722" s="1065"/>
      <c r="V722" s="1065"/>
      <c r="W722" s="1065"/>
      <c r="X722" s="1066"/>
      <c r="Y722" s="1067"/>
      <c r="Z722" s="1068"/>
      <c r="AA722" s="1068"/>
      <c r="AB722" s="1069"/>
      <c r="AC722" s="1064">
        <f t="shared" si="35"/>
        <v>0</v>
      </c>
      <c r="AD722" s="1065"/>
      <c r="AE722" s="1065"/>
      <c r="AF722" s="1065"/>
      <c r="AG722" s="1066"/>
      <c r="AH722" s="1193"/>
      <c r="AI722" s="1194"/>
      <c r="AJ722" s="1194"/>
      <c r="AK722" s="1194"/>
      <c r="AL722" s="1195"/>
      <c r="AM722" s="1165" t="str">
        <f t="shared" si="43"/>
        <v/>
      </c>
      <c r="AN722" s="1166"/>
      <c r="AO722" s="1167"/>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276"/>
      <c r="C723" s="1277"/>
      <c r="D723" s="1277"/>
      <c r="E723" s="1277"/>
      <c r="F723" s="1301"/>
      <c r="G723" s="1312"/>
      <c r="H723" s="1313"/>
      <c r="I723" s="1313"/>
      <c r="J723" s="1314"/>
      <c r="K723" s="1189"/>
      <c r="L723" s="1190"/>
      <c r="M723" s="1190"/>
      <c r="N723" s="1191"/>
      <c r="O723" s="1067"/>
      <c r="P723" s="1068"/>
      <c r="Q723" s="1068"/>
      <c r="R723" s="1068"/>
      <c r="S723" s="1069"/>
      <c r="T723" s="1064">
        <f t="shared" si="34"/>
        <v>0</v>
      </c>
      <c r="U723" s="1065"/>
      <c r="V723" s="1065"/>
      <c r="W723" s="1065"/>
      <c r="X723" s="1066"/>
      <c r="Y723" s="1067"/>
      <c r="Z723" s="1068"/>
      <c r="AA723" s="1068"/>
      <c r="AB723" s="1069"/>
      <c r="AC723" s="1064">
        <f t="shared" si="35"/>
        <v>0</v>
      </c>
      <c r="AD723" s="1065"/>
      <c r="AE723" s="1065"/>
      <c r="AF723" s="1065"/>
      <c r="AG723" s="1066"/>
      <c r="AH723" s="1193"/>
      <c r="AI723" s="1194"/>
      <c r="AJ723" s="1194"/>
      <c r="AK723" s="1194"/>
      <c r="AL723" s="1195"/>
      <c r="AM723" s="1165" t="str">
        <f t="shared" si="43"/>
        <v/>
      </c>
      <c r="AN723" s="1166"/>
      <c r="AO723" s="1167"/>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276"/>
      <c r="C724" s="1277"/>
      <c r="D724" s="1277"/>
      <c r="E724" s="1277"/>
      <c r="F724" s="1301"/>
      <c r="G724" s="1312"/>
      <c r="H724" s="1313"/>
      <c r="I724" s="1313"/>
      <c r="J724" s="1314"/>
      <c r="K724" s="1189"/>
      <c r="L724" s="1190"/>
      <c r="M724" s="1190"/>
      <c r="N724" s="1191"/>
      <c r="O724" s="1067"/>
      <c r="P724" s="1068"/>
      <c r="Q724" s="1068"/>
      <c r="R724" s="1068"/>
      <c r="S724" s="1069"/>
      <c r="T724" s="1064">
        <f t="shared" si="34"/>
        <v>0</v>
      </c>
      <c r="U724" s="1065"/>
      <c r="V724" s="1065"/>
      <c r="W724" s="1065"/>
      <c r="X724" s="1066"/>
      <c r="Y724" s="1067"/>
      <c r="Z724" s="1068"/>
      <c r="AA724" s="1068"/>
      <c r="AB724" s="1069"/>
      <c r="AC724" s="1064">
        <f t="shared" si="35"/>
        <v>0</v>
      </c>
      <c r="AD724" s="1065"/>
      <c r="AE724" s="1065"/>
      <c r="AF724" s="1065"/>
      <c r="AG724" s="1066"/>
      <c r="AH724" s="1193"/>
      <c r="AI724" s="1194"/>
      <c r="AJ724" s="1194"/>
      <c r="AK724" s="1194"/>
      <c r="AL724" s="1195"/>
      <c r="AM724" s="1165" t="str">
        <f t="shared" si="43"/>
        <v/>
      </c>
      <c r="AN724" s="1166"/>
      <c r="AO724" s="1167"/>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276"/>
      <c r="C725" s="1277"/>
      <c r="D725" s="1277"/>
      <c r="E725" s="1277"/>
      <c r="F725" s="1301"/>
      <c r="G725" s="1312"/>
      <c r="H725" s="1313"/>
      <c r="I725" s="1313"/>
      <c r="J725" s="1314"/>
      <c r="K725" s="1189"/>
      <c r="L725" s="1190"/>
      <c r="M725" s="1190"/>
      <c r="N725" s="1191"/>
      <c r="O725" s="1067"/>
      <c r="P725" s="1068"/>
      <c r="Q725" s="1068"/>
      <c r="R725" s="1068"/>
      <c r="S725" s="1069"/>
      <c r="T725" s="1064">
        <f t="shared" si="34"/>
        <v>0</v>
      </c>
      <c r="U725" s="1065"/>
      <c r="V725" s="1065"/>
      <c r="W725" s="1065"/>
      <c r="X725" s="1066"/>
      <c r="Y725" s="1067"/>
      <c r="Z725" s="1068"/>
      <c r="AA725" s="1068"/>
      <c r="AB725" s="1069"/>
      <c r="AC725" s="1064">
        <f t="shared" si="35"/>
        <v>0</v>
      </c>
      <c r="AD725" s="1065"/>
      <c r="AE725" s="1065"/>
      <c r="AF725" s="1065"/>
      <c r="AG725" s="1066"/>
      <c r="AH725" s="1193"/>
      <c r="AI725" s="1194"/>
      <c r="AJ725" s="1194"/>
      <c r="AK725" s="1194"/>
      <c r="AL725" s="1195"/>
      <c r="AM725" s="1165" t="str">
        <f t="shared" si="43"/>
        <v/>
      </c>
      <c r="AN725" s="1166"/>
      <c r="AO725" s="1167"/>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276"/>
      <c r="C726" s="1277"/>
      <c r="D726" s="1277"/>
      <c r="E726" s="1277"/>
      <c r="F726" s="1301"/>
      <c r="G726" s="1312"/>
      <c r="H726" s="1313"/>
      <c r="I726" s="1313"/>
      <c r="J726" s="1314"/>
      <c r="K726" s="1189"/>
      <c r="L726" s="1190"/>
      <c r="M726" s="1190"/>
      <c r="N726" s="1191"/>
      <c r="O726" s="1067"/>
      <c r="P726" s="1068"/>
      <c r="Q726" s="1068"/>
      <c r="R726" s="1068"/>
      <c r="S726" s="1069"/>
      <c r="T726" s="1064">
        <f t="shared" si="34"/>
        <v>0</v>
      </c>
      <c r="U726" s="1065"/>
      <c r="V726" s="1065"/>
      <c r="W726" s="1065"/>
      <c r="X726" s="1066"/>
      <c r="Y726" s="1067"/>
      <c r="Z726" s="1068"/>
      <c r="AA726" s="1068"/>
      <c r="AB726" s="1069"/>
      <c r="AC726" s="1064">
        <f t="shared" si="35"/>
        <v>0</v>
      </c>
      <c r="AD726" s="1065"/>
      <c r="AE726" s="1065"/>
      <c r="AF726" s="1065"/>
      <c r="AG726" s="1066"/>
      <c r="AH726" s="1193"/>
      <c r="AI726" s="1194"/>
      <c r="AJ726" s="1194"/>
      <c r="AK726" s="1194"/>
      <c r="AL726" s="1195"/>
      <c r="AM726" s="1165" t="str">
        <f t="shared" si="43"/>
        <v/>
      </c>
      <c r="AN726" s="1166"/>
      <c r="AO726" s="1167"/>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276"/>
      <c r="C727" s="1277"/>
      <c r="D727" s="1277"/>
      <c r="E727" s="1277"/>
      <c r="F727" s="1301"/>
      <c r="G727" s="1312"/>
      <c r="H727" s="1313"/>
      <c r="I727" s="1313"/>
      <c r="J727" s="1314"/>
      <c r="K727" s="1189"/>
      <c r="L727" s="1190"/>
      <c r="M727" s="1190"/>
      <c r="N727" s="1191"/>
      <c r="O727" s="1067"/>
      <c r="P727" s="1068"/>
      <c r="Q727" s="1068"/>
      <c r="R727" s="1068"/>
      <c r="S727" s="1069"/>
      <c r="T727" s="1064">
        <f t="shared" ref="T727:T736" si="44">G727*O727</f>
        <v>0</v>
      </c>
      <c r="U727" s="1065"/>
      <c r="V727" s="1065"/>
      <c r="W727" s="1065"/>
      <c r="X727" s="1066"/>
      <c r="Y727" s="1067"/>
      <c r="Z727" s="1068"/>
      <c r="AA727" s="1068"/>
      <c r="AB727" s="1069"/>
      <c r="AC727" s="1064">
        <f t="shared" ref="AC727:AC736" si="45">O727+Y727</f>
        <v>0</v>
      </c>
      <c r="AD727" s="1065"/>
      <c r="AE727" s="1065"/>
      <c r="AF727" s="1065"/>
      <c r="AG727" s="1066"/>
      <c r="AH727" s="1193"/>
      <c r="AI727" s="1194"/>
      <c r="AJ727" s="1194"/>
      <c r="AK727" s="1194"/>
      <c r="AL727" s="1195"/>
      <c r="AM727" s="1165" t="str">
        <f t="shared" ref="AM727:AM736" si="46">IF($AH727&gt;0,($AC727/$AV727), "")</f>
        <v/>
      </c>
      <c r="AN727" s="1166"/>
      <c r="AO727" s="1167"/>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276"/>
      <c r="C728" s="1277"/>
      <c r="D728" s="1277"/>
      <c r="E728" s="1277"/>
      <c r="F728" s="1301"/>
      <c r="G728" s="1312"/>
      <c r="H728" s="1313"/>
      <c r="I728" s="1313"/>
      <c r="J728" s="1314"/>
      <c r="K728" s="1189"/>
      <c r="L728" s="1190"/>
      <c r="M728" s="1190"/>
      <c r="N728" s="1191"/>
      <c r="O728" s="1067"/>
      <c r="P728" s="1068"/>
      <c r="Q728" s="1068"/>
      <c r="R728" s="1068"/>
      <c r="S728" s="1069"/>
      <c r="T728" s="1064">
        <f t="shared" si="44"/>
        <v>0</v>
      </c>
      <c r="U728" s="1065"/>
      <c r="V728" s="1065"/>
      <c r="W728" s="1065"/>
      <c r="X728" s="1066"/>
      <c r="Y728" s="1067"/>
      <c r="Z728" s="1068"/>
      <c r="AA728" s="1068"/>
      <c r="AB728" s="1069"/>
      <c r="AC728" s="1064">
        <f t="shared" si="45"/>
        <v>0</v>
      </c>
      <c r="AD728" s="1065"/>
      <c r="AE728" s="1065"/>
      <c r="AF728" s="1065"/>
      <c r="AG728" s="1066"/>
      <c r="AH728" s="1193"/>
      <c r="AI728" s="1194"/>
      <c r="AJ728" s="1194"/>
      <c r="AK728" s="1194"/>
      <c r="AL728" s="1195"/>
      <c r="AM728" s="1165" t="str">
        <f t="shared" si="46"/>
        <v/>
      </c>
      <c r="AN728" s="1166"/>
      <c r="AO728" s="1167"/>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276"/>
      <c r="C729" s="1277"/>
      <c r="D729" s="1277"/>
      <c r="E729" s="1277"/>
      <c r="F729" s="1301"/>
      <c r="G729" s="1312"/>
      <c r="H729" s="1313"/>
      <c r="I729" s="1313"/>
      <c r="J729" s="1314"/>
      <c r="K729" s="1189"/>
      <c r="L729" s="1190"/>
      <c r="M729" s="1190"/>
      <c r="N729" s="1191"/>
      <c r="O729" s="1067"/>
      <c r="P729" s="1068"/>
      <c r="Q729" s="1068"/>
      <c r="R729" s="1068"/>
      <c r="S729" s="1069"/>
      <c r="T729" s="1064">
        <f t="shared" si="44"/>
        <v>0</v>
      </c>
      <c r="U729" s="1065"/>
      <c r="V729" s="1065"/>
      <c r="W729" s="1065"/>
      <c r="X729" s="1066"/>
      <c r="Y729" s="1067"/>
      <c r="Z729" s="1068"/>
      <c r="AA729" s="1068"/>
      <c r="AB729" s="1069"/>
      <c r="AC729" s="1064">
        <f t="shared" si="45"/>
        <v>0</v>
      </c>
      <c r="AD729" s="1065"/>
      <c r="AE729" s="1065"/>
      <c r="AF729" s="1065"/>
      <c r="AG729" s="1066"/>
      <c r="AH729" s="1193"/>
      <c r="AI729" s="1194"/>
      <c r="AJ729" s="1194"/>
      <c r="AK729" s="1194"/>
      <c r="AL729" s="1195"/>
      <c r="AM729" s="1165" t="str">
        <f t="shared" si="46"/>
        <v/>
      </c>
      <c r="AN729" s="1166"/>
      <c r="AO729" s="1167"/>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276"/>
      <c r="C730" s="1277"/>
      <c r="D730" s="1277"/>
      <c r="E730" s="1277"/>
      <c r="F730" s="1301"/>
      <c r="G730" s="1312"/>
      <c r="H730" s="1313"/>
      <c r="I730" s="1313"/>
      <c r="J730" s="1314"/>
      <c r="K730" s="1189"/>
      <c r="L730" s="1190"/>
      <c r="M730" s="1190"/>
      <c r="N730" s="1191"/>
      <c r="O730" s="1067"/>
      <c r="P730" s="1068"/>
      <c r="Q730" s="1068"/>
      <c r="R730" s="1068"/>
      <c r="S730" s="1069"/>
      <c r="T730" s="1064">
        <f t="shared" si="44"/>
        <v>0</v>
      </c>
      <c r="U730" s="1065"/>
      <c r="V730" s="1065"/>
      <c r="W730" s="1065"/>
      <c r="X730" s="1066"/>
      <c r="Y730" s="1067"/>
      <c r="Z730" s="1068"/>
      <c r="AA730" s="1068"/>
      <c r="AB730" s="1069"/>
      <c r="AC730" s="1064">
        <f t="shared" si="45"/>
        <v>0</v>
      </c>
      <c r="AD730" s="1065"/>
      <c r="AE730" s="1065"/>
      <c r="AF730" s="1065"/>
      <c r="AG730" s="1066"/>
      <c r="AH730" s="1193"/>
      <c r="AI730" s="1194"/>
      <c r="AJ730" s="1194"/>
      <c r="AK730" s="1194"/>
      <c r="AL730" s="1195"/>
      <c r="AM730" s="1165" t="str">
        <f t="shared" si="46"/>
        <v/>
      </c>
      <c r="AN730" s="1166"/>
      <c r="AO730" s="1167"/>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276"/>
      <c r="C731" s="1277"/>
      <c r="D731" s="1277"/>
      <c r="E731" s="1277"/>
      <c r="F731" s="1301"/>
      <c r="G731" s="1312"/>
      <c r="H731" s="1313"/>
      <c r="I731" s="1313"/>
      <c r="J731" s="1314"/>
      <c r="K731" s="1189"/>
      <c r="L731" s="1190"/>
      <c r="M731" s="1190"/>
      <c r="N731" s="1191"/>
      <c r="O731" s="1067"/>
      <c r="P731" s="1068"/>
      <c r="Q731" s="1068"/>
      <c r="R731" s="1068"/>
      <c r="S731" s="1069"/>
      <c r="T731" s="1064">
        <f t="shared" si="44"/>
        <v>0</v>
      </c>
      <c r="U731" s="1065"/>
      <c r="V731" s="1065"/>
      <c r="W731" s="1065"/>
      <c r="X731" s="1066"/>
      <c r="Y731" s="1067"/>
      <c r="Z731" s="1068"/>
      <c r="AA731" s="1068"/>
      <c r="AB731" s="1069"/>
      <c r="AC731" s="1064">
        <f t="shared" si="45"/>
        <v>0</v>
      </c>
      <c r="AD731" s="1065"/>
      <c r="AE731" s="1065"/>
      <c r="AF731" s="1065"/>
      <c r="AG731" s="1066"/>
      <c r="AH731" s="1193"/>
      <c r="AI731" s="1194"/>
      <c r="AJ731" s="1194"/>
      <c r="AK731" s="1194"/>
      <c r="AL731" s="1195"/>
      <c r="AM731" s="1165" t="str">
        <f t="shared" si="46"/>
        <v/>
      </c>
      <c r="AN731" s="1166"/>
      <c r="AO731" s="1167"/>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276"/>
      <c r="C732" s="1277"/>
      <c r="D732" s="1277"/>
      <c r="E732" s="1277"/>
      <c r="F732" s="1301"/>
      <c r="G732" s="1312"/>
      <c r="H732" s="1313"/>
      <c r="I732" s="1313"/>
      <c r="J732" s="1314"/>
      <c r="K732" s="1189"/>
      <c r="L732" s="1190"/>
      <c r="M732" s="1190"/>
      <c r="N732" s="1191"/>
      <c r="O732" s="1067"/>
      <c r="P732" s="1068"/>
      <c r="Q732" s="1068"/>
      <c r="R732" s="1068"/>
      <c r="S732" s="1069"/>
      <c r="T732" s="1064">
        <f t="shared" si="44"/>
        <v>0</v>
      </c>
      <c r="U732" s="1065"/>
      <c r="V732" s="1065"/>
      <c r="W732" s="1065"/>
      <c r="X732" s="1066"/>
      <c r="Y732" s="1067"/>
      <c r="Z732" s="1068"/>
      <c r="AA732" s="1068"/>
      <c r="AB732" s="1069"/>
      <c r="AC732" s="1064">
        <f t="shared" si="45"/>
        <v>0</v>
      </c>
      <c r="AD732" s="1065"/>
      <c r="AE732" s="1065"/>
      <c r="AF732" s="1065"/>
      <c r="AG732" s="1066"/>
      <c r="AH732" s="1193"/>
      <c r="AI732" s="1194"/>
      <c r="AJ732" s="1194"/>
      <c r="AK732" s="1194"/>
      <c r="AL732" s="1195"/>
      <c r="AM732" s="1165" t="str">
        <f t="shared" si="46"/>
        <v/>
      </c>
      <c r="AN732" s="1166"/>
      <c r="AO732" s="1167"/>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276"/>
      <c r="C733" s="1277"/>
      <c r="D733" s="1277"/>
      <c r="E733" s="1277"/>
      <c r="F733" s="1301"/>
      <c r="G733" s="1312"/>
      <c r="H733" s="1313"/>
      <c r="I733" s="1313"/>
      <c r="J733" s="1314"/>
      <c r="K733" s="1189"/>
      <c r="L733" s="1190"/>
      <c r="M733" s="1190"/>
      <c r="N733" s="1191"/>
      <c r="O733" s="1067"/>
      <c r="P733" s="1068"/>
      <c r="Q733" s="1068"/>
      <c r="R733" s="1068"/>
      <c r="S733" s="1069"/>
      <c r="T733" s="1064">
        <f t="shared" si="44"/>
        <v>0</v>
      </c>
      <c r="U733" s="1065"/>
      <c r="V733" s="1065"/>
      <c r="W733" s="1065"/>
      <c r="X733" s="1066"/>
      <c r="Y733" s="1067"/>
      <c r="Z733" s="1068"/>
      <c r="AA733" s="1068"/>
      <c r="AB733" s="1069"/>
      <c r="AC733" s="1064">
        <f t="shared" si="45"/>
        <v>0</v>
      </c>
      <c r="AD733" s="1065"/>
      <c r="AE733" s="1065"/>
      <c r="AF733" s="1065"/>
      <c r="AG733" s="1066"/>
      <c r="AH733" s="1193"/>
      <c r="AI733" s="1194"/>
      <c r="AJ733" s="1194"/>
      <c r="AK733" s="1194"/>
      <c r="AL733" s="1195"/>
      <c r="AM733" s="1165" t="str">
        <f t="shared" si="46"/>
        <v/>
      </c>
      <c r="AN733" s="1166"/>
      <c r="AO733" s="1167"/>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276"/>
      <c r="C734" s="1277"/>
      <c r="D734" s="1277"/>
      <c r="E734" s="1277"/>
      <c r="F734" s="1301"/>
      <c r="G734" s="1312"/>
      <c r="H734" s="1313"/>
      <c r="I734" s="1313"/>
      <c r="J734" s="1314"/>
      <c r="K734" s="1189"/>
      <c r="L734" s="1190"/>
      <c r="M734" s="1190"/>
      <c r="N734" s="1191"/>
      <c r="O734" s="1067"/>
      <c r="P734" s="1068"/>
      <c r="Q734" s="1068"/>
      <c r="R734" s="1068"/>
      <c r="S734" s="1069"/>
      <c r="T734" s="1064">
        <f t="shared" si="44"/>
        <v>0</v>
      </c>
      <c r="U734" s="1065"/>
      <c r="V734" s="1065"/>
      <c r="W734" s="1065"/>
      <c r="X734" s="1066"/>
      <c r="Y734" s="1067"/>
      <c r="Z734" s="1068"/>
      <c r="AA734" s="1068"/>
      <c r="AB734" s="1069"/>
      <c r="AC734" s="1064">
        <f t="shared" si="45"/>
        <v>0</v>
      </c>
      <c r="AD734" s="1065"/>
      <c r="AE734" s="1065"/>
      <c r="AF734" s="1065"/>
      <c r="AG734" s="1066"/>
      <c r="AH734" s="1193"/>
      <c r="AI734" s="1194"/>
      <c r="AJ734" s="1194"/>
      <c r="AK734" s="1194"/>
      <c r="AL734" s="1195"/>
      <c r="AM734" s="1165" t="str">
        <f t="shared" si="46"/>
        <v/>
      </c>
      <c r="AN734" s="1166"/>
      <c r="AO734" s="1167"/>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276"/>
      <c r="C735" s="1277"/>
      <c r="D735" s="1277"/>
      <c r="E735" s="1277"/>
      <c r="F735" s="1301"/>
      <c r="G735" s="1312"/>
      <c r="H735" s="1313"/>
      <c r="I735" s="1313"/>
      <c r="J735" s="1314"/>
      <c r="K735" s="1189"/>
      <c r="L735" s="1190"/>
      <c r="M735" s="1190"/>
      <c r="N735" s="1191"/>
      <c r="O735" s="1067"/>
      <c r="P735" s="1068"/>
      <c r="Q735" s="1068"/>
      <c r="R735" s="1068"/>
      <c r="S735" s="1069"/>
      <c r="T735" s="1064">
        <f t="shared" si="44"/>
        <v>0</v>
      </c>
      <c r="U735" s="1065"/>
      <c r="V735" s="1065"/>
      <c r="W735" s="1065"/>
      <c r="X735" s="1066"/>
      <c r="Y735" s="1067"/>
      <c r="Z735" s="1068"/>
      <c r="AA735" s="1068"/>
      <c r="AB735" s="1069"/>
      <c r="AC735" s="1064">
        <f t="shared" si="45"/>
        <v>0</v>
      </c>
      <c r="AD735" s="1065"/>
      <c r="AE735" s="1065"/>
      <c r="AF735" s="1065"/>
      <c r="AG735" s="1066"/>
      <c r="AH735" s="1193"/>
      <c r="AI735" s="1194"/>
      <c r="AJ735" s="1194"/>
      <c r="AK735" s="1194"/>
      <c r="AL735" s="1195"/>
      <c r="AM735" s="1165" t="str">
        <f t="shared" si="46"/>
        <v/>
      </c>
      <c r="AN735" s="1166"/>
      <c r="AO735" s="1167"/>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276"/>
      <c r="C736" s="1277"/>
      <c r="D736" s="1277"/>
      <c r="E736" s="1277"/>
      <c r="F736" s="1301"/>
      <c r="G736" s="1312"/>
      <c r="H736" s="1313"/>
      <c r="I736" s="1313"/>
      <c r="J736" s="1314"/>
      <c r="K736" s="1189"/>
      <c r="L736" s="1190"/>
      <c r="M736" s="1190"/>
      <c r="N736" s="1191"/>
      <c r="O736" s="1067"/>
      <c r="P736" s="1068"/>
      <c r="Q736" s="1068"/>
      <c r="R736" s="1068"/>
      <c r="S736" s="1069"/>
      <c r="T736" s="1064">
        <f t="shared" si="44"/>
        <v>0</v>
      </c>
      <c r="U736" s="1065"/>
      <c r="V736" s="1065"/>
      <c r="W736" s="1065"/>
      <c r="X736" s="1066"/>
      <c r="Y736" s="1067"/>
      <c r="Z736" s="1068"/>
      <c r="AA736" s="1068"/>
      <c r="AB736" s="1069"/>
      <c r="AC736" s="1064">
        <f t="shared" si="45"/>
        <v>0</v>
      </c>
      <c r="AD736" s="1065"/>
      <c r="AE736" s="1065"/>
      <c r="AF736" s="1065"/>
      <c r="AG736" s="1066"/>
      <c r="AH736" s="1193"/>
      <c r="AI736" s="1194"/>
      <c r="AJ736" s="1194"/>
      <c r="AK736" s="1194"/>
      <c r="AL736" s="1195"/>
      <c r="AM736" s="1165" t="str">
        <f t="shared" si="46"/>
        <v/>
      </c>
      <c r="AN736" s="1166"/>
      <c r="AO736" s="1167"/>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276"/>
      <c r="C737" s="1277"/>
      <c r="D737" s="1277"/>
      <c r="E737" s="1277"/>
      <c r="F737" s="1301"/>
      <c r="G737" s="1312"/>
      <c r="H737" s="1313"/>
      <c r="I737" s="1313"/>
      <c r="J737" s="1314"/>
      <c r="K737" s="1189"/>
      <c r="L737" s="1190"/>
      <c r="M737" s="1190"/>
      <c r="N737" s="1191"/>
      <c r="O737" s="1067"/>
      <c r="P737" s="1068"/>
      <c r="Q737" s="1068"/>
      <c r="R737" s="1068"/>
      <c r="S737" s="1069"/>
      <c r="T737" s="1064">
        <f t="shared" si="34"/>
        <v>0</v>
      </c>
      <c r="U737" s="1065"/>
      <c r="V737" s="1065"/>
      <c r="W737" s="1065"/>
      <c r="X737" s="1066"/>
      <c r="Y737" s="1067"/>
      <c r="Z737" s="1068"/>
      <c r="AA737" s="1068"/>
      <c r="AB737" s="1069"/>
      <c r="AC737" s="1064">
        <f t="shared" si="35"/>
        <v>0</v>
      </c>
      <c r="AD737" s="1065"/>
      <c r="AE737" s="1065"/>
      <c r="AF737" s="1065"/>
      <c r="AG737" s="1066"/>
      <c r="AH737" s="1193"/>
      <c r="AI737" s="1194"/>
      <c r="AJ737" s="1194"/>
      <c r="AK737" s="1194"/>
      <c r="AL737" s="1195"/>
      <c r="AM737" s="1165" t="str">
        <f>IF($AH737&gt;0,($AC737/$AV737), "")</f>
        <v/>
      </c>
      <c r="AN737" s="1166"/>
      <c r="AO737" s="1167"/>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92" t="s">
        <v>875</v>
      </c>
      <c r="C738" s="993"/>
      <c r="D738" s="993"/>
      <c r="E738" s="993"/>
      <c r="F738" s="994"/>
      <c r="G738" s="1436">
        <f>SUM(G703:J737)</f>
        <v>49</v>
      </c>
      <c r="H738" s="1437"/>
      <c r="I738" s="1437"/>
      <c r="J738" s="1438"/>
      <c r="O738" s="427" t="s">
        <v>874</v>
      </c>
      <c r="P738" s="166"/>
      <c r="Q738" s="166"/>
      <c r="R738" s="166"/>
      <c r="S738" s="839"/>
      <c r="T738" s="1064">
        <f>SUM(T703:X737)</f>
        <v>57961</v>
      </c>
      <c r="U738" s="1065"/>
      <c r="V738" s="1065"/>
      <c r="W738" s="1065"/>
      <c r="X738" s="1066"/>
      <c r="AC738" s="840" t="s">
        <v>1136</v>
      </c>
      <c r="AD738" s="841"/>
      <c r="AE738" s="841"/>
      <c r="AF738" s="841"/>
      <c r="AG738" s="842"/>
      <c r="AH738" s="1168">
        <f>BA738</f>
        <v>0.36326530612244895</v>
      </c>
      <c r="AI738" s="1169"/>
      <c r="AJ738" s="1169"/>
      <c r="AK738" s="1169"/>
      <c r="AL738" s="1170"/>
      <c r="AM738" s="1168">
        <f>IFERROR(BG738,0)</f>
        <v>0.36324247026256978</v>
      </c>
      <c r="AN738" s="1169"/>
      <c r="AO738" s="1170"/>
      <c r="AX738" s="62" t="s">
        <v>873</v>
      </c>
      <c r="AY738" s="451">
        <f>SUM(AY703:AY737)</f>
        <v>49</v>
      </c>
      <c r="AZ738" s="452">
        <f>SUM(AZ703:AZ737)</f>
        <v>1</v>
      </c>
      <c r="BA738" s="452">
        <f>SUM(BA703:BA737)</f>
        <v>0.36326530612244895</v>
      </c>
      <c r="BB738" s="41"/>
      <c r="BC738" s="41"/>
      <c r="BD738" s="41"/>
      <c r="BE738" s="849">
        <f>SUM(BE703:BE737)</f>
        <v>49</v>
      </c>
      <c r="BF738" s="850">
        <f>SUM(BF703:BF737)</f>
        <v>1</v>
      </c>
      <c r="BG738" s="850">
        <f>SUM(BG703:BG737)</f>
        <v>0.36324247026256978</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98" t="s">
        <v>2034</v>
      </c>
      <c r="D739" s="1398"/>
      <c r="E739" s="1398"/>
      <c r="F739" s="1398"/>
      <c r="G739" s="1398"/>
      <c r="H739" s="1398"/>
      <c r="I739" s="1398"/>
      <c r="J739" s="1398"/>
      <c r="K739" s="1398"/>
      <c r="L739" s="1398"/>
      <c r="M739" s="1398"/>
      <c r="N739" s="1398"/>
      <c r="O739" s="1398"/>
      <c r="P739" s="1398"/>
      <c r="Q739" s="1398"/>
      <c r="R739" s="1398"/>
      <c r="S739" s="1398"/>
      <c r="T739" s="1398"/>
      <c r="U739" s="1398"/>
      <c r="V739" s="1398"/>
      <c r="W739" s="1398"/>
      <c r="X739" s="1398"/>
      <c r="Y739" s="1398"/>
      <c r="Z739" s="1398"/>
      <c r="AA739" s="1398"/>
      <c r="AB739" s="1398"/>
      <c r="AC739" s="1398"/>
      <c r="AD739" s="1398"/>
      <c r="AE739" s="1398"/>
      <c r="AF739" s="1398"/>
      <c r="AG739" s="1398"/>
      <c r="AH739" s="1398"/>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98"/>
      <c r="D740" s="1398"/>
      <c r="E740" s="1398"/>
      <c r="F740" s="1398"/>
      <c r="G740" s="1398"/>
      <c r="H740" s="1398"/>
      <c r="I740" s="1398"/>
      <c r="J740" s="1398"/>
      <c r="K740" s="1398"/>
      <c r="L740" s="1398"/>
      <c r="M740" s="1398"/>
      <c r="N740" s="1398"/>
      <c r="O740" s="1398"/>
      <c r="P740" s="1398"/>
      <c r="Q740" s="1398"/>
      <c r="R740" s="1398"/>
      <c r="S740" s="1398"/>
      <c r="T740" s="1398"/>
      <c r="U740" s="1398"/>
      <c r="V740" s="1398"/>
      <c r="W740" s="1398"/>
      <c r="X740" s="1398"/>
      <c r="Y740" s="1398"/>
      <c r="Z740" s="1398"/>
      <c r="AA740" s="1398"/>
      <c r="AB740" s="1398"/>
      <c r="AC740" s="1398"/>
      <c r="AD740" s="1398"/>
      <c r="AE740" s="1398"/>
      <c r="AF740" s="1398"/>
      <c r="AG740" s="1398"/>
      <c r="AH740" s="1398"/>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2035</v>
      </c>
      <c r="D741" s="918"/>
      <c r="E741" s="918"/>
      <c r="F741" s="918"/>
      <c r="G741" s="919"/>
      <c r="H741" s="919"/>
      <c r="I741" s="919"/>
      <c r="J741" s="919"/>
      <c r="K741" s="918"/>
      <c r="L741" s="918"/>
      <c r="M741" s="918"/>
      <c r="N741" s="918"/>
      <c r="O741" s="1455">
        <f>CQ636</f>
        <v>89</v>
      </c>
      <c r="P741" s="1455"/>
      <c r="Q741" s="1455"/>
      <c r="R741" s="1455"/>
      <c r="S741" s="920"/>
      <c r="T741" s="920"/>
      <c r="U741" s="268" t="s">
        <v>2036</v>
      </c>
      <c r="V741" s="918"/>
      <c r="W741" s="918"/>
      <c r="X741" s="918"/>
      <c r="Y741" s="919"/>
      <c r="Z741" s="919"/>
      <c r="AA741" s="919"/>
      <c r="AB741" s="919"/>
      <c r="AC741" s="918"/>
      <c r="AD741" s="918"/>
      <c r="AE741" s="918"/>
      <c r="AF741" s="918"/>
      <c r="AG741" s="1390">
        <v>18</v>
      </c>
      <c r="AH741" s="1390"/>
      <c r="AI741" s="1390"/>
      <c r="AJ741" s="1390"/>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027" t="str">
        <f>IF(G738&lt;&gt;AG441,"! Total Low-Income Units in the Unit Mix Table above does not match the number of Total Low-Income Units on row #"&amp;TEXT(ROW(AG441),"#"),"")</f>
        <v/>
      </c>
      <c r="D742" s="1027"/>
      <c r="E742" s="1027"/>
      <c r="F742" s="1027"/>
      <c r="G742" s="1027"/>
      <c r="H742" s="1027"/>
      <c r="I742" s="1027"/>
      <c r="J742" s="1027"/>
      <c r="K742" s="1027"/>
      <c r="L742" s="1027"/>
      <c r="M742" s="1027"/>
      <c r="N742" s="1027"/>
      <c r="O742" s="1027"/>
      <c r="P742" s="1027"/>
      <c r="Q742" s="1027"/>
      <c r="R742" s="1027"/>
      <c r="S742" s="1027"/>
      <c r="T742" s="1027"/>
      <c r="U742" s="1027"/>
      <c r="V742" s="1027"/>
      <c r="W742" s="1027"/>
      <c r="X742" s="1027"/>
      <c r="Y742" s="1027"/>
      <c r="Z742" s="1027"/>
      <c r="AA742" s="1027"/>
      <c r="AB742" s="1027"/>
      <c r="AC742" s="1027"/>
      <c r="AD742" s="1027"/>
      <c r="AE742" s="1027"/>
      <c r="AF742" s="1027"/>
      <c r="AG742" s="1027"/>
      <c r="AH742" s="1027"/>
      <c r="AI742" s="1027"/>
      <c r="AJ742" s="1027"/>
      <c r="AK742" s="1027"/>
      <c r="AL742" s="1027"/>
      <c r="AM742" s="1027"/>
      <c r="AN742" s="1027"/>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027"/>
      <c r="D743" s="1027"/>
      <c r="E743" s="1027"/>
      <c r="F743" s="1027"/>
      <c r="G743" s="1027"/>
      <c r="H743" s="1027"/>
      <c r="I743" s="1027"/>
      <c r="J743" s="1027"/>
      <c r="K743" s="1027"/>
      <c r="L743" s="1027"/>
      <c r="M743" s="1027"/>
      <c r="N743" s="1027"/>
      <c r="O743" s="1027"/>
      <c r="P743" s="1027"/>
      <c r="Q743" s="1027"/>
      <c r="R743" s="1027"/>
      <c r="S743" s="1027"/>
      <c r="T743" s="1027"/>
      <c r="U743" s="1027"/>
      <c r="V743" s="1027"/>
      <c r="W743" s="1027"/>
      <c r="X743" s="1027"/>
      <c r="Y743" s="1027"/>
      <c r="Z743" s="1027"/>
      <c r="AA743" s="1027"/>
      <c r="AB743" s="1027"/>
      <c r="AC743" s="1027"/>
      <c r="AD743" s="1027"/>
      <c r="AE743" s="1027"/>
      <c r="AF743" s="1027"/>
      <c r="AG743" s="1027"/>
      <c r="AH743" s="1027"/>
      <c r="AI743" s="1027"/>
      <c r="AJ743" s="1027"/>
      <c r="AK743" s="1027"/>
      <c r="AL743" s="1027"/>
      <c r="AM743" s="1027"/>
      <c r="AN743" s="1027"/>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192" t="s">
        <v>123</v>
      </c>
      <c r="AA744" s="1192"/>
      <c r="AB744" s="1192"/>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434" t="s">
        <v>2032</v>
      </c>
      <c r="C745" s="1434"/>
      <c r="D745" s="1434"/>
      <c r="E745" s="1434"/>
      <c r="F745" s="1434"/>
      <c r="G745" s="1434"/>
      <c r="H745" s="1434"/>
      <c r="I745" s="1434"/>
      <c r="J745" s="1434"/>
      <c r="K745" s="1434"/>
      <c r="L745" s="1434"/>
      <c r="M745" s="1434"/>
      <c r="N745" s="1434"/>
      <c r="O745" s="1434"/>
      <c r="P745" s="1434"/>
      <c r="Q745" s="1434"/>
      <c r="R745" s="1434"/>
      <c r="S745" s="1434"/>
      <c r="T745" s="1434"/>
      <c r="U745" s="1434"/>
      <c r="V745" s="1434"/>
      <c r="W745" s="1434"/>
      <c r="X745" s="1434"/>
      <c r="Y745" s="1434"/>
      <c r="Z745" s="1434"/>
      <c r="AA745" s="1434"/>
      <c r="AB745" s="1434"/>
      <c r="AC745" s="1434"/>
      <c r="AD745" s="1434"/>
      <c r="AE745" s="1434"/>
      <c r="AF745" s="1434"/>
      <c r="AG745" s="1434"/>
      <c r="AH745" s="1434"/>
      <c r="AI745" s="1434"/>
      <c r="AJ745" s="1434"/>
      <c r="AK745" s="1434"/>
      <c r="AL745" s="1434"/>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434"/>
      <c r="C746" s="1434"/>
      <c r="D746" s="1434"/>
      <c r="E746" s="1434"/>
      <c r="F746" s="1434"/>
      <c r="G746" s="1434"/>
      <c r="H746" s="1434"/>
      <c r="I746" s="1434"/>
      <c r="J746" s="1434"/>
      <c r="K746" s="1434"/>
      <c r="L746" s="1434"/>
      <c r="M746" s="1434"/>
      <c r="N746" s="1434"/>
      <c r="O746" s="1434"/>
      <c r="P746" s="1434"/>
      <c r="Q746" s="1434"/>
      <c r="R746" s="1434"/>
      <c r="S746" s="1434"/>
      <c r="T746" s="1434"/>
      <c r="U746" s="1434"/>
      <c r="V746" s="1434"/>
      <c r="W746" s="1434"/>
      <c r="X746" s="1434"/>
      <c r="Y746" s="1434"/>
      <c r="Z746" s="1434"/>
      <c r="AA746" s="1434"/>
      <c r="AB746" s="1434"/>
      <c r="AC746" s="1434"/>
      <c r="AD746" s="1434"/>
      <c r="AE746" s="1434"/>
      <c r="AF746" s="1434"/>
      <c r="AG746" s="1434"/>
      <c r="AH746" s="1434"/>
      <c r="AI746" s="1434"/>
      <c r="AJ746" s="1434"/>
      <c r="AK746" s="1434"/>
      <c r="AL746" s="1434"/>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434" t="s">
        <v>1509</v>
      </c>
      <c r="D748" s="1434"/>
      <c r="E748" s="1434"/>
      <c r="F748" s="1434"/>
      <c r="G748" s="1434"/>
      <c r="H748" s="1434"/>
      <c r="I748" s="1434"/>
      <c r="J748" s="1434"/>
      <c r="K748" s="1434"/>
      <c r="L748" s="1434"/>
      <c r="M748" s="1434"/>
      <c r="N748" s="1434"/>
      <c r="O748" s="1434"/>
      <c r="P748" s="1434"/>
      <c r="Q748" s="1434"/>
      <c r="R748" s="1434"/>
      <c r="S748" s="1434"/>
      <c r="T748" s="1434"/>
      <c r="U748" s="1434"/>
      <c r="V748" s="1434"/>
      <c r="W748" s="1434"/>
      <c r="X748" s="1434"/>
      <c r="Y748" s="1434"/>
      <c r="Z748" s="1434"/>
      <c r="AA748" s="1434"/>
      <c r="AB748" s="1434"/>
      <c r="AC748" s="1434"/>
      <c r="AD748" s="1434"/>
      <c r="AE748" s="1434"/>
      <c r="AF748" s="1434"/>
      <c r="AG748" s="1434"/>
      <c r="AH748" s="1434"/>
      <c r="AI748" s="1434"/>
      <c r="AJ748" s="1434"/>
      <c r="AK748" s="1434"/>
      <c r="AL748" s="1434"/>
      <c r="AM748" s="1434"/>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434"/>
      <c r="D749" s="1434"/>
      <c r="E749" s="1434"/>
      <c r="F749" s="1434"/>
      <c r="G749" s="1434"/>
      <c r="H749" s="1434"/>
      <c r="I749" s="1434"/>
      <c r="J749" s="1434"/>
      <c r="K749" s="1434"/>
      <c r="L749" s="1434"/>
      <c r="M749" s="1434"/>
      <c r="N749" s="1434"/>
      <c r="O749" s="1434"/>
      <c r="P749" s="1434"/>
      <c r="Q749" s="1434"/>
      <c r="R749" s="1434"/>
      <c r="S749" s="1434"/>
      <c r="T749" s="1434"/>
      <c r="U749" s="1434"/>
      <c r="V749" s="1434"/>
      <c r="W749" s="1434"/>
      <c r="X749" s="1434"/>
      <c r="Y749" s="1434"/>
      <c r="Z749" s="1434"/>
      <c r="AA749" s="1434"/>
      <c r="AB749" s="1434"/>
      <c r="AC749" s="1434"/>
      <c r="AD749" s="1434"/>
      <c r="AE749" s="1434"/>
      <c r="AF749" s="1434"/>
      <c r="AG749" s="1434"/>
      <c r="AH749" s="1434"/>
      <c r="AI749" s="1434"/>
      <c r="AJ749" s="1434"/>
      <c r="AK749" s="1434"/>
      <c r="AL749" s="1434"/>
      <c r="AM749" s="1434"/>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434"/>
      <c r="D750" s="1434"/>
      <c r="E750" s="1434"/>
      <c r="F750" s="1434"/>
      <c r="G750" s="1434"/>
      <c r="H750" s="1434"/>
      <c r="I750" s="1434"/>
      <c r="J750" s="1434"/>
      <c r="K750" s="1434"/>
      <c r="L750" s="1434"/>
      <c r="M750" s="1434"/>
      <c r="N750" s="1434"/>
      <c r="O750" s="1434"/>
      <c r="P750" s="1434"/>
      <c r="Q750" s="1434"/>
      <c r="R750" s="1434"/>
      <c r="S750" s="1434"/>
      <c r="T750" s="1434"/>
      <c r="U750" s="1434"/>
      <c r="V750" s="1434"/>
      <c r="W750" s="1434"/>
      <c r="X750" s="1434"/>
      <c r="Y750" s="1434"/>
      <c r="Z750" s="1434"/>
      <c r="AA750" s="1434"/>
      <c r="AB750" s="1434"/>
      <c r="AC750" s="1434"/>
      <c r="AD750" s="1434"/>
      <c r="AE750" s="1434"/>
      <c r="AF750" s="1434"/>
      <c r="AG750" s="1434"/>
      <c r="AH750" s="1434"/>
      <c r="AI750" s="1434"/>
      <c r="AJ750" s="1434"/>
      <c r="AK750" s="1434"/>
      <c r="AL750" s="1434"/>
      <c r="AM750" s="143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434"/>
      <c r="D751" s="1434"/>
      <c r="E751" s="1434"/>
      <c r="F751" s="1434"/>
      <c r="G751" s="1434"/>
      <c r="H751" s="1434"/>
      <c r="I751" s="1434"/>
      <c r="J751" s="1434"/>
      <c r="K751" s="1434"/>
      <c r="L751" s="1434"/>
      <c r="M751" s="1434"/>
      <c r="N751" s="1434"/>
      <c r="O751" s="1434"/>
      <c r="P751" s="1434"/>
      <c r="Q751" s="1434"/>
      <c r="R751" s="1434"/>
      <c r="S751" s="1434"/>
      <c r="T751" s="1434"/>
      <c r="U751" s="1434"/>
      <c r="V751" s="1434"/>
      <c r="W751" s="1434"/>
      <c r="X751" s="1434"/>
      <c r="Y751" s="1434"/>
      <c r="Z751" s="1434"/>
      <c r="AA751" s="1434"/>
      <c r="AB751" s="1434"/>
      <c r="AC751" s="1434"/>
      <c r="AD751" s="1434"/>
      <c r="AE751" s="1434"/>
      <c r="AF751" s="1434"/>
      <c r="AG751" s="1434"/>
      <c r="AH751" s="1434"/>
      <c r="AI751" s="1434"/>
      <c r="AJ751" s="1434"/>
      <c r="AK751" s="1434"/>
      <c r="AL751" s="1434"/>
      <c r="AM751" s="1434"/>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434"/>
      <c r="D752" s="1434"/>
      <c r="E752" s="1434"/>
      <c r="F752" s="1434"/>
      <c r="G752" s="1434"/>
      <c r="H752" s="1434"/>
      <c r="I752" s="1434"/>
      <c r="J752" s="1434"/>
      <c r="K752" s="1434"/>
      <c r="L752" s="1434"/>
      <c r="M752" s="1434"/>
      <c r="N752" s="1434"/>
      <c r="O752" s="1434"/>
      <c r="P752" s="1434"/>
      <c r="Q752" s="1434"/>
      <c r="R752" s="1434"/>
      <c r="S752" s="1434"/>
      <c r="T752" s="1434"/>
      <c r="U752" s="1434"/>
      <c r="V752" s="1434"/>
      <c r="W752" s="1434"/>
      <c r="X752" s="1434"/>
      <c r="Y752" s="1434"/>
      <c r="Z752" s="1434"/>
      <c r="AA752" s="1434"/>
      <c r="AB752" s="1434"/>
      <c r="AC752" s="1434"/>
      <c r="AD752" s="1434"/>
      <c r="AE752" s="1434"/>
      <c r="AF752" s="1434"/>
      <c r="AG752" s="1434"/>
      <c r="AH752" s="1434"/>
      <c r="AI752" s="1434"/>
      <c r="AJ752" s="1434"/>
      <c r="AK752" s="1434"/>
      <c r="AL752" s="1434"/>
      <c r="AM752" s="1434"/>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434"/>
      <c r="D753" s="1434"/>
      <c r="E753" s="1434"/>
      <c r="F753" s="1434"/>
      <c r="G753" s="1434"/>
      <c r="H753" s="1434"/>
      <c r="I753" s="1434"/>
      <c r="J753" s="1434"/>
      <c r="K753" s="1434"/>
      <c r="L753" s="1434"/>
      <c r="M753" s="1434"/>
      <c r="N753" s="1434"/>
      <c r="O753" s="1434"/>
      <c r="P753" s="1434"/>
      <c r="Q753" s="1434"/>
      <c r="R753" s="1434"/>
      <c r="S753" s="1434"/>
      <c r="T753" s="1434"/>
      <c r="U753" s="1434"/>
      <c r="V753" s="1434"/>
      <c r="W753" s="1434"/>
      <c r="X753" s="1434"/>
      <c r="Y753" s="1434"/>
      <c r="Z753" s="1434"/>
      <c r="AA753" s="1434"/>
      <c r="AB753" s="1434"/>
      <c r="AC753" s="1434"/>
      <c r="AD753" s="1434"/>
      <c r="AE753" s="1434"/>
      <c r="AF753" s="1434"/>
      <c r="AG753" s="1434"/>
      <c r="AH753" s="1434"/>
      <c r="AI753" s="1434"/>
      <c r="AJ753" s="1434"/>
      <c r="AK753" s="1434"/>
      <c r="AL753" s="1434"/>
      <c r="AM753" s="1434"/>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434"/>
      <c r="D754" s="1434"/>
      <c r="E754" s="1434"/>
      <c r="F754" s="1434"/>
      <c r="G754" s="1434"/>
      <c r="H754" s="1434"/>
      <c r="I754" s="1434"/>
      <c r="J754" s="1434"/>
      <c r="K754" s="1434"/>
      <c r="L754" s="1434"/>
      <c r="M754" s="1434"/>
      <c r="N754" s="1434"/>
      <c r="O754" s="1434"/>
      <c r="P754" s="1434"/>
      <c r="Q754" s="1434"/>
      <c r="R754" s="1434"/>
      <c r="S754" s="1434"/>
      <c r="T754" s="1434"/>
      <c r="U754" s="1434"/>
      <c r="V754" s="1434"/>
      <c r="W754" s="1434"/>
      <c r="X754" s="1434"/>
      <c r="Y754" s="1434"/>
      <c r="Z754" s="1434"/>
      <c r="AA754" s="1434"/>
      <c r="AB754" s="1434"/>
      <c r="AC754" s="1434"/>
      <c r="AD754" s="1434"/>
      <c r="AE754" s="1434"/>
      <c r="AF754" s="1434"/>
      <c r="AG754" s="1434"/>
      <c r="AH754" s="1434"/>
      <c r="AI754" s="1434"/>
      <c r="AJ754" s="1434"/>
      <c r="AK754" s="1434"/>
      <c r="AL754" s="1434"/>
      <c r="AM754" s="143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434"/>
      <c r="D755" s="1434"/>
      <c r="E755" s="1434"/>
      <c r="F755" s="1434"/>
      <c r="G755" s="1434"/>
      <c r="H755" s="1434"/>
      <c r="I755" s="1434"/>
      <c r="J755" s="1434"/>
      <c r="K755" s="1434"/>
      <c r="L755" s="1434"/>
      <c r="M755" s="1434"/>
      <c r="N755" s="1434"/>
      <c r="O755" s="1434"/>
      <c r="P755" s="1434"/>
      <c r="Q755" s="1434"/>
      <c r="R755" s="1434"/>
      <c r="S755" s="1434"/>
      <c r="T755" s="1434"/>
      <c r="U755" s="1434"/>
      <c r="V755" s="1434"/>
      <c r="W755" s="1434"/>
      <c r="X755" s="1434"/>
      <c r="Y755" s="1434"/>
      <c r="Z755" s="1434"/>
      <c r="AA755" s="1434"/>
      <c r="AB755" s="1434"/>
      <c r="AC755" s="1434"/>
      <c r="AD755" s="1434"/>
      <c r="AE755" s="1434"/>
      <c r="AF755" s="1434"/>
      <c r="AG755" s="1434"/>
      <c r="AH755" s="1434"/>
      <c r="AI755" s="1434"/>
      <c r="AJ755" s="1434"/>
      <c r="AK755" s="1434"/>
      <c r="AL755" s="1434"/>
      <c r="AM755" s="143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180" t="s">
        <v>53</v>
      </c>
      <c r="K756" s="1181"/>
      <c r="L756" s="1181"/>
      <c r="M756" s="1181"/>
      <c r="N756" s="1182"/>
      <c r="O756" s="1397" t="s">
        <v>255</v>
      </c>
      <c r="P756" s="1397"/>
      <c r="Q756" s="1397"/>
      <c r="R756" s="1397"/>
      <c r="S756" s="1397"/>
      <c r="T756" s="1171" t="s">
        <v>1968</v>
      </c>
      <c r="U756" s="1172"/>
      <c r="V756" s="1172"/>
      <c r="W756" s="1173"/>
      <c r="X756" s="1180" t="s">
        <v>587</v>
      </c>
      <c r="Y756" s="1181"/>
      <c r="Z756" s="1181"/>
      <c r="AA756" s="1181"/>
      <c r="AB756" s="1182"/>
      <c r="AC756" s="1180" t="s">
        <v>256</v>
      </c>
      <c r="AD756" s="1181"/>
      <c r="AE756" s="1181"/>
      <c r="AF756" s="1181"/>
      <c r="AG756" s="1182"/>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183"/>
      <c r="K757" s="1184"/>
      <c r="L757" s="1184"/>
      <c r="M757" s="1184"/>
      <c r="N757" s="1185"/>
      <c r="O757" s="1397"/>
      <c r="P757" s="1397"/>
      <c r="Q757" s="1397"/>
      <c r="R757" s="1397"/>
      <c r="S757" s="1397"/>
      <c r="T757" s="1174"/>
      <c r="U757" s="1175"/>
      <c r="V757" s="1175"/>
      <c r="W757" s="1176"/>
      <c r="X757" s="1183"/>
      <c r="Y757" s="1184"/>
      <c r="Z757" s="1184"/>
      <c r="AA757" s="1184"/>
      <c r="AB757" s="1185"/>
      <c r="AC757" s="1183"/>
      <c r="AD757" s="1184"/>
      <c r="AE757" s="1184"/>
      <c r="AF757" s="1184"/>
      <c r="AG757" s="1185"/>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183"/>
      <c r="K758" s="1184"/>
      <c r="L758" s="1184"/>
      <c r="M758" s="1184"/>
      <c r="N758" s="1185"/>
      <c r="O758" s="1397"/>
      <c r="P758" s="1397"/>
      <c r="Q758" s="1397"/>
      <c r="R758" s="1397"/>
      <c r="S758" s="1397"/>
      <c r="T758" s="1174"/>
      <c r="U758" s="1175"/>
      <c r="V758" s="1175"/>
      <c r="W758" s="1176"/>
      <c r="X758" s="1183"/>
      <c r="Y758" s="1184"/>
      <c r="Z758" s="1184"/>
      <c r="AA758" s="1184"/>
      <c r="AB758" s="1185"/>
      <c r="AC758" s="1183"/>
      <c r="AD758" s="1184"/>
      <c r="AE758" s="1184"/>
      <c r="AF758" s="1184"/>
      <c r="AG758" s="1185"/>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186"/>
      <c r="K759" s="1187"/>
      <c r="L759" s="1187"/>
      <c r="M759" s="1187"/>
      <c r="N759" s="1188"/>
      <c r="O759" s="1397"/>
      <c r="P759" s="1397"/>
      <c r="Q759" s="1397"/>
      <c r="R759" s="1397"/>
      <c r="S759" s="1397"/>
      <c r="T759" s="1177"/>
      <c r="U759" s="1178"/>
      <c r="V759" s="1178"/>
      <c r="W759" s="1179"/>
      <c r="X759" s="1186"/>
      <c r="Y759" s="1187"/>
      <c r="Z759" s="1187"/>
      <c r="AA759" s="1187"/>
      <c r="AB759" s="1188"/>
      <c r="AC759" s="1186"/>
      <c r="AD759" s="1187"/>
      <c r="AE759" s="1187"/>
      <c r="AF759" s="1187"/>
      <c r="AG759" s="1188"/>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276" t="s">
        <v>779</v>
      </c>
      <c r="K760" s="1277"/>
      <c r="L760" s="1277"/>
      <c r="M760" s="1277"/>
      <c r="N760" s="1301"/>
      <c r="O760" s="1322">
        <v>1</v>
      </c>
      <c r="P760" s="1322"/>
      <c r="Q760" s="1322"/>
      <c r="R760" s="1322"/>
      <c r="S760" s="1322"/>
      <c r="T760" s="1189">
        <v>910</v>
      </c>
      <c r="U760" s="1190"/>
      <c r="V760" s="1190"/>
      <c r="W760" s="1191"/>
      <c r="X760" s="1067">
        <v>0</v>
      </c>
      <c r="Y760" s="1068"/>
      <c r="Z760" s="1068"/>
      <c r="AA760" s="1068"/>
      <c r="AB760" s="1069"/>
      <c r="AC760" s="1064">
        <f>X760*O760</f>
        <v>0</v>
      </c>
      <c r="AD760" s="1065"/>
      <c r="AE760" s="1065"/>
      <c r="AF760" s="1065"/>
      <c r="AG760" s="1066"/>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276"/>
      <c r="K761" s="1277"/>
      <c r="L761" s="1277"/>
      <c r="M761" s="1277"/>
      <c r="N761" s="1301"/>
      <c r="O761" s="1322"/>
      <c r="P761" s="1322"/>
      <c r="Q761" s="1322"/>
      <c r="R761" s="1322"/>
      <c r="S761" s="1322"/>
      <c r="T761" s="1189"/>
      <c r="U761" s="1190"/>
      <c r="V761" s="1190"/>
      <c r="W761" s="1191"/>
      <c r="X761" s="1067"/>
      <c r="Y761" s="1068"/>
      <c r="Z761" s="1068"/>
      <c r="AA761" s="1068"/>
      <c r="AB761" s="1069"/>
      <c r="AC761" s="1064">
        <f>X761*O761</f>
        <v>0</v>
      </c>
      <c r="AD761" s="1065"/>
      <c r="AE761" s="1065"/>
      <c r="AF761" s="1065"/>
      <c r="AG761" s="1066"/>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276"/>
      <c r="K762" s="1277"/>
      <c r="L762" s="1277"/>
      <c r="M762" s="1277"/>
      <c r="N762" s="1301"/>
      <c r="O762" s="1322"/>
      <c r="P762" s="1322"/>
      <c r="Q762" s="1322"/>
      <c r="R762" s="1322"/>
      <c r="S762" s="1322"/>
      <c r="T762" s="1189"/>
      <c r="U762" s="1190"/>
      <c r="V762" s="1190"/>
      <c r="W762" s="1191"/>
      <c r="X762" s="1067"/>
      <c r="Y762" s="1068"/>
      <c r="Z762" s="1068"/>
      <c r="AA762" s="1068"/>
      <c r="AB762" s="1069"/>
      <c r="AC762" s="1064">
        <f>X762*O762</f>
        <v>0</v>
      </c>
      <c r="AD762" s="1065"/>
      <c r="AE762" s="1065"/>
      <c r="AF762" s="1065"/>
      <c r="AG762" s="106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276"/>
      <c r="K763" s="1277"/>
      <c r="L763" s="1277"/>
      <c r="M763" s="1277"/>
      <c r="N763" s="1301"/>
      <c r="O763" s="1322"/>
      <c r="P763" s="1322"/>
      <c r="Q763" s="1322"/>
      <c r="R763" s="1322"/>
      <c r="S763" s="1322"/>
      <c r="T763" s="1189"/>
      <c r="U763" s="1190"/>
      <c r="V763" s="1190"/>
      <c r="W763" s="1191"/>
      <c r="X763" s="1067"/>
      <c r="Y763" s="1068"/>
      <c r="Z763" s="1068"/>
      <c r="AA763" s="1068"/>
      <c r="AB763" s="1069"/>
      <c r="AC763" s="1064">
        <f>X763*O763</f>
        <v>0</v>
      </c>
      <c r="AD763" s="1065"/>
      <c r="AE763" s="1065"/>
      <c r="AF763" s="1065"/>
      <c r="AG763" s="106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992" t="s">
        <v>875</v>
      </c>
      <c r="K764" s="993"/>
      <c r="L764" s="993"/>
      <c r="M764" s="993"/>
      <c r="N764" s="994"/>
      <c r="O764" s="1207">
        <f>SUM(O760:S763)</f>
        <v>1</v>
      </c>
      <c r="P764" s="1208"/>
      <c r="Q764" s="1208"/>
      <c r="R764" s="1208"/>
      <c r="S764" s="1209"/>
      <c r="X764" s="992" t="s">
        <v>874</v>
      </c>
      <c r="Y764" s="993"/>
      <c r="Z764" s="993"/>
      <c r="AA764" s="993"/>
      <c r="AB764" s="994"/>
      <c r="AC764" s="1064">
        <f>SUM(AC760:AG763)</f>
        <v>0</v>
      </c>
      <c r="AD764" s="1065"/>
      <c r="AE764" s="1065"/>
      <c r="AF764" s="1065"/>
      <c r="AG764" s="106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55" t="s">
        <v>480</v>
      </c>
      <c r="K766" s="1255"/>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180" t="s">
        <v>53</v>
      </c>
      <c r="K770" s="1181"/>
      <c r="L770" s="1181"/>
      <c r="M770" s="1181"/>
      <c r="N770" s="1182"/>
      <c r="O770" s="1397" t="s">
        <v>255</v>
      </c>
      <c r="P770" s="1397"/>
      <c r="Q770" s="1397"/>
      <c r="R770" s="1397"/>
      <c r="S770" s="1397"/>
      <c r="T770" s="1171" t="s">
        <v>1968</v>
      </c>
      <c r="U770" s="1172"/>
      <c r="V770" s="1172"/>
      <c r="W770" s="1173"/>
      <c r="X770" s="1180" t="s">
        <v>587</v>
      </c>
      <c r="Y770" s="1181"/>
      <c r="Z770" s="1181"/>
      <c r="AA770" s="1181"/>
      <c r="AB770" s="1182"/>
      <c r="AC770" s="1180" t="s">
        <v>256</v>
      </c>
      <c r="AD770" s="1181"/>
      <c r="AE770" s="1181"/>
      <c r="AF770" s="1181"/>
      <c r="AG770" s="118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183"/>
      <c r="K771" s="1184"/>
      <c r="L771" s="1184"/>
      <c r="M771" s="1184"/>
      <c r="N771" s="1185"/>
      <c r="O771" s="1397"/>
      <c r="P771" s="1397"/>
      <c r="Q771" s="1397"/>
      <c r="R771" s="1397"/>
      <c r="S771" s="1397"/>
      <c r="T771" s="1174"/>
      <c r="U771" s="1175"/>
      <c r="V771" s="1175"/>
      <c r="W771" s="1176"/>
      <c r="X771" s="1183"/>
      <c r="Y771" s="1184"/>
      <c r="Z771" s="1184"/>
      <c r="AA771" s="1184"/>
      <c r="AB771" s="1185"/>
      <c r="AC771" s="1183"/>
      <c r="AD771" s="1184"/>
      <c r="AE771" s="1184"/>
      <c r="AF771" s="1184"/>
      <c r="AG771" s="118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183"/>
      <c r="K772" s="1184"/>
      <c r="L772" s="1184"/>
      <c r="M772" s="1184"/>
      <c r="N772" s="1185"/>
      <c r="O772" s="1397"/>
      <c r="P772" s="1397"/>
      <c r="Q772" s="1397"/>
      <c r="R772" s="1397"/>
      <c r="S772" s="1397"/>
      <c r="T772" s="1174"/>
      <c r="U772" s="1175"/>
      <c r="V772" s="1175"/>
      <c r="W772" s="1176"/>
      <c r="X772" s="1183"/>
      <c r="Y772" s="1184"/>
      <c r="Z772" s="1184"/>
      <c r="AA772" s="1184"/>
      <c r="AB772" s="1185"/>
      <c r="AC772" s="1183"/>
      <c r="AD772" s="1184"/>
      <c r="AE772" s="1184"/>
      <c r="AF772" s="1184"/>
      <c r="AG772" s="118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186"/>
      <c r="K773" s="1187"/>
      <c r="L773" s="1187"/>
      <c r="M773" s="1187"/>
      <c r="N773" s="1188"/>
      <c r="O773" s="1397"/>
      <c r="P773" s="1397"/>
      <c r="Q773" s="1397"/>
      <c r="R773" s="1397"/>
      <c r="S773" s="1397"/>
      <c r="T773" s="1177"/>
      <c r="U773" s="1178"/>
      <c r="V773" s="1178"/>
      <c r="W773" s="1179"/>
      <c r="X773" s="1186"/>
      <c r="Y773" s="1187"/>
      <c r="Z773" s="1187"/>
      <c r="AA773" s="1187"/>
      <c r="AB773" s="1188"/>
      <c r="AC773" s="1186"/>
      <c r="AD773" s="1187"/>
      <c r="AE773" s="1187"/>
      <c r="AF773" s="1187"/>
      <c r="AG773" s="118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276"/>
      <c r="K774" s="1277"/>
      <c r="L774" s="1277"/>
      <c r="M774" s="1277"/>
      <c r="N774" s="1301"/>
      <c r="O774" s="1322"/>
      <c r="P774" s="1322"/>
      <c r="Q774" s="1322"/>
      <c r="R774" s="1322"/>
      <c r="S774" s="1322"/>
      <c r="T774" s="1189"/>
      <c r="U774" s="1190"/>
      <c r="V774" s="1190"/>
      <c r="W774" s="1191"/>
      <c r="X774" s="1067"/>
      <c r="Y774" s="1068"/>
      <c r="Z774" s="1068"/>
      <c r="AA774" s="1068"/>
      <c r="AB774" s="1069"/>
      <c r="AC774" s="1064">
        <f t="shared" ref="AC774:AC783" si="53">X774*O774</f>
        <v>0</v>
      </c>
      <c r="AD774" s="1065"/>
      <c r="AE774" s="1065"/>
      <c r="AF774" s="1065"/>
      <c r="AG774" s="1066"/>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276"/>
      <c r="K775" s="1277"/>
      <c r="L775" s="1277"/>
      <c r="M775" s="1277"/>
      <c r="N775" s="1301"/>
      <c r="O775" s="1322"/>
      <c r="P775" s="1322"/>
      <c r="Q775" s="1322"/>
      <c r="R775" s="1322"/>
      <c r="S775" s="1322"/>
      <c r="T775" s="1189"/>
      <c r="U775" s="1190"/>
      <c r="V775" s="1190"/>
      <c r="W775" s="1191"/>
      <c r="X775" s="1067"/>
      <c r="Y775" s="1068"/>
      <c r="Z775" s="1068"/>
      <c r="AA775" s="1068"/>
      <c r="AB775" s="1069"/>
      <c r="AC775" s="1064">
        <f t="shared" si="53"/>
        <v>0</v>
      </c>
      <c r="AD775" s="1065"/>
      <c r="AE775" s="1065"/>
      <c r="AF775" s="1065"/>
      <c r="AG775" s="1066"/>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276"/>
      <c r="K776" s="1277"/>
      <c r="L776" s="1277"/>
      <c r="M776" s="1277"/>
      <c r="N776" s="1301"/>
      <c r="O776" s="1322"/>
      <c r="P776" s="1322"/>
      <c r="Q776" s="1322"/>
      <c r="R776" s="1322"/>
      <c r="S776" s="1322"/>
      <c r="T776" s="1189"/>
      <c r="U776" s="1190"/>
      <c r="V776" s="1190"/>
      <c r="W776" s="1191"/>
      <c r="X776" s="1067"/>
      <c r="Y776" s="1068"/>
      <c r="Z776" s="1068"/>
      <c r="AA776" s="1068"/>
      <c r="AB776" s="1069"/>
      <c r="AC776" s="1064">
        <f t="shared" si="53"/>
        <v>0</v>
      </c>
      <c r="AD776" s="1065"/>
      <c r="AE776" s="1065"/>
      <c r="AF776" s="1065"/>
      <c r="AG776" s="1066"/>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276"/>
      <c r="K777" s="1277"/>
      <c r="L777" s="1277"/>
      <c r="M777" s="1277"/>
      <c r="N777" s="1301"/>
      <c r="O777" s="1322"/>
      <c r="P777" s="1322"/>
      <c r="Q777" s="1322"/>
      <c r="R777" s="1322"/>
      <c r="S777" s="1322"/>
      <c r="T777" s="1189"/>
      <c r="U777" s="1190"/>
      <c r="V777" s="1190"/>
      <c r="W777" s="1191"/>
      <c r="X777" s="1067"/>
      <c r="Y777" s="1068"/>
      <c r="Z777" s="1068"/>
      <c r="AA777" s="1068"/>
      <c r="AB777" s="1069"/>
      <c r="AC777" s="1064">
        <f t="shared" si="53"/>
        <v>0</v>
      </c>
      <c r="AD777" s="1065"/>
      <c r="AE777" s="1065"/>
      <c r="AF777" s="1065"/>
      <c r="AG777" s="106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276"/>
      <c r="K778" s="1277"/>
      <c r="L778" s="1277"/>
      <c r="M778" s="1277"/>
      <c r="N778" s="1301"/>
      <c r="O778" s="1322"/>
      <c r="P778" s="1322"/>
      <c r="Q778" s="1322"/>
      <c r="R778" s="1322"/>
      <c r="S778" s="1322"/>
      <c r="T778" s="1189"/>
      <c r="U778" s="1190"/>
      <c r="V778" s="1190"/>
      <c r="W778" s="1191"/>
      <c r="X778" s="1067"/>
      <c r="Y778" s="1068"/>
      <c r="Z778" s="1068"/>
      <c r="AA778" s="1068"/>
      <c r="AB778" s="1069"/>
      <c r="AC778" s="1064">
        <f t="shared" si="53"/>
        <v>0</v>
      </c>
      <c r="AD778" s="1065"/>
      <c r="AE778" s="1065"/>
      <c r="AF778" s="1065"/>
      <c r="AG778" s="106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276"/>
      <c r="K779" s="1277"/>
      <c r="L779" s="1277"/>
      <c r="M779" s="1277"/>
      <c r="N779" s="1301"/>
      <c r="O779" s="1322"/>
      <c r="P779" s="1322"/>
      <c r="Q779" s="1322"/>
      <c r="R779" s="1322"/>
      <c r="S779" s="1322"/>
      <c r="T779" s="1189"/>
      <c r="U779" s="1190"/>
      <c r="V779" s="1190"/>
      <c r="W779" s="1191"/>
      <c r="X779" s="1067"/>
      <c r="Y779" s="1068"/>
      <c r="Z779" s="1068"/>
      <c r="AA779" s="1068"/>
      <c r="AB779" s="1069"/>
      <c r="AC779" s="1064">
        <f t="shared" si="53"/>
        <v>0</v>
      </c>
      <c r="AD779" s="1065"/>
      <c r="AE779" s="1065"/>
      <c r="AF779" s="1065"/>
      <c r="AG779" s="106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276"/>
      <c r="K780" s="1277"/>
      <c r="L780" s="1277"/>
      <c r="M780" s="1277"/>
      <c r="N780" s="1301"/>
      <c r="O780" s="1322"/>
      <c r="P780" s="1322"/>
      <c r="Q780" s="1322"/>
      <c r="R780" s="1322"/>
      <c r="S780" s="1322"/>
      <c r="T780" s="1189"/>
      <c r="U780" s="1190"/>
      <c r="V780" s="1190"/>
      <c r="W780" s="1191"/>
      <c r="X780" s="1067"/>
      <c r="Y780" s="1068"/>
      <c r="Z780" s="1068"/>
      <c r="AA780" s="1068"/>
      <c r="AB780" s="1069"/>
      <c r="AC780" s="1064">
        <f t="shared" si="53"/>
        <v>0</v>
      </c>
      <c r="AD780" s="1065"/>
      <c r="AE780" s="1065"/>
      <c r="AF780" s="1065"/>
      <c r="AG780" s="106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276"/>
      <c r="K781" s="1277"/>
      <c r="L781" s="1277"/>
      <c r="M781" s="1277"/>
      <c r="N781" s="1301"/>
      <c r="O781" s="1322"/>
      <c r="P781" s="1322"/>
      <c r="Q781" s="1322"/>
      <c r="R781" s="1322"/>
      <c r="S781" s="1322"/>
      <c r="T781" s="1189"/>
      <c r="U781" s="1190"/>
      <c r="V781" s="1190"/>
      <c r="W781" s="1191"/>
      <c r="X781" s="1067"/>
      <c r="Y781" s="1068"/>
      <c r="Z781" s="1068"/>
      <c r="AA781" s="1068"/>
      <c r="AB781" s="1069"/>
      <c r="AC781" s="1064">
        <f t="shared" si="53"/>
        <v>0</v>
      </c>
      <c r="AD781" s="1065"/>
      <c r="AE781" s="1065"/>
      <c r="AF781" s="1065"/>
      <c r="AG781" s="106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276"/>
      <c r="K782" s="1277"/>
      <c r="L782" s="1277"/>
      <c r="M782" s="1277"/>
      <c r="N782" s="1301"/>
      <c r="O782" s="1322"/>
      <c r="P782" s="1322"/>
      <c r="Q782" s="1322"/>
      <c r="R782" s="1322"/>
      <c r="S782" s="1322"/>
      <c r="T782" s="1189"/>
      <c r="U782" s="1190"/>
      <c r="V782" s="1190"/>
      <c r="W782" s="1191"/>
      <c r="X782" s="1067"/>
      <c r="Y782" s="1068"/>
      <c r="Z782" s="1068"/>
      <c r="AA782" s="1068"/>
      <c r="AB782" s="1069"/>
      <c r="AC782" s="1064">
        <f t="shared" si="53"/>
        <v>0</v>
      </c>
      <c r="AD782" s="1065"/>
      <c r="AE782" s="1065"/>
      <c r="AF782" s="1065"/>
      <c r="AG782" s="106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276"/>
      <c r="K783" s="1277"/>
      <c r="L783" s="1277"/>
      <c r="M783" s="1277"/>
      <c r="N783" s="1301"/>
      <c r="O783" s="1322"/>
      <c r="P783" s="1322"/>
      <c r="Q783" s="1322"/>
      <c r="R783" s="1322"/>
      <c r="S783" s="1322"/>
      <c r="T783" s="1189"/>
      <c r="U783" s="1190"/>
      <c r="V783" s="1190"/>
      <c r="W783" s="1191"/>
      <c r="X783" s="1067"/>
      <c r="Y783" s="1068"/>
      <c r="Z783" s="1068"/>
      <c r="AA783" s="1068"/>
      <c r="AB783" s="1069"/>
      <c r="AC783" s="1064">
        <f t="shared" si="53"/>
        <v>0</v>
      </c>
      <c r="AD783" s="1065"/>
      <c r="AE783" s="1065"/>
      <c r="AF783" s="1065"/>
      <c r="AG783" s="106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992" t="s">
        <v>875</v>
      </c>
      <c r="K784" s="993"/>
      <c r="L784" s="993"/>
      <c r="M784" s="993"/>
      <c r="N784" s="994"/>
      <c r="O784" s="1455">
        <f>SUM(O774:S783)</f>
        <v>0</v>
      </c>
      <c r="P784" s="1455"/>
      <c r="Q784" s="1455"/>
      <c r="R784" s="1455"/>
      <c r="S784" s="1455"/>
      <c r="X784" s="427" t="s">
        <v>874</v>
      </c>
      <c r="Y784" s="166"/>
      <c r="Z784" s="166"/>
      <c r="AA784" s="166"/>
      <c r="AB784" s="839"/>
      <c r="AC784" s="1064">
        <f>SUM(AC774:AG783)</f>
        <v>0</v>
      </c>
      <c r="AD784" s="1065"/>
      <c r="AE784" s="1065"/>
      <c r="AF784" s="1065"/>
      <c r="AG784" s="106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027" t="str">
        <f>IF(O784&lt;&gt;AG439,"! Total market rate units in the Unit Mix Table above does not match the number of market rate units on row #"&amp;TEXT(ROW(AG439),"#"),"")</f>
        <v/>
      </c>
      <c r="D785" s="1027"/>
      <c r="E785" s="1027"/>
      <c r="F785" s="1027"/>
      <c r="G785" s="1027"/>
      <c r="H785" s="1027"/>
      <c r="I785" s="1027"/>
      <c r="J785" s="1027"/>
      <c r="K785" s="1027"/>
      <c r="L785" s="1027"/>
      <c r="M785" s="1027"/>
      <c r="N785" s="1027"/>
      <c r="O785" s="1027"/>
      <c r="P785" s="1027"/>
      <c r="Q785" s="1027"/>
      <c r="R785" s="1027"/>
      <c r="S785" s="1027"/>
      <c r="T785" s="1027"/>
      <c r="U785" s="1027"/>
      <c r="V785" s="1027"/>
      <c r="W785" s="1027"/>
      <c r="X785" s="1027"/>
      <c r="Y785" s="1027"/>
      <c r="Z785" s="1027"/>
      <c r="AA785" s="1027"/>
      <c r="AB785" s="1027"/>
      <c r="AC785" s="1027"/>
      <c r="AD785" s="1027"/>
      <c r="AE785" s="1027"/>
      <c r="AF785" s="1027"/>
      <c r="AG785" s="1027"/>
      <c r="AH785" s="1027"/>
      <c r="AI785" s="1027"/>
      <c r="AJ785" s="1027"/>
      <c r="AK785" s="1027"/>
      <c r="AL785" s="1027"/>
      <c r="AM785" s="1027"/>
      <c r="AN785" s="102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027"/>
      <c r="D786" s="1027"/>
      <c r="E786" s="1027"/>
      <c r="F786" s="1027"/>
      <c r="G786" s="1027"/>
      <c r="H786" s="1027"/>
      <c r="I786" s="1027"/>
      <c r="J786" s="1027"/>
      <c r="K786" s="1027"/>
      <c r="L786" s="1027"/>
      <c r="M786" s="1027"/>
      <c r="N786" s="1027"/>
      <c r="O786" s="1027"/>
      <c r="P786" s="1027"/>
      <c r="Q786" s="1027"/>
      <c r="R786" s="1027"/>
      <c r="S786" s="1027"/>
      <c r="T786" s="1027"/>
      <c r="U786" s="1027"/>
      <c r="V786" s="1027"/>
      <c r="W786" s="1027"/>
      <c r="X786" s="1027"/>
      <c r="Y786" s="1027"/>
      <c r="Z786" s="1027"/>
      <c r="AA786" s="1027"/>
      <c r="AB786" s="1027"/>
      <c r="AC786" s="1027"/>
      <c r="AD786" s="1027"/>
      <c r="AE786" s="1027"/>
      <c r="AF786" s="1027"/>
      <c r="AG786" s="1027"/>
      <c r="AH786" s="1027"/>
      <c r="AI786" s="1027"/>
      <c r="AJ786" s="1027"/>
      <c r="AK786" s="1027"/>
      <c r="AL786" s="1027"/>
      <c r="AM786" s="1027"/>
      <c r="AN786" s="102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776</v>
      </c>
      <c r="Y787" s="1164">
        <f>T738+AC764+AC784</f>
        <v>57961</v>
      </c>
      <c r="Z787" s="1164"/>
      <c r="AA787" s="1164"/>
      <c r="AB787" s="1164"/>
      <c r="AC787" s="116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777</v>
      </c>
      <c r="Y788" s="1164">
        <f>(T738+AC764+AC784)*12</f>
        <v>695532</v>
      </c>
      <c r="Z788" s="1164"/>
      <c r="AA788" s="1164"/>
      <c r="AB788" s="1164"/>
      <c r="AC788" s="116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440"/>
      <c r="AA793" s="1320"/>
      <c r="AB793" s="1320"/>
      <c r="AC793" s="1320"/>
      <c r="AD793" s="1320"/>
      <c r="AE793" s="13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319">
        <v>0</v>
      </c>
      <c r="AA794" s="1320"/>
      <c r="AB794" s="1320"/>
      <c r="AC794" s="1320"/>
      <c r="AD794" s="1320"/>
      <c r="AE794" s="13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687</v>
      </c>
      <c r="I795" s="9"/>
      <c r="J795" s="9"/>
      <c r="K795" s="9"/>
      <c r="L795" s="9"/>
      <c r="M795" s="9"/>
      <c r="N795" s="9"/>
      <c r="O795" s="9"/>
      <c r="P795" s="9"/>
      <c r="Q795" s="9"/>
      <c r="R795" s="9"/>
      <c r="S795" s="9"/>
      <c r="T795" s="9"/>
      <c r="U795" s="9"/>
      <c r="V795" s="9"/>
      <c r="W795" s="9"/>
      <c r="X795" s="9"/>
      <c r="Y795" s="9"/>
      <c r="Z795" s="1391">
        <v>0</v>
      </c>
      <c r="AA795" s="1392"/>
      <c r="AB795" s="1392"/>
      <c r="AC795" s="1392"/>
      <c r="AD795" s="1392"/>
      <c r="AE795" s="139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774</v>
      </c>
      <c r="Z796" s="1473">
        <f>'Subsidy Contract Calculation'!I40</f>
        <v>0</v>
      </c>
      <c r="AA796" s="1474"/>
      <c r="AB796" s="1474"/>
      <c r="AC796" s="1474"/>
      <c r="AD796" s="1474"/>
      <c r="AE796" s="147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688</v>
      </c>
      <c r="I800" s="9"/>
      <c r="J800" s="9"/>
      <c r="K800" s="9"/>
      <c r="L800" s="9"/>
      <c r="M800" s="9"/>
      <c r="N800" s="9"/>
      <c r="O800" s="9"/>
      <c r="P800" s="9"/>
      <c r="Q800" s="9"/>
      <c r="R800" s="9"/>
      <c r="S800" s="9"/>
      <c r="T800" s="9"/>
      <c r="U800" s="9"/>
      <c r="V800" s="9"/>
      <c r="W800" s="9"/>
      <c r="X800" s="9"/>
      <c r="Y800" s="9"/>
      <c r="Z800" s="984">
        <v>3900</v>
      </c>
      <c r="AA800" s="985"/>
      <c r="AB800" s="985"/>
      <c r="AC800" s="985"/>
      <c r="AD800" s="985"/>
      <c r="AE800" s="986"/>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689</v>
      </c>
      <c r="I801" s="9"/>
      <c r="J801" s="9"/>
      <c r="K801" s="9"/>
      <c r="L801" s="9"/>
      <c r="M801" s="9"/>
      <c r="N801" s="9"/>
      <c r="O801" s="9"/>
      <c r="P801" s="9"/>
      <c r="Q801" s="9"/>
      <c r="R801" s="9"/>
      <c r="S801" s="9"/>
      <c r="T801" s="9"/>
      <c r="U801" s="9"/>
      <c r="V801" s="9"/>
      <c r="W801" s="9"/>
      <c r="X801" s="9"/>
      <c r="Y801" s="9"/>
      <c r="Z801" s="984"/>
      <c r="AA801" s="985"/>
      <c r="AB801" s="985"/>
      <c r="AC801" s="985"/>
      <c r="AD801" s="985"/>
      <c r="AE801" s="98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690</v>
      </c>
      <c r="I802" s="9"/>
      <c r="J802" s="9"/>
      <c r="K802" s="9"/>
      <c r="L802" s="9"/>
      <c r="M802" s="9"/>
      <c r="N802" s="9"/>
      <c r="O802" s="9"/>
      <c r="P802" s="9"/>
      <c r="Q802" s="9"/>
      <c r="R802" s="9"/>
      <c r="S802" s="9"/>
      <c r="T802" s="9"/>
      <c r="U802" s="9"/>
      <c r="V802" s="9"/>
      <c r="W802" s="9"/>
      <c r="X802" s="9"/>
      <c r="Y802" s="9"/>
      <c r="Z802" s="984"/>
      <c r="AA802" s="985"/>
      <c r="AB802" s="985"/>
      <c r="AC802" s="985"/>
      <c r="AD802" s="985"/>
      <c r="AE802" s="98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691</v>
      </c>
      <c r="I803" s="9"/>
      <c r="J803" s="9"/>
      <c r="K803" s="9"/>
      <c r="L803" s="9"/>
      <c r="M803" s="9"/>
      <c r="N803" s="9"/>
      <c r="O803" s="9"/>
      <c r="P803" s="987" t="s">
        <v>560</v>
      </c>
      <c r="Q803" s="988"/>
      <c r="R803" s="988"/>
      <c r="S803" s="988"/>
      <c r="T803" s="988"/>
      <c r="U803" s="988"/>
      <c r="V803" s="988"/>
      <c r="W803" s="988"/>
      <c r="X803" s="988"/>
      <c r="Y803" s="989"/>
      <c r="Z803" s="984"/>
      <c r="AA803" s="985"/>
      <c r="AB803" s="985"/>
      <c r="AC803" s="985"/>
      <c r="AD803" s="985"/>
      <c r="AE803" s="98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775</v>
      </c>
      <c r="Z804" s="1121">
        <f>SUM(Z800:AE803)</f>
        <v>3900</v>
      </c>
      <c r="AA804" s="1122"/>
      <c r="AB804" s="1122"/>
      <c r="AC804" s="1122"/>
      <c r="AD804" s="1122"/>
      <c r="AE804" s="112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653</v>
      </c>
      <c r="Z805" s="1121">
        <f>Z804+Y788+Z796</f>
        <v>699432</v>
      </c>
      <c r="AA805" s="1122"/>
      <c r="AB805" s="1122"/>
      <c r="AC805" s="1122"/>
      <c r="AD805" s="1122"/>
      <c r="AE805" s="112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471" t="s">
        <v>876</v>
      </c>
      <c r="N810" s="1471"/>
      <c r="O810" s="1471"/>
      <c r="P810" s="1472"/>
      <c r="Q810" s="1435" t="s">
        <v>262</v>
      </c>
      <c r="R810" s="1435"/>
      <c r="S810" s="1435"/>
      <c r="T810" s="1435"/>
      <c r="U810" s="1435" t="s">
        <v>263</v>
      </c>
      <c r="V810" s="1435"/>
      <c r="W810" s="1435"/>
      <c r="X810" s="1435"/>
      <c r="Y810" s="1435" t="s">
        <v>264</v>
      </c>
      <c r="Z810" s="1435"/>
      <c r="AA810" s="1435"/>
      <c r="AB810" s="1435"/>
      <c r="AC810" s="1435" t="s">
        <v>31</v>
      </c>
      <c r="AD810" s="1435"/>
      <c r="AE810" s="1435"/>
      <c r="AF810" s="1435"/>
      <c r="AG810" s="1439" t="s">
        <v>561</v>
      </c>
      <c r="AH810" s="1439"/>
      <c r="AI810" s="1439"/>
      <c r="AJ810" s="1439"/>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465"/>
      <c r="N811" s="1465"/>
      <c r="O811" s="1465"/>
      <c r="P811" s="1466"/>
      <c r="Q811" s="1435"/>
      <c r="R811" s="1435"/>
      <c r="S811" s="1435"/>
      <c r="T811" s="1435"/>
      <c r="U811" s="1435"/>
      <c r="V811" s="1435"/>
      <c r="W811" s="1435"/>
      <c r="X811" s="1435"/>
      <c r="Y811" s="1435"/>
      <c r="Z811" s="1435"/>
      <c r="AA811" s="1435"/>
      <c r="AB811" s="1435"/>
      <c r="AC811" s="1435"/>
      <c r="AD811" s="1435"/>
      <c r="AE811" s="1435"/>
      <c r="AF811" s="1435"/>
      <c r="AG811" s="1439"/>
      <c r="AH811" s="1439"/>
      <c r="AI811" s="1439"/>
      <c r="AJ811" s="1439"/>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459" t="s">
        <v>692</v>
      </c>
      <c r="D812" s="1198"/>
      <c r="E812" s="1198"/>
      <c r="F812" s="1198"/>
      <c r="G812" s="1198"/>
      <c r="H812" s="1198"/>
      <c r="I812" s="54"/>
      <c r="J812" s="54"/>
      <c r="K812" s="54"/>
      <c r="L812" s="55"/>
      <c r="M812" s="1112"/>
      <c r="N812" s="1112"/>
      <c r="O812" s="1112"/>
      <c r="P812" s="1112"/>
      <c r="Q812" s="1112">
        <v>0.37</v>
      </c>
      <c r="R812" s="1112"/>
      <c r="S812" s="1112"/>
      <c r="T812" s="1112"/>
      <c r="U812" s="1112">
        <v>0.41</v>
      </c>
      <c r="V812" s="1112"/>
      <c r="W812" s="1112"/>
      <c r="X812" s="1112"/>
      <c r="Y812" s="1112">
        <v>0.46</v>
      </c>
      <c r="Z812" s="1112"/>
      <c r="AA812" s="1112"/>
      <c r="AB812" s="1112"/>
      <c r="AC812" s="1130"/>
      <c r="AD812" s="1131"/>
      <c r="AE812" s="1131"/>
      <c r="AF812" s="1132"/>
      <c r="AG812" s="1130"/>
      <c r="AH812" s="1131"/>
      <c r="AI812" s="1131"/>
      <c r="AJ812" s="1132"/>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47" t="s">
        <v>693</v>
      </c>
      <c r="D813" s="1248"/>
      <c r="E813" s="1248"/>
      <c r="F813" s="1248"/>
      <c r="G813" s="1248"/>
      <c r="H813" s="1248"/>
      <c r="I813" s="9"/>
      <c r="J813" s="9"/>
      <c r="K813" s="9"/>
      <c r="L813" s="52"/>
      <c r="M813" s="1112"/>
      <c r="N813" s="1112"/>
      <c r="O813" s="1112"/>
      <c r="P813" s="1112"/>
      <c r="Q813" s="1112"/>
      <c r="R813" s="1112"/>
      <c r="S813" s="1112"/>
      <c r="T813" s="1112"/>
      <c r="U813" s="1112"/>
      <c r="V813" s="1112"/>
      <c r="W813" s="1112"/>
      <c r="X813" s="1112"/>
      <c r="Y813" s="1112"/>
      <c r="Z813" s="1112"/>
      <c r="AA813" s="1112"/>
      <c r="AB813" s="1112"/>
      <c r="AC813" s="1130"/>
      <c r="AD813" s="1131"/>
      <c r="AE813" s="1131"/>
      <c r="AF813" s="1132"/>
      <c r="AG813" s="1130"/>
      <c r="AH813" s="1131"/>
      <c r="AI813" s="1131"/>
      <c r="AJ813" s="1132"/>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47" t="s">
        <v>70</v>
      </c>
      <c r="D814" s="1248"/>
      <c r="E814" s="1248"/>
      <c r="F814" s="1248"/>
      <c r="G814" s="1248"/>
      <c r="H814" s="1248"/>
      <c r="I814" s="66"/>
      <c r="J814" s="66"/>
      <c r="K814" s="66"/>
      <c r="L814" s="67"/>
      <c r="M814" s="1112"/>
      <c r="N814" s="1112"/>
      <c r="O814" s="1112"/>
      <c r="P814" s="1112"/>
      <c r="Q814" s="1112">
        <v>0.98</v>
      </c>
      <c r="R814" s="1112"/>
      <c r="S814" s="1112"/>
      <c r="T814" s="1112"/>
      <c r="U814" s="1112">
        <v>1.05</v>
      </c>
      <c r="V814" s="1112"/>
      <c r="W814" s="1112"/>
      <c r="X814" s="1112"/>
      <c r="Y814" s="1112">
        <v>1.03</v>
      </c>
      <c r="Z814" s="1112"/>
      <c r="AA814" s="1112"/>
      <c r="AB814" s="1112"/>
      <c r="AC814" s="1130"/>
      <c r="AD814" s="1131"/>
      <c r="AE814" s="1131"/>
      <c r="AF814" s="1132"/>
      <c r="AG814" s="1130"/>
      <c r="AH814" s="1131"/>
      <c r="AI814" s="1131"/>
      <c r="AJ814" s="113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47" t="s">
        <v>177</v>
      </c>
      <c r="D815" s="1248"/>
      <c r="E815" s="1248"/>
      <c r="F815" s="1248"/>
      <c r="G815" s="1248"/>
      <c r="H815" s="1248"/>
      <c r="I815" s="66"/>
      <c r="J815" s="66"/>
      <c r="K815" s="66"/>
      <c r="L815" s="67"/>
      <c r="M815" s="1112"/>
      <c r="N815" s="1112"/>
      <c r="O815" s="1112"/>
      <c r="P815" s="1112"/>
      <c r="Q815" s="1112">
        <v>0.77</v>
      </c>
      <c r="R815" s="1112"/>
      <c r="S815" s="1112"/>
      <c r="T815" s="1112"/>
      <c r="U815" s="1112">
        <v>0.99</v>
      </c>
      <c r="V815" s="1112"/>
      <c r="W815" s="1112"/>
      <c r="X815" s="1112"/>
      <c r="Y815" s="1112">
        <v>1.08</v>
      </c>
      <c r="Z815" s="1112"/>
      <c r="AA815" s="1112"/>
      <c r="AB815" s="1112"/>
      <c r="AC815" s="1130"/>
      <c r="AD815" s="1131"/>
      <c r="AE815" s="1131"/>
      <c r="AF815" s="1132"/>
      <c r="AG815" s="1130"/>
      <c r="AH815" s="1131"/>
      <c r="AI815" s="1131"/>
      <c r="AJ815" s="1132"/>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47" t="s">
        <v>788</v>
      </c>
      <c r="D816" s="1248"/>
      <c r="E816" s="1248"/>
      <c r="F816" s="1248"/>
      <c r="G816" s="1248"/>
      <c r="H816" s="1248"/>
      <c r="I816" s="66"/>
      <c r="J816" s="66"/>
      <c r="K816" s="66"/>
      <c r="L816" s="67"/>
      <c r="M816" s="1112"/>
      <c r="N816" s="1112"/>
      <c r="O816" s="1112"/>
      <c r="P816" s="1112"/>
      <c r="Q816" s="1112">
        <v>8.2100000000000009</v>
      </c>
      <c r="R816" s="1112"/>
      <c r="S816" s="1112"/>
      <c r="T816" s="1112"/>
      <c r="U816" s="1112">
        <v>9.66</v>
      </c>
      <c r="V816" s="1112"/>
      <c r="W816" s="1112"/>
      <c r="X816" s="1112"/>
      <c r="Y816" s="1112">
        <v>10.19</v>
      </c>
      <c r="Z816" s="1112"/>
      <c r="AA816" s="1112"/>
      <c r="AB816" s="1112"/>
      <c r="AC816" s="1130"/>
      <c r="AD816" s="1131"/>
      <c r="AE816" s="1131"/>
      <c r="AF816" s="1132"/>
      <c r="AG816" s="1130"/>
      <c r="AH816" s="1131"/>
      <c r="AI816" s="1131"/>
      <c r="AJ816" s="1132"/>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030" t="s">
        <v>941</v>
      </c>
      <c r="D817" s="1248"/>
      <c r="E817" s="1248"/>
      <c r="F817" s="1248"/>
      <c r="G817" s="1248"/>
      <c r="H817" s="1248"/>
      <c r="I817" s="66"/>
      <c r="J817" s="66"/>
      <c r="K817" s="66"/>
      <c r="L817" s="67"/>
      <c r="M817" s="1112"/>
      <c r="N817" s="1112"/>
      <c r="O817" s="1112"/>
      <c r="P817" s="1112"/>
      <c r="Q817" s="1112">
        <v>24.17</v>
      </c>
      <c r="R817" s="1112"/>
      <c r="S817" s="1112"/>
      <c r="T817" s="1112"/>
      <c r="U817" s="1112">
        <v>32.47</v>
      </c>
      <c r="V817" s="1112"/>
      <c r="W817" s="1112"/>
      <c r="X817" s="1112"/>
      <c r="Y817" s="1112">
        <v>40.770000000000003</v>
      </c>
      <c r="Z817" s="1112"/>
      <c r="AA817" s="1112"/>
      <c r="AB817" s="1112"/>
      <c r="AC817" s="1130"/>
      <c r="AD817" s="1131"/>
      <c r="AE817" s="1131"/>
      <c r="AF817" s="1132"/>
      <c r="AG817" s="1130"/>
      <c r="AH817" s="1131"/>
      <c r="AI817" s="1131"/>
      <c r="AJ817" s="1132"/>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061" t="s">
        <v>2542</v>
      </c>
      <c r="G818" s="988"/>
      <c r="H818" s="988"/>
      <c r="I818" s="988"/>
      <c r="J818" s="988"/>
      <c r="K818" s="988"/>
      <c r="L818" s="988"/>
      <c r="M818" s="1112"/>
      <c r="N818" s="1112"/>
      <c r="O818" s="1112"/>
      <c r="P818" s="1112"/>
      <c r="Q818" s="1112">
        <v>1.42</v>
      </c>
      <c r="R818" s="1112"/>
      <c r="S818" s="1112"/>
      <c r="T818" s="1112"/>
      <c r="U818" s="1112">
        <v>1.45</v>
      </c>
      <c r="V818" s="1112"/>
      <c r="W818" s="1112"/>
      <c r="X818" s="1112"/>
      <c r="Y818" s="1112">
        <v>1.64</v>
      </c>
      <c r="Z818" s="1112"/>
      <c r="AA818" s="1112"/>
      <c r="AB818" s="1112"/>
      <c r="AC818" s="1130"/>
      <c r="AD818" s="1131"/>
      <c r="AE818" s="1131"/>
      <c r="AF818" s="1132"/>
      <c r="AG818" s="1130"/>
      <c r="AH818" s="1131"/>
      <c r="AI818" s="1131"/>
      <c r="AJ818" s="1132"/>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992" t="s">
        <v>874</v>
      </c>
      <c r="D819" s="993"/>
      <c r="E819" s="993"/>
      <c r="F819" s="993"/>
      <c r="G819" s="993"/>
      <c r="H819" s="993"/>
      <c r="I819" s="993"/>
      <c r="J819" s="993"/>
      <c r="K819" s="993"/>
      <c r="L819" s="994"/>
      <c r="M819" s="991">
        <f>SUM(M812:P818)</f>
        <v>0</v>
      </c>
      <c r="N819" s="991"/>
      <c r="O819" s="991"/>
      <c r="P819" s="991"/>
      <c r="Q819" s="991">
        <f>SUM(Q812:T818)</f>
        <v>35.92</v>
      </c>
      <c r="R819" s="991"/>
      <c r="S819" s="991"/>
      <c r="T819" s="991"/>
      <c r="U819" s="991">
        <f>SUM(U812:X818)</f>
        <v>46.03</v>
      </c>
      <c r="V819" s="991"/>
      <c r="W819" s="991"/>
      <c r="X819" s="991"/>
      <c r="Y819" s="991">
        <f>SUM(Y812:AB818)</f>
        <v>55.17</v>
      </c>
      <c r="Z819" s="991"/>
      <c r="AA819" s="991"/>
      <c r="AB819" s="991"/>
      <c r="AC819" s="991">
        <f>SUM(AC812:AF818)</f>
        <v>0</v>
      </c>
      <c r="AD819" s="991"/>
      <c r="AE819" s="991"/>
      <c r="AF819" s="991"/>
      <c r="AG819" s="991">
        <f>SUM(AG812:AJ818)</f>
        <v>0</v>
      </c>
      <c r="AH819" s="991"/>
      <c r="AI819" s="991"/>
      <c r="AJ819" s="991"/>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135" t="s">
        <v>2425</v>
      </c>
      <c r="D824" s="1136"/>
      <c r="E824" s="1136"/>
      <c r="F824" s="1136"/>
      <c r="G824" s="1136"/>
      <c r="H824" s="1136"/>
      <c r="I824" s="1136"/>
      <c r="J824" s="1136"/>
      <c r="K824" s="1136"/>
      <c r="L824" s="1136"/>
      <c r="M824" s="1136"/>
      <c r="N824" s="1136"/>
      <c r="O824" s="1136"/>
      <c r="P824" s="1136"/>
      <c r="Q824" s="1136"/>
      <c r="R824" s="1136"/>
      <c r="S824" s="1136"/>
      <c r="T824" s="1136"/>
      <c r="U824" s="1136"/>
      <c r="V824" s="1136"/>
      <c r="W824" s="1136"/>
      <c r="X824" s="1136"/>
      <c r="Y824" s="1136"/>
      <c r="Z824" s="1136"/>
      <c r="AA824" s="1136"/>
      <c r="AB824" s="1136"/>
      <c r="AC824" s="1136"/>
      <c r="AD824" s="1136"/>
      <c r="AE824" s="1136"/>
      <c r="AF824" s="1136"/>
      <c r="AG824" s="1136"/>
      <c r="AH824" s="1136"/>
      <c r="AI824" s="1136"/>
      <c r="AJ824" s="1137"/>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445" t="s">
        <v>367</v>
      </c>
      <c r="BB827" s="1446"/>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465</v>
      </c>
      <c r="D829"/>
      <c r="E829"/>
      <c r="F829"/>
      <c r="G829"/>
      <c r="H829"/>
      <c r="I829"/>
      <c r="J829" s="8" t="s">
        <v>325</v>
      </c>
      <c r="K829" s="9"/>
      <c r="L829" s="9"/>
      <c r="M829" s="9"/>
      <c r="N829" s="9"/>
      <c r="O829" s="9"/>
      <c r="P829" s="9"/>
      <c r="Q829" s="9"/>
      <c r="R829" s="9"/>
      <c r="S829" s="9"/>
      <c r="T829" s="9"/>
      <c r="U829" s="9"/>
      <c r="V829" s="52"/>
      <c r="W829" s="990">
        <v>150</v>
      </c>
      <c r="X829" s="990"/>
      <c r="Y829" s="990"/>
      <c r="Z829" s="990"/>
      <c r="AA829" s="990"/>
      <c r="AB829" s="990"/>
      <c r="AC829" s="990"/>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990">
        <v>3000</v>
      </c>
      <c r="X830" s="990"/>
      <c r="Y830" s="990"/>
      <c r="Z830" s="990"/>
      <c r="AA830" s="990"/>
      <c r="AB830" s="990"/>
      <c r="AC830" s="990"/>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990">
        <v>13200</v>
      </c>
      <c r="X831" s="990"/>
      <c r="Y831" s="990"/>
      <c r="Z831" s="990"/>
      <c r="AA831" s="990"/>
      <c r="AB831" s="990"/>
      <c r="AC831" s="990"/>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990"/>
      <c r="X832" s="990"/>
      <c r="Y832" s="990"/>
      <c r="Z832" s="990"/>
      <c r="AA832" s="990"/>
      <c r="AB832" s="990"/>
      <c r="AC832" s="990"/>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061" t="s">
        <v>2426</v>
      </c>
      <c r="N833" s="988"/>
      <c r="O833" s="988"/>
      <c r="P833" s="988"/>
      <c r="Q833" s="988"/>
      <c r="R833" s="988"/>
      <c r="S833" s="988"/>
      <c r="T833" s="988"/>
      <c r="U833" s="988"/>
      <c r="V833" s="989"/>
      <c r="W833" s="990">
        <v>4150</v>
      </c>
      <c r="X833" s="990"/>
      <c r="Y833" s="990"/>
      <c r="Z833" s="990"/>
      <c r="AA833" s="990"/>
      <c r="AB833" s="990"/>
      <c r="AC833" s="990"/>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442" t="str">
        <f>T189</f>
        <v>Ventura</v>
      </c>
      <c r="BP833" s="1443"/>
      <c r="BQ833" s="1443"/>
      <c r="BR833" s="1443"/>
      <c r="BS833" s="1443"/>
      <c r="BT833" s="1443"/>
      <c r="BU833" s="1444"/>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121">
        <f>SUM(W829:W833)</f>
        <v>20500</v>
      </c>
      <c r="X834" s="1122"/>
      <c r="Y834" s="1122"/>
      <c r="Z834" s="1122"/>
      <c r="AA834" s="1122"/>
      <c r="AB834" s="1122"/>
      <c r="AC834" s="112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466</v>
      </c>
      <c r="D836"/>
      <c r="E836"/>
      <c r="F836"/>
      <c r="G836"/>
      <c r="H836"/>
      <c r="I836"/>
      <c r="J836" s="992" t="s">
        <v>467</v>
      </c>
      <c r="K836" s="993"/>
      <c r="L836" s="993"/>
      <c r="M836" s="993"/>
      <c r="N836" s="993"/>
      <c r="O836" s="993"/>
      <c r="P836" s="993"/>
      <c r="Q836" s="993"/>
      <c r="R836" s="993"/>
      <c r="S836" s="993"/>
      <c r="T836" s="993"/>
      <c r="U836" s="993"/>
      <c r="V836" s="994"/>
      <c r="W836" s="984">
        <v>48600</v>
      </c>
      <c r="X836" s="985"/>
      <c r="Y836" s="985"/>
      <c r="Z836" s="985"/>
      <c r="AA836" s="985"/>
      <c r="AB836" s="985"/>
      <c r="AC836" s="986"/>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732</v>
      </c>
      <c r="D838"/>
      <c r="E838"/>
      <c r="F838"/>
      <c r="G838"/>
      <c r="H838"/>
      <c r="I838"/>
      <c r="J838" s="8" t="s">
        <v>321</v>
      </c>
      <c r="K838" s="9"/>
      <c r="L838" s="9"/>
      <c r="M838" s="9"/>
      <c r="N838" s="9"/>
      <c r="O838" s="9"/>
      <c r="P838" s="9"/>
      <c r="Q838" s="9"/>
      <c r="R838" s="9"/>
      <c r="S838" s="9"/>
      <c r="T838" s="9"/>
      <c r="U838" s="9"/>
      <c r="V838" s="52"/>
      <c r="W838" s="1120"/>
      <c r="X838" s="1120"/>
      <c r="Y838" s="1120"/>
      <c r="Z838" s="1120"/>
      <c r="AA838" s="1120"/>
      <c r="AB838" s="1120"/>
      <c r="AC838" s="1120"/>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120"/>
      <c r="X839" s="1120"/>
      <c r="Y839" s="1120"/>
      <c r="Z839" s="1120"/>
      <c r="AA839" s="1120"/>
      <c r="AB839" s="1120"/>
      <c r="AC839" s="1120"/>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788</v>
      </c>
      <c r="K840" s="9"/>
      <c r="L840" s="9"/>
      <c r="M840" s="9"/>
      <c r="N840" s="9"/>
      <c r="O840" s="9"/>
      <c r="P840" s="9"/>
      <c r="Q840" s="9"/>
      <c r="R840" s="9"/>
      <c r="S840" s="9"/>
      <c r="T840" s="9"/>
      <c r="U840" s="9"/>
      <c r="V840" s="52"/>
      <c r="W840" s="1120">
        <v>23458</v>
      </c>
      <c r="X840" s="1120"/>
      <c r="Y840" s="1120"/>
      <c r="Z840" s="1120"/>
      <c r="AA840" s="1120"/>
      <c r="AB840" s="1120"/>
      <c r="AC840" s="1120"/>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120">
        <v>28600</v>
      </c>
      <c r="X841" s="1120"/>
      <c r="Y841" s="1120"/>
      <c r="Z841" s="1120"/>
      <c r="AA841" s="1120"/>
      <c r="AB841" s="1120"/>
      <c r="AC841" s="1120"/>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441">
        <f>SUM(W838:W841)</f>
        <v>52058</v>
      </c>
      <c r="X842" s="1441"/>
      <c r="Y842" s="1441"/>
      <c r="Z842" s="1441"/>
      <c r="AA842" s="1441"/>
      <c r="AB842" s="1441"/>
      <c r="AC842" s="1441"/>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468</v>
      </c>
      <c r="D844"/>
      <c r="E844"/>
      <c r="F844"/>
      <c r="G844"/>
      <c r="H844"/>
      <c r="I844"/>
      <c r="J844" s="8" t="s">
        <v>460</v>
      </c>
      <c r="K844" s="9"/>
      <c r="L844" s="9"/>
      <c r="M844" s="9"/>
      <c r="N844" s="9"/>
      <c r="O844" s="9"/>
      <c r="P844" s="9"/>
      <c r="Q844" s="9"/>
      <c r="R844" s="9"/>
      <c r="S844" s="9"/>
      <c r="T844" s="9"/>
      <c r="U844" s="9"/>
      <c r="V844" s="52"/>
      <c r="W844" s="1127">
        <v>52000</v>
      </c>
      <c r="X844" s="1128"/>
      <c r="Y844" s="1128"/>
      <c r="Z844" s="1128"/>
      <c r="AA844" s="1128"/>
      <c r="AB844" s="1128"/>
      <c r="AC844" s="1129"/>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865</v>
      </c>
      <c r="D845"/>
      <c r="E845"/>
      <c r="F845"/>
      <c r="G845"/>
      <c r="H845"/>
      <c r="I845"/>
      <c r="J845" s="212" t="s">
        <v>1908</v>
      </c>
      <c r="K845" s="9"/>
      <c r="L845" s="9"/>
      <c r="M845" s="9"/>
      <c r="N845" s="9"/>
      <c r="O845" s="9"/>
      <c r="P845" s="9"/>
      <c r="Q845" s="9"/>
      <c r="R845" s="9"/>
      <c r="S845" s="9"/>
      <c r="T845" s="995">
        <v>1</v>
      </c>
      <c r="U845" s="996"/>
      <c r="V845" s="997"/>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459</v>
      </c>
      <c r="K846" s="9"/>
      <c r="L846" s="9"/>
      <c r="M846" s="9"/>
      <c r="N846" s="9"/>
      <c r="O846" s="9"/>
      <c r="P846" s="9"/>
      <c r="Q846" s="9"/>
      <c r="R846" s="9"/>
      <c r="S846" s="9"/>
      <c r="T846" s="9"/>
      <c r="U846" s="9"/>
      <c r="V846" s="52"/>
      <c r="W846" s="1127">
        <v>39000</v>
      </c>
      <c r="X846" s="1128"/>
      <c r="Y846" s="1128"/>
      <c r="Z846" s="1128"/>
      <c r="AA846" s="1128"/>
      <c r="AB846" s="1128"/>
      <c r="AC846" s="1129"/>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1909</v>
      </c>
      <c r="K847" s="9"/>
      <c r="L847" s="9"/>
      <c r="M847" s="9"/>
      <c r="N847" s="9"/>
      <c r="O847" s="9"/>
      <c r="P847" s="9"/>
      <c r="Q847" s="9"/>
      <c r="R847" s="9"/>
      <c r="S847" s="9"/>
      <c r="T847" s="995"/>
      <c r="U847" s="996"/>
      <c r="V847" s="997"/>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061" t="s">
        <v>2427</v>
      </c>
      <c r="N848" s="988"/>
      <c r="O848" s="988"/>
      <c r="P848" s="988"/>
      <c r="Q848" s="988"/>
      <c r="R848" s="988"/>
      <c r="S848" s="988"/>
      <c r="T848" s="988"/>
      <c r="U848" s="988"/>
      <c r="V848" s="989"/>
      <c r="W848" s="1127">
        <v>60000</v>
      </c>
      <c r="X848" s="1128"/>
      <c r="Y848" s="1128"/>
      <c r="Z848" s="1128"/>
      <c r="AA848" s="1128"/>
      <c r="AB848" s="1128"/>
      <c r="AC848" s="1129"/>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477">
        <f>SUM(W844:W848)</f>
        <v>151000</v>
      </c>
      <c r="X849" s="1478"/>
      <c r="Y849" s="1478"/>
      <c r="Z849" s="1478"/>
      <c r="AA849" s="1478"/>
      <c r="AB849" s="1478"/>
      <c r="AC849" s="1479"/>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929</v>
      </c>
      <c r="J851" s="8"/>
      <c r="K851" s="9"/>
      <c r="L851" s="9"/>
      <c r="M851" s="9"/>
      <c r="N851" s="9"/>
      <c r="O851" s="9"/>
      <c r="P851" s="9"/>
      <c r="Q851" s="9"/>
      <c r="R851" s="9"/>
      <c r="S851" s="9"/>
      <c r="T851" s="9"/>
      <c r="U851" s="9"/>
      <c r="V851" s="60" t="s">
        <v>15</v>
      </c>
      <c r="W851" s="1127">
        <v>70000</v>
      </c>
      <c r="X851" s="1128"/>
      <c r="Y851" s="1128"/>
      <c r="Z851" s="1128"/>
      <c r="AA851" s="1128"/>
      <c r="AB851" s="1128"/>
      <c r="AC851" s="1129"/>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54</v>
      </c>
      <c r="J853" s="8" t="s">
        <v>723</v>
      </c>
      <c r="K853" s="9"/>
      <c r="L853" s="9"/>
      <c r="M853" s="9"/>
      <c r="N853" s="9"/>
      <c r="O853" s="9"/>
      <c r="P853" s="9"/>
      <c r="Q853" s="9"/>
      <c r="R853" s="9"/>
      <c r="S853" s="9"/>
      <c r="T853" s="9"/>
      <c r="U853" s="9"/>
      <c r="V853" s="52"/>
      <c r="W853" s="990">
        <v>3000</v>
      </c>
      <c r="X853" s="990"/>
      <c r="Y853" s="990"/>
      <c r="Z853" s="990"/>
      <c r="AA853" s="990"/>
      <c r="AB853" s="990"/>
      <c r="AC853" s="990"/>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990">
        <v>10000</v>
      </c>
      <c r="X854" s="990"/>
      <c r="Y854" s="990"/>
      <c r="Z854" s="990"/>
      <c r="AA854" s="990"/>
      <c r="AB854" s="990"/>
      <c r="AC854" s="990"/>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990">
        <v>15000</v>
      </c>
      <c r="X855" s="990"/>
      <c r="Y855" s="990"/>
      <c r="Z855" s="990"/>
      <c r="AA855" s="990"/>
      <c r="AB855" s="990"/>
      <c r="AC855" s="99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990">
        <v>2500</v>
      </c>
      <c r="X856" s="990"/>
      <c r="Y856" s="990"/>
      <c r="Z856" s="990"/>
      <c r="AA856" s="990"/>
      <c r="AB856" s="990"/>
      <c r="AC856" s="99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990">
        <v>7000</v>
      </c>
      <c r="X857" s="990"/>
      <c r="Y857" s="990"/>
      <c r="Z857" s="990"/>
      <c r="AA857" s="990"/>
      <c r="AB857" s="990"/>
      <c r="AC857" s="99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616</v>
      </c>
      <c r="K858" s="9"/>
      <c r="L858" s="9"/>
      <c r="M858" s="9"/>
      <c r="N858" s="9"/>
      <c r="O858" s="9"/>
      <c r="P858" s="9"/>
      <c r="Q858" s="9"/>
      <c r="R858" s="9"/>
      <c r="S858" s="9"/>
      <c r="T858" s="9"/>
      <c r="U858" s="9"/>
      <c r="V858" s="52"/>
      <c r="W858" s="990"/>
      <c r="X858" s="990"/>
      <c r="Y858" s="990"/>
      <c r="Z858" s="990"/>
      <c r="AA858" s="990"/>
      <c r="AB858" s="990"/>
      <c r="AC858" s="990"/>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282</v>
      </c>
      <c r="K859" s="9"/>
      <c r="L859" s="9"/>
      <c r="M859" s="1061" t="s">
        <v>2428</v>
      </c>
      <c r="N859" s="988"/>
      <c r="O859" s="988"/>
      <c r="P859" s="988"/>
      <c r="Q859" s="988"/>
      <c r="R859" s="988"/>
      <c r="S859" s="988"/>
      <c r="T859" s="988"/>
      <c r="U859" s="988"/>
      <c r="V859" s="989"/>
      <c r="W859" s="990">
        <v>5000</v>
      </c>
      <c r="X859" s="990"/>
      <c r="Y859" s="990"/>
      <c r="Z859" s="990"/>
      <c r="AA859" s="990"/>
      <c r="AB859" s="990"/>
      <c r="AC859" s="990"/>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164">
        <f>SUM(W853:W859)</f>
        <v>42500</v>
      </c>
      <c r="X860" s="1164"/>
      <c r="Y860" s="1164"/>
      <c r="Z860" s="1164"/>
      <c r="AA860" s="1164"/>
      <c r="AB860" s="1164"/>
      <c r="AC860" s="1164"/>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1842</v>
      </c>
      <c r="D862"/>
      <c r="E862"/>
      <c r="F862"/>
      <c r="G862"/>
      <c r="H862"/>
      <c r="I862"/>
      <c r="J862" s="8" t="s">
        <v>282</v>
      </c>
      <c r="K862" s="9"/>
      <c r="L862" s="9"/>
      <c r="M862" s="987" t="s">
        <v>2429</v>
      </c>
      <c r="N862" s="988"/>
      <c r="O862" s="988"/>
      <c r="P862" s="988"/>
      <c r="Q862" s="988"/>
      <c r="R862" s="988"/>
      <c r="S862" s="988"/>
      <c r="T862" s="988"/>
      <c r="U862" s="988"/>
      <c r="V862" s="989"/>
      <c r="W862" s="984">
        <v>4000</v>
      </c>
      <c r="X862" s="985"/>
      <c r="Y862" s="985"/>
      <c r="Z862" s="985"/>
      <c r="AA862" s="985"/>
      <c r="AB862" s="985"/>
      <c r="AC862" s="986"/>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1843</v>
      </c>
      <c r="D863"/>
      <c r="E863"/>
      <c r="F863"/>
      <c r="G863"/>
      <c r="H863"/>
      <c r="I863"/>
      <c r="J863" s="8" t="s">
        <v>282</v>
      </c>
      <c r="K863" s="9"/>
      <c r="L863" s="9"/>
      <c r="M863" s="987" t="s">
        <v>2430</v>
      </c>
      <c r="N863" s="988"/>
      <c r="O863" s="988"/>
      <c r="P863" s="988"/>
      <c r="Q863" s="988"/>
      <c r="R863" s="988"/>
      <c r="S863" s="988"/>
      <c r="T863" s="988"/>
      <c r="U863" s="988"/>
      <c r="V863" s="989"/>
      <c r="W863" s="984">
        <v>8540</v>
      </c>
      <c r="X863" s="985"/>
      <c r="Y863" s="985"/>
      <c r="Z863" s="985"/>
      <c r="AA863" s="985"/>
      <c r="AB863" s="985"/>
      <c r="AC863" s="986"/>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282</v>
      </c>
      <c r="K864" s="9"/>
      <c r="L864" s="9"/>
      <c r="M864" s="987" t="s">
        <v>560</v>
      </c>
      <c r="N864" s="988"/>
      <c r="O864" s="988"/>
      <c r="P864" s="988"/>
      <c r="Q864" s="988"/>
      <c r="R864" s="988"/>
      <c r="S864" s="988"/>
      <c r="T864" s="988"/>
      <c r="U864" s="988"/>
      <c r="V864" s="989"/>
      <c r="W864" s="984"/>
      <c r="X864" s="985"/>
      <c r="Y864" s="985"/>
      <c r="Z864" s="985"/>
      <c r="AA864" s="985"/>
      <c r="AB864" s="985"/>
      <c r="AC864" s="986"/>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987" t="s">
        <v>560</v>
      </c>
      <c r="N865" s="988"/>
      <c r="O865" s="988"/>
      <c r="P865" s="988"/>
      <c r="Q865" s="988"/>
      <c r="R865" s="988"/>
      <c r="S865" s="988"/>
      <c r="T865" s="988"/>
      <c r="U865" s="988"/>
      <c r="V865" s="989"/>
      <c r="W865" s="984"/>
      <c r="X865" s="985"/>
      <c r="Y865" s="985"/>
      <c r="Z865" s="985"/>
      <c r="AA865" s="985"/>
      <c r="AB865" s="985"/>
      <c r="AC865" s="986"/>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282</v>
      </c>
      <c r="K866" s="9"/>
      <c r="L866" s="9"/>
      <c r="M866" s="987" t="s">
        <v>560</v>
      </c>
      <c r="N866" s="988"/>
      <c r="O866" s="988"/>
      <c r="P866" s="988"/>
      <c r="Q866" s="988"/>
      <c r="R866" s="988"/>
      <c r="S866" s="988"/>
      <c r="T866" s="988"/>
      <c r="U866" s="988"/>
      <c r="V866" s="989"/>
      <c r="W866" s="984"/>
      <c r="X866" s="985"/>
      <c r="Y866" s="985"/>
      <c r="Z866" s="985"/>
      <c r="AA866" s="985"/>
      <c r="AB866" s="985"/>
      <c r="AC866" s="986"/>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121">
        <f>SUM(W862:W866)</f>
        <v>12540</v>
      </c>
      <c r="X867" s="1122"/>
      <c r="Y867" s="1122"/>
      <c r="Z867" s="1122"/>
      <c r="AA867" s="1122"/>
      <c r="AB867" s="1122"/>
      <c r="AC867" s="1123"/>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21">
        <f>W834+W842+W849+W851+W860+W867+W836</f>
        <v>397198</v>
      </c>
      <c r="AD871" s="1122"/>
      <c r="AE871" s="1122"/>
      <c r="AF871" s="1122"/>
      <c r="AG871" s="1122"/>
      <c r="AH871" s="1123"/>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116">
        <f>O784+O764+G738</f>
        <v>50</v>
      </c>
      <c r="AD872" s="1117"/>
      <c r="AE872" s="1117"/>
      <c r="AF872" s="1117"/>
      <c r="AG872" s="1117"/>
      <c r="AH872" s="1118"/>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431" t="s">
        <v>345</v>
      </c>
      <c r="F873" s="1432"/>
      <c r="G873" s="1432"/>
      <c r="H873" s="1432"/>
      <c r="I873" s="1432"/>
      <c r="J873" s="1432"/>
      <c r="K873" s="1432"/>
      <c r="L873" s="1432"/>
      <c r="M873" s="1432"/>
      <c r="N873" s="1432"/>
      <c r="O873" s="1432"/>
      <c r="P873" s="1432"/>
      <c r="Q873" s="1432"/>
      <c r="R873" s="1432"/>
      <c r="S873" s="1432"/>
      <c r="T873" s="1432"/>
      <c r="U873" s="1432"/>
      <c r="V873" s="1432"/>
      <c r="W873" s="1432"/>
      <c r="X873" s="1432"/>
      <c r="Y873" s="1432"/>
      <c r="Z873" s="1432"/>
      <c r="AA873" s="1432"/>
      <c r="AB873" s="1433"/>
      <c r="AC873" s="1133">
        <f>IF(ISERROR((ROUNDDOWN(AC871/AC872,0))),0,(ROUNDDOWN(AC871/AC872,0)))</f>
        <v>7943</v>
      </c>
      <c r="AD873" s="1134"/>
      <c r="AE873" s="1134"/>
      <c r="AF873" s="1134"/>
      <c r="AG873" s="1134"/>
      <c r="AH873" s="1134"/>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000">
        <v>313055</v>
      </c>
      <c r="AD874" s="1139"/>
      <c r="AE874" s="1139"/>
      <c r="AF874" s="1139"/>
      <c r="AG874" s="1139"/>
      <c r="AH874" s="1139"/>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986"/>
      <c r="AD875" s="990"/>
      <c r="AE875" s="990"/>
      <c r="AF875" s="990"/>
      <c r="AG875" s="990"/>
      <c r="AH875" s="990"/>
      <c r="AI875"/>
      <c r="AJ875"/>
      <c r="AK875"/>
      <c r="AL875"/>
      <c r="AM875" s="38"/>
      <c r="AN875" s="38"/>
      <c r="AV875" s="1430"/>
      <c r="AW875" s="1430"/>
      <c r="AX875" s="1430"/>
      <c r="AY875" s="1430"/>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984">
        <v>25904</v>
      </c>
      <c r="AD876" s="985"/>
      <c r="AE876" s="985"/>
      <c r="AF876" s="985"/>
      <c r="AG876" s="985"/>
      <c r="AH876" s="986"/>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984">
        <v>25000</v>
      </c>
      <c r="AD877" s="985"/>
      <c r="AE877" s="985"/>
      <c r="AF877" s="985"/>
      <c r="AG877" s="985"/>
      <c r="AH877" s="986"/>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984"/>
      <c r="AD878" s="985"/>
      <c r="AE878" s="985"/>
      <c r="AF878" s="985"/>
      <c r="AG878" s="985"/>
      <c r="AH878" s="986"/>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984">
        <v>8000</v>
      </c>
      <c r="AD879" s="985"/>
      <c r="AE879" s="985"/>
      <c r="AF879" s="985"/>
      <c r="AG879" s="985"/>
      <c r="AH879" s="986"/>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154"/>
      <c r="AD880" s="990"/>
      <c r="AE880" s="990"/>
      <c r="AF880" s="990"/>
      <c r="AG880" s="990"/>
      <c r="AH880" s="990"/>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124" t="s">
        <v>1203</v>
      </c>
      <c r="F881" s="1125"/>
      <c r="G881" s="1125"/>
      <c r="H881" s="1125"/>
      <c r="I881" s="1125"/>
      <c r="J881" s="1125"/>
      <c r="K881" s="1125"/>
      <c r="L881" s="1125"/>
      <c r="M881" s="1125"/>
      <c r="N881" s="1125"/>
      <c r="O881" s="1125"/>
      <c r="P881" s="1125"/>
      <c r="Q881" s="1125"/>
      <c r="R881" s="1125"/>
      <c r="S881" s="1125"/>
      <c r="T881" s="1125"/>
      <c r="U881" s="1125"/>
      <c r="V881" s="1125"/>
      <c r="W881" s="1125"/>
      <c r="X881" s="1125"/>
      <c r="Y881" s="1125"/>
      <c r="Z881" s="1125"/>
      <c r="AA881" s="1125"/>
      <c r="AB881" s="1126"/>
      <c r="AC881" s="990"/>
      <c r="AD881" s="990"/>
      <c r="AE881" s="990"/>
      <c r="AF881" s="990"/>
      <c r="AG881" s="990"/>
      <c r="AH881" s="990"/>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124" t="s">
        <v>1203</v>
      </c>
      <c r="F882" s="1125"/>
      <c r="G882" s="1125"/>
      <c r="H882" s="1125"/>
      <c r="I882" s="1125"/>
      <c r="J882" s="1125"/>
      <c r="K882" s="1125"/>
      <c r="L882" s="1125"/>
      <c r="M882" s="1125"/>
      <c r="N882" s="1125"/>
      <c r="O882" s="1125"/>
      <c r="P882" s="1125"/>
      <c r="Q882" s="1125"/>
      <c r="R882" s="1125"/>
      <c r="S882" s="1125"/>
      <c r="T882" s="1125"/>
      <c r="U882" s="1125"/>
      <c r="V882" s="1125"/>
      <c r="W882" s="1125"/>
      <c r="X882" s="1125"/>
      <c r="Y882" s="1125"/>
      <c r="Z882" s="1125"/>
      <c r="AA882" s="1125"/>
      <c r="AB882" s="1126"/>
      <c r="AC882" s="990"/>
      <c r="AD882" s="990"/>
      <c r="AE882" s="990"/>
      <c r="AF882" s="990"/>
      <c r="AG882" s="990"/>
      <c r="AH882" s="990"/>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138"/>
      <c r="AD883" s="1138"/>
      <c r="AE883" s="1138"/>
      <c r="AF883" s="1138"/>
      <c r="AG883" s="1138"/>
      <c r="AH883" s="1138"/>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467"/>
      <c r="AO884" s="1467"/>
      <c r="AP884" s="1430"/>
      <c r="AQ884" s="1430"/>
      <c r="AR884" s="1430"/>
      <c r="AS884" s="1430"/>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430"/>
      <c r="AQ885" s="1430"/>
      <c r="AR885" s="1430"/>
      <c r="AS885" s="1430"/>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984"/>
      <c r="AA886" s="985"/>
      <c r="AB886" s="985"/>
      <c r="AC886" s="985"/>
      <c r="AD886" s="985"/>
      <c r="AE886" s="986"/>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984"/>
      <c r="AA887" s="985"/>
      <c r="AB887" s="985"/>
      <c r="AC887" s="985"/>
      <c r="AD887" s="985"/>
      <c r="AE887" s="986"/>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784</v>
      </c>
      <c r="I888" s="9"/>
      <c r="J888" s="9"/>
      <c r="K888" s="9"/>
      <c r="L888" s="9"/>
      <c r="M888" s="9"/>
      <c r="N888" s="9"/>
      <c r="O888" s="9"/>
      <c r="P888" s="9"/>
      <c r="Q888" s="9"/>
      <c r="R888" s="9"/>
      <c r="S888" s="9"/>
      <c r="T888" s="9"/>
      <c r="U888" s="9"/>
      <c r="V888" s="9"/>
      <c r="W888" s="9"/>
      <c r="X888" s="9"/>
      <c r="Y888" s="9"/>
      <c r="Z888" s="984"/>
      <c r="AA888" s="985"/>
      <c r="AB888" s="985"/>
      <c r="AC888" s="985"/>
      <c r="AD888" s="985"/>
      <c r="AE888" s="986"/>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785</v>
      </c>
      <c r="Z889" s="1121">
        <f>Z886-(Z887+Z888)</f>
        <v>0</v>
      </c>
      <c r="AA889" s="1122"/>
      <c r="AB889" s="1122"/>
      <c r="AC889" s="1122"/>
      <c r="AD889" s="1122"/>
      <c r="AE889" s="1123"/>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20" t="s">
        <v>127</v>
      </c>
      <c r="B896" s="1020"/>
      <c r="C896" s="1020"/>
      <c r="D896" s="1020"/>
      <c r="E896" s="1020"/>
      <c r="F896" s="1020"/>
      <c r="G896" s="1020"/>
      <c r="H896" s="1020"/>
      <c r="I896" s="1020"/>
      <c r="J896" s="1020"/>
      <c r="K896" s="1020"/>
      <c r="L896" s="1020"/>
      <c r="M896" s="1020"/>
      <c r="N896" s="1020"/>
      <c r="O896" s="1020"/>
      <c r="P896" s="1020"/>
      <c r="Q896" s="1020"/>
      <c r="R896" s="1020"/>
      <c r="S896" s="1020"/>
      <c r="T896" s="1020"/>
      <c r="U896" s="1020"/>
      <c r="V896" s="1020"/>
      <c r="W896" s="1020"/>
      <c r="X896" s="1020"/>
      <c r="Y896" s="1020"/>
      <c r="Z896" s="1020"/>
      <c r="AA896" s="1020"/>
      <c r="AB896" s="1020"/>
      <c r="AC896" s="1020"/>
      <c r="AD896" s="1020"/>
      <c r="AE896" s="1020"/>
      <c r="AF896" s="1020"/>
      <c r="AG896" s="1020"/>
      <c r="AH896" s="1020"/>
      <c r="AI896" s="1020"/>
      <c r="AJ896" s="1020"/>
      <c r="AK896" s="1020"/>
      <c r="AL896" s="1020"/>
      <c r="AM896" s="1020"/>
      <c r="AN896" s="1020"/>
      <c r="AO896" s="1020"/>
      <c r="AP896" s="1020"/>
      <c r="AQ896" s="1020"/>
      <c r="AR896" s="1020"/>
      <c r="AS896" s="1020"/>
      <c r="AT896" s="1020"/>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20"/>
      <c r="B897" s="1020"/>
      <c r="C897" s="1020"/>
      <c r="D897" s="1020"/>
      <c r="E897" s="1020"/>
      <c r="F897" s="1020"/>
      <c r="G897" s="1020"/>
      <c r="H897" s="1020"/>
      <c r="I897" s="1020"/>
      <c r="J897" s="1020"/>
      <c r="K897" s="1020"/>
      <c r="L897" s="1020"/>
      <c r="M897" s="1020"/>
      <c r="N897" s="1020"/>
      <c r="O897" s="1020"/>
      <c r="P897" s="1020"/>
      <c r="Q897" s="1020"/>
      <c r="R897" s="1020"/>
      <c r="S897" s="1020"/>
      <c r="T897" s="1020"/>
      <c r="U897" s="1020"/>
      <c r="V897" s="1020"/>
      <c r="W897" s="1020"/>
      <c r="X897" s="1020"/>
      <c r="Y897" s="1020"/>
      <c r="Z897" s="1020"/>
      <c r="AA897" s="1020"/>
      <c r="AB897" s="1020"/>
      <c r="AC897" s="1020"/>
      <c r="AD897" s="1020"/>
      <c r="AE897" s="1020"/>
      <c r="AF897" s="1020"/>
      <c r="AG897" s="1020"/>
      <c r="AH897" s="1020"/>
      <c r="AI897" s="1020"/>
      <c r="AJ897" s="1020"/>
      <c r="AK897" s="1020"/>
      <c r="AL897" s="1020"/>
      <c r="AM897" s="1020"/>
      <c r="AN897" s="1020"/>
      <c r="AO897" s="1020"/>
      <c r="AP897" s="1020"/>
      <c r="AQ897" s="1020"/>
      <c r="AR897" s="1020"/>
      <c r="AS897" s="1020"/>
      <c r="AT897" s="1020"/>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468" t="s">
        <v>959</v>
      </c>
      <c r="G901" s="1469"/>
      <c r="H901" s="1469"/>
      <c r="I901" s="1469"/>
      <c r="J901" s="1469"/>
      <c r="K901" s="1469"/>
      <c r="L901" s="1469"/>
      <c r="M901" s="1469"/>
      <c r="N901" s="1469"/>
      <c r="O901" s="1469"/>
      <c r="P901" s="1469"/>
      <c r="Q901" s="1469"/>
      <c r="R901" s="1469"/>
      <c r="S901" s="1469"/>
      <c r="T901" s="1470"/>
      <c r="U901" s="1476" t="s">
        <v>344</v>
      </c>
      <c r="V901" s="1471"/>
      <c r="W901" s="1471"/>
      <c r="X901" s="1471"/>
      <c r="Y901" s="1471"/>
      <c r="Z901" s="1471"/>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461" t="s">
        <v>1037</v>
      </c>
      <c r="G902" s="1462"/>
      <c r="H902" s="1462"/>
      <c r="I902" s="1462"/>
      <c r="J902" s="1462"/>
      <c r="K902" s="1462"/>
      <c r="L902" s="1462"/>
      <c r="M902" s="1462"/>
      <c r="N902" s="1462"/>
      <c r="O902" s="1462"/>
      <c r="P902" s="1462"/>
      <c r="Q902" s="1462"/>
      <c r="R902" s="1462"/>
      <c r="S902" s="1462"/>
      <c r="T902" s="1463"/>
      <c r="U902" s="1461"/>
      <c r="V902" s="1462"/>
      <c r="W902" s="1462"/>
      <c r="X902" s="1462"/>
      <c r="Y902" s="1462"/>
      <c r="Z902" s="1462"/>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464"/>
      <c r="G903" s="1465"/>
      <c r="H903" s="1465"/>
      <c r="I903" s="1465"/>
      <c r="J903" s="1465"/>
      <c r="K903" s="1465"/>
      <c r="L903" s="1465"/>
      <c r="M903" s="1465"/>
      <c r="N903" s="1465"/>
      <c r="O903" s="1465"/>
      <c r="P903" s="1465"/>
      <c r="Q903" s="1465"/>
      <c r="R903" s="1465"/>
      <c r="S903" s="1465"/>
      <c r="T903" s="1466"/>
      <c r="U903" s="1464"/>
      <c r="V903" s="1465"/>
      <c r="W903" s="1465"/>
      <c r="X903" s="1465"/>
      <c r="Y903" s="1465"/>
      <c r="Z903" s="1465"/>
      <c r="AA903" s="196"/>
      <c r="AB903" s="1119" t="s">
        <v>55</v>
      </c>
      <c r="AC903" s="1119"/>
      <c r="AD903" s="1119"/>
      <c r="AE903" s="1119"/>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007" t="s">
        <v>157</v>
      </c>
      <c r="G904" s="1008"/>
      <c r="H904" s="1008"/>
      <c r="I904" s="1008"/>
      <c r="J904" s="1008"/>
      <c r="K904" s="1008"/>
      <c r="L904" s="1008"/>
      <c r="M904" s="1008"/>
      <c r="N904" s="1008"/>
      <c r="O904" s="1008"/>
      <c r="P904" s="1008"/>
      <c r="Q904" s="1008"/>
      <c r="R904" s="1008"/>
      <c r="S904" s="1008"/>
      <c r="T904" s="1009"/>
      <c r="U904" s="1013" t="s">
        <v>107</v>
      </c>
      <c r="V904" s="1014"/>
      <c r="W904" s="1014"/>
      <c r="X904" s="1014"/>
      <c r="Y904" s="1014"/>
      <c r="Z904" s="1015"/>
      <c r="AA904" s="998">
        <v>1939794</v>
      </c>
      <c r="AB904" s="999"/>
      <c r="AC904" s="999"/>
      <c r="AD904" s="999"/>
      <c r="AE904" s="999"/>
      <c r="AF904" s="100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007" t="s">
        <v>159</v>
      </c>
      <c r="G905" s="1008"/>
      <c r="H905" s="1008"/>
      <c r="I905" s="1008"/>
      <c r="J905" s="1008"/>
      <c r="K905" s="1008"/>
      <c r="L905" s="1008"/>
      <c r="M905" s="1008"/>
      <c r="N905" s="1008"/>
      <c r="O905" s="1008"/>
      <c r="P905" s="1008"/>
      <c r="Q905" s="1008"/>
      <c r="R905" s="1008"/>
      <c r="S905" s="1008"/>
      <c r="T905" s="1009"/>
      <c r="U905" s="1013" t="s">
        <v>123</v>
      </c>
      <c r="V905" s="1014"/>
      <c r="W905" s="1014"/>
      <c r="X905" s="1014"/>
      <c r="Y905" s="1014"/>
      <c r="Z905" s="1015"/>
      <c r="AA905" s="998"/>
      <c r="AB905" s="999"/>
      <c r="AC905" s="999"/>
      <c r="AD905" s="999"/>
      <c r="AE905" s="999"/>
      <c r="AF905" s="100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010" t="s">
        <v>944</v>
      </c>
      <c r="G906" s="1011"/>
      <c r="H906" s="1011"/>
      <c r="I906" s="1011"/>
      <c r="J906" s="1011"/>
      <c r="K906" s="1011"/>
      <c r="L906" s="1011"/>
      <c r="M906" s="1011"/>
      <c r="N906" s="1011"/>
      <c r="O906" s="1011"/>
      <c r="P906" s="1011"/>
      <c r="Q906" s="1011"/>
      <c r="R906" s="1011"/>
      <c r="S906" s="1011"/>
      <c r="T906" s="1012"/>
      <c r="U906" s="1013" t="s">
        <v>123</v>
      </c>
      <c r="V906" s="1014"/>
      <c r="W906" s="1014"/>
      <c r="X906" s="1014"/>
      <c r="Y906" s="1014"/>
      <c r="Z906" s="1015"/>
      <c r="AA906" s="998"/>
      <c r="AB906" s="999"/>
      <c r="AC906" s="999"/>
      <c r="AD906" s="999"/>
      <c r="AE906" s="999"/>
      <c r="AF906" s="100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010" t="s">
        <v>945</v>
      </c>
      <c r="G907" s="1011"/>
      <c r="H907" s="1011"/>
      <c r="I907" s="1011"/>
      <c r="J907" s="1011"/>
      <c r="K907" s="1011"/>
      <c r="L907" s="1011"/>
      <c r="M907" s="1011"/>
      <c r="N907" s="1011"/>
      <c r="O907" s="1011"/>
      <c r="P907" s="1011"/>
      <c r="Q907" s="1011"/>
      <c r="R907" s="1011"/>
      <c r="S907" s="1011"/>
      <c r="T907" s="1012"/>
      <c r="U907" s="1013" t="s">
        <v>123</v>
      </c>
      <c r="V907" s="1014"/>
      <c r="W907" s="1014"/>
      <c r="X907" s="1014"/>
      <c r="Y907" s="1014"/>
      <c r="Z907" s="1015"/>
      <c r="AA907" s="998"/>
      <c r="AB907" s="999"/>
      <c r="AC907" s="999"/>
      <c r="AD907" s="999"/>
      <c r="AE907" s="999"/>
      <c r="AF907" s="100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010" t="s">
        <v>946</v>
      </c>
      <c r="G908" s="1011"/>
      <c r="H908" s="1011"/>
      <c r="I908" s="1011"/>
      <c r="J908" s="1011"/>
      <c r="K908" s="1011"/>
      <c r="L908" s="1011"/>
      <c r="M908" s="1011"/>
      <c r="N908" s="1011"/>
      <c r="O908" s="1011"/>
      <c r="P908" s="1011"/>
      <c r="Q908" s="1011"/>
      <c r="R908" s="1011"/>
      <c r="S908" s="1011"/>
      <c r="T908" s="1012"/>
      <c r="U908" s="1013" t="s">
        <v>123</v>
      </c>
      <c r="V908" s="1014"/>
      <c r="W908" s="1014"/>
      <c r="X908" s="1014"/>
      <c r="Y908" s="1014"/>
      <c r="Z908" s="1015"/>
      <c r="AA908" s="998"/>
      <c r="AB908" s="999"/>
      <c r="AC908" s="999"/>
      <c r="AD908" s="999"/>
      <c r="AE908" s="999"/>
      <c r="AF908" s="1000"/>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007" t="s">
        <v>158</v>
      </c>
      <c r="G909" s="1008"/>
      <c r="H909" s="1008"/>
      <c r="I909" s="1008"/>
      <c r="J909" s="1008"/>
      <c r="K909" s="1008"/>
      <c r="L909" s="1008"/>
      <c r="M909" s="1008"/>
      <c r="N909" s="1008"/>
      <c r="O909" s="1008"/>
      <c r="P909" s="1008"/>
      <c r="Q909" s="1008"/>
      <c r="R909" s="1008"/>
      <c r="S909" s="1008"/>
      <c r="T909" s="1009"/>
      <c r="U909" s="1013" t="s">
        <v>123</v>
      </c>
      <c r="V909" s="1014"/>
      <c r="W909" s="1014"/>
      <c r="X909" s="1014"/>
      <c r="Y909" s="1014"/>
      <c r="Z909" s="1015"/>
      <c r="AA909" s="998"/>
      <c r="AB909" s="999"/>
      <c r="AC909" s="999"/>
      <c r="AD909" s="999"/>
      <c r="AE909" s="999"/>
      <c r="AF909" s="100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007" t="s">
        <v>2246</v>
      </c>
      <c r="G910" s="1008"/>
      <c r="H910" s="1008"/>
      <c r="I910" s="1008"/>
      <c r="J910" s="1008"/>
      <c r="K910" s="1008"/>
      <c r="L910" s="1008"/>
      <c r="M910" s="1008"/>
      <c r="N910" s="1008"/>
      <c r="O910" s="1008"/>
      <c r="P910" s="1008"/>
      <c r="Q910" s="1008"/>
      <c r="R910" s="1008"/>
      <c r="S910" s="1008"/>
      <c r="T910" s="1009"/>
      <c r="U910" s="1013" t="s">
        <v>123</v>
      </c>
      <c r="V910" s="1014"/>
      <c r="W910" s="1014"/>
      <c r="X910" s="1014"/>
      <c r="Y910" s="1014"/>
      <c r="Z910" s="1015"/>
      <c r="AA910" s="998"/>
      <c r="AB910" s="999"/>
      <c r="AC910" s="999"/>
      <c r="AD910" s="999"/>
      <c r="AE910" s="999"/>
      <c r="AF910" s="100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007" t="s">
        <v>160</v>
      </c>
      <c r="G911" s="1008"/>
      <c r="H911" s="1008"/>
      <c r="I911" s="1008"/>
      <c r="J911" s="1008"/>
      <c r="K911" s="1008"/>
      <c r="L911" s="1008"/>
      <c r="M911" s="1008"/>
      <c r="N911" s="1008"/>
      <c r="O911" s="1008"/>
      <c r="P911" s="1008"/>
      <c r="Q911" s="1008"/>
      <c r="R911" s="1008"/>
      <c r="S911" s="1008"/>
      <c r="T911" s="1009"/>
      <c r="U911" s="1013" t="s">
        <v>123</v>
      </c>
      <c r="V911" s="1014"/>
      <c r="W911" s="1014"/>
      <c r="X911" s="1014"/>
      <c r="Y911" s="1014"/>
      <c r="Z911" s="1015"/>
      <c r="AA911" s="998"/>
      <c r="AB911" s="999"/>
      <c r="AC911" s="999"/>
      <c r="AD911" s="999"/>
      <c r="AE911" s="999"/>
      <c r="AF911" s="100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007" t="s">
        <v>2243</v>
      </c>
      <c r="G912" s="1008"/>
      <c r="H912" s="1008"/>
      <c r="I912" s="1008"/>
      <c r="J912" s="1008"/>
      <c r="K912" s="1008"/>
      <c r="L912" s="1008"/>
      <c r="M912" s="1008"/>
      <c r="N912" s="1008"/>
      <c r="O912" s="1008"/>
      <c r="P912" s="1008"/>
      <c r="Q912" s="1008"/>
      <c r="R912" s="1008"/>
      <c r="S912" s="1008"/>
      <c r="T912" s="1009"/>
      <c r="U912" s="1013" t="s">
        <v>123</v>
      </c>
      <c r="V912" s="1014"/>
      <c r="W912" s="1014"/>
      <c r="X912" s="1014"/>
      <c r="Y912" s="1014"/>
      <c r="Z912" s="1015"/>
      <c r="AA912" s="998"/>
      <c r="AB912" s="999"/>
      <c r="AC912" s="999"/>
      <c r="AD912" s="999"/>
      <c r="AE912" s="999"/>
      <c r="AF912" s="100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07" t="s">
        <v>2244</v>
      </c>
      <c r="G913" s="1008"/>
      <c r="H913" s="1008"/>
      <c r="I913" s="1008"/>
      <c r="J913" s="1008"/>
      <c r="K913" s="1008"/>
      <c r="L913" s="1008"/>
      <c r="M913" s="1008"/>
      <c r="N913" s="1008"/>
      <c r="O913" s="1008"/>
      <c r="P913" s="1008"/>
      <c r="Q913" s="1008"/>
      <c r="R913" s="1008"/>
      <c r="S913" s="1008"/>
      <c r="T913" s="1009"/>
      <c r="U913" s="1013" t="s">
        <v>123</v>
      </c>
      <c r="V913" s="1014"/>
      <c r="W913" s="1014"/>
      <c r="X913" s="1014"/>
      <c r="Y913" s="1014"/>
      <c r="Z913" s="1015"/>
      <c r="AA913" s="998"/>
      <c r="AB913" s="999"/>
      <c r="AC913" s="999"/>
      <c r="AD913" s="999"/>
      <c r="AE913" s="999"/>
      <c r="AF913" s="100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07" t="s">
        <v>2245</v>
      </c>
      <c r="G914" s="1008"/>
      <c r="H914" s="1008"/>
      <c r="I914" s="1008"/>
      <c r="J914" s="1008"/>
      <c r="K914" s="1008"/>
      <c r="L914" s="1008"/>
      <c r="M914" s="1008"/>
      <c r="N914" s="1008"/>
      <c r="O914" s="1008"/>
      <c r="P914" s="1008"/>
      <c r="Q914" s="1008"/>
      <c r="R914" s="1008"/>
      <c r="S914" s="1008"/>
      <c r="T914" s="1009"/>
      <c r="U914" s="1013" t="s">
        <v>123</v>
      </c>
      <c r="V914" s="1014"/>
      <c r="W914" s="1014"/>
      <c r="X914" s="1014"/>
      <c r="Y914" s="1014"/>
      <c r="Z914" s="1015"/>
      <c r="AA914" s="998"/>
      <c r="AB914" s="999"/>
      <c r="AC914" s="999"/>
      <c r="AD914" s="999"/>
      <c r="AE914" s="999"/>
      <c r="AF914" s="100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07" t="s">
        <v>2239</v>
      </c>
      <c r="G915" s="1008"/>
      <c r="H915" s="1008"/>
      <c r="I915" s="1008"/>
      <c r="J915" s="1008"/>
      <c r="K915" s="1008"/>
      <c r="L915" s="1008"/>
      <c r="M915" s="1008"/>
      <c r="N915" s="1008"/>
      <c r="O915" s="1008"/>
      <c r="P915" s="1008"/>
      <c r="Q915" s="1008"/>
      <c r="R915" s="1008"/>
      <c r="S915" s="1008"/>
      <c r="T915" s="1009"/>
      <c r="U915" s="1013" t="s">
        <v>123</v>
      </c>
      <c r="V915" s="1014"/>
      <c r="W915" s="1014"/>
      <c r="X915" s="1014"/>
      <c r="Y915" s="1014"/>
      <c r="Z915" s="1015"/>
      <c r="AA915" s="998"/>
      <c r="AB915" s="999"/>
      <c r="AC915" s="999"/>
      <c r="AD915" s="999"/>
      <c r="AE915" s="999"/>
      <c r="AF915" s="100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07" t="s">
        <v>2236</v>
      </c>
      <c r="G916" s="1008"/>
      <c r="H916" s="1008"/>
      <c r="I916" s="1008"/>
      <c r="J916" s="1008"/>
      <c r="K916" s="1008"/>
      <c r="L916" s="1008"/>
      <c r="M916" s="1008"/>
      <c r="N916" s="1008"/>
      <c r="O916" s="1008"/>
      <c r="P916" s="1008"/>
      <c r="Q916" s="1008"/>
      <c r="R916" s="1008"/>
      <c r="S916" s="1008"/>
      <c r="T916" s="1009"/>
      <c r="U916" s="1013" t="s">
        <v>123</v>
      </c>
      <c r="V916" s="1014"/>
      <c r="W916" s="1014"/>
      <c r="X916" s="1014"/>
      <c r="Y916" s="1014"/>
      <c r="Z916" s="1015"/>
      <c r="AA916" s="998"/>
      <c r="AB916" s="999"/>
      <c r="AC916" s="999"/>
      <c r="AD916" s="999"/>
      <c r="AE916" s="999"/>
      <c r="AF916" s="1000"/>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04" t="s">
        <v>156</v>
      </c>
      <c r="G917" s="1005"/>
      <c r="H917" s="1005"/>
      <c r="I917" s="1005"/>
      <c r="J917" s="1005"/>
      <c r="K917" s="1005"/>
      <c r="L917" s="1005"/>
      <c r="M917" s="1005"/>
      <c r="N917" s="1005"/>
      <c r="O917" s="1005"/>
      <c r="P917" s="1005"/>
      <c r="Q917" s="1005"/>
      <c r="R917" s="1005"/>
      <c r="S917" s="1005"/>
      <c r="T917" s="1006"/>
      <c r="U917" s="1013" t="s">
        <v>123</v>
      </c>
      <c r="V917" s="1014"/>
      <c r="W917" s="1014"/>
      <c r="X917" s="1014"/>
      <c r="Y917" s="1014"/>
      <c r="Z917" s="1015"/>
      <c r="AA917" s="998"/>
      <c r="AB917" s="999"/>
      <c r="AC917" s="999"/>
      <c r="AD917" s="999"/>
      <c r="AE917" s="999"/>
      <c r="AF917" s="100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07" t="s">
        <v>1880</v>
      </c>
      <c r="G918" s="1008"/>
      <c r="H918" s="1008"/>
      <c r="I918" s="1008"/>
      <c r="J918" s="1008"/>
      <c r="K918" s="1008"/>
      <c r="L918" s="1008"/>
      <c r="M918" s="1008"/>
      <c r="N918" s="1008"/>
      <c r="O918" s="1008"/>
      <c r="P918" s="1008"/>
      <c r="Q918" s="1008"/>
      <c r="R918" s="1008"/>
      <c r="S918" s="1008"/>
      <c r="T918" s="1009"/>
      <c r="U918" s="1013" t="s">
        <v>123</v>
      </c>
      <c r="V918" s="1014"/>
      <c r="W918" s="1014"/>
      <c r="X918" s="1014"/>
      <c r="Y918" s="1014"/>
      <c r="Z918" s="1015"/>
      <c r="AA918" s="998"/>
      <c r="AB918" s="999"/>
      <c r="AC918" s="999"/>
      <c r="AD918" s="999"/>
      <c r="AE918" s="999"/>
      <c r="AF918" s="100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10" t="s">
        <v>1006</v>
      </c>
      <c r="G919" s="1011"/>
      <c r="H919" s="1011"/>
      <c r="I919" s="1011"/>
      <c r="J919" s="1011"/>
      <c r="K919" s="1011"/>
      <c r="L919" s="1011"/>
      <c r="M919" s="1011"/>
      <c r="N919" s="1011"/>
      <c r="O919" s="1011"/>
      <c r="P919" s="1011"/>
      <c r="Q919" s="1011"/>
      <c r="R919" s="1011"/>
      <c r="S919" s="1011"/>
      <c r="T919" s="1012"/>
      <c r="U919" s="1013" t="s">
        <v>123</v>
      </c>
      <c r="V919" s="1014"/>
      <c r="W919" s="1014"/>
      <c r="X919" s="1014"/>
      <c r="Y919" s="1014"/>
      <c r="Z919" s="1015"/>
      <c r="AA919" s="998"/>
      <c r="AB919" s="999"/>
      <c r="AC919" s="999"/>
      <c r="AD919" s="999"/>
      <c r="AE919" s="999"/>
      <c r="AF919" s="100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01" t="s">
        <v>2247</v>
      </c>
      <c r="G920" s="1002"/>
      <c r="H920" s="1002"/>
      <c r="I920" s="1002"/>
      <c r="J920" s="1002"/>
      <c r="K920" s="1002"/>
      <c r="L920" s="1002"/>
      <c r="M920" s="1002"/>
      <c r="N920" s="1002"/>
      <c r="O920" s="1002"/>
      <c r="P920" s="1002"/>
      <c r="Q920" s="1002"/>
      <c r="R920" s="1002"/>
      <c r="S920" s="1002"/>
      <c r="T920" s="1003"/>
      <c r="U920" s="1013" t="s">
        <v>123</v>
      </c>
      <c r="V920" s="1014"/>
      <c r="W920" s="1014"/>
      <c r="X920" s="1014"/>
      <c r="Y920" s="1014"/>
      <c r="Z920" s="1015"/>
      <c r="AA920" s="998"/>
      <c r="AB920" s="999"/>
      <c r="AC920" s="999"/>
      <c r="AD920" s="999"/>
      <c r="AE920" s="999"/>
      <c r="AF920" s="100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01" t="s">
        <v>2249</v>
      </c>
      <c r="G921" s="1002"/>
      <c r="H921" s="1002"/>
      <c r="I921" s="1002"/>
      <c r="J921" s="1002"/>
      <c r="K921" s="1002"/>
      <c r="L921" s="1002"/>
      <c r="M921" s="1002"/>
      <c r="N921" s="1002"/>
      <c r="O921" s="1002"/>
      <c r="P921" s="1002"/>
      <c r="Q921" s="1002"/>
      <c r="R921" s="1002"/>
      <c r="S921" s="1002"/>
      <c r="T921" s="1003"/>
      <c r="U921" s="1013" t="s">
        <v>123</v>
      </c>
      <c r="V921" s="1014"/>
      <c r="W921" s="1014"/>
      <c r="X921" s="1014"/>
      <c r="Y921" s="1014"/>
      <c r="Z921" s="1015"/>
      <c r="AA921" s="998"/>
      <c r="AB921" s="999"/>
      <c r="AC921" s="999"/>
      <c r="AD921" s="999"/>
      <c r="AE921" s="999"/>
      <c r="AF921" s="100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07" t="s">
        <v>2237</v>
      </c>
      <c r="G922" s="1008"/>
      <c r="H922" s="1008"/>
      <c r="I922" s="1008"/>
      <c r="J922" s="1008"/>
      <c r="K922" s="1008"/>
      <c r="L922" s="1008"/>
      <c r="M922" s="1008"/>
      <c r="N922" s="1008"/>
      <c r="O922" s="1008"/>
      <c r="P922" s="1008"/>
      <c r="Q922" s="1008"/>
      <c r="R922" s="1008"/>
      <c r="S922" s="1008"/>
      <c r="T922" s="1009"/>
      <c r="U922" s="1058" t="s">
        <v>123</v>
      </c>
      <c r="V922" s="1059"/>
      <c r="W922" s="1059"/>
      <c r="X922" s="1059"/>
      <c r="Y922" s="1059"/>
      <c r="Z922" s="1060"/>
      <c r="AA922" s="1016"/>
      <c r="AB922" s="1017"/>
      <c r="AC922" s="1017"/>
      <c r="AD922" s="1017"/>
      <c r="AE922" s="1017"/>
      <c r="AF922" s="1018"/>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07" t="s">
        <v>2241</v>
      </c>
      <c r="G923" s="1008"/>
      <c r="H923" s="1008"/>
      <c r="I923" s="1008"/>
      <c r="J923" s="1008"/>
      <c r="K923" s="1008"/>
      <c r="L923" s="1008"/>
      <c r="M923" s="1008"/>
      <c r="N923" s="1008"/>
      <c r="O923" s="1008"/>
      <c r="P923" s="1008"/>
      <c r="Q923" s="1008"/>
      <c r="R923" s="1008"/>
      <c r="S923" s="1008"/>
      <c r="T923" s="1009"/>
      <c r="U923" s="1058" t="s">
        <v>123</v>
      </c>
      <c r="V923" s="1059"/>
      <c r="W923" s="1059"/>
      <c r="X923" s="1059"/>
      <c r="Y923" s="1059"/>
      <c r="Z923" s="1060"/>
      <c r="AA923" s="1016"/>
      <c r="AB923" s="1017"/>
      <c r="AC923" s="1017"/>
      <c r="AD923" s="1017"/>
      <c r="AE923" s="1017"/>
      <c r="AF923" s="1018"/>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07" t="s">
        <v>2238</v>
      </c>
      <c r="G924" s="1008"/>
      <c r="H924" s="1008"/>
      <c r="I924" s="1008"/>
      <c r="J924" s="1008"/>
      <c r="K924" s="1008"/>
      <c r="L924" s="1008"/>
      <c r="M924" s="1008"/>
      <c r="N924" s="1008"/>
      <c r="O924" s="1008"/>
      <c r="P924" s="1008"/>
      <c r="Q924" s="1008"/>
      <c r="R924" s="1008"/>
      <c r="S924" s="1008"/>
      <c r="T924" s="1009"/>
      <c r="U924" s="1058" t="s">
        <v>123</v>
      </c>
      <c r="V924" s="1059"/>
      <c r="W924" s="1059"/>
      <c r="X924" s="1059"/>
      <c r="Y924" s="1059"/>
      <c r="Z924" s="1060"/>
      <c r="AA924" s="1016"/>
      <c r="AB924" s="1017"/>
      <c r="AC924" s="1017"/>
      <c r="AD924" s="1017"/>
      <c r="AE924" s="1017"/>
      <c r="AF924" s="1018"/>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01" t="s">
        <v>1878</v>
      </c>
      <c r="G925" s="1002"/>
      <c r="H925" s="1002"/>
      <c r="I925" s="1002"/>
      <c r="J925" s="1002"/>
      <c r="K925" s="1002"/>
      <c r="L925" s="1002"/>
      <c r="M925" s="1002"/>
      <c r="N925" s="1002"/>
      <c r="O925" s="1002"/>
      <c r="P925" s="1002"/>
      <c r="Q925" s="1002"/>
      <c r="R925" s="1002"/>
      <c r="S925" s="1002"/>
      <c r="T925" s="1003"/>
      <c r="U925" s="1013" t="s">
        <v>123</v>
      </c>
      <c r="V925" s="1014"/>
      <c r="W925" s="1014"/>
      <c r="X925" s="1014"/>
      <c r="Y925" s="1014"/>
      <c r="Z925" s="1015"/>
      <c r="AA925" s="998"/>
      <c r="AB925" s="999"/>
      <c r="AC925" s="999"/>
      <c r="AD925" s="999"/>
      <c r="AE925" s="999"/>
      <c r="AF925" s="100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01" t="s">
        <v>2250</v>
      </c>
      <c r="G926" s="1002"/>
      <c r="H926" s="1002"/>
      <c r="I926" s="1002"/>
      <c r="J926" s="1002"/>
      <c r="K926" s="1002"/>
      <c r="L926" s="1002"/>
      <c r="M926" s="1002"/>
      <c r="N926" s="1002"/>
      <c r="O926" s="1002"/>
      <c r="P926" s="1002"/>
      <c r="Q926" s="1002"/>
      <c r="R926" s="1002"/>
      <c r="S926" s="1002"/>
      <c r="T926" s="1003"/>
      <c r="U926" s="1013" t="s">
        <v>107</v>
      </c>
      <c r="V926" s="1014"/>
      <c r="W926" s="1014"/>
      <c r="X926" s="1014"/>
      <c r="Y926" s="1014"/>
      <c r="Z926" s="1015"/>
      <c r="AA926" s="998">
        <v>800000</v>
      </c>
      <c r="AB926" s="999"/>
      <c r="AC926" s="999"/>
      <c r="AD926" s="999"/>
      <c r="AE926" s="999"/>
      <c r="AF926" s="1000"/>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01" t="s">
        <v>1879</v>
      </c>
      <c r="G927" s="1002"/>
      <c r="H927" s="1002"/>
      <c r="I927" s="1002"/>
      <c r="J927" s="1002"/>
      <c r="K927" s="1002"/>
      <c r="L927" s="1002"/>
      <c r="M927" s="1002"/>
      <c r="N927" s="1002"/>
      <c r="O927" s="1002"/>
      <c r="P927" s="1002"/>
      <c r="Q927" s="1002"/>
      <c r="R927" s="1002"/>
      <c r="S927" s="1002"/>
      <c r="T927" s="1003"/>
      <c r="U927" s="1013" t="s">
        <v>123</v>
      </c>
      <c r="V927" s="1014"/>
      <c r="W927" s="1014"/>
      <c r="X927" s="1014"/>
      <c r="Y927" s="1014"/>
      <c r="Z927" s="1015"/>
      <c r="AA927" s="998"/>
      <c r="AB927" s="999"/>
      <c r="AC927" s="999"/>
      <c r="AD927" s="999"/>
      <c r="AE927" s="999"/>
      <c r="AF927" s="100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01" t="s">
        <v>155</v>
      </c>
      <c r="G928" s="1002"/>
      <c r="H928" s="1002"/>
      <c r="I928" s="1002"/>
      <c r="J928" s="1002"/>
      <c r="K928" s="1002"/>
      <c r="L928" s="1002"/>
      <c r="M928" s="1002"/>
      <c r="N928" s="1002"/>
      <c r="O928" s="1002"/>
      <c r="P928" s="1002"/>
      <c r="Q928" s="1002"/>
      <c r="R928" s="1002"/>
      <c r="S928" s="1002"/>
      <c r="T928" s="1003"/>
      <c r="U928" s="1013" t="s">
        <v>123</v>
      </c>
      <c r="V928" s="1014"/>
      <c r="W928" s="1014"/>
      <c r="X928" s="1014"/>
      <c r="Y928" s="1014"/>
      <c r="Z928" s="1015"/>
      <c r="AA928" s="998"/>
      <c r="AB928" s="999"/>
      <c r="AC928" s="999"/>
      <c r="AD928" s="999"/>
      <c r="AE928" s="999"/>
      <c r="AF928" s="100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001" t="s">
        <v>2248</v>
      </c>
      <c r="G929" s="1002"/>
      <c r="H929" s="1002"/>
      <c r="I929" s="1002"/>
      <c r="J929" s="1002"/>
      <c r="K929" s="1002"/>
      <c r="L929" s="1002"/>
      <c r="M929" s="1002"/>
      <c r="N929" s="1002"/>
      <c r="O929" s="1002"/>
      <c r="P929" s="1002"/>
      <c r="Q929" s="1002"/>
      <c r="R929" s="1002"/>
      <c r="S929" s="1002"/>
      <c r="T929" s="1003"/>
      <c r="U929" s="1013" t="s">
        <v>123</v>
      </c>
      <c r="V929" s="1014"/>
      <c r="W929" s="1014"/>
      <c r="X929" s="1014"/>
      <c r="Y929" s="1014"/>
      <c r="Z929" s="1015"/>
      <c r="AA929" s="998"/>
      <c r="AB929" s="999"/>
      <c r="AC929" s="999"/>
      <c r="AD929" s="999"/>
      <c r="AE929" s="999"/>
      <c r="AF929" s="1000"/>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1017</v>
      </c>
      <c r="G930" s="9"/>
      <c r="H930" s="9"/>
      <c r="I930" s="9"/>
      <c r="J930" s="9"/>
      <c r="K930" s="9"/>
      <c r="L930" s="9"/>
      <c r="M930" s="9"/>
      <c r="N930" s="9"/>
      <c r="O930" s="9"/>
      <c r="P930" s="1276" t="s">
        <v>480</v>
      </c>
      <c r="Q930" s="1014"/>
      <c r="R930" s="1014"/>
      <c r="S930" s="1014"/>
      <c r="T930" s="1015"/>
      <c r="U930" s="1013" t="s">
        <v>123</v>
      </c>
      <c r="V930" s="1014"/>
      <c r="W930" s="1014"/>
      <c r="X930" s="1014"/>
      <c r="Y930" s="1014"/>
      <c r="Z930" s="1015"/>
      <c r="AA930" s="998"/>
      <c r="AB930" s="999"/>
      <c r="AC930" s="999"/>
      <c r="AD930" s="999"/>
      <c r="AE930" s="999"/>
      <c r="AF930" s="100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07" t="s">
        <v>2240</v>
      </c>
      <c r="G931" s="1008"/>
      <c r="H931" s="1009"/>
      <c r="I931" s="1061" t="s">
        <v>560</v>
      </c>
      <c r="J931" s="1062"/>
      <c r="K931" s="1062"/>
      <c r="L931" s="1062"/>
      <c r="M931" s="1062"/>
      <c r="N931" s="1062"/>
      <c r="O931" s="1062"/>
      <c r="P931" s="1062"/>
      <c r="Q931" s="1062"/>
      <c r="R931" s="1062"/>
      <c r="S931" s="1062"/>
      <c r="T931" s="1063"/>
      <c r="U931" s="1013" t="s">
        <v>123</v>
      </c>
      <c r="V931" s="1014"/>
      <c r="W931" s="1014"/>
      <c r="X931" s="1014"/>
      <c r="Y931" s="1014"/>
      <c r="Z931" s="1015"/>
      <c r="AA931" s="998"/>
      <c r="AB931" s="999"/>
      <c r="AC931" s="999"/>
      <c r="AD931" s="999"/>
      <c r="AE931" s="999"/>
      <c r="AF931" s="100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07" t="s">
        <v>372</v>
      </c>
      <c r="G932" s="1008"/>
      <c r="H932" s="1009"/>
      <c r="I932" s="1061" t="s">
        <v>2513</v>
      </c>
      <c r="J932" s="1062"/>
      <c r="K932" s="1062"/>
      <c r="L932" s="1062"/>
      <c r="M932" s="1062"/>
      <c r="N932" s="1062"/>
      <c r="O932" s="1062"/>
      <c r="P932" s="1062"/>
      <c r="Q932" s="1062"/>
      <c r="R932" s="1062"/>
      <c r="S932" s="1062"/>
      <c r="T932" s="1063"/>
      <c r="U932" s="1013" t="s">
        <v>107</v>
      </c>
      <c r="V932" s="1014"/>
      <c r="W932" s="1014"/>
      <c r="X932" s="1014"/>
      <c r="Y932" s="1014"/>
      <c r="Z932" s="1015"/>
      <c r="AA932" s="998">
        <v>8894090</v>
      </c>
      <c r="AB932" s="999"/>
      <c r="AC932" s="999"/>
      <c r="AD932" s="999"/>
      <c r="AE932" s="999"/>
      <c r="AF932" s="100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07" t="s">
        <v>824</v>
      </c>
      <c r="G933" s="1008"/>
      <c r="H933" s="1009"/>
      <c r="I933" s="1061" t="s">
        <v>2514</v>
      </c>
      <c r="J933" s="1062"/>
      <c r="K933" s="1062"/>
      <c r="L933" s="1062"/>
      <c r="M933" s="1062"/>
      <c r="N933" s="1062"/>
      <c r="O933" s="1062"/>
      <c r="P933" s="1062"/>
      <c r="Q933" s="1062"/>
      <c r="R933" s="1062"/>
      <c r="S933" s="1062"/>
      <c r="T933" s="1063"/>
      <c r="U933" s="1013" t="s">
        <v>107</v>
      </c>
      <c r="V933" s="1014"/>
      <c r="W933" s="1014"/>
      <c r="X933" s="1014"/>
      <c r="Y933" s="1014"/>
      <c r="Z933" s="1015"/>
      <c r="AA933" s="998">
        <v>1000000</v>
      </c>
      <c r="AB933" s="999"/>
      <c r="AC933" s="999"/>
      <c r="AD933" s="999"/>
      <c r="AE933" s="999"/>
      <c r="AF933" s="100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007" t="s">
        <v>282</v>
      </c>
      <c r="G934" s="1008"/>
      <c r="H934" s="1009"/>
      <c r="I934" s="1061" t="s">
        <v>2515</v>
      </c>
      <c r="J934" s="1062"/>
      <c r="K934" s="1062"/>
      <c r="L934" s="1062"/>
      <c r="M934" s="1062"/>
      <c r="N934" s="1062"/>
      <c r="O934" s="1062"/>
      <c r="P934" s="1062"/>
      <c r="Q934" s="1062"/>
      <c r="R934" s="1062"/>
      <c r="S934" s="1062"/>
      <c r="T934" s="1063"/>
      <c r="U934" s="1013" t="s">
        <v>107</v>
      </c>
      <c r="V934" s="1014"/>
      <c r="W934" s="1014"/>
      <c r="X934" s="1014"/>
      <c r="Y934" s="1014"/>
      <c r="Z934" s="1015"/>
      <c r="AA934" s="998">
        <v>2879448</v>
      </c>
      <c r="AB934" s="999"/>
      <c r="AC934" s="999"/>
      <c r="AD934" s="999"/>
      <c r="AE934" s="999"/>
      <c r="AF934" s="100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007" t="s">
        <v>282</v>
      </c>
      <c r="G935" s="1008"/>
      <c r="H935" s="1009"/>
      <c r="I935" s="1061" t="s">
        <v>2516</v>
      </c>
      <c r="J935" s="1062"/>
      <c r="K935" s="1062"/>
      <c r="L935" s="1062"/>
      <c r="M935" s="1062"/>
      <c r="N935" s="1062"/>
      <c r="O935" s="1062"/>
      <c r="P935" s="1062"/>
      <c r="Q935" s="1062"/>
      <c r="R935" s="1062"/>
      <c r="S935" s="1062"/>
      <c r="T935" s="1063"/>
      <c r="U935" s="1013" t="s">
        <v>107</v>
      </c>
      <c r="V935" s="1014"/>
      <c r="W935" s="1014"/>
      <c r="X935" s="1014"/>
      <c r="Y935" s="1014"/>
      <c r="Z935" s="1015"/>
      <c r="AA935" s="998">
        <v>1490000</v>
      </c>
      <c r="AB935" s="999"/>
      <c r="AC935" s="999"/>
      <c r="AD935" s="999"/>
      <c r="AE935" s="999"/>
      <c r="AF935" s="1000"/>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825</v>
      </c>
      <c r="D940" s="9"/>
      <c r="E940" s="9"/>
      <c r="F940" s="9"/>
      <c r="G940" s="9"/>
      <c r="H940" s="9"/>
      <c r="I940" s="9"/>
      <c r="J940" s="9"/>
      <c r="K940" s="9"/>
      <c r="L940" s="1113"/>
      <c r="M940" s="1114"/>
      <c r="N940" s="1114"/>
      <c r="O940" s="1114"/>
      <c r="P940" s="1114"/>
      <c r="Q940" s="1114"/>
      <c r="R940" s="1114"/>
      <c r="S940" s="1115"/>
      <c r="U940" s="72" t="s">
        <v>825</v>
      </c>
      <c r="V940" s="9"/>
      <c r="W940" s="9"/>
      <c r="X940" s="9"/>
      <c r="Y940" s="9"/>
      <c r="Z940" s="9"/>
      <c r="AA940" s="9"/>
      <c r="AB940" s="9"/>
      <c r="AC940" s="9"/>
      <c r="AD940" s="52"/>
      <c r="AE940" s="1450"/>
      <c r="AF940" s="1392"/>
      <c r="AG940" s="1392"/>
      <c r="AH940" s="1392"/>
      <c r="AI940" s="1392"/>
      <c r="AJ940" s="1392"/>
      <c r="AK940" s="1393"/>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826</v>
      </c>
      <c r="D941" s="9"/>
      <c r="E941" s="9"/>
      <c r="F941" s="9"/>
      <c r="G941" s="9"/>
      <c r="H941" s="9"/>
      <c r="I941" s="9"/>
      <c r="J941" s="9"/>
      <c r="K941" s="9"/>
      <c r="L941" s="1113"/>
      <c r="M941" s="1114"/>
      <c r="N941" s="1114"/>
      <c r="O941" s="1114"/>
      <c r="P941" s="1114"/>
      <c r="Q941" s="1114"/>
      <c r="R941" s="1114"/>
      <c r="S941" s="1115"/>
      <c r="U941" s="72" t="s">
        <v>826</v>
      </c>
      <c r="V941" s="9"/>
      <c r="W941" s="9"/>
      <c r="X941" s="9"/>
      <c r="Y941" s="9"/>
      <c r="Z941" s="9"/>
      <c r="AA941" s="9"/>
      <c r="AB941" s="9"/>
      <c r="AC941" s="9"/>
      <c r="AD941" s="52"/>
      <c r="AE941" s="1451"/>
      <c r="AF941" s="1452"/>
      <c r="AG941" s="1452"/>
      <c r="AH941" s="1452"/>
      <c r="AI941" s="1452"/>
      <c r="AJ941" s="1452"/>
      <c r="AK941" s="1453"/>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1106</v>
      </c>
      <c r="D942" s="9"/>
      <c r="E942" s="9"/>
      <c r="L942" s="1328" t="s">
        <v>78</v>
      </c>
      <c r="M942" s="1329"/>
      <c r="N942" s="1329"/>
      <c r="O942" s="1329"/>
      <c r="P942" s="1329"/>
      <c r="Q942" s="1329"/>
      <c r="R942" s="1329"/>
      <c r="S942" s="1330"/>
      <c r="U942" s="72" t="s">
        <v>1106</v>
      </c>
      <c r="V942" s="9"/>
      <c r="W942" s="9"/>
      <c r="AE942" s="1328" t="s">
        <v>78</v>
      </c>
      <c r="AF942" s="1329"/>
      <c r="AG942" s="1329"/>
      <c r="AH942" s="1329"/>
      <c r="AI942" s="1329"/>
      <c r="AJ942" s="1329"/>
      <c r="AK942" s="1330"/>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827</v>
      </c>
      <c r="D943" s="9"/>
      <c r="E943" s="9"/>
      <c r="F943" s="9"/>
      <c r="G943" s="9"/>
      <c r="H943" s="9"/>
      <c r="I943" s="9"/>
      <c r="J943" s="9"/>
      <c r="K943" s="9"/>
      <c r="L943" s="1447"/>
      <c r="M943" s="1448"/>
      <c r="N943" s="1448"/>
      <c r="O943" s="1448"/>
      <c r="P943" s="1448"/>
      <c r="Q943" s="1448"/>
      <c r="R943" s="1448"/>
      <c r="S943" s="1449"/>
      <c r="U943" s="72" t="s">
        <v>827</v>
      </c>
      <c r="V943" s="9"/>
      <c r="W943" s="9"/>
      <c r="X943" s="9"/>
      <c r="Y943" s="9"/>
      <c r="Z943" s="9"/>
      <c r="AA943" s="9"/>
      <c r="AB943" s="9"/>
      <c r="AC943" s="9"/>
      <c r="AD943" s="52"/>
      <c r="AE943" s="1447"/>
      <c r="AF943" s="1448"/>
      <c r="AG943" s="1448"/>
      <c r="AH943" s="1448"/>
      <c r="AI943" s="1448"/>
      <c r="AJ943" s="1448"/>
      <c r="AK943" s="1449"/>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828</v>
      </c>
      <c r="D944" s="9"/>
      <c r="E944" s="9"/>
      <c r="F944" s="9"/>
      <c r="G944" s="9"/>
      <c r="H944" s="9"/>
      <c r="I944" s="9"/>
      <c r="J944" s="9"/>
      <c r="K944" s="9"/>
      <c r="L944" s="1456"/>
      <c r="M944" s="1457"/>
      <c r="N944" s="1457"/>
      <c r="O944" s="1457"/>
      <c r="P944" s="1457"/>
      <c r="Q944" s="1457"/>
      <c r="R944" s="1457"/>
      <c r="S944" s="1458"/>
      <c r="U944" s="72" t="s">
        <v>828</v>
      </c>
      <c r="V944" s="9"/>
      <c r="W944" s="9"/>
      <c r="X944" s="9"/>
      <c r="Y944" s="9"/>
      <c r="Z944" s="9"/>
      <c r="AA944" s="9"/>
      <c r="AB944" s="9"/>
      <c r="AC944" s="9"/>
      <c r="AD944" s="52"/>
      <c r="AE944" s="1440"/>
      <c r="AF944" s="1320"/>
      <c r="AG944" s="1320"/>
      <c r="AH944" s="1320"/>
      <c r="AI944" s="1320"/>
      <c r="AJ944" s="1320"/>
      <c r="AK944" s="1321"/>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829</v>
      </c>
      <c r="D945" s="9"/>
      <c r="E945" s="9"/>
      <c r="F945" s="9"/>
      <c r="G945" s="9"/>
      <c r="H945" s="9"/>
      <c r="I945" s="9"/>
      <c r="J945" s="9"/>
      <c r="K945" s="9"/>
      <c r="L945" s="984"/>
      <c r="M945" s="985"/>
      <c r="N945" s="985"/>
      <c r="O945" s="985"/>
      <c r="P945" s="985"/>
      <c r="Q945" s="985"/>
      <c r="R945" s="985"/>
      <c r="S945" s="986"/>
      <c r="U945" s="72" t="s">
        <v>829</v>
      </c>
      <c r="V945" s="9"/>
      <c r="W945" s="9"/>
      <c r="X945" s="9"/>
      <c r="Y945" s="9"/>
      <c r="Z945" s="9"/>
      <c r="AA945" s="9"/>
      <c r="AB945" s="9"/>
      <c r="AC945" s="9"/>
      <c r="AD945" s="52"/>
      <c r="AE945" s="998"/>
      <c r="AF945" s="999"/>
      <c r="AG945" s="999"/>
      <c r="AH945" s="999"/>
      <c r="AI945" s="999"/>
      <c r="AJ945" s="999"/>
      <c r="AK945" s="100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830</v>
      </c>
      <c r="D946" s="9"/>
      <c r="E946" s="9"/>
      <c r="F946" s="9"/>
      <c r="G946" s="9"/>
      <c r="H946" s="9"/>
      <c r="I946" s="9"/>
      <c r="J946" s="9"/>
      <c r="K946" s="9"/>
      <c r="L946" s="984" t="s">
        <v>2182</v>
      </c>
      <c r="M946" s="985"/>
      <c r="N946" s="985"/>
      <c r="O946" s="985"/>
      <c r="P946" s="985"/>
      <c r="Q946" s="985"/>
      <c r="R946" s="985"/>
      <c r="S946" s="986"/>
      <c r="U946" s="72" t="s">
        <v>830</v>
      </c>
      <c r="V946" s="9"/>
      <c r="W946" s="9"/>
      <c r="X946" s="9"/>
      <c r="Y946" s="9"/>
      <c r="Z946" s="9"/>
      <c r="AA946" s="9"/>
      <c r="AB946" s="9"/>
      <c r="AC946" s="9"/>
      <c r="AD946" s="52"/>
      <c r="AE946" s="998"/>
      <c r="AF946" s="999"/>
      <c r="AG946" s="999"/>
      <c r="AH946" s="999"/>
      <c r="AI946" s="999"/>
      <c r="AJ946" s="999"/>
      <c r="AK946" s="1000"/>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1946</v>
      </c>
      <c r="D947" s="9"/>
      <c r="E947" s="9"/>
      <c r="F947" s="9"/>
      <c r="G947" s="9"/>
      <c r="H947" s="9"/>
      <c r="I947" s="9"/>
      <c r="J947" s="9"/>
      <c r="K947" s="9"/>
      <c r="L947" s="1456"/>
      <c r="M947" s="1457"/>
      <c r="N947" s="1457"/>
      <c r="O947" s="1457"/>
      <c r="P947" s="1457"/>
      <c r="Q947" s="1457"/>
      <c r="R947" s="1457"/>
      <c r="S947" s="1458"/>
      <c r="U947" s="212" t="s">
        <v>1946</v>
      </c>
      <c r="V947" s="9"/>
      <c r="W947" s="9"/>
      <c r="X947" s="9"/>
      <c r="Y947" s="9"/>
      <c r="Z947" s="9"/>
      <c r="AA947" s="9"/>
      <c r="AB947" s="9"/>
      <c r="AC947" s="9"/>
      <c r="AD947" s="52"/>
      <c r="AE947" s="1456"/>
      <c r="AF947" s="1457"/>
      <c r="AG947" s="1457"/>
      <c r="AH947" s="1457"/>
      <c r="AI947" s="1457"/>
      <c r="AJ947" s="1457"/>
      <c r="AK947" s="145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845</v>
      </c>
      <c r="G952" s="9"/>
      <c r="H952" s="9"/>
      <c r="I952" s="9"/>
      <c r="J952" s="9"/>
      <c r="K952" s="9"/>
      <c r="L952" s="52"/>
      <c r="M952" s="1152"/>
      <c r="N952" s="1153"/>
      <c r="O952" s="1153"/>
      <c r="P952" s="1153"/>
      <c r="Q952" s="1153"/>
      <c r="R952" s="1153"/>
      <c r="S952" s="1154"/>
      <c r="T952" s="72" t="s">
        <v>948</v>
      </c>
      <c r="U952" s="9"/>
      <c r="V952" s="9"/>
      <c r="W952" s="9"/>
      <c r="X952" s="9"/>
      <c r="Y952" s="9"/>
      <c r="Z952" s="52"/>
      <c r="AA952" s="1152"/>
      <c r="AB952" s="1153"/>
      <c r="AC952" s="1153"/>
      <c r="AD952" s="1153"/>
      <c r="AE952" s="1153"/>
      <c r="AF952" s="1153"/>
      <c r="AG952" s="115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846</v>
      </c>
      <c r="G953" s="9"/>
      <c r="H953" s="9"/>
      <c r="I953" s="9"/>
      <c r="J953" s="9"/>
      <c r="K953" s="9"/>
      <c r="L953" s="52"/>
      <c r="M953" s="1152"/>
      <c r="N953" s="1153"/>
      <c r="O953" s="1153"/>
      <c r="P953" s="1153"/>
      <c r="Q953" s="1153"/>
      <c r="R953" s="1153"/>
      <c r="S953" s="1154"/>
      <c r="T953" s="72" t="s">
        <v>947</v>
      </c>
      <c r="U953" s="9"/>
      <c r="V953" s="9"/>
      <c r="W953" s="9"/>
      <c r="X953" s="9"/>
      <c r="Y953" s="9"/>
      <c r="Z953" s="52"/>
      <c r="AA953" s="1152"/>
      <c r="AB953" s="1153"/>
      <c r="AC953" s="1153"/>
      <c r="AD953" s="1153"/>
      <c r="AE953" s="1153"/>
      <c r="AF953" s="1153"/>
      <c r="AG953" s="115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1137</v>
      </c>
      <c r="G954" s="9"/>
      <c r="H954" s="9"/>
      <c r="I954" s="9"/>
      <c r="J954" s="9"/>
      <c r="K954" s="9"/>
      <c r="L954" s="52"/>
      <c r="M954" s="1235" t="s">
        <v>123</v>
      </c>
      <c r="N954" s="1196"/>
      <c r="O954" s="1196"/>
      <c r="P954" s="1196"/>
      <c r="Q954" s="1196"/>
      <c r="R954" s="1196"/>
      <c r="S954" s="1236"/>
      <c r="T954" s="8" t="s">
        <v>564</v>
      </c>
      <c r="U954" s="9"/>
      <c r="V954" s="9"/>
      <c r="W954" s="9"/>
      <c r="X954" s="9"/>
      <c r="Y954" s="9"/>
      <c r="Z954" s="52"/>
      <c r="AA954" s="1152"/>
      <c r="AB954" s="1153"/>
      <c r="AC954" s="1153"/>
      <c r="AD954" s="1153"/>
      <c r="AE954" s="1153"/>
      <c r="AF954" s="1153"/>
      <c r="AG954" s="115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847</v>
      </c>
      <c r="G955" s="9"/>
      <c r="H955" s="9"/>
      <c r="I955" s="9"/>
      <c r="J955" s="9"/>
      <c r="K955" s="9"/>
      <c r="L955" s="52"/>
      <c r="M955" s="1152"/>
      <c r="N955" s="1153"/>
      <c r="O955" s="1153"/>
      <c r="P955" s="1153"/>
      <c r="Q955" s="1153"/>
      <c r="R955" s="1153"/>
      <c r="S955" s="1154"/>
      <c r="T955" s="8" t="s">
        <v>565</v>
      </c>
      <c r="U955" s="9"/>
      <c r="V955" s="9"/>
      <c r="W955" s="9"/>
      <c r="X955" s="9"/>
      <c r="Y955" s="9"/>
      <c r="Z955" s="52"/>
      <c r="AA955" s="1152"/>
      <c r="AB955" s="1153"/>
      <c r="AC955" s="1153"/>
      <c r="AD955" s="1153"/>
      <c r="AE955" s="1153"/>
      <c r="AF955" s="1153"/>
      <c r="AG955" s="115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82</v>
      </c>
      <c r="G956" s="9"/>
      <c r="H956" s="9"/>
      <c r="I956" s="9"/>
      <c r="J956" s="9"/>
      <c r="K956" s="9"/>
      <c r="L956" s="52"/>
      <c r="M956" s="1152"/>
      <c r="N956" s="1153"/>
      <c r="O956" s="1153"/>
      <c r="P956" s="1153"/>
      <c r="Q956" s="1153"/>
      <c r="R956" s="1153"/>
      <c r="S956" s="1154"/>
      <c r="T956" s="8" t="s">
        <v>491</v>
      </c>
      <c r="U956" s="9"/>
      <c r="V956" s="9"/>
      <c r="W956" s="9"/>
      <c r="X956" s="9"/>
      <c r="Y956" s="9"/>
      <c r="Z956" s="52"/>
      <c r="AA956" s="1152"/>
      <c r="AB956" s="1153"/>
      <c r="AC956" s="1153"/>
      <c r="AD956" s="1153"/>
      <c r="AE956" s="1153"/>
      <c r="AF956" s="1153"/>
      <c r="AG956" s="115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1106</v>
      </c>
      <c r="G957" s="7"/>
      <c r="H957" s="7"/>
      <c r="I957" s="7"/>
      <c r="J957" s="7"/>
      <c r="K957" s="7"/>
      <c r="L957" s="64"/>
      <c r="M957" s="1328" t="s">
        <v>78</v>
      </c>
      <c r="N957" s="1329"/>
      <c r="O957" s="1329"/>
      <c r="P957" s="1329"/>
      <c r="Q957" s="1329"/>
      <c r="R957" s="1329"/>
      <c r="S957" s="1330"/>
      <c r="T957" s="1149"/>
      <c r="U957" s="1150"/>
      <c r="V957" s="1150"/>
      <c r="W957" s="1150"/>
      <c r="X957" s="1150"/>
      <c r="Y957" s="1150"/>
      <c r="Z957" s="1151"/>
      <c r="AA957" s="1152"/>
      <c r="AB957" s="1153"/>
      <c r="AC957" s="1153"/>
      <c r="AD957" s="1153"/>
      <c r="AE957" s="1153"/>
      <c r="AF957" s="1153"/>
      <c r="AG957" s="1154"/>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83</v>
      </c>
      <c r="G958" s="7"/>
      <c r="H958" s="7"/>
      <c r="I958" s="7"/>
      <c r="J958" s="7"/>
      <c r="K958" s="7"/>
      <c r="L958" s="64"/>
      <c r="M958" s="1152"/>
      <c r="N958" s="1153"/>
      <c r="O958" s="1153"/>
      <c r="P958" s="1153"/>
      <c r="Q958" s="1153"/>
      <c r="R958" s="1153"/>
      <c r="S958" s="1154"/>
      <c r="T958" s="1149"/>
      <c r="U958" s="1150"/>
      <c r="V958" s="1150"/>
      <c r="W958" s="1150"/>
      <c r="X958" s="1150"/>
      <c r="Y958" s="1150"/>
      <c r="Z958" s="1151"/>
      <c r="AA958" s="1152"/>
      <c r="AB958" s="1153"/>
      <c r="AC958" s="1153"/>
      <c r="AD958" s="1153"/>
      <c r="AE958" s="1153"/>
      <c r="AF958" s="1153"/>
      <c r="AG958" s="115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563</v>
      </c>
      <c r="G959" s="7"/>
      <c r="H959" s="7"/>
      <c r="I959" s="7"/>
      <c r="J959" s="7"/>
      <c r="K959" s="7"/>
      <c r="L959" s="7"/>
      <c r="M959" s="7"/>
      <c r="N959" s="7"/>
      <c r="O959" s="1235" t="s">
        <v>480</v>
      </c>
      <c r="P959" s="1236"/>
      <c r="Q959" s="144"/>
      <c r="R959" s="144"/>
      <c r="S959" s="145"/>
      <c r="T959" s="6" t="s">
        <v>282</v>
      </c>
      <c r="U959" s="7"/>
      <c r="V959" s="7"/>
      <c r="W959" s="1377" t="s">
        <v>560</v>
      </c>
      <c r="X959" s="1378"/>
      <c r="Y959" s="1378"/>
      <c r="Z959" s="1378"/>
      <c r="AA959" s="1378"/>
      <c r="AB959" s="1378"/>
      <c r="AC959" s="1378"/>
      <c r="AD959" s="1378"/>
      <c r="AE959" s="1378"/>
      <c r="AF959" s="1378"/>
      <c r="AG959" s="137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459" t="s">
        <v>225</v>
      </c>
      <c r="G960" s="1198"/>
      <c r="H960" s="1198"/>
      <c r="I960" s="1198"/>
      <c r="J960" s="1198"/>
      <c r="K960" s="1198"/>
      <c r="L960" s="1198"/>
      <c r="M960" s="1152"/>
      <c r="N960" s="1153"/>
      <c r="O960" s="1153"/>
      <c r="P960" s="1153"/>
      <c r="Q960" s="1153"/>
      <c r="R960" s="1153"/>
      <c r="S960" s="1154"/>
      <c r="T960" s="53"/>
      <c r="U960" s="54"/>
      <c r="V960" s="54"/>
      <c r="W960" s="54"/>
      <c r="X960" s="54"/>
      <c r="Y960" s="54"/>
      <c r="Z960" s="224" t="s">
        <v>226</v>
      </c>
      <c r="AA960" s="1380"/>
      <c r="AB960" s="1381"/>
      <c r="AC960" s="1381"/>
      <c r="AD960" s="1381"/>
      <c r="AE960" s="1381"/>
      <c r="AF960" s="1381"/>
      <c r="AG960" s="1382"/>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020" t="s">
        <v>128</v>
      </c>
      <c r="B964" s="1020"/>
      <c r="C964" s="1020"/>
      <c r="D964" s="1020"/>
      <c r="E964" s="1020"/>
      <c r="F964" s="1020"/>
      <c r="G964" s="1020"/>
      <c r="H964" s="1020"/>
      <c r="I964" s="1020"/>
      <c r="J964" s="1020"/>
      <c r="K964" s="1020"/>
      <c r="L964" s="1020"/>
      <c r="M964" s="1020"/>
      <c r="N964" s="1020"/>
      <c r="O964" s="1020"/>
      <c r="P964" s="1020"/>
      <c r="Q964" s="1020"/>
      <c r="R964" s="1020"/>
      <c r="S964" s="1020"/>
      <c r="T964" s="1020"/>
      <c r="U964" s="1020"/>
      <c r="V964" s="1020"/>
      <c r="W964" s="1020"/>
      <c r="X964" s="1020"/>
      <c r="Y964" s="1020"/>
      <c r="Z964" s="1020"/>
      <c r="AA964" s="1020"/>
      <c r="AB964" s="1020"/>
      <c r="AC964" s="1020"/>
      <c r="AD964" s="1020"/>
      <c r="AE964" s="1020"/>
      <c r="AF964" s="1020"/>
      <c r="AG964" s="1020"/>
      <c r="AH964" s="1020"/>
      <c r="AI964" s="1020"/>
      <c r="AJ964" s="1020"/>
      <c r="AK964" s="1020"/>
      <c r="AL964" s="1020"/>
      <c r="AM964" s="1020"/>
      <c r="AN964" s="1020"/>
      <c r="AO964" s="1020"/>
      <c r="AP964" s="1020"/>
      <c r="AQ964" s="1020"/>
      <c r="AR964" s="1020"/>
      <c r="AS964" s="1020"/>
      <c r="AT964" s="1020"/>
    </row>
    <row r="965" spans="1:97" s="956" customFormat="1" ht="12.95" customHeight="1">
      <c r="A965" s="1020"/>
      <c r="B965" s="1020"/>
      <c r="C965" s="1020"/>
      <c r="D965" s="1020"/>
      <c r="E965" s="1020"/>
      <c r="F965" s="1020"/>
      <c r="G965" s="1020"/>
      <c r="H965" s="1020"/>
      <c r="I965" s="1020"/>
      <c r="J965" s="1020"/>
      <c r="K965" s="1020"/>
      <c r="L965" s="1020"/>
      <c r="M965" s="1020"/>
      <c r="N965" s="1020"/>
      <c r="O965" s="1020"/>
      <c r="P965" s="1020"/>
      <c r="Q965" s="1020"/>
      <c r="R965" s="1020"/>
      <c r="S965" s="1020"/>
      <c r="T965" s="1020"/>
      <c r="U965" s="1020"/>
      <c r="V965" s="1020"/>
      <c r="W965" s="1020"/>
      <c r="X965" s="1020"/>
      <c r="Y965" s="1020"/>
      <c r="Z965" s="1020"/>
      <c r="AA965" s="1020"/>
      <c r="AB965" s="1020"/>
      <c r="AC965" s="1020"/>
      <c r="AD965" s="1020"/>
      <c r="AE965" s="1020"/>
      <c r="AF965" s="1020"/>
      <c r="AG965" s="1020"/>
      <c r="AH965" s="1020"/>
      <c r="AI965" s="1020"/>
      <c r="AJ965" s="1020"/>
      <c r="AK965" s="1020"/>
      <c r="AL965" s="1020"/>
      <c r="AM965" s="1020"/>
      <c r="AN965" s="1020"/>
      <c r="AO965" s="1020"/>
      <c r="AP965" s="1020"/>
      <c r="AQ965" s="1020"/>
      <c r="AR965" s="1020"/>
      <c r="AS965" s="1020"/>
      <c r="AT965" s="1020"/>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651</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161" t="s">
        <v>423</v>
      </c>
      <c r="E969" s="1162"/>
      <c r="F969" s="1162"/>
      <c r="G969" s="1162"/>
      <c r="H969" s="1162"/>
      <c r="I969" s="1162"/>
      <c r="J969" s="1162"/>
      <c r="K969" s="1162"/>
      <c r="L969" s="1162"/>
      <c r="M969" s="1162"/>
      <c r="N969" s="1162"/>
      <c r="O969" s="1162"/>
      <c r="P969" s="1162"/>
      <c r="Q969" s="1163"/>
      <c r="R969" s="1161" t="s">
        <v>424</v>
      </c>
      <c r="S969" s="1162"/>
      <c r="T969" s="1162"/>
      <c r="U969" s="1162"/>
      <c r="V969" s="1162"/>
      <c r="W969" s="1162"/>
      <c r="X969" s="1162"/>
      <c r="Y969" s="1162"/>
      <c r="Z969" s="1162"/>
      <c r="AA969" s="1163"/>
      <c r="AB969" s="1161" t="s">
        <v>425</v>
      </c>
      <c r="AC969" s="1162"/>
      <c r="AD969" s="1162"/>
      <c r="AE969" s="1162"/>
      <c r="AF969" s="1162"/>
      <c r="AG969" s="1162"/>
      <c r="AH969" s="1162"/>
      <c r="AI969" s="1163"/>
      <c r="AJ969" s="1161" t="s">
        <v>426</v>
      </c>
      <c r="AK969" s="1162"/>
      <c r="AL969" s="1162"/>
      <c r="AM969" s="1162"/>
      <c r="AN969" s="1162"/>
      <c r="AO969" s="1162"/>
      <c r="AP969" s="1162"/>
      <c r="AQ969" s="11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158" t="s">
        <v>418</v>
      </c>
      <c r="E970" s="1159"/>
      <c r="F970" s="1159"/>
      <c r="G970" s="1159"/>
      <c r="H970" s="1159"/>
      <c r="I970" s="1159"/>
      <c r="J970" s="1159"/>
      <c r="K970" s="1159"/>
      <c r="L970" s="1159"/>
      <c r="M970" s="1159"/>
      <c r="N970" s="1159"/>
      <c r="O970" s="1159"/>
      <c r="P970" s="1159"/>
      <c r="Q970" s="1160"/>
      <c r="R970" s="1383">
        <f>IF(ISNA(IF($BA$827="4%",(INDEX($BC$833:$BG$889,MATCH($BO$833,$BB$842:$BB$899,0),MATCH(D970,$BC$830:$BG$830,0))),(INDEX($BJ$842:$BN$899,MATCH($BO$833,$BI$842:$BI$899,0),MATCH(D970,$BJ$840:$BN$840,0))))),0,IF($BA$827="4%",(INDEX($BC$833:$BG$889,MATCH($BO$833,$BB$842:$BB$899,0),MATCH(D970,$BC$830:$BG$830,0))),(INDEX($BJ$842:$BN$899,MATCH($BO$833,$BI$842:$BI$899,0),MATCH(D970,$BJ$840:$BN$840,0)))))</f>
        <v>442904</v>
      </c>
      <c r="S970" s="1383"/>
      <c r="T970" s="1383"/>
      <c r="U970" s="1383"/>
      <c r="V970" s="1383"/>
      <c r="W970" s="1383"/>
      <c r="X970" s="1383"/>
      <c r="Y970" s="1383"/>
      <c r="Z970" s="1383"/>
      <c r="AA970" s="1383"/>
      <c r="AB970" s="1155">
        <f>BN659</f>
        <v>0</v>
      </c>
      <c r="AC970" s="1156"/>
      <c r="AD970" s="1156"/>
      <c r="AE970" s="1156"/>
      <c r="AF970" s="1156"/>
      <c r="AG970" s="1156"/>
      <c r="AH970" s="1156"/>
      <c r="AI970" s="1157"/>
      <c r="AJ970" s="1146">
        <f>IF(ISERROR((R970*AB970)),0,(R970*AB970))</f>
        <v>0</v>
      </c>
      <c r="AK970" s="1147"/>
      <c r="AL970" s="1147"/>
      <c r="AM970" s="1147"/>
      <c r="AN970" s="1147"/>
      <c r="AO970" s="1147"/>
      <c r="AP970" s="1147"/>
      <c r="AQ970" s="114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58" t="s">
        <v>441</v>
      </c>
      <c r="E971" s="1159"/>
      <c r="F971" s="1159"/>
      <c r="G971" s="1159"/>
      <c r="H971" s="1159"/>
      <c r="I971" s="1159"/>
      <c r="J971" s="1159"/>
      <c r="K971" s="1159"/>
      <c r="L971" s="1159"/>
      <c r="M971" s="1159"/>
      <c r="N971" s="1159"/>
      <c r="O971" s="1159"/>
      <c r="P971" s="1159"/>
      <c r="Q971" s="1160"/>
      <c r="R971" s="1383">
        <f>IF(ISNA(IF($BA$827="4%",(INDEX($BC$833:$BG$889,MATCH($BO$833,$BB$842:$BB$899,0),MATCH(D971,$BC$830:$BG$830,0))),(INDEX($BJ$842:$BN$899,MATCH($BO$833,$BI$842:$BI$899,0),MATCH(D971,$BJ$840:$BN$840,0))))),0,IF($BA$827="4%",(INDEX($BC$833:$BG$889,MATCH($BO$833,$BB$842:$BB$899,0),MATCH(D971,$BC$830:$BG$830,0))),(INDEX($BJ$842:$BN$899,MATCH($BO$833,$BI$842:$BI$899,0),MATCH(D971,$BJ$840:$BN$840,0)))))</f>
        <v>510664</v>
      </c>
      <c r="S971" s="1383"/>
      <c r="T971" s="1383"/>
      <c r="U971" s="1383"/>
      <c r="V971" s="1383"/>
      <c r="W971" s="1383"/>
      <c r="X971" s="1383"/>
      <c r="Y971" s="1383"/>
      <c r="Z971" s="1383"/>
      <c r="AA971" s="1383"/>
      <c r="AB971" s="1155">
        <f>BS659</f>
        <v>22</v>
      </c>
      <c r="AC971" s="1156"/>
      <c r="AD971" s="1156"/>
      <c r="AE971" s="1156"/>
      <c r="AF971" s="1156"/>
      <c r="AG971" s="1156"/>
      <c r="AH971" s="1156"/>
      <c r="AI971" s="1157"/>
      <c r="AJ971" s="1146">
        <f>IF(ISERROR((R971*AB971)),0,(R971*AB971))</f>
        <v>11234608</v>
      </c>
      <c r="AK971" s="1147"/>
      <c r="AL971" s="1147"/>
      <c r="AM971" s="1147"/>
      <c r="AN971" s="1147"/>
      <c r="AO971" s="1147"/>
      <c r="AP971" s="1147"/>
      <c r="AQ971" s="114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58" t="s">
        <v>778</v>
      </c>
      <c r="E972" s="1159"/>
      <c r="F972" s="1159"/>
      <c r="G972" s="1159"/>
      <c r="H972" s="1159"/>
      <c r="I972" s="1159"/>
      <c r="J972" s="1159"/>
      <c r="K972" s="1159"/>
      <c r="L972" s="1159"/>
      <c r="M972" s="1159"/>
      <c r="N972" s="1159"/>
      <c r="O972" s="1159"/>
      <c r="P972" s="1159"/>
      <c r="Q972" s="1160"/>
      <c r="R972" s="1383">
        <f>IF(ISNA(IF($BA$827="4%",(INDEX($BC$833:$BG$889,MATCH($BO$833,$BB$842:$BB$899,0),MATCH(D972,$BC$830:$BG$830,0))),(INDEX($BJ$842:$BN$899,MATCH($BO$833,$BI$842:$BI$899,0),MATCH(D972,$BJ$840:$BN$840,0))))),0,IF($BA$827="4%",(INDEX($BC$833:$BG$889,MATCH($BO$833,$BB$842:$BB$899,0),MATCH(D972,$BC$830:$BG$830,0))),(INDEX($BJ$842:$BN$899,MATCH($BO$833,$BI$842:$BI$899,0),MATCH(D972,$BJ$840:$BN$840,0)))))</f>
        <v>616000</v>
      </c>
      <c r="S972" s="1383"/>
      <c r="T972" s="1383"/>
      <c r="U972" s="1383"/>
      <c r="V972" s="1383"/>
      <c r="W972" s="1383"/>
      <c r="X972" s="1383"/>
      <c r="Y972" s="1383"/>
      <c r="Z972" s="1383"/>
      <c r="AA972" s="1383"/>
      <c r="AB972" s="1155">
        <f>BX659</f>
        <v>14</v>
      </c>
      <c r="AC972" s="1156"/>
      <c r="AD972" s="1156"/>
      <c r="AE972" s="1156"/>
      <c r="AF972" s="1156"/>
      <c r="AG972" s="1156"/>
      <c r="AH972" s="1156"/>
      <c r="AI972" s="1157"/>
      <c r="AJ972" s="1146">
        <f>IF(ISERROR((R972*AB972)),0,(R972*AB972))</f>
        <v>8624000</v>
      </c>
      <c r="AK972" s="1147"/>
      <c r="AL972" s="1147"/>
      <c r="AM972" s="1147"/>
      <c r="AN972" s="1147"/>
      <c r="AO972" s="1147"/>
      <c r="AP972" s="1147"/>
      <c r="AQ972" s="114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58" t="s">
        <v>779</v>
      </c>
      <c r="E973" s="1159"/>
      <c r="F973" s="1159"/>
      <c r="G973" s="1159"/>
      <c r="H973" s="1159"/>
      <c r="I973" s="1159"/>
      <c r="J973" s="1159"/>
      <c r="K973" s="1159"/>
      <c r="L973" s="1159"/>
      <c r="M973" s="1159"/>
      <c r="N973" s="1159"/>
      <c r="O973" s="1159"/>
      <c r="P973" s="1159"/>
      <c r="Q973" s="1160"/>
      <c r="R973" s="1383">
        <f>IF(ISNA(IF($BA$827="4%",(INDEX($BC$833:$BG$889,MATCH($BO$833,$BB$842:$BB$899,0),MATCH(D973,$BC$830:$BG$830,0))),(INDEX($BJ$842:$BN$899,MATCH($BO$833,$BI$842:$BI$899,0),MATCH(D973,$BJ$840:$BN$840,0))))),0,IF($BA$827="4%",(INDEX($BC$833:$BG$889,MATCH($BO$833,$BB$842:$BB$899,0),MATCH(D973,$BC$830:$BG$830,0))),(INDEX($BJ$842:$BN$899,MATCH($BO$833,$BI$842:$BI$899,0),MATCH(D973,$BJ$840:$BN$840,0)))))</f>
        <v>788480</v>
      </c>
      <c r="S973" s="1383"/>
      <c r="T973" s="1383"/>
      <c r="U973" s="1383"/>
      <c r="V973" s="1383"/>
      <c r="W973" s="1383"/>
      <c r="X973" s="1383"/>
      <c r="Y973" s="1383"/>
      <c r="Z973" s="1383"/>
      <c r="AA973" s="1383"/>
      <c r="AB973" s="1155">
        <f>CC659</f>
        <v>14</v>
      </c>
      <c r="AC973" s="1156"/>
      <c r="AD973" s="1156"/>
      <c r="AE973" s="1156"/>
      <c r="AF973" s="1156"/>
      <c r="AG973" s="1156"/>
      <c r="AH973" s="1156"/>
      <c r="AI973" s="1157"/>
      <c r="AJ973" s="1146">
        <f>IF(ISERROR((R973*AB973)),0,(R973*AB973))</f>
        <v>11038720</v>
      </c>
      <c r="AK973" s="1147"/>
      <c r="AL973" s="1147"/>
      <c r="AM973" s="1147"/>
      <c r="AN973" s="1147"/>
      <c r="AO973" s="1147"/>
      <c r="AP973" s="1147"/>
      <c r="AQ973" s="114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58" t="s">
        <v>789</v>
      </c>
      <c r="E974" s="1159"/>
      <c r="F974" s="1159"/>
      <c r="G974" s="1159"/>
      <c r="H974" s="1159"/>
      <c r="I974" s="1159"/>
      <c r="J974" s="1159"/>
      <c r="K974" s="1159"/>
      <c r="L974" s="1159"/>
      <c r="M974" s="1159"/>
      <c r="N974" s="1159"/>
      <c r="O974" s="1159"/>
      <c r="P974" s="1159"/>
      <c r="Q974" s="1160"/>
      <c r="R974" s="1383">
        <f>IF(ISNA(IF($BA$827="4%",(INDEX($BC$833:$BG$889,MATCH($BO$833,$BB$842:$BB$899,0),MATCH(D974,$BC$830:$BG$830,0))),(INDEX($BJ$842:$BN$899,MATCH($BO$833,$BI$842:$BI$899,0),MATCH(D974,$BJ$840:$BN$840,0))))),0,IF($BA$827="4%",(INDEX($BC$833:$BG$889,MATCH($BO$833,$BB$842:$BB$899,0),MATCH(D974,$BC$830:$BG$830,0))),(INDEX($BJ$842:$BN$899,MATCH($BO$833,$BI$842:$BI$899,0),MATCH(D974,$BJ$840:$BN$840,0)))))</f>
        <v>878416</v>
      </c>
      <c r="S974" s="1383"/>
      <c r="T974" s="1383"/>
      <c r="U974" s="1383"/>
      <c r="V974" s="1383"/>
      <c r="W974" s="1383"/>
      <c r="X974" s="1383"/>
      <c r="Y974" s="1383"/>
      <c r="Z974" s="1383"/>
      <c r="AA974" s="1383"/>
      <c r="AB974" s="1155">
        <f>CM659+CH659</f>
        <v>0</v>
      </c>
      <c r="AC974" s="1156"/>
      <c r="AD974" s="1156"/>
      <c r="AE974" s="1156"/>
      <c r="AF974" s="1156"/>
      <c r="AG974" s="1156"/>
      <c r="AH974" s="1156"/>
      <c r="AI974" s="1157"/>
      <c r="AJ974" s="1146">
        <f>IF(ISERROR((R974*AB974)),0,(R974*AB974))</f>
        <v>0</v>
      </c>
      <c r="AK974" s="1147"/>
      <c r="AL974" s="1147"/>
      <c r="AM974" s="1147"/>
      <c r="AN974" s="1147"/>
      <c r="AO974" s="1147"/>
      <c r="AP974" s="1147"/>
      <c r="AQ974" s="114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055" t="s">
        <v>958</v>
      </c>
      <c r="C975" s="1056"/>
      <c r="D975" s="1056"/>
      <c r="E975" s="1056"/>
      <c r="F975" s="1056"/>
      <c r="G975" s="1056"/>
      <c r="H975" s="1056"/>
      <c r="I975" s="1056"/>
      <c r="J975" s="1056"/>
      <c r="K975" s="1056"/>
      <c r="L975" s="1056"/>
      <c r="M975" s="1056"/>
      <c r="N975" s="1056"/>
      <c r="O975" s="1056"/>
      <c r="P975" s="1056"/>
      <c r="Q975" s="1056"/>
      <c r="R975" s="1056"/>
      <c r="S975" s="1056"/>
      <c r="T975" s="1056"/>
      <c r="U975" s="1056"/>
      <c r="V975" s="1056"/>
      <c r="W975" s="1056"/>
      <c r="X975" s="1056"/>
      <c r="Y975" s="1056"/>
      <c r="Z975" s="1056"/>
      <c r="AA975" s="1057"/>
      <c r="AB975" s="1155">
        <f>SUM(AB970:AI974)</f>
        <v>50</v>
      </c>
      <c r="AC975" s="1156"/>
      <c r="AD975" s="1156"/>
      <c r="AE975" s="1156"/>
      <c r="AF975" s="1156"/>
      <c r="AG975" s="1156"/>
      <c r="AH975" s="1156"/>
      <c r="AI975" s="1157"/>
      <c r="AJ975" s="1146"/>
      <c r="AK975" s="1147"/>
      <c r="AL975" s="1147"/>
      <c r="AM975" s="1147"/>
      <c r="AN975" s="1147"/>
      <c r="AO975" s="1147"/>
      <c r="AP975" s="1147"/>
      <c r="AQ975" s="114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394" t="s">
        <v>745</v>
      </c>
      <c r="C976" s="1395"/>
      <c r="D976" s="1395"/>
      <c r="E976" s="1395"/>
      <c r="F976" s="1395"/>
      <c r="G976" s="1395"/>
      <c r="H976" s="1395"/>
      <c r="I976" s="1395"/>
      <c r="J976" s="1395"/>
      <c r="K976" s="1395"/>
      <c r="L976" s="1395"/>
      <c r="M976" s="1395"/>
      <c r="N976" s="1395"/>
      <c r="O976" s="1395"/>
      <c r="P976" s="1395"/>
      <c r="Q976" s="1395"/>
      <c r="R976" s="1395"/>
      <c r="S976" s="1395"/>
      <c r="T976" s="1395"/>
      <c r="U976" s="1395"/>
      <c r="V976" s="1395"/>
      <c r="W976" s="1395"/>
      <c r="X976" s="1395"/>
      <c r="Y976" s="1395"/>
      <c r="Z976" s="1395"/>
      <c r="AA976" s="1395"/>
      <c r="AB976" s="1395"/>
      <c r="AC976" s="1395"/>
      <c r="AD976" s="1395"/>
      <c r="AE976" s="1395"/>
      <c r="AF976" s="1395"/>
      <c r="AG976" s="1395"/>
      <c r="AH976" s="1395"/>
      <c r="AI976" s="1396"/>
      <c r="AJ976" s="1146">
        <f>SUM(AJ970:AQ974)</f>
        <v>30897328</v>
      </c>
      <c r="AK976" s="1147"/>
      <c r="AL976" s="1147"/>
      <c r="AM976" s="1147"/>
      <c r="AN976" s="1147"/>
      <c r="AO976" s="1147"/>
      <c r="AP976" s="1147"/>
      <c r="AQ976" s="114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43"/>
      <c r="C977" s="1144"/>
      <c r="D977" s="1144"/>
      <c r="E977" s="1144"/>
      <c r="F977" s="1144"/>
      <c r="G977" s="1144"/>
      <c r="H977" s="1144"/>
      <c r="I977" s="1144"/>
      <c r="J977" s="1144"/>
      <c r="K977" s="1144"/>
      <c r="L977" s="1144"/>
      <c r="M977" s="1144"/>
      <c r="N977" s="1144"/>
      <c r="O977" s="1144"/>
      <c r="P977" s="1144"/>
      <c r="Q977" s="1144"/>
      <c r="R977" s="1144"/>
      <c r="S977" s="1144"/>
      <c r="T977" s="1144"/>
      <c r="U977" s="1144"/>
      <c r="V977" s="1144"/>
      <c r="W977" s="1144"/>
      <c r="X977" s="1144"/>
      <c r="Y977" s="1144"/>
      <c r="Z977" s="1144"/>
      <c r="AA977" s="1144"/>
      <c r="AB977" s="1144"/>
      <c r="AC977" s="1144"/>
      <c r="AD977" s="1144"/>
      <c r="AE977" s="1145"/>
      <c r="AF977" s="1140" t="s">
        <v>477</v>
      </c>
      <c r="AG977" s="1141"/>
      <c r="AH977" s="1141"/>
      <c r="AI977" s="1142"/>
      <c r="AJ977" s="1143"/>
      <c r="AK977" s="1144"/>
      <c r="AL977" s="1144"/>
      <c r="AM977" s="1144"/>
      <c r="AN977" s="1144"/>
      <c r="AO977" s="1144"/>
      <c r="AP977" s="1144"/>
      <c r="AQ977" s="114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479</v>
      </c>
      <c r="D978" s="1048" t="s">
        <v>1865</v>
      </c>
      <c r="E978" s="1049"/>
      <c r="F978" s="1049"/>
      <c r="G978" s="1049"/>
      <c r="H978" s="1049"/>
      <c r="I978" s="1049"/>
      <c r="J978" s="1049"/>
      <c r="K978" s="1049"/>
      <c r="L978" s="1049"/>
      <c r="M978" s="1049"/>
      <c r="N978" s="1049"/>
      <c r="O978" s="1049"/>
      <c r="P978" s="1049"/>
      <c r="Q978" s="1049"/>
      <c r="R978" s="1049"/>
      <c r="S978" s="1049"/>
      <c r="T978" s="1049"/>
      <c r="U978" s="1049"/>
      <c r="V978" s="1049"/>
      <c r="W978" s="1049"/>
      <c r="X978" s="1049"/>
      <c r="Y978" s="1049"/>
      <c r="Z978" s="1049"/>
      <c r="AA978" s="1049"/>
      <c r="AB978" s="1049"/>
      <c r="AC978" s="1049"/>
      <c r="AD978" s="1049"/>
      <c r="AE978" s="1050"/>
      <c r="AF978" s="82"/>
      <c r="AG978" s="1053" t="s">
        <v>107</v>
      </c>
      <c r="AH978" s="1054"/>
      <c r="AI978" s="85"/>
      <c r="AJ978" s="1070">
        <f>ROUND(IF(AND(AG978="yes",D984&lt;&gt;""),AJ976*0.2,0),0)</f>
        <v>6179466</v>
      </c>
      <c r="AK978" s="1071"/>
      <c r="AL978" s="1071"/>
      <c r="AM978" s="1071"/>
      <c r="AN978" s="1071"/>
      <c r="AO978" s="1071"/>
      <c r="AP978" s="1071"/>
      <c r="AQ978" s="107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384" t="s">
        <v>2284</v>
      </c>
      <c r="E979" s="1385"/>
      <c r="F979" s="1385"/>
      <c r="G979" s="1385"/>
      <c r="H979" s="1385"/>
      <c r="I979" s="1385"/>
      <c r="J979" s="1385"/>
      <c r="K979" s="1385"/>
      <c r="L979" s="1385"/>
      <c r="M979" s="1385"/>
      <c r="N979" s="1385"/>
      <c r="O979" s="1385"/>
      <c r="P979" s="1385"/>
      <c r="Q979" s="1385"/>
      <c r="R979" s="1385"/>
      <c r="S979" s="1385"/>
      <c r="T979" s="1385"/>
      <c r="U979" s="1385"/>
      <c r="V979" s="1385"/>
      <c r="W979" s="1385"/>
      <c r="X979" s="1385"/>
      <c r="Y979" s="1385"/>
      <c r="Z979" s="1385"/>
      <c r="AA979" s="1385"/>
      <c r="AB979" s="1385"/>
      <c r="AC979" s="1385"/>
      <c r="AD979" s="1385"/>
      <c r="AE979" s="1386"/>
      <c r="AF979" s="79"/>
      <c r="AG979" s="21"/>
      <c r="AH979" s="21"/>
      <c r="AI979" s="83"/>
      <c r="AJ979" s="1073"/>
      <c r="AK979" s="1074"/>
      <c r="AL979" s="1074"/>
      <c r="AM979" s="1074"/>
      <c r="AN979" s="1074"/>
      <c r="AO979" s="1074"/>
      <c r="AP979" s="1074"/>
      <c r="AQ979" s="107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384"/>
      <c r="E980" s="1385"/>
      <c r="F980" s="1385"/>
      <c r="G980" s="1385"/>
      <c r="H980" s="1385"/>
      <c r="I980" s="1385"/>
      <c r="J980" s="1385"/>
      <c r="K980" s="1385"/>
      <c r="L980" s="1385"/>
      <c r="M980" s="1385"/>
      <c r="N980" s="1385"/>
      <c r="O980" s="1385"/>
      <c r="P980" s="1385"/>
      <c r="Q980" s="1385"/>
      <c r="R980" s="1385"/>
      <c r="S980" s="1385"/>
      <c r="T980" s="1385"/>
      <c r="U980" s="1385"/>
      <c r="V980" s="1385"/>
      <c r="W980" s="1385"/>
      <c r="X980" s="1385"/>
      <c r="Y980" s="1385"/>
      <c r="Z980" s="1385"/>
      <c r="AA980" s="1385"/>
      <c r="AB980" s="1385"/>
      <c r="AC980" s="1385"/>
      <c r="AD980" s="1385"/>
      <c r="AE980" s="1386"/>
      <c r="AF980" s="79"/>
      <c r="AG980" s="21"/>
      <c r="AH980" s="21"/>
      <c r="AI980" s="83"/>
      <c r="AJ980" s="1073"/>
      <c r="AK980" s="1074"/>
      <c r="AL980" s="1074"/>
      <c r="AM980" s="1074"/>
      <c r="AN980" s="1074"/>
      <c r="AO980" s="1074"/>
      <c r="AP980" s="1074"/>
      <c r="AQ980" s="107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384"/>
      <c r="E981" s="1385"/>
      <c r="F981" s="1385"/>
      <c r="G981" s="1385"/>
      <c r="H981" s="1385"/>
      <c r="I981" s="1385"/>
      <c r="J981" s="1385"/>
      <c r="K981" s="1385"/>
      <c r="L981" s="1385"/>
      <c r="M981" s="1385"/>
      <c r="N981" s="1385"/>
      <c r="O981" s="1385"/>
      <c r="P981" s="1385"/>
      <c r="Q981" s="1385"/>
      <c r="R981" s="1385"/>
      <c r="S981" s="1385"/>
      <c r="T981" s="1385"/>
      <c r="U981" s="1385"/>
      <c r="V981" s="1385"/>
      <c r="W981" s="1385"/>
      <c r="X981" s="1385"/>
      <c r="Y981" s="1385"/>
      <c r="Z981" s="1385"/>
      <c r="AA981" s="1385"/>
      <c r="AB981" s="1385"/>
      <c r="AC981" s="1385"/>
      <c r="AD981" s="1385"/>
      <c r="AE981" s="1386"/>
      <c r="AF981" s="79"/>
      <c r="AG981" s="21"/>
      <c r="AH981" s="21"/>
      <c r="AI981" s="83"/>
      <c r="AJ981" s="1073"/>
      <c r="AK981" s="1074"/>
      <c r="AL981" s="1074"/>
      <c r="AM981" s="1074"/>
      <c r="AN981" s="1074"/>
      <c r="AO981" s="1074"/>
      <c r="AP981" s="1074"/>
      <c r="AQ981" s="107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384"/>
      <c r="E982" s="1385"/>
      <c r="F982" s="1385"/>
      <c r="G982" s="1385"/>
      <c r="H982" s="1385"/>
      <c r="I982" s="1385"/>
      <c r="J982" s="1385"/>
      <c r="K982" s="1385"/>
      <c r="L982" s="1385"/>
      <c r="M982" s="1385"/>
      <c r="N982" s="1385"/>
      <c r="O982" s="1385"/>
      <c r="P982" s="1385"/>
      <c r="Q982" s="1385"/>
      <c r="R982" s="1385"/>
      <c r="S982" s="1385"/>
      <c r="T982" s="1385"/>
      <c r="U982" s="1385"/>
      <c r="V982" s="1385"/>
      <c r="W982" s="1385"/>
      <c r="X982" s="1385"/>
      <c r="Y982" s="1385"/>
      <c r="Z982" s="1385"/>
      <c r="AA982" s="1385"/>
      <c r="AB982" s="1385"/>
      <c r="AC982" s="1385"/>
      <c r="AD982" s="1385"/>
      <c r="AE982" s="1386"/>
      <c r="AF982" s="79"/>
      <c r="AG982" s="21"/>
      <c r="AH982" s="21"/>
      <c r="AI982" s="83"/>
      <c r="AJ982" s="1073"/>
      <c r="AK982" s="1074"/>
      <c r="AL982" s="1074"/>
      <c r="AM982" s="1074"/>
      <c r="AN982" s="1074"/>
      <c r="AO982" s="1074"/>
      <c r="AP982" s="1074"/>
      <c r="AQ982" s="107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387" t="s">
        <v>2235</v>
      </c>
      <c r="E983" s="1388"/>
      <c r="F983" s="1388"/>
      <c r="G983" s="1388"/>
      <c r="H983" s="1388"/>
      <c r="I983" s="1388"/>
      <c r="J983" s="1388"/>
      <c r="K983" s="1388"/>
      <c r="L983" s="1388"/>
      <c r="M983" s="1388"/>
      <c r="N983" s="1388"/>
      <c r="O983" s="1388"/>
      <c r="P983" s="1388"/>
      <c r="Q983" s="1388"/>
      <c r="R983" s="1388"/>
      <c r="S983" s="1388"/>
      <c r="T983" s="1388"/>
      <c r="U983" s="1388"/>
      <c r="V983" s="1388"/>
      <c r="W983" s="1388"/>
      <c r="X983" s="1388"/>
      <c r="Y983" s="1388"/>
      <c r="Z983" s="1388"/>
      <c r="AA983" s="1388"/>
      <c r="AB983" s="1388"/>
      <c r="AC983" s="1388"/>
      <c r="AD983" s="1388"/>
      <c r="AE983" s="1389"/>
      <c r="AF983" s="79"/>
      <c r="AG983" s="21"/>
      <c r="AH983" s="21"/>
      <c r="AI983" s="83"/>
      <c r="AJ983" s="1073"/>
      <c r="AK983" s="1074"/>
      <c r="AL983" s="1074"/>
      <c r="AM983" s="1074"/>
      <c r="AN983" s="1074"/>
      <c r="AO983" s="1074"/>
      <c r="AP983" s="1074"/>
      <c r="AQ983" s="107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340" t="s">
        <v>2512</v>
      </c>
      <c r="E984" s="1341"/>
      <c r="F984" s="1341"/>
      <c r="G984" s="1341"/>
      <c r="H984" s="1341"/>
      <c r="I984" s="1341"/>
      <c r="J984" s="1341"/>
      <c r="K984" s="1341"/>
      <c r="L984" s="1341"/>
      <c r="M984" s="1341"/>
      <c r="N984" s="1341"/>
      <c r="O984" s="1341"/>
      <c r="P984" s="1341"/>
      <c r="Q984" s="1341"/>
      <c r="R984" s="1341"/>
      <c r="S984" s="1341"/>
      <c r="T984" s="1341"/>
      <c r="U984" s="1341"/>
      <c r="V984" s="1341"/>
      <c r="W984" s="1341"/>
      <c r="X984" s="1341"/>
      <c r="Y984" s="1341"/>
      <c r="Z984" s="1341"/>
      <c r="AA984" s="1341"/>
      <c r="AB984" s="1341"/>
      <c r="AC984" s="1341"/>
      <c r="AD984" s="1341"/>
      <c r="AE984" s="1342"/>
      <c r="AF984" s="80"/>
      <c r="AG984" s="11"/>
      <c r="AH984" s="11"/>
      <c r="AI984" s="81"/>
      <c r="AJ984" s="1076"/>
      <c r="AK984" s="1077"/>
      <c r="AL984" s="1077"/>
      <c r="AM984" s="1077"/>
      <c r="AN984" s="1077"/>
      <c r="AO984" s="1077"/>
      <c r="AP984" s="1077"/>
      <c r="AQ984" s="107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094" t="s">
        <v>1972</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5"/>
      <c r="Z985" s="1095"/>
      <c r="AA985" s="1095"/>
      <c r="AB985" s="1095"/>
      <c r="AC985" s="1095"/>
      <c r="AD985" s="1095"/>
      <c r="AE985" s="1096"/>
      <c r="AF985" s="82"/>
      <c r="AG985" s="1051" t="s">
        <v>480</v>
      </c>
      <c r="AH985" s="1052"/>
      <c r="AI985" s="85"/>
      <c r="AJ985" s="1070">
        <f>ROUND(IF(AG985="yes",AJ976*0.05,0),0)</f>
        <v>0</v>
      </c>
      <c r="AK985" s="1071"/>
      <c r="AL985" s="1071"/>
      <c r="AM985" s="1071"/>
      <c r="AN985" s="1071"/>
      <c r="AO985" s="1071"/>
      <c r="AP985" s="1071"/>
      <c r="AQ985" s="107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384" t="s">
        <v>1866</v>
      </c>
      <c r="E986" s="1385"/>
      <c r="F986" s="1385"/>
      <c r="G986" s="1385"/>
      <c r="H986" s="1385"/>
      <c r="I986" s="1385"/>
      <c r="J986" s="1385"/>
      <c r="K986" s="1385"/>
      <c r="L986" s="1385"/>
      <c r="M986" s="1385"/>
      <c r="N986" s="1385"/>
      <c r="O986" s="1385"/>
      <c r="P986" s="1385"/>
      <c r="Q986" s="1385"/>
      <c r="R986" s="1385"/>
      <c r="S986" s="1385"/>
      <c r="T986" s="1385"/>
      <c r="U986" s="1385"/>
      <c r="V986" s="1385"/>
      <c r="W986" s="1385"/>
      <c r="X986" s="1385"/>
      <c r="Y986" s="1385"/>
      <c r="Z986" s="1385"/>
      <c r="AA986" s="1385"/>
      <c r="AB986" s="1385"/>
      <c r="AC986" s="1385"/>
      <c r="AD986" s="1385"/>
      <c r="AE986" s="1386"/>
      <c r="AF986" s="79"/>
      <c r="AG986" s="21"/>
      <c r="AH986" s="21"/>
      <c r="AI986" s="83"/>
      <c r="AJ986" s="1073"/>
      <c r="AK986" s="1074"/>
      <c r="AL986" s="1074"/>
      <c r="AM986" s="1074"/>
      <c r="AN986" s="1074"/>
      <c r="AO986" s="1074"/>
      <c r="AP986" s="1074"/>
      <c r="AQ986" s="107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384"/>
      <c r="E987" s="1385"/>
      <c r="F987" s="1385"/>
      <c r="G987" s="1385"/>
      <c r="H987" s="1385"/>
      <c r="I987" s="1385"/>
      <c r="J987" s="1385"/>
      <c r="K987" s="1385"/>
      <c r="L987" s="1385"/>
      <c r="M987" s="1385"/>
      <c r="N987" s="1385"/>
      <c r="O987" s="1385"/>
      <c r="P987" s="1385"/>
      <c r="Q987" s="1385"/>
      <c r="R987" s="1385"/>
      <c r="S987" s="1385"/>
      <c r="T987" s="1385"/>
      <c r="U987" s="1385"/>
      <c r="V987" s="1385"/>
      <c r="W987" s="1385"/>
      <c r="X987" s="1385"/>
      <c r="Y987" s="1385"/>
      <c r="Z987" s="1385"/>
      <c r="AA987" s="1385"/>
      <c r="AB987" s="1385"/>
      <c r="AC987" s="1385"/>
      <c r="AD987" s="1385"/>
      <c r="AE987" s="1386"/>
      <c r="AF987" s="79"/>
      <c r="AG987" s="21"/>
      <c r="AH987" s="21"/>
      <c r="AI987" s="83"/>
      <c r="AJ987" s="1073"/>
      <c r="AK987" s="1074"/>
      <c r="AL987" s="1074"/>
      <c r="AM987" s="1074"/>
      <c r="AN987" s="1074"/>
      <c r="AO987" s="1074"/>
      <c r="AP987" s="1074"/>
      <c r="AQ987" s="107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384"/>
      <c r="E988" s="1385"/>
      <c r="F988" s="1385"/>
      <c r="G988" s="1385"/>
      <c r="H988" s="1385"/>
      <c r="I988" s="1385"/>
      <c r="J988" s="1385"/>
      <c r="K988" s="1385"/>
      <c r="L988" s="1385"/>
      <c r="M988" s="1385"/>
      <c r="N988" s="1385"/>
      <c r="O988" s="1385"/>
      <c r="P988" s="1385"/>
      <c r="Q988" s="1385"/>
      <c r="R988" s="1385"/>
      <c r="S988" s="1385"/>
      <c r="T988" s="1385"/>
      <c r="U988" s="1385"/>
      <c r="V988" s="1385"/>
      <c r="W988" s="1385"/>
      <c r="X988" s="1385"/>
      <c r="Y988" s="1385"/>
      <c r="Z988" s="1385"/>
      <c r="AA988" s="1385"/>
      <c r="AB988" s="1385"/>
      <c r="AC988" s="1385"/>
      <c r="AD988" s="1385"/>
      <c r="AE988" s="1386"/>
      <c r="AF988" s="79"/>
      <c r="AG988" s="21"/>
      <c r="AH988" s="21"/>
      <c r="AI988" s="83"/>
      <c r="AJ988" s="1073"/>
      <c r="AK988" s="1074"/>
      <c r="AL988" s="1074"/>
      <c r="AM988" s="1074"/>
      <c r="AN988" s="1074"/>
      <c r="AO988" s="1074"/>
      <c r="AP988" s="1074"/>
      <c r="AQ988" s="1075"/>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384"/>
      <c r="E989" s="1385"/>
      <c r="F989" s="1385"/>
      <c r="G989" s="1385"/>
      <c r="H989" s="1385"/>
      <c r="I989" s="1385"/>
      <c r="J989" s="1385"/>
      <c r="K989" s="1385"/>
      <c r="L989" s="1385"/>
      <c r="M989" s="1385"/>
      <c r="N989" s="1385"/>
      <c r="O989" s="1385"/>
      <c r="P989" s="1385"/>
      <c r="Q989" s="1385"/>
      <c r="R989" s="1385"/>
      <c r="S989" s="1385"/>
      <c r="T989" s="1385"/>
      <c r="U989" s="1385"/>
      <c r="V989" s="1385"/>
      <c r="W989" s="1385"/>
      <c r="X989" s="1385"/>
      <c r="Y989" s="1385"/>
      <c r="Z989" s="1385"/>
      <c r="AA989" s="1385"/>
      <c r="AB989" s="1385"/>
      <c r="AC989" s="1385"/>
      <c r="AD989" s="1385"/>
      <c r="AE989" s="1386"/>
      <c r="AF989" s="79"/>
      <c r="AG989" s="21"/>
      <c r="AH989" s="21"/>
      <c r="AI989" s="83"/>
      <c r="AJ989" s="1073"/>
      <c r="AK989" s="1074"/>
      <c r="AL989" s="1074"/>
      <c r="AM989" s="1074"/>
      <c r="AN989" s="1074"/>
      <c r="AO989" s="1074"/>
      <c r="AP989" s="1074"/>
      <c r="AQ989" s="1075"/>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387"/>
      <c r="E990" s="1388"/>
      <c r="F990" s="1388"/>
      <c r="G990" s="1388"/>
      <c r="H990" s="1388"/>
      <c r="I990" s="1388"/>
      <c r="J990" s="1388"/>
      <c r="K990" s="1388"/>
      <c r="L990" s="1388"/>
      <c r="M990" s="1388"/>
      <c r="N990" s="1388"/>
      <c r="O990" s="1388"/>
      <c r="P990" s="1388"/>
      <c r="Q990" s="1388"/>
      <c r="R990" s="1388"/>
      <c r="S990" s="1388"/>
      <c r="T990" s="1388"/>
      <c r="U990" s="1388"/>
      <c r="V990" s="1388"/>
      <c r="W990" s="1388"/>
      <c r="X990" s="1388"/>
      <c r="Y990" s="1388"/>
      <c r="Z990" s="1388"/>
      <c r="AA990" s="1388"/>
      <c r="AB990" s="1388"/>
      <c r="AC990" s="1388"/>
      <c r="AD990" s="1388"/>
      <c r="AE990" s="1389"/>
      <c r="AF990" s="80"/>
      <c r="AG990" s="11"/>
      <c r="AH990" s="11"/>
      <c r="AI990" s="81"/>
      <c r="AJ990" s="1076"/>
      <c r="AK990" s="1077"/>
      <c r="AL990" s="1077"/>
      <c r="AM990" s="1077"/>
      <c r="AN990" s="1077"/>
      <c r="AO990" s="1077"/>
      <c r="AP990" s="1077"/>
      <c r="AQ990" s="1078"/>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483</v>
      </c>
      <c r="D991" s="1094" t="s">
        <v>1973</v>
      </c>
      <c r="E991" s="1095"/>
      <c r="F991" s="1095"/>
      <c r="G991" s="1095"/>
      <c r="H991" s="1095"/>
      <c r="I991" s="1095"/>
      <c r="J991" s="1095"/>
      <c r="K991" s="1095"/>
      <c r="L991" s="1095"/>
      <c r="M991" s="1095"/>
      <c r="N991" s="1095"/>
      <c r="O991" s="1095"/>
      <c r="P991" s="1095"/>
      <c r="Q991" s="1095"/>
      <c r="R991" s="1095"/>
      <c r="S991" s="1095"/>
      <c r="T991" s="1095"/>
      <c r="U991" s="1095"/>
      <c r="V991" s="1095"/>
      <c r="W991" s="1095"/>
      <c r="X991" s="1095"/>
      <c r="Y991" s="1095"/>
      <c r="Z991" s="1095"/>
      <c r="AA991" s="1095"/>
      <c r="AB991" s="1095"/>
      <c r="AC991" s="1095"/>
      <c r="AD991" s="1095"/>
      <c r="AE991" s="1096"/>
      <c r="AF991" s="84"/>
      <c r="AG991" s="1051" t="s">
        <v>480</v>
      </c>
      <c r="AH991" s="1052"/>
      <c r="AI991" s="85"/>
      <c r="AJ991" s="1070">
        <f>ROUND(IF(AG991="yes",AJ976*0.1,0),0)</f>
        <v>0</v>
      </c>
      <c r="AK991" s="1071"/>
      <c r="AL991" s="1071"/>
      <c r="AM991" s="1071"/>
      <c r="AN991" s="1071"/>
      <c r="AO991" s="1071"/>
      <c r="AP991" s="1071"/>
      <c r="AQ991" s="1072"/>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087" t="s">
        <v>1974</v>
      </c>
      <c r="E992" s="1088"/>
      <c r="F992" s="1088"/>
      <c r="G992" s="1088"/>
      <c r="H992" s="1088"/>
      <c r="I992" s="1088"/>
      <c r="J992" s="1088"/>
      <c r="K992" s="1088"/>
      <c r="L992" s="1088"/>
      <c r="M992" s="1088"/>
      <c r="N992" s="1088"/>
      <c r="O992" s="1088"/>
      <c r="P992" s="1088"/>
      <c r="Q992" s="1088"/>
      <c r="R992" s="1088"/>
      <c r="S992" s="1088"/>
      <c r="T992" s="1088"/>
      <c r="U992" s="1088"/>
      <c r="V992" s="1088"/>
      <c r="W992" s="1088"/>
      <c r="X992" s="1088"/>
      <c r="Y992" s="1088"/>
      <c r="Z992" s="1088"/>
      <c r="AA992" s="1088"/>
      <c r="AB992" s="1088"/>
      <c r="AC992" s="1088"/>
      <c r="AD992" s="1088"/>
      <c r="AE992" s="1089"/>
      <c r="AF992" s="79"/>
      <c r="AI992" s="83"/>
      <c r="AJ992" s="1073"/>
      <c r="AK992" s="1074"/>
      <c r="AL992" s="1074"/>
      <c r="AM992" s="1074"/>
      <c r="AN992" s="1074"/>
      <c r="AO992" s="1074"/>
      <c r="AP992" s="1074"/>
      <c r="AQ992" s="1075"/>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087"/>
      <c r="E993" s="1088"/>
      <c r="F993" s="1088"/>
      <c r="G993" s="1088"/>
      <c r="H993" s="1088"/>
      <c r="I993" s="1088"/>
      <c r="J993" s="1088"/>
      <c r="K993" s="1088"/>
      <c r="L993" s="1088"/>
      <c r="M993" s="1088"/>
      <c r="N993" s="1088"/>
      <c r="O993" s="1088"/>
      <c r="P993" s="1088"/>
      <c r="Q993" s="1088"/>
      <c r="R993" s="1088"/>
      <c r="S993" s="1088"/>
      <c r="T993" s="1088"/>
      <c r="U993" s="1088"/>
      <c r="V993" s="1088"/>
      <c r="W993" s="1088"/>
      <c r="X993" s="1088"/>
      <c r="Y993" s="1088"/>
      <c r="Z993" s="1088"/>
      <c r="AA993" s="1088"/>
      <c r="AB993" s="1088"/>
      <c r="AC993" s="1088"/>
      <c r="AD993" s="1088"/>
      <c r="AE993" s="1089"/>
      <c r="AF993" s="79"/>
      <c r="AG993" s="21"/>
      <c r="AH993" s="21"/>
      <c r="AI993" s="83"/>
      <c r="AJ993" s="1073"/>
      <c r="AK993" s="1074"/>
      <c r="AL993" s="1074"/>
      <c r="AM993" s="1074"/>
      <c r="AN993" s="1074"/>
      <c r="AO993" s="1074"/>
      <c r="AP993" s="1074"/>
      <c r="AQ993" s="1075"/>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090"/>
      <c r="E994" s="1091"/>
      <c r="F994" s="1091"/>
      <c r="G994" s="1091"/>
      <c r="H994" s="1091"/>
      <c r="I994" s="1091"/>
      <c r="J994" s="1091"/>
      <c r="K994" s="1091"/>
      <c r="L994" s="1091"/>
      <c r="M994" s="1091"/>
      <c r="N994" s="1091"/>
      <c r="O994" s="1091"/>
      <c r="P994" s="1091"/>
      <c r="Q994" s="1091"/>
      <c r="R994" s="1091"/>
      <c r="S994" s="1091"/>
      <c r="T994" s="1091"/>
      <c r="U994" s="1091"/>
      <c r="V994" s="1091"/>
      <c r="W994" s="1091"/>
      <c r="X994" s="1091"/>
      <c r="Y994" s="1091"/>
      <c r="Z994" s="1091"/>
      <c r="AA994" s="1091"/>
      <c r="AB994" s="1091"/>
      <c r="AC994" s="1091"/>
      <c r="AD994" s="1091"/>
      <c r="AE994" s="1092"/>
      <c r="AF994" s="80"/>
      <c r="AG994" s="11"/>
      <c r="AH994" s="11"/>
      <c r="AI994" s="81"/>
      <c r="AJ994" s="1076"/>
      <c r="AK994" s="1077"/>
      <c r="AL994" s="1077"/>
      <c r="AM994" s="1077"/>
      <c r="AN994" s="1077"/>
      <c r="AO994" s="1077"/>
      <c r="AP994" s="1077"/>
      <c r="AQ994" s="1078"/>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487</v>
      </c>
      <c r="D995" s="1094" t="s">
        <v>1867</v>
      </c>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6"/>
      <c r="AF995" s="82"/>
      <c r="AG995" s="1051" t="s">
        <v>480</v>
      </c>
      <c r="AH995" s="1052"/>
      <c r="AI995" s="85"/>
      <c r="AJ995" s="1070">
        <f>ROUND(IF(AG995="yes",AJ976*0.02,0),0)</f>
        <v>0</v>
      </c>
      <c r="AK995" s="1071"/>
      <c r="AL995" s="1071"/>
      <c r="AM995" s="1071"/>
      <c r="AN995" s="1071"/>
      <c r="AO995" s="1071"/>
      <c r="AP995" s="1071"/>
      <c r="AQ995" s="1072"/>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090" t="s">
        <v>1868</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1"/>
      <c r="Z996" s="1091"/>
      <c r="AA996" s="1091"/>
      <c r="AB996" s="1091"/>
      <c r="AC996" s="1091"/>
      <c r="AD996" s="1091"/>
      <c r="AE996" s="1092"/>
      <c r="AF996" s="80"/>
      <c r="AG996" s="11"/>
      <c r="AH996" s="11"/>
      <c r="AI996" s="81"/>
      <c r="AJ996" s="1076"/>
      <c r="AK996" s="1077"/>
      <c r="AL996" s="1077"/>
      <c r="AM996" s="1077"/>
      <c r="AN996" s="1077"/>
      <c r="AO996" s="1077"/>
      <c r="AP996" s="1077"/>
      <c r="AQ996" s="1078"/>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490</v>
      </c>
      <c r="D997" s="1094" t="s">
        <v>1869</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5"/>
      <c r="Z997" s="1095"/>
      <c r="AA997" s="1095"/>
      <c r="AB997" s="1095"/>
      <c r="AC997" s="1095"/>
      <c r="AD997" s="1095"/>
      <c r="AE997" s="1096"/>
      <c r="AF997" s="82"/>
      <c r="AG997" s="1051" t="s">
        <v>480</v>
      </c>
      <c r="AH997" s="1052"/>
      <c r="AI997" s="82"/>
      <c r="AJ997" s="1070">
        <f>ROUND(IF(AG997="yes",AJ976*0.02,0),0)</f>
        <v>0</v>
      </c>
      <c r="AK997" s="1071"/>
      <c r="AL997" s="1071"/>
      <c r="AM997" s="1071"/>
      <c r="AN997" s="1071"/>
      <c r="AO997" s="1071"/>
      <c r="AP997" s="1071"/>
      <c r="AQ997" s="1072"/>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087" t="s">
        <v>1870</v>
      </c>
      <c r="E998" s="1088"/>
      <c r="F998" s="1088"/>
      <c r="G998" s="1088"/>
      <c r="H998" s="1088"/>
      <c r="I998" s="1088"/>
      <c r="J998" s="1088"/>
      <c r="K998" s="1088"/>
      <c r="L998" s="1088"/>
      <c r="M998" s="1088"/>
      <c r="N998" s="1088"/>
      <c r="O998" s="1088"/>
      <c r="P998" s="1088"/>
      <c r="Q998" s="1088"/>
      <c r="R998" s="1088"/>
      <c r="S998" s="1088"/>
      <c r="T998" s="1088"/>
      <c r="U998" s="1088"/>
      <c r="V998" s="1088"/>
      <c r="W998" s="1088"/>
      <c r="X998" s="1088"/>
      <c r="Y998" s="1088"/>
      <c r="Z998" s="1088"/>
      <c r="AA998" s="1088"/>
      <c r="AB998" s="1088"/>
      <c r="AC998" s="1088"/>
      <c r="AD998" s="1088"/>
      <c r="AE998" s="1089"/>
      <c r="AF998" s="1021" t="str">
        <f>IF(AND(AG997="yes",V215&lt;&gt;1),"The project may not be eligible for this boost","")</f>
        <v/>
      </c>
      <c r="AG998" s="1022"/>
      <c r="AH998" s="1022"/>
      <c r="AI998" s="1023"/>
      <c r="AJ998" s="1073"/>
      <c r="AK998" s="1074"/>
      <c r="AL998" s="1074"/>
      <c r="AM998" s="1074"/>
      <c r="AN998" s="1074"/>
      <c r="AO998" s="1074"/>
      <c r="AP998" s="1074"/>
      <c r="AQ998" s="1075"/>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090"/>
      <c r="E999" s="1091"/>
      <c r="F999" s="1091"/>
      <c r="G999" s="1091"/>
      <c r="H999" s="1091"/>
      <c r="I999" s="1091"/>
      <c r="J999" s="1091"/>
      <c r="K999" s="1091"/>
      <c r="L999" s="1091"/>
      <c r="M999" s="1091"/>
      <c r="N999" s="1091"/>
      <c r="O999" s="1091"/>
      <c r="P999" s="1091"/>
      <c r="Q999" s="1091"/>
      <c r="R999" s="1091"/>
      <c r="S999" s="1091"/>
      <c r="T999" s="1091"/>
      <c r="U999" s="1091"/>
      <c r="V999" s="1091"/>
      <c r="W999" s="1091"/>
      <c r="X999" s="1091"/>
      <c r="Y999" s="1091"/>
      <c r="Z999" s="1091"/>
      <c r="AA999" s="1091"/>
      <c r="AB999" s="1091"/>
      <c r="AC999" s="1091"/>
      <c r="AD999" s="1091"/>
      <c r="AE999" s="1092"/>
      <c r="AF999" s="1024"/>
      <c r="AG999" s="1025"/>
      <c r="AH999" s="1025"/>
      <c r="AI999" s="1026"/>
      <c r="AJ999" s="1076"/>
      <c r="AK999" s="1077"/>
      <c r="AL999" s="1077"/>
      <c r="AM999" s="1077"/>
      <c r="AN999" s="1077"/>
      <c r="AO999" s="1077"/>
      <c r="AP999" s="1077"/>
      <c r="AQ999" s="1078"/>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594</v>
      </c>
      <c r="D1000" s="1048" t="s">
        <v>1871</v>
      </c>
      <c r="E1000" s="1049"/>
      <c r="F1000" s="1049"/>
      <c r="G1000" s="1049"/>
      <c r="H1000" s="1049"/>
      <c r="I1000" s="1049"/>
      <c r="J1000" s="1049"/>
      <c r="K1000" s="1049"/>
      <c r="L1000" s="1049"/>
      <c r="M1000" s="1049"/>
      <c r="N1000" s="1049"/>
      <c r="O1000" s="1049"/>
      <c r="P1000" s="1049"/>
      <c r="Q1000" s="1049"/>
      <c r="R1000" s="1049"/>
      <c r="S1000" s="1049"/>
      <c r="T1000" s="1049"/>
      <c r="U1000" s="1049"/>
      <c r="V1000" s="1049"/>
      <c r="W1000" s="1049"/>
      <c r="X1000" s="1049"/>
      <c r="Y1000" s="1049"/>
      <c r="Z1000" s="1049"/>
      <c r="AA1000" s="1049"/>
      <c r="AB1000" s="1049"/>
      <c r="AC1000" s="1049"/>
      <c r="AD1000" s="1049"/>
      <c r="AE1000" s="1050"/>
      <c r="AF1000" s="82"/>
      <c r="AG1000" s="1051" t="s">
        <v>107</v>
      </c>
      <c r="AH1000" s="1052"/>
      <c r="AI1000" s="85"/>
      <c r="AJ1000" s="1070">
        <f>IF(AG1000="yes",AJ976*AW1001,0)</f>
        <v>6179465.6000000006</v>
      </c>
      <c r="AK1000" s="1071"/>
      <c r="AL1000" s="1071"/>
      <c r="AM1000" s="1071"/>
      <c r="AN1000" s="1071"/>
      <c r="AO1000" s="1071"/>
      <c r="AP1000" s="1071"/>
      <c r="AQ1000" s="1072"/>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087" t="s">
        <v>1975</v>
      </c>
      <c r="E1001" s="1088"/>
      <c r="F1001" s="1088"/>
      <c r="G1001" s="1088"/>
      <c r="H1001" s="1088"/>
      <c r="I1001" s="1088"/>
      <c r="J1001" s="1088"/>
      <c r="K1001" s="1088"/>
      <c r="L1001" s="1088"/>
      <c r="M1001" s="1088"/>
      <c r="N1001" s="1088"/>
      <c r="O1001" s="1088"/>
      <c r="P1001" s="1088"/>
      <c r="Q1001" s="1088"/>
      <c r="R1001" s="1088"/>
      <c r="S1001" s="1088"/>
      <c r="T1001" s="1088"/>
      <c r="U1001" s="1088"/>
      <c r="V1001" s="1088"/>
      <c r="W1001" s="1088"/>
      <c r="X1001" s="1088"/>
      <c r="Y1001" s="1088"/>
      <c r="Z1001" s="1088"/>
      <c r="AA1001" s="1088"/>
      <c r="AB1001" s="1088"/>
      <c r="AC1001" s="1088"/>
      <c r="AD1001" s="1088"/>
      <c r="AE1001" s="1089"/>
      <c r="AF1001" s="1106" t="str">
        <f>IF(AND(AG1000="Yes",AW1001=0),AW1003,"")</f>
        <v/>
      </c>
      <c r="AG1001" s="1107"/>
      <c r="AH1001" s="1107"/>
      <c r="AI1001" s="1108"/>
      <c r="AJ1001" s="1073"/>
      <c r="AK1001" s="1074"/>
      <c r="AL1001" s="1074"/>
      <c r="AM1001" s="1074"/>
      <c r="AN1001" s="1074"/>
      <c r="AO1001" s="1074"/>
      <c r="AP1001" s="1074"/>
      <c r="AQ1001" s="1075"/>
      <c r="AR1001" s="43"/>
      <c r="AS1001" s="43"/>
      <c r="AT1001" s="43"/>
      <c r="AU1001" s="43"/>
      <c r="AV1001" s="918" t="s">
        <v>1986</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087"/>
      <c r="E1002" s="1088"/>
      <c r="F1002" s="1088"/>
      <c r="G1002" s="1088"/>
      <c r="H1002" s="1088"/>
      <c r="I1002" s="1088"/>
      <c r="J1002" s="1088"/>
      <c r="K1002" s="1088"/>
      <c r="L1002" s="1088"/>
      <c r="M1002" s="1088"/>
      <c r="N1002" s="1088"/>
      <c r="O1002" s="1088"/>
      <c r="P1002" s="1088"/>
      <c r="Q1002" s="1088"/>
      <c r="R1002" s="1088"/>
      <c r="S1002" s="1088"/>
      <c r="T1002" s="1088"/>
      <c r="U1002" s="1088"/>
      <c r="V1002" s="1088"/>
      <c r="W1002" s="1088"/>
      <c r="X1002" s="1088"/>
      <c r="Y1002" s="1088"/>
      <c r="Z1002" s="1088"/>
      <c r="AA1002" s="1088"/>
      <c r="AB1002" s="1088"/>
      <c r="AC1002" s="1088"/>
      <c r="AD1002" s="1088"/>
      <c r="AE1002" s="1089"/>
      <c r="AF1002" s="1106"/>
      <c r="AG1002" s="1107"/>
      <c r="AH1002" s="1107"/>
      <c r="AI1002" s="1108"/>
      <c r="AJ1002" s="1073"/>
      <c r="AK1002" s="1074"/>
      <c r="AL1002" s="1074"/>
      <c r="AM1002" s="1074"/>
      <c r="AN1002" s="1074"/>
      <c r="AO1002" s="1074"/>
      <c r="AP1002" s="1074"/>
      <c r="AQ1002" s="1075"/>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090"/>
      <c r="E1003" s="1091"/>
      <c r="F1003" s="1091"/>
      <c r="G1003" s="1091"/>
      <c r="H1003" s="1091"/>
      <c r="I1003" s="1091"/>
      <c r="J1003" s="1091"/>
      <c r="K1003" s="1091"/>
      <c r="L1003" s="1091"/>
      <c r="M1003" s="1091"/>
      <c r="N1003" s="1091"/>
      <c r="O1003" s="1091"/>
      <c r="P1003" s="1091"/>
      <c r="Q1003" s="1091"/>
      <c r="R1003" s="1091"/>
      <c r="S1003" s="1091"/>
      <c r="T1003" s="1091"/>
      <c r="U1003" s="1091"/>
      <c r="V1003" s="1091"/>
      <c r="W1003" s="1091"/>
      <c r="X1003" s="1091"/>
      <c r="Y1003" s="1091"/>
      <c r="Z1003" s="1091"/>
      <c r="AA1003" s="1091"/>
      <c r="AB1003" s="1091"/>
      <c r="AC1003" s="1091"/>
      <c r="AD1003" s="1091"/>
      <c r="AE1003" s="1092"/>
      <c r="AF1003" s="1109"/>
      <c r="AG1003" s="1110"/>
      <c r="AH1003" s="1110"/>
      <c r="AI1003" s="1111"/>
      <c r="AJ1003" s="1076"/>
      <c r="AK1003" s="1077"/>
      <c r="AL1003" s="1077"/>
      <c r="AM1003" s="1077"/>
      <c r="AN1003" s="1077"/>
      <c r="AO1003" s="1077"/>
      <c r="AP1003" s="1077"/>
      <c r="AQ1003" s="1078"/>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599</v>
      </c>
      <c r="D1004" s="1097" t="s">
        <v>1872</v>
      </c>
      <c r="E1004" s="1098"/>
      <c r="F1004" s="1098"/>
      <c r="G1004" s="1098"/>
      <c r="H1004" s="1098"/>
      <c r="I1004" s="1098"/>
      <c r="J1004" s="1098"/>
      <c r="K1004" s="1098"/>
      <c r="L1004" s="1098"/>
      <c r="M1004" s="1098"/>
      <c r="N1004" s="1098"/>
      <c r="O1004" s="1098"/>
      <c r="P1004" s="1098"/>
      <c r="Q1004" s="1098"/>
      <c r="R1004" s="1098"/>
      <c r="S1004" s="1098"/>
      <c r="T1004" s="1098"/>
      <c r="U1004" s="1098"/>
      <c r="V1004" s="1098"/>
      <c r="W1004" s="1098"/>
      <c r="X1004" s="1098"/>
      <c r="Y1004" s="1098"/>
      <c r="Z1004" s="1098"/>
      <c r="AA1004" s="1098"/>
      <c r="AB1004" s="1098"/>
      <c r="AC1004" s="1098"/>
      <c r="AD1004" s="1098"/>
      <c r="AE1004" s="1099"/>
      <c r="AF1004" s="82"/>
      <c r="AG1004" s="1051" t="s">
        <v>480</v>
      </c>
      <c r="AH1004" s="1052"/>
      <c r="AI1004" s="85"/>
      <c r="AJ1004" s="1070">
        <f>ROUND(IF(AND(AG1004="Yes",AF1007&lt;&gt;"",J1008&lt;&gt;"N/A"),MIN(AF1007,(0.15*AJ976)),0),0)</f>
        <v>0</v>
      </c>
      <c r="AK1004" s="1071"/>
      <c r="AL1004" s="1071"/>
      <c r="AM1004" s="1071"/>
      <c r="AN1004" s="1071"/>
      <c r="AO1004" s="1071"/>
      <c r="AP1004" s="1071"/>
      <c r="AQ1004" s="107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00"/>
      <c r="E1005" s="1101"/>
      <c r="F1005" s="1101"/>
      <c r="G1005" s="1101"/>
      <c r="H1005" s="1101"/>
      <c r="I1005" s="1101"/>
      <c r="J1005" s="1101"/>
      <c r="K1005" s="1101"/>
      <c r="L1005" s="1101"/>
      <c r="M1005" s="1101"/>
      <c r="N1005" s="1101"/>
      <c r="O1005" s="1101"/>
      <c r="P1005" s="1101"/>
      <c r="Q1005" s="1101"/>
      <c r="R1005" s="1101"/>
      <c r="S1005" s="1101"/>
      <c r="T1005" s="1101"/>
      <c r="U1005" s="1101"/>
      <c r="V1005" s="1101"/>
      <c r="W1005" s="1101"/>
      <c r="X1005" s="1101"/>
      <c r="Y1005" s="1101"/>
      <c r="Z1005" s="1101"/>
      <c r="AA1005" s="1101"/>
      <c r="AB1005" s="1101"/>
      <c r="AC1005" s="1101"/>
      <c r="AD1005" s="1101"/>
      <c r="AE1005" s="1102"/>
      <c r="AF1005" s="1106" t="str">
        <f>IF(AG1004="yes","Please Select Type and Enter Amount:","")</f>
        <v/>
      </c>
      <c r="AG1005" s="1107"/>
      <c r="AH1005" s="1107"/>
      <c r="AI1005" s="1108"/>
      <c r="AJ1005" s="1073"/>
      <c r="AK1005" s="1074"/>
      <c r="AL1005" s="1074"/>
      <c r="AM1005" s="1074"/>
      <c r="AN1005" s="1074"/>
      <c r="AO1005" s="1074"/>
      <c r="AP1005" s="1074"/>
      <c r="AQ1005" s="1075"/>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087" t="s">
        <v>1873</v>
      </c>
      <c r="E1006" s="1088"/>
      <c r="F1006" s="1088"/>
      <c r="G1006" s="1088"/>
      <c r="H1006" s="1088"/>
      <c r="I1006" s="1088"/>
      <c r="J1006" s="1088"/>
      <c r="K1006" s="1088"/>
      <c r="L1006" s="1088"/>
      <c r="M1006" s="1088"/>
      <c r="N1006" s="1088"/>
      <c r="O1006" s="1088"/>
      <c r="P1006" s="1088"/>
      <c r="Q1006" s="1088"/>
      <c r="R1006" s="1088"/>
      <c r="S1006" s="1088"/>
      <c r="T1006" s="1088"/>
      <c r="U1006" s="1088"/>
      <c r="V1006" s="1088"/>
      <c r="W1006" s="1088"/>
      <c r="X1006" s="1088"/>
      <c r="Y1006" s="1088"/>
      <c r="Z1006" s="1088"/>
      <c r="AA1006" s="1088"/>
      <c r="AB1006" s="1088"/>
      <c r="AC1006" s="1088"/>
      <c r="AD1006" s="1088"/>
      <c r="AE1006" s="1089"/>
      <c r="AF1006" s="1106"/>
      <c r="AG1006" s="1107"/>
      <c r="AH1006" s="1107"/>
      <c r="AI1006" s="1108"/>
      <c r="AJ1006" s="1073"/>
      <c r="AK1006" s="1074"/>
      <c r="AL1006" s="1074"/>
      <c r="AM1006" s="1074"/>
      <c r="AN1006" s="1074"/>
      <c r="AO1006" s="1074"/>
      <c r="AP1006" s="1074"/>
      <c r="AQ1006" s="1075"/>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087"/>
      <c r="E1007" s="1088"/>
      <c r="F1007" s="1088"/>
      <c r="G1007" s="1088"/>
      <c r="H1007" s="1088"/>
      <c r="I1007" s="1088"/>
      <c r="J1007" s="1088"/>
      <c r="K1007" s="1088"/>
      <c r="L1007" s="1088"/>
      <c r="M1007" s="1088"/>
      <c r="N1007" s="1088"/>
      <c r="O1007" s="1088"/>
      <c r="P1007" s="1088"/>
      <c r="Q1007" s="1088"/>
      <c r="R1007" s="1088"/>
      <c r="S1007" s="1088"/>
      <c r="T1007" s="1088"/>
      <c r="U1007" s="1088"/>
      <c r="V1007" s="1088"/>
      <c r="W1007" s="1088"/>
      <c r="X1007" s="1088"/>
      <c r="Y1007" s="1088"/>
      <c r="Z1007" s="1088"/>
      <c r="AA1007" s="1088"/>
      <c r="AB1007" s="1088"/>
      <c r="AC1007" s="1088"/>
      <c r="AD1007" s="1088"/>
      <c r="AE1007" s="1089"/>
      <c r="AF1007" s="1460"/>
      <c r="AG1007" s="1460"/>
      <c r="AH1007" s="1460"/>
      <c r="AI1007" s="1460"/>
      <c r="AJ1007" s="1073"/>
      <c r="AK1007" s="1074"/>
      <c r="AL1007" s="1074"/>
      <c r="AM1007" s="1074"/>
      <c r="AN1007" s="1074"/>
      <c r="AO1007" s="1074"/>
      <c r="AP1007" s="1074"/>
      <c r="AQ1007" s="107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881</v>
      </c>
      <c r="E1008" s="88"/>
      <c r="F1008" s="88"/>
      <c r="G1008" s="407"/>
      <c r="H1008" s="407"/>
      <c r="I1008" s="55"/>
      <c r="J1008" s="1103" t="s">
        <v>123</v>
      </c>
      <c r="K1008" s="1104"/>
      <c r="L1008" s="1104"/>
      <c r="M1008" s="1104"/>
      <c r="N1008" s="1104"/>
      <c r="O1008" s="1104"/>
      <c r="P1008" s="1104"/>
      <c r="Q1008" s="1104"/>
      <c r="R1008" s="1104"/>
      <c r="S1008" s="1104"/>
      <c r="T1008" s="1104"/>
      <c r="U1008" s="1104"/>
      <c r="V1008" s="1104"/>
      <c r="W1008" s="1104"/>
      <c r="X1008" s="1104"/>
      <c r="Y1008" s="1104"/>
      <c r="Z1008" s="1104"/>
      <c r="AA1008" s="1104"/>
      <c r="AB1008" s="1104"/>
      <c r="AC1008" s="1104"/>
      <c r="AD1008" s="1104"/>
      <c r="AE1008" s="1105"/>
      <c r="AF1008" s="1460"/>
      <c r="AG1008" s="1460"/>
      <c r="AH1008" s="1460"/>
      <c r="AI1008" s="1460"/>
      <c r="AJ1008" s="1076"/>
      <c r="AK1008" s="1077"/>
      <c r="AL1008" s="1077"/>
      <c r="AM1008" s="1077"/>
      <c r="AN1008" s="1077"/>
      <c r="AO1008" s="1077"/>
      <c r="AP1008" s="1077"/>
      <c r="AQ1008" s="107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571</v>
      </c>
      <c r="D1009" s="1094" t="s">
        <v>1874</v>
      </c>
      <c r="E1009" s="1095"/>
      <c r="F1009" s="1095"/>
      <c r="G1009" s="1095"/>
      <c r="H1009" s="1095"/>
      <c r="I1009" s="1095"/>
      <c r="J1009" s="1095"/>
      <c r="K1009" s="1095"/>
      <c r="L1009" s="1095"/>
      <c r="M1009" s="1095"/>
      <c r="N1009" s="1095"/>
      <c r="O1009" s="1095"/>
      <c r="P1009" s="1095"/>
      <c r="Q1009" s="1095"/>
      <c r="R1009" s="1095"/>
      <c r="S1009" s="1095"/>
      <c r="T1009" s="1095"/>
      <c r="U1009" s="1095"/>
      <c r="V1009" s="1095"/>
      <c r="W1009" s="1095"/>
      <c r="X1009" s="1095"/>
      <c r="Y1009" s="1095"/>
      <c r="Z1009" s="1095"/>
      <c r="AA1009" s="1095"/>
      <c r="AB1009" s="1095"/>
      <c r="AC1009" s="1095"/>
      <c r="AD1009" s="1095"/>
      <c r="AE1009" s="1096"/>
      <c r="AF1009" s="82"/>
      <c r="AG1009" s="1051" t="s">
        <v>107</v>
      </c>
      <c r="AH1009" s="1052"/>
      <c r="AI1009" s="85"/>
      <c r="AJ1009" s="1070">
        <f>ROUND(IF(AG1009="Yes",AF1011,0),0)</f>
        <v>1073249</v>
      </c>
      <c r="AK1009" s="1071"/>
      <c r="AL1009" s="1071"/>
      <c r="AM1009" s="1071"/>
      <c r="AN1009" s="1071"/>
      <c r="AO1009" s="1071"/>
      <c r="AP1009" s="1071"/>
      <c r="AQ1009" s="107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087" t="s">
        <v>1976</v>
      </c>
      <c r="E1010" s="1088"/>
      <c r="F1010" s="1088"/>
      <c r="G1010" s="1088"/>
      <c r="H1010" s="1088"/>
      <c r="I1010" s="1088"/>
      <c r="J1010" s="1088"/>
      <c r="K1010" s="1088"/>
      <c r="L1010" s="1088"/>
      <c r="M1010" s="1088"/>
      <c r="N1010" s="1088"/>
      <c r="O1010" s="1088"/>
      <c r="P1010" s="1088"/>
      <c r="Q1010" s="1088"/>
      <c r="R1010" s="1088"/>
      <c r="S1010" s="1088"/>
      <c r="T1010" s="1088"/>
      <c r="U1010" s="1088"/>
      <c r="V1010" s="1088"/>
      <c r="W1010" s="1088"/>
      <c r="X1010" s="1088"/>
      <c r="Y1010" s="1088"/>
      <c r="Z1010" s="1088"/>
      <c r="AA1010" s="1088"/>
      <c r="AB1010" s="1088"/>
      <c r="AC1010" s="1088"/>
      <c r="AD1010" s="1088"/>
      <c r="AE1010" s="1089"/>
      <c r="AF1010" s="1486" t="str">
        <f>IF(AG1009="yes","Please Enter Amount:","")</f>
        <v>Please Enter Amount:</v>
      </c>
      <c r="AG1010" s="1487"/>
      <c r="AH1010" s="1487"/>
      <c r="AI1010" s="1488"/>
      <c r="AJ1010" s="1073"/>
      <c r="AK1010" s="1074"/>
      <c r="AL1010" s="1074"/>
      <c r="AM1010" s="1074"/>
      <c r="AN1010" s="1074"/>
      <c r="AO1010" s="1074"/>
      <c r="AP1010" s="1074"/>
      <c r="AQ1010" s="1075"/>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087"/>
      <c r="E1011" s="1088"/>
      <c r="F1011" s="1088"/>
      <c r="G1011" s="1088"/>
      <c r="H1011" s="1088"/>
      <c r="I1011" s="1088"/>
      <c r="J1011" s="1088"/>
      <c r="K1011" s="1088"/>
      <c r="L1011" s="1088"/>
      <c r="M1011" s="1088"/>
      <c r="N1011" s="1088"/>
      <c r="O1011" s="1088"/>
      <c r="P1011" s="1088"/>
      <c r="Q1011" s="1088"/>
      <c r="R1011" s="1088"/>
      <c r="S1011" s="1088"/>
      <c r="T1011" s="1088"/>
      <c r="U1011" s="1088"/>
      <c r="V1011" s="1088"/>
      <c r="W1011" s="1088"/>
      <c r="X1011" s="1088"/>
      <c r="Y1011" s="1088"/>
      <c r="Z1011" s="1088"/>
      <c r="AA1011" s="1088"/>
      <c r="AB1011" s="1088"/>
      <c r="AC1011" s="1088"/>
      <c r="AD1011" s="1088"/>
      <c r="AE1011" s="1089"/>
      <c r="AF1011" s="1460">
        <v>1073249</v>
      </c>
      <c r="AG1011" s="1460"/>
      <c r="AH1011" s="1460"/>
      <c r="AI1011" s="1460"/>
      <c r="AJ1011" s="1073"/>
      <c r="AK1011" s="1074"/>
      <c r="AL1011" s="1074"/>
      <c r="AM1011" s="1074"/>
      <c r="AN1011" s="1074"/>
      <c r="AO1011" s="1074"/>
      <c r="AP1011" s="1074"/>
      <c r="AQ1011" s="1075"/>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090"/>
      <c r="E1012" s="1091"/>
      <c r="F1012" s="1091"/>
      <c r="G1012" s="1091"/>
      <c r="H1012" s="1091"/>
      <c r="I1012" s="1091"/>
      <c r="J1012" s="1091"/>
      <c r="K1012" s="1091"/>
      <c r="L1012" s="1091"/>
      <c r="M1012" s="1091"/>
      <c r="N1012" s="1091"/>
      <c r="O1012" s="1091"/>
      <c r="P1012" s="1091"/>
      <c r="Q1012" s="1091"/>
      <c r="R1012" s="1091"/>
      <c r="S1012" s="1091"/>
      <c r="T1012" s="1091"/>
      <c r="U1012" s="1091"/>
      <c r="V1012" s="1091"/>
      <c r="W1012" s="1091"/>
      <c r="X1012" s="1091"/>
      <c r="Y1012" s="1091"/>
      <c r="Z1012" s="1091"/>
      <c r="AA1012" s="1091"/>
      <c r="AB1012" s="1091"/>
      <c r="AC1012" s="1091"/>
      <c r="AD1012" s="1091"/>
      <c r="AE1012" s="1092"/>
      <c r="AF1012" s="1460"/>
      <c r="AG1012" s="1460"/>
      <c r="AH1012" s="1460"/>
      <c r="AI1012" s="1460"/>
      <c r="AJ1012" s="1076"/>
      <c r="AK1012" s="1077"/>
      <c r="AL1012" s="1077"/>
      <c r="AM1012" s="1077"/>
      <c r="AN1012" s="1077"/>
      <c r="AO1012" s="1077"/>
      <c r="AP1012" s="1077"/>
      <c r="AQ1012" s="1078"/>
      <c r="AT1012" s="43"/>
      <c r="AU1012" s="43"/>
      <c r="AV1012" s="43"/>
      <c r="AW1012" s="43"/>
      <c r="AX1012" s="38"/>
      <c r="AY1012" s="38"/>
      <c r="AZ1012" s="21"/>
      <c r="BA1012" s="21"/>
      <c r="BB1012" s="21"/>
      <c r="BC1012" s="43"/>
      <c r="BD1012" s="43"/>
    </row>
    <row r="1013" spans="1:97" ht="12.95" customHeight="1">
      <c r="A1013" s="21"/>
      <c r="B1013" s="82"/>
      <c r="C1013" s="552" t="s">
        <v>576</v>
      </c>
      <c r="D1013" s="1048" t="s">
        <v>1875</v>
      </c>
      <c r="E1013" s="1049"/>
      <c r="F1013" s="1049"/>
      <c r="G1013" s="1049"/>
      <c r="H1013" s="1049"/>
      <c r="I1013" s="1049"/>
      <c r="J1013" s="1049"/>
      <c r="K1013" s="1049"/>
      <c r="L1013" s="1049"/>
      <c r="M1013" s="1049"/>
      <c r="N1013" s="1049"/>
      <c r="O1013" s="1049"/>
      <c r="P1013" s="1049"/>
      <c r="Q1013" s="1049"/>
      <c r="R1013" s="1049"/>
      <c r="S1013" s="1049"/>
      <c r="T1013" s="1049"/>
      <c r="U1013" s="1049"/>
      <c r="V1013" s="1049"/>
      <c r="W1013" s="1049"/>
      <c r="X1013" s="1049"/>
      <c r="Y1013" s="1049"/>
      <c r="Z1013" s="1049"/>
      <c r="AA1013" s="1049"/>
      <c r="AB1013" s="1049"/>
      <c r="AC1013" s="1049"/>
      <c r="AD1013" s="1049"/>
      <c r="AE1013" s="1050"/>
      <c r="AF1013" s="82"/>
      <c r="AG1013" s="1051" t="s">
        <v>480</v>
      </c>
      <c r="AH1013" s="1052"/>
      <c r="AI1013" s="85"/>
      <c r="AJ1013" s="1070">
        <f>ROUND(IF(AG1013="yes",(AJ976*0.1),0),0)</f>
        <v>0</v>
      </c>
      <c r="AK1013" s="1071"/>
      <c r="AL1013" s="1071"/>
      <c r="AM1013" s="1071"/>
      <c r="AN1013" s="1071"/>
      <c r="AO1013" s="1071"/>
      <c r="AP1013" s="1071"/>
      <c r="AQ1013" s="1072"/>
      <c r="AT1013" s="43"/>
      <c r="AU1013" s="43"/>
      <c r="AV1013" s="43"/>
      <c r="AW1013" s="43"/>
      <c r="AX1013" s="38"/>
      <c r="AY1013" s="38"/>
      <c r="AZ1013" s="21"/>
      <c r="BA1013" s="21"/>
      <c r="BB1013" s="21"/>
      <c r="BC1013" s="43"/>
      <c r="BD1013" s="43"/>
    </row>
    <row r="1014" spans="1:97" ht="12.95" customHeight="1">
      <c r="A1014" s="21"/>
      <c r="B1014" s="79"/>
      <c r="C1014" s="553"/>
      <c r="D1014" s="1087" t="s">
        <v>1876</v>
      </c>
      <c r="E1014" s="1088"/>
      <c r="F1014" s="1088"/>
      <c r="G1014" s="1088"/>
      <c r="H1014" s="1088"/>
      <c r="I1014" s="1088"/>
      <c r="J1014" s="1088"/>
      <c r="K1014" s="1088"/>
      <c r="L1014" s="1088"/>
      <c r="M1014" s="1088"/>
      <c r="N1014" s="1088"/>
      <c r="O1014" s="1088"/>
      <c r="P1014" s="1088"/>
      <c r="Q1014" s="1088"/>
      <c r="R1014" s="1088"/>
      <c r="S1014" s="1088"/>
      <c r="T1014" s="1088"/>
      <c r="U1014" s="1088"/>
      <c r="V1014" s="1088"/>
      <c r="W1014" s="1088"/>
      <c r="X1014" s="1088"/>
      <c r="Y1014" s="1088"/>
      <c r="Z1014" s="1088"/>
      <c r="AA1014" s="1088"/>
      <c r="AB1014" s="1088"/>
      <c r="AC1014" s="1088"/>
      <c r="AD1014" s="1088"/>
      <c r="AE1014" s="1089"/>
      <c r="AF1014" s="79"/>
      <c r="AG1014" s="21"/>
      <c r="AH1014" s="21"/>
      <c r="AI1014" s="83"/>
      <c r="AJ1014" s="1073"/>
      <c r="AK1014" s="1074"/>
      <c r="AL1014" s="1074"/>
      <c r="AM1014" s="1074"/>
      <c r="AN1014" s="1074"/>
      <c r="AO1014" s="1074"/>
      <c r="AP1014" s="1074"/>
      <c r="AQ1014" s="1075"/>
      <c r="AT1014" s="43"/>
      <c r="AU1014" s="43"/>
      <c r="AV1014" s="43"/>
      <c r="AW1014" s="43"/>
      <c r="AX1014" s="38"/>
      <c r="AY1014" s="38"/>
      <c r="AZ1014" s="21"/>
      <c r="BA1014" s="21"/>
      <c r="BB1014" s="21"/>
      <c r="BC1014" s="43"/>
      <c r="BD1014" s="43"/>
    </row>
    <row r="1015" spans="1:97" ht="12.95" customHeight="1">
      <c r="A1015" s="551"/>
      <c r="B1015" s="80"/>
      <c r="C1015" s="553"/>
      <c r="D1015" s="1090"/>
      <c r="E1015" s="1091"/>
      <c r="F1015" s="1091"/>
      <c r="G1015" s="1091"/>
      <c r="H1015" s="1091"/>
      <c r="I1015" s="1091"/>
      <c r="J1015" s="1091"/>
      <c r="K1015" s="1091"/>
      <c r="L1015" s="1091"/>
      <c r="M1015" s="1091"/>
      <c r="N1015" s="1091"/>
      <c r="O1015" s="1091"/>
      <c r="P1015" s="1091"/>
      <c r="Q1015" s="1091"/>
      <c r="R1015" s="1091"/>
      <c r="S1015" s="1091"/>
      <c r="T1015" s="1091"/>
      <c r="U1015" s="1091"/>
      <c r="V1015" s="1091"/>
      <c r="W1015" s="1091"/>
      <c r="X1015" s="1091"/>
      <c r="Y1015" s="1091"/>
      <c r="Z1015" s="1091"/>
      <c r="AA1015" s="1091"/>
      <c r="AB1015" s="1091"/>
      <c r="AC1015" s="1091"/>
      <c r="AD1015" s="1091"/>
      <c r="AE1015" s="1092"/>
      <c r="AF1015" s="79"/>
      <c r="AG1015" s="21"/>
      <c r="AH1015" s="21"/>
      <c r="AI1015" s="83"/>
      <c r="AJ1015" s="1076"/>
      <c r="AK1015" s="1077"/>
      <c r="AL1015" s="1077"/>
      <c r="AM1015" s="1077"/>
      <c r="AN1015" s="1077"/>
      <c r="AO1015" s="1077"/>
      <c r="AP1015" s="1077"/>
      <c r="AQ1015" s="1078"/>
      <c r="AT1015" s="43"/>
      <c r="AU1015" s="43"/>
      <c r="AV1015" s="43"/>
      <c r="AW1015" s="43"/>
      <c r="AX1015" s="38"/>
      <c r="AY1015" s="38"/>
      <c r="AZ1015" s="21"/>
      <c r="BA1015" s="21"/>
      <c r="BB1015" s="43"/>
      <c r="BC1015" s="43"/>
      <c r="BD1015" s="43"/>
    </row>
    <row r="1016" spans="1:97" ht="12.95" customHeight="1">
      <c r="A1016" s="551"/>
      <c r="B1016" s="79"/>
      <c r="C1016" s="552" t="s">
        <v>579</v>
      </c>
      <c r="D1016" s="1094" t="s">
        <v>1977</v>
      </c>
      <c r="E1016" s="1095"/>
      <c r="F1016" s="1095"/>
      <c r="G1016" s="1095"/>
      <c r="H1016" s="1095"/>
      <c r="I1016" s="1095"/>
      <c r="J1016" s="1095"/>
      <c r="K1016" s="1095"/>
      <c r="L1016" s="1095"/>
      <c r="M1016" s="1095"/>
      <c r="N1016" s="1095"/>
      <c r="O1016" s="1095"/>
      <c r="P1016" s="1095"/>
      <c r="Q1016" s="1095"/>
      <c r="R1016" s="1095"/>
      <c r="S1016" s="1095"/>
      <c r="T1016" s="1095"/>
      <c r="U1016" s="1095"/>
      <c r="V1016" s="1095"/>
      <c r="W1016" s="1095"/>
      <c r="X1016" s="1095"/>
      <c r="Y1016" s="1095"/>
      <c r="Z1016" s="1095"/>
      <c r="AA1016" s="1095"/>
      <c r="AB1016" s="1095"/>
      <c r="AC1016" s="1095"/>
      <c r="AD1016" s="1095"/>
      <c r="AE1016" s="1096"/>
      <c r="AF1016" s="82"/>
      <c r="AG1016" s="1051" t="s">
        <v>480</v>
      </c>
      <c r="AH1016" s="1052"/>
      <c r="AI1016" s="85"/>
      <c r="AJ1016" s="1070">
        <f>ROUND(IF(AG1016="yes",(AJ976*0.15),0),0)</f>
        <v>0</v>
      </c>
      <c r="AK1016" s="1071"/>
      <c r="AL1016" s="1071"/>
      <c r="AM1016" s="1071"/>
      <c r="AN1016" s="1071"/>
      <c r="AO1016" s="1071"/>
      <c r="AP1016" s="1071"/>
      <c r="AQ1016" s="1072"/>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081" t="s">
        <v>1978</v>
      </c>
      <c r="E1017" s="1082"/>
      <c r="F1017" s="1082"/>
      <c r="G1017" s="1082"/>
      <c r="H1017" s="1082"/>
      <c r="I1017" s="1082"/>
      <c r="J1017" s="1082"/>
      <c r="K1017" s="1082"/>
      <c r="L1017" s="1082"/>
      <c r="M1017" s="1082"/>
      <c r="N1017" s="1082"/>
      <c r="O1017" s="1082"/>
      <c r="P1017" s="1082"/>
      <c r="Q1017" s="1082"/>
      <c r="R1017" s="1082"/>
      <c r="S1017" s="1082"/>
      <c r="T1017" s="1082"/>
      <c r="U1017" s="1082"/>
      <c r="V1017" s="1082"/>
      <c r="W1017" s="1082"/>
      <c r="X1017" s="1082"/>
      <c r="Y1017" s="1082"/>
      <c r="Z1017" s="1082"/>
      <c r="AA1017" s="1082"/>
      <c r="AB1017" s="1082"/>
      <c r="AC1017" s="1082"/>
      <c r="AD1017" s="1082"/>
      <c r="AE1017" s="1083"/>
      <c r="AF1017" s="868"/>
      <c r="AG1017" s="869"/>
      <c r="AH1017" s="869"/>
      <c r="AI1017" s="870"/>
      <c r="AJ1017" s="1073"/>
      <c r="AK1017" s="1074"/>
      <c r="AL1017" s="1074"/>
      <c r="AM1017" s="1074"/>
      <c r="AN1017" s="1074"/>
      <c r="AO1017" s="1074"/>
      <c r="AP1017" s="1074"/>
      <c r="AQ1017" s="1075"/>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081"/>
      <c r="E1018" s="1082"/>
      <c r="F1018" s="1082"/>
      <c r="G1018" s="1082"/>
      <c r="H1018" s="1082"/>
      <c r="I1018" s="1082"/>
      <c r="J1018" s="1082"/>
      <c r="K1018" s="1082"/>
      <c r="L1018" s="1082"/>
      <c r="M1018" s="1082"/>
      <c r="N1018" s="1082"/>
      <c r="O1018" s="1082"/>
      <c r="P1018" s="1082"/>
      <c r="Q1018" s="1082"/>
      <c r="R1018" s="1082"/>
      <c r="S1018" s="1082"/>
      <c r="T1018" s="1082"/>
      <c r="U1018" s="1082"/>
      <c r="V1018" s="1082"/>
      <c r="W1018" s="1082"/>
      <c r="X1018" s="1082"/>
      <c r="Y1018" s="1082"/>
      <c r="Z1018" s="1082"/>
      <c r="AA1018" s="1082"/>
      <c r="AB1018" s="1082"/>
      <c r="AC1018" s="1082"/>
      <c r="AD1018" s="1082"/>
      <c r="AE1018" s="1083"/>
      <c r="AF1018" s="868"/>
      <c r="AG1018" s="869"/>
      <c r="AH1018" s="869"/>
      <c r="AI1018" s="870"/>
      <c r="AJ1018" s="1073"/>
      <c r="AK1018" s="1074"/>
      <c r="AL1018" s="1074"/>
      <c r="AM1018" s="1074"/>
      <c r="AN1018" s="1074"/>
      <c r="AO1018" s="1074"/>
      <c r="AP1018" s="1074"/>
      <c r="AQ1018" s="107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084"/>
      <c r="E1019" s="1085"/>
      <c r="F1019" s="1085"/>
      <c r="G1019" s="1085"/>
      <c r="H1019" s="1085"/>
      <c r="I1019" s="1085"/>
      <c r="J1019" s="1085"/>
      <c r="K1019" s="1085"/>
      <c r="L1019" s="1085"/>
      <c r="M1019" s="1085"/>
      <c r="N1019" s="1085"/>
      <c r="O1019" s="1085"/>
      <c r="P1019" s="1085"/>
      <c r="Q1019" s="1085"/>
      <c r="R1019" s="1085"/>
      <c r="S1019" s="1085"/>
      <c r="T1019" s="1085"/>
      <c r="U1019" s="1085"/>
      <c r="V1019" s="1085"/>
      <c r="W1019" s="1085"/>
      <c r="X1019" s="1085"/>
      <c r="Y1019" s="1085"/>
      <c r="Z1019" s="1085"/>
      <c r="AA1019" s="1085"/>
      <c r="AB1019" s="1085"/>
      <c r="AC1019" s="1085"/>
      <c r="AD1019" s="1085"/>
      <c r="AE1019" s="1086"/>
      <c r="AF1019" s="871"/>
      <c r="AG1019" s="872"/>
      <c r="AH1019" s="872"/>
      <c r="AI1019" s="873"/>
      <c r="AJ1019" s="1076"/>
      <c r="AK1019" s="1077"/>
      <c r="AL1019" s="1077"/>
      <c r="AM1019" s="1077"/>
      <c r="AN1019" s="1077"/>
      <c r="AO1019" s="1077"/>
      <c r="AP1019" s="1077"/>
      <c r="AQ1019" s="107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579</v>
      </c>
      <c r="D1020" s="1048" t="s">
        <v>1979</v>
      </c>
      <c r="E1020" s="1049"/>
      <c r="F1020" s="1049"/>
      <c r="G1020" s="1049"/>
      <c r="H1020" s="1049"/>
      <c r="I1020" s="1049"/>
      <c r="J1020" s="1049"/>
      <c r="K1020" s="1049"/>
      <c r="L1020" s="1049"/>
      <c r="M1020" s="1049"/>
      <c r="N1020" s="1049"/>
      <c r="O1020" s="1049"/>
      <c r="P1020" s="1049"/>
      <c r="Q1020" s="1049"/>
      <c r="R1020" s="1049"/>
      <c r="S1020" s="1049"/>
      <c r="T1020" s="1049"/>
      <c r="U1020" s="1049"/>
      <c r="V1020" s="1049"/>
      <c r="W1020" s="1049"/>
      <c r="X1020" s="1049"/>
      <c r="Y1020" s="1049"/>
      <c r="Z1020" s="1049"/>
      <c r="AA1020" s="1049"/>
      <c r="AB1020" s="1049"/>
      <c r="AC1020" s="1049"/>
      <c r="AD1020" s="1049"/>
      <c r="AE1020" s="1050"/>
      <c r="AF1020" s="79"/>
      <c r="AG1020" s="1079" t="s">
        <v>480</v>
      </c>
      <c r="AH1020" s="1080"/>
      <c r="AI1020" s="83"/>
      <c r="AJ1020" s="1070">
        <f>ROUND(IF(AG1020="yes",(AJ976*0.1),0),0)</f>
        <v>0</v>
      </c>
      <c r="AK1020" s="1071"/>
      <c r="AL1020" s="1071"/>
      <c r="AM1020" s="1071"/>
      <c r="AN1020" s="1071"/>
      <c r="AO1020" s="1071"/>
      <c r="AP1020" s="1071"/>
      <c r="AQ1020" s="107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081" t="s">
        <v>1980</v>
      </c>
      <c r="E1021" s="1082"/>
      <c r="F1021" s="1082"/>
      <c r="G1021" s="1082"/>
      <c r="H1021" s="1082"/>
      <c r="I1021" s="1082"/>
      <c r="J1021" s="1082"/>
      <c r="K1021" s="1082"/>
      <c r="L1021" s="1082"/>
      <c r="M1021" s="1082"/>
      <c r="N1021" s="1082"/>
      <c r="O1021" s="1082"/>
      <c r="P1021" s="1082"/>
      <c r="Q1021" s="1082"/>
      <c r="R1021" s="1082"/>
      <c r="S1021" s="1082"/>
      <c r="T1021" s="1082"/>
      <c r="U1021" s="1082"/>
      <c r="V1021" s="1082"/>
      <c r="W1021" s="1082"/>
      <c r="X1021" s="1082"/>
      <c r="Y1021" s="1082"/>
      <c r="Z1021" s="1082"/>
      <c r="AA1021" s="1082"/>
      <c r="AB1021" s="1082"/>
      <c r="AC1021" s="1082"/>
      <c r="AD1021" s="1082"/>
      <c r="AE1021" s="1083"/>
      <c r="AF1021" s="79"/>
      <c r="AG1021" s="21"/>
      <c r="AH1021" s="21"/>
      <c r="AI1021" s="83"/>
      <c r="AJ1021" s="1073"/>
      <c r="AK1021" s="1074"/>
      <c r="AL1021" s="1074"/>
      <c r="AM1021" s="1074"/>
      <c r="AN1021" s="1074"/>
      <c r="AO1021" s="1074"/>
      <c r="AP1021" s="1074"/>
      <c r="AQ1021" s="1075"/>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081"/>
      <c r="E1022" s="1082"/>
      <c r="F1022" s="1082"/>
      <c r="G1022" s="1082"/>
      <c r="H1022" s="1082"/>
      <c r="I1022" s="1082"/>
      <c r="J1022" s="1082"/>
      <c r="K1022" s="1082"/>
      <c r="L1022" s="1082"/>
      <c r="M1022" s="1082"/>
      <c r="N1022" s="1082"/>
      <c r="O1022" s="1082"/>
      <c r="P1022" s="1082"/>
      <c r="Q1022" s="1082"/>
      <c r="R1022" s="1082"/>
      <c r="S1022" s="1082"/>
      <c r="T1022" s="1082"/>
      <c r="U1022" s="1082"/>
      <c r="V1022" s="1082"/>
      <c r="W1022" s="1082"/>
      <c r="X1022" s="1082"/>
      <c r="Y1022" s="1082"/>
      <c r="Z1022" s="1082"/>
      <c r="AA1022" s="1082"/>
      <c r="AB1022" s="1082"/>
      <c r="AC1022" s="1082"/>
      <c r="AD1022" s="1082"/>
      <c r="AE1022" s="1083"/>
      <c r="AF1022" s="79"/>
      <c r="AG1022" s="21"/>
      <c r="AH1022" s="21"/>
      <c r="AI1022" s="83"/>
      <c r="AJ1022" s="1073"/>
      <c r="AK1022" s="1074"/>
      <c r="AL1022" s="1074"/>
      <c r="AM1022" s="1074"/>
      <c r="AN1022" s="1074"/>
      <c r="AO1022" s="1074"/>
      <c r="AP1022" s="1074"/>
      <c r="AQ1022" s="1075"/>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081"/>
      <c r="E1023" s="1082"/>
      <c r="F1023" s="1082"/>
      <c r="G1023" s="1082"/>
      <c r="H1023" s="1082"/>
      <c r="I1023" s="1082"/>
      <c r="J1023" s="1082"/>
      <c r="K1023" s="1082"/>
      <c r="L1023" s="1082"/>
      <c r="M1023" s="1082"/>
      <c r="N1023" s="1082"/>
      <c r="O1023" s="1082"/>
      <c r="P1023" s="1082"/>
      <c r="Q1023" s="1082"/>
      <c r="R1023" s="1082"/>
      <c r="S1023" s="1082"/>
      <c r="T1023" s="1082"/>
      <c r="U1023" s="1082"/>
      <c r="V1023" s="1082"/>
      <c r="W1023" s="1082"/>
      <c r="X1023" s="1082"/>
      <c r="Y1023" s="1082"/>
      <c r="Z1023" s="1082"/>
      <c r="AA1023" s="1082"/>
      <c r="AB1023" s="1082"/>
      <c r="AC1023" s="1082"/>
      <c r="AD1023" s="1082"/>
      <c r="AE1023" s="1083"/>
      <c r="AF1023" s="79"/>
      <c r="AG1023" s="21"/>
      <c r="AH1023" s="21"/>
      <c r="AI1023" s="83"/>
      <c r="AJ1023" s="1073"/>
      <c r="AK1023" s="1074"/>
      <c r="AL1023" s="1074"/>
      <c r="AM1023" s="1074"/>
      <c r="AN1023" s="1074"/>
      <c r="AO1023" s="1074"/>
      <c r="AP1023" s="1074"/>
      <c r="AQ1023" s="1075"/>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084"/>
      <c r="E1024" s="1085"/>
      <c r="F1024" s="1085"/>
      <c r="G1024" s="1085"/>
      <c r="H1024" s="1085"/>
      <c r="I1024" s="1085"/>
      <c r="J1024" s="1085"/>
      <c r="K1024" s="1085"/>
      <c r="L1024" s="1085"/>
      <c r="M1024" s="1085"/>
      <c r="N1024" s="1085"/>
      <c r="O1024" s="1085"/>
      <c r="P1024" s="1085"/>
      <c r="Q1024" s="1085"/>
      <c r="R1024" s="1085"/>
      <c r="S1024" s="1085"/>
      <c r="T1024" s="1085"/>
      <c r="U1024" s="1085"/>
      <c r="V1024" s="1085"/>
      <c r="W1024" s="1085"/>
      <c r="X1024" s="1085"/>
      <c r="Y1024" s="1085"/>
      <c r="Z1024" s="1085"/>
      <c r="AA1024" s="1085"/>
      <c r="AB1024" s="1085"/>
      <c r="AC1024" s="1085"/>
      <c r="AD1024" s="1085"/>
      <c r="AE1024" s="1086"/>
      <c r="AF1024" s="79"/>
      <c r="AG1024" s="21"/>
      <c r="AH1024" s="21"/>
      <c r="AI1024" s="83"/>
      <c r="AJ1024" s="1073"/>
      <c r="AK1024" s="1074"/>
      <c r="AL1024" s="1074"/>
      <c r="AM1024" s="1074"/>
      <c r="AN1024" s="1074"/>
      <c r="AO1024" s="1074"/>
      <c r="AP1024" s="1074"/>
      <c r="AQ1024" s="1075"/>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1981</v>
      </c>
      <c r="D1025" s="1094" t="s">
        <v>1877</v>
      </c>
      <c r="E1025" s="1095"/>
      <c r="F1025" s="1095"/>
      <c r="G1025" s="1095"/>
      <c r="H1025" s="1095"/>
      <c r="I1025" s="1095"/>
      <c r="J1025" s="1095"/>
      <c r="K1025" s="1095"/>
      <c r="L1025" s="1095"/>
      <c r="M1025" s="1095"/>
      <c r="N1025" s="1095"/>
      <c r="O1025" s="1095"/>
      <c r="P1025" s="1095"/>
      <c r="Q1025" s="1095"/>
      <c r="R1025" s="1095"/>
      <c r="S1025" s="1095"/>
      <c r="T1025" s="1095"/>
      <c r="U1025" s="1095"/>
      <c r="V1025" s="1095"/>
      <c r="W1025" s="1095"/>
      <c r="X1025" s="1095"/>
      <c r="Y1025" s="1095"/>
      <c r="Z1025" s="1095"/>
      <c r="AA1025" s="1095"/>
      <c r="AB1025" s="1095"/>
      <c r="AC1025" s="1095"/>
      <c r="AD1025" s="1095"/>
      <c r="AE1025" s="1096"/>
      <c r="AF1025" s="82"/>
      <c r="AG1025" s="1051" t="s">
        <v>480</v>
      </c>
      <c r="AH1025" s="1052"/>
      <c r="AI1025" s="85"/>
      <c r="AJ1025" s="1070">
        <f>ROUND(IF(AG1025="yes",(AJ976*0.1),0),0)</f>
        <v>0</v>
      </c>
      <c r="AK1025" s="1071"/>
      <c r="AL1025" s="1071"/>
      <c r="AM1025" s="1071"/>
      <c r="AN1025" s="1071"/>
      <c r="AO1025" s="1071"/>
      <c r="AP1025" s="1071"/>
      <c r="AQ1025" s="107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087" t="s">
        <v>2177</v>
      </c>
      <c r="E1026" s="1088"/>
      <c r="F1026" s="1088"/>
      <c r="G1026" s="1088"/>
      <c r="H1026" s="1088"/>
      <c r="I1026" s="1088"/>
      <c r="J1026" s="1088"/>
      <c r="K1026" s="1088"/>
      <c r="L1026" s="1088"/>
      <c r="M1026" s="1088"/>
      <c r="N1026" s="1088"/>
      <c r="O1026" s="1088"/>
      <c r="P1026" s="1088"/>
      <c r="Q1026" s="1088"/>
      <c r="R1026" s="1088"/>
      <c r="S1026" s="1088"/>
      <c r="T1026" s="1088"/>
      <c r="U1026" s="1088"/>
      <c r="V1026" s="1088"/>
      <c r="W1026" s="1088"/>
      <c r="X1026" s="1088"/>
      <c r="Y1026" s="1088"/>
      <c r="Z1026" s="1088"/>
      <c r="AA1026" s="1088"/>
      <c r="AB1026" s="1088"/>
      <c r="AC1026" s="1088"/>
      <c r="AD1026" s="1088"/>
      <c r="AE1026" s="1089"/>
      <c r="AF1026" s="79"/>
      <c r="AG1026" s="21"/>
      <c r="AH1026" s="21"/>
      <c r="AI1026" s="83"/>
      <c r="AJ1026" s="1073"/>
      <c r="AK1026" s="1074"/>
      <c r="AL1026" s="1074"/>
      <c r="AM1026" s="1074"/>
      <c r="AN1026" s="1074"/>
      <c r="AO1026" s="1074"/>
      <c r="AP1026" s="1074"/>
      <c r="AQ1026" s="1075"/>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087"/>
      <c r="E1027" s="1088"/>
      <c r="F1027" s="1088"/>
      <c r="G1027" s="1088"/>
      <c r="H1027" s="1088"/>
      <c r="I1027" s="1088"/>
      <c r="J1027" s="1088"/>
      <c r="K1027" s="1088"/>
      <c r="L1027" s="1088"/>
      <c r="M1027" s="1088"/>
      <c r="N1027" s="1088"/>
      <c r="O1027" s="1088"/>
      <c r="P1027" s="1088"/>
      <c r="Q1027" s="1088"/>
      <c r="R1027" s="1088"/>
      <c r="S1027" s="1088"/>
      <c r="T1027" s="1088"/>
      <c r="U1027" s="1088"/>
      <c r="V1027" s="1088"/>
      <c r="W1027" s="1088"/>
      <c r="X1027" s="1088"/>
      <c r="Y1027" s="1088"/>
      <c r="Z1027" s="1088"/>
      <c r="AA1027" s="1088"/>
      <c r="AB1027" s="1088"/>
      <c r="AC1027" s="1088"/>
      <c r="AD1027" s="1088"/>
      <c r="AE1027" s="1089"/>
      <c r="AF1027" s="79"/>
      <c r="AG1027" s="21"/>
      <c r="AH1027" s="21"/>
      <c r="AI1027" s="83"/>
      <c r="AJ1027" s="1073"/>
      <c r="AK1027" s="1074"/>
      <c r="AL1027" s="1074"/>
      <c r="AM1027" s="1074"/>
      <c r="AN1027" s="1074"/>
      <c r="AO1027" s="1074"/>
      <c r="AP1027" s="1074"/>
      <c r="AQ1027" s="107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090"/>
      <c r="E1028" s="1091"/>
      <c r="F1028" s="1091"/>
      <c r="G1028" s="1091"/>
      <c r="H1028" s="1091"/>
      <c r="I1028" s="1091"/>
      <c r="J1028" s="1091"/>
      <c r="K1028" s="1091"/>
      <c r="L1028" s="1091"/>
      <c r="M1028" s="1091"/>
      <c r="N1028" s="1091"/>
      <c r="O1028" s="1091"/>
      <c r="P1028" s="1091"/>
      <c r="Q1028" s="1091"/>
      <c r="R1028" s="1091"/>
      <c r="S1028" s="1091"/>
      <c r="T1028" s="1091"/>
      <c r="U1028" s="1091"/>
      <c r="V1028" s="1091"/>
      <c r="W1028" s="1091"/>
      <c r="X1028" s="1091"/>
      <c r="Y1028" s="1091"/>
      <c r="Z1028" s="1091"/>
      <c r="AA1028" s="1091"/>
      <c r="AB1028" s="1091"/>
      <c r="AC1028" s="1091"/>
      <c r="AD1028" s="1091"/>
      <c r="AE1028" s="1092"/>
      <c r="AF1028" s="79"/>
      <c r="AG1028" s="21"/>
      <c r="AH1028" s="21"/>
      <c r="AI1028" s="83"/>
      <c r="AJ1028" s="1076"/>
      <c r="AK1028" s="1077"/>
      <c r="AL1028" s="1077"/>
      <c r="AM1028" s="1077"/>
      <c r="AN1028" s="1077"/>
      <c r="AO1028" s="1077"/>
      <c r="AP1028" s="1077"/>
      <c r="AQ1028" s="107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480" t="s">
        <v>746</v>
      </c>
      <c r="E1029" s="1480"/>
      <c r="F1029" s="1480"/>
      <c r="G1029" s="1480"/>
      <c r="H1029" s="1480"/>
      <c r="I1029" s="1480"/>
      <c r="J1029" s="1480"/>
      <c r="K1029" s="1480"/>
      <c r="L1029" s="1480"/>
      <c r="M1029" s="1480"/>
      <c r="N1029" s="1480"/>
      <c r="O1029" s="1480"/>
      <c r="P1029" s="1480"/>
      <c r="Q1029" s="1480"/>
      <c r="R1029" s="1480"/>
      <c r="S1029" s="1480"/>
      <c r="T1029" s="1480"/>
      <c r="U1029" s="1480"/>
      <c r="V1029" s="1480"/>
      <c r="W1029" s="1480"/>
      <c r="X1029" s="1480"/>
      <c r="Y1029" s="1480"/>
      <c r="Z1029" s="1480"/>
      <c r="AA1029" s="1480"/>
      <c r="AB1029" s="1480"/>
      <c r="AC1029" s="1480"/>
      <c r="AD1029" s="1480"/>
      <c r="AE1029" s="1480"/>
      <c r="AF1029" s="1480"/>
      <c r="AG1029" s="1480"/>
      <c r="AH1029" s="1480"/>
      <c r="AI1029" s="1481"/>
      <c r="AJ1029" s="1482">
        <f>SUM(AJ976:AQ1028)</f>
        <v>44329508.600000001</v>
      </c>
      <c r="AK1029" s="1483"/>
      <c r="AL1029" s="1483"/>
      <c r="AM1029" s="1483"/>
      <c r="AN1029" s="1483"/>
      <c r="AO1029" s="1483"/>
      <c r="AP1029" s="1483"/>
      <c r="AQ1029" s="1484"/>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27">
        <f>'Sources and Uses Budget'!S106+'Sources and Uses Budget'!T106</f>
        <v>38221566</v>
      </c>
      <c r="Y1033" s="1327"/>
      <c r="Z1033" s="1327"/>
      <c r="AA1033" s="1327"/>
      <c r="AB1033" s="1327"/>
      <c r="AC1033" s="1327"/>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323">
        <f>IFERROR(X1033/AJ1029,"")</f>
        <v>0.86221497163178562</v>
      </c>
      <c r="Y1034" s="1324"/>
      <c r="Z1034" s="1324"/>
      <c r="AA1034" s="1324"/>
      <c r="AB1034" s="1324"/>
      <c r="AC1034" s="1325"/>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095"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095"/>
      <c r="F1035" s="1095"/>
      <c r="G1035" s="1095"/>
      <c r="H1035" s="1095"/>
      <c r="I1035" s="1095"/>
      <c r="J1035" s="1095"/>
      <c r="K1035" s="1095"/>
      <c r="L1035" s="1095"/>
      <c r="M1035" s="1095"/>
      <c r="N1035" s="1095"/>
      <c r="O1035" s="1095"/>
      <c r="P1035" s="1095"/>
      <c r="Q1035" s="1095"/>
      <c r="R1035" s="1095"/>
      <c r="S1035" s="1095"/>
      <c r="T1035" s="1095"/>
      <c r="U1035" s="1095"/>
      <c r="V1035" s="1095"/>
      <c r="W1035" s="1095"/>
      <c r="X1035" s="1095"/>
      <c r="Y1035" s="1095"/>
      <c r="Z1035" s="1095"/>
      <c r="AA1035" s="1095"/>
      <c r="AB1035" s="1095"/>
      <c r="AC1035" s="1095"/>
      <c r="AD1035" s="1095"/>
      <c r="AE1035" s="1095"/>
      <c r="AF1035" s="1095"/>
      <c r="AG1035" s="1095"/>
      <c r="AH1035" s="1095"/>
      <c r="AI1035" s="1095"/>
      <c r="AJ1035" s="1095"/>
      <c r="AK1035" s="109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095"/>
      <c r="E1036" s="1095"/>
      <c r="F1036" s="1095"/>
      <c r="G1036" s="1095"/>
      <c r="H1036" s="1095"/>
      <c r="I1036" s="1095"/>
      <c r="J1036" s="1095"/>
      <c r="K1036" s="1095"/>
      <c r="L1036" s="1095"/>
      <c r="M1036" s="1095"/>
      <c r="N1036" s="1095"/>
      <c r="O1036" s="1095"/>
      <c r="P1036" s="1095"/>
      <c r="Q1036" s="1095"/>
      <c r="R1036" s="1095"/>
      <c r="S1036" s="1095"/>
      <c r="T1036" s="1095"/>
      <c r="U1036" s="1095"/>
      <c r="V1036" s="1095"/>
      <c r="W1036" s="1095"/>
      <c r="X1036" s="1095"/>
      <c r="Y1036" s="1095"/>
      <c r="Z1036" s="1095"/>
      <c r="AA1036" s="1095"/>
      <c r="AB1036" s="1095"/>
      <c r="AC1036" s="1095"/>
      <c r="AD1036" s="1095"/>
      <c r="AE1036" s="1095"/>
      <c r="AF1036" s="1095"/>
      <c r="AG1036" s="1095"/>
      <c r="AH1036" s="1095"/>
      <c r="AI1036" s="1095"/>
      <c r="AJ1036" s="1095"/>
      <c r="AK1036" s="1095"/>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095"/>
      <c r="E1037" s="1095"/>
      <c r="F1037" s="1095"/>
      <c r="G1037" s="1095"/>
      <c r="H1037" s="1095"/>
      <c r="I1037" s="1095"/>
      <c r="J1037" s="1095"/>
      <c r="K1037" s="1095"/>
      <c r="L1037" s="1095"/>
      <c r="M1037" s="1095"/>
      <c r="N1037" s="1095"/>
      <c r="O1037" s="1095"/>
      <c r="P1037" s="1095"/>
      <c r="Q1037" s="1095"/>
      <c r="R1037" s="1095"/>
      <c r="S1037" s="1095"/>
      <c r="T1037" s="1095"/>
      <c r="U1037" s="1095"/>
      <c r="V1037" s="1095"/>
      <c r="W1037" s="1095"/>
      <c r="X1037" s="1095"/>
      <c r="Y1037" s="1095"/>
      <c r="Z1037" s="1095"/>
      <c r="AA1037" s="1095"/>
      <c r="AB1037" s="1095"/>
      <c r="AC1037" s="1095"/>
      <c r="AD1037" s="1095"/>
      <c r="AE1037" s="1095"/>
      <c r="AF1037" s="1095"/>
      <c r="AG1037" s="1095"/>
      <c r="AH1037" s="1095"/>
      <c r="AI1037" s="1095"/>
      <c r="AJ1037" s="1095"/>
      <c r="AK1037" s="1095"/>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26"/>
      <c r="C1040" s="1326"/>
      <c r="D1040" s="1326"/>
      <c r="E1040" s="1326"/>
      <c r="F1040" s="1326"/>
      <c r="G1040" s="1326"/>
      <c r="H1040" s="1326"/>
      <c r="I1040" s="1326"/>
      <c r="J1040" s="1326"/>
      <c r="K1040" s="1326"/>
      <c r="L1040" s="1326"/>
      <c r="M1040" s="1326"/>
      <c r="N1040" s="1326"/>
      <c r="O1040" s="1326"/>
      <c r="P1040" s="1326"/>
      <c r="Q1040" s="1326"/>
      <c r="R1040" s="1326"/>
      <c r="S1040" s="1326"/>
      <c r="T1040" s="1326"/>
      <c r="U1040" s="1326"/>
      <c r="V1040" s="1326"/>
      <c r="W1040" s="1326"/>
      <c r="X1040" s="1326"/>
      <c r="Y1040" s="1326"/>
      <c r="Z1040" s="1326"/>
      <c r="AA1040" s="1326"/>
      <c r="AB1040" s="1326"/>
      <c r="AC1040" s="1326"/>
      <c r="AD1040" s="1326"/>
      <c r="AE1040" s="1326"/>
      <c r="AF1040" s="1326"/>
      <c r="AG1040" s="1326"/>
      <c r="AH1040" s="1326"/>
      <c r="AI1040" s="1326"/>
      <c r="AJ1040" s="1326"/>
      <c r="AK1040" s="1326"/>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093" t="s">
        <v>987</v>
      </c>
      <c r="B1041" s="1093"/>
      <c r="C1041" s="1093"/>
      <c r="D1041" s="1093"/>
      <c r="E1041" s="1093"/>
      <c r="F1041" s="1093"/>
      <c r="G1041" s="1093"/>
      <c r="H1041" s="1093"/>
      <c r="I1041" s="1093"/>
      <c r="J1041" s="1093"/>
      <c r="K1041" s="1093"/>
      <c r="L1041" s="1093"/>
      <c r="M1041" s="1093"/>
      <c r="N1041" s="1093"/>
      <c r="O1041" s="1093"/>
      <c r="P1041" s="1093"/>
      <c r="Q1041" s="1093"/>
      <c r="R1041" s="1093"/>
      <c r="S1041" s="1093"/>
      <c r="T1041" s="1093"/>
      <c r="U1041" s="1093"/>
      <c r="V1041" s="1093"/>
      <c r="W1041" s="1093"/>
      <c r="X1041" s="1093"/>
      <c r="Y1041" s="1093"/>
      <c r="Z1041" s="1093"/>
      <c r="AA1041" s="1093"/>
      <c r="AB1041" s="1093"/>
      <c r="AC1041" s="1093"/>
      <c r="AD1041" s="1093"/>
      <c r="AE1041" s="1093"/>
      <c r="AF1041" s="1093"/>
      <c r="AG1041" s="1093"/>
      <c r="AH1041" s="1093"/>
      <c r="AI1041" s="1093"/>
      <c r="AJ1041" s="1093"/>
      <c r="AK1041" s="1093"/>
      <c r="AL1041" s="1093"/>
      <c r="AM1041" s="1093"/>
      <c r="AN1041" s="1093"/>
      <c r="AO1041" s="1093"/>
      <c r="AP1041" s="1093"/>
      <c r="AQ1041" s="1093"/>
      <c r="AR1041" s="1093"/>
      <c r="AS1041" s="1093"/>
      <c r="AT1041" s="109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36" t="s">
        <v>107</v>
      </c>
      <c r="B1045" s="1036"/>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36" t="s">
        <v>123</v>
      </c>
      <c r="B1047" s="1036"/>
      <c r="C1047" s="1">
        <v>2</v>
      </c>
      <c r="D1047" s="1485" t="s">
        <v>2286</v>
      </c>
      <c r="E1047" s="1485"/>
      <c r="F1047" s="1485"/>
      <c r="G1047" s="1485"/>
      <c r="H1047" s="1485"/>
      <c r="I1047" s="1485"/>
      <c r="J1047" s="1485"/>
      <c r="K1047" s="1485"/>
      <c r="L1047" s="1485"/>
      <c r="M1047" s="1485"/>
      <c r="N1047" s="1485"/>
      <c r="O1047" s="1485"/>
      <c r="P1047" s="1485"/>
      <c r="Q1047" s="1485"/>
      <c r="R1047" s="1485"/>
      <c r="S1047" s="1485"/>
      <c r="T1047" s="1485"/>
      <c r="U1047" s="1485"/>
      <c r="V1047" s="1485"/>
      <c r="W1047" s="1485"/>
      <c r="X1047" s="1485"/>
      <c r="Y1047" s="1485"/>
      <c r="Z1047" s="1485"/>
      <c r="AA1047" s="1485"/>
      <c r="AB1047" s="1485"/>
      <c r="AC1047" s="1485"/>
      <c r="AD1047" s="1485"/>
      <c r="AE1047" s="1485"/>
      <c r="AF1047" s="1485"/>
      <c r="AG1047" s="1485"/>
      <c r="AH1047" s="1485"/>
      <c r="AI1047" s="1485"/>
      <c r="AJ1047" s="1485"/>
      <c r="AK1047" s="1485"/>
      <c r="AL1047" s="1485"/>
      <c r="AM1047" s="1485"/>
      <c r="AN1047" s="1485"/>
      <c r="AO1047" s="1485"/>
      <c r="AP1047" s="1485"/>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485"/>
      <c r="E1048" s="1485"/>
      <c r="F1048" s="1485"/>
      <c r="G1048" s="1485"/>
      <c r="H1048" s="1485"/>
      <c r="I1048" s="1485"/>
      <c r="J1048" s="1485"/>
      <c r="K1048" s="1485"/>
      <c r="L1048" s="1485"/>
      <c r="M1048" s="1485"/>
      <c r="N1048" s="1485"/>
      <c r="O1048" s="1485"/>
      <c r="P1048" s="1485"/>
      <c r="Q1048" s="1485"/>
      <c r="R1048" s="1485"/>
      <c r="S1048" s="1485"/>
      <c r="T1048" s="1485"/>
      <c r="U1048" s="1485"/>
      <c r="V1048" s="1485"/>
      <c r="W1048" s="1485"/>
      <c r="X1048" s="1485"/>
      <c r="Y1048" s="1485"/>
      <c r="Z1048" s="1485"/>
      <c r="AA1048" s="1485"/>
      <c r="AB1048" s="1485"/>
      <c r="AC1048" s="1485"/>
      <c r="AD1048" s="1485"/>
      <c r="AE1048" s="1485"/>
      <c r="AF1048" s="1485"/>
      <c r="AG1048" s="1485"/>
      <c r="AH1048" s="1485"/>
      <c r="AI1048" s="1485"/>
      <c r="AJ1048" s="1485"/>
      <c r="AK1048" s="1485"/>
      <c r="AL1048" s="1485"/>
      <c r="AM1048" s="1485"/>
      <c r="AN1048" s="1485"/>
      <c r="AO1048" s="1485"/>
      <c r="AP1048" s="1485"/>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36" t="s">
        <v>123</v>
      </c>
      <c r="B1050" s="1036"/>
      <c r="C1050" s="1">
        <v>3</v>
      </c>
      <c r="D1050" s="1019" t="s">
        <v>2287</v>
      </c>
      <c r="E1050" s="1019"/>
      <c r="F1050" s="1019"/>
      <c r="G1050" s="1019"/>
      <c r="H1050" s="1019"/>
      <c r="I1050" s="1019"/>
      <c r="J1050" s="1019"/>
      <c r="K1050" s="1019"/>
      <c r="L1050" s="1019"/>
      <c r="M1050" s="1019"/>
      <c r="N1050" s="1019"/>
      <c r="O1050" s="1019"/>
      <c r="P1050" s="1019"/>
      <c r="Q1050" s="1019"/>
      <c r="R1050" s="1019"/>
      <c r="S1050" s="1019"/>
      <c r="T1050" s="1019"/>
      <c r="U1050" s="1019"/>
      <c r="V1050" s="1019"/>
      <c r="W1050" s="1019"/>
      <c r="X1050" s="1019"/>
      <c r="Y1050" s="1019"/>
      <c r="Z1050" s="1019"/>
      <c r="AA1050" s="1019"/>
      <c r="AB1050" s="1019"/>
      <c r="AC1050" s="1019"/>
      <c r="AD1050" s="1019"/>
      <c r="AE1050" s="1019"/>
      <c r="AF1050" s="1019"/>
      <c r="AG1050" s="1019"/>
      <c r="AH1050" s="1019"/>
      <c r="AI1050" s="1019"/>
      <c r="AJ1050" s="1019"/>
      <c r="AK1050" s="1019"/>
      <c r="AL1050" s="1019"/>
      <c r="AM1050" s="1019"/>
      <c r="AN1050" s="1019"/>
      <c r="AO1050" s="1019"/>
      <c r="AP1050" s="1019"/>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019"/>
      <c r="E1051" s="1019"/>
      <c r="F1051" s="1019"/>
      <c r="G1051" s="1019"/>
      <c r="H1051" s="1019"/>
      <c r="I1051" s="1019"/>
      <c r="J1051" s="1019"/>
      <c r="K1051" s="1019"/>
      <c r="L1051" s="1019"/>
      <c r="M1051" s="1019"/>
      <c r="N1051" s="1019"/>
      <c r="O1051" s="1019"/>
      <c r="P1051" s="1019"/>
      <c r="Q1051" s="1019"/>
      <c r="R1051" s="1019"/>
      <c r="S1051" s="1019"/>
      <c r="T1051" s="1019"/>
      <c r="U1051" s="1019"/>
      <c r="V1051" s="1019"/>
      <c r="W1051" s="1019"/>
      <c r="X1051" s="1019"/>
      <c r="Y1051" s="1019"/>
      <c r="Z1051" s="1019"/>
      <c r="AA1051" s="1019"/>
      <c r="AB1051" s="1019"/>
      <c r="AC1051" s="1019"/>
      <c r="AD1051" s="1019"/>
      <c r="AE1051" s="1019"/>
      <c r="AF1051" s="1019"/>
      <c r="AG1051" s="1019"/>
      <c r="AH1051" s="1019"/>
      <c r="AI1051" s="1019"/>
      <c r="AJ1051" s="1019"/>
      <c r="AK1051" s="1019"/>
      <c r="AL1051" s="1019"/>
      <c r="AM1051" s="1019"/>
      <c r="AN1051" s="1019"/>
      <c r="AO1051" s="1019"/>
      <c r="AP1051" s="1019"/>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019"/>
      <c r="E1052" s="1019"/>
      <c r="F1052" s="1019"/>
      <c r="G1052" s="1019"/>
      <c r="H1052" s="1019"/>
      <c r="I1052" s="1019"/>
      <c r="J1052" s="1019"/>
      <c r="K1052" s="1019"/>
      <c r="L1052" s="1019"/>
      <c r="M1052" s="1019"/>
      <c r="N1052" s="1019"/>
      <c r="O1052" s="1019"/>
      <c r="P1052" s="1019"/>
      <c r="Q1052" s="1019"/>
      <c r="R1052" s="1019"/>
      <c r="S1052" s="1019"/>
      <c r="T1052" s="1019"/>
      <c r="U1052" s="1019"/>
      <c r="V1052" s="1019"/>
      <c r="W1052" s="1019"/>
      <c r="X1052" s="1019"/>
      <c r="Y1052" s="1019"/>
      <c r="Z1052" s="1019"/>
      <c r="AA1052" s="1019"/>
      <c r="AB1052" s="1019"/>
      <c r="AC1052" s="1019"/>
      <c r="AD1052" s="1019"/>
      <c r="AE1052" s="1019"/>
      <c r="AF1052" s="1019"/>
      <c r="AG1052" s="1019"/>
      <c r="AH1052" s="1019"/>
      <c r="AI1052" s="1019"/>
      <c r="AJ1052" s="1019"/>
      <c r="AK1052" s="1019"/>
      <c r="AL1052" s="1019"/>
      <c r="AM1052" s="1019"/>
      <c r="AN1052" s="1019"/>
      <c r="AO1052" s="1019"/>
      <c r="AP1052" s="1019"/>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019"/>
      <c r="E1053" s="1019"/>
      <c r="F1053" s="1019"/>
      <c r="G1053" s="1019"/>
      <c r="H1053" s="1019"/>
      <c r="I1053" s="1019"/>
      <c r="J1053" s="1019"/>
      <c r="K1053" s="1019"/>
      <c r="L1053" s="1019"/>
      <c r="M1053" s="1019"/>
      <c r="N1053" s="1019"/>
      <c r="O1053" s="1019"/>
      <c r="P1053" s="1019"/>
      <c r="Q1053" s="1019"/>
      <c r="R1053" s="1019"/>
      <c r="S1053" s="1019"/>
      <c r="T1053" s="1019"/>
      <c r="U1053" s="1019"/>
      <c r="V1053" s="1019"/>
      <c r="W1053" s="1019"/>
      <c r="X1053" s="1019"/>
      <c r="Y1053" s="1019"/>
      <c r="Z1053" s="1019"/>
      <c r="AA1053" s="1019"/>
      <c r="AB1053" s="1019"/>
      <c r="AC1053" s="1019"/>
      <c r="AD1053" s="1019"/>
      <c r="AE1053" s="1019"/>
      <c r="AF1053" s="1019"/>
      <c r="AG1053" s="1019"/>
      <c r="AH1053" s="1019"/>
      <c r="AI1053" s="1019"/>
      <c r="AJ1053" s="1019"/>
      <c r="AK1053" s="1019"/>
      <c r="AL1053" s="1019"/>
      <c r="AM1053" s="1019"/>
      <c r="AN1053" s="1019"/>
      <c r="AO1053" s="1019"/>
      <c r="AP1053" s="1019"/>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36" t="s">
        <v>123</v>
      </c>
      <c r="B1055" s="1036"/>
      <c r="C1055" s="1">
        <v>4</v>
      </c>
      <c r="D1055" s="1019" t="s">
        <v>2288</v>
      </c>
      <c r="E1055" s="1019"/>
      <c r="F1055" s="1019"/>
      <c r="G1055" s="1019"/>
      <c r="H1055" s="1019"/>
      <c r="I1055" s="1019"/>
      <c r="J1055" s="1019"/>
      <c r="K1055" s="1019"/>
      <c r="L1055" s="1019"/>
      <c r="M1055" s="1019"/>
      <c r="N1055" s="1019"/>
      <c r="O1055" s="1019"/>
      <c r="P1055" s="1019"/>
      <c r="Q1055" s="1019"/>
      <c r="R1055" s="1019"/>
      <c r="S1055" s="1019"/>
      <c r="T1055" s="1019"/>
      <c r="U1055" s="1019"/>
      <c r="V1055" s="1019"/>
      <c r="W1055" s="1019"/>
      <c r="X1055" s="1019"/>
      <c r="Y1055" s="1019"/>
      <c r="Z1055" s="1019"/>
      <c r="AA1055" s="1019"/>
      <c r="AB1055" s="1019"/>
      <c r="AC1055" s="1019"/>
      <c r="AD1055" s="1019"/>
      <c r="AE1055" s="1019"/>
      <c r="AF1055" s="1019"/>
      <c r="AG1055" s="1019"/>
      <c r="AH1055" s="1019"/>
      <c r="AI1055" s="1019"/>
      <c r="AJ1055" s="1019"/>
      <c r="AK1055" s="1019"/>
      <c r="AL1055" s="1019"/>
      <c r="AM1055" s="1019"/>
      <c r="AN1055" s="1019"/>
      <c r="AO1055" s="1019"/>
      <c r="AP1055" s="101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019"/>
      <c r="E1056" s="1019"/>
      <c r="F1056" s="1019"/>
      <c r="G1056" s="1019"/>
      <c r="H1056" s="1019"/>
      <c r="I1056" s="1019"/>
      <c r="J1056" s="1019"/>
      <c r="K1056" s="1019"/>
      <c r="L1056" s="1019"/>
      <c r="M1056" s="1019"/>
      <c r="N1056" s="1019"/>
      <c r="O1056" s="1019"/>
      <c r="P1056" s="1019"/>
      <c r="Q1056" s="1019"/>
      <c r="R1056" s="1019"/>
      <c r="S1056" s="1019"/>
      <c r="T1056" s="1019"/>
      <c r="U1056" s="1019"/>
      <c r="V1056" s="1019"/>
      <c r="W1056" s="1019"/>
      <c r="X1056" s="1019"/>
      <c r="Y1056" s="1019"/>
      <c r="Z1056" s="1019"/>
      <c r="AA1056" s="1019"/>
      <c r="AB1056" s="1019"/>
      <c r="AC1056" s="1019"/>
      <c r="AD1056" s="1019"/>
      <c r="AE1056" s="1019"/>
      <c r="AF1056" s="1019"/>
      <c r="AG1056" s="1019"/>
      <c r="AH1056" s="1019"/>
      <c r="AI1056" s="1019"/>
      <c r="AJ1056" s="1019"/>
      <c r="AK1056" s="1019"/>
      <c r="AL1056" s="1019"/>
      <c r="AM1056" s="1019"/>
      <c r="AN1056" s="1019"/>
      <c r="AO1056" s="1019"/>
      <c r="AP1056" s="101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019"/>
      <c r="E1057" s="1019"/>
      <c r="F1057" s="1019"/>
      <c r="G1057" s="1019"/>
      <c r="H1057" s="1019"/>
      <c r="I1057" s="1019"/>
      <c r="J1057" s="1019"/>
      <c r="K1057" s="1019"/>
      <c r="L1057" s="1019"/>
      <c r="M1057" s="1019"/>
      <c r="N1057" s="1019"/>
      <c r="O1057" s="1019"/>
      <c r="P1057" s="1019"/>
      <c r="Q1057" s="1019"/>
      <c r="R1057" s="1019"/>
      <c r="S1057" s="1019"/>
      <c r="T1057" s="1019"/>
      <c r="U1057" s="1019"/>
      <c r="V1057" s="1019"/>
      <c r="W1057" s="1019"/>
      <c r="X1057" s="1019"/>
      <c r="Y1057" s="1019"/>
      <c r="Z1057" s="1019"/>
      <c r="AA1057" s="1019"/>
      <c r="AB1057" s="1019"/>
      <c r="AC1057" s="1019"/>
      <c r="AD1057" s="1019"/>
      <c r="AE1057" s="1019"/>
      <c r="AF1057" s="1019"/>
      <c r="AG1057" s="1019"/>
      <c r="AH1057" s="1019"/>
      <c r="AI1057" s="1019"/>
      <c r="AJ1057" s="1019"/>
      <c r="AK1057" s="1019"/>
      <c r="AL1057" s="1019"/>
      <c r="AM1057" s="1019"/>
      <c r="AN1057" s="1019"/>
      <c r="AO1057" s="1019"/>
      <c r="AP1057" s="101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019"/>
      <c r="E1058" s="1019"/>
      <c r="F1058" s="1019"/>
      <c r="G1058" s="1019"/>
      <c r="H1058" s="1019"/>
      <c r="I1058" s="1019"/>
      <c r="J1058" s="1019"/>
      <c r="K1058" s="1019"/>
      <c r="L1058" s="1019"/>
      <c r="M1058" s="1019"/>
      <c r="N1058" s="1019"/>
      <c r="O1058" s="1019"/>
      <c r="P1058" s="1019"/>
      <c r="Q1058" s="1019"/>
      <c r="R1058" s="1019"/>
      <c r="S1058" s="1019"/>
      <c r="T1058" s="1019"/>
      <c r="U1058" s="1019"/>
      <c r="V1058" s="1019"/>
      <c r="W1058" s="1019"/>
      <c r="X1058" s="1019"/>
      <c r="Y1058" s="1019"/>
      <c r="Z1058" s="1019"/>
      <c r="AA1058" s="1019"/>
      <c r="AB1058" s="1019"/>
      <c r="AC1058" s="1019"/>
      <c r="AD1058" s="1019"/>
      <c r="AE1058" s="1019"/>
      <c r="AF1058" s="1019"/>
      <c r="AG1058" s="1019"/>
      <c r="AH1058" s="1019"/>
      <c r="AI1058" s="1019"/>
      <c r="AJ1058" s="1019"/>
      <c r="AK1058" s="1019"/>
      <c r="AL1058" s="1019"/>
      <c r="AM1058" s="1019"/>
      <c r="AN1058" s="1019"/>
      <c r="AO1058" s="1019"/>
      <c r="AP1058" s="1019"/>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36" t="s">
        <v>123</v>
      </c>
      <c r="B1060" s="1036"/>
      <c r="C1060" s="1">
        <v>5</v>
      </c>
      <c r="D1060" s="1028" t="s">
        <v>2289</v>
      </c>
      <c r="E1060" s="1028"/>
      <c r="F1060" s="1028"/>
      <c r="G1060" s="1028"/>
      <c r="H1060" s="1028"/>
      <c r="I1060" s="1028"/>
      <c r="J1060" s="1028"/>
      <c r="K1060" s="1028"/>
      <c r="L1060" s="1028"/>
      <c r="M1060" s="1028"/>
      <c r="N1060" s="1028"/>
      <c r="O1060" s="1028"/>
      <c r="P1060" s="1028"/>
      <c r="Q1060" s="1028"/>
      <c r="R1060" s="1028"/>
      <c r="S1060" s="1028"/>
      <c r="T1060" s="1028"/>
      <c r="U1060" s="1028"/>
      <c r="V1060" s="1028"/>
      <c r="W1060" s="1028"/>
      <c r="X1060" s="1028"/>
      <c r="Y1060" s="1028"/>
      <c r="Z1060" s="1028"/>
      <c r="AA1060" s="1028"/>
      <c r="AB1060" s="1028"/>
      <c r="AC1060" s="1028"/>
      <c r="AD1060" s="1028"/>
      <c r="AE1060" s="1028"/>
      <c r="AF1060" s="1028"/>
      <c r="AG1060" s="1028"/>
      <c r="AH1060" s="1028"/>
      <c r="AI1060" s="1028"/>
      <c r="AJ1060" s="1028"/>
      <c r="AK1060" s="1028"/>
      <c r="AL1060" s="1028"/>
      <c r="AM1060" s="1028"/>
      <c r="AN1060" s="1028"/>
      <c r="AO1060" s="1028"/>
      <c r="AP1060" s="1028"/>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028"/>
      <c r="E1061" s="1028"/>
      <c r="F1061" s="1028"/>
      <c r="G1061" s="1028"/>
      <c r="H1061" s="1028"/>
      <c r="I1061" s="1028"/>
      <c r="J1061" s="1028"/>
      <c r="K1061" s="1028"/>
      <c r="L1061" s="1028"/>
      <c r="M1061" s="1028"/>
      <c r="N1061" s="1028"/>
      <c r="O1061" s="1028"/>
      <c r="P1061" s="1028"/>
      <c r="Q1061" s="1028"/>
      <c r="R1061" s="1028"/>
      <c r="S1061" s="1028"/>
      <c r="T1061" s="1028"/>
      <c r="U1061" s="1028"/>
      <c r="V1061" s="1028"/>
      <c r="W1061" s="1028"/>
      <c r="X1061" s="1028"/>
      <c r="Y1061" s="1028"/>
      <c r="Z1061" s="1028"/>
      <c r="AA1061" s="1028"/>
      <c r="AB1061" s="1028"/>
      <c r="AC1061" s="1028"/>
      <c r="AD1061" s="1028"/>
      <c r="AE1061" s="1028"/>
      <c r="AF1061" s="1028"/>
      <c r="AG1061" s="1028"/>
      <c r="AH1061" s="1028"/>
      <c r="AI1061" s="1028"/>
      <c r="AJ1061" s="1028"/>
      <c r="AK1061" s="1028"/>
      <c r="AL1061" s="1028"/>
      <c r="AM1061" s="1028"/>
      <c r="AN1061" s="1028"/>
      <c r="AO1061" s="1028"/>
      <c r="AP1061" s="1028"/>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028"/>
      <c r="E1062" s="1028"/>
      <c r="F1062" s="1028"/>
      <c r="G1062" s="1028"/>
      <c r="H1062" s="1028"/>
      <c r="I1062" s="1028"/>
      <c r="J1062" s="1028"/>
      <c r="K1062" s="1028"/>
      <c r="L1062" s="1028"/>
      <c r="M1062" s="1028"/>
      <c r="N1062" s="1028"/>
      <c r="O1062" s="1028"/>
      <c r="P1062" s="1028"/>
      <c r="Q1062" s="1028"/>
      <c r="R1062" s="1028"/>
      <c r="S1062" s="1028"/>
      <c r="T1062" s="1028"/>
      <c r="U1062" s="1028"/>
      <c r="V1062" s="1028"/>
      <c r="W1062" s="1028"/>
      <c r="X1062" s="1028"/>
      <c r="Y1062" s="1028"/>
      <c r="Z1062" s="1028"/>
      <c r="AA1062" s="1028"/>
      <c r="AB1062" s="1028"/>
      <c r="AC1062" s="1028"/>
      <c r="AD1062" s="1028"/>
      <c r="AE1062" s="1028"/>
      <c r="AF1062" s="1028"/>
      <c r="AG1062" s="1028"/>
      <c r="AH1062" s="1028"/>
      <c r="AI1062" s="1028"/>
      <c r="AJ1062" s="1028"/>
      <c r="AK1062" s="1028"/>
      <c r="AL1062" s="1028"/>
      <c r="AM1062" s="1028"/>
      <c r="AN1062" s="1028"/>
      <c r="AO1062" s="1028"/>
      <c r="AP1062" s="1028"/>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36" t="s">
        <v>123</v>
      </c>
      <c r="B1064" s="1036"/>
      <c r="C1064" s="1">
        <v>6</v>
      </c>
      <c r="D1064" s="1028" t="s">
        <v>2020</v>
      </c>
      <c r="E1064" s="1028"/>
      <c r="F1064" s="1028"/>
      <c r="G1064" s="1028"/>
      <c r="H1064" s="1028"/>
      <c r="I1064" s="1028"/>
      <c r="J1064" s="1028"/>
      <c r="K1064" s="1028"/>
      <c r="L1064" s="1028"/>
      <c r="M1064" s="1028"/>
      <c r="N1064" s="1028"/>
      <c r="O1064" s="1028"/>
      <c r="P1064" s="1028"/>
      <c r="Q1064" s="1028"/>
      <c r="R1064" s="1028"/>
      <c r="S1064" s="1028"/>
      <c r="T1064" s="1028"/>
      <c r="U1064" s="1028"/>
      <c r="V1064" s="1028"/>
      <c r="W1064" s="1028"/>
      <c r="X1064" s="1028"/>
      <c r="Y1064" s="1028"/>
      <c r="Z1064" s="1028"/>
      <c r="AA1064" s="1028"/>
      <c r="AB1064" s="1028"/>
      <c r="AC1064" s="1028"/>
      <c r="AD1064" s="1028"/>
      <c r="AE1064" s="1028"/>
      <c r="AF1064" s="1028"/>
      <c r="AG1064" s="1028"/>
      <c r="AH1064" s="1028"/>
      <c r="AI1064" s="1028"/>
      <c r="AJ1064" s="1028"/>
      <c r="AK1064" s="1028"/>
      <c r="AL1064" s="1028"/>
      <c r="AM1064" s="1028"/>
      <c r="AN1064" s="1028"/>
      <c r="AO1064" s="1028"/>
      <c r="AP1064" s="102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028"/>
      <c r="E1065" s="1028"/>
      <c r="F1065" s="1028"/>
      <c r="G1065" s="1028"/>
      <c r="H1065" s="1028"/>
      <c r="I1065" s="1028"/>
      <c r="J1065" s="1028"/>
      <c r="K1065" s="1028"/>
      <c r="L1065" s="1028"/>
      <c r="M1065" s="1028"/>
      <c r="N1065" s="1028"/>
      <c r="O1065" s="1028"/>
      <c r="P1065" s="1028"/>
      <c r="Q1065" s="1028"/>
      <c r="R1065" s="1028"/>
      <c r="S1065" s="1028"/>
      <c r="T1065" s="1028"/>
      <c r="U1065" s="1028"/>
      <c r="V1065" s="1028"/>
      <c r="W1065" s="1028"/>
      <c r="X1065" s="1028"/>
      <c r="Y1065" s="1028"/>
      <c r="Z1065" s="1028"/>
      <c r="AA1065" s="1028"/>
      <c r="AB1065" s="1028"/>
      <c r="AC1065" s="1028"/>
      <c r="AD1065" s="1028"/>
      <c r="AE1065" s="1028"/>
      <c r="AF1065" s="1028"/>
      <c r="AG1065" s="1028"/>
      <c r="AH1065" s="1028"/>
      <c r="AI1065" s="1028"/>
      <c r="AJ1065" s="1028"/>
      <c r="AK1065" s="1028"/>
      <c r="AL1065" s="1028"/>
      <c r="AM1065" s="1028"/>
      <c r="AN1065" s="1028"/>
      <c r="AO1065" s="1028"/>
      <c r="AP1065" s="102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028"/>
      <c r="E1066" s="1028"/>
      <c r="F1066" s="1028"/>
      <c r="G1066" s="1028"/>
      <c r="H1066" s="1028"/>
      <c r="I1066" s="1028"/>
      <c r="J1066" s="1028"/>
      <c r="K1066" s="1028"/>
      <c r="L1066" s="1028"/>
      <c r="M1066" s="1028"/>
      <c r="N1066" s="1028"/>
      <c r="O1066" s="1028"/>
      <c r="P1066" s="1028"/>
      <c r="Q1066" s="1028"/>
      <c r="R1066" s="1028"/>
      <c r="S1066" s="1028"/>
      <c r="T1066" s="1028"/>
      <c r="U1066" s="1028"/>
      <c r="V1066" s="1028"/>
      <c r="W1066" s="1028"/>
      <c r="X1066" s="1028"/>
      <c r="Y1066" s="1028"/>
      <c r="Z1066" s="1028"/>
      <c r="AA1066" s="1028"/>
      <c r="AB1066" s="1028"/>
      <c r="AC1066" s="1028"/>
      <c r="AD1066" s="1028"/>
      <c r="AE1066" s="1028"/>
      <c r="AF1066" s="1028"/>
      <c r="AG1066" s="1028"/>
      <c r="AH1066" s="1028"/>
      <c r="AI1066" s="1028"/>
      <c r="AJ1066" s="1028"/>
      <c r="AK1066" s="1028"/>
      <c r="AL1066" s="1028"/>
      <c r="AM1066" s="1028"/>
      <c r="AN1066" s="1028"/>
      <c r="AO1066" s="1028"/>
      <c r="AP1066" s="102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36" t="s">
        <v>123</v>
      </c>
      <c r="B1068" s="1036"/>
      <c r="C1068" s="964">
        <v>7</v>
      </c>
      <c r="D1068" s="1019" t="s">
        <v>1705</v>
      </c>
      <c r="E1068" s="1019"/>
      <c r="F1068" s="1019"/>
      <c r="G1068" s="1019"/>
      <c r="H1068" s="1019"/>
      <c r="I1068" s="1019"/>
      <c r="J1068" s="1019"/>
      <c r="K1068" s="1019"/>
      <c r="L1068" s="1019"/>
      <c r="M1068" s="1019"/>
      <c r="N1068" s="1019"/>
      <c r="O1068" s="1019"/>
      <c r="P1068" s="1019"/>
      <c r="Q1068" s="1019"/>
      <c r="R1068" s="1019"/>
      <c r="S1068" s="1019"/>
      <c r="T1068" s="1019"/>
      <c r="U1068" s="1019"/>
      <c r="V1068" s="1019"/>
      <c r="W1068" s="1019"/>
      <c r="X1068" s="1019"/>
      <c r="Y1068" s="1019"/>
      <c r="Z1068" s="1019"/>
      <c r="AA1068" s="1019"/>
      <c r="AB1068" s="1019"/>
      <c r="AC1068" s="1019"/>
      <c r="AD1068" s="1019"/>
      <c r="AE1068" s="1019"/>
      <c r="AF1068" s="1019"/>
      <c r="AG1068" s="1019"/>
      <c r="AH1068" s="1019"/>
      <c r="AI1068" s="1019"/>
      <c r="AJ1068" s="1019"/>
      <c r="AK1068" s="1019"/>
      <c r="AL1068" s="1019"/>
      <c r="AM1068" s="1019"/>
      <c r="AN1068" s="1019"/>
      <c r="AO1068" s="1019"/>
      <c r="AP1068" s="101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1019"/>
      <c r="E1069" s="1019"/>
      <c r="F1069" s="1019"/>
      <c r="G1069" s="1019"/>
      <c r="H1069" s="1019"/>
      <c r="I1069" s="1019"/>
      <c r="J1069" s="1019"/>
      <c r="K1069" s="1019"/>
      <c r="L1069" s="1019"/>
      <c r="M1069" s="1019"/>
      <c r="N1069" s="1019"/>
      <c r="O1069" s="1019"/>
      <c r="P1069" s="1019"/>
      <c r="Q1069" s="1019"/>
      <c r="R1069" s="1019"/>
      <c r="S1069" s="1019"/>
      <c r="T1069" s="1019"/>
      <c r="U1069" s="1019"/>
      <c r="V1069" s="1019"/>
      <c r="W1069" s="1019"/>
      <c r="X1069" s="1019"/>
      <c r="Y1069" s="1019"/>
      <c r="Z1069" s="1019"/>
      <c r="AA1069" s="1019"/>
      <c r="AB1069" s="1019"/>
      <c r="AC1069" s="1019"/>
      <c r="AD1069" s="1019"/>
      <c r="AE1069" s="1019"/>
      <c r="AF1069" s="1019"/>
      <c r="AG1069" s="1019"/>
      <c r="AH1069" s="1019"/>
      <c r="AI1069" s="1019"/>
      <c r="AJ1069" s="1019"/>
      <c r="AK1069" s="1019"/>
      <c r="AL1069" s="1019"/>
      <c r="AM1069" s="1019"/>
      <c r="AN1069" s="1019"/>
      <c r="AO1069" s="1019"/>
      <c r="AP1069" s="101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1019"/>
      <c r="E1070" s="1019"/>
      <c r="F1070" s="1019"/>
      <c r="G1070" s="1019"/>
      <c r="H1070" s="1019"/>
      <c r="I1070" s="1019"/>
      <c r="J1070" s="1019"/>
      <c r="K1070" s="1019"/>
      <c r="L1070" s="1019"/>
      <c r="M1070" s="1019"/>
      <c r="N1070" s="1019"/>
      <c r="O1070" s="1019"/>
      <c r="P1070" s="1019"/>
      <c r="Q1070" s="1019"/>
      <c r="R1070" s="1019"/>
      <c r="S1070" s="1019"/>
      <c r="T1070" s="1019"/>
      <c r="U1070" s="1019"/>
      <c r="V1070" s="1019"/>
      <c r="W1070" s="1019"/>
      <c r="X1070" s="1019"/>
      <c r="Y1070" s="1019"/>
      <c r="Z1070" s="1019"/>
      <c r="AA1070" s="1019"/>
      <c r="AB1070" s="1019"/>
      <c r="AC1070" s="1019"/>
      <c r="AD1070" s="1019"/>
      <c r="AE1070" s="1019"/>
      <c r="AF1070" s="1019"/>
      <c r="AG1070" s="1019"/>
      <c r="AH1070" s="1019"/>
      <c r="AI1070" s="1019"/>
      <c r="AJ1070" s="1019"/>
      <c r="AK1070" s="1019"/>
      <c r="AL1070" s="1019"/>
      <c r="AM1070" s="1019"/>
      <c r="AN1070" s="1019"/>
      <c r="AO1070" s="1019"/>
      <c r="AP1070" s="101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36" t="s">
        <v>123</v>
      </c>
      <c r="B1072" s="1036"/>
      <c r="C1072" s="964">
        <v>8</v>
      </c>
      <c r="D1072" s="1522" t="s">
        <v>1510</v>
      </c>
      <c r="E1072" s="1522"/>
      <c r="F1072" s="1522"/>
      <c r="G1072" s="1522"/>
      <c r="H1072" s="1522"/>
      <c r="I1072" s="1522"/>
      <c r="J1072" s="1522"/>
      <c r="K1072" s="1522"/>
      <c r="L1072" s="1522"/>
      <c r="M1072" s="1522"/>
      <c r="N1072" s="1522"/>
      <c r="O1072" s="1522"/>
      <c r="P1072" s="1522"/>
      <c r="Q1072" s="1522"/>
      <c r="R1072" s="1522"/>
      <c r="S1072" s="1522"/>
      <c r="T1072" s="1522"/>
      <c r="U1072" s="1522"/>
      <c r="V1072" s="1522"/>
      <c r="W1072" s="1522"/>
      <c r="X1072" s="1522"/>
      <c r="Y1072" s="1522"/>
      <c r="Z1072" s="1522"/>
      <c r="AA1072" s="1522"/>
      <c r="AB1072" s="1522"/>
      <c r="AC1072" s="1522"/>
      <c r="AD1072" s="1522"/>
      <c r="AE1072" s="1522"/>
      <c r="AF1072" s="1522"/>
      <c r="AG1072" s="1522"/>
      <c r="AH1072" s="1522"/>
      <c r="AI1072" s="1522"/>
      <c r="AJ1072" s="1522"/>
      <c r="AK1072" s="1522"/>
      <c r="AL1072" s="1522"/>
      <c r="AM1072" s="1522"/>
      <c r="AN1072" s="1522"/>
      <c r="AO1072" s="1522"/>
      <c r="AP1072" s="1522"/>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22"/>
      <c r="E1073" s="1522"/>
      <c r="F1073" s="1522"/>
      <c r="G1073" s="1522"/>
      <c r="H1073" s="1522"/>
      <c r="I1073" s="1522"/>
      <c r="J1073" s="1522"/>
      <c r="K1073" s="1522"/>
      <c r="L1073" s="1522"/>
      <c r="M1073" s="1522"/>
      <c r="N1073" s="1522"/>
      <c r="O1073" s="1522"/>
      <c r="P1073" s="1522"/>
      <c r="Q1073" s="1522"/>
      <c r="R1073" s="1522"/>
      <c r="S1073" s="1522"/>
      <c r="T1073" s="1522"/>
      <c r="U1073" s="1522"/>
      <c r="V1073" s="1522"/>
      <c r="W1073" s="1522"/>
      <c r="X1073" s="1522"/>
      <c r="Y1073" s="1522"/>
      <c r="Z1073" s="1522"/>
      <c r="AA1073" s="1522"/>
      <c r="AB1073" s="1522"/>
      <c r="AC1073" s="1522"/>
      <c r="AD1073" s="1522"/>
      <c r="AE1073" s="1522"/>
      <c r="AF1073" s="1522"/>
      <c r="AG1073" s="1522"/>
      <c r="AH1073" s="1522"/>
      <c r="AI1073" s="1522"/>
      <c r="AJ1073" s="1522"/>
      <c r="AK1073" s="1522"/>
      <c r="AL1073" s="1522"/>
      <c r="AM1073" s="1522"/>
      <c r="AN1073" s="1522"/>
      <c r="AO1073" s="1522"/>
      <c r="AP1073" s="1522"/>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454" t="s">
        <v>123</v>
      </c>
      <c r="B1075" s="1454"/>
      <c r="C1075" s="964">
        <v>9</v>
      </c>
      <c r="D1075" s="1522" t="s">
        <v>1512</v>
      </c>
      <c r="E1075" s="1522"/>
      <c r="F1075" s="1522"/>
      <c r="G1075" s="1522"/>
      <c r="H1075" s="1522"/>
      <c r="I1075" s="1522"/>
      <c r="J1075" s="1522"/>
      <c r="K1075" s="1522"/>
      <c r="L1075" s="1522"/>
      <c r="M1075" s="1522"/>
      <c r="N1075" s="1522"/>
      <c r="O1075" s="1522"/>
      <c r="P1075" s="1522"/>
      <c r="Q1075" s="1522"/>
      <c r="R1075" s="1522"/>
      <c r="S1075" s="1522"/>
      <c r="T1075" s="1522"/>
      <c r="U1075" s="1522"/>
      <c r="V1075" s="1522"/>
      <c r="W1075" s="1522"/>
      <c r="X1075" s="1522"/>
      <c r="Y1075" s="1522"/>
      <c r="Z1075" s="1522"/>
      <c r="AA1075" s="1522"/>
      <c r="AB1075" s="1522"/>
      <c r="AC1075" s="1522"/>
      <c r="AD1075" s="1522"/>
      <c r="AE1075" s="1522"/>
      <c r="AF1075" s="1522"/>
      <c r="AG1075" s="1522"/>
      <c r="AH1075" s="1522"/>
      <c r="AI1075" s="1522"/>
      <c r="AJ1075" s="1522"/>
      <c r="AK1075" s="1522"/>
      <c r="AL1075" s="1522"/>
      <c r="AM1075" s="1522"/>
      <c r="AN1075" s="1522"/>
      <c r="AO1075" s="1522"/>
      <c r="AP1075" s="1522"/>
    </row>
    <row r="1076" spans="1:97" ht="15" customHeight="1">
      <c r="A1076" s="44"/>
      <c r="B1076" s="32"/>
      <c r="C1076" s="964"/>
      <c r="D1076" s="1522"/>
      <c r="E1076" s="1522"/>
      <c r="F1076" s="1522"/>
      <c r="G1076" s="1522"/>
      <c r="H1076" s="1522"/>
      <c r="I1076" s="1522"/>
      <c r="J1076" s="1522"/>
      <c r="K1076" s="1522"/>
      <c r="L1076" s="1522"/>
      <c r="M1076" s="1522"/>
      <c r="N1076" s="1522"/>
      <c r="O1076" s="1522"/>
      <c r="P1076" s="1522"/>
      <c r="Q1076" s="1522"/>
      <c r="R1076" s="1522"/>
      <c r="S1076" s="1522"/>
      <c r="T1076" s="1522"/>
      <c r="U1076" s="1522"/>
      <c r="V1076" s="1522"/>
      <c r="W1076" s="1522"/>
      <c r="X1076" s="1522"/>
      <c r="Y1076" s="1522"/>
      <c r="Z1076" s="1522"/>
      <c r="AA1076" s="1522"/>
      <c r="AB1076" s="1522"/>
      <c r="AC1076" s="1522"/>
      <c r="AD1076" s="1522"/>
      <c r="AE1076" s="1522"/>
      <c r="AF1076" s="1522"/>
      <c r="AG1076" s="1522"/>
      <c r="AH1076" s="1522"/>
      <c r="AI1076" s="1522"/>
      <c r="AJ1076" s="1522"/>
      <c r="AK1076" s="1522"/>
      <c r="AL1076" s="1522"/>
      <c r="AM1076" s="1522"/>
      <c r="AN1076" s="1522"/>
      <c r="AO1076" s="1522"/>
      <c r="AP1076" s="1522"/>
    </row>
    <row r="1077" spans="1:97" ht="9.75" customHeight="1">
      <c r="D1077" s="1522"/>
      <c r="E1077" s="1522"/>
      <c r="F1077" s="1522"/>
      <c r="G1077" s="1522"/>
      <c r="H1077" s="1522"/>
      <c r="I1077" s="1522"/>
      <c r="J1077" s="1522"/>
      <c r="K1077" s="1522"/>
      <c r="L1077" s="1522"/>
      <c r="M1077" s="1522"/>
      <c r="N1077" s="1522"/>
      <c r="O1077" s="1522"/>
      <c r="P1077" s="1522"/>
      <c r="Q1077" s="1522"/>
      <c r="R1077" s="1522"/>
      <c r="S1077" s="1522"/>
      <c r="T1077" s="1522"/>
      <c r="U1077" s="1522"/>
      <c r="V1077" s="1522"/>
      <c r="W1077" s="1522"/>
      <c r="X1077" s="1522"/>
      <c r="Y1077" s="1522"/>
      <c r="Z1077" s="1522"/>
      <c r="AA1077" s="1522"/>
      <c r="AB1077" s="1522"/>
      <c r="AC1077" s="1522"/>
      <c r="AD1077" s="1522"/>
      <c r="AE1077" s="1522"/>
      <c r="AF1077" s="1522"/>
      <c r="AG1077" s="1522"/>
      <c r="AH1077" s="1522"/>
      <c r="AI1077" s="1522"/>
      <c r="AJ1077" s="1522"/>
      <c r="AK1077" s="1522"/>
      <c r="AL1077" s="1522"/>
      <c r="AM1077" s="1522"/>
      <c r="AN1077" s="1522"/>
      <c r="AO1077" s="1522"/>
      <c r="AP1077" s="1522"/>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454" t="s">
        <v>123</v>
      </c>
      <c r="B1079" s="1454"/>
      <c r="C1079" s="964">
        <v>10</v>
      </c>
      <c r="D1079" s="1019" t="s">
        <v>1992</v>
      </c>
      <c r="E1079" s="1019"/>
      <c r="F1079" s="1019"/>
      <c r="G1079" s="1019"/>
      <c r="H1079" s="1019"/>
      <c r="I1079" s="1019"/>
      <c r="J1079" s="1019"/>
      <c r="K1079" s="1019"/>
      <c r="L1079" s="1019"/>
      <c r="M1079" s="1019"/>
      <c r="N1079" s="1019"/>
      <c r="O1079" s="1019"/>
      <c r="P1079" s="1019"/>
      <c r="Q1079" s="1019"/>
      <c r="R1079" s="1019"/>
      <c r="S1079" s="1019"/>
      <c r="T1079" s="1019"/>
      <c r="U1079" s="1019"/>
      <c r="V1079" s="1019"/>
      <c r="W1079" s="1019"/>
      <c r="X1079" s="1019"/>
      <c r="Y1079" s="1019"/>
      <c r="Z1079" s="1019"/>
      <c r="AA1079" s="1019"/>
      <c r="AB1079" s="1019"/>
      <c r="AC1079" s="1019"/>
      <c r="AD1079" s="1019"/>
      <c r="AE1079" s="1019"/>
      <c r="AF1079" s="1019"/>
      <c r="AG1079" s="1019"/>
      <c r="AH1079" s="1019"/>
      <c r="AI1079" s="1019"/>
      <c r="AJ1079" s="1019"/>
      <c r="AK1079" s="1019"/>
      <c r="AL1079" s="1019"/>
      <c r="AM1079" s="1019"/>
      <c r="AN1079" s="1019"/>
      <c r="AO1079" s="1019"/>
      <c r="AP1079" s="1019"/>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019"/>
      <c r="E1080" s="1019"/>
      <c r="F1080" s="1019"/>
      <c r="G1080" s="1019"/>
      <c r="H1080" s="1019"/>
      <c r="I1080" s="1019"/>
      <c r="J1080" s="1019"/>
      <c r="K1080" s="1019"/>
      <c r="L1080" s="1019"/>
      <c r="M1080" s="1019"/>
      <c r="N1080" s="1019"/>
      <c r="O1080" s="1019"/>
      <c r="P1080" s="1019"/>
      <c r="Q1080" s="1019"/>
      <c r="R1080" s="1019"/>
      <c r="S1080" s="1019"/>
      <c r="T1080" s="1019"/>
      <c r="U1080" s="1019"/>
      <c r="V1080" s="1019"/>
      <c r="W1080" s="1019"/>
      <c r="X1080" s="1019"/>
      <c r="Y1080" s="1019"/>
      <c r="Z1080" s="1019"/>
      <c r="AA1080" s="1019"/>
      <c r="AB1080" s="1019"/>
      <c r="AC1080" s="1019"/>
      <c r="AD1080" s="1019"/>
      <c r="AE1080" s="1019"/>
      <c r="AF1080" s="1019"/>
      <c r="AG1080" s="1019"/>
      <c r="AH1080" s="1019"/>
      <c r="AI1080" s="1019"/>
      <c r="AJ1080" s="1019"/>
      <c r="AK1080" s="1019"/>
      <c r="AL1080" s="1019"/>
      <c r="AM1080" s="1019"/>
      <c r="AN1080" s="1019"/>
      <c r="AO1080" s="1019"/>
      <c r="AP1080" s="1019"/>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019"/>
      <c r="E1081" s="1019"/>
      <c r="F1081" s="1019"/>
      <c r="G1081" s="1019"/>
      <c r="H1081" s="1019"/>
      <c r="I1081" s="1019"/>
      <c r="J1081" s="1019"/>
      <c r="K1081" s="1019"/>
      <c r="L1081" s="1019"/>
      <c r="M1081" s="1019"/>
      <c r="N1081" s="1019"/>
      <c r="O1081" s="1019"/>
      <c r="P1081" s="1019"/>
      <c r="Q1081" s="1019"/>
      <c r="R1081" s="1019"/>
      <c r="S1081" s="1019"/>
      <c r="T1081" s="1019"/>
      <c r="U1081" s="1019"/>
      <c r="V1081" s="1019"/>
      <c r="W1081" s="1019"/>
      <c r="X1081" s="1019"/>
      <c r="Y1081" s="1019"/>
      <c r="Z1081" s="1019"/>
      <c r="AA1081" s="1019"/>
      <c r="AB1081" s="1019"/>
      <c r="AC1081" s="1019"/>
      <c r="AD1081" s="1019"/>
      <c r="AE1081" s="1019"/>
      <c r="AF1081" s="1019"/>
      <c r="AG1081" s="1019"/>
      <c r="AH1081" s="1019"/>
      <c r="AI1081" s="1019"/>
      <c r="AJ1081" s="1019"/>
      <c r="AK1081" s="1019"/>
      <c r="AL1081" s="1019"/>
      <c r="AM1081" s="1019"/>
      <c r="AN1081" s="1019"/>
      <c r="AO1081" s="1019"/>
      <c r="AP1081" s="1019"/>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454" t="s">
        <v>123</v>
      </c>
      <c r="B1083" s="1454"/>
      <c r="C1083" s="964">
        <v>11</v>
      </c>
      <c r="D1083" s="1028" t="s">
        <v>2290</v>
      </c>
      <c r="E1083" s="1028"/>
      <c r="F1083" s="1028"/>
      <c r="G1083" s="1028"/>
      <c r="H1083" s="1028"/>
      <c r="I1083" s="1028"/>
      <c r="J1083" s="1028"/>
      <c r="K1083" s="1028"/>
      <c r="L1083" s="1028"/>
      <c r="M1083" s="1028"/>
      <c r="N1083" s="1028"/>
      <c r="O1083" s="1028"/>
      <c r="P1083" s="1028"/>
      <c r="Q1083" s="1028"/>
      <c r="R1083" s="1028"/>
      <c r="S1083" s="1028"/>
      <c r="T1083" s="1028"/>
      <c r="U1083" s="1028"/>
      <c r="V1083" s="1028"/>
      <c r="W1083" s="1028"/>
      <c r="X1083" s="1028"/>
      <c r="Y1083" s="1028"/>
      <c r="Z1083" s="1028"/>
      <c r="AA1083" s="1028"/>
      <c r="AB1083" s="1028"/>
      <c r="AC1083" s="1028"/>
      <c r="AD1083" s="1028"/>
      <c r="AE1083" s="1028"/>
      <c r="AF1083" s="1028"/>
      <c r="AG1083" s="1028"/>
      <c r="AH1083" s="1028"/>
      <c r="AI1083" s="1028"/>
      <c r="AJ1083" s="1028"/>
      <c r="AK1083" s="1028"/>
      <c r="AL1083" s="1028"/>
      <c r="AM1083" s="1028"/>
      <c r="AN1083" s="1028"/>
      <c r="AO1083" s="1028"/>
      <c r="AP1083" s="1028"/>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028"/>
      <c r="E1084" s="1028"/>
      <c r="F1084" s="1028"/>
      <c r="G1084" s="1028"/>
      <c r="H1084" s="1028"/>
      <c r="I1084" s="1028"/>
      <c r="J1084" s="1028"/>
      <c r="K1084" s="1028"/>
      <c r="L1084" s="1028"/>
      <c r="M1084" s="1028"/>
      <c r="N1084" s="1028"/>
      <c r="O1084" s="1028"/>
      <c r="P1084" s="1028"/>
      <c r="Q1084" s="1028"/>
      <c r="R1084" s="1028"/>
      <c r="S1084" s="1028"/>
      <c r="T1084" s="1028"/>
      <c r="U1084" s="1028"/>
      <c r="V1084" s="1028"/>
      <c r="W1084" s="1028"/>
      <c r="X1084" s="1028"/>
      <c r="Y1084" s="1028"/>
      <c r="Z1084" s="1028"/>
      <c r="AA1084" s="1028"/>
      <c r="AB1084" s="1028"/>
      <c r="AC1084" s="1028"/>
      <c r="AD1084" s="1028"/>
      <c r="AE1084" s="1028"/>
      <c r="AF1084" s="1028"/>
      <c r="AG1084" s="1028"/>
      <c r="AH1084" s="1028"/>
      <c r="AI1084" s="1028"/>
      <c r="AJ1084" s="1028"/>
      <c r="AK1084" s="1028"/>
      <c r="AL1084" s="1028"/>
      <c r="AM1084" s="1028"/>
      <c r="AN1084" s="1028"/>
      <c r="AO1084" s="1028"/>
      <c r="AP1084" s="1028"/>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028" t="s">
        <v>1511</v>
      </c>
      <c r="E1089" s="1318"/>
      <c r="F1089" s="1318"/>
      <c r="G1089" s="1318"/>
      <c r="H1089" s="1318"/>
      <c r="I1089" s="1318"/>
      <c r="J1089" s="1318"/>
      <c r="K1089" s="1318"/>
      <c r="L1089" s="1318"/>
      <c r="M1089" s="1318"/>
      <c r="N1089" s="1318"/>
      <c r="O1089" s="1318"/>
      <c r="P1089" s="1318"/>
      <c r="Q1089" s="1318"/>
      <c r="R1089" s="1318"/>
      <c r="S1089" s="1318"/>
      <c r="T1089" s="1318"/>
      <c r="U1089" s="1318"/>
      <c r="V1089" s="1318"/>
      <c r="W1089" s="1318"/>
      <c r="X1089" s="1318"/>
      <c r="Y1089" s="1318"/>
      <c r="Z1089" s="1318"/>
      <c r="AA1089" s="1318"/>
      <c r="AB1089" s="1318"/>
      <c r="AC1089" s="1318"/>
      <c r="AD1089" s="1318"/>
      <c r="AE1089" s="1318"/>
      <c r="AF1089" s="1318"/>
      <c r="AG1089" s="1318"/>
      <c r="AH1089" s="1318"/>
      <c r="AI1089" s="1318"/>
      <c r="AJ1089" s="1318"/>
      <c r="AK1089" s="1318"/>
    </row>
    <row r="1090" spans="4:37" ht="0" hidden="1" customHeight="1">
      <c r="D1090" s="1318"/>
      <c r="E1090" s="1318"/>
      <c r="F1090" s="1318"/>
      <c r="G1090" s="1318"/>
      <c r="H1090" s="1318"/>
      <c r="I1090" s="1318"/>
      <c r="J1090" s="1318"/>
      <c r="K1090" s="1318"/>
      <c r="L1090" s="1318"/>
      <c r="M1090" s="1318"/>
      <c r="N1090" s="1318"/>
      <c r="O1090" s="1318"/>
      <c r="P1090" s="1318"/>
      <c r="Q1090" s="1318"/>
      <c r="R1090" s="1318"/>
      <c r="S1090" s="1318"/>
      <c r="T1090" s="1318"/>
      <c r="U1090" s="1318"/>
      <c r="V1090" s="1318"/>
      <c r="W1090" s="1318"/>
      <c r="X1090" s="1318"/>
      <c r="Y1090" s="1318"/>
      <c r="Z1090" s="1318"/>
      <c r="AA1090" s="1318"/>
      <c r="AB1090" s="1318"/>
      <c r="AC1090" s="1318"/>
      <c r="AD1090" s="1318"/>
      <c r="AE1090" s="1318"/>
      <c r="AF1090" s="1318"/>
      <c r="AG1090" s="1318"/>
      <c r="AH1090" s="1318"/>
      <c r="AI1090" s="1318"/>
      <c r="AJ1090" s="1318"/>
      <c r="AK1090" s="1318"/>
    </row>
    <row r="1091" spans="4:37" ht="0" hidden="1" customHeight="1">
      <c r="D1091" s="1318"/>
      <c r="E1091" s="1318"/>
      <c r="F1091" s="1318"/>
      <c r="G1091" s="1318"/>
      <c r="H1091" s="1318"/>
      <c r="I1091" s="1318"/>
      <c r="J1091" s="1318"/>
      <c r="K1091" s="1318"/>
      <c r="L1091" s="1318"/>
      <c r="M1091" s="1318"/>
      <c r="N1091" s="1318"/>
      <c r="O1091" s="1318"/>
      <c r="P1091" s="1318"/>
      <c r="Q1091" s="1318"/>
      <c r="R1091" s="1318"/>
      <c r="S1091" s="1318"/>
      <c r="T1091" s="1318"/>
      <c r="U1091" s="1318"/>
      <c r="V1091" s="1318"/>
      <c r="W1091" s="1318"/>
      <c r="X1091" s="1318"/>
      <c r="Y1091" s="1318"/>
      <c r="Z1091" s="1318"/>
      <c r="AA1091" s="1318"/>
      <c r="AB1091" s="1318"/>
      <c r="AC1091" s="1318"/>
      <c r="AD1091" s="1318"/>
      <c r="AE1091" s="1318"/>
      <c r="AF1091" s="1318"/>
      <c r="AG1091" s="1318"/>
      <c r="AH1091" s="1318"/>
      <c r="AI1091" s="1318"/>
      <c r="AJ1091" s="1318"/>
      <c r="AK1091" s="1318"/>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38">
    <mergeCell ref="G573:R573"/>
    <mergeCell ref="G574:R574"/>
    <mergeCell ref="G572:R572"/>
    <mergeCell ref="Z573:AK573"/>
    <mergeCell ref="Z572:AK572"/>
    <mergeCell ref="Z574:AK574"/>
    <mergeCell ref="G581:R581"/>
    <mergeCell ref="G580:R580"/>
    <mergeCell ref="G582:R582"/>
    <mergeCell ref="Z580:AK580"/>
    <mergeCell ref="Z582:AK582"/>
    <mergeCell ref="Z581:AK581"/>
    <mergeCell ref="N577:O577"/>
    <mergeCell ref="P575:R575"/>
    <mergeCell ref="M562:P562"/>
    <mergeCell ref="M563:P563"/>
    <mergeCell ref="AA576:AK576"/>
    <mergeCell ref="Q562:S562"/>
    <mergeCell ref="T562:V562"/>
    <mergeCell ref="AI564:AL564"/>
    <mergeCell ref="Z571:AK571"/>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C566:L566"/>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E632:BF632"/>
    <mergeCell ref="BE633:BF633"/>
    <mergeCell ref="AM730:AO730"/>
    <mergeCell ref="AH727:AL727"/>
    <mergeCell ref="AM727:AO727"/>
    <mergeCell ref="G728:J728"/>
    <mergeCell ref="K728:N728"/>
    <mergeCell ref="O728:S728"/>
    <mergeCell ref="T728:X728"/>
    <mergeCell ref="Y728:AB728"/>
    <mergeCell ref="B643:AN643"/>
    <mergeCell ref="C636:L636"/>
    <mergeCell ref="C637:L637"/>
    <mergeCell ref="K709:N709"/>
    <mergeCell ref="O709:S709"/>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AA326:AF326"/>
    <mergeCell ref="AA331:AK331"/>
    <mergeCell ref="AI390:AJ390"/>
    <mergeCell ref="P345:Z345"/>
    <mergeCell ref="C562:L562"/>
    <mergeCell ref="AM562:AS562"/>
    <mergeCell ref="AM563:AS563"/>
    <mergeCell ref="AM561:AS561"/>
    <mergeCell ref="C633:L633"/>
    <mergeCell ref="C634:L634"/>
    <mergeCell ref="C635:L635"/>
    <mergeCell ref="H592:R592"/>
    <mergeCell ref="H584:R584"/>
    <mergeCell ref="Q567:S567"/>
    <mergeCell ref="B569:AL569"/>
    <mergeCell ref="T633:V633"/>
    <mergeCell ref="M632:P632"/>
    <mergeCell ref="Q634:S634"/>
    <mergeCell ref="Q635:S635"/>
    <mergeCell ref="AO631:AS631"/>
    <mergeCell ref="AO632:AS632"/>
    <mergeCell ref="Q631:S631"/>
    <mergeCell ref="Q632:S632"/>
    <mergeCell ref="W635:Y635"/>
    <mergeCell ref="B626:L628"/>
    <mergeCell ref="G596:R596"/>
    <mergeCell ref="G598:R598"/>
    <mergeCell ref="G597:R597"/>
    <mergeCell ref="Z596:AK596"/>
    <mergeCell ref="Z598:AK598"/>
    <mergeCell ref="Z597:AK597"/>
    <mergeCell ref="G605:R605"/>
    <mergeCell ref="G604:R604"/>
    <mergeCell ref="G606:R606"/>
    <mergeCell ref="Z595:AK595"/>
    <mergeCell ref="Z599:AE599"/>
    <mergeCell ref="AI599:AK599"/>
    <mergeCell ref="P350:U350"/>
    <mergeCell ref="P351:Z351"/>
    <mergeCell ref="J387:U387"/>
    <mergeCell ref="S378:T378"/>
    <mergeCell ref="AC371:AF371"/>
    <mergeCell ref="M360:N360"/>
    <mergeCell ref="H327:R327"/>
    <mergeCell ref="H334:M334"/>
    <mergeCell ref="AA337:AK337"/>
    <mergeCell ref="AJ357:AK357"/>
    <mergeCell ref="H337:R337"/>
    <mergeCell ref="J388:U388"/>
    <mergeCell ref="AC388:AJ388"/>
    <mergeCell ref="AI333:AK333"/>
    <mergeCell ref="AI341:AK341"/>
    <mergeCell ref="AA342:AF342"/>
    <mergeCell ref="AA340:AK340"/>
    <mergeCell ref="V378:W378"/>
    <mergeCell ref="J386:U386"/>
    <mergeCell ref="AG378:AH378"/>
    <mergeCell ref="Y366:Z366"/>
    <mergeCell ref="AH525:AK525"/>
    <mergeCell ref="K404:AJ404"/>
    <mergeCell ref="AG402:AJ402"/>
    <mergeCell ref="Q390:U390"/>
    <mergeCell ref="K405:AJ405"/>
    <mergeCell ref="S406:AJ406"/>
    <mergeCell ref="AG455:AJ455"/>
    <mergeCell ref="AH507:AK507"/>
    <mergeCell ref="AG395:AJ395"/>
    <mergeCell ref="AH512:AK512"/>
    <mergeCell ref="AC504:AF504"/>
    <mergeCell ref="L512:AB512"/>
    <mergeCell ref="G477:V477"/>
    <mergeCell ref="Z435:AA435"/>
    <mergeCell ref="AH504:AK504"/>
    <mergeCell ref="AH509:AK509"/>
    <mergeCell ref="D454:AJ454"/>
    <mergeCell ref="W474:Y474"/>
    <mergeCell ref="AG391:AJ391"/>
    <mergeCell ref="Q391:U391"/>
    <mergeCell ref="AG451:AJ451"/>
    <mergeCell ref="AH516:AK516"/>
    <mergeCell ref="AH521:AK521"/>
    <mergeCell ref="AH517:AK517"/>
    <mergeCell ref="AG446:AJ446"/>
    <mergeCell ref="AG396:AJ396"/>
    <mergeCell ref="F428:AH429"/>
    <mergeCell ref="D407:AJ408"/>
    <mergeCell ref="S402:U402"/>
    <mergeCell ref="AC516:AF516"/>
    <mergeCell ref="AH522:AK522"/>
    <mergeCell ref="AC507:AF50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19:AK519"/>
    <mergeCell ref="AH520:AK520"/>
    <mergeCell ref="AC517:AF517"/>
    <mergeCell ref="J389:U389"/>
    <mergeCell ref="V389:AJ389"/>
    <mergeCell ref="AC523:AF523"/>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D1047:AP1048"/>
    <mergeCell ref="AF1010:AI1010"/>
    <mergeCell ref="O959:P959"/>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W833:AC833"/>
    <mergeCell ref="Z886:AE886"/>
    <mergeCell ref="O741:R741"/>
    <mergeCell ref="B738:F738"/>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L941:S941"/>
    <mergeCell ref="M953:S953"/>
    <mergeCell ref="U927:Z927"/>
    <mergeCell ref="F902:T903"/>
    <mergeCell ref="B728:F728"/>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AA904:AF904"/>
    <mergeCell ref="AC882:AH882"/>
    <mergeCell ref="B733:F733"/>
    <mergeCell ref="AO641:AS641"/>
    <mergeCell ref="AO639:AS639"/>
    <mergeCell ref="AC640:AE640"/>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B725:F725"/>
    <mergeCell ref="O737:S737"/>
    <mergeCell ref="G733:J733"/>
    <mergeCell ref="K733:N733"/>
    <mergeCell ref="O733:S733"/>
    <mergeCell ref="AC729:AG729"/>
    <mergeCell ref="U815:X815"/>
    <mergeCell ref="G687:R687"/>
    <mergeCell ref="Z689:AE689"/>
    <mergeCell ref="AK631:AN631"/>
    <mergeCell ref="AC632:AE632"/>
    <mergeCell ref="AC631:AE631"/>
    <mergeCell ref="AF631:AJ631"/>
    <mergeCell ref="G677:R677"/>
    <mergeCell ref="AK635:AN635"/>
    <mergeCell ref="AF635:AJ635"/>
    <mergeCell ref="AC636:AE636"/>
    <mergeCell ref="AG659:AH659"/>
    <mergeCell ref="T639:V639"/>
    <mergeCell ref="M634:P634"/>
    <mergeCell ref="M635:P635"/>
    <mergeCell ref="AH706:AL706"/>
    <mergeCell ref="AM706:AO706"/>
    <mergeCell ref="AM707:AO707"/>
    <mergeCell ref="Y707:AB707"/>
    <mergeCell ref="AO634:AS634"/>
    <mergeCell ref="C638:L638"/>
    <mergeCell ref="M636:P636"/>
    <mergeCell ref="M637:P637"/>
    <mergeCell ref="Z637:AB637"/>
    <mergeCell ref="Z638:AB638"/>
    <mergeCell ref="T635:V635"/>
    <mergeCell ref="C631:L631"/>
    <mergeCell ref="AH736:AL736"/>
    <mergeCell ref="O775:S775"/>
    <mergeCell ref="Y812:AB812"/>
    <mergeCell ref="Q814:T814"/>
    <mergeCell ref="O760:S760"/>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Y813:AB813"/>
    <mergeCell ref="J777:N777"/>
    <mergeCell ref="O764:S764"/>
    <mergeCell ref="O778:S778"/>
    <mergeCell ref="O782:S782"/>
    <mergeCell ref="AC770:AG773"/>
    <mergeCell ref="AG814:AJ814"/>
    <mergeCell ref="X781:AB781"/>
    <mergeCell ref="AC781:AG781"/>
    <mergeCell ref="Z793:AE793"/>
    <mergeCell ref="T783:W783"/>
    <mergeCell ref="AG813:AJ813"/>
    <mergeCell ref="G737:J737"/>
    <mergeCell ref="J780:N780"/>
    <mergeCell ref="X776:AB776"/>
    <mergeCell ref="AC776:AG776"/>
    <mergeCell ref="T777:W777"/>
    <mergeCell ref="X777:AB777"/>
    <mergeCell ref="AC777:AG777"/>
    <mergeCell ref="C748:AM755"/>
    <mergeCell ref="AC541:AF541"/>
    <mergeCell ref="AH528:AK528"/>
    <mergeCell ref="B707:F707"/>
    <mergeCell ref="B713:F713"/>
    <mergeCell ref="G719:J719"/>
    <mergeCell ref="B708:F708"/>
    <mergeCell ref="AH707:AL707"/>
    <mergeCell ref="AH708:AL708"/>
    <mergeCell ref="AH716:AL716"/>
    <mergeCell ref="O763:S763"/>
    <mergeCell ref="B723:F723"/>
    <mergeCell ref="O761:S761"/>
    <mergeCell ref="J760:N760"/>
    <mergeCell ref="G726:J726"/>
    <mergeCell ref="J762:N762"/>
    <mergeCell ref="J776:N776"/>
    <mergeCell ref="AC730:AG730"/>
    <mergeCell ref="AH730:AL730"/>
    <mergeCell ref="B736:F736"/>
    <mergeCell ref="G736:J736"/>
    <mergeCell ref="K736:N736"/>
    <mergeCell ref="O736:S736"/>
    <mergeCell ref="T736:X736"/>
    <mergeCell ref="Y736:AB736"/>
    <mergeCell ref="AC736:AG736"/>
    <mergeCell ref="AH534:AK53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W858:AC858"/>
    <mergeCell ref="W856:AC856"/>
    <mergeCell ref="W857:AC857"/>
    <mergeCell ref="U935:Z935"/>
    <mergeCell ref="AA914:AF914"/>
    <mergeCell ref="F910:T910"/>
    <mergeCell ref="U910:Z910"/>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B520:H522"/>
    <mergeCell ref="AH499:AK499"/>
    <mergeCell ref="AC509:AF509"/>
    <mergeCell ref="AE431:AF431"/>
    <mergeCell ref="Q498:AK498"/>
    <mergeCell ref="AG456:AJ456"/>
    <mergeCell ref="AC514:AF514"/>
    <mergeCell ref="AH514:AK514"/>
    <mergeCell ref="S403:U403"/>
    <mergeCell ref="AE403:AJ403"/>
    <mergeCell ref="AH513:AK513"/>
    <mergeCell ref="B523:H545"/>
    <mergeCell ref="AC524:AF524"/>
    <mergeCell ref="O523:AA523"/>
    <mergeCell ref="AH523:AK523"/>
    <mergeCell ref="AH535:AK535"/>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301:AF301"/>
    <mergeCell ref="AA314:AK314"/>
    <mergeCell ref="P325:R325"/>
    <mergeCell ref="AA341:AF341"/>
    <mergeCell ref="M358:N358"/>
    <mergeCell ref="A353:AT354"/>
    <mergeCell ref="L281:AD281"/>
    <mergeCell ref="AC505:AF505"/>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0:AK300"/>
    <mergeCell ref="H297:R297"/>
    <mergeCell ref="M245:AE245"/>
    <mergeCell ref="M265:R265"/>
    <mergeCell ref="L282:AD282"/>
    <mergeCell ref="AA291:AK291"/>
    <mergeCell ref="H291:R291"/>
    <mergeCell ref="AA290:AK290"/>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35:AK235"/>
    <mergeCell ref="P204:U204"/>
    <mergeCell ref="T197:U197"/>
    <mergeCell ref="Z239:AE239"/>
    <mergeCell ref="O163:T163"/>
    <mergeCell ref="T194:U194"/>
    <mergeCell ref="J173:S173"/>
    <mergeCell ref="O164:AH164"/>
    <mergeCell ref="D208:M208"/>
    <mergeCell ref="S215:T215"/>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I309:AK309"/>
    <mergeCell ref="AA292:AK292"/>
    <mergeCell ref="V278:W278"/>
    <mergeCell ref="H307:R307"/>
    <mergeCell ref="H290:R290"/>
    <mergeCell ref="AA307:AK307"/>
    <mergeCell ref="H317:M317"/>
    <mergeCell ref="AA306:AK306"/>
    <mergeCell ref="AA267:AK267"/>
    <mergeCell ref="P346:Z346"/>
    <mergeCell ref="P347:Z347"/>
    <mergeCell ref="P348:Z348"/>
    <mergeCell ref="P349:U349"/>
    <mergeCell ref="X349:Z349"/>
    <mergeCell ref="M250:AE250"/>
    <mergeCell ref="J178:K178"/>
    <mergeCell ref="B714:F714"/>
    <mergeCell ref="AM554:AS556"/>
    <mergeCell ref="B716:F716"/>
    <mergeCell ref="B712:F712"/>
    <mergeCell ref="H616:R616"/>
    <mergeCell ref="B718:F718"/>
    <mergeCell ref="B717:F717"/>
    <mergeCell ref="K705:N705"/>
    <mergeCell ref="O705:S705"/>
    <mergeCell ref="AO640:AS640"/>
    <mergeCell ref="AC639:AE639"/>
    <mergeCell ref="AF639:AJ639"/>
    <mergeCell ref="AK639:AN639"/>
    <mergeCell ref="B641:AN641"/>
    <mergeCell ref="AO633:AS633"/>
    <mergeCell ref="W631:Y631"/>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AC705:AG705"/>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G711:J711"/>
    <mergeCell ref="O762:S762"/>
    <mergeCell ref="O707:S707"/>
    <mergeCell ref="F818:L818"/>
    <mergeCell ref="Q815:T815"/>
    <mergeCell ref="AC817:AF817"/>
    <mergeCell ref="Q816:T816"/>
    <mergeCell ref="K737:N737"/>
    <mergeCell ref="AH729:AL729"/>
    <mergeCell ref="AH731:AL731"/>
    <mergeCell ref="T734:X734"/>
    <mergeCell ref="Y734:AB734"/>
    <mergeCell ref="AC734:AG734"/>
    <mergeCell ref="AH734:AL734"/>
    <mergeCell ref="J782:N782"/>
    <mergeCell ref="O770:S773"/>
    <mergeCell ref="AC784:AG784"/>
    <mergeCell ref="G709:J709"/>
    <mergeCell ref="C739:AH740"/>
    <mergeCell ref="Y703:AB703"/>
    <mergeCell ref="AC703:AG703"/>
    <mergeCell ref="AK633:AN633"/>
    <mergeCell ref="AC633:AE633"/>
    <mergeCell ref="AF633:AJ633"/>
    <mergeCell ref="D996:AE996"/>
    <mergeCell ref="AB975:AI975"/>
    <mergeCell ref="AJ975:AQ975"/>
    <mergeCell ref="B976:AI976"/>
    <mergeCell ref="M952:S952"/>
    <mergeCell ref="M956:S956"/>
    <mergeCell ref="AA955:AG955"/>
    <mergeCell ref="M955:S955"/>
    <mergeCell ref="AA953:AG953"/>
    <mergeCell ref="AB973:AI973"/>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M633:P633"/>
    <mergeCell ref="U914:Z914"/>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W632:Y632"/>
    <mergeCell ref="W633:Y633"/>
    <mergeCell ref="C632:L632"/>
    <mergeCell ref="W634:Y634"/>
    <mergeCell ref="G723:J723"/>
    <mergeCell ref="B722:F722"/>
    <mergeCell ref="AM729:AO729"/>
    <mergeCell ref="B730:F730"/>
    <mergeCell ref="G730:J730"/>
    <mergeCell ref="K730:N730"/>
    <mergeCell ref="O730:S730"/>
    <mergeCell ref="T730:X730"/>
    <mergeCell ref="B703:F703"/>
    <mergeCell ref="J778:N778"/>
    <mergeCell ref="J761:N761"/>
    <mergeCell ref="Z800:AE800"/>
    <mergeCell ref="J781:N781"/>
    <mergeCell ref="O781:S781"/>
    <mergeCell ref="U814:X814"/>
    <mergeCell ref="J756:N759"/>
    <mergeCell ref="O776:S776"/>
    <mergeCell ref="G707:J707"/>
    <mergeCell ref="B719:F719"/>
    <mergeCell ref="B721:F721"/>
    <mergeCell ref="AG741:AJ741"/>
    <mergeCell ref="B724:F724"/>
    <mergeCell ref="T707:X707"/>
    <mergeCell ref="AM712:AO712"/>
    <mergeCell ref="AM705:AO705"/>
    <mergeCell ref="B711:F711"/>
    <mergeCell ref="K727:N727"/>
    <mergeCell ref="O708:S708"/>
    <mergeCell ref="T708:X708"/>
    <mergeCell ref="Y708:AB708"/>
    <mergeCell ref="G704:J704"/>
    <mergeCell ref="Z795:AE795"/>
    <mergeCell ref="AA958:AG958"/>
    <mergeCell ref="W959:AG959"/>
    <mergeCell ref="AA960:AG960"/>
    <mergeCell ref="AG991:AH991"/>
    <mergeCell ref="D973:Q973"/>
    <mergeCell ref="R973:AA973"/>
    <mergeCell ref="AJ974:AQ974"/>
    <mergeCell ref="R971:AA971"/>
    <mergeCell ref="AB971:AI971"/>
    <mergeCell ref="AJ971:AQ971"/>
    <mergeCell ref="D972:Q972"/>
    <mergeCell ref="R972:AA972"/>
    <mergeCell ref="AB972:AI972"/>
    <mergeCell ref="AJ972:AQ972"/>
    <mergeCell ref="D979:AE982"/>
    <mergeCell ref="D983:AE983"/>
    <mergeCell ref="D974:Q974"/>
    <mergeCell ref="R974:AA974"/>
    <mergeCell ref="AB974:AI974"/>
    <mergeCell ref="AJ976:AQ976"/>
    <mergeCell ref="B977:AE977"/>
    <mergeCell ref="AJ991:AQ994"/>
    <mergeCell ref="D992:AE994"/>
    <mergeCell ref="A29:AT31"/>
    <mergeCell ref="A39:AT46"/>
    <mergeCell ref="G603:R603"/>
    <mergeCell ref="P607:R607"/>
    <mergeCell ref="Z603:AK603"/>
    <mergeCell ref="M626:P628"/>
    <mergeCell ref="M629:P629"/>
    <mergeCell ref="M630:P630"/>
    <mergeCell ref="AK630:AN630"/>
    <mergeCell ref="AK626:AN628"/>
    <mergeCell ref="Z631:AB631"/>
    <mergeCell ref="Z632:AB632"/>
    <mergeCell ref="AA608:AK608"/>
    <mergeCell ref="AF630:AJ630"/>
    <mergeCell ref="W630:Y630"/>
    <mergeCell ref="W629:Y629"/>
    <mergeCell ref="Z615:AE615"/>
    <mergeCell ref="AI615:AK615"/>
    <mergeCell ref="Z607:AE607"/>
    <mergeCell ref="AC629:AE629"/>
    <mergeCell ref="AF629:AJ629"/>
    <mergeCell ref="Z626:AB628"/>
    <mergeCell ref="Z629:AB629"/>
    <mergeCell ref="T631:V631"/>
    <mergeCell ref="T632:V632"/>
    <mergeCell ref="C630:L630"/>
    <mergeCell ref="AG617:AH617"/>
    <mergeCell ref="AF253:AK253"/>
    <mergeCell ref="AC255:AE255"/>
    <mergeCell ref="M256:AE256"/>
    <mergeCell ref="AO629:AS629"/>
    <mergeCell ref="B554:L556"/>
    <mergeCell ref="AO626:AS628"/>
    <mergeCell ref="T629:V629"/>
    <mergeCell ref="T630:V630"/>
    <mergeCell ref="G571:R571"/>
    <mergeCell ref="P583:R583"/>
    <mergeCell ref="G575:L575"/>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AC626:AE628"/>
    <mergeCell ref="AF626:AJ628"/>
    <mergeCell ref="C565:L565"/>
    <mergeCell ref="AC630:AE630"/>
    <mergeCell ref="Z630:AB630"/>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H544:AK544"/>
    <mergeCell ref="T554:V556"/>
    <mergeCell ref="AH529:AK529"/>
    <mergeCell ref="AC533:AF533"/>
    <mergeCell ref="P599:R599"/>
    <mergeCell ref="AM568:AS568"/>
    <mergeCell ref="M568:P568"/>
    <mergeCell ref="N585:O585"/>
    <mergeCell ref="AG609:AH609"/>
    <mergeCell ref="H325:M325"/>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4:L564"/>
    <mergeCell ref="M564:P564"/>
    <mergeCell ref="Z562:AD562"/>
    <mergeCell ref="T564:V564"/>
    <mergeCell ref="C563:L563"/>
    <mergeCell ref="G615:L615"/>
    <mergeCell ref="H608:R608"/>
    <mergeCell ref="BI620:BJ620"/>
    <mergeCell ref="BG613:BH613"/>
    <mergeCell ref="BE602:BF602"/>
    <mergeCell ref="BG602:BH602"/>
    <mergeCell ref="BE601:BF601"/>
    <mergeCell ref="G599:L599"/>
    <mergeCell ref="N617:O617"/>
    <mergeCell ref="BG606:BH606"/>
    <mergeCell ref="BE605:BF605"/>
    <mergeCell ref="BG609:BH609"/>
    <mergeCell ref="BE608:BF608"/>
    <mergeCell ref="BE607:BF607"/>
    <mergeCell ref="BI610:BJ610"/>
    <mergeCell ref="BI611:BJ611"/>
    <mergeCell ref="BI607:BJ607"/>
    <mergeCell ref="BI609:BJ609"/>
    <mergeCell ref="BG607:BH607"/>
    <mergeCell ref="BE603:BF603"/>
    <mergeCell ref="A619:AT620"/>
    <mergeCell ref="BE620:BF620"/>
    <mergeCell ref="Z611:AK611"/>
    <mergeCell ref="BG605:BH605"/>
    <mergeCell ref="G611:R611"/>
    <mergeCell ref="P615:R615"/>
    <mergeCell ref="G583:L583"/>
    <mergeCell ref="BK601:BL601"/>
    <mergeCell ref="BK619:BL619"/>
    <mergeCell ref="W565:Y565"/>
    <mergeCell ref="Z565:AD565"/>
    <mergeCell ref="AE565:AH565"/>
    <mergeCell ref="Z561:AD561"/>
    <mergeCell ref="AE561:AH561"/>
    <mergeCell ref="AI561:AL561"/>
    <mergeCell ref="BI602:BJ602"/>
    <mergeCell ref="BK600:BL600"/>
    <mergeCell ref="BE600:BF600"/>
    <mergeCell ref="AI565:AL565"/>
    <mergeCell ref="AM565:AS565"/>
    <mergeCell ref="W563:Y563"/>
    <mergeCell ref="AE568:AH568"/>
    <mergeCell ref="AA592:AK592"/>
    <mergeCell ref="G591:L591"/>
    <mergeCell ref="P591:R591"/>
    <mergeCell ref="N593:O593"/>
    <mergeCell ref="N601:O601"/>
    <mergeCell ref="G589:R589"/>
    <mergeCell ref="G590:R590"/>
    <mergeCell ref="G588:R588"/>
    <mergeCell ref="Z589:AK589"/>
    <mergeCell ref="AA600:AK600"/>
    <mergeCell ref="M565:P565"/>
    <mergeCell ref="M566:P566"/>
    <mergeCell ref="C567:L567"/>
    <mergeCell ref="Z587:AK587"/>
    <mergeCell ref="AG601:AH601"/>
    <mergeCell ref="BI608:BJ608"/>
    <mergeCell ref="Z554:AD556"/>
    <mergeCell ref="W554:Y556"/>
    <mergeCell ref="M560:P560"/>
    <mergeCell ref="Z583:AE583"/>
    <mergeCell ref="H576:R576"/>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G601:BH601"/>
    <mergeCell ref="BI601:BJ601"/>
    <mergeCell ref="BG599:BH599"/>
    <mergeCell ref="W562:Y562"/>
    <mergeCell ref="AE562:AH562"/>
    <mergeCell ref="AI562:AL562"/>
    <mergeCell ref="AI557:AL557"/>
    <mergeCell ref="AE559:AH559"/>
    <mergeCell ref="AI559:AL559"/>
    <mergeCell ref="AM559:AS559"/>
    <mergeCell ref="BK612:BL612"/>
    <mergeCell ref="M567:P567"/>
    <mergeCell ref="C568:L56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BK611:BL611"/>
    <mergeCell ref="BE616:BF616"/>
    <mergeCell ref="BI619:BJ619"/>
    <mergeCell ref="BE619:BF619"/>
    <mergeCell ref="BI613:BJ613"/>
    <mergeCell ref="BK610:BL610"/>
    <mergeCell ref="BG612:BH612"/>
    <mergeCell ref="BE613:BF613"/>
    <mergeCell ref="BE617:BF617"/>
    <mergeCell ref="BK613:BL613"/>
    <mergeCell ref="BK608:BL608"/>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E629:BF629"/>
    <mergeCell ref="BG629:BH629"/>
    <mergeCell ref="BI629:BJ629"/>
    <mergeCell ref="BK629:BL629"/>
    <mergeCell ref="BE630:BF630"/>
    <mergeCell ref="BG630:BH630"/>
    <mergeCell ref="BI630:BJ630"/>
    <mergeCell ref="BK630:BL630"/>
    <mergeCell ref="BG631:BH631"/>
    <mergeCell ref="BI631:BJ631"/>
    <mergeCell ref="BK631:BL631"/>
    <mergeCell ref="BG632:BH632"/>
    <mergeCell ref="BI632:BJ632"/>
    <mergeCell ref="BK632:BL632"/>
    <mergeCell ref="BG633:BH633"/>
    <mergeCell ref="BG623:BH623"/>
    <mergeCell ref="X1033:AC1033"/>
    <mergeCell ref="U934:Z934"/>
    <mergeCell ref="L942:S942"/>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M631:P631"/>
    <mergeCell ref="T636:V636"/>
    <mergeCell ref="T637:V637"/>
    <mergeCell ref="AF632:AJ632"/>
    <mergeCell ref="W626:Y628"/>
    <mergeCell ref="Q626:S628"/>
    <mergeCell ref="T626:V628"/>
    <mergeCell ref="D995:AE995"/>
    <mergeCell ref="AG995:AH995"/>
    <mergeCell ref="AJ995:AQ996"/>
    <mergeCell ref="AJ978:AQ984"/>
    <mergeCell ref="D984:AE984"/>
    <mergeCell ref="AE942:AK942"/>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W836:AC836"/>
    <mergeCell ref="W838:AC838"/>
    <mergeCell ref="W844:AC844"/>
    <mergeCell ref="W830:AC830"/>
    <mergeCell ref="W840:AC840"/>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AH705:AL705"/>
    <mergeCell ref="T706:X706"/>
    <mergeCell ref="T710:X710"/>
    <mergeCell ref="Y710:AB710"/>
    <mergeCell ref="AC710:AG710"/>
    <mergeCell ref="AH710:AL710"/>
    <mergeCell ref="T705:X705"/>
    <mergeCell ref="Y705:AB705"/>
    <mergeCell ref="T709:X709"/>
    <mergeCell ref="Y709:AB709"/>
    <mergeCell ref="AM710:AO710"/>
    <mergeCell ref="K706:N706"/>
    <mergeCell ref="AM711:AO711"/>
    <mergeCell ref="K712:N712"/>
    <mergeCell ref="O712:S712"/>
    <mergeCell ref="G727:J727"/>
    <mergeCell ref="B726:F72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G678:R678"/>
    <mergeCell ref="H674:R674"/>
    <mergeCell ref="Z685:AK685"/>
    <mergeCell ref="B720:F720"/>
    <mergeCell ref="G712:J712"/>
    <mergeCell ref="O706:S706"/>
    <mergeCell ref="H650:R650"/>
    <mergeCell ref="W638:Y638"/>
    <mergeCell ref="M638:P638"/>
    <mergeCell ref="AF640:AJ640"/>
    <mergeCell ref="AK636:AN636"/>
    <mergeCell ref="AO642:AS642"/>
    <mergeCell ref="G661:R661"/>
    <mergeCell ref="G703:J703"/>
    <mergeCell ref="T703:X703"/>
    <mergeCell ref="P657:R657"/>
    <mergeCell ref="N659:O659"/>
    <mergeCell ref="AA658:AK658"/>
    <mergeCell ref="AI657:AK657"/>
    <mergeCell ref="AI673:AK673"/>
    <mergeCell ref="Z688:AK688"/>
    <mergeCell ref="G686:R686"/>
    <mergeCell ref="G699:J702"/>
    <mergeCell ref="Z647:AK647"/>
    <mergeCell ref="Z646:AK646"/>
    <mergeCell ref="Z648:AK648"/>
    <mergeCell ref="Z649:AE649"/>
    <mergeCell ref="AA650:AK650"/>
    <mergeCell ref="Z653:AK653"/>
    <mergeCell ref="P649:R649"/>
    <mergeCell ref="G645:R645"/>
    <mergeCell ref="Z645:AK645"/>
    <mergeCell ref="G681:L681"/>
    <mergeCell ref="N651:O651"/>
    <mergeCell ref="G670:R670"/>
    <mergeCell ref="B642:AN642"/>
    <mergeCell ref="AA666:AK666"/>
    <mergeCell ref="AO638:AS638"/>
    <mergeCell ref="AH537:AK537"/>
    <mergeCell ref="AC525:AF525"/>
    <mergeCell ref="AC531:AF531"/>
    <mergeCell ref="AH531:AK531"/>
    <mergeCell ref="AF636:AJ636"/>
    <mergeCell ref="T561:V561"/>
    <mergeCell ref="W561:Y561"/>
    <mergeCell ref="T559:V559"/>
    <mergeCell ref="W559:Y559"/>
    <mergeCell ref="Q554:S556"/>
    <mergeCell ref="AM564:AS564"/>
    <mergeCell ref="Q565:S565"/>
    <mergeCell ref="T565:V565"/>
    <mergeCell ref="B704:F704"/>
    <mergeCell ref="Z681:AE681"/>
    <mergeCell ref="Z673:AE673"/>
    <mergeCell ref="Z678:AK678"/>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G647:R647"/>
    <mergeCell ref="G649:L649"/>
    <mergeCell ref="Z661:AK661"/>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Q559:S559"/>
    <mergeCell ref="AM569:AS569"/>
    <mergeCell ref="Q560:S560"/>
    <mergeCell ref="AC527:AF527"/>
    <mergeCell ref="AM560:AS560"/>
    <mergeCell ref="Q561:S561"/>
    <mergeCell ref="AH699:AL702"/>
    <mergeCell ref="N683:O683"/>
    <mergeCell ref="AI665:AK665"/>
    <mergeCell ref="P673:R673"/>
    <mergeCell ref="Z686:AK686"/>
    <mergeCell ref="P689:R689"/>
    <mergeCell ref="Z679:AK679"/>
    <mergeCell ref="G648:R648"/>
    <mergeCell ref="G646:R646"/>
    <mergeCell ref="AC508:AF508"/>
    <mergeCell ref="AC511:AF511"/>
    <mergeCell ref="M499:P499"/>
    <mergeCell ref="R413:S413"/>
    <mergeCell ref="AF419:AH419"/>
    <mergeCell ref="Q493:R494"/>
    <mergeCell ref="S493:AK494"/>
    <mergeCell ref="Q495:AK495"/>
    <mergeCell ref="D444:AF444"/>
    <mergeCell ref="AG445:AJ445"/>
    <mergeCell ref="Z433:AA433"/>
    <mergeCell ref="AC457:AF457"/>
    <mergeCell ref="D447:AF447"/>
    <mergeCell ref="P425:Q425"/>
    <mergeCell ref="AG441:AJ441"/>
    <mergeCell ref="D445:AF445"/>
    <mergeCell ref="I419:K419"/>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AG394:AJ394"/>
    <mergeCell ref="Q395:U395"/>
    <mergeCell ref="AC543:AF543"/>
    <mergeCell ref="O535:AA535"/>
    <mergeCell ref="AC518:AF518"/>
    <mergeCell ref="M558:P558"/>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AH533:AK533"/>
    <mergeCell ref="O532:AA532"/>
    <mergeCell ref="AI558:AL558"/>
    <mergeCell ref="AC513:AF513"/>
    <mergeCell ref="Q491:AK491"/>
    <mergeCell ref="D470:V470"/>
    <mergeCell ref="B493:P494"/>
    <mergeCell ref="W473:Y473"/>
    <mergeCell ref="D476:V476"/>
    <mergeCell ref="W476:Y476"/>
    <mergeCell ref="D479:Y481"/>
    <mergeCell ref="AC528:AF528"/>
    <mergeCell ref="AH524:AK524"/>
    <mergeCell ref="W470:Y470"/>
    <mergeCell ref="D440:AF440"/>
    <mergeCell ref="D439:AF439"/>
    <mergeCell ref="D472:V472"/>
    <mergeCell ref="W475:Y475"/>
    <mergeCell ref="D475:V475"/>
    <mergeCell ref="AG450:AJ450"/>
    <mergeCell ref="AG438:AJ438"/>
    <mergeCell ref="D442:AF442"/>
    <mergeCell ref="D443:AF443"/>
    <mergeCell ref="P419:R419"/>
    <mergeCell ref="W419:Y419"/>
    <mergeCell ref="I422:K422"/>
    <mergeCell ref="D452:AJ453"/>
    <mergeCell ref="D438:AF438"/>
    <mergeCell ref="P426:Q426"/>
    <mergeCell ref="E421:AJ421"/>
    <mergeCell ref="D468:V468"/>
    <mergeCell ref="AC455:AF455"/>
    <mergeCell ref="AG448:AJ448"/>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T566:V566"/>
    <mergeCell ref="Z579:AK579"/>
    <mergeCell ref="Z575:AE575"/>
    <mergeCell ref="AI575:AK575"/>
    <mergeCell ref="T568:V568"/>
    <mergeCell ref="W568:Y568"/>
    <mergeCell ref="Z568:AD568"/>
    <mergeCell ref="AE563:AH563"/>
    <mergeCell ref="AI563:AL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CC599:CG599"/>
    <mergeCell ref="BI603:BJ603"/>
    <mergeCell ref="BG600:BH600"/>
    <mergeCell ref="BI600:BJ600"/>
    <mergeCell ref="BG603:BH603"/>
    <mergeCell ref="Z590:AK590"/>
    <mergeCell ref="Z588:AK588"/>
    <mergeCell ref="AI591:AK591"/>
    <mergeCell ref="AG593:AH593"/>
    <mergeCell ref="BK605:BL605"/>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N652:BR652"/>
    <mergeCell ref="BS652:BW652"/>
    <mergeCell ref="BX652:CB652"/>
    <mergeCell ref="AG683:AH683"/>
    <mergeCell ref="AG667:AH667"/>
    <mergeCell ref="G656:R656"/>
    <mergeCell ref="G655:R655"/>
    <mergeCell ref="G654:R654"/>
    <mergeCell ref="G657:L657"/>
    <mergeCell ref="H658:R658"/>
    <mergeCell ref="Z654:AK654"/>
    <mergeCell ref="Z656:AK656"/>
    <mergeCell ref="Z655:AK655"/>
    <mergeCell ref="Z657:AE657"/>
    <mergeCell ref="G663:R663"/>
    <mergeCell ref="G662:R662"/>
    <mergeCell ref="G664:R664"/>
    <mergeCell ref="G665:L665"/>
    <mergeCell ref="CC652:CG652"/>
    <mergeCell ref="CH652:CL652"/>
    <mergeCell ref="AA682:AK68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K708:N708"/>
    <mergeCell ref="AC708:AG708"/>
    <mergeCell ref="AM709:AO709"/>
    <mergeCell ref="K710:N710"/>
    <mergeCell ref="B699:F702"/>
    <mergeCell ref="P665:R665"/>
    <mergeCell ref="AA674:AK674"/>
    <mergeCell ref="P681:R681"/>
    <mergeCell ref="T699:X702"/>
    <mergeCell ref="Y699:AB702"/>
    <mergeCell ref="AC699:AG702"/>
    <mergeCell ref="O710:S710"/>
    <mergeCell ref="Z669:AK669"/>
    <mergeCell ref="Z665:AE665"/>
    <mergeCell ref="G653:R65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AA957:AG957"/>
    <mergeCell ref="D985:AE985"/>
    <mergeCell ref="F915:T915"/>
    <mergeCell ref="U915:Z915"/>
    <mergeCell ref="AA915:AF915"/>
    <mergeCell ref="T845:V845"/>
    <mergeCell ref="AB970:AI970"/>
    <mergeCell ref="AJ970:AQ970"/>
    <mergeCell ref="D971:Q971"/>
    <mergeCell ref="AB969:AI969"/>
    <mergeCell ref="L946:S946"/>
    <mergeCell ref="W860:AC860"/>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AC876:AH876"/>
    <mergeCell ref="M866:V866"/>
    <mergeCell ref="AC875:AH875"/>
    <mergeCell ref="AC819:AF819"/>
    <mergeCell ref="J836:V836"/>
    <mergeCell ref="T847:V847"/>
    <mergeCell ref="Y819:AB819"/>
    <mergeCell ref="W853:AC853"/>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F914:T914"/>
    <mergeCell ref="AC878:AH878"/>
    <mergeCell ref="AC879:AH87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7" workbookViewId="0">
      <selection activeCell="C13" sqref="C13"/>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609" t="s">
        <v>183</v>
      </c>
      <c r="G1" s="1610"/>
      <c r="H1" s="1610"/>
      <c r="I1" s="1610"/>
      <c r="J1" s="1610"/>
      <c r="K1" s="1610"/>
      <c r="L1" s="1610"/>
      <c r="M1" s="1610"/>
      <c r="N1" s="1610"/>
      <c r="O1" s="1610"/>
      <c r="P1" s="1610"/>
      <c r="Q1" s="1610"/>
      <c r="R1" s="1611"/>
      <c r="S1" s="200"/>
      <c r="T1" s="199"/>
      <c r="U1" s="201"/>
    </row>
    <row r="2" spans="1:21" s="230" customFormat="1" ht="60" customHeight="1">
      <c r="A2" s="229"/>
      <c r="B2" s="230" t="s">
        <v>795</v>
      </c>
      <c r="C2" s="230" t="s">
        <v>505</v>
      </c>
      <c r="D2" s="230" t="s">
        <v>504</v>
      </c>
      <c r="E2" s="230" t="s">
        <v>796</v>
      </c>
      <c r="F2" s="231" t="str">
        <f>Application!B629&amp;Application!C629</f>
        <v xml:space="preserve">1)Banc of CA - Perm Loan									</v>
      </c>
      <c r="G2" s="231" t="str">
        <f>Application!B630&amp;Application!C630</f>
        <v>2)HCD JSJFW</v>
      </c>
      <c r="H2" s="231" t="str">
        <f>Application!B631&amp;Application!C631</f>
        <v>3)Ventura County HOME</v>
      </c>
      <c r="I2" s="231" t="str">
        <f>Application!B632&amp;Application!C632</f>
        <v>4)HCD IIG</v>
      </c>
      <c r="J2" s="231" t="str">
        <f>Application!B633&amp;Application!C633</f>
        <v>5)FHLB AHP</v>
      </c>
      <c r="K2" s="231" t="str">
        <f>Application!B634&amp;Application!C634</f>
        <v>6)DDS Funds</v>
      </c>
      <c r="L2" s="231" t="str">
        <f>Application!B635&amp;Application!C635</f>
        <v>7)RDA Funds</v>
      </c>
      <c r="M2" s="231" t="str">
        <f>Application!B636&amp;Application!C636</f>
        <v>8)ERF Funds</v>
      </c>
      <c r="N2" s="231" t="str">
        <f>Application!B637&amp;Application!C637</f>
        <v xml:space="preserve">9)GP Loan Neighborworks Grant									</v>
      </c>
      <c r="O2" s="231" t="str">
        <f>Application!B638&amp;Application!C638</f>
        <v>10)Deferred Developer Fee</v>
      </c>
      <c r="P2" s="231" t="str">
        <f>Application!B639&amp;Application!C639</f>
        <v>11)GP Equity</v>
      </c>
      <c r="Q2" s="231" t="str">
        <f>Application!B640&amp;Application!C640</f>
        <v>12)</v>
      </c>
      <c r="R2" s="230" t="s">
        <v>537</v>
      </c>
      <c r="S2" s="230" t="s">
        <v>272</v>
      </c>
      <c r="T2" s="230" t="s">
        <v>797</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1400000</v>
      </c>
      <c r="C4" s="239">
        <v>1400000</v>
      </c>
      <c r="D4" s="239"/>
      <c r="E4" s="239">
        <f>B4-SUM(F4:Q4)</f>
        <v>1400000</v>
      </c>
      <c r="F4" s="239"/>
      <c r="G4" s="239"/>
      <c r="H4" s="239"/>
      <c r="I4" s="239"/>
      <c r="J4" s="239"/>
      <c r="K4" s="239"/>
      <c r="L4" s="239"/>
      <c r="M4" s="239"/>
      <c r="N4" s="239"/>
      <c r="O4" s="239"/>
      <c r="P4" s="239"/>
      <c r="Q4" s="239"/>
      <c r="R4" s="239">
        <f>SUM(E4:Q4)</f>
        <v>1400000</v>
      </c>
      <c r="S4" s="240"/>
      <c r="T4" s="240"/>
      <c r="U4" s="235"/>
    </row>
    <row r="5" spans="1:21" s="236" customFormat="1" ht="13.5">
      <c r="A5" s="298" t="s">
        <v>67</v>
      </c>
      <c r="B5" s="238">
        <f>SUM(C5+D5)</f>
        <v>414393</v>
      </c>
      <c r="C5" s="239">
        <v>414393</v>
      </c>
      <c r="D5" s="239"/>
      <c r="E5" s="239">
        <f>B5-SUM(F5:Q5)</f>
        <v>414393</v>
      </c>
      <c r="F5" s="239"/>
      <c r="G5" s="239"/>
      <c r="H5" s="239"/>
      <c r="I5" s="239"/>
      <c r="J5" s="239"/>
      <c r="K5" s="239"/>
      <c r="L5" s="239"/>
      <c r="M5" s="239"/>
      <c r="N5" s="239"/>
      <c r="O5" s="239"/>
      <c r="P5" s="239"/>
      <c r="Q5" s="239"/>
      <c r="R5" s="239">
        <f t="shared" ref="R5:R7" si="0">SUM(E5:Q5)</f>
        <v>414393</v>
      </c>
      <c r="S5" s="240"/>
      <c r="T5" s="240"/>
      <c r="U5" s="235"/>
    </row>
    <row r="6" spans="1:21" s="236" customFormat="1">
      <c r="A6" s="237" t="s">
        <v>342</v>
      </c>
      <c r="B6" s="238">
        <f>SUM(C6+D6)</f>
        <v>49786</v>
      </c>
      <c r="C6" s="239">
        <v>49786</v>
      </c>
      <c r="D6" s="239"/>
      <c r="E6" s="239">
        <f>B6-SUM(F6:Q6)</f>
        <v>49786</v>
      </c>
      <c r="F6" s="239"/>
      <c r="G6" s="239"/>
      <c r="H6" s="239"/>
      <c r="I6" s="239"/>
      <c r="J6" s="239"/>
      <c r="K6" s="239"/>
      <c r="L6" s="239"/>
      <c r="M6" s="239"/>
      <c r="N6" s="239"/>
      <c r="O6" s="239"/>
      <c r="P6" s="239"/>
      <c r="Q6" s="239"/>
      <c r="R6" s="239">
        <f t="shared" si="0"/>
        <v>49786</v>
      </c>
      <c r="S6" s="240"/>
      <c r="T6" s="240"/>
      <c r="U6" s="235"/>
    </row>
    <row r="7" spans="1:21" s="236" customFormat="1">
      <c r="A7" s="237" t="s">
        <v>281</v>
      </c>
      <c r="B7" s="238">
        <f>SUM(C7+D7)</f>
        <v>0</v>
      </c>
      <c r="C7" s="239"/>
      <c r="D7" s="239"/>
      <c r="E7" s="239">
        <f t="shared" ref="E7" si="1">B7-SUM(F7:Q7)</f>
        <v>0</v>
      </c>
      <c r="F7" s="239"/>
      <c r="G7" s="239"/>
      <c r="H7" s="239"/>
      <c r="I7" s="239"/>
      <c r="J7" s="239"/>
      <c r="K7" s="239"/>
      <c r="L7" s="239"/>
      <c r="M7" s="239"/>
      <c r="N7" s="239"/>
      <c r="O7" s="239"/>
      <c r="P7" s="239"/>
      <c r="Q7" s="239"/>
      <c r="R7" s="239">
        <f t="shared" si="0"/>
        <v>0</v>
      </c>
      <c r="S7" s="240"/>
      <c r="T7" s="240"/>
      <c r="U7" s="235"/>
    </row>
    <row r="8" spans="1:21" s="236" customFormat="1" ht="13.5">
      <c r="A8" s="299" t="s">
        <v>702</v>
      </c>
      <c r="B8" s="238">
        <f>SUM(C8:D8)</f>
        <v>1864179</v>
      </c>
      <c r="C8" s="238">
        <f t="shared" ref="C8:R8" si="2">SUM(C4:C7)</f>
        <v>1864179</v>
      </c>
      <c r="D8" s="238">
        <f t="shared" si="2"/>
        <v>0</v>
      </c>
      <c r="E8" s="238">
        <f t="shared" si="2"/>
        <v>1864179</v>
      </c>
      <c r="F8" s="238">
        <f t="shared" si="2"/>
        <v>0</v>
      </c>
      <c r="G8" s="238">
        <f t="shared" si="2"/>
        <v>0</v>
      </c>
      <c r="H8" s="238">
        <f t="shared" si="2"/>
        <v>0</v>
      </c>
      <c r="I8" s="238">
        <f t="shared" si="2"/>
        <v>0</v>
      </c>
      <c r="J8" s="238">
        <f t="shared" si="2"/>
        <v>0</v>
      </c>
      <c r="K8" s="238">
        <f t="shared" si="2"/>
        <v>0</v>
      </c>
      <c r="L8" s="238">
        <f t="shared" si="2"/>
        <v>0</v>
      </c>
      <c r="M8" s="238">
        <f t="shared" si="2"/>
        <v>0</v>
      </c>
      <c r="N8" s="238">
        <f t="shared" si="2"/>
        <v>0</v>
      </c>
      <c r="O8" s="238">
        <f t="shared" si="2"/>
        <v>0</v>
      </c>
      <c r="P8" s="238">
        <f t="shared" si="2"/>
        <v>0</v>
      </c>
      <c r="Q8" s="238">
        <f t="shared" si="2"/>
        <v>0</v>
      </c>
      <c r="R8" s="238">
        <f t="shared" si="2"/>
        <v>1864179</v>
      </c>
      <c r="S8" s="240"/>
      <c r="T8" s="240"/>
      <c r="U8" s="235"/>
    </row>
    <row r="9" spans="1:21" s="236" customFormat="1">
      <c r="A9" s="237" t="s">
        <v>1704</v>
      </c>
      <c r="B9" s="238">
        <f>SUM(C9+D9)</f>
        <v>0</v>
      </c>
      <c r="C9" s="239"/>
      <c r="D9" s="239"/>
      <c r="E9" s="239">
        <f>B9-SUM(F9:Q9)</f>
        <v>0</v>
      </c>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974774</v>
      </c>
      <c r="C10" s="239">
        <v>974774</v>
      </c>
      <c r="D10" s="239"/>
      <c r="E10" s="239">
        <f>B10-SUM(F10:Q10)</f>
        <v>974774</v>
      </c>
      <c r="F10" s="239"/>
      <c r="G10" s="239"/>
      <c r="H10" s="239"/>
      <c r="I10" s="239"/>
      <c r="J10" s="239"/>
      <c r="K10" s="239"/>
      <c r="L10" s="239"/>
      <c r="M10" s="239"/>
      <c r="N10" s="239"/>
      <c r="O10" s="239"/>
      <c r="P10" s="239"/>
      <c r="Q10" s="239"/>
      <c r="R10" s="239">
        <f>SUM(E10:Q10)</f>
        <v>974774</v>
      </c>
      <c r="S10" s="239">
        <f>C10</f>
        <v>974774</v>
      </c>
      <c r="T10" s="239"/>
      <c r="U10" s="235"/>
    </row>
    <row r="11" spans="1:21" s="236" customFormat="1">
      <c r="A11" s="241" t="s">
        <v>584</v>
      </c>
      <c r="B11" s="238">
        <f>SUM(C11:D11)</f>
        <v>974774</v>
      </c>
      <c r="C11" s="238">
        <f t="shared" ref="C11:T11" si="3">SUM(C9:C10)</f>
        <v>974774</v>
      </c>
      <c r="D11" s="238">
        <f t="shared" si="3"/>
        <v>0</v>
      </c>
      <c r="E11" s="238">
        <f t="shared" si="3"/>
        <v>974774</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974774</v>
      </c>
      <c r="S11" s="240"/>
      <c r="T11" s="238">
        <f t="shared" si="3"/>
        <v>0</v>
      </c>
      <c r="U11" s="235"/>
    </row>
    <row r="12" spans="1:21" s="236" customFormat="1">
      <c r="A12" s="241" t="s">
        <v>709</v>
      </c>
      <c r="B12" s="238">
        <f t="shared" ref="B12:R12" si="4">SUM(B8+B11)</f>
        <v>2838953</v>
      </c>
      <c r="C12" s="238">
        <f t="shared" si="4"/>
        <v>2838953</v>
      </c>
      <c r="D12" s="238">
        <f t="shared" si="4"/>
        <v>0</v>
      </c>
      <c r="E12" s="238">
        <f t="shared" si="4"/>
        <v>2838953</v>
      </c>
      <c r="F12" s="238">
        <f t="shared" si="4"/>
        <v>0</v>
      </c>
      <c r="G12" s="238">
        <f t="shared" si="4"/>
        <v>0</v>
      </c>
      <c r="H12" s="238">
        <f t="shared" si="4"/>
        <v>0</v>
      </c>
      <c r="I12" s="238">
        <f t="shared" si="4"/>
        <v>0</v>
      </c>
      <c r="J12" s="238">
        <f t="shared" si="4"/>
        <v>0</v>
      </c>
      <c r="K12" s="238">
        <f t="shared" si="4"/>
        <v>0</v>
      </c>
      <c r="L12" s="238">
        <f t="shared" si="4"/>
        <v>0</v>
      </c>
      <c r="M12" s="238">
        <f t="shared" si="4"/>
        <v>0</v>
      </c>
      <c r="N12" s="238">
        <f t="shared" si="4"/>
        <v>0</v>
      </c>
      <c r="O12" s="238">
        <f t="shared" si="4"/>
        <v>0</v>
      </c>
      <c r="P12" s="238">
        <f t="shared" si="4"/>
        <v>0</v>
      </c>
      <c r="Q12" s="238">
        <f t="shared" si="4"/>
        <v>0</v>
      </c>
      <c r="R12" s="238">
        <f t="shared" si="4"/>
        <v>2838953</v>
      </c>
      <c r="S12" s="240"/>
      <c r="T12" s="240"/>
      <c r="U12" s="235"/>
    </row>
    <row r="13" spans="1:21" s="236" customFormat="1">
      <c r="A13" s="453" t="s">
        <v>1108</v>
      </c>
      <c r="B13" s="238">
        <f>SUM(C13+D13)</f>
        <v>855283</v>
      </c>
      <c r="C13" s="239">
        <f>263252+59808+582009-C6</f>
        <v>855283</v>
      </c>
      <c r="D13" s="239"/>
      <c r="E13" s="239">
        <f>B13-SUM(F13:Q13)</f>
        <v>855283</v>
      </c>
      <c r="F13" s="239"/>
      <c r="G13" s="239"/>
      <c r="H13" s="239"/>
      <c r="I13" s="239"/>
      <c r="J13" s="239"/>
      <c r="K13" s="239"/>
      <c r="L13" s="239"/>
      <c r="M13" s="239"/>
      <c r="N13" s="239"/>
      <c r="O13" s="239"/>
      <c r="P13" s="239"/>
      <c r="Q13" s="239"/>
      <c r="R13" s="239">
        <f>SUM(E13:Q13)</f>
        <v>855283</v>
      </c>
      <c r="S13" s="239">
        <v>263252</v>
      </c>
      <c r="T13" s="239"/>
      <c r="U13" s="235"/>
    </row>
    <row r="14" spans="1:21" s="236" customFormat="1" ht="24">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5">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5"/>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5"/>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5"/>
        <v>0</v>
      </c>
      <c r="C20" s="239"/>
      <c r="D20" s="239"/>
      <c r="E20" s="239"/>
      <c r="F20" s="239"/>
      <c r="G20" s="239"/>
      <c r="H20" s="239"/>
      <c r="I20" s="239"/>
      <c r="J20" s="239"/>
      <c r="K20" s="239"/>
      <c r="L20" s="239"/>
      <c r="M20" s="239"/>
      <c r="N20" s="239"/>
      <c r="O20" s="239"/>
      <c r="P20" s="239"/>
      <c r="Q20" s="239"/>
      <c r="R20" s="239">
        <f t="shared" ref="R20:R27" si="6">SUM(E20:Q20)</f>
        <v>0</v>
      </c>
      <c r="S20" s="239"/>
      <c r="T20" s="239"/>
      <c r="U20" s="235"/>
    </row>
    <row r="21" spans="1:21" s="236" customFormat="1">
      <c r="A21" s="237" t="s">
        <v>912</v>
      </c>
      <c r="B21" s="238">
        <f t="shared" si="5"/>
        <v>0</v>
      </c>
      <c r="C21" s="239"/>
      <c r="D21" s="239"/>
      <c r="E21" s="239"/>
      <c r="F21" s="239"/>
      <c r="G21" s="239"/>
      <c r="H21" s="239"/>
      <c r="I21" s="239"/>
      <c r="J21" s="239"/>
      <c r="K21" s="239"/>
      <c r="L21" s="239"/>
      <c r="M21" s="239"/>
      <c r="N21" s="239"/>
      <c r="O21" s="239"/>
      <c r="P21" s="239"/>
      <c r="Q21" s="239"/>
      <c r="R21" s="239">
        <f t="shared" si="6"/>
        <v>0</v>
      </c>
      <c r="S21" s="239"/>
      <c r="T21" s="239"/>
      <c r="U21" s="235"/>
    </row>
    <row r="22" spans="1:21" s="236" customFormat="1">
      <c r="A22" s="237" t="s">
        <v>913</v>
      </c>
      <c r="B22" s="238">
        <f t="shared" si="5"/>
        <v>0</v>
      </c>
      <c r="C22" s="239"/>
      <c r="D22" s="239"/>
      <c r="E22" s="239"/>
      <c r="F22" s="239"/>
      <c r="G22" s="239"/>
      <c r="H22" s="239"/>
      <c r="I22" s="239"/>
      <c r="J22" s="239"/>
      <c r="K22" s="239"/>
      <c r="L22" s="239"/>
      <c r="M22" s="239"/>
      <c r="N22" s="239"/>
      <c r="O22" s="239"/>
      <c r="P22" s="239"/>
      <c r="Q22" s="239"/>
      <c r="R22" s="239">
        <f t="shared" si="6"/>
        <v>0</v>
      </c>
      <c r="S22" s="239"/>
      <c r="T22" s="239"/>
      <c r="U22" s="235"/>
    </row>
    <row r="23" spans="1:21" s="236" customFormat="1">
      <c r="A23" s="237" t="s">
        <v>914</v>
      </c>
      <c r="B23" s="238">
        <f t="shared" si="5"/>
        <v>0</v>
      </c>
      <c r="C23" s="239"/>
      <c r="D23" s="239"/>
      <c r="E23" s="239"/>
      <c r="F23" s="239"/>
      <c r="G23" s="239"/>
      <c r="H23" s="239"/>
      <c r="I23" s="239"/>
      <c r="J23" s="239"/>
      <c r="K23" s="239"/>
      <c r="L23" s="239"/>
      <c r="M23" s="239"/>
      <c r="N23" s="239"/>
      <c r="O23" s="239"/>
      <c r="P23" s="239"/>
      <c r="Q23" s="239"/>
      <c r="R23" s="239">
        <f t="shared" si="6"/>
        <v>0</v>
      </c>
      <c r="S23" s="239"/>
      <c r="T23" s="239"/>
      <c r="U23" s="235"/>
    </row>
    <row r="24" spans="1:21" s="236" customFormat="1">
      <c r="A24" s="248" t="s">
        <v>1927</v>
      </c>
      <c r="B24" s="238">
        <f t="shared" si="5"/>
        <v>0</v>
      </c>
      <c r="C24" s="239"/>
      <c r="D24" s="239"/>
      <c r="E24" s="239"/>
      <c r="F24" s="239"/>
      <c r="G24" s="239"/>
      <c r="H24" s="239"/>
      <c r="I24" s="239"/>
      <c r="J24" s="239"/>
      <c r="K24" s="239"/>
      <c r="L24" s="239"/>
      <c r="M24" s="239"/>
      <c r="N24" s="239"/>
      <c r="O24" s="239"/>
      <c r="P24" s="239"/>
      <c r="Q24" s="239"/>
      <c r="R24" s="239">
        <f t="shared" si="6"/>
        <v>0</v>
      </c>
      <c r="S24" s="239"/>
      <c r="T24" s="239"/>
      <c r="U24" s="235"/>
    </row>
    <row r="25" spans="1:21" s="236" customFormat="1">
      <c r="A25" s="244" t="s">
        <v>531</v>
      </c>
      <c r="B25" s="238">
        <f t="shared" si="5"/>
        <v>0</v>
      </c>
      <c r="C25" s="239"/>
      <c r="D25" s="239"/>
      <c r="E25" s="239"/>
      <c r="F25" s="239"/>
      <c r="G25" s="239"/>
      <c r="H25" s="239"/>
      <c r="I25" s="239"/>
      <c r="J25" s="239"/>
      <c r="K25" s="239"/>
      <c r="L25" s="239"/>
      <c r="M25" s="239"/>
      <c r="N25" s="239"/>
      <c r="O25" s="239"/>
      <c r="P25" s="239"/>
      <c r="Q25" s="239"/>
      <c r="R25" s="239">
        <f t="shared" si="6"/>
        <v>0</v>
      </c>
      <c r="S25" s="239"/>
      <c r="T25" s="239"/>
      <c r="U25" s="235"/>
    </row>
    <row r="26" spans="1:21" s="236" customFormat="1">
      <c r="A26" s="241" t="s">
        <v>221</v>
      </c>
      <c r="B26" s="238">
        <f t="shared" si="5"/>
        <v>0</v>
      </c>
      <c r="C26" s="238">
        <f>SUM(C17:C25)</f>
        <v>0</v>
      </c>
      <c r="D26" s="238">
        <f>SUM(D17:D25)</f>
        <v>0</v>
      </c>
      <c r="E26" s="238">
        <f>SUM(E17:E25)</f>
        <v>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242">
        <f t="shared" si="7"/>
        <v>0</v>
      </c>
      <c r="T26" s="242">
        <f t="shared" si="7"/>
        <v>0</v>
      </c>
      <c r="U26" s="235"/>
    </row>
    <row r="27" spans="1:21" s="236" customFormat="1">
      <c r="A27" s="241" t="s">
        <v>915</v>
      </c>
      <c r="B27" s="238">
        <f t="shared" si="5"/>
        <v>0</v>
      </c>
      <c r="C27" s="239"/>
      <c r="D27" s="239"/>
      <c r="E27" s="239"/>
      <c r="F27" s="239"/>
      <c r="G27" s="239"/>
      <c r="H27" s="239"/>
      <c r="I27" s="239"/>
      <c r="J27" s="239"/>
      <c r="K27" s="239"/>
      <c r="L27" s="239"/>
      <c r="M27" s="239"/>
      <c r="N27" s="239"/>
      <c r="O27" s="239"/>
      <c r="P27" s="239"/>
      <c r="Q27" s="239"/>
      <c r="R27" s="239">
        <f t="shared" si="6"/>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8">SUM(C29+D29)</f>
        <v>4528854</v>
      </c>
      <c r="C29" s="239">
        <v>4528854</v>
      </c>
      <c r="D29" s="239"/>
      <c r="E29" s="239">
        <f>B29-SUM(F29:Q29)</f>
        <v>774306</v>
      </c>
      <c r="F29" s="239"/>
      <c r="G29" s="239"/>
      <c r="H29" s="239"/>
      <c r="I29" s="239">
        <v>2879448</v>
      </c>
      <c r="J29" s="239"/>
      <c r="K29" s="239"/>
      <c r="L29" s="239">
        <v>500000</v>
      </c>
      <c r="M29" s="239">
        <v>375000</v>
      </c>
      <c r="N29" s="239"/>
      <c r="O29" s="239"/>
      <c r="P29" s="239">
        <v>100</v>
      </c>
      <c r="Q29" s="239"/>
      <c r="R29" s="239">
        <f t="shared" ref="R29:R37" si="9">SUM(E29:Q29)</f>
        <v>4528854</v>
      </c>
      <c r="S29" s="239">
        <f>B29-319027</f>
        <v>4209827</v>
      </c>
      <c r="T29" s="239"/>
      <c r="U29" s="235"/>
    </row>
    <row r="30" spans="1:21" s="236" customFormat="1">
      <c r="A30" s="237" t="s">
        <v>909</v>
      </c>
      <c r="B30" s="238">
        <f t="shared" si="8"/>
        <v>16380530</v>
      </c>
      <c r="C30" s="239">
        <v>16380530</v>
      </c>
      <c r="D30" s="239"/>
      <c r="E30" s="239">
        <f>B30-SUM(F30:Q30)</f>
        <v>404646</v>
      </c>
      <c r="F30" s="239">
        <v>1852000</v>
      </c>
      <c r="G30" s="239">
        <v>8894090</v>
      </c>
      <c r="H30" s="239">
        <v>1939794</v>
      </c>
      <c r="I30" s="239"/>
      <c r="J30" s="239">
        <v>800000</v>
      </c>
      <c r="K30" s="239">
        <v>1000000</v>
      </c>
      <c r="L30" s="239"/>
      <c r="M30" s="239"/>
      <c r="N30" s="239">
        <v>1490000</v>
      </c>
      <c r="O30" s="239"/>
      <c r="P30" s="239"/>
      <c r="Q30" s="239"/>
      <c r="R30" s="239">
        <f t="shared" si="9"/>
        <v>16380530</v>
      </c>
      <c r="S30" s="239">
        <f t="shared" ref="S30:S32" si="10">B30</f>
        <v>16380530</v>
      </c>
      <c r="T30" s="239"/>
      <c r="U30" s="235"/>
    </row>
    <row r="31" spans="1:21" s="236" customFormat="1">
      <c r="A31" s="237" t="s">
        <v>910</v>
      </c>
      <c r="B31" s="238">
        <f t="shared" si="8"/>
        <v>337500</v>
      </c>
      <c r="C31" s="239">
        <v>337500</v>
      </c>
      <c r="D31" s="239"/>
      <c r="E31" s="239">
        <f>B31-SUM(F31:Q31)</f>
        <v>337500</v>
      </c>
      <c r="F31" s="239"/>
      <c r="G31" s="239"/>
      <c r="H31" s="239"/>
      <c r="I31" s="239"/>
      <c r="J31" s="239"/>
      <c r="K31" s="239"/>
      <c r="L31" s="239"/>
      <c r="M31" s="239"/>
      <c r="N31" s="239"/>
      <c r="O31" s="239"/>
      <c r="P31" s="239"/>
      <c r="Q31" s="239"/>
      <c r="R31" s="239">
        <f t="shared" si="9"/>
        <v>337500</v>
      </c>
      <c r="S31" s="239">
        <f t="shared" si="10"/>
        <v>337500</v>
      </c>
      <c r="T31" s="239"/>
      <c r="U31" s="235"/>
    </row>
    <row r="32" spans="1:21" s="236" customFormat="1">
      <c r="A32" s="237" t="s">
        <v>911</v>
      </c>
      <c r="B32" s="238">
        <f t="shared" si="8"/>
        <v>2816500</v>
      </c>
      <c r="C32" s="239">
        <v>2816500</v>
      </c>
      <c r="D32" s="239"/>
      <c r="E32" s="239">
        <f>B32-SUM(F32:Q32)</f>
        <v>2816500</v>
      </c>
      <c r="F32" s="239"/>
      <c r="G32" s="239"/>
      <c r="H32" s="239"/>
      <c r="I32" s="239"/>
      <c r="J32" s="239"/>
      <c r="K32" s="239"/>
      <c r="L32" s="239"/>
      <c r="M32" s="239"/>
      <c r="N32" s="239"/>
      <c r="O32" s="239"/>
      <c r="P32" s="239"/>
      <c r="Q32" s="239"/>
      <c r="R32" s="239">
        <f t="shared" si="9"/>
        <v>2816500</v>
      </c>
      <c r="S32" s="239">
        <f t="shared" si="10"/>
        <v>2816500</v>
      </c>
      <c r="T32" s="239"/>
      <c r="U32" s="235"/>
    </row>
    <row r="33" spans="1:21" s="236" customFormat="1">
      <c r="A33" s="237" t="s">
        <v>912</v>
      </c>
      <c r="B33" s="238">
        <f t="shared" si="8"/>
        <v>0</v>
      </c>
      <c r="C33" s="239"/>
      <c r="D33" s="239"/>
      <c r="E33" s="239"/>
      <c r="F33" s="239"/>
      <c r="G33" s="239"/>
      <c r="H33" s="239"/>
      <c r="I33" s="239"/>
      <c r="J33" s="239"/>
      <c r="K33" s="239"/>
      <c r="L33" s="239"/>
      <c r="M33" s="239"/>
      <c r="N33" s="239"/>
      <c r="O33" s="239"/>
      <c r="P33" s="239"/>
      <c r="Q33" s="239"/>
      <c r="R33" s="239">
        <f t="shared" si="9"/>
        <v>0</v>
      </c>
      <c r="S33" s="239"/>
      <c r="T33" s="239"/>
      <c r="U33" s="235"/>
    </row>
    <row r="34" spans="1:21" s="236" customFormat="1">
      <c r="A34" s="237" t="s">
        <v>913</v>
      </c>
      <c r="B34" s="238">
        <f t="shared" si="8"/>
        <v>0</v>
      </c>
      <c r="C34" s="239"/>
      <c r="D34" s="239"/>
      <c r="E34" s="239"/>
      <c r="F34" s="239"/>
      <c r="G34" s="239"/>
      <c r="H34" s="239"/>
      <c r="I34" s="239"/>
      <c r="J34" s="239"/>
      <c r="K34" s="239"/>
      <c r="L34" s="239"/>
      <c r="M34" s="239"/>
      <c r="N34" s="239"/>
      <c r="O34" s="239"/>
      <c r="P34" s="239"/>
      <c r="Q34" s="239"/>
      <c r="R34" s="239">
        <f t="shared" si="9"/>
        <v>0</v>
      </c>
      <c r="S34" s="239"/>
      <c r="T34" s="239"/>
      <c r="U34" s="235"/>
    </row>
    <row r="35" spans="1:21" s="236" customFormat="1">
      <c r="A35" s="237" t="s">
        <v>914</v>
      </c>
      <c r="B35" s="238">
        <f t="shared" si="8"/>
        <v>0</v>
      </c>
      <c r="C35" s="239"/>
      <c r="D35" s="239"/>
      <c r="E35" s="239"/>
      <c r="F35" s="239"/>
      <c r="G35" s="239"/>
      <c r="H35" s="239"/>
      <c r="I35" s="239"/>
      <c r="J35" s="239"/>
      <c r="K35" s="239"/>
      <c r="L35" s="239"/>
      <c r="M35" s="239"/>
      <c r="N35" s="239"/>
      <c r="O35" s="239"/>
      <c r="P35" s="239"/>
      <c r="Q35" s="239"/>
      <c r="R35" s="239">
        <f t="shared" si="9"/>
        <v>0</v>
      </c>
      <c r="S35" s="239"/>
      <c r="T35" s="239"/>
      <c r="U35" s="235"/>
    </row>
    <row r="36" spans="1:21" s="236" customFormat="1">
      <c r="A36" s="248" t="s">
        <v>1927</v>
      </c>
      <c r="B36" s="238">
        <f t="shared" si="8"/>
        <v>0</v>
      </c>
      <c r="C36" s="239"/>
      <c r="D36" s="239"/>
      <c r="E36" s="239"/>
      <c r="F36" s="239"/>
      <c r="G36" s="239"/>
      <c r="H36" s="239"/>
      <c r="I36" s="239"/>
      <c r="J36" s="239"/>
      <c r="K36" s="239"/>
      <c r="L36" s="239"/>
      <c r="M36" s="239"/>
      <c r="N36" s="239"/>
      <c r="O36" s="239"/>
      <c r="P36" s="239"/>
      <c r="Q36" s="239"/>
      <c r="R36" s="239">
        <f t="shared" si="9"/>
        <v>0</v>
      </c>
      <c r="S36" s="239"/>
      <c r="T36" s="239"/>
      <c r="U36" s="235"/>
    </row>
    <row r="37" spans="1:21" s="236" customFormat="1">
      <c r="A37" s="244" t="s">
        <v>531</v>
      </c>
      <c r="B37" s="238">
        <f t="shared" si="8"/>
        <v>0</v>
      </c>
      <c r="C37" s="239"/>
      <c r="D37" s="239"/>
      <c r="E37" s="239"/>
      <c r="F37" s="239"/>
      <c r="G37" s="239"/>
      <c r="H37" s="239"/>
      <c r="I37" s="239"/>
      <c r="J37" s="239"/>
      <c r="K37" s="239"/>
      <c r="L37" s="239"/>
      <c r="M37" s="239"/>
      <c r="N37" s="239"/>
      <c r="O37" s="239"/>
      <c r="P37" s="239"/>
      <c r="Q37" s="239"/>
      <c r="R37" s="239">
        <f t="shared" si="9"/>
        <v>0</v>
      </c>
      <c r="S37" s="239"/>
      <c r="T37" s="239"/>
      <c r="U37" s="235"/>
    </row>
    <row r="38" spans="1:21" s="236" customFormat="1">
      <c r="A38" s="241" t="s">
        <v>917</v>
      </c>
      <c r="B38" s="238">
        <f t="shared" si="8"/>
        <v>24063384</v>
      </c>
      <c r="C38" s="238">
        <f>SUM(C29:C37)</f>
        <v>24063384</v>
      </c>
      <c r="D38" s="238">
        <f>SUM(D29:D37)</f>
        <v>0</v>
      </c>
      <c r="E38" s="238">
        <f>SUM(E29:E37)</f>
        <v>4332952</v>
      </c>
      <c r="F38" s="238">
        <f t="shared" ref="F38:T38" si="11">SUM(F29:F37)</f>
        <v>1852000</v>
      </c>
      <c r="G38" s="238">
        <f t="shared" si="11"/>
        <v>8894090</v>
      </c>
      <c r="H38" s="238">
        <f t="shared" si="11"/>
        <v>1939794</v>
      </c>
      <c r="I38" s="238">
        <f t="shared" si="11"/>
        <v>2879448</v>
      </c>
      <c r="J38" s="238">
        <f t="shared" si="11"/>
        <v>800000</v>
      </c>
      <c r="K38" s="238">
        <f t="shared" si="11"/>
        <v>1000000</v>
      </c>
      <c r="L38" s="238">
        <f t="shared" si="11"/>
        <v>500000</v>
      </c>
      <c r="M38" s="238">
        <f t="shared" si="11"/>
        <v>375000</v>
      </c>
      <c r="N38" s="238">
        <f t="shared" si="11"/>
        <v>1490000</v>
      </c>
      <c r="O38" s="238">
        <f t="shared" si="11"/>
        <v>0</v>
      </c>
      <c r="P38" s="238">
        <f t="shared" si="11"/>
        <v>100</v>
      </c>
      <c r="Q38" s="238">
        <f t="shared" si="11"/>
        <v>0</v>
      </c>
      <c r="R38" s="238">
        <f t="shared" si="11"/>
        <v>24063384</v>
      </c>
      <c r="S38" s="242">
        <f t="shared" si="11"/>
        <v>23744357</v>
      </c>
      <c r="T38" s="242">
        <f t="shared" si="11"/>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1637509</v>
      </c>
      <c r="C40" s="239">
        <v>1637509</v>
      </c>
      <c r="D40" s="239"/>
      <c r="E40" s="239">
        <f>B40-SUM(F40:Q40)</f>
        <v>1637509</v>
      </c>
      <c r="F40" s="239"/>
      <c r="G40" s="239"/>
      <c r="H40" s="239"/>
      <c r="I40" s="239"/>
      <c r="J40" s="239"/>
      <c r="K40" s="239"/>
      <c r="L40" s="239"/>
      <c r="M40" s="239"/>
      <c r="N40" s="239"/>
      <c r="O40" s="239"/>
      <c r="P40" s="239"/>
      <c r="Q40" s="239"/>
      <c r="R40" s="239">
        <f>SUM(E40:Q40)</f>
        <v>1637509</v>
      </c>
      <c r="S40" s="239">
        <f>B40</f>
        <v>1637509</v>
      </c>
      <c r="T40" s="239"/>
      <c r="U40" s="235"/>
    </row>
    <row r="41" spans="1:21" s="236" customFormat="1">
      <c r="A41" s="237" t="s">
        <v>920</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921</v>
      </c>
      <c r="B42" s="238">
        <f>SUM(C42:D42)</f>
        <v>1637509</v>
      </c>
      <c r="C42" s="238">
        <f>SUM(C39:C41)</f>
        <v>1637509</v>
      </c>
      <c r="D42" s="238">
        <f>SUM(D39:D41)</f>
        <v>0</v>
      </c>
      <c r="E42" s="238">
        <f t="shared" ref="E42:T42" si="12">SUM(E40:E41)</f>
        <v>1637509</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1637509</v>
      </c>
      <c r="S42" s="242">
        <f t="shared" si="12"/>
        <v>1637509</v>
      </c>
      <c r="T42" s="242">
        <f t="shared" si="12"/>
        <v>0</v>
      </c>
      <c r="U42" s="235"/>
    </row>
    <row r="43" spans="1:21" s="236" customFormat="1">
      <c r="A43" s="241" t="s">
        <v>922</v>
      </c>
      <c r="B43" s="238">
        <f>SUM(C43:D43)</f>
        <v>190448</v>
      </c>
      <c r="C43" s="239">
        <f>160448+30000</f>
        <v>190448</v>
      </c>
      <c r="D43" s="239"/>
      <c r="E43" s="239">
        <f>B43-SUM(F43:Q43)</f>
        <v>190448</v>
      </c>
      <c r="F43" s="239">
        <v>0</v>
      </c>
      <c r="G43" s="239"/>
      <c r="H43" s="239"/>
      <c r="I43" s="239"/>
      <c r="J43" s="239"/>
      <c r="K43" s="239"/>
      <c r="L43" s="239"/>
      <c r="M43" s="239"/>
      <c r="N43" s="239"/>
      <c r="O43" s="239"/>
      <c r="P43" s="239"/>
      <c r="Q43" s="239"/>
      <c r="R43" s="239">
        <f>SUM(E43:Q43)</f>
        <v>190448</v>
      </c>
      <c r="S43" s="239">
        <f>B43</f>
        <v>190448</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3">SUM(C45+D45)</f>
        <v>2229986</v>
      </c>
      <c r="C45" s="239">
        <v>2229986</v>
      </c>
      <c r="D45" s="239"/>
      <c r="E45" s="239">
        <f>B45-SUM(F45:Q45)</f>
        <v>2229986</v>
      </c>
      <c r="F45" s="239"/>
      <c r="G45" s="239"/>
      <c r="H45" s="239"/>
      <c r="I45" s="239"/>
      <c r="J45" s="239"/>
      <c r="K45" s="239"/>
      <c r="L45" s="239"/>
      <c r="M45" s="239"/>
      <c r="N45" s="239"/>
      <c r="O45" s="239"/>
      <c r="P45" s="239"/>
      <c r="Q45" s="239"/>
      <c r="R45" s="239">
        <f>SUM(E45:Q45)</f>
        <v>2229986</v>
      </c>
      <c r="S45" s="239">
        <v>1278807</v>
      </c>
      <c r="T45" s="239"/>
      <c r="U45" s="235"/>
    </row>
    <row r="46" spans="1:21" s="236" customFormat="1">
      <c r="A46" s="237" t="s">
        <v>925</v>
      </c>
      <c r="B46" s="238">
        <f t="shared" si="13"/>
        <v>161628</v>
      </c>
      <c r="C46" s="239">
        <v>161628</v>
      </c>
      <c r="D46" s="239"/>
      <c r="E46" s="239">
        <f t="shared" ref="E46:E52" si="14">B46-SUM(F46:Q46)</f>
        <v>161628</v>
      </c>
      <c r="F46" s="239"/>
      <c r="G46" s="239"/>
      <c r="H46" s="239"/>
      <c r="I46" s="239"/>
      <c r="J46" s="239"/>
      <c r="K46" s="239"/>
      <c r="L46" s="239"/>
      <c r="M46" s="239"/>
      <c r="N46" s="239"/>
      <c r="O46" s="239"/>
      <c r="P46" s="239"/>
      <c r="Q46" s="239"/>
      <c r="R46" s="239">
        <f>SUM(E46:Q46)</f>
        <v>161628</v>
      </c>
      <c r="S46" s="239">
        <f>B46</f>
        <v>161628</v>
      </c>
      <c r="T46" s="239"/>
      <c r="U46" s="235"/>
    </row>
    <row r="47" spans="1:21" s="236" customFormat="1" ht="12" customHeight="1">
      <c r="A47" s="237" t="s">
        <v>926</v>
      </c>
      <c r="B47" s="238">
        <f t="shared" si="13"/>
        <v>50000</v>
      </c>
      <c r="C47" s="239">
        <v>50000</v>
      </c>
      <c r="D47" s="239"/>
      <c r="E47" s="239">
        <f t="shared" si="14"/>
        <v>50000</v>
      </c>
      <c r="F47" s="239"/>
      <c r="G47" s="239"/>
      <c r="H47" s="239"/>
      <c r="I47" s="239"/>
      <c r="J47" s="239"/>
      <c r="K47" s="239"/>
      <c r="L47" s="239"/>
      <c r="M47" s="239"/>
      <c r="N47" s="239"/>
      <c r="O47" s="239"/>
      <c r="P47" s="239"/>
      <c r="Q47" s="239"/>
      <c r="R47" s="239">
        <f t="shared" ref="R47:R52" si="15">SUM(E47:Q47)</f>
        <v>50000</v>
      </c>
      <c r="S47" s="239">
        <f>B47</f>
        <v>50000</v>
      </c>
      <c r="T47" s="239"/>
      <c r="U47" s="235"/>
    </row>
    <row r="48" spans="1:21" s="236" customFormat="1">
      <c r="A48" s="237" t="s">
        <v>927</v>
      </c>
      <c r="B48" s="238">
        <f t="shared" si="13"/>
        <v>0</v>
      </c>
      <c r="C48" s="239"/>
      <c r="D48" s="239"/>
      <c r="E48" s="239">
        <f t="shared" si="14"/>
        <v>0</v>
      </c>
      <c r="F48" s="239"/>
      <c r="G48" s="239"/>
      <c r="H48" s="239"/>
      <c r="I48" s="239"/>
      <c r="J48" s="239"/>
      <c r="K48" s="239"/>
      <c r="L48" s="239"/>
      <c r="M48" s="239"/>
      <c r="N48" s="239"/>
      <c r="O48" s="239"/>
      <c r="P48" s="239"/>
      <c r="Q48" s="239"/>
      <c r="R48" s="239">
        <f t="shared" si="15"/>
        <v>0</v>
      </c>
      <c r="S48" s="239"/>
      <c r="T48" s="239"/>
      <c r="U48" s="235"/>
    </row>
    <row r="49" spans="1:21" s="236" customFormat="1">
      <c r="A49" s="237" t="s">
        <v>930</v>
      </c>
      <c r="B49" s="238">
        <f t="shared" si="13"/>
        <v>95000</v>
      </c>
      <c r="C49" s="239">
        <v>95000</v>
      </c>
      <c r="D49" s="239"/>
      <c r="E49" s="239">
        <f t="shared" si="14"/>
        <v>95000</v>
      </c>
      <c r="F49" s="239"/>
      <c r="G49" s="239"/>
      <c r="H49" s="239"/>
      <c r="I49" s="239"/>
      <c r="J49" s="239"/>
      <c r="K49" s="239"/>
      <c r="L49" s="239"/>
      <c r="M49" s="239"/>
      <c r="N49" s="239"/>
      <c r="O49" s="239"/>
      <c r="P49" s="239"/>
      <c r="Q49" s="239"/>
      <c r="R49" s="239">
        <f t="shared" si="15"/>
        <v>95000</v>
      </c>
      <c r="S49" s="239">
        <f>B49</f>
        <v>95000</v>
      </c>
      <c r="T49" s="239"/>
      <c r="U49" s="235"/>
    </row>
    <row r="50" spans="1:21" s="236" customFormat="1">
      <c r="A50" s="237" t="s">
        <v>928</v>
      </c>
      <c r="B50" s="238">
        <f t="shared" si="13"/>
        <v>139932</v>
      </c>
      <c r="C50" s="239">
        <v>139932</v>
      </c>
      <c r="D50" s="239"/>
      <c r="E50" s="239">
        <f t="shared" si="14"/>
        <v>139932</v>
      </c>
      <c r="F50" s="239"/>
      <c r="G50" s="239"/>
      <c r="H50" s="239"/>
      <c r="I50" s="239"/>
      <c r="J50" s="239"/>
      <c r="K50" s="239"/>
      <c r="L50" s="239"/>
      <c r="M50" s="239"/>
      <c r="N50" s="239"/>
      <c r="O50" s="239"/>
      <c r="P50" s="239"/>
      <c r="Q50" s="239"/>
      <c r="R50" s="239">
        <f t="shared" si="15"/>
        <v>139932</v>
      </c>
      <c r="S50" s="239">
        <f>B50</f>
        <v>139932</v>
      </c>
      <c r="T50" s="239"/>
      <c r="U50" s="235"/>
    </row>
    <row r="51" spans="1:21" s="236" customFormat="1">
      <c r="A51" s="237" t="s">
        <v>929</v>
      </c>
      <c r="B51" s="238">
        <f t="shared" si="13"/>
        <v>700000</v>
      </c>
      <c r="C51" s="239">
        <v>700000</v>
      </c>
      <c r="D51" s="239"/>
      <c r="E51" s="239">
        <f t="shared" si="14"/>
        <v>700000</v>
      </c>
      <c r="F51" s="239"/>
      <c r="G51" s="239"/>
      <c r="H51" s="239"/>
      <c r="I51" s="239"/>
      <c r="J51" s="239"/>
      <c r="K51" s="239"/>
      <c r="L51" s="239"/>
      <c r="M51" s="239"/>
      <c r="N51" s="239"/>
      <c r="O51" s="239"/>
      <c r="P51" s="239"/>
      <c r="Q51" s="239"/>
      <c r="R51" s="239">
        <f t="shared" si="15"/>
        <v>700000</v>
      </c>
      <c r="S51" s="239">
        <f>B51</f>
        <v>700000</v>
      </c>
      <c r="T51" s="239"/>
      <c r="U51" s="235"/>
    </row>
    <row r="52" spans="1:21" s="236" customFormat="1">
      <c r="A52" s="244" t="s">
        <v>2472</v>
      </c>
      <c r="B52" s="238">
        <f t="shared" si="13"/>
        <v>75000</v>
      </c>
      <c r="C52" s="239">
        <v>75000</v>
      </c>
      <c r="D52" s="239"/>
      <c r="E52" s="239">
        <f t="shared" si="14"/>
        <v>75000</v>
      </c>
      <c r="F52" s="239"/>
      <c r="G52" s="239"/>
      <c r="H52" s="239"/>
      <c r="I52" s="239"/>
      <c r="J52" s="239"/>
      <c r="K52" s="239"/>
      <c r="L52" s="239"/>
      <c r="M52" s="239"/>
      <c r="N52" s="239"/>
      <c r="O52" s="239"/>
      <c r="P52" s="239"/>
      <c r="Q52" s="239"/>
      <c r="R52" s="239">
        <f t="shared" si="15"/>
        <v>75000</v>
      </c>
      <c r="S52" s="239">
        <f>B52</f>
        <v>75000</v>
      </c>
      <c r="T52" s="239"/>
      <c r="U52" s="235"/>
    </row>
    <row r="53" spans="1:21" s="246" customFormat="1">
      <c r="A53" s="241" t="s">
        <v>931</v>
      </c>
      <c r="B53" s="242">
        <f>SUM(C53:D53)</f>
        <v>3451546</v>
      </c>
      <c r="C53" s="242">
        <f t="shared" ref="C53:T53" si="16">SUM(C45:C52)</f>
        <v>3451546</v>
      </c>
      <c r="D53" s="242">
        <f t="shared" si="16"/>
        <v>0</v>
      </c>
      <c r="E53" s="242">
        <f t="shared" si="16"/>
        <v>3451546</v>
      </c>
      <c r="F53" s="242">
        <f t="shared" si="16"/>
        <v>0</v>
      </c>
      <c r="G53" s="242">
        <f t="shared" si="16"/>
        <v>0</v>
      </c>
      <c r="H53" s="242">
        <f t="shared" si="16"/>
        <v>0</v>
      </c>
      <c r="I53" s="242">
        <f t="shared" si="16"/>
        <v>0</v>
      </c>
      <c r="J53" s="242">
        <f t="shared" si="16"/>
        <v>0</v>
      </c>
      <c r="K53" s="242">
        <f t="shared" si="16"/>
        <v>0</v>
      </c>
      <c r="L53" s="242">
        <f t="shared" si="16"/>
        <v>0</v>
      </c>
      <c r="M53" s="242">
        <f t="shared" si="16"/>
        <v>0</v>
      </c>
      <c r="N53" s="242">
        <f t="shared" si="16"/>
        <v>0</v>
      </c>
      <c r="O53" s="242">
        <f t="shared" si="16"/>
        <v>0</v>
      </c>
      <c r="P53" s="242">
        <f t="shared" si="16"/>
        <v>0</v>
      </c>
      <c r="Q53" s="242">
        <f t="shared" si="16"/>
        <v>0</v>
      </c>
      <c r="R53" s="238">
        <f t="shared" si="16"/>
        <v>3451546</v>
      </c>
      <c r="S53" s="242">
        <f t="shared" si="16"/>
        <v>2500367</v>
      </c>
      <c r="T53" s="242">
        <f t="shared" si="16"/>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7">SUM(C55+D55)</f>
        <v>18520</v>
      </c>
      <c r="C55" s="239">
        <v>18520</v>
      </c>
      <c r="D55" s="239"/>
      <c r="E55" s="239">
        <f>B55-SUM(F55:Q55)</f>
        <v>18520</v>
      </c>
      <c r="F55" s="239"/>
      <c r="G55" s="239"/>
      <c r="H55" s="239"/>
      <c r="I55" s="239"/>
      <c r="J55" s="239"/>
      <c r="K55" s="239"/>
      <c r="L55" s="239"/>
      <c r="M55" s="239"/>
      <c r="N55" s="239"/>
      <c r="O55" s="239"/>
      <c r="P55" s="239"/>
      <c r="Q55" s="239"/>
      <c r="R55" s="239">
        <f t="shared" ref="R55:R60" si="18">SUM(E55:Q55)</f>
        <v>18520</v>
      </c>
      <c r="S55" s="240"/>
      <c r="T55" s="240"/>
      <c r="U55" s="235"/>
    </row>
    <row r="56" spans="1:21" s="236" customFormat="1" ht="12" customHeight="1">
      <c r="A56" s="237" t="s">
        <v>926</v>
      </c>
      <c r="B56" s="238">
        <f t="shared" si="17"/>
        <v>10000</v>
      </c>
      <c r="C56" s="239">
        <v>10000</v>
      </c>
      <c r="D56" s="239"/>
      <c r="E56" s="239">
        <f t="shared" ref="E56:E60" si="19">B56-SUM(F56:Q56)</f>
        <v>10000</v>
      </c>
      <c r="F56" s="239"/>
      <c r="G56" s="239"/>
      <c r="H56" s="239"/>
      <c r="I56" s="239"/>
      <c r="J56" s="239"/>
      <c r="K56" s="239"/>
      <c r="L56" s="239"/>
      <c r="M56" s="239"/>
      <c r="N56" s="239"/>
      <c r="O56" s="239"/>
      <c r="P56" s="239"/>
      <c r="Q56" s="239"/>
      <c r="R56" s="239">
        <f t="shared" si="18"/>
        <v>10000</v>
      </c>
      <c r="S56" s="240"/>
      <c r="T56" s="240"/>
      <c r="U56" s="235"/>
    </row>
    <row r="57" spans="1:21" s="236" customFormat="1">
      <c r="A57" s="237" t="s">
        <v>930</v>
      </c>
      <c r="B57" s="238">
        <f t="shared" si="17"/>
        <v>20000</v>
      </c>
      <c r="C57" s="239">
        <v>20000</v>
      </c>
      <c r="D57" s="239"/>
      <c r="E57" s="239">
        <f t="shared" si="19"/>
        <v>20000</v>
      </c>
      <c r="F57" s="239"/>
      <c r="G57" s="239"/>
      <c r="H57" s="239"/>
      <c r="I57" s="239"/>
      <c r="J57" s="239"/>
      <c r="K57" s="239"/>
      <c r="L57" s="239"/>
      <c r="M57" s="239"/>
      <c r="N57" s="239"/>
      <c r="O57" s="239"/>
      <c r="P57" s="239"/>
      <c r="Q57" s="239"/>
      <c r="R57" s="239">
        <f t="shared" si="18"/>
        <v>20000</v>
      </c>
      <c r="S57" s="240"/>
      <c r="T57" s="240"/>
      <c r="U57" s="235"/>
    </row>
    <row r="58" spans="1:21" s="236" customFormat="1">
      <c r="A58" s="237" t="s">
        <v>928</v>
      </c>
      <c r="B58" s="238">
        <f t="shared" si="17"/>
        <v>0</v>
      </c>
      <c r="C58" s="239"/>
      <c r="D58" s="239"/>
      <c r="E58" s="239">
        <f t="shared" si="19"/>
        <v>0</v>
      </c>
      <c r="F58" s="239"/>
      <c r="G58" s="239"/>
      <c r="H58" s="239"/>
      <c r="I58" s="239"/>
      <c r="J58" s="239"/>
      <c r="K58" s="239"/>
      <c r="L58" s="239"/>
      <c r="M58" s="239"/>
      <c r="N58" s="239"/>
      <c r="O58" s="239"/>
      <c r="P58" s="239"/>
      <c r="Q58" s="239"/>
      <c r="R58" s="239">
        <f t="shared" si="18"/>
        <v>0</v>
      </c>
      <c r="S58" s="240"/>
      <c r="T58" s="240"/>
      <c r="U58" s="235"/>
    </row>
    <row r="59" spans="1:21" s="236" customFormat="1">
      <c r="A59" s="237" t="s">
        <v>929</v>
      </c>
      <c r="B59" s="238">
        <f t="shared" si="17"/>
        <v>0</v>
      </c>
      <c r="C59" s="239"/>
      <c r="D59" s="239"/>
      <c r="E59" s="239">
        <f t="shared" si="19"/>
        <v>0</v>
      </c>
      <c r="F59" s="239"/>
      <c r="G59" s="239"/>
      <c r="H59" s="239"/>
      <c r="I59" s="239"/>
      <c r="J59" s="239"/>
      <c r="K59" s="239"/>
      <c r="L59" s="239"/>
      <c r="M59" s="239"/>
      <c r="N59" s="239"/>
      <c r="O59" s="239"/>
      <c r="P59" s="239"/>
      <c r="Q59" s="239"/>
      <c r="R59" s="239">
        <f t="shared" si="18"/>
        <v>0</v>
      </c>
      <c r="S59" s="240"/>
      <c r="T59" s="240"/>
      <c r="U59" s="235"/>
    </row>
    <row r="60" spans="1:21" s="236" customFormat="1">
      <c r="A60" s="244" t="s">
        <v>2469</v>
      </c>
      <c r="B60" s="238">
        <f t="shared" si="17"/>
        <v>35000</v>
      </c>
      <c r="C60" s="239">
        <f>20000+15000</f>
        <v>35000</v>
      </c>
      <c r="D60" s="239"/>
      <c r="E60" s="239">
        <f t="shared" si="19"/>
        <v>35000</v>
      </c>
      <c r="F60" s="239"/>
      <c r="G60" s="239"/>
      <c r="H60" s="239"/>
      <c r="I60" s="239"/>
      <c r="J60" s="239"/>
      <c r="K60" s="239"/>
      <c r="L60" s="239"/>
      <c r="M60" s="239"/>
      <c r="N60" s="239"/>
      <c r="O60" s="239"/>
      <c r="P60" s="239"/>
      <c r="Q60" s="239"/>
      <c r="R60" s="239">
        <f t="shared" si="18"/>
        <v>35000</v>
      </c>
      <c r="S60" s="240"/>
      <c r="T60" s="240"/>
      <c r="U60" s="235"/>
    </row>
    <row r="61" spans="1:21" s="236" customFormat="1" ht="14.1" customHeight="1">
      <c r="A61" s="241" t="s">
        <v>498</v>
      </c>
      <c r="B61" s="238">
        <f>SUM(C61:D61)</f>
        <v>83520</v>
      </c>
      <c r="C61" s="238">
        <f t="shared" ref="C61:R61" si="20">SUM(C55:C60)</f>
        <v>83520</v>
      </c>
      <c r="D61" s="238">
        <f t="shared" si="20"/>
        <v>0</v>
      </c>
      <c r="E61" s="238">
        <f t="shared" si="20"/>
        <v>83520</v>
      </c>
      <c r="F61" s="238">
        <f t="shared" si="20"/>
        <v>0</v>
      </c>
      <c r="G61" s="238">
        <f t="shared" si="20"/>
        <v>0</v>
      </c>
      <c r="H61" s="238">
        <f t="shared" si="20"/>
        <v>0</v>
      </c>
      <c r="I61" s="238">
        <f t="shared" si="20"/>
        <v>0</v>
      </c>
      <c r="J61" s="238">
        <f t="shared" si="20"/>
        <v>0</v>
      </c>
      <c r="K61" s="238">
        <f t="shared" si="20"/>
        <v>0</v>
      </c>
      <c r="L61" s="238">
        <f t="shared" si="20"/>
        <v>0</v>
      </c>
      <c r="M61" s="238">
        <f t="shared" si="20"/>
        <v>0</v>
      </c>
      <c r="N61" s="238">
        <f t="shared" si="20"/>
        <v>0</v>
      </c>
      <c r="O61" s="238">
        <f t="shared" si="20"/>
        <v>0</v>
      </c>
      <c r="P61" s="238">
        <f t="shared" si="20"/>
        <v>0</v>
      </c>
      <c r="Q61" s="238">
        <f t="shared" si="20"/>
        <v>0</v>
      </c>
      <c r="R61" s="238">
        <f t="shared" si="20"/>
        <v>83520</v>
      </c>
      <c r="S61" s="240"/>
      <c r="T61" s="240"/>
      <c r="U61" s="235"/>
    </row>
    <row r="62" spans="1:21" s="236" customFormat="1">
      <c r="A62" s="247" t="s">
        <v>499</v>
      </c>
      <c r="B62" s="238">
        <f>SUM(C62:D62)</f>
        <v>33120643</v>
      </c>
      <c r="C62" s="238">
        <f t="shared" ref="C62:R62" si="21">SUM(C8+C11+C13+C14+C15+C26+C27+C38+C42+C43+C53+C61)</f>
        <v>33120643</v>
      </c>
      <c r="D62" s="238">
        <f t="shared" si="21"/>
        <v>0</v>
      </c>
      <c r="E62" s="238">
        <f t="shared" si="21"/>
        <v>13390211</v>
      </c>
      <c r="F62" s="238">
        <f t="shared" si="21"/>
        <v>1852000</v>
      </c>
      <c r="G62" s="238">
        <f t="shared" si="21"/>
        <v>8894090</v>
      </c>
      <c r="H62" s="238">
        <f t="shared" si="21"/>
        <v>1939794</v>
      </c>
      <c r="I62" s="238">
        <f t="shared" si="21"/>
        <v>2879448</v>
      </c>
      <c r="J62" s="238">
        <f t="shared" si="21"/>
        <v>800000</v>
      </c>
      <c r="K62" s="238">
        <f t="shared" si="21"/>
        <v>1000000</v>
      </c>
      <c r="L62" s="238">
        <f t="shared" si="21"/>
        <v>500000</v>
      </c>
      <c r="M62" s="238">
        <f t="shared" si="21"/>
        <v>375000</v>
      </c>
      <c r="N62" s="238">
        <f t="shared" si="21"/>
        <v>1490000</v>
      </c>
      <c r="O62" s="238">
        <f t="shared" si="21"/>
        <v>0</v>
      </c>
      <c r="P62" s="238">
        <f t="shared" si="21"/>
        <v>100</v>
      </c>
      <c r="Q62" s="238">
        <f t="shared" si="21"/>
        <v>0</v>
      </c>
      <c r="R62" s="238">
        <f t="shared" si="21"/>
        <v>33120643</v>
      </c>
      <c r="S62" s="238">
        <f>SUM(S10+S13+S14+S15+S26+S27+S38+S42+S43+S53)</f>
        <v>29310707</v>
      </c>
      <c r="T62" s="238">
        <f>SUM(T11+T13+T14+T15+T26+T27+T38+T42+T43+T53)</f>
        <v>0</v>
      </c>
      <c r="U62" s="235"/>
    </row>
    <row r="63" spans="1:21" s="236" customFormat="1" ht="24">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100000</v>
      </c>
      <c r="C64" s="239">
        <v>100000</v>
      </c>
      <c r="D64" s="239"/>
      <c r="E64" s="239">
        <f>B64-SUM(F64:Q64)</f>
        <v>100000</v>
      </c>
      <c r="F64" s="239"/>
      <c r="G64" s="239"/>
      <c r="H64" s="239"/>
      <c r="I64" s="239"/>
      <c r="J64" s="239"/>
      <c r="K64" s="239"/>
      <c r="L64" s="239"/>
      <c r="M64" s="239"/>
      <c r="N64" s="239"/>
      <c r="O64" s="239"/>
      <c r="P64" s="239"/>
      <c r="Q64" s="239"/>
      <c r="R64" s="239">
        <f>SUM(E64:Q64)</f>
        <v>100000</v>
      </c>
      <c r="S64" s="239">
        <f>B64</f>
        <v>100000</v>
      </c>
      <c r="T64" s="239"/>
      <c r="U64" s="235"/>
    </row>
    <row r="65" spans="1:21" s="236" customFormat="1" ht="24">
      <c r="A65" s="237" t="s">
        <v>1929</v>
      </c>
      <c r="B65" s="238">
        <f>SUM(C65+D65)</f>
        <v>0</v>
      </c>
      <c r="C65" s="239"/>
      <c r="D65" s="239"/>
      <c r="E65" s="239">
        <f t="shared" ref="E65:E68" si="22">B65-SUM(F65:Q65)</f>
        <v>0</v>
      </c>
      <c r="F65" s="239"/>
      <c r="G65" s="239"/>
      <c r="H65" s="239"/>
      <c r="I65" s="239"/>
      <c r="J65" s="239"/>
      <c r="K65" s="239"/>
      <c r="L65" s="239"/>
      <c r="M65" s="239"/>
      <c r="N65" s="239"/>
      <c r="O65" s="239"/>
      <c r="P65" s="239"/>
      <c r="Q65" s="239"/>
      <c r="R65" s="239">
        <f>SUM(E65:Q65)</f>
        <v>0</v>
      </c>
      <c r="S65" s="239"/>
      <c r="T65" s="239"/>
      <c r="U65" s="235"/>
    </row>
    <row r="66" spans="1:21" s="236" customFormat="1" ht="24">
      <c r="A66" s="237" t="s">
        <v>1930</v>
      </c>
      <c r="B66" s="238">
        <f>SUM(C66+D66)</f>
        <v>450000</v>
      </c>
      <c r="C66" s="239">
        <v>450000</v>
      </c>
      <c r="D66" s="239"/>
      <c r="E66" s="239">
        <f t="shared" si="22"/>
        <v>450000</v>
      </c>
      <c r="F66" s="239"/>
      <c r="G66" s="239"/>
      <c r="H66" s="239"/>
      <c r="I66" s="239"/>
      <c r="J66" s="239"/>
      <c r="K66" s="239"/>
      <c r="L66" s="239"/>
      <c r="M66" s="239"/>
      <c r="N66" s="239"/>
      <c r="O66" s="239"/>
      <c r="P66" s="239"/>
      <c r="Q66" s="239"/>
      <c r="R66" s="239">
        <f>SUM(E66:Q66)</f>
        <v>450000</v>
      </c>
      <c r="S66" s="239">
        <f>B66</f>
        <v>450000</v>
      </c>
      <c r="T66" s="239"/>
      <c r="U66" s="235"/>
    </row>
    <row r="67" spans="1:21" s="236" customFormat="1">
      <c r="A67" s="237" t="s">
        <v>1931</v>
      </c>
      <c r="B67" s="238">
        <f>SUM(C67+D67)</f>
        <v>0</v>
      </c>
      <c r="C67" s="239"/>
      <c r="D67" s="239"/>
      <c r="E67" s="239">
        <f t="shared" si="22"/>
        <v>0</v>
      </c>
      <c r="F67" s="239"/>
      <c r="G67" s="239"/>
      <c r="H67" s="239"/>
      <c r="I67" s="239"/>
      <c r="J67" s="239"/>
      <c r="K67" s="239"/>
      <c r="L67" s="239"/>
      <c r="M67" s="239"/>
      <c r="N67" s="239"/>
      <c r="O67" s="239"/>
      <c r="P67" s="239"/>
      <c r="Q67" s="239"/>
      <c r="R67" s="239">
        <f>SUM(E67:Q67)</f>
        <v>0</v>
      </c>
      <c r="S67" s="239"/>
      <c r="T67" s="239"/>
      <c r="U67" s="235"/>
    </row>
    <row r="68" spans="1:21" s="236" customFormat="1">
      <c r="A68" s="244" t="s">
        <v>531</v>
      </c>
      <c r="B68" s="238">
        <f>SUM(C68+D68)</f>
        <v>0</v>
      </c>
      <c r="C68" s="239"/>
      <c r="D68" s="239"/>
      <c r="E68" s="239">
        <f t="shared" si="22"/>
        <v>0</v>
      </c>
      <c r="F68" s="239"/>
      <c r="G68" s="239"/>
      <c r="H68" s="239"/>
      <c r="I68" s="239"/>
      <c r="J68" s="239"/>
      <c r="K68" s="239"/>
      <c r="L68" s="239"/>
      <c r="M68" s="239"/>
      <c r="N68" s="239"/>
      <c r="O68" s="239"/>
      <c r="P68" s="239"/>
      <c r="Q68" s="239"/>
      <c r="R68" s="239">
        <f>SUM(E68:Q68)</f>
        <v>0</v>
      </c>
      <c r="S68" s="239"/>
      <c r="T68" s="239"/>
      <c r="U68" s="235"/>
    </row>
    <row r="69" spans="1:21" s="236" customFormat="1">
      <c r="A69" s="241" t="s">
        <v>1932</v>
      </c>
      <c r="B69" s="238">
        <f>SUM(C69:D69)</f>
        <v>550000</v>
      </c>
      <c r="C69" s="238">
        <f>SUM(C63:C68)</f>
        <v>550000</v>
      </c>
      <c r="D69" s="238">
        <f>SUM(D63:D68)</f>
        <v>0</v>
      </c>
      <c r="E69" s="238">
        <f t="shared" ref="E69:T69" si="23">SUM(E64:E68)</f>
        <v>550000</v>
      </c>
      <c r="F69" s="238">
        <f t="shared" si="23"/>
        <v>0</v>
      </c>
      <c r="G69" s="238">
        <f t="shared" si="23"/>
        <v>0</v>
      </c>
      <c r="H69" s="238">
        <f t="shared" si="23"/>
        <v>0</v>
      </c>
      <c r="I69" s="238">
        <f t="shared" si="23"/>
        <v>0</v>
      </c>
      <c r="J69" s="238">
        <f t="shared" si="23"/>
        <v>0</v>
      </c>
      <c r="K69" s="238">
        <f t="shared" si="23"/>
        <v>0</v>
      </c>
      <c r="L69" s="238">
        <f t="shared" si="23"/>
        <v>0</v>
      </c>
      <c r="M69" s="238">
        <f t="shared" si="23"/>
        <v>0</v>
      </c>
      <c r="N69" s="238">
        <f t="shared" si="23"/>
        <v>0</v>
      </c>
      <c r="O69" s="238">
        <f t="shared" si="23"/>
        <v>0</v>
      </c>
      <c r="P69" s="238">
        <f t="shared" si="23"/>
        <v>0</v>
      </c>
      <c r="Q69" s="238">
        <f t="shared" si="23"/>
        <v>0</v>
      </c>
      <c r="R69" s="238">
        <f t="shared" si="23"/>
        <v>550000</v>
      </c>
      <c r="S69" s="242">
        <f t="shared" si="23"/>
        <v>550000</v>
      </c>
      <c r="T69" s="242">
        <f t="shared" si="23"/>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1233</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313055</v>
      </c>
      <c r="C74" s="239">
        <v>313055</v>
      </c>
      <c r="D74" s="239"/>
      <c r="E74" s="239">
        <f>B74-SUM(F74:Q74)</f>
        <v>313055</v>
      </c>
      <c r="F74" s="239"/>
      <c r="G74" s="239"/>
      <c r="H74" s="239"/>
      <c r="I74" s="239"/>
      <c r="J74" s="239"/>
      <c r="K74" s="239"/>
      <c r="L74" s="239"/>
      <c r="M74" s="239"/>
      <c r="N74" s="239"/>
      <c r="O74" s="239"/>
      <c r="P74" s="239"/>
      <c r="Q74" s="239"/>
      <c r="R74" s="239">
        <f>SUM(E74:Q74)</f>
        <v>313055</v>
      </c>
      <c r="S74" s="240"/>
      <c r="T74" s="240"/>
      <c r="U74" s="235"/>
    </row>
    <row r="75" spans="1:21" s="236" customFormat="1">
      <c r="A75" s="244" t="s">
        <v>531</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313055</v>
      </c>
      <c r="C76" s="238">
        <f t="shared" ref="C76:Q76" si="24">SUM(C71:C75)</f>
        <v>313055</v>
      </c>
      <c r="D76" s="238">
        <f t="shared" si="24"/>
        <v>0</v>
      </c>
      <c r="E76" s="238">
        <f>SUM(E71:E75)</f>
        <v>313055</v>
      </c>
      <c r="F76" s="238">
        <f>SUM(F71:F75)</f>
        <v>0</v>
      </c>
      <c r="G76" s="238">
        <f>SUM(G71:G75)</f>
        <v>0</v>
      </c>
      <c r="H76" s="238">
        <f t="shared" si="24"/>
        <v>0</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313055</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1723</v>
      </c>
      <c r="B78" s="238">
        <f>SUM(C78+D78)</f>
        <v>1781679</v>
      </c>
      <c r="C78" s="239">
        <v>1781679</v>
      </c>
      <c r="D78" s="239"/>
      <c r="E78" s="239">
        <f>B78-SUM(F78:Q78)</f>
        <v>1781679</v>
      </c>
      <c r="F78" s="239"/>
      <c r="G78" s="239"/>
      <c r="H78" s="239"/>
      <c r="I78" s="239"/>
      <c r="J78" s="239"/>
      <c r="K78" s="239"/>
      <c r="L78" s="239"/>
      <c r="M78" s="239"/>
      <c r="N78" s="239"/>
      <c r="O78" s="239"/>
      <c r="P78" s="239"/>
      <c r="Q78" s="239"/>
      <c r="R78" s="239">
        <f>SUM(E78:Q78)</f>
        <v>1781679</v>
      </c>
      <c r="S78" s="239">
        <f>B78</f>
        <v>1781679</v>
      </c>
      <c r="T78" s="239"/>
      <c r="U78" s="235"/>
    </row>
    <row r="79" spans="1:21" s="236" customFormat="1">
      <c r="A79" s="237" t="s">
        <v>536</v>
      </c>
      <c r="B79" s="238">
        <f>SUM(C79+D79)</f>
        <v>477720</v>
      </c>
      <c r="C79" s="239">
        <v>477720</v>
      </c>
      <c r="D79" s="239"/>
      <c r="E79" s="239">
        <f>B79-SUM(F79:Q79)</f>
        <v>477720</v>
      </c>
      <c r="F79" s="239"/>
      <c r="G79" s="239"/>
      <c r="H79" s="239"/>
      <c r="I79" s="239"/>
      <c r="J79" s="239"/>
      <c r="K79" s="239"/>
      <c r="L79" s="239"/>
      <c r="M79" s="239"/>
      <c r="N79" s="239"/>
      <c r="O79" s="239"/>
      <c r="P79" s="239"/>
      <c r="Q79" s="239"/>
      <c r="R79" s="239">
        <f>SUM(E79:Q79)</f>
        <v>477720</v>
      </c>
      <c r="S79" s="239">
        <f>B79</f>
        <v>477720</v>
      </c>
      <c r="T79" s="239"/>
      <c r="U79" s="235"/>
    </row>
    <row r="80" spans="1:21" s="236" customFormat="1">
      <c r="A80" s="241" t="s">
        <v>1724</v>
      </c>
      <c r="B80" s="238">
        <f>SUM(C80:D80)</f>
        <v>2259399</v>
      </c>
      <c r="C80" s="663">
        <f>SUM(C78:C79)</f>
        <v>2259399</v>
      </c>
      <c r="D80" s="663">
        <f t="shared" ref="D80:R80" si="25">SUM(D78:D79)</f>
        <v>0</v>
      </c>
      <c r="E80" s="663">
        <f t="shared" si="25"/>
        <v>2259399</v>
      </c>
      <c r="F80" s="663">
        <f t="shared" si="25"/>
        <v>0</v>
      </c>
      <c r="G80" s="663">
        <f t="shared" si="25"/>
        <v>0</v>
      </c>
      <c r="H80" s="663">
        <f t="shared" si="25"/>
        <v>0</v>
      </c>
      <c r="I80" s="663">
        <f t="shared" si="25"/>
        <v>0</v>
      </c>
      <c r="J80" s="663">
        <f t="shared" si="25"/>
        <v>0</v>
      </c>
      <c r="K80" s="663">
        <f t="shared" si="25"/>
        <v>0</v>
      </c>
      <c r="L80" s="663">
        <f t="shared" si="25"/>
        <v>0</v>
      </c>
      <c r="M80" s="663">
        <f t="shared" si="25"/>
        <v>0</v>
      </c>
      <c r="N80" s="663">
        <f t="shared" si="25"/>
        <v>0</v>
      </c>
      <c r="O80" s="663">
        <f t="shared" si="25"/>
        <v>0</v>
      </c>
      <c r="P80" s="663">
        <f t="shared" si="25"/>
        <v>0</v>
      </c>
      <c r="Q80" s="663">
        <f t="shared" si="25"/>
        <v>0</v>
      </c>
      <c r="R80" s="663">
        <f t="shared" si="25"/>
        <v>2259399</v>
      </c>
      <c r="S80" s="663">
        <f>SUM(S78:S79)</f>
        <v>2259399</v>
      </c>
      <c r="T80" s="663">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2084</v>
      </c>
      <c r="B82" s="238">
        <f>SUM(C82+D82)</f>
        <v>149500</v>
      </c>
      <c r="C82" s="239">
        <v>149500</v>
      </c>
      <c r="D82" s="239"/>
      <c r="E82" s="239">
        <f>B82-SUM(F82:Q82)</f>
        <v>149500</v>
      </c>
      <c r="F82" s="239"/>
      <c r="G82" s="239"/>
      <c r="H82" s="239"/>
      <c r="I82" s="239"/>
      <c r="J82" s="239"/>
      <c r="K82" s="239"/>
      <c r="L82" s="239"/>
      <c r="M82" s="239"/>
      <c r="N82" s="239"/>
      <c r="O82" s="239"/>
      <c r="P82" s="239"/>
      <c r="Q82" s="239"/>
      <c r="R82" s="239">
        <f>SUM(E82:Q82)</f>
        <v>149500</v>
      </c>
      <c r="S82" s="240"/>
      <c r="T82" s="240"/>
      <c r="U82" s="235"/>
    </row>
    <row r="83" spans="1:21" s="236" customFormat="1">
      <c r="A83" s="237" t="s">
        <v>514</v>
      </c>
      <c r="B83" s="238">
        <f t="shared" ref="B83:B93" si="26">SUM(C83+D83)</f>
        <v>91609</v>
      </c>
      <c r="C83" s="239">
        <v>91609</v>
      </c>
      <c r="D83" s="239"/>
      <c r="E83" s="239">
        <f t="shared" ref="E83:E93" si="27">B83-SUM(F83:Q83)</f>
        <v>91609</v>
      </c>
      <c r="F83" s="239"/>
      <c r="G83" s="239"/>
      <c r="H83" s="239"/>
      <c r="I83" s="239"/>
      <c r="J83" s="239"/>
      <c r="K83" s="239"/>
      <c r="L83" s="239"/>
      <c r="M83" s="239"/>
      <c r="N83" s="239"/>
      <c r="O83" s="239"/>
      <c r="P83" s="239"/>
      <c r="Q83" s="239"/>
      <c r="R83" s="239">
        <f t="shared" ref="R83:R93" si="28">SUM(E83:Q83)</f>
        <v>91609</v>
      </c>
      <c r="S83" s="239">
        <f>B83</f>
        <v>91609</v>
      </c>
      <c r="T83" s="239"/>
      <c r="U83" s="235"/>
    </row>
    <row r="84" spans="1:21" s="236" customFormat="1">
      <c r="A84" s="237" t="s">
        <v>515</v>
      </c>
      <c r="B84" s="238">
        <f t="shared" si="26"/>
        <v>1073249</v>
      </c>
      <c r="C84" s="239">
        <v>1073249</v>
      </c>
      <c r="D84" s="239"/>
      <c r="E84" s="239">
        <f t="shared" si="27"/>
        <v>1073249</v>
      </c>
      <c r="F84" s="239"/>
      <c r="G84" s="239"/>
      <c r="H84" s="239"/>
      <c r="I84" s="239"/>
      <c r="J84" s="239"/>
      <c r="K84" s="239"/>
      <c r="L84" s="239"/>
      <c r="M84" s="239"/>
      <c r="N84" s="239"/>
      <c r="O84" s="239"/>
      <c r="P84" s="239"/>
      <c r="Q84" s="239"/>
      <c r="R84" s="239">
        <f t="shared" si="28"/>
        <v>1073249</v>
      </c>
      <c r="S84" s="239">
        <f>B84</f>
        <v>1073249</v>
      </c>
      <c r="T84" s="239"/>
      <c r="U84" s="235"/>
    </row>
    <row r="85" spans="1:21" s="236" customFormat="1">
      <c r="A85" s="237" t="s">
        <v>516</v>
      </c>
      <c r="B85" s="238">
        <f t="shared" si="26"/>
        <v>1050000</v>
      </c>
      <c r="C85" s="239">
        <v>1050000</v>
      </c>
      <c r="D85" s="239"/>
      <c r="E85" s="239">
        <f t="shared" si="27"/>
        <v>1050000</v>
      </c>
      <c r="F85" s="239"/>
      <c r="G85" s="239"/>
      <c r="H85" s="239"/>
      <c r="I85" s="239"/>
      <c r="J85" s="239"/>
      <c r="K85" s="239"/>
      <c r="L85" s="239"/>
      <c r="M85" s="239"/>
      <c r="N85" s="239"/>
      <c r="O85" s="239"/>
      <c r="P85" s="239"/>
      <c r="Q85" s="239"/>
      <c r="R85" s="239">
        <f t="shared" si="28"/>
        <v>1050000</v>
      </c>
      <c r="S85" s="239">
        <f>B85</f>
        <v>1050000</v>
      </c>
      <c r="T85" s="239"/>
      <c r="U85" s="235"/>
    </row>
    <row r="86" spans="1:21" s="236" customFormat="1">
      <c r="A86" s="237" t="s">
        <v>517</v>
      </c>
      <c r="B86" s="238">
        <f t="shared" si="26"/>
        <v>0</v>
      </c>
      <c r="C86" s="239"/>
      <c r="D86" s="239"/>
      <c r="E86" s="239">
        <f t="shared" si="27"/>
        <v>0</v>
      </c>
      <c r="F86" s="239"/>
      <c r="G86" s="239"/>
      <c r="H86" s="239"/>
      <c r="I86" s="239"/>
      <c r="J86" s="239"/>
      <c r="K86" s="239"/>
      <c r="L86" s="239"/>
      <c r="M86" s="239"/>
      <c r="N86" s="239"/>
      <c r="O86" s="239"/>
      <c r="P86" s="239"/>
      <c r="Q86" s="239"/>
      <c r="R86" s="239">
        <f t="shared" si="28"/>
        <v>0</v>
      </c>
      <c r="S86" s="239"/>
      <c r="T86" s="239"/>
      <c r="U86" s="235"/>
    </row>
    <row r="87" spans="1:21" s="236" customFormat="1">
      <c r="A87" s="237" t="s">
        <v>518</v>
      </c>
      <c r="B87" s="238">
        <f t="shared" si="26"/>
        <v>85595</v>
      </c>
      <c r="C87" s="239">
        <v>85595</v>
      </c>
      <c r="D87" s="239"/>
      <c r="E87" s="239">
        <f t="shared" si="27"/>
        <v>85595</v>
      </c>
      <c r="F87" s="239"/>
      <c r="G87" s="239"/>
      <c r="H87" s="239"/>
      <c r="I87" s="239"/>
      <c r="J87" s="239"/>
      <c r="K87" s="239"/>
      <c r="L87" s="239"/>
      <c r="M87" s="239"/>
      <c r="N87" s="239"/>
      <c r="O87" s="239"/>
      <c r="P87" s="239"/>
      <c r="Q87" s="239"/>
      <c r="R87" s="239">
        <f t="shared" si="28"/>
        <v>85595</v>
      </c>
      <c r="S87" s="240"/>
      <c r="T87" s="240"/>
      <c r="U87" s="235"/>
    </row>
    <row r="88" spans="1:21" s="236" customFormat="1">
      <c r="A88" s="237" t="s">
        <v>519</v>
      </c>
      <c r="B88" s="238">
        <f t="shared" si="26"/>
        <v>90000</v>
      </c>
      <c r="C88" s="239">
        <v>90000</v>
      </c>
      <c r="D88" s="239"/>
      <c r="E88" s="239">
        <f t="shared" si="27"/>
        <v>90000</v>
      </c>
      <c r="F88" s="239"/>
      <c r="G88" s="239"/>
      <c r="H88" s="239"/>
      <c r="I88" s="239"/>
      <c r="J88" s="239"/>
      <c r="K88" s="239"/>
      <c r="L88" s="239"/>
      <c r="M88" s="239"/>
      <c r="N88" s="239"/>
      <c r="O88" s="239"/>
      <c r="P88" s="239"/>
      <c r="Q88" s="239"/>
      <c r="R88" s="239">
        <f t="shared" si="28"/>
        <v>90000</v>
      </c>
      <c r="S88" s="239">
        <f>B88</f>
        <v>90000</v>
      </c>
      <c r="T88" s="239"/>
      <c r="U88" s="235"/>
    </row>
    <row r="89" spans="1:21" s="236" customFormat="1">
      <c r="A89" s="237" t="s">
        <v>520</v>
      </c>
      <c r="B89" s="238">
        <f t="shared" si="26"/>
        <v>48000</v>
      </c>
      <c r="C89" s="239">
        <v>48000</v>
      </c>
      <c r="D89" s="239"/>
      <c r="E89" s="239">
        <f t="shared" si="27"/>
        <v>48000</v>
      </c>
      <c r="F89" s="239"/>
      <c r="G89" s="239"/>
      <c r="H89" s="239"/>
      <c r="I89" s="239"/>
      <c r="J89" s="239"/>
      <c r="K89" s="239"/>
      <c r="L89" s="239"/>
      <c r="M89" s="239"/>
      <c r="N89" s="239"/>
      <c r="O89" s="239"/>
      <c r="P89" s="239"/>
      <c r="Q89" s="239"/>
      <c r="R89" s="239">
        <f t="shared" si="28"/>
        <v>48000</v>
      </c>
      <c r="S89" s="239"/>
      <c r="T89" s="239"/>
      <c r="U89" s="235"/>
    </row>
    <row r="90" spans="1:21" s="236" customFormat="1">
      <c r="A90" s="248" t="s">
        <v>1309</v>
      </c>
      <c r="B90" s="238">
        <f t="shared" si="26"/>
        <v>0</v>
      </c>
      <c r="C90" s="239"/>
      <c r="D90" s="239"/>
      <c r="E90" s="239">
        <f t="shared" si="27"/>
        <v>0</v>
      </c>
      <c r="F90" s="239"/>
      <c r="G90" s="239"/>
      <c r="H90" s="239"/>
      <c r="I90" s="239"/>
      <c r="J90" s="239"/>
      <c r="K90" s="239"/>
      <c r="L90" s="239"/>
      <c r="M90" s="239"/>
      <c r="N90" s="239"/>
      <c r="O90" s="239"/>
      <c r="P90" s="239"/>
      <c r="Q90" s="239"/>
      <c r="R90" s="239">
        <f t="shared" si="28"/>
        <v>0</v>
      </c>
      <c r="S90" s="239"/>
      <c r="T90" s="239"/>
      <c r="U90" s="235"/>
    </row>
    <row r="91" spans="1:21" s="236" customFormat="1">
      <c r="A91" s="248" t="s">
        <v>1722</v>
      </c>
      <c r="B91" s="238">
        <f t="shared" si="26"/>
        <v>7800</v>
      </c>
      <c r="C91" s="239">
        <v>7800</v>
      </c>
      <c r="D91" s="239"/>
      <c r="E91" s="239">
        <f t="shared" si="27"/>
        <v>7800</v>
      </c>
      <c r="F91" s="239"/>
      <c r="G91" s="239"/>
      <c r="H91" s="239"/>
      <c r="I91" s="239"/>
      <c r="J91" s="239"/>
      <c r="K91" s="239"/>
      <c r="L91" s="239"/>
      <c r="M91" s="239"/>
      <c r="N91" s="239"/>
      <c r="O91" s="239"/>
      <c r="P91" s="239"/>
      <c r="Q91" s="239"/>
      <c r="R91" s="239">
        <f t="shared" si="28"/>
        <v>7800</v>
      </c>
      <c r="S91" s="239"/>
      <c r="T91" s="239"/>
      <c r="U91" s="235"/>
    </row>
    <row r="92" spans="1:21" s="236" customFormat="1" ht="48">
      <c r="A92" s="244" t="s">
        <v>2470</v>
      </c>
      <c r="B92" s="238">
        <f t="shared" si="26"/>
        <v>996602</v>
      </c>
      <c r="C92" s="239">
        <f>706602+150000+60000+60000+20000</f>
        <v>996602</v>
      </c>
      <c r="D92" s="239"/>
      <c r="E92" s="239">
        <f t="shared" si="27"/>
        <v>996602</v>
      </c>
      <c r="F92" s="239"/>
      <c r="G92" s="239"/>
      <c r="H92" s="239"/>
      <c r="I92" s="239"/>
      <c r="J92" s="239"/>
      <c r="K92" s="239"/>
      <c r="L92" s="239"/>
      <c r="M92" s="239"/>
      <c r="N92" s="239"/>
      <c r="O92" s="239"/>
      <c r="P92" s="239"/>
      <c r="Q92" s="239"/>
      <c r="R92" s="239">
        <f t="shared" si="28"/>
        <v>996602</v>
      </c>
      <c r="S92" s="239">
        <f>B92</f>
        <v>996602</v>
      </c>
      <c r="T92" s="239"/>
      <c r="U92" s="235"/>
    </row>
    <row r="93" spans="1:21" s="236" customFormat="1" ht="24">
      <c r="A93" s="244" t="s">
        <v>2471</v>
      </c>
      <c r="B93" s="238">
        <f t="shared" si="26"/>
        <v>195000</v>
      </c>
      <c r="C93" s="239">
        <v>195000</v>
      </c>
      <c r="D93" s="239"/>
      <c r="E93" s="239">
        <f t="shared" si="27"/>
        <v>195000</v>
      </c>
      <c r="F93" s="239"/>
      <c r="G93" s="239"/>
      <c r="H93" s="239"/>
      <c r="I93" s="239"/>
      <c r="J93" s="239"/>
      <c r="K93" s="239"/>
      <c r="L93" s="239"/>
      <c r="M93" s="239"/>
      <c r="N93" s="239"/>
      <c r="O93" s="239"/>
      <c r="P93" s="239"/>
      <c r="Q93" s="239"/>
      <c r="R93" s="239">
        <f t="shared" si="28"/>
        <v>195000</v>
      </c>
      <c r="S93" s="239"/>
      <c r="T93" s="239"/>
      <c r="U93" s="235"/>
    </row>
    <row r="94" spans="1:21" s="236" customFormat="1">
      <c r="A94" s="244" t="s">
        <v>531</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521</v>
      </c>
      <c r="B95" s="238">
        <f>SUM(C95:D95)</f>
        <v>3787355</v>
      </c>
      <c r="C95" s="238">
        <f t="shared" ref="C95:R95" si="29">SUM(C82:C94)</f>
        <v>3787355</v>
      </c>
      <c r="D95" s="238">
        <f t="shared" si="29"/>
        <v>0</v>
      </c>
      <c r="E95" s="238">
        <f t="shared" si="29"/>
        <v>3787355</v>
      </c>
      <c r="F95" s="238">
        <f t="shared" si="29"/>
        <v>0</v>
      </c>
      <c r="G95" s="238">
        <f t="shared" si="29"/>
        <v>0</v>
      </c>
      <c r="H95" s="238">
        <f t="shared" si="29"/>
        <v>0</v>
      </c>
      <c r="I95" s="238">
        <f t="shared" si="29"/>
        <v>0</v>
      </c>
      <c r="J95" s="238">
        <f t="shared" si="29"/>
        <v>0</v>
      </c>
      <c r="K95" s="238">
        <f t="shared" si="29"/>
        <v>0</v>
      </c>
      <c r="L95" s="238">
        <f t="shared" si="29"/>
        <v>0</v>
      </c>
      <c r="M95" s="238">
        <f t="shared" si="29"/>
        <v>0</v>
      </c>
      <c r="N95" s="238">
        <f t="shared" si="29"/>
        <v>0</v>
      </c>
      <c r="O95" s="238">
        <f t="shared" si="29"/>
        <v>0</v>
      </c>
      <c r="P95" s="238">
        <f t="shared" si="29"/>
        <v>0</v>
      </c>
      <c r="Q95" s="238">
        <f t="shared" si="29"/>
        <v>0</v>
      </c>
      <c r="R95" s="238">
        <f t="shared" si="29"/>
        <v>3787355</v>
      </c>
      <c r="S95" s="242">
        <f>SUM(S83:S86,S88:S94)</f>
        <v>3301460</v>
      </c>
      <c r="T95" s="238">
        <f>SUM(T83:T86,T88:T94)</f>
        <v>0</v>
      </c>
      <c r="U95" s="235"/>
    </row>
    <row r="96" spans="1:21" s="236" customFormat="1">
      <c r="A96" s="241" t="s">
        <v>522</v>
      </c>
      <c r="B96" s="238">
        <f>SUM(C96:D96)</f>
        <v>40030452</v>
      </c>
      <c r="C96" s="238">
        <f t="shared" ref="C96:R96" si="30">SUM(C62+C69+C76+C80+C95)</f>
        <v>40030452</v>
      </c>
      <c r="D96" s="238">
        <f t="shared" si="30"/>
        <v>0</v>
      </c>
      <c r="E96" s="238">
        <f t="shared" si="30"/>
        <v>20300020</v>
      </c>
      <c r="F96" s="238">
        <f t="shared" si="30"/>
        <v>1852000</v>
      </c>
      <c r="G96" s="238">
        <f t="shared" si="30"/>
        <v>8894090</v>
      </c>
      <c r="H96" s="238">
        <f t="shared" si="30"/>
        <v>1939794</v>
      </c>
      <c r="I96" s="238">
        <f t="shared" si="30"/>
        <v>2879448</v>
      </c>
      <c r="J96" s="238">
        <f t="shared" si="30"/>
        <v>800000</v>
      </c>
      <c r="K96" s="238">
        <f t="shared" si="30"/>
        <v>1000000</v>
      </c>
      <c r="L96" s="238">
        <f t="shared" si="30"/>
        <v>500000</v>
      </c>
      <c r="M96" s="238">
        <f t="shared" si="30"/>
        <v>375000</v>
      </c>
      <c r="N96" s="238">
        <f t="shared" si="30"/>
        <v>1490000</v>
      </c>
      <c r="O96" s="238">
        <f t="shared" si="30"/>
        <v>0</v>
      </c>
      <c r="P96" s="238">
        <f t="shared" si="30"/>
        <v>100</v>
      </c>
      <c r="Q96" s="238">
        <f t="shared" si="30"/>
        <v>0</v>
      </c>
      <c r="R96" s="238">
        <f t="shared" si="30"/>
        <v>40030452</v>
      </c>
      <c r="S96" s="242">
        <f>SUM(+S62+S69+S80+S95)</f>
        <v>35421566</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2800000</v>
      </c>
      <c r="C98" s="239">
        <v>2800000</v>
      </c>
      <c r="D98" s="239"/>
      <c r="E98" s="239">
        <f>C98-SUM(F98:Q98)</f>
        <v>2200000</v>
      </c>
      <c r="F98" s="239"/>
      <c r="G98" s="239"/>
      <c r="H98" s="239"/>
      <c r="I98" s="239"/>
      <c r="J98" s="239"/>
      <c r="K98" s="239"/>
      <c r="L98" s="239"/>
      <c r="M98" s="239"/>
      <c r="N98" s="239"/>
      <c r="O98" s="239">
        <v>600000</v>
      </c>
      <c r="P98" s="239"/>
      <c r="Q98" s="239"/>
      <c r="R98" s="239">
        <f>SUM(E98:Q98)</f>
        <v>2800000</v>
      </c>
      <c r="S98" s="239">
        <f>B98</f>
        <v>2800000</v>
      </c>
      <c r="T98" s="239"/>
      <c r="U98" s="235"/>
    </row>
    <row r="99" spans="1:21" s="236" customFormat="1">
      <c r="A99" s="237" t="s">
        <v>1933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1234</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2800000</v>
      </c>
      <c r="C103" s="238">
        <f t="shared" ref="C103:T103" si="31">SUM(C98:C102)</f>
        <v>2800000</v>
      </c>
      <c r="D103" s="238">
        <f t="shared" si="31"/>
        <v>0</v>
      </c>
      <c r="E103" s="238">
        <f t="shared" si="31"/>
        <v>2200000</v>
      </c>
      <c r="F103" s="238">
        <f t="shared" si="31"/>
        <v>0</v>
      </c>
      <c r="G103" s="238">
        <f t="shared" si="31"/>
        <v>0</v>
      </c>
      <c r="H103" s="238">
        <f t="shared" si="31"/>
        <v>0</v>
      </c>
      <c r="I103" s="238">
        <f t="shared" si="31"/>
        <v>0</v>
      </c>
      <c r="J103" s="238">
        <f t="shared" si="31"/>
        <v>0</v>
      </c>
      <c r="K103" s="238">
        <f t="shared" si="31"/>
        <v>0</v>
      </c>
      <c r="L103" s="238">
        <f t="shared" si="31"/>
        <v>0</v>
      </c>
      <c r="M103" s="238">
        <f t="shared" si="31"/>
        <v>0</v>
      </c>
      <c r="N103" s="238">
        <f t="shared" si="31"/>
        <v>0</v>
      </c>
      <c r="O103" s="238">
        <f t="shared" si="31"/>
        <v>600000</v>
      </c>
      <c r="P103" s="238">
        <f t="shared" si="31"/>
        <v>0</v>
      </c>
      <c r="Q103" s="238">
        <f t="shared" si="31"/>
        <v>0</v>
      </c>
      <c r="R103" s="238">
        <f t="shared" si="31"/>
        <v>2800000</v>
      </c>
      <c r="S103" s="242">
        <f t="shared" si="31"/>
        <v>2800000</v>
      </c>
      <c r="T103" s="242">
        <f t="shared" si="31"/>
        <v>0</v>
      </c>
      <c r="U103" s="235"/>
    </row>
    <row r="104" spans="1:21" s="236" customFormat="1">
      <c r="A104" s="241" t="s">
        <v>1153</v>
      </c>
      <c r="B104" s="242">
        <f>SUM(C104:D104)</f>
        <v>42830452</v>
      </c>
      <c r="C104" s="242">
        <f t="shared" ref="C104:R104" si="32">SUM(C96+C103)</f>
        <v>42830452</v>
      </c>
      <c r="D104" s="242">
        <f t="shared" si="32"/>
        <v>0</v>
      </c>
      <c r="E104" s="242">
        <f t="shared" si="32"/>
        <v>22500020</v>
      </c>
      <c r="F104" s="242">
        <f t="shared" si="32"/>
        <v>1852000</v>
      </c>
      <c r="G104" s="242">
        <f t="shared" si="32"/>
        <v>8894090</v>
      </c>
      <c r="H104" s="242">
        <f t="shared" si="32"/>
        <v>1939794</v>
      </c>
      <c r="I104" s="242">
        <f t="shared" si="32"/>
        <v>2879448</v>
      </c>
      <c r="J104" s="242">
        <f t="shared" si="32"/>
        <v>800000</v>
      </c>
      <c r="K104" s="242">
        <f t="shared" si="32"/>
        <v>1000000</v>
      </c>
      <c r="L104" s="242">
        <f t="shared" si="32"/>
        <v>500000</v>
      </c>
      <c r="M104" s="242">
        <f t="shared" si="32"/>
        <v>375000</v>
      </c>
      <c r="N104" s="242">
        <f t="shared" si="32"/>
        <v>1490000</v>
      </c>
      <c r="O104" s="242">
        <f t="shared" si="32"/>
        <v>600000</v>
      </c>
      <c r="P104" s="242">
        <f t="shared" si="32"/>
        <v>100</v>
      </c>
      <c r="Q104" s="242">
        <f t="shared" si="32"/>
        <v>0</v>
      </c>
      <c r="R104" s="238">
        <f t="shared" si="32"/>
        <v>42830452</v>
      </c>
      <c r="S104" s="242">
        <f>S96+S103</f>
        <v>38221566</v>
      </c>
      <c r="T104" s="242">
        <f>T96+T103</f>
        <v>0</v>
      </c>
      <c r="U104" s="235"/>
    </row>
    <row r="105" spans="1:21" s="251" customFormat="1">
      <c r="A105" s="777" t="s">
        <v>1305</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S104+S105</f>
        <v>38221566</v>
      </c>
      <c r="T106" s="242">
        <f>T104+T105</f>
        <v>0</v>
      </c>
      <c r="U106" s="254"/>
    </row>
    <row r="107" spans="1:21" s="256" customFormat="1">
      <c r="A107" s="255" t="s">
        <v>1105</v>
      </c>
      <c r="B107" s="250"/>
      <c r="C107" s="250"/>
      <c r="D107" s="250"/>
      <c r="E107" s="238">
        <f>Application!AO642</f>
        <v>22500020</v>
      </c>
      <c r="F107" s="238">
        <f>Application!AO629</f>
        <v>1852000</v>
      </c>
      <c r="G107" s="238">
        <f>Application!AO630</f>
        <v>8894090</v>
      </c>
      <c r="H107" s="238">
        <f>Application!AO631</f>
        <v>1939794</v>
      </c>
      <c r="I107" s="238">
        <f>Application!AO632</f>
        <v>2879448</v>
      </c>
      <c r="J107" s="238">
        <f>Application!AO633</f>
        <v>800000</v>
      </c>
      <c r="K107" s="238">
        <f>Application!AO634</f>
        <v>1000000</v>
      </c>
      <c r="L107" s="238">
        <f>Application!AO635</f>
        <v>500000</v>
      </c>
      <c r="M107" s="238">
        <f>Application!AO636</f>
        <v>375000</v>
      </c>
      <c r="N107" s="238">
        <f>Application!AO637</f>
        <v>1490000</v>
      </c>
      <c r="O107" s="238">
        <f>Application!AO638</f>
        <v>600000</v>
      </c>
      <c r="P107" s="238">
        <f>Application!AO639</f>
        <v>100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1299</v>
      </c>
      <c r="U121" s="550"/>
    </row>
    <row r="122" spans="1:21" s="251" customFormat="1">
      <c r="A122" s="252" t="s">
        <v>1284</v>
      </c>
      <c r="D122" s="1613" t="s">
        <v>1285</v>
      </c>
      <c r="E122" s="1613"/>
      <c r="F122" s="1613"/>
      <c r="U122" s="254"/>
    </row>
    <row r="123" spans="1:21" s="251" customFormat="1">
      <c r="A123" s="251" t="s">
        <v>1286</v>
      </c>
      <c r="B123" s="543"/>
      <c r="D123" s="1606" t="s">
        <v>1310</v>
      </c>
      <c r="E123" s="1523"/>
      <c r="F123" s="1523"/>
      <c r="G123" s="1523"/>
      <c r="H123" s="1523"/>
      <c r="I123" s="1523"/>
      <c r="J123" s="1523"/>
      <c r="K123" s="1523"/>
      <c r="L123" s="1523"/>
      <c r="M123" s="1523"/>
      <c r="N123" s="1523"/>
      <c r="O123" s="1523"/>
      <c r="P123" s="1523"/>
      <c r="Q123" s="1523"/>
      <c r="R123" s="1523"/>
      <c r="S123" s="1523"/>
      <c r="U123" s="254"/>
    </row>
    <row r="124" spans="1:21" s="251" customFormat="1" ht="12.75">
      <c r="A124" s="207" t="s">
        <v>1287</v>
      </c>
      <c r="B124" s="543"/>
      <c r="C124" s="207"/>
      <c r="D124" s="1523"/>
      <c r="E124" s="1523"/>
      <c r="F124" s="1523"/>
      <c r="G124" s="1523"/>
      <c r="H124" s="1523"/>
      <c r="I124" s="1523"/>
      <c r="J124" s="1523"/>
      <c r="K124" s="1523"/>
      <c r="L124" s="1523"/>
      <c r="M124" s="1523"/>
      <c r="N124" s="1523"/>
      <c r="O124" s="1523"/>
      <c r="P124" s="1523"/>
      <c r="Q124" s="1523"/>
      <c r="R124" s="1523"/>
      <c r="S124" s="1523"/>
      <c r="U124" s="254"/>
    </row>
    <row r="125" spans="1:21" s="251" customFormat="1" ht="12.75">
      <c r="A125" s="207" t="s">
        <v>1288</v>
      </c>
      <c r="B125" s="543"/>
      <c r="C125" s="207"/>
      <c r="D125" s="1523"/>
      <c r="E125" s="1523"/>
      <c r="F125" s="1523"/>
      <c r="G125" s="1523"/>
      <c r="H125" s="1523"/>
      <c r="I125" s="1523"/>
      <c r="J125" s="1523"/>
      <c r="K125" s="1523"/>
      <c r="L125" s="1523"/>
      <c r="M125" s="1523"/>
      <c r="N125" s="1523"/>
      <c r="O125" s="1523"/>
      <c r="P125" s="1523"/>
      <c r="Q125" s="1523"/>
      <c r="R125" s="1523"/>
      <c r="S125" s="1523"/>
      <c r="U125" s="254"/>
    </row>
    <row r="126" spans="1:21" s="251" customFormat="1" ht="12.75">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1291</v>
      </c>
      <c r="B128" s="543"/>
      <c r="C128" s="207"/>
      <c r="D128" s="1608"/>
      <c r="E128" s="1608"/>
      <c r="F128" s="1608"/>
      <c r="G128" s="1608"/>
      <c r="H128" s="1608"/>
      <c r="I128" s="207"/>
      <c r="J128" s="1605"/>
      <c r="K128" s="1605"/>
      <c r="L128" s="207"/>
      <c r="M128" s="207"/>
      <c r="N128" s="207"/>
      <c r="O128" s="207"/>
      <c r="P128" s="207"/>
      <c r="Q128" s="207"/>
      <c r="R128" s="207"/>
      <c r="S128" s="207"/>
      <c r="U128" s="254"/>
    </row>
    <row r="129" spans="1:21" s="251" customFormat="1" ht="12.75">
      <c r="A129" s="207" t="s">
        <v>497</v>
      </c>
      <c r="B129" s="543"/>
      <c r="C129" s="207"/>
      <c r="D129" s="1612" t="s">
        <v>1292</v>
      </c>
      <c r="E129" s="1612"/>
      <c r="F129" s="1612"/>
      <c r="G129" s="1612"/>
      <c r="H129" s="1612"/>
      <c r="I129" s="207"/>
      <c r="J129" s="207" t="s">
        <v>1293</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1294</v>
      </c>
      <c r="B131" s="544">
        <f>SUM(B123:B129)</f>
        <v>0</v>
      </c>
      <c r="C131" s="207"/>
      <c r="D131" s="1490"/>
      <c r="E131" s="1490"/>
      <c r="F131" s="1490"/>
      <c r="G131" s="1490"/>
      <c r="H131" s="1490"/>
      <c r="I131" s="207"/>
      <c r="J131" s="1490"/>
      <c r="K131" s="1490"/>
      <c r="L131" s="1490"/>
      <c r="M131" s="1490"/>
      <c r="N131" s="207"/>
      <c r="O131" s="207"/>
      <c r="P131" s="207"/>
      <c r="Q131" s="207"/>
      <c r="R131" s="207"/>
      <c r="S131" s="207"/>
      <c r="U131" s="254"/>
    </row>
    <row r="132" spans="1:21" s="251" customFormat="1" ht="12.75">
      <c r="A132" s="545"/>
      <c r="B132" s="207"/>
      <c r="C132" s="207"/>
      <c r="D132" s="1522" t="s">
        <v>1295</v>
      </c>
      <c r="E132" s="1522"/>
      <c r="F132" s="1522"/>
      <c r="G132" s="1522"/>
      <c r="H132" s="1522"/>
      <c r="I132" s="207"/>
      <c r="J132" s="1522" t="s">
        <v>1296</v>
      </c>
      <c r="K132" s="1522"/>
      <c r="L132" s="1522"/>
      <c r="M132" s="152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7"/>
      <c r="B138" s="1608"/>
      <c r="C138" s="1608"/>
      <c r="D138" s="349"/>
      <c r="E138" s="1605"/>
      <c r="F138" s="1605"/>
      <c r="G138" s="207"/>
      <c r="H138" s="207"/>
      <c r="I138" s="207"/>
      <c r="J138" s="207"/>
      <c r="K138" s="207"/>
      <c r="L138" s="207"/>
      <c r="M138" s="207"/>
      <c r="N138" s="207"/>
      <c r="O138" s="207"/>
      <c r="P138" s="207"/>
      <c r="Q138" s="207"/>
      <c r="R138" s="207"/>
      <c r="S138" s="207"/>
    </row>
    <row r="139" spans="1:21" ht="12" customHeight="1">
      <c r="A139" s="1604" t="s">
        <v>1298</v>
      </c>
      <c r="B139" s="1604"/>
      <c r="C139" s="1604"/>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T23" sqref="T23:X2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47" t="s">
        <v>1728</v>
      </c>
      <c r="B1" s="1648"/>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1648"/>
    </row>
    <row r="2" spans="1:40" ht="12.95" customHeight="1" thickBot="1">
      <c r="A2" s="1649"/>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t="s">
        <v>1807</v>
      </c>
    </row>
    <row r="7" spans="1:40" ht="12.95" customHeight="1">
      <c r="B7" s="6"/>
      <c r="C7" s="7"/>
      <c r="D7" s="7"/>
      <c r="E7" s="7"/>
      <c r="F7" s="7"/>
      <c r="G7" s="7"/>
      <c r="H7" s="7"/>
      <c r="I7" s="7"/>
      <c r="J7" s="7"/>
      <c r="K7" s="7"/>
      <c r="L7" s="7"/>
      <c r="M7" s="7"/>
      <c r="N7" s="7"/>
      <c r="O7" s="7"/>
      <c r="P7" s="7"/>
      <c r="Q7" s="7"/>
      <c r="R7" s="7"/>
      <c r="S7" s="7"/>
      <c r="T7" s="1633" t="str">
        <f>IF(T25=100%,'Sources and Basis Breakdown'!G2,'Sources and Basis Breakdown'!F2)</f>
        <v>70% PVC for New Const/
Rehabilitation
NON-DDA/
NON-QCT Building(s)</v>
      </c>
      <c r="U7" s="1633"/>
      <c r="V7" s="1633"/>
      <c r="W7" s="1633"/>
      <c r="X7" s="1633"/>
      <c r="Y7" s="1633" t="str">
        <f>IF(T25=100%,"",'Sources and Basis Breakdown'!G2)</f>
        <v/>
      </c>
      <c r="Z7" s="1633"/>
      <c r="AA7" s="1633"/>
      <c r="AB7" s="1633"/>
      <c r="AC7" s="1633"/>
      <c r="AD7" s="1633" t="str">
        <f>IF(T25=100%,'Sources and Basis Breakdown'!J2,'Sources and Basis Breakdown'!I2)</f>
        <v>30% PVC for Acquisition
NON-DDA/
NON-QCT Building(s)</v>
      </c>
      <c r="AE7" s="1633"/>
      <c r="AF7" s="1633"/>
      <c r="AG7" s="1633"/>
      <c r="AH7" s="1633"/>
      <c r="AI7" s="1633" t="str">
        <f>IF(T25=100%,"",'Sources and Basis Breakdown'!J2)</f>
        <v/>
      </c>
      <c r="AJ7" s="1633"/>
      <c r="AK7" s="1633"/>
      <c r="AL7" s="1633"/>
      <c r="AM7" s="1633"/>
    </row>
    <row r="8" spans="1:40" ht="12.95" customHeight="1">
      <c r="B8" s="202"/>
      <c r="T8" s="1633"/>
      <c r="U8" s="1633"/>
      <c r="V8" s="1633"/>
      <c r="W8" s="1633"/>
      <c r="X8" s="1633"/>
      <c r="Y8" s="1633"/>
      <c r="Z8" s="1633"/>
      <c r="AA8" s="1633"/>
      <c r="AB8" s="1633"/>
      <c r="AC8" s="1633"/>
      <c r="AD8" s="1633"/>
      <c r="AE8" s="1633"/>
      <c r="AF8" s="1633"/>
      <c r="AG8" s="1633"/>
      <c r="AH8" s="1633"/>
      <c r="AI8" s="1633"/>
      <c r="AJ8" s="1633"/>
      <c r="AK8" s="1633"/>
      <c r="AL8" s="1633"/>
      <c r="AM8" s="1633"/>
    </row>
    <row r="9" spans="1:40" ht="12.95" customHeight="1">
      <c r="B9" s="202"/>
      <c r="T9" s="1633"/>
      <c r="U9" s="1633"/>
      <c r="V9" s="1633"/>
      <c r="W9" s="1633"/>
      <c r="X9" s="1633"/>
      <c r="Y9" s="1633"/>
      <c r="Z9" s="1633"/>
      <c r="AA9" s="1633"/>
      <c r="AB9" s="1633"/>
      <c r="AC9" s="1633"/>
      <c r="AD9" s="1633"/>
      <c r="AE9" s="1633"/>
      <c r="AF9" s="1633"/>
      <c r="AG9" s="1633"/>
      <c r="AH9" s="1633"/>
      <c r="AI9" s="1633"/>
      <c r="AJ9" s="1633"/>
      <c r="AK9" s="1633"/>
      <c r="AL9" s="1633"/>
      <c r="AM9" s="1633"/>
    </row>
    <row r="10" spans="1:40" ht="12.95" customHeight="1">
      <c r="B10" s="53"/>
      <c r="C10" s="54"/>
      <c r="D10" s="54"/>
      <c r="E10" s="54"/>
      <c r="F10" s="54"/>
      <c r="G10" s="54"/>
      <c r="H10" s="54"/>
      <c r="I10" s="54"/>
      <c r="J10" s="54"/>
      <c r="K10" s="54"/>
      <c r="L10" s="54"/>
      <c r="M10" s="54"/>
      <c r="N10" s="54"/>
      <c r="O10" s="54"/>
      <c r="P10" s="54"/>
      <c r="Q10" s="54"/>
      <c r="R10" s="54"/>
      <c r="S10" s="54"/>
      <c r="T10" s="1633"/>
      <c r="U10" s="1633"/>
      <c r="V10" s="1633"/>
      <c r="W10" s="1633"/>
      <c r="X10" s="1633"/>
      <c r="Y10" s="1633"/>
      <c r="Z10" s="1633"/>
      <c r="AA10" s="1633"/>
      <c r="AB10" s="1633"/>
      <c r="AC10" s="1633"/>
      <c r="AD10" s="1633"/>
      <c r="AE10" s="1633"/>
      <c r="AF10" s="1633"/>
      <c r="AG10" s="1633"/>
      <c r="AH10" s="1633"/>
      <c r="AI10" s="1633"/>
      <c r="AJ10" s="1633"/>
      <c r="AK10" s="1633"/>
      <c r="AL10" s="1633"/>
      <c r="AM10" s="1633"/>
    </row>
    <row r="11" spans="1:40" ht="12.95" customHeight="1">
      <c r="B11" s="992" t="s">
        <v>506</v>
      </c>
      <c r="C11" s="993"/>
      <c r="D11" s="993"/>
      <c r="E11" s="993"/>
      <c r="F11" s="993"/>
      <c r="G11" s="993"/>
      <c r="H11" s="993"/>
      <c r="I11" s="993"/>
      <c r="J11" s="993"/>
      <c r="K11" s="993"/>
      <c r="L11" s="993"/>
      <c r="M11" s="993"/>
      <c r="N11" s="993"/>
      <c r="O11" s="993"/>
      <c r="P11" s="993"/>
      <c r="Q11" s="993"/>
      <c r="R11" s="993"/>
      <c r="S11" s="994"/>
      <c r="T11" s="1641">
        <f>IF('Sources and Basis Breakdown'!F105=0,'Sources and Basis Breakdown'!E105,'Sources and Basis Breakdown'!F105)</f>
        <v>38221566</v>
      </c>
      <c r="U11" s="1634"/>
      <c r="V11" s="1634"/>
      <c r="W11" s="1634"/>
      <c r="X11" s="1634"/>
      <c r="Y11" s="1650">
        <f>IF(Y7="",0,IF('Sources and Basis Breakdown'!G105+'Sources and Basis Breakdown'!F105='Sources and Basis Breakdown'!E105,'Sources and Basis Breakdown'!G105,0))</f>
        <v>0</v>
      </c>
      <c r="Z11" s="1634"/>
      <c r="AA11" s="1634"/>
      <c r="AB11" s="1634"/>
      <c r="AC11" s="1634"/>
      <c r="AD11" s="1634">
        <f>IF('Sources and Basis Breakdown'!I105=0,'Sources and Basis Breakdown'!H105,'Sources and Basis Breakdown'!I105)</f>
        <v>0</v>
      </c>
      <c r="AE11" s="1634"/>
      <c r="AF11" s="1634"/>
      <c r="AG11" s="1634"/>
      <c r="AH11" s="1634"/>
      <c r="AI11" s="1634">
        <f>IF(AI7="",0,IF('Sources and Basis Breakdown'!I105+'Sources and Basis Breakdown'!J105='Sources and Basis Breakdown'!H105,'Sources and Basis Breakdown'!J105,0))</f>
        <v>0</v>
      </c>
      <c r="AJ11" s="1634"/>
      <c r="AK11" s="1634"/>
      <c r="AL11" s="1634"/>
      <c r="AM11" s="1634"/>
    </row>
    <row r="12" spans="1:40" ht="12.95" customHeight="1">
      <c r="B12" s="1635" t="s">
        <v>446</v>
      </c>
      <c r="C12" s="1579"/>
      <c r="D12" s="1579"/>
      <c r="E12" s="1579"/>
      <c r="F12" s="1579"/>
      <c r="G12" s="1579"/>
      <c r="H12" s="1579"/>
      <c r="I12" s="1579"/>
      <c r="J12" s="1579"/>
      <c r="K12" s="1579"/>
      <c r="L12" s="1579"/>
      <c r="M12" s="1579"/>
      <c r="N12" s="1579"/>
      <c r="O12" s="1579"/>
      <c r="P12" s="1579"/>
      <c r="Q12" s="1579"/>
      <c r="R12" s="1579"/>
      <c r="S12" s="1636"/>
      <c r="T12" s="1644"/>
      <c r="U12" s="1645"/>
      <c r="V12" s="1645"/>
      <c r="W12" s="1645"/>
      <c r="X12" s="1646"/>
      <c r="Y12" s="1644"/>
      <c r="Z12" s="1645"/>
      <c r="AA12" s="1645"/>
      <c r="AB12" s="1645"/>
      <c r="AC12" s="1646"/>
      <c r="AD12" s="1644"/>
      <c r="AE12" s="1645"/>
      <c r="AF12" s="1645"/>
      <c r="AG12" s="1645"/>
      <c r="AH12" s="1646"/>
      <c r="AI12" s="1644"/>
      <c r="AJ12" s="1645"/>
      <c r="AK12" s="1645"/>
      <c r="AL12" s="1645"/>
      <c r="AM12" s="1646"/>
    </row>
    <row r="13" spans="1:40" ht="12.95" customHeight="1">
      <c r="B13" s="8"/>
      <c r="C13" s="1637" t="s">
        <v>1697</v>
      </c>
      <c r="D13" s="1638"/>
      <c r="E13" s="1638"/>
      <c r="F13" s="1638"/>
      <c r="G13" s="1638"/>
      <c r="H13" s="1638"/>
      <c r="I13" s="1638"/>
      <c r="J13" s="1638"/>
      <c r="K13" s="1638"/>
      <c r="L13" s="1638"/>
      <c r="M13" s="1638"/>
      <c r="N13" s="1638"/>
      <c r="O13" s="1638"/>
      <c r="P13" s="1638"/>
      <c r="Q13" s="1638"/>
      <c r="R13" s="1638"/>
      <c r="S13" s="1639"/>
      <c r="T13" s="1642"/>
      <c r="U13" s="1643"/>
      <c r="V13" s="1643"/>
      <c r="W13" s="1643"/>
      <c r="X13" s="1643"/>
      <c r="Y13" s="1642"/>
      <c r="Z13" s="1643"/>
      <c r="AA13" s="1643"/>
      <c r="AB13" s="1643"/>
      <c r="AC13" s="1643"/>
      <c r="AD13" s="1643"/>
      <c r="AE13" s="1643"/>
      <c r="AF13" s="1643"/>
      <c r="AG13" s="1643"/>
      <c r="AH13" s="1643"/>
      <c r="AI13" s="1643"/>
      <c r="AJ13" s="1643"/>
      <c r="AK13" s="1643"/>
      <c r="AL13" s="1643"/>
      <c r="AM13" s="1643"/>
    </row>
    <row r="14" spans="1:40" ht="12.95" customHeight="1">
      <c r="B14" s="8"/>
      <c r="C14" s="1638" t="s">
        <v>766</v>
      </c>
      <c r="D14" s="1638"/>
      <c r="E14" s="1638"/>
      <c r="F14" s="1638"/>
      <c r="G14" s="1638"/>
      <c r="H14" s="1638"/>
      <c r="I14" s="1638"/>
      <c r="J14" s="1638"/>
      <c r="K14" s="1638"/>
      <c r="L14" s="1638"/>
      <c r="M14" s="1638"/>
      <c r="N14" s="1638"/>
      <c r="O14" s="1638"/>
      <c r="P14" s="1638"/>
      <c r="Q14" s="1638"/>
      <c r="R14" s="1638"/>
      <c r="S14" s="1639"/>
      <c r="T14" s="1132"/>
      <c r="U14" s="1112"/>
      <c r="V14" s="1112"/>
      <c r="W14" s="1112"/>
      <c r="X14" s="1112"/>
      <c r="Y14" s="1132"/>
      <c r="Z14" s="1112"/>
      <c r="AA14" s="1112"/>
      <c r="AB14" s="1112"/>
      <c r="AC14" s="1112"/>
      <c r="AD14" s="1112"/>
      <c r="AE14" s="1112"/>
      <c r="AF14" s="1112"/>
      <c r="AG14" s="1112"/>
      <c r="AH14" s="1112"/>
      <c r="AI14" s="1112"/>
      <c r="AJ14" s="1112"/>
      <c r="AK14" s="1112"/>
      <c r="AL14" s="1112"/>
      <c r="AM14" s="1112"/>
    </row>
    <row r="15" spans="1:40" ht="12.95" customHeight="1">
      <c r="B15" s="8"/>
      <c r="C15" s="1638" t="s">
        <v>767</v>
      </c>
      <c r="D15" s="1638"/>
      <c r="E15" s="1638"/>
      <c r="F15" s="1638"/>
      <c r="G15" s="1638"/>
      <c r="H15" s="1638"/>
      <c r="I15" s="1638"/>
      <c r="J15" s="1638"/>
      <c r="K15" s="1638"/>
      <c r="L15" s="1638"/>
      <c r="M15" s="1638"/>
      <c r="N15" s="1638"/>
      <c r="O15" s="1638"/>
      <c r="P15" s="1638"/>
      <c r="Q15" s="1638"/>
      <c r="R15" s="1638"/>
      <c r="S15" s="1639"/>
      <c r="T15" s="1132"/>
      <c r="U15" s="1112"/>
      <c r="V15" s="1112"/>
      <c r="W15" s="1112"/>
      <c r="X15" s="1112"/>
      <c r="Y15" s="1132"/>
      <c r="Z15" s="1112"/>
      <c r="AA15" s="1112"/>
      <c r="AB15" s="1112"/>
      <c r="AC15" s="1112"/>
      <c r="AD15" s="1112"/>
      <c r="AE15" s="1112"/>
      <c r="AF15" s="1112"/>
      <c r="AG15" s="1112"/>
      <c r="AH15" s="1112"/>
      <c r="AI15" s="1112"/>
      <c r="AJ15" s="1112"/>
      <c r="AK15" s="1112"/>
      <c r="AL15" s="1112"/>
      <c r="AM15" s="1112"/>
    </row>
    <row r="16" spans="1:40" ht="12.95" customHeight="1">
      <c r="B16" s="8"/>
      <c r="C16" s="1637" t="s">
        <v>1010</v>
      </c>
      <c r="D16" s="1637"/>
      <c r="E16" s="1637"/>
      <c r="F16" s="1637"/>
      <c r="G16" s="1637"/>
      <c r="H16" s="1637"/>
      <c r="I16" s="1637"/>
      <c r="J16" s="1637"/>
      <c r="K16" s="1637"/>
      <c r="L16" s="1637"/>
      <c r="M16" s="1637"/>
      <c r="N16" s="1637"/>
      <c r="O16" s="1637"/>
      <c r="P16" s="1637"/>
      <c r="Q16" s="1637"/>
      <c r="R16" s="1637"/>
      <c r="S16" s="1640"/>
      <c r="T16" s="1132"/>
      <c r="U16" s="1112"/>
      <c r="V16" s="1112"/>
      <c r="W16" s="1112"/>
      <c r="X16" s="1112"/>
      <c r="Y16" s="1132"/>
      <c r="Z16" s="1112"/>
      <c r="AA16" s="1112"/>
      <c r="AB16" s="1112"/>
      <c r="AC16" s="1112"/>
      <c r="AD16" s="1112"/>
      <c r="AE16" s="1112"/>
      <c r="AF16" s="1112"/>
      <c r="AG16" s="1112"/>
      <c r="AH16" s="1112"/>
      <c r="AI16" s="1112"/>
      <c r="AJ16" s="1112"/>
      <c r="AK16" s="1112"/>
      <c r="AL16" s="1112"/>
      <c r="AM16" s="1112"/>
    </row>
    <row r="17" spans="1:39" ht="12.95" customHeight="1">
      <c r="B17" s="8"/>
      <c r="C17" s="1638" t="s">
        <v>768</v>
      </c>
      <c r="D17" s="1638"/>
      <c r="E17" s="1638"/>
      <c r="F17" s="1638"/>
      <c r="G17" s="1638"/>
      <c r="H17" s="1638"/>
      <c r="I17" s="1638"/>
      <c r="J17" s="1638"/>
      <c r="K17" s="1638"/>
      <c r="L17" s="1638"/>
      <c r="M17" s="1638"/>
      <c r="N17" s="1638"/>
      <c r="O17" s="1638"/>
      <c r="P17" s="1638"/>
      <c r="Q17" s="1638"/>
      <c r="R17" s="1638"/>
      <c r="S17" s="1639"/>
      <c r="T17" s="1132"/>
      <c r="U17" s="1112"/>
      <c r="V17" s="1112"/>
      <c r="W17" s="1112"/>
      <c r="X17" s="1112"/>
      <c r="Y17" s="1132"/>
      <c r="Z17" s="1112"/>
      <c r="AA17" s="1112"/>
      <c r="AB17" s="1112"/>
      <c r="AC17" s="1112"/>
      <c r="AD17" s="1112"/>
      <c r="AE17" s="1112"/>
      <c r="AF17" s="1112"/>
      <c r="AG17" s="1112"/>
      <c r="AH17" s="1112"/>
      <c r="AI17" s="1112"/>
      <c r="AJ17" s="1112"/>
      <c r="AK17" s="1112"/>
      <c r="AL17" s="1112"/>
      <c r="AM17" s="1112"/>
    </row>
    <row r="18" spans="1:39" ht="12.95" customHeight="1">
      <c r="B18" s="937"/>
      <c r="C18" s="1614" t="s">
        <v>1211</v>
      </c>
      <c r="D18" s="1614"/>
      <c r="E18" s="1614"/>
      <c r="F18" s="1614"/>
      <c r="G18" s="1614"/>
      <c r="H18" s="1614"/>
      <c r="I18" s="1614"/>
      <c r="J18" s="1614"/>
      <c r="K18" s="1614"/>
      <c r="L18" s="1614"/>
      <c r="M18" s="1614"/>
      <c r="N18" s="1614"/>
      <c r="O18" s="1614"/>
      <c r="P18" s="1614"/>
      <c r="Q18" s="1614"/>
      <c r="R18" s="1614"/>
      <c r="S18" s="1615"/>
      <c r="T18" s="1130"/>
      <c r="U18" s="1131"/>
      <c r="V18" s="1131"/>
      <c r="W18" s="1131"/>
      <c r="X18" s="1132"/>
      <c r="Y18" s="1132"/>
      <c r="Z18" s="1112"/>
      <c r="AA18" s="1112"/>
      <c r="AB18" s="1112"/>
      <c r="AC18" s="1112"/>
      <c r="AD18" s="1112"/>
      <c r="AE18" s="1112"/>
      <c r="AF18" s="1112"/>
      <c r="AG18" s="1112"/>
      <c r="AH18" s="1112"/>
      <c r="AI18" s="1112"/>
      <c r="AJ18" s="1112"/>
      <c r="AK18" s="1112"/>
      <c r="AL18" s="1112"/>
      <c r="AM18" s="1112"/>
    </row>
    <row r="19" spans="1:39" ht="12.95" customHeight="1">
      <c r="B19" s="481"/>
      <c r="C19" s="1614" t="s">
        <v>1211</v>
      </c>
      <c r="D19" s="1614"/>
      <c r="E19" s="1614"/>
      <c r="F19" s="1614"/>
      <c r="G19" s="1614"/>
      <c r="H19" s="1614"/>
      <c r="I19" s="1614"/>
      <c r="J19" s="1614"/>
      <c r="K19" s="1614"/>
      <c r="L19" s="1614"/>
      <c r="M19" s="1614"/>
      <c r="N19" s="1614"/>
      <c r="O19" s="1614"/>
      <c r="P19" s="1614"/>
      <c r="Q19" s="1614"/>
      <c r="R19" s="1614"/>
      <c r="S19" s="1615"/>
      <c r="T19" s="1132"/>
      <c r="U19" s="1112"/>
      <c r="V19" s="1112"/>
      <c r="W19" s="1112"/>
      <c r="X19" s="1112"/>
      <c r="Y19" s="1132"/>
      <c r="Z19" s="1112"/>
      <c r="AA19" s="1112"/>
      <c r="AB19" s="1112"/>
      <c r="AC19" s="1112"/>
      <c r="AD19" s="1112"/>
      <c r="AE19" s="1112"/>
      <c r="AF19" s="1112"/>
      <c r="AG19" s="1112"/>
      <c r="AH19" s="1112"/>
      <c r="AI19" s="1112"/>
      <c r="AJ19" s="1112"/>
      <c r="AK19" s="1112"/>
      <c r="AL19" s="1112"/>
      <c r="AM19" s="1112"/>
    </row>
    <row r="20" spans="1:39" ht="12.95" customHeight="1">
      <c r="B20" s="992" t="s">
        <v>769</v>
      </c>
      <c r="C20" s="993"/>
      <c r="D20" s="993"/>
      <c r="E20" s="993"/>
      <c r="F20" s="993"/>
      <c r="G20" s="993"/>
      <c r="H20" s="993"/>
      <c r="I20" s="993"/>
      <c r="J20" s="993"/>
      <c r="K20" s="993"/>
      <c r="L20" s="993"/>
      <c r="M20" s="993"/>
      <c r="N20" s="993"/>
      <c r="O20" s="993"/>
      <c r="P20" s="993"/>
      <c r="Q20" s="993"/>
      <c r="R20" s="993"/>
      <c r="S20" s="994"/>
      <c r="T20" s="1626">
        <f>SUM(T13:X19)</f>
        <v>0</v>
      </c>
      <c r="U20" s="991"/>
      <c r="V20" s="991"/>
      <c r="W20" s="991"/>
      <c r="X20" s="991"/>
      <c r="Y20" s="1626">
        <f>SUM(Y13:AC19)</f>
        <v>0</v>
      </c>
      <c r="Z20" s="991"/>
      <c r="AA20" s="991"/>
      <c r="AB20" s="991"/>
      <c r="AC20" s="991"/>
      <c r="AD20" s="991">
        <f>SUM(AD13:AH19)</f>
        <v>0</v>
      </c>
      <c r="AE20" s="991"/>
      <c r="AF20" s="991"/>
      <c r="AG20" s="991"/>
      <c r="AH20" s="991"/>
      <c r="AI20" s="991">
        <f>SUM(AI13:AM19)</f>
        <v>0</v>
      </c>
      <c r="AJ20" s="991"/>
      <c r="AK20" s="991"/>
      <c r="AL20" s="991"/>
      <c r="AM20" s="991"/>
    </row>
    <row r="21" spans="1:39" ht="12.95" customHeight="1">
      <c r="B21" s="992" t="s">
        <v>1696</v>
      </c>
      <c r="C21" s="993"/>
      <c r="D21" s="993"/>
      <c r="E21" s="993"/>
      <c r="F21" s="993"/>
      <c r="G21" s="993"/>
      <c r="H21" s="993"/>
      <c r="I21" s="993"/>
      <c r="J21" s="993"/>
      <c r="K21" s="993"/>
      <c r="L21" s="993"/>
      <c r="M21" s="993"/>
      <c r="N21" s="993"/>
      <c r="O21" s="993"/>
      <c r="P21" s="993"/>
      <c r="Q21" s="993"/>
      <c r="R21" s="993"/>
      <c r="S21" s="994"/>
      <c r="T21" s="1132">
        <v>7110455</v>
      </c>
      <c r="U21" s="1112"/>
      <c r="V21" s="1112"/>
      <c r="W21" s="1112"/>
      <c r="X21" s="1112"/>
      <c r="Y21" s="1132"/>
      <c r="Z21" s="1112"/>
      <c r="AA21" s="1112"/>
      <c r="AB21" s="1112"/>
      <c r="AC21" s="1112"/>
      <c r="AD21" s="1132"/>
      <c r="AE21" s="1112"/>
      <c r="AF21" s="1112"/>
      <c r="AG21" s="1112"/>
      <c r="AH21" s="1112"/>
      <c r="AI21" s="1132"/>
      <c r="AJ21" s="1112"/>
      <c r="AK21" s="1112"/>
      <c r="AL21" s="1112"/>
      <c r="AM21" s="1112"/>
    </row>
    <row r="22" spans="1:39" ht="12.95" customHeight="1">
      <c r="B22" s="992" t="s">
        <v>770</v>
      </c>
      <c r="C22" s="993"/>
      <c r="D22" s="993"/>
      <c r="E22" s="993"/>
      <c r="F22" s="993"/>
      <c r="G22" s="993"/>
      <c r="H22" s="993"/>
      <c r="I22" s="993"/>
      <c r="J22" s="993"/>
      <c r="K22" s="993"/>
      <c r="L22" s="993"/>
      <c r="M22" s="993"/>
      <c r="N22" s="993"/>
      <c r="O22" s="993"/>
      <c r="P22" s="993"/>
      <c r="Q22" s="993"/>
      <c r="R22" s="993"/>
      <c r="S22" s="994"/>
      <c r="T22" s="1627">
        <f>(ABS(T20)+ABS(T21))*-1</f>
        <v>-7110455</v>
      </c>
      <c r="U22" s="1628"/>
      <c r="V22" s="1628"/>
      <c r="W22" s="1628"/>
      <c r="X22" s="1628"/>
      <c r="Y22" s="1627">
        <f>(ABS(Y20)+ABS(Y21))*-1</f>
        <v>0</v>
      </c>
      <c r="Z22" s="1628"/>
      <c r="AA22" s="1628"/>
      <c r="AB22" s="1628"/>
      <c r="AC22" s="1628"/>
      <c r="AD22" s="1627">
        <f>(ABS(AD20)+ABS(AD21))*-1</f>
        <v>0</v>
      </c>
      <c r="AE22" s="1628"/>
      <c r="AF22" s="1628"/>
      <c r="AG22" s="1628"/>
      <c r="AH22" s="1628"/>
      <c r="AI22" s="1627">
        <f>(ABS(AI20)+ABS(AI21))*-1</f>
        <v>0</v>
      </c>
      <c r="AJ22" s="1628"/>
      <c r="AK22" s="1628"/>
      <c r="AL22" s="1628"/>
      <c r="AM22" s="1628"/>
    </row>
    <row r="23" spans="1:39" ht="12.95" customHeight="1">
      <c r="B23" s="992" t="s">
        <v>1881</v>
      </c>
      <c r="C23" s="993"/>
      <c r="D23" s="993"/>
      <c r="E23" s="993"/>
      <c r="F23" s="993"/>
      <c r="G23" s="993"/>
      <c r="H23" s="993"/>
      <c r="I23" s="993"/>
      <c r="J23" s="993"/>
      <c r="K23" s="993"/>
      <c r="L23" s="993"/>
      <c r="M23" s="993"/>
      <c r="N23" s="993"/>
      <c r="O23" s="993"/>
      <c r="P23" s="993"/>
      <c r="Q23" s="993"/>
      <c r="R23" s="993"/>
      <c r="S23" s="994"/>
      <c r="T23" s="1626">
        <f>T11+T22</f>
        <v>31111111</v>
      </c>
      <c r="U23" s="991"/>
      <c r="V23" s="991"/>
      <c r="W23" s="991"/>
      <c r="X23" s="991"/>
      <c r="Y23" s="1626">
        <f>Y11+Y22</f>
        <v>0</v>
      </c>
      <c r="Z23" s="991"/>
      <c r="AA23" s="991"/>
      <c r="AB23" s="991"/>
      <c r="AC23" s="991"/>
      <c r="AD23" s="1626">
        <f>IF(AD11=AD21,0,AD11)</f>
        <v>0</v>
      </c>
      <c r="AE23" s="991"/>
      <c r="AF23" s="991"/>
      <c r="AG23" s="991"/>
      <c r="AH23" s="991"/>
      <c r="AI23" s="1626">
        <f>IF(AI11=AI21,0,AI11)</f>
        <v>0</v>
      </c>
      <c r="AJ23" s="991"/>
      <c r="AK23" s="991"/>
      <c r="AL23" s="991"/>
      <c r="AM23" s="991"/>
    </row>
    <row r="24" spans="1:39" ht="12.95" customHeight="1">
      <c r="B24" s="992" t="s">
        <v>1212</v>
      </c>
      <c r="C24" s="993"/>
      <c r="D24" s="993"/>
      <c r="E24" s="993"/>
      <c r="F24" s="993"/>
      <c r="G24" s="993"/>
      <c r="H24" s="993"/>
      <c r="I24" s="993"/>
      <c r="J24" s="993"/>
      <c r="K24" s="993"/>
      <c r="L24" s="993"/>
      <c r="M24" s="993"/>
      <c r="N24" s="993"/>
      <c r="O24" s="993"/>
      <c r="P24" s="993"/>
      <c r="Q24" s="993"/>
      <c r="R24" s="993"/>
      <c r="S24" s="994"/>
      <c r="T24" s="1624">
        <f>Application!AJ1029</f>
        <v>44329508.600000001</v>
      </c>
      <c r="U24" s="1625"/>
      <c r="V24" s="1625"/>
      <c r="W24" s="1625"/>
      <c r="X24" s="1625"/>
      <c r="Y24" s="1625"/>
      <c r="Z24" s="1625"/>
      <c r="AA24" s="1625"/>
      <c r="AB24" s="1625"/>
      <c r="AC24" s="1625"/>
      <c r="AD24" s="1625"/>
      <c r="AE24" s="1625"/>
      <c r="AF24" s="1625"/>
      <c r="AG24" s="1625"/>
      <c r="AH24" s="1625"/>
      <c r="AI24" s="1625"/>
      <c r="AJ24" s="1625"/>
      <c r="AK24" s="1625"/>
      <c r="AL24" s="1625"/>
      <c r="AM24" s="1626"/>
    </row>
    <row r="25" spans="1:39" ht="12.95" customHeight="1">
      <c r="B25" s="1616" t="s">
        <v>1883</v>
      </c>
      <c r="C25" s="1617"/>
      <c r="D25" s="1617"/>
      <c r="E25" s="1617"/>
      <c r="F25" s="1617"/>
      <c r="G25" s="1617"/>
      <c r="H25" s="1617"/>
      <c r="I25" s="1617"/>
      <c r="J25" s="1617"/>
      <c r="K25" s="1617"/>
      <c r="L25" s="1617"/>
      <c r="M25" s="1617"/>
      <c r="N25" s="1617"/>
      <c r="O25" s="1617"/>
      <c r="P25" s="1617"/>
      <c r="Q25" s="1617"/>
      <c r="R25" s="1617"/>
      <c r="S25" s="1618"/>
      <c r="T25" s="1630">
        <f>IF(OR(AND(Application!T193="no",Application!T194="no",Application!T196="no",Application!Y211="no"),Application!T195="yes"),1,1.3)</f>
        <v>1</v>
      </c>
      <c r="U25" s="1631"/>
      <c r="V25" s="1631"/>
      <c r="W25" s="1631"/>
      <c r="X25" s="1631"/>
      <c r="Y25" s="1630">
        <v>1</v>
      </c>
      <c r="Z25" s="1631"/>
      <c r="AA25" s="1631"/>
      <c r="AB25" s="1631"/>
      <c r="AC25" s="1632"/>
      <c r="AD25" s="1630">
        <v>1</v>
      </c>
      <c r="AE25" s="1631"/>
      <c r="AF25" s="1631"/>
      <c r="AG25" s="1631"/>
      <c r="AH25" s="1632"/>
      <c r="AI25" s="1630">
        <v>1</v>
      </c>
      <c r="AJ25" s="1631"/>
      <c r="AK25" s="1631"/>
      <c r="AL25" s="1631"/>
      <c r="AM25" s="1632"/>
    </row>
    <row r="26" spans="1:39" ht="12.95" customHeight="1">
      <c r="B26" s="992" t="s">
        <v>772</v>
      </c>
      <c r="C26" s="993"/>
      <c r="D26" s="993"/>
      <c r="E26" s="993"/>
      <c r="F26" s="993"/>
      <c r="G26" s="993"/>
      <c r="H26" s="993"/>
      <c r="I26" s="993"/>
      <c r="J26" s="993"/>
      <c r="K26" s="993"/>
      <c r="L26" s="993"/>
      <c r="M26" s="993"/>
      <c r="N26" s="993"/>
      <c r="O26" s="993"/>
      <c r="P26" s="993"/>
      <c r="Q26" s="993"/>
      <c r="R26" s="993"/>
      <c r="S26" s="994"/>
      <c r="T26" s="1066">
        <f>T23*T25</f>
        <v>31111111</v>
      </c>
      <c r="U26" s="1629"/>
      <c r="V26" s="1629"/>
      <c r="W26" s="1629"/>
      <c r="X26" s="1629"/>
      <c r="Y26" s="1066">
        <f>Y23*Y25</f>
        <v>0</v>
      </c>
      <c r="Z26" s="1629"/>
      <c r="AA26" s="1629"/>
      <c r="AB26" s="1629"/>
      <c r="AC26" s="1629"/>
      <c r="AD26" s="1066">
        <f>AD23*AD25</f>
        <v>0</v>
      </c>
      <c r="AE26" s="1629"/>
      <c r="AF26" s="1629"/>
      <c r="AG26" s="1629"/>
      <c r="AH26" s="1629"/>
      <c r="AI26" s="1066">
        <f>AI23*AI25</f>
        <v>0</v>
      </c>
      <c r="AJ26" s="1629"/>
      <c r="AK26" s="1629"/>
      <c r="AL26" s="1629"/>
      <c r="AM26" s="1629"/>
    </row>
    <row r="27" spans="1:39" ht="12.95" customHeight="1">
      <c r="A27" s="4"/>
      <c r="B27" s="1619" t="s">
        <v>877</v>
      </c>
      <c r="C27" s="1620"/>
      <c r="D27" s="1620"/>
      <c r="E27" s="1620"/>
      <c r="F27" s="1620"/>
      <c r="G27" s="1620"/>
      <c r="H27" s="1620"/>
      <c r="I27" s="1620"/>
      <c r="J27" s="1620"/>
      <c r="K27" s="1620"/>
      <c r="L27" s="1620"/>
      <c r="M27" s="1620"/>
      <c r="N27" s="1620"/>
      <c r="O27" s="1620"/>
      <c r="P27" s="1620"/>
      <c r="Q27" s="1620"/>
      <c r="R27" s="1620"/>
      <c r="S27" s="1621"/>
      <c r="T27" s="1622">
        <f>Application!AG446</f>
        <v>1</v>
      </c>
      <c r="U27" s="1623"/>
      <c r="V27" s="1623"/>
      <c r="W27" s="1623"/>
      <c r="X27" s="1623"/>
      <c r="Y27" s="1622">
        <f>Application!AG446</f>
        <v>1</v>
      </c>
      <c r="Z27" s="1623"/>
      <c r="AA27" s="1623"/>
      <c r="AB27" s="1623"/>
      <c r="AC27" s="1623"/>
      <c r="AD27" s="1622">
        <f>Application!AG446</f>
        <v>1</v>
      </c>
      <c r="AE27" s="1623"/>
      <c r="AF27" s="1623"/>
      <c r="AG27" s="1623"/>
      <c r="AH27" s="1623"/>
      <c r="AI27" s="1622">
        <f>Application!AG446</f>
        <v>1</v>
      </c>
      <c r="AJ27" s="1623"/>
      <c r="AK27" s="1623"/>
      <c r="AL27" s="1623"/>
      <c r="AM27" s="1623"/>
    </row>
    <row r="28" spans="1:39" ht="12.95" customHeight="1">
      <c r="A28" s="3"/>
      <c r="B28" s="992" t="s">
        <v>841</v>
      </c>
      <c r="C28" s="993"/>
      <c r="D28" s="993"/>
      <c r="E28" s="993"/>
      <c r="F28" s="993"/>
      <c r="G28" s="993"/>
      <c r="H28" s="993"/>
      <c r="I28" s="993"/>
      <c r="J28" s="993"/>
      <c r="K28" s="993"/>
      <c r="L28" s="993"/>
      <c r="M28" s="993"/>
      <c r="N28" s="993"/>
      <c r="O28" s="993"/>
      <c r="P28" s="993"/>
      <c r="Q28" s="993"/>
      <c r="R28" s="993"/>
      <c r="S28" s="994"/>
      <c r="T28" s="1066">
        <f>IF(ISERROR((T26*T27)),0,(T26*T27))</f>
        <v>31111111</v>
      </c>
      <c r="U28" s="1629"/>
      <c r="V28" s="1629"/>
      <c r="W28" s="1629"/>
      <c r="X28" s="1629"/>
      <c r="Y28" s="1066">
        <f>IF(ISERROR((Y26*Y27)),0,(Y26*Y27))</f>
        <v>0</v>
      </c>
      <c r="Z28" s="1629"/>
      <c r="AA28" s="1629"/>
      <c r="AB28" s="1629"/>
      <c r="AC28" s="1629"/>
      <c r="AD28" s="1066">
        <f>IF(ISERROR((AD26*AD27)),0,(AD26*AD27))</f>
        <v>0</v>
      </c>
      <c r="AE28" s="1629"/>
      <c r="AF28" s="1629"/>
      <c r="AG28" s="1629"/>
      <c r="AH28" s="1629"/>
      <c r="AI28" s="1066">
        <f>IF(ISERROR((AI26*AI27)),0,(AI26*AI27))</f>
        <v>0</v>
      </c>
      <c r="AJ28" s="1629"/>
      <c r="AK28" s="1629"/>
      <c r="AL28" s="1629"/>
      <c r="AM28" s="1629"/>
    </row>
    <row r="29" spans="1:39" ht="12.95" customHeight="1">
      <c r="B29" s="992" t="s">
        <v>621</v>
      </c>
      <c r="C29" s="993"/>
      <c r="D29" s="993"/>
      <c r="E29" s="993"/>
      <c r="F29" s="993"/>
      <c r="G29" s="993"/>
      <c r="H29" s="993"/>
      <c r="I29" s="993"/>
      <c r="J29" s="993"/>
      <c r="K29" s="993"/>
      <c r="L29" s="993"/>
      <c r="M29" s="993"/>
      <c r="N29" s="993"/>
      <c r="O29" s="993"/>
      <c r="P29" s="993"/>
      <c r="Q29" s="993"/>
      <c r="R29" s="993"/>
      <c r="S29" s="994"/>
      <c r="T29" s="1624">
        <f>T28+Y28+AD28+AI28</f>
        <v>31111111</v>
      </c>
      <c r="U29" s="1625"/>
      <c r="V29" s="1625"/>
      <c r="W29" s="1625"/>
      <c r="X29" s="1625"/>
      <c r="Y29" s="1625"/>
      <c r="Z29" s="1625"/>
      <c r="AA29" s="1625"/>
      <c r="AB29" s="1625"/>
      <c r="AC29" s="1625"/>
      <c r="AD29" s="1625"/>
      <c r="AE29" s="1625"/>
      <c r="AF29" s="1625"/>
      <c r="AG29" s="1625"/>
      <c r="AH29" s="1625"/>
      <c r="AI29" s="1625"/>
      <c r="AJ29" s="1625"/>
      <c r="AK29" s="1625"/>
      <c r="AL29" s="1625"/>
      <c r="AM29" s="1626"/>
    </row>
    <row r="30" spans="1:39" ht="12.95" customHeight="1">
      <c r="B30" s="1660" t="s">
        <v>1882</v>
      </c>
      <c r="C30" s="1660"/>
      <c r="D30" s="1660"/>
      <c r="E30" s="1660"/>
      <c r="F30" s="1660"/>
      <c r="G30" s="1660"/>
      <c r="H30" s="1660"/>
      <c r="I30" s="1660"/>
      <c r="J30" s="1660"/>
      <c r="K30" s="1660"/>
      <c r="L30" s="1660"/>
      <c r="M30" s="1660"/>
      <c r="N30" s="1660"/>
      <c r="O30" s="1660"/>
      <c r="P30" s="1660"/>
      <c r="Q30" s="1660"/>
      <c r="R30" s="1660"/>
      <c r="S30" s="1660"/>
      <c r="T30" s="1660"/>
      <c r="U30" s="1660"/>
      <c r="V30" s="1660"/>
      <c r="W30" s="1660"/>
      <c r="X30" s="1660"/>
      <c r="Y30" s="1660"/>
      <c r="Z30" s="1660"/>
      <c r="AA30" s="1660"/>
      <c r="AB30" s="1660"/>
      <c r="AC30" s="1660"/>
      <c r="AD30" s="1660"/>
      <c r="AE30" s="1660"/>
      <c r="AF30" s="1660"/>
      <c r="AG30" s="1660"/>
      <c r="AH30" s="1660"/>
      <c r="AI30" s="1660"/>
      <c r="AJ30" s="1660"/>
      <c r="AK30" s="1660"/>
      <c r="AL30" s="1660"/>
      <c r="AM30" s="1660"/>
    </row>
    <row r="31" spans="1:39" ht="12.95" customHeight="1">
      <c r="B31" s="1661" t="s">
        <v>1884</v>
      </c>
      <c r="C31" s="1661"/>
      <c r="D31" s="1661"/>
      <c r="E31" s="1661"/>
      <c r="F31" s="1661"/>
      <c r="G31" s="1661"/>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1"/>
      <c r="AI31" s="1661"/>
      <c r="AJ31" s="1661"/>
      <c r="AK31" s="1661"/>
      <c r="AL31" s="1661"/>
      <c r="AM31" s="1661"/>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33" t="s">
        <v>1592</v>
      </c>
      <c r="Z35" s="1633"/>
      <c r="AA35" s="1633"/>
      <c r="AB35" s="1633"/>
      <c r="AC35" s="1633"/>
      <c r="AD35" s="1435" t="s">
        <v>41</v>
      </c>
      <c r="AE35" s="1435"/>
      <c r="AF35" s="1435"/>
      <c r="AG35" s="1435"/>
      <c r="AH35" s="1435"/>
    </row>
    <row r="36" spans="1:44" ht="12.95" customHeight="1">
      <c r="B36" s="202"/>
      <c r="X36" s="71"/>
      <c r="Y36" s="1633"/>
      <c r="Z36" s="1633"/>
      <c r="AA36" s="1633"/>
      <c r="AB36" s="1633"/>
      <c r="AC36" s="1633"/>
      <c r="AD36" s="1435"/>
      <c r="AE36" s="1435"/>
      <c r="AF36" s="1435"/>
      <c r="AG36" s="1435"/>
      <c r="AH36" s="143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33"/>
      <c r="Z37" s="1633"/>
      <c r="AA37" s="1633"/>
      <c r="AB37" s="1633"/>
      <c r="AC37" s="1633"/>
      <c r="AD37" s="1435"/>
      <c r="AE37" s="1435"/>
      <c r="AF37" s="1435"/>
      <c r="AG37" s="1435"/>
      <c r="AH37" s="1435"/>
    </row>
    <row r="38" spans="1:44" ht="12.95" customHeight="1">
      <c r="A38" s="3"/>
      <c r="B38" s="992" t="s">
        <v>841</v>
      </c>
      <c r="C38" s="993"/>
      <c r="D38" s="993"/>
      <c r="E38" s="993"/>
      <c r="F38" s="993"/>
      <c r="G38" s="993"/>
      <c r="H38" s="993"/>
      <c r="I38" s="993"/>
      <c r="J38" s="993"/>
      <c r="K38" s="993"/>
      <c r="L38" s="993"/>
      <c r="M38" s="993"/>
      <c r="N38" s="993"/>
      <c r="O38" s="993"/>
      <c r="P38" s="993"/>
      <c r="Q38" s="993"/>
      <c r="R38" s="993"/>
      <c r="S38" s="993"/>
      <c r="T38" s="993"/>
      <c r="U38" s="993"/>
      <c r="V38" s="993"/>
      <c r="W38" s="993"/>
      <c r="X38" s="994"/>
      <c r="Y38" s="991">
        <f>IF(T24&gt;=(T23+Y23+AD23+AI23),T28+Y28,0)</f>
        <v>31111111</v>
      </c>
      <c r="Z38" s="991"/>
      <c r="AA38" s="991"/>
      <c r="AB38" s="991"/>
      <c r="AC38" s="991"/>
      <c r="AD38" s="991">
        <f>IF(T24&gt;=(T23+Y23+AD23+AI23),AD28+AI28,0)</f>
        <v>0</v>
      </c>
      <c r="AE38" s="991"/>
      <c r="AF38" s="991"/>
      <c r="AG38" s="991"/>
      <c r="AH38" s="991"/>
    </row>
    <row r="39" spans="1:44" ht="12.95" customHeight="1">
      <c r="B39" s="992" t="s">
        <v>1792</v>
      </c>
      <c r="C39" s="993"/>
      <c r="D39" s="993"/>
      <c r="E39" s="993"/>
      <c r="F39" s="993"/>
      <c r="G39" s="993"/>
      <c r="H39" s="993"/>
      <c r="I39" s="993"/>
      <c r="J39" s="993"/>
      <c r="K39" s="993"/>
      <c r="L39" s="993"/>
      <c r="M39" s="993"/>
      <c r="N39" s="993"/>
      <c r="O39" s="993"/>
      <c r="P39" s="993"/>
      <c r="Q39" s="993"/>
      <c r="R39" s="993"/>
      <c r="S39" s="993"/>
      <c r="T39" s="993"/>
      <c r="U39" s="993"/>
      <c r="V39" s="993"/>
      <c r="W39" s="993"/>
      <c r="X39" s="994"/>
      <c r="Y39" s="1664">
        <v>0.09</v>
      </c>
      <c r="Z39" s="1664"/>
      <c r="AA39" s="1664"/>
      <c r="AB39" s="1664"/>
      <c r="AC39" s="1664"/>
      <c r="AD39" s="1664">
        <v>0.04</v>
      </c>
      <c r="AE39" s="1664"/>
      <c r="AF39" s="1664"/>
      <c r="AG39" s="1664"/>
      <c r="AH39" s="1664"/>
    </row>
    <row r="40" spans="1:44" ht="12.95" customHeight="1">
      <c r="A40" s="3"/>
      <c r="B40" s="992" t="s">
        <v>23</v>
      </c>
      <c r="C40" s="993"/>
      <c r="D40" s="993"/>
      <c r="E40" s="993"/>
      <c r="F40" s="993"/>
      <c r="G40" s="993"/>
      <c r="H40" s="993"/>
      <c r="I40" s="993"/>
      <c r="J40" s="993"/>
      <c r="K40" s="993"/>
      <c r="L40" s="993"/>
      <c r="M40" s="993"/>
      <c r="N40" s="993"/>
      <c r="O40" s="993"/>
      <c r="P40" s="993"/>
      <c r="Q40" s="993"/>
      <c r="R40" s="993"/>
      <c r="S40" s="993"/>
      <c r="T40" s="993"/>
      <c r="U40" s="993"/>
      <c r="V40" s="993"/>
      <c r="W40" s="993"/>
      <c r="X40" s="994"/>
      <c r="Y40" s="991">
        <f>ROUND(Y38*Y39,0)</f>
        <v>2800000</v>
      </c>
      <c r="Z40" s="991"/>
      <c r="AA40" s="991"/>
      <c r="AB40" s="991"/>
      <c r="AC40" s="991"/>
      <c r="AD40" s="1626">
        <f>ROUND(AD38*AD39,0)</f>
        <v>0</v>
      </c>
      <c r="AE40" s="991"/>
      <c r="AF40" s="991"/>
      <c r="AG40" s="991"/>
      <c r="AH40" s="991"/>
    </row>
    <row r="41" spans="1:44" ht="12.95" customHeight="1">
      <c r="B41" s="992" t="s">
        <v>615</v>
      </c>
      <c r="C41" s="993"/>
      <c r="D41" s="993"/>
      <c r="E41" s="993"/>
      <c r="F41" s="993"/>
      <c r="G41" s="993"/>
      <c r="H41" s="993"/>
      <c r="I41" s="993"/>
      <c r="J41" s="993"/>
      <c r="K41" s="993"/>
      <c r="L41" s="993"/>
      <c r="M41" s="993"/>
      <c r="N41" s="993"/>
      <c r="O41" s="993"/>
      <c r="P41" s="993"/>
      <c r="Q41" s="993"/>
      <c r="R41" s="993"/>
      <c r="S41" s="993"/>
      <c r="T41" s="993"/>
      <c r="U41" s="993"/>
      <c r="V41" s="993"/>
      <c r="W41" s="993"/>
      <c r="X41" s="994"/>
      <c r="Y41" s="1624">
        <f>IF(Application!Y211="No",'Basis &amp; Credits'!AR42,AR43)</f>
        <v>2800000</v>
      </c>
      <c r="Z41" s="1625"/>
      <c r="AA41" s="1625"/>
      <c r="AB41" s="1625"/>
      <c r="AC41" s="1625"/>
      <c r="AD41" s="1625"/>
      <c r="AE41" s="1625"/>
      <c r="AF41" s="1625"/>
      <c r="AG41" s="1625"/>
      <c r="AH41" s="1626"/>
    </row>
    <row r="42" spans="1:44" ht="12.95" customHeight="1">
      <c r="A42" s="3"/>
      <c r="B42" s="1658" t="s">
        <v>1793</v>
      </c>
      <c r="C42" s="1658"/>
      <c r="D42" s="1658"/>
      <c r="E42" s="1658"/>
      <c r="F42" s="1658"/>
      <c r="G42" s="1658"/>
      <c r="H42" s="1658"/>
      <c r="I42" s="1658"/>
      <c r="J42" s="1658"/>
      <c r="K42" s="1658"/>
      <c r="L42" s="1658"/>
      <c r="M42" s="1658"/>
      <c r="N42" s="1658"/>
      <c r="O42" s="1658"/>
      <c r="P42" s="1658"/>
      <c r="Q42" s="1658"/>
      <c r="R42" s="1658"/>
      <c r="S42" s="1658"/>
      <c r="T42" s="1658"/>
      <c r="U42" s="1658"/>
      <c r="V42" s="1658"/>
      <c r="W42" s="1658"/>
      <c r="X42" s="1658"/>
      <c r="Y42" s="1658"/>
      <c r="Z42" s="1658"/>
      <c r="AA42" s="1658"/>
      <c r="AB42" s="1658"/>
      <c r="AC42" s="1658"/>
      <c r="AD42" s="1658"/>
      <c r="AE42" s="1658"/>
      <c r="AF42" s="1658"/>
      <c r="AG42" s="1658"/>
      <c r="AH42" s="1658"/>
      <c r="AI42" s="26"/>
      <c r="AJ42" s="26"/>
      <c r="AK42" s="26"/>
      <c r="AL42" s="26"/>
      <c r="AM42" s="26"/>
      <c r="AN42" s="26"/>
      <c r="AR42">
        <f>IF((Y40+AD40)&gt;2800000,2800000,Y40+AD40)</f>
        <v>2800000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2800000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121">
        <f>'Sources and Uses Budget'!B104-(MAX(IF('Sources and Uses Budget'!B15="",0,'Sources and Uses Budget'!B15),IF(Application!AG395="",0,Application!AG395)))</f>
        <v>42830452</v>
      </c>
      <c r="AC46" s="1122"/>
      <c r="AD46" s="1122"/>
      <c r="AE46" s="1122"/>
      <c r="AF46" s="1123"/>
    </row>
    <row r="47" spans="1:44" ht="12.95" customHeight="1">
      <c r="D47" s="3" t="s">
        <v>835</v>
      </c>
      <c r="AB47" s="1121">
        <f>Application!AO641-MAX(IF('Sources and Uses Budget'!B15="",0,'Sources and Uses Budget'!B15),IF(Application!AG395="",0,Application!AG395))</f>
        <v>20330432</v>
      </c>
      <c r="AC47" s="1122"/>
      <c r="AD47" s="1122"/>
      <c r="AE47" s="1122"/>
      <c r="AF47" s="1123"/>
    </row>
    <row r="48" spans="1:44" ht="12.95" customHeight="1">
      <c r="D48" s="3" t="s">
        <v>377</v>
      </c>
      <c r="AB48" s="1121">
        <f>AB46-AB47</f>
        <v>22500020</v>
      </c>
      <c r="AC48" s="1122"/>
      <c r="AD48" s="1122"/>
      <c r="AE48" s="1122"/>
      <c r="AF48" s="1123"/>
    </row>
    <row r="49" spans="1:40" ht="12.95" customHeight="1">
      <c r="D49" s="3" t="s">
        <v>870</v>
      </c>
      <c r="AA49" s="34"/>
      <c r="AB49" s="1653">
        <v>0.80357213999999999</v>
      </c>
      <c r="AC49" s="1654"/>
      <c r="AD49" s="1654"/>
      <c r="AE49" s="1654"/>
      <c r="AF49" s="1655"/>
    </row>
    <row r="50" spans="1:40" s="321" customFormat="1" ht="12.95" customHeight="1">
      <c r="A50"/>
      <c r="B50"/>
      <c r="C50"/>
      <c r="D50"/>
      <c r="E50" s="1659" t="s">
        <v>2296</v>
      </c>
      <c r="F50" s="1659"/>
      <c r="G50" s="1659"/>
      <c r="H50" s="1659"/>
      <c r="I50" s="1659"/>
      <c r="J50" s="1659"/>
      <c r="K50" s="1659"/>
      <c r="L50" s="1659"/>
      <c r="M50" s="1659"/>
      <c r="N50" s="1659"/>
      <c r="O50" s="1659"/>
      <c r="P50" s="1659"/>
      <c r="Q50" s="1659"/>
      <c r="R50" s="1659"/>
      <c r="S50" s="1659"/>
      <c r="T50" s="1659"/>
      <c r="U50" s="1659"/>
      <c r="V50" s="1659"/>
      <c r="W50" s="1659"/>
      <c r="X50" s="1659"/>
      <c r="Y50" s="1659"/>
      <c r="Z50" s="1659"/>
      <c r="AA50" s="351"/>
      <c r="AB50" s="351"/>
      <c r="AC50" s="351"/>
      <c r="AD50" s="351"/>
      <c r="AE50" s="351"/>
      <c r="AF50" s="351"/>
      <c r="AG50"/>
      <c r="AH50"/>
      <c r="AI50"/>
      <c r="AJ50"/>
      <c r="AK50"/>
      <c r="AL50"/>
      <c r="AM50"/>
      <c r="AN50"/>
    </row>
    <row r="51" spans="1:40" s="321" customFormat="1" ht="12.95" customHeight="1">
      <c r="A51"/>
      <c r="B51"/>
      <c r="C51"/>
      <c r="D51"/>
      <c r="E51" s="1659"/>
      <c r="F51" s="1659"/>
      <c r="G51" s="1659"/>
      <c r="H51" s="1659"/>
      <c r="I51" s="1659"/>
      <c r="J51" s="1659"/>
      <c r="K51" s="1659"/>
      <c r="L51" s="1659"/>
      <c r="M51" s="1659"/>
      <c r="N51" s="1659"/>
      <c r="O51" s="1659"/>
      <c r="P51" s="1659"/>
      <c r="Q51" s="1659"/>
      <c r="R51" s="1659"/>
      <c r="S51" s="1659"/>
      <c r="T51" s="1659"/>
      <c r="U51" s="1659"/>
      <c r="V51" s="1659"/>
      <c r="W51" s="1659"/>
      <c r="X51" s="1659"/>
      <c r="Y51" s="1659"/>
      <c r="Z51" s="165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21">
        <f>ROUND(IF(ISERROR((AB48/AB49)),0,(AB48/AB49)),0)</f>
        <v>28000000</v>
      </c>
      <c r="AC53" s="1122"/>
      <c r="AD53" s="1122"/>
      <c r="AE53" s="1122"/>
      <c r="AF53" s="1123"/>
    </row>
    <row r="54" spans="1:40" ht="12.95" customHeight="1">
      <c r="D54" s="3" t="s">
        <v>559</v>
      </c>
      <c r="AB54" s="1121">
        <f>(AB53/10)</f>
        <v>2800000</v>
      </c>
      <c r="AC54" s="1122"/>
      <c r="AD54" s="1122"/>
      <c r="AE54" s="1122"/>
      <c r="AF54" s="1123"/>
    </row>
    <row r="55" spans="1:40" ht="12.95" customHeight="1">
      <c r="D55" s="3" t="s">
        <v>340</v>
      </c>
      <c r="AB55" s="1121">
        <f>(IF((Y41&lt;AB54),Y41,AB54))</f>
        <v>2800000</v>
      </c>
      <c r="AC55" s="1122"/>
      <c r="AD55" s="1122"/>
      <c r="AE55" s="1122"/>
      <c r="AF55" s="1123"/>
    </row>
    <row r="56" spans="1:40" ht="12.95" customHeight="1">
      <c r="D56" s="3" t="s">
        <v>106</v>
      </c>
      <c r="AB56" s="1121">
        <f>ROUND((10*AB55*AB49),0)</f>
        <v>22500020</v>
      </c>
      <c r="AC56" s="1122"/>
      <c r="AD56" s="1122"/>
      <c r="AE56" s="1122"/>
      <c r="AF56" s="1123"/>
    </row>
    <row r="57" spans="1:40" ht="12.95" customHeight="1">
      <c r="D57" s="3"/>
      <c r="AB57" s="274"/>
      <c r="AC57" s="274"/>
      <c r="AD57" s="274"/>
      <c r="AE57" s="274"/>
      <c r="AF57" s="274"/>
    </row>
    <row r="58" spans="1:40" ht="12.95" customHeight="1">
      <c r="D58" s="3" t="s">
        <v>105</v>
      </c>
      <c r="AB58" s="1164">
        <f>AB48-AB56</f>
        <v>0</v>
      </c>
      <c r="AC58" s="1164"/>
      <c r="AD58" s="1164"/>
      <c r="AE58" s="1164"/>
      <c r="AF58" s="1164"/>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62" t="s">
        <v>1732</v>
      </c>
      <c r="B60" s="1662"/>
      <c r="C60" s="1662"/>
      <c r="D60" s="1662"/>
      <c r="E60" s="1662"/>
      <c r="F60" s="1662"/>
      <c r="G60" s="1662"/>
      <c r="H60" s="1662"/>
      <c r="I60" s="1662"/>
      <c r="J60" s="1662"/>
      <c r="K60" s="1662"/>
      <c r="L60" s="1662"/>
      <c r="M60" s="1662"/>
      <c r="N60" s="1662"/>
      <c r="O60" s="1662"/>
      <c r="P60" s="1662"/>
      <c r="Q60" s="1662"/>
      <c r="R60" s="1662"/>
      <c r="S60" s="1662"/>
      <c r="T60" s="1662"/>
      <c r="U60" s="1662"/>
      <c r="V60" s="1662"/>
      <c r="W60" s="1662"/>
      <c r="X60" s="1662"/>
      <c r="Y60" s="1662"/>
      <c r="Z60" s="1662"/>
      <c r="AA60" s="1662"/>
      <c r="AB60" s="1662"/>
      <c r="AC60" s="1662"/>
      <c r="AD60" s="1662"/>
      <c r="AE60" s="1662"/>
      <c r="AF60" s="1662"/>
      <c r="AG60" s="1662"/>
      <c r="AH60" s="1662"/>
      <c r="AI60" s="1662"/>
      <c r="AJ60" s="1662"/>
      <c r="AK60" s="1662"/>
      <c r="AL60" s="1662"/>
      <c r="AM60" s="1662"/>
      <c r="AN60" s="1662"/>
    </row>
    <row r="61" spans="1:40" ht="12.9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2.95" customHeight="1">
      <c r="A62" s="3" t="s">
        <v>121</v>
      </c>
      <c r="C62" s="3" t="s">
        <v>507</v>
      </c>
      <c r="Y62" s="1093" t="s">
        <v>297</v>
      </c>
      <c r="Z62" s="1093"/>
      <c r="AA62" s="1093"/>
      <c r="AB62" s="1093"/>
      <c r="AC62" s="1093"/>
      <c r="AD62" s="1093" t="s">
        <v>41</v>
      </c>
      <c r="AE62" s="1093"/>
      <c r="AF62" s="1093"/>
      <c r="AG62" s="1093"/>
      <c r="AH62" s="1093"/>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629">
        <f>IF(AND(Application!T193="No",Application!T194="No"),T28,IF(OR(AND(T25=1.3,Application!T196="Yes",Application!D214="Special Needs"),T25=1),(T23*T27)+Y28,Y28))</f>
        <v>31111111</v>
      </c>
      <c r="Z63" s="1656"/>
      <c r="AA63" s="1656"/>
      <c r="AB63" s="1656"/>
      <c r="AC63" s="1656"/>
      <c r="AD63" s="991">
        <f>IF(AND(T25=1.3,Application!D214="At-Risk"),AI28,IF(Application!D214&lt;&gt;"At-Risk",0,AD28))</f>
        <v>0</v>
      </c>
      <c r="AE63" s="1656"/>
      <c r="AF63" s="1656"/>
      <c r="AG63" s="1656"/>
      <c r="AH63" s="1656"/>
    </row>
    <row r="64" spans="1:40" ht="12.95" customHeight="1">
      <c r="C64" s="3"/>
      <c r="E64" s="1663" t="s">
        <v>1283</v>
      </c>
      <c r="F64" s="1663"/>
      <c r="G64" s="1663"/>
      <c r="H64" s="1663"/>
      <c r="I64" s="1663"/>
      <c r="J64" s="1663"/>
      <c r="K64" s="1663"/>
      <c r="L64" s="1663"/>
      <c r="M64" s="1663"/>
      <c r="N64" s="1663"/>
      <c r="O64" s="1663"/>
      <c r="P64" s="1663"/>
      <c r="Q64" s="1663"/>
      <c r="R64" s="1663"/>
      <c r="S64" s="1663"/>
      <c r="T64" s="1663"/>
      <c r="U64" s="1663"/>
      <c r="V64" s="1663"/>
      <c r="W64" s="1663"/>
      <c r="X64" s="1663"/>
      <c r="Y64" s="1663"/>
      <c r="Z64" s="1663"/>
      <c r="AA64" s="1663"/>
      <c r="AB64" s="1663"/>
      <c r="AC64" s="1663"/>
      <c r="AD64" s="1663"/>
      <c r="AE64" s="1663"/>
      <c r="AF64" s="1663"/>
      <c r="AG64" s="1663"/>
      <c r="AH64" s="1663"/>
    </row>
    <row r="65" spans="1:34" ht="21.75" customHeight="1">
      <c r="C65" s="3"/>
      <c r="E65" s="1663"/>
      <c r="F65" s="1663"/>
      <c r="G65" s="1663"/>
      <c r="H65" s="1663"/>
      <c r="I65" s="1663"/>
      <c r="J65" s="1663"/>
      <c r="K65" s="1663"/>
      <c r="L65" s="1663"/>
      <c r="M65" s="1663"/>
      <c r="N65" s="1663"/>
      <c r="O65" s="1663"/>
      <c r="P65" s="1663"/>
      <c r="Q65" s="1663"/>
      <c r="R65" s="1663"/>
      <c r="S65" s="1663"/>
      <c r="T65" s="1663"/>
      <c r="U65" s="1663"/>
      <c r="V65" s="1663"/>
      <c r="W65" s="1663"/>
      <c r="X65" s="1663"/>
      <c r="Y65" s="1663"/>
      <c r="Z65" s="1663"/>
      <c r="AA65" s="1663"/>
      <c r="AB65" s="1663"/>
      <c r="AC65" s="1663"/>
      <c r="AD65" s="1663"/>
      <c r="AE65" s="1663"/>
      <c r="AF65" s="1663"/>
      <c r="AG65" s="1663"/>
      <c r="AH65" s="1663"/>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52">
        <f>IF(Application!W198="Yes",95%, 30%)</f>
        <v>0.3</v>
      </c>
      <c r="Z66" s="1652"/>
      <c r="AA66" s="1652"/>
      <c r="AB66" s="1652"/>
      <c r="AC66" s="1652"/>
      <c r="AD66" s="1652">
        <f>IF(OR(Application!D211="At-Risk",Application!D214="At-Risk"),IF(Application!W198="Yes",95%, 13%),0)</f>
        <v>0</v>
      </c>
      <c r="AE66" s="1652"/>
      <c r="AF66" s="1652"/>
      <c r="AG66" s="1652"/>
      <c r="AH66" s="1652"/>
    </row>
    <row r="67" spans="1:34" ht="12.95" customHeight="1">
      <c r="C67" s="3"/>
      <c r="D67" s="3" t="s">
        <v>939</v>
      </c>
      <c r="Y67" s="991">
        <f>IF(AND(T25=1.3,NOT(Application!V215&gt;=50%)),0,ROUND(Y63*Y66,0))</f>
        <v>9333333</v>
      </c>
      <c r="Z67" s="1656"/>
      <c r="AA67" s="1656"/>
      <c r="AB67" s="1656"/>
      <c r="AC67" s="1656"/>
      <c r="AD67" s="991">
        <f>IF(AND(T25=1.3,NOT(Application!T212&gt;=50%)),0,ROUND(AD63*AD66,0))</f>
        <v>0</v>
      </c>
      <c r="AE67" s="991"/>
      <c r="AF67" s="991"/>
      <c r="AG67" s="991"/>
      <c r="AH67" s="991"/>
    </row>
    <row r="68" spans="1:34" ht="12.95"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871</v>
      </c>
      <c r="AB70" s="1653"/>
      <c r="AC70" s="1654"/>
      <c r="AD70" s="1654"/>
      <c r="AE70" s="1654"/>
      <c r="AF70" s="1655"/>
    </row>
    <row r="71" spans="1:34" ht="12.95" customHeight="1">
      <c r="A71" s="3"/>
      <c r="C71" s="3"/>
      <c r="D71" s="3"/>
      <c r="E71" s="1657" t="s">
        <v>2211</v>
      </c>
      <c r="F71" s="1657"/>
      <c r="G71" s="1657"/>
      <c r="H71" s="1657"/>
      <c r="I71" s="1657"/>
      <c r="J71" s="1657"/>
      <c r="K71" s="1657"/>
      <c r="L71" s="1657"/>
      <c r="M71" s="1657"/>
      <c r="N71" s="1657"/>
      <c r="O71" s="1657"/>
      <c r="P71" s="1657"/>
      <c r="Q71" s="1657"/>
      <c r="R71" s="1657"/>
      <c r="S71" s="1657"/>
      <c r="T71" s="1657"/>
      <c r="U71" s="1657"/>
      <c r="V71" s="1657"/>
      <c r="W71" s="1657"/>
      <c r="X71" s="1657"/>
      <c r="Y71" s="1657"/>
      <c r="Z71" s="1657"/>
      <c r="AA71" s="251"/>
      <c r="AB71" s="251"/>
      <c r="AC71" s="251"/>
    </row>
    <row r="72" spans="1:34" ht="12.95" customHeight="1">
      <c r="A72" s="3"/>
      <c r="C72" s="3"/>
      <c r="D72" s="3"/>
      <c r="E72" s="1657"/>
      <c r="F72" s="1657"/>
      <c r="G72" s="1657"/>
      <c r="H72" s="1657"/>
      <c r="I72" s="1657"/>
      <c r="J72" s="1657"/>
      <c r="K72" s="1657"/>
      <c r="L72" s="1657"/>
      <c r="M72" s="1657"/>
      <c r="N72" s="1657"/>
      <c r="O72" s="1657"/>
      <c r="P72" s="1657"/>
      <c r="Q72" s="1657"/>
      <c r="R72" s="1657"/>
      <c r="S72" s="1657"/>
      <c r="T72" s="1657"/>
      <c r="U72" s="1657"/>
      <c r="V72" s="1657"/>
      <c r="W72" s="1657"/>
      <c r="X72" s="1657"/>
      <c r="Y72" s="1657"/>
      <c r="Z72" s="1657"/>
      <c r="AA72" s="251"/>
      <c r="AB72" s="251"/>
      <c r="AC72" s="251"/>
    </row>
    <row r="73" spans="1:34" ht="12.95" customHeight="1">
      <c r="A73" s="3"/>
      <c r="C73" s="3"/>
      <c r="D73" s="3"/>
      <c r="E73" s="1657"/>
      <c r="F73" s="1657"/>
      <c r="G73" s="1657"/>
      <c r="H73" s="1657"/>
      <c r="I73" s="1657"/>
      <c r="J73" s="1657"/>
      <c r="K73" s="1657"/>
      <c r="L73" s="1657"/>
      <c r="M73" s="1657"/>
      <c r="N73" s="1657"/>
      <c r="O73" s="1657"/>
      <c r="P73" s="1657"/>
      <c r="Q73" s="1657"/>
      <c r="R73" s="1657"/>
      <c r="S73" s="1657"/>
      <c r="T73" s="1657"/>
      <c r="U73" s="1657"/>
      <c r="V73" s="1657"/>
      <c r="W73" s="1657"/>
      <c r="X73" s="1657"/>
      <c r="Y73" s="1657"/>
      <c r="Z73" s="165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441">
        <f>ROUND(IF(ISERROR((AB58/AB70)),0,(AB58/AB70)),0)</f>
        <v>0</v>
      </c>
      <c r="AC75" s="1441"/>
      <c r="AD75" s="1441"/>
      <c r="AE75" s="1441"/>
      <c r="AF75" s="1441"/>
    </row>
    <row r="76" spans="1:34" ht="12.95" customHeight="1">
      <c r="C76" s="3"/>
      <c r="D76" s="3" t="s">
        <v>104</v>
      </c>
      <c r="AB76" s="1477">
        <f>ROUNDUP(MIN((Y67+AD67),AB75),0)</f>
        <v>0</v>
      </c>
      <c r="AC76" s="1478"/>
      <c r="AD76" s="1478"/>
      <c r="AE76" s="1478"/>
      <c r="AF76" s="1479"/>
    </row>
    <row r="77" spans="1:34" ht="12.95" customHeight="1">
      <c r="C77" s="3"/>
      <c r="D77" s="3" t="s">
        <v>940</v>
      </c>
      <c r="AB77" s="1651">
        <f>AB76*AB70</f>
        <v>0</v>
      </c>
      <c r="AC77" s="1651"/>
      <c r="AD77" s="1651"/>
      <c r="AE77" s="1651"/>
      <c r="AF77" s="1651"/>
    </row>
    <row r="78" spans="1:34" ht="12.95" customHeight="1">
      <c r="C78" s="3"/>
      <c r="D78" s="3"/>
      <c r="AB78" s="595"/>
      <c r="AC78" s="595"/>
      <c r="AD78" s="595"/>
      <c r="AE78" s="595"/>
      <c r="AF78" s="595"/>
    </row>
    <row r="79" spans="1:34" ht="12.95" customHeight="1">
      <c r="D79" s="3" t="s">
        <v>105</v>
      </c>
      <c r="AB79" s="1164">
        <f>AB48-(AB56+AB77)</f>
        <v>0</v>
      </c>
      <c r="AC79" s="1164"/>
      <c r="AD79" s="1164"/>
      <c r="AE79" s="1164"/>
      <c r="AF79" s="1164"/>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7"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G102" sqref="G102"/>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65" t="s">
        <v>1800</v>
      </c>
      <c r="B1" s="1666"/>
      <c r="C1" s="1666"/>
      <c r="D1" s="1666"/>
      <c r="E1" s="1666"/>
      <c r="F1" s="1666"/>
      <c r="G1" s="1666"/>
      <c r="H1" s="1666"/>
      <c r="I1" s="1666"/>
      <c r="J1" s="1667"/>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1400000</v>
      </c>
      <c r="C4" s="582"/>
      <c r="D4" s="582">
        <f>B4</f>
        <v>1400000</v>
      </c>
      <c r="E4" s="583"/>
      <c r="F4" s="583"/>
      <c r="G4" s="583"/>
      <c r="H4" s="583"/>
      <c r="I4" s="583"/>
      <c r="J4" s="583"/>
      <c r="K4" s="576"/>
    </row>
    <row r="5" spans="1:11" s="251" customFormat="1" ht="13.5">
      <c r="A5" s="298" t="s">
        <v>67</v>
      </c>
      <c r="B5" s="581">
        <f>'Sources and Uses Budget'!C5</f>
        <v>414393</v>
      </c>
      <c r="C5" s="582"/>
      <c r="D5" s="582">
        <f t="shared" ref="D5:D7" si="0">B5</f>
        <v>414393</v>
      </c>
      <c r="E5" s="583"/>
      <c r="F5" s="583"/>
      <c r="G5" s="583"/>
      <c r="H5" s="583"/>
      <c r="I5" s="583"/>
      <c r="J5" s="583"/>
      <c r="K5" s="576"/>
    </row>
    <row r="6" spans="1:11" s="251" customFormat="1">
      <c r="A6" s="237" t="s">
        <v>342</v>
      </c>
      <c r="B6" s="581">
        <f>'Sources and Uses Budget'!C6</f>
        <v>49786</v>
      </c>
      <c r="C6" s="582"/>
      <c r="D6" s="582">
        <f t="shared" si="0"/>
        <v>49786</v>
      </c>
      <c r="E6" s="583"/>
      <c r="F6" s="583"/>
      <c r="G6" s="583"/>
      <c r="H6" s="583"/>
      <c r="I6" s="583"/>
      <c r="J6" s="583"/>
      <c r="K6" s="576"/>
    </row>
    <row r="7" spans="1:11" s="251" customFormat="1">
      <c r="A7" s="237" t="s">
        <v>281</v>
      </c>
      <c r="B7" s="581">
        <f>'Sources and Uses Budget'!C7</f>
        <v>0</v>
      </c>
      <c r="C7" s="582"/>
      <c r="D7" s="582">
        <f t="shared" si="0"/>
        <v>0</v>
      </c>
      <c r="E7" s="583"/>
      <c r="F7" s="583"/>
      <c r="G7" s="583"/>
      <c r="H7" s="583"/>
      <c r="I7" s="583"/>
      <c r="J7" s="583"/>
      <c r="K7" s="576"/>
    </row>
    <row r="8" spans="1:11" s="251" customFormat="1" ht="13.5">
      <c r="A8" s="299" t="s">
        <v>702</v>
      </c>
      <c r="B8" s="581">
        <f>'Sources and Uses Budget'!C8</f>
        <v>1864179</v>
      </c>
      <c r="C8" s="581">
        <f>SUM(C4:C7)</f>
        <v>0</v>
      </c>
      <c r="D8" s="581">
        <f>SUM(D4:D7)</f>
        <v>1864179</v>
      </c>
      <c r="E8" s="583"/>
      <c r="F8" s="583"/>
      <c r="G8" s="583"/>
      <c r="H8" s="583"/>
      <c r="I8" s="583"/>
      <c r="J8" s="583"/>
      <c r="K8" s="576"/>
    </row>
    <row r="9" spans="1:11" s="251" customFormat="1">
      <c r="A9" s="237" t="s">
        <v>1704</v>
      </c>
      <c r="B9" s="581">
        <f>'Sources and Uses Budget'!C9</f>
        <v>0</v>
      </c>
      <c r="C9" s="582"/>
      <c r="D9" s="582">
        <f>B9</f>
        <v>0</v>
      </c>
      <c r="E9" s="583"/>
      <c r="F9" s="583"/>
      <c r="G9" s="583"/>
      <c r="H9" s="581">
        <f>'Sources and Uses Budget'!T9</f>
        <v>0</v>
      </c>
      <c r="I9" s="582"/>
      <c r="J9" s="582"/>
      <c r="K9" s="576"/>
    </row>
    <row r="10" spans="1:11" s="251" customFormat="1" ht="13.5">
      <c r="A10" s="298" t="s">
        <v>68</v>
      </c>
      <c r="B10" s="581">
        <f>'Sources and Uses Budget'!C10</f>
        <v>974774</v>
      </c>
      <c r="C10" s="582"/>
      <c r="D10" s="582">
        <f>B10</f>
        <v>974774</v>
      </c>
      <c r="E10" s="581">
        <f>'Sources and Uses Budget'!S10</f>
        <v>974774</v>
      </c>
      <c r="F10" s="582"/>
      <c r="G10" s="582">
        <f>E10</f>
        <v>974774</v>
      </c>
      <c r="H10" s="581">
        <f>'Sources and Uses Budget'!T10</f>
        <v>0</v>
      </c>
      <c r="I10" s="582"/>
      <c r="J10" s="582"/>
      <c r="K10" s="576"/>
    </row>
    <row r="11" spans="1:11" s="251" customFormat="1">
      <c r="A11" s="241" t="s">
        <v>584</v>
      </c>
      <c r="B11" s="581">
        <f>'Sources and Uses Budget'!C11</f>
        <v>974774</v>
      </c>
      <c r="C11" s="581">
        <f>SUM(C9:C10)</f>
        <v>0</v>
      </c>
      <c r="D11" s="581">
        <f>SUM(D9:D10)</f>
        <v>974774</v>
      </c>
      <c r="E11" s="583"/>
      <c r="F11" s="583"/>
      <c r="G11" s="583"/>
      <c r="H11" s="581">
        <f>'Sources and Uses Budget'!T11</f>
        <v>0</v>
      </c>
      <c r="I11" s="581">
        <f>SUM(I9:I10)</f>
        <v>0</v>
      </c>
      <c r="J11" s="581">
        <f>SUM(J9:J10)</f>
        <v>0</v>
      </c>
      <c r="K11" s="576"/>
    </row>
    <row r="12" spans="1:11" s="251" customFormat="1">
      <c r="A12" s="241" t="s">
        <v>709</v>
      </c>
      <c r="B12" s="581">
        <f>'Sources and Uses Budget'!C12</f>
        <v>2838953</v>
      </c>
      <c r="C12" s="581">
        <f>SUM(C8+C11)</f>
        <v>0</v>
      </c>
      <c r="D12" s="581">
        <f>SUM(D8+D11)</f>
        <v>2838953</v>
      </c>
      <c r="E12" s="583"/>
      <c r="F12" s="583"/>
      <c r="G12" s="583"/>
      <c r="H12" s="583"/>
      <c r="I12" s="583"/>
      <c r="J12" s="583"/>
      <c r="K12" s="576"/>
    </row>
    <row r="13" spans="1:11" s="251" customFormat="1">
      <c r="A13" s="453" t="s">
        <v>1108</v>
      </c>
      <c r="B13" s="581">
        <f>'Sources and Uses Budget'!C13</f>
        <v>855283</v>
      </c>
      <c r="C13" s="582"/>
      <c r="D13" s="582">
        <f>B13</f>
        <v>855283</v>
      </c>
      <c r="E13" s="581">
        <f>'Sources and Uses Budget'!S13</f>
        <v>263252</v>
      </c>
      <c r="F13" s="582"/>
      <c r="G13" s="582">
        <f>E13</f>
        <v>263252</v>
      </c>
      <c r="H13" s="581">
        <f>'Sources and Uses Budget'!T13</f>
        <v>0</v>
      </c>
      <c r="I13" s="582"/>
      <c r="J13" s="582"/>
      <c r="K13" s="576"/>
    </row>
    <row r="14" spans="1:11" s="251" customFormat="1" ht="24">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4528854</v>
      </c>
      <c r="C28" s="582"/>
      <c r="D28" s="582">
        <f>B28</f>
        <v>4528854</v>
      </c>
      <c r="E28" s="581">
        <f>'Sources and Uses Budget'!S29</f>
        <v>4209827</v>
      </c>
      <c r="F28" s="582"/>
      <c r="G28" s="582">
        <f>E28</f>
        <v>4209827</v>
      </c>
      <c r="H28" s="581">
        <f>'Sources and Uses Budget'!T29</f>
        <v>0</v>
      </c>
      <c r="I28" s="582"/>
      <c r="J28" s="582"/>
      <c r="K28" s="576"/>
    </row>
    <row r="29" spans="1:11" s="251" customFormat="1">
      <c r="A29" s="237" t="s">
        <v>909</v>
      </c>
      <c r="B29" s="581">
        <f>'Sources and Uses Budget'!C30</f>
        <v>16380530</v>
      </c>
      <c r="C29" s="582"/>
      <c r="D29" s="582">
        <f t="shared" ref="D29:D36" si="1">B29</f>
        <v>16380530</v>
      </c>
      <c r="E29" s="581">
        <f>'Sources and Uses Budget'!S30</f>
        <v>16380530</v>
      </c>
      <c r="F29" s="582"/>
      <c r="G29" s="582">
        <f t="shared" ref="G29:G36" si="2">E29</f>
        <v>16380530</v>
      </c>
      <c r="H29" s="581">
        <f>'Sources and Uses Budget'!T30</f>
        <v>0</v>
      </c>
      <c r="I29" s="582"/>
      <c r="J29" s="582"/>
      <c r="K29" s="576"/>
    </row>
    <row r="30" spans="1:11" s="251" customFormat="1">
      <c r="A30" s="237" t="s">
        <v>910</v>
      </c>
      <c r="B30" s="581">
        <f>'Sources and Uses Budget'!C31</f>
        <v>337500</v>
      </c>
      <c r="C30" s="582"/>
      <c r="D30" s="582">
        <f t="shared" si="1"/>
        <v>337500</v>
      </c>
      <c r="E30" s="581">
        <f>'Sources and Uses Budget'!S31</f>
        <v>337500</v>
      </c>
      <c r="F30" s="582"/>
      <c r="G30" s="582">
        <f t="shared" si="2"/>
        <v>337500</v>
      </c>
      <c r="H30" s="581">
        <f>'Sources and Uses Budget'!T31</f>
        <v>0</v>
      </c>
      <c r="I30" s="582"/>
      <c r="J30" s="582"/>
      <c r="K30" s="576"/>
    </row>
    <row r="31" spans="1:11" s="251" customFormat="1">
      <c r="A31" s="237" t="s">
        <v>911</v>
      </c>
      <c r="B31" s="581">
        <f>'Sources and Uses Budget'!C32</f>
        <v>2816500</v>
      </c>
      <c r="C31" s="582"/>
      <c r="D31" s="582">
        <f t="shared" si="1"/>
        <v>2816500</v>
      </c>
      <c r="E31" s="581">
        <f>'Sources and Uses Budget'!S32</f>
        <v>2816500</v>
      </c>
      <c r="F31" s="582"/>
      <c r="G31" s="582">
        <f t="shared" si="2"/>
        <v>2816500</v>
      </c>
      <c r="H31" s="581">
        <f>'Sources and Uses Budget'!T32</f>
        <v>0</v>
      </c>
      <c r="I31" s="582"/>
      <c r="J31" s="582"/>
      <c r="K31" s="576"/>
    </row>
    <row r="32" spans="1:11" s="251" customFormat="1">
      <c r="A32" s="237" t="s">
        <v>912</v>
      </c>
      <c r="B32" s="581">
        <f>'Sources and Uses Budget'!C33</f>
        <v>0</v>
      </c>
      <c r="C32" s="582"/>
      <c r="D32" s="582">
        <f t="shared" si="1"/>
        <v>0</v>
      </c>
      <c r="E32" s="581">
        <f>'Sources and Uses Budget'!S33</f>
        <v>0</v>
      </c>
      <c r="F32" s="582"/>
      <c r="G32" s="582">
        <f t="shared" si="2"/>
        <v>0</v>
      </c>
      <c r="H32" s="581">
        <f>'Sources and Uses Budget'!T33</f>
        <v>0</v>
      </c>
      <c r="I32" s="582"/>
      <c r="J32" s="582"/>
      <c r="K32" s="576"/>
    </row>
    <row r="33" spans="1:11" s="251" customFormat="1">
      <c r="A33" s="237" t="s">
        <v>913</v>
      </c>
      <c r="B33" s="581">
        <f>'Sources and Uses Budget'!C34</f>
        <v>0</v>
      </c>
      <c r="C33" s="582"/>
      <c r="D33" s="582">
        <f t="shared" si="1"/>
        <v>0</v>
      </c>
      <c r="E33" s="581">
        <f>'Sources and Uses Budget'!S34</f>
        <v>0</v>
      </c>
      <c r="F33" s="582"/>
      <c r="G33" s="582">
        <f t="shared" si="2"/>
        <v>0</v>
      </c>
      <c r="H33" s="581">
        <f>'Sources and Uses Budget'!T34</f>
        <v>0</v>
      </c>
      <c r="I33" s="582"/>
      <c r="J33" s="582"/>
      <c r="K33" s="576"/>
    </row>
    <row r="34" spans="1:11" s="251" customFormat="1">
      <c r="A34" s="237" t="s">
        <v>914</v>
      </c>
      <c r="B34" s="581">
        <f>'Sources and Uses Budget'!C35</f>
        <v>0</v>
      </c>
      <c r="C34" s="582"/>
      <c r="D34" s="582">
        <f t="shared" si="1"/>
        <v>0</v>
      </c>
      <c r="E34" s="581">
        <f>'Sources and Uses Budget'!S35</f>
        <v>0</v>
      </c>
      <c r="F34" s="582"/>
      <c r="G34" s="582">
        <f t="shared" si="2"/>
        <v>0</v>
      </c>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f t="shared" si="1"/>
        <v>0</v>
      </c>
      <c r="E35" s="581">
        <f>'Sources and Uses Budget'!S36</f>
        <v>0</v>
      </c>
      <c r="F35" s="582"/>
      <c r="G35" s="582">
        <f t="shared" si="2"/>
        <v>0</v>
      </c>
      <c r="H35" s="581">
        <f>'Sources and Uses Budget'!T36</f>
        <v>0</v>
      </c>
      <c r="I35" s="582"/>
      <c r="J35" s="582"/>
      <c r="K35" s="576"/>
    </row>
    <row r="36" spans="1:11" s="251" customFormat="1">
      <c r="A36" s="237" t="str">
        <f>'Sources and Uses Budget'!$A37</f>
        <v>Other: (Specify)</v>
      </c>
      <c r="B36" s="581">
        <f>'Sources and Uses Budget'!C37</f>
        <v>0</v>
      </c>
      <c r="C36" s="582"/>
      <c r="D36" s="582">
        <f t="shared" si="1"/>
        <v>0</v>
      </c>
      <c r="E36" s="581">
        <f>'Sources and Uses Budget'!S37</f>
        <v>0</v>
      </c>
      <c r="F36" s="582"/>
      <c r="G36" s="582">
        <f t="shared" si="2"/>
        <v>0</v>
      </c>
      <c r="H36" s="581">
        <f>'Sources and Uses Budget'!T37</f>
        <v>0</v>
      </c>
      <c r="I36" s="582"/>
      <c r="J36" s="582"/>
      <c r="K36" s="576"/>
    </row>
    <row r="37" spans="1:11" s="251" customFormat="1">
      <c r="A37" s="241" t="s">
        <v>917</v>
      </c>
      <c r="B37" s="581">
        <f>'Sources and Uses Budget'!C38</f>
        <v>24063384</v>
      </c>
      <c r="C37" s="581">
        <f>SUM(C28:C36)</f>
        <v>0</v>
      </c>
      <c r="D37" s="581">
        <f>SUM(D28:D36)</f>
        <v>24063384</v>
      </c>
      <c r="E37" s="581">
        <f>'Sources and Uses Budget'!S38</f>
        <v>23744357</v>
      </c>
      <c r="F37" s="584">
        <f>SUM(F28:F36)</f>
        <v>0</v>
      </c>
      <c r="G37" s="584">
        <f>SUM(G28:G36)</f>
        <v>23744357</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1637509</v>
      </c>
      <c r="C39" s="582"/>
      <c r="D39" s="582">
        <f>B39</f>
        <v>1637509</v>
      </c>
      <c r="E39" s="581">
        <f>'Sources and Uses Budget'!S40</f>
        <v>1637509</v>
      </c>
      <c r="F39" s="582"/>
      <c r="G39" s="582">
        <f>E39</f>
        <v>1637509</v>
      </c>
      <c r="H39" s="581">
        <f>'Sources and Uses Budget'!T40</f>
        <v>0</v>
      </c>
      <c r="I39" s="582"/>
      <c r="J39" s="582"/>
      <c r="K39" s="576"/>
    </row>
    <row r="40" spans="1:11" s="251" customFormat="1">
      <c r="A40" s="237" t="s">
        <v>920</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921</v>
      </c>
      <c r="B41" s="581">
        <f>'Sources and Uses Budget'!C42</f>
        <v>1637509</v>
      </c>
      <c r="C41" s="581">
        <f>SUM(C38:C40)</f>
        <v>0</v>
      </c>
      <c r="D41" s="581">
        <f>SUM(D38:D40)</f>
        <v>1637509</v>
      </c>
      <c r="E41" s="581">
        <f>'Sources and Uses Budget'!S42</f>
        <v>1637509</v>
      </c>
      <c r="F41" s="584">
        <f>SUM(F39:F40)</f>
        <v>0</v>
      </c>
      <c r="G41" s="584">
        <f>SUM(G39:G40)</f>
        <v>1637509</v>
      </c>
      <c r="H41" s="581">
        <f>'Sources and Uses Budget'!T42</f>
        <v>0</v>
      </c>
      <c r="I41" s="584">
        <f>SUM(I39:I40)</f>
        <v>0</v>
      </c>
      <c r="J41" s="584">
        <f>SUM(J39:J40)</f>
        <v>0</v>
      </c>
      <c r="K41" s="576"/>
    </row>
    <row r="42" spans="1:11" s="251" customFormat="1">
      <c r="A42" s="241" t="s">
        <v>922</v>
      </c>
      <c r="B42" s="581">
        <f>'Sources and Uses Budget'!C43</f>
        <v>190448</v>
      </c>
      <c r="C42" s="582"/>
      <c r="D42" s="582">
        <f>B42</f>
        <v>190448</v>
      </c>
      <c r="E42" s="581">
        <f>'Sources and Uses Budget'!S43</f>
        <v>190448</v>
      </c>
      <c r="F42" s="582"/>
      <c r="G42" s="582">
        <f>E42</f>
        <v>190448</v>
      </c>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2229986</v>
      </c>
      <c r="C44" s="582"/>
      <c r="D44" s="582">
        <f>B44</f>
        <v>2229986</v>
      </c>
      <c r="E44" s="581">
        <f>'Sources and Uses Budget'!S45</f>
        <v>1278807</v>
      </c>
      <c r="F44" s="582"/>
      <c r="G44" s="582">
        <f>E44</f>
        <v>1278807</v>
      </c>
      <c r="H44" s="581">
        <f>'Sources and Uses Budget'!T45</f>
        <v>0</v>
      </c>
      <c r="I44" s="582"/>
      <c r="J44" s="582"/>
      <c r="K44" s="576"/>
    </row>
    <row r="45" spans="1:11" s="251" customFormat="1">
      <c r="A45" s="237" t="s">
        <v>925</v>
      </c>
      <c r="B45" s="581">
        <f>'Sources and Uses Budget'!C46</f>
        <v>161628</v>
      </c>
      <c r="C45" s="582"/>
      <c r="D45" s="582">
        <f t="shared" ref="D45:D51" si="3">B45</f>
        <v>161628</v>
      </c>
      <c r="E45" s="581">
        <f>'Sources and Uses Budget'!S46</f>
        <v>161628</v>
      </c>
      <c r="F45" s="582"/>
      <c r="G45" s="582">
        <f t="shared" ref="G45:G51" si="4">E45</f>
        <v>161628</v>
      </c>
      <c r="H45" s="581">
        <f>'Sources and Uses Budget'!T46</f>
        <v>0</v>
      </c>
      <c r="I45" s="582"/>
      <c r="J45" s="582"/>
      <c r="K45" s="576"/>
    </row>
    <row r="46" spans="1:11" s="251" customFormat="1" ht="12" customHeight="1">
      <c r="A46" s="237" t="s">
        <v>926</v>
      </c>
      <c r="B46" s="581">
        <f>'Sources and Uses Budget'!C47</f>
        <v>50000</v>
      </c>
      <c r="C46" s="582"/>
      <c r="D46" s="582">
        <f t="shared" si="3"/>
        <v>50000</v>
      </c>
      <c r="E46" s="581">
        <f>'Sources and Uses Budget'!S47</f>
        <v>50000</v>
      </c>
      <c r="F46" s="582"/>
      <c r="G46" s="582">
        <f t="shared" si="4"/>
        <v>50000</v>
      </c>
      <c r="H46" s="581">
        <f>'Sources and Uses Budget'!T47</f>
        <v>0</v>
      </c>
      <c r="I46" s="582"/>
      <c r="J46" s="582"/>
      <c r="K46" s="576"/>
    </row>
    <row r="47" spans="1:11" s="251" customFormat="1">
      <c r="A47" s="237" t="s">
        <v>927</v>
      </c>
      <c r="B47" s="581">
        <f>'Sources and Uses Budget'!C48</f>
        <v>0</v>
      </c>
      <c r="C47" s="582"/>
      <c r="D47" s="582">
        <f t="shared" si="3"/>
        <v>0</v>
      </c>
      <c r="E47" s="581">
        <f>'Sources and Uses Budget'!S48</f>
        <v>0</v>
      </c>
      <c r="F47" s="582"/>
      <c r="G47" s="582">
        <f t="shared" si="4"/>
        <v>0</v>
      </c>
      <c r="H47" s="581">
        <f>'Sources and Uses Budget'!T48</f>
        <v>0</v>
      </c>
      <c r="I47" s="582"/>
      <c r="J47" s="582"/>
      <c r="K47" s="576"/>
    </row>
    <row r="48" spans="1:11" s="251" customFormat="1">
      <c r="A48" s="237" t="s">
        <v>930</v>
      </c>
      <c r="B48" s="581">
        <f>'Sources and Uses Budget'!C49</f>
        <v>95000</v>
      </c>
      <c r="C48" s="582"/>
      <c r="D48" s="582">
        <f t="shared" si="3"/>
        <v>95000</v>
      </c>
      <c r="E48" s="581">
        <f>'Sources and Uses Budget'!S49</f>
        <v>95000</v>
      </c>
      <c r="F48" s="582"/>
      <c r="G48" s="582">
        <f t="shared" si="4"/>
        <v>95000</v>
      </c>
      <c r="H48" s="581">
        <f>'Sources and Uses Budget'!T49</f>
        <v>0</v>
      </c>
      <c r="I48" s="582"/>
      <c r="J48" s="582"/>
      <c r="K48" s="576"/>
    </row>
    <row r="49" spans="1:11" s="251" customFormat="1">
      <c r="A49" s="237" t="s">
        <v>928</v>
      </c>
      <c r="B49" s="581">
        <f>'Sources and Uses Budget'!C50</f>
        <v>139932</v>
      </c>
      <c r="C49" s="582"/>
      <c r="D49" s="582">
        <f t="shared" si="3"/>
        <v>139932</v>
      </c>
      <c r="E49" s="581">
        <f>'Sources and Uses Budget'!S50</f>
        <v>139932</v>
      </c>
      <c r="F49" s="582"/>
      <c r="G49" s="582">
        <f t="shared" si="4"/>
        <v>139932</v>
      </c>
      <c r="H49" s="581">
        <f>'Sources and Uses Budget'!T50</f>
        <v>0</v>
      </c>
      <c r="I49" s="582"/>
      <c r="J49" s="582"/>
      <c r="K49" s="576"/>
    </row>
    <row r="50" spans="1:11" s="251" customFormat="1">
      <c r="A50" s="237" t="s">
        <v>929</v>
      </c>
      <c r="B50" s="581">
        <f>'Sources and Uses Budget'!C51</f>
        <v>700000</v>
      </c>
      <c r="C50" s="582"/>
      <c r="D50" s="582">
        <f t="shared" si="3"/>
        <v>700000</v>
      </c>
      <c r="E50" s="581">
        <f>'Sources and Uses Budget'!S51</f>
        <v>700000</v>
      </c>
      <c r="F50" s="582"/>
      <c r="G50" s="582">
        <f t="shared" si="4"/>
        <v>700000</v>
      </c>
      <c r="H50" s="581">
        <f>'Sources and Uses Budget'!T51</f>
        <v>0</v>
      </c>
      <c r="I50" s="582"/>
      <c r="J50" s="582"/>
      <c r="K50" s="576"/>
    </row>
    <row r="51" spans="1:11" s="251" customFormat="1">
      <c r="A51" s="237" t="str">
        <f>'Sources and Uses Budget'!$A52</f>
        <v>Other: Lender Legal</v>
      </c>
      <c r="B51" s="581">
        <f>'Sources and Uses Budget'!C52</f>
        <v>75000</v>
      </c>
      <c r="C51" s="582"/>
      <c r="D51" s="582">
        <f t="shared" si="3"/>
        <v>75000</v>
      </c>
      <c r="E51" s="581">
        <f>'Sources and Uses Budget'!S52</f>
        <v>75000</v>
      </c>
      <c r="F51" s="582"/>
      <c r="G51" s="582">
        <f t="shared" si="4"/>
        <v>75000</v>
      </c>
      <c r="H51" s="581">
        <f>'Sources and Uses Budget'!T52</f>
        <v>0</v>
      </c>
      <c r="I51" s="582"/>
      <c r="J51" s="582"/>
      <c r="K51" s="576"/>
    </row>
    <row r="52" spans="1:11" s="574" customFormat="1">
      <c r="A52" s="241" t="s">
        <v>931</v>
      </c>
      <c r="B52" s="581">
        <f>'Sources and Uses Budget'!C53</f>
        <v>3451546</v>
      </c>
      <c r="C52" s="584">
        <f>SUM(C44:C51)</f>
        <v>0</v>
      </c>
      <c r="D52" s="584">
        <f>SUM(D44:D51)</f>
        <v>3451546</v>
      </c>
      <c r="E52" s="581">
        <f>'Sources and Uses Budget'!S53</f>
        <v>2500367</v>
      </c>
      <c r="F52" s="584">
        <f>SUM(F44:F51)</f>
        <v>0</v>
      </c>
      <c r="G52" s="584">
        <f>SUM(G44:G51)</f>
        <v>2500367</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18520</v>
      </c>
      <c r="C54" s="582"/>
      <c r="D54" s="582">
        <f>B54</f>
        <v>18520</v>
      </c>
      <c r="E54" s="583"/>
      <c r="F54" s="583"/>
      <c r="G54" s="583"/>
      <c r="H54" s="583"/>
      <c r="I54" s="583"/>
      <c r="J54" s="583"/>
      <c r="K54" s="576"/>
    </row>
    <row r="55" spans="1:11" s="251" customFormat="1" ht="12" customHeight="1">
      <c r="A55" s="237" t="s">
        <v>926</v>
      </c>
      <c r="B55" s="581">
        <f>'Sources and Uses Budget'!C56</f>
        <v>10000</v>
      </c>
      <c r="C55" s="582"/>
      <c r="D55" s="582">
        <f t="shared" ref="D55:D59" si="5">B55</f>
        <v>10000</v>
      </c>
      <c r="E55" s="583"/>
      <c r="F55" s="583"/>
      <c r="G55" s="583"/>
      <c r="H55" s="583"/>
      <c r="I55" s="583"/>
      <c r="J55" s="583"/>
      <c r="K55" s="576"/>
    </row>
    <row r="56" spans="1:11" s="251" customFormat="1">
      <c r="A56" s="237" t="s">
        <v>930</v>
      </c>
      <c r="B56" s="581">
        <f>'Sources and Uses Budget'!C57</f>
        <v>20000</v>
      </c>
      <c r="C56" s="582"/>
      <c r="D56" s="582">
        <f t="shared" si="5"/>
        <v>20000</v>
      </c>
      <c r="E56" s="583"/>
      <c r="F56" s="583"/>
      <c r="G56" s="583"/>
      <c r="H56" s="583"/>
      <c r="I56" s="583"/>
      <c r="J56" s="583"/>
      <c r="K56" s="576"/>
    </row>
    <row r="57" spans="1:11" s="251" customFormat="1">
      <c r="A57" s="237" t="s">
        <v>928</v>
      </c>
      <c r="B57" s="581">
        <f>'Sources and Uses Budget'!C58</f>
        <v>0</v>
      </c>
      <c r="C57" s="582"/>
      <c r="D57" s="582">
        <f t="shared" si="5"/>
        <v>0</v>
      </c>
      <c r="E57" s="583"/>
      <c r="F57" s="583"/>
      <c r="G57" s="583"/>
      <c r="H57" s="583"/>
      <c r="I57" s="583"/>
      <c r="J57" s="583"/>
      <c r="K57" s="576"/>
    </row>
    <row r="58" spans="1:11" s="251" customFormat="1">
      <c r="A58" s="237" t="s">
        <v>929</v>
      </c>
      <c r="B58" s="581">
        <f>'Sources and Uses Budget'!C59</f>
        <v>0</v>
      </c>
      <c r="C58" s="582"/>
      <c r="D58" s="582">
        <f t="shared" si="5"/>
        <v>0</v>
      </c>
      <c r="E58" s="583"/>
      <c r="F58" s="583"/>
      <c r="G58" s="583"/>
      <c r="H58" s="583"/>
      <c r="I58" s="583"/>
      <c r="J58" s="583"/>
      <c r="K58" s="576"/>
    </row>
    <row r="59" spans="1:11" s="251" customFormat="1">
      <c r="A59" s="237" t="str">
        <f>'Sources and Uses Budget'!$A60</f>
        <v xml:space="preserve">Other: Applicant + Lender Legal </v>
      </c>
      <c r="B59" s="581">
        <f>'Sources and Uses Budget'!C60</f>
        <v>35000</v>
      </c>
      <c r="C59" s="582"/>
      <c r="D59" s="582">
        <f t="shared" si="5"/>
        <v>35000</v>
      </c>
      <c r="E59" s="583"/>
      <c r="F59" s="583"/>
      <c r="G59" s="583"/>
      <c r="H59" s="583"/>
      <c r="I59" s="583"/>
      <c r="J59" s="583"/>
      <c r="K59" s="576"/>
    </row>
    <row r="60" spans="1:11" s="251" customFormat="1" ht="14.1" customHeight="1">
      <c r="A60" s="241" t="s">
        <v>498</v>
      </c>
      <c r="B60" s="581">
        <f>'Sources and Uses Budget'!C61</f>
        <v>83520</v>
      </c>
      <c r="C60" s="581">
        <f>SUM(C54:C59)</f>
        <v>0</v>
      </c>
      <c r="D60" s="581">
        <f>SUM(D54:D59)</f>
        <v>83520</v>
      </c>
      <c r="E60" s="583"/>
      <c r="F60" s="583"/>
      <c r="G60" s="583"/>
      <c r="H60" s="583"/>
      <c r="I60" s="583"/>
      <c r="J60" s="583"/>
      <c r="K60" s="576"/>
    </row>
    <row r="61" spans="1:11" s="251" customFormat="1">
      <c r="A61" s="247" t="s">
        <v>499</v>
      </c>
      <c r="B61" s="581">
        <f>'Sources and Uses Budget'!C62</f>
        <v>33120643</v>
      </c>
      <c r="C61" s="581">
        <f>SUM(C8+C11+C13+C14+C15+C25+C26+C37+C41+C42+C52+C60)</f>
        <v>0</v>
      </c>
      <c r="D61" s="581">
        <f>SUM(D8+D11+D13+D14+D15+D25+D26+D37+D41+D42+D52+D60)</f>
        <v>33120643</v>
      </c>
      <c r="E61" s="581">
        <f>'Sources and Uses Budget'!S62</f>
        <v>29310707</v>
      </c>
      <c r="F61" s="581">
        <f>SUM(F10+F13+F14+F15+F25+F26+F37+F41+F42+F52)</f>
        <v>0</v>
      </c>
      <c r="G61" s="581">
        <f>SUM(G10+G13+G14+G15+G25+G26+G37+G41+G42+G52)</f>
        <v>29310707</v>
      </c>
      <c r="H61" s="581">
        <f>'Sources and Uses Budget'!T62</f>
        <v>0</v>
      </c>
      <c r="I61" s="581">
        <f>SUM(I11+I13+I14+I15+I25+I26+I37+I41+I42+I52)</f>
        <v>0</v>
      </c>
      <c r="J61" s="581">
        <f>SUM(J11+J13+J14+J15+J25+J26+J37+J41+J42+J52)</f>
        <v>0</v>
      </c>
      <c r="K61" s="576"/>
    </row>
    <row r="62" spans="1:11" s="251" customFormat="1" ht="24">
      <c r="A62" s="233" t="s">
        <v>1928</v>
      </c>
      <c r="B62" s="580"/>
      <c r="C62" s="580"/>
      <c r="D62" s="580"/>
      <c r="E62" s="580"/>
      <c r="F62" s="580"/>
      <c r="G62" s="580"/>
      <c r="H62" s="580"/>
      <c r="I62" s="580"/>
      <c r="J62" s="580"/>
      <c r="K62" s="576"/>
    </row>
    <row r="63" spans="1:11" s="251" customFormat="1">
      <c r="A63" s="237" t="s">
        <v>283</v>
      </c>
      <c r="B63" s="581">
        <f>'Sources and Uses Budget'!C64</f>
        <v>100000</v>
      </c>
      <c r="C63" s="582"/>
      <c r="D63" s="582">
        <f>B63</f>
        <v>100000</v>
      </c>
      <c r="E63" s="581">
        <f>'Sources and Uses Budget'!S64</f>
        <v>100000</v>
      </c>
      <c r="F63" s="582"/>
      <c r="G63" s="582">
        <f>E63</f>
        <v>100000</v>
      </c>
      <c r="H63" s="581">
        <f>'Sources and Uses Budget'!T64</f>
        <v>0</v>
      </c>
      <c r="I63" s="582"/>
      <c r="J63" s="582"/>
      <c r="K63" s="576"/>
    </row>
    <row r="64" spans="1:11" s="251" customFormat="1" ht="24">
      <c r="A64" s="237" t="s">
        <v>1929</v>
      </c>
      <c r="B64" s="581">
        <f>'Sources and Uses Budget'!C65</f>
        <v>0</v>
      </c>
      <c r="C64" s="582"/>
      <c r="D64" s="582">
        <f t="shared" ref="D64:D67" si="6">B64</f>
        <v>0</v>
      </c>
      <c r="E64" s="581">
        <f>'Sources and Uses Budget'!S65</f>
        <v>0</v>
      </c>
      <c r="F64" s="582"/>
      <c r="G64" s="582">
        <f t="shared" ref="G64:G67" si="7">E64</f>
        <v>0</v>
      </c>
      <c r="H64" s="581">
        <f>'Sources and Uses Budget'!T65</f>
        <v>0</v>
      </c>
      <c r="I64" s="582"/>
      <c r="J64" s="582"/>
      <c r="K64" s="576"/>
    </row>
    <row r="65" spans="1:11" s="251" customFormat="1" ht="24">
      <c r="A65" s="237" t="s">
        <v>1930</v>
      </c>
      <c r="B65" s="581">
        <f>'Sources and Uses Budget'!C66</f>
        <v>450000</v>
      </c>
      <c r="C65" s="582"/>
      <c r="D65" s="582">
        <f t="shared" si="6"/>
        <v>450000</v>
      </c>
      <c r="E65" s="581">
        <f>'Sources and Uses Budget'!S66</f>
        <v>450000</v>
      </c>
      <c r="F65" s="582"/>
      <c r="G65" s="582">
        <f t="shared" si="7"/>
        <v>450000</v>
      </c>
      <c r="H65" s="581">
        <f>'Sources and Uses Budget'!T66</f>
        <v>0</v>
      </c>
      <c r="I65" s="582"/>
      <c r="J65" s="582"/>
      <c r="K65" s="576"/>
    </row>
    <row r="66" spans="1:11" s="251" customFormat="1">
      <c r="A66" s="237" t="s">
        <v>1931</v>
      </c>
      <c r="B66" s="581">
        <f>'Sources and Uses Budget'!C67</f>
        <v>0</v>
      </c>
      <c r="C66" s="582"/>
      <c r="D66" s="582">
        <f t="shared" si="6"/>
        <v>0</v>
      </c>
      <c r="E66" s="581">
        <f>'Sources and Uses Budget'!S67</f>
        <v>0</v>
      </c>
      <c r="F66" s="582"/>
      <c r="G66" s="582">
        <f t="shared" si="7"/>
        <v>0</v>
      </c>
      <c r="H66" s="581">
        <f>'Sources and Uses Budget'!T67</f>
        <v>0</v>
      </c>
      <c r="I66" s="582"/>
      <c r="J66" s="582"/>
      <c r="K66" s="576"/>
    </row>
    <row r="67" spans="1:11" s="251" customFormat="1">
      <c r="A67" s="237" t="str">
        <f>'Sources and Uses Budget'!$A68</f>
        <v>Other: (Specify)</v>
      </c>
      <c r="B67" s="581">
        <f>'Sources and Uses Budget'!C68</f>
        <v>0</v>
      </c>
      <c r="C67" s="582"/>
      <c r="D67" s="582">
        <f t="shared" si="6"/>
        <v>0</v>
      </c>
      <c r="E67" s="581">
        <f>'Sources and Uses Budget'!S68</f>
        <v>0</v>
      </c>
      <c r="F67" s="582"/>
      <c r="G67" s="582">
        <f t="shared" si="7"/>
        <v>0</v>
      </c>
      <c r="H67" s="581">
        <f>'Sources and Uses Budget'!T68</f>
        <v>0</v>
      </c>
      <c r="I67" s="582"/>
      <c r="J67" s="582"/>
      <c r="K67" s="576"/>
    </row>
    <row r="68" spans="1:11" s="251" customFormat="1">
      <c r="A68" s="241" t="s">
        <v>1932</v>
      </c>
      <c r="B68" s="581">
        <f>'Sources and Uses Budget'!C69</f>
        <v>550000</v>
      </c>
      <c r="C68" s="581">
        <f>SUM(C62:C67)</f>
        <v>0</v>
      </c>
      <c r="D68" s="581">
        <f>SUM(D62:D67)</f>
        <v>550000</v>
      </c>
      <c r="E68" s="581">
        <f>'Sources and Uses Budget'!S69</f>
        <v>550000</v>
      </c>
      <c r="F68" s="584">
        <f>SUM(F63:F67)</f>
        <v>0</v>
      </c>
      <c r="G68" s="584">
        <f>SUM(G63:G67)</f>
        <v>550000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f>B70</f>
        <v>0</v>
      </c>
      <c r="E70" s="583"/>
      <c r="F70" s="583"/>
      <c r="G70" s="583"/>
      <c r="H70" s="583"/>
      <c r="I70" s="583"/>
      <c r="J70" s="583"/>
      <c r="K70" s="576"/>
    </row>
    <row r="71" spans="1:11" s="251" customFormat="1">
      <c r="A71" s="237" t="s">
        <v>286</v>
      </c>
      <c r="B71" s="581">
        <f>'Sources and Uses Budget'!C72</f>
        <v>0</v>
      </c>
      <c r="C71" s="582"/>
      <c r="D71" s="582">
        <f t="shared" ref="D71:D74" si="8">B71</f>
        <v>0</v>
      </c>
      <c r="E71" s="583"/>
      <c r="F71" s="583"/>
      <c r="G71" s="583"/>
      <c r="H71" s="583"/>
      <c r="I71" s="583"/>
      <c r="J71" s="583"/>
      <c r="K71" s="576"/>
    </row>
    <row r="72" spans="1:11" s="251" customFormat="1">
      <c r="A72" s="453" t="s">
        <v>1233</v>
      </c>
      <c r="B72" s="581">
        <f>'Sources and Uses Budget'!C73</f>
        <v>0</v>
      </c>
      <c r="C72" s="582"/>
      <c r="D72" s="582">
        <f t="shared" si="8"/>
        <v>0</v>
      </c>
      <c r="E72" s="583"/>
      <c r="F72" s="583"/>
      <c r="G72" s="583"/>
      <c r="H72" s="583"/>
      <c r="I72" s="583"/>
      <c r="J72" s="583"/>
      <c r="K72" s="576"/>
    </row>
    <row r="73" spans="1:11" s="251" customFormat="1">
      <c r="A73" s="237" t="s">
        <v>287</v>
      </c>
      <c r="B73" s="581">
        <f>'Sources and Uses Budget'!C74</f>
        <v>313055</v>
      </c>
      <c r="C73" s="582"/>
      <c r="D73" s="582">
        <f t="shared" si="8"/>
        <v>313055</v>
      </c>
      <c r="E73" s="583"/>
      <c r="F73" s="583"/>
      <c r="G73" s="583"/>
      <c r="H73" s="583"/>
      <c r="I73" s="583"/>
      <c r="J73" s="583"/>
      <c r="K73" s="576"/>
    </row>
    <row r="74" spans="1:11" s="251" customFormat="1">
      <c r="A74" s="237" t="str">
        <f>'Sources and Uses Budget'!$A75</f>
        <v>Other: (Specify)</v>
      </c>
      <c r="B74" s="581">
        <f>'Sources and Uses Budget'!C75</f>
        <v>0</v>
      </c>
      <c r="C74" s="582"/>
      <c r="D74" s="582">
        <f t="shared" si="8"/>
        <v>0</v>
      </c>
      <c r="E74" s="583"/>
      <c r="F74" s="583"/>
      <c r="G74" s="583"/>
      <c r="H74" s="583"/>
      <c r="I74" s="583"/>
      <c r="J74" s="583"/>
      <c r="K74" s="576"/>
    </row>
    <row r="75" spans="1:11" s="251" customFormat="1">
      <c r="A75" s="241" t="s">
        <v>288</v>
      </c>
      <c r="B75" s="581">
        <f>'Sources and Uses Budget'!C76</f>
        <v>313055</v>
      </c>
      <c r="C75" s="581">
        <f>SUM(C70:C74)</f>
        <v>0</v>
      </c>
      <c r="D75" s="581">
        <f>SUM(D70:D74)</f>
        <v>313055</v>
      </c>
      <c r="E75" s="583"/>
      <c r="F75" s="583"/>
      <c r="G75" s="583"/>
      <c r="H75" s="583"/>
      <c r="I75" s="583"/>
      <c r="J75" s="583"/>
      <c r="K75" s="576"/>
    </row>
    <row r="76" spans="1:11" s="251" customFormat="1">
      <c r="A76" s="233" t="s">
        <v>1725</v>
      </c>
      <c r="B76" s="580"/>
      <c r="C76" s="580"/>
      <c r="D76" s="580"/>
      <c r="E76" s="580"/>
      <c r="F76" s="580"/>
      <c r="G76" s="580"/>
      <c r="H76" s="580"/>
      <c r="I76" s="580"/>
      <c r="J76" s="580"/>
      <c r="K76" s="576"/>
    </row>
    <row r="77" spans="1:11" s="251" customFormat="1">
      <c r="A77" s="237" t="s">
        <v>1726</v>
      </c>
      <c r="B77" s="581">
        <f>'Sources and Uses Budget'!C78</f>
        <v>1781679</v>
      </c>
      <c r="C77" s="582"/>
      <c r="D77" s="582">
        <f>B77</f>
        <v>1781679</v>
      </c>
      <c r="E77" s="581">
        <f>'Sources and Uses Budget'!S78</f>
        <v>1781679</v>
      </c>
      <c r="F77" s="582"/>
      <c r="G77" s="582">
        <f>E77</f>
        <v>1781679</v>
      </c>
      <c r="H77" s="581">
        <f>'Sources and Uses Budget'!T78</f>
        <v>0</v>
      </c>
      <c r="I77" s="582"/>
      <c r="J77" s="582"/>
      <c r="K77" s="576"/>
    </row>
    <row r="78" spans="1:11" s="251" customFormat="1">
      <c r="A78" s="237" t="s">
        <v>536</v>
      </c>
      <c r="B78" s="581">
        <f>'Sources and Uses Budget'!C79</f>
        <v>477720</v>
      </c>
      <c r="C78" s="582"/>
      <c r="D78" s="582">
        <f>B78</f>
        <v>477720</v>
      </c>
      <c r="E78" s="581">
        <f>'Sources and Uses Budget'!S79</f>
        <v>477720</v>
      </c>
      <c r="F78" s="582"/>
      <c r="G78" s="582">
        <f>E78</f>
        <v>477720</v>
      </c>
      <c r="H78" s="581">
        <f>'Sources and Uses Budget'!T79</f>
        <v>0</v>
      </c>
      <c r="I78" s="582"/>
      <c r="J78" s="582"/>
      <c r="K78" s="576"/>
    </row>
    <row r="79" spans="1:11" s="251" customFormat="1">
      <c r="A79" s="241" t="s">
        <v>1724</v>
      </c>
      <c r="B79" s="581">
        <f>'Sources and Uses Budget'!C80</f>
        <v>2259399</v>
      </c>
      <c r="C79" s="664">
        <f>SUM(C77:C78)</f>
        <v>0</v>
      </c>
      <c r="D79" s="664">
        <f>SUM(D77:D78)</f>
        <v>2259399</v>
      </c>
      <c r="E79" s="581">
        <f>'Sources and Uses Budget'!S80</f>
        <v>2259399</v>
      </c>
      <c r="F79" s="664">
        <f>SUM(F77:F78)</f>
        <v>0</v>
      </c>
      <c r="G79" s="664">
        <f>SUM(G77:G78)</f>
        <v>2259399</v>
      </c>
      <c r="H79" s="581">
        <f>'Sources and Uses Budget'!T80</f>
        <v>0</v>
      </c>
      <c r="I79" s="664">
        <f>SUM(I77:I78)</f>
        <v>0</v>
      </c>
      <c r="J79" s="664">
        <f>SUM(J77:J78)</f>
        <v>0</v>
      </c>
      <c r="K79" s="576"/>
    </row>
    <row r="80" spans="1:11" s="251" customFormat="1">
      <c r="A80" s="233" t="s">
        <v>513</v>
      </c>
      <c r="B80" s="580"/>
      <c r="C80" s="580"/>
      <c r="D80" s="580"/>
      <c r="E80" s="580"/>
      <c r="F80" s="580"/>
      <c r="G80" s="580"/>
      <c r="H80" s="580"/>
      <c r="I80" s="580"/>
      <c r="J80" s="580"/>
      <c r="K80" s="576"/>
    </row>
    <row r="81" spans="1:11" s="251" customFormat="1" ht="14.1" customHeight="1">
      <c r="A81" s="237" t="s">
        <v>2084</v>
      </c>
      <c r="B81" s="581">
        <f>'Sources and Uses Budget'!C82</f>
        <v>149500</v>
      </c>
      <c r="C81" s="582"/>
      <c r="D81" s="582">
        <f>B81</f>
        <v>149500</v>
      </c>
      <c r="E81" s="583"/>
      <c r="F81" s="583"/>
      <c r="G81" s="583"/>
      <c r="H81" s="583"/>
      <c r="I81" s="583"/>
      <c r="J81" s="583"/>
      <c r="K81" s="576"/>
    </row>
    <row r="82" spans="1:11" s="251" customFormat="1">
      <c r="A82" s="237" t="s">
        <v>514</v>
      </c>
      <c r="B82" s="581">
        <f>'Sources and Uses Budget'!C83</f>
        <v>91609</v>
      </c>
      <c r="C82" s="582"/>
      <c r="D82" s="582">
        <f t="shared" ref="D82:D92" si="9">B82</f>
        <v>91609</v>
      </c>
      <c r="E82" s="581">
        <f>'Sources and Uses Budget'!S83</f>
        <v>91609</v>
      </c>
      <c r="F82" s="582"/>
      <c r="G82" s="582">
        <f>E82</f>
        <v>91609</v>
      </c>
      <c r="H82" s="581">
        <f>'Sources and Uses Budget'!T83</f>
        <v>0</v>
      </c>
      <c r="I82" s="582"/>
      <c r="J82" s="582"/>
      <c r="K82" s="576"/>
    </row>
    <row r="83" spans="1:11" s="251" customFormat="1">
      <c r="A83" s="237" t="s">
        <v>515</v>
      </c>
      <c r="B83" s="581">
        <f>'Sources and Uses Budget'!C84</f>
        <v>1073249</v>
      </c>
      <c r="C83" s="582"/>
      <c r="D83" s="582">
        <f t="shared" si="9"/>
        <v>1073249</v>
      </c>
      <c r="E83" s="581">
        <f>'Sources and Uses Budget'!S84</f>
        <v>1073249</v>
      </c>
      <c r="F83" s="582"/>
      <c r="G83" s="582">
        <f t="shared" ref="G83:G85" si="10">E83</f>
        <v>1073249</v>
      </c>
      <c r="H83" s="581">
        <f>'Sources and Uses Budget'!T84</f>
        <v>0</v>
      </c>
      <c r="I83" s="582"/>
      <c r="J83" s="582"/>
      <c r="K83" s="576"/>
    </row>
    <row r="84" spans="1:11" s="251" customFormat="1">
      <c r="A84" s="237" t="s">
        <v>516</v>
      </c>
      <c r="B84" s="581">
        <f>'Sources and Uses Budget'!C85</f>
        <v>1050000</v>
      </c>
      <c r="C84" s="582"/>
      <c r="D84" s="582">
        <f t="shared" si="9"/>
        <v>1050000</v>
      </c>
      <c r="E84" s="581">
        <f>'Sources and Uses Budget'!S85</f>
        <v>1050000</v>
      </c>
      <c r="F84" s="582"/>
      <c r="G84" s="582">
        <f t="shared" si="10"/>
        <v>1050000</v>
      </c>
      <c r="H84" s="581">
        <f>'Sources and Uses Budget'!T85</f>
        <v>0</v>
      </c>
      <c r="I84" s="582"/>
      <c r="J84" s="582"/>
      <c r="K84" s="576"/>
    </row>
    <row r="85" spans="1:11" s="251" customFormat="1">
      <c r="A85" s="237" t="s">
        <v>517</v>
      </c>
      <c r="B85" s="581">
        <f>'Sources and Uses Budget'!C86</f>
        <v>0</v>
      </c>
      <c r="C85" s="582"/>
      <c r="D85" s="582">
        <f t="shared" si="9"/>
        <v>0</v>
      </c>
      <c r="E85" s="581">
        <f>'Sources and Uses Budget'!S86</f>
        <v>0</v>
      </c>
      <c r="F85" s="582"/>
      <c r="G85" s="582">
        <f t="shared" si="10"/>
        <v>0</v>
      </c>
      <c r="H85" s="581">
        <f>'Sources and Uses Budget'!T86</f>
        <v>0</v>
      </c>
      <c r="I85" s="582"/>
      <c r="J85" s="582"/>
      <c r="K85" s="576"/>
    </row>
    <row r="86" spans="1:11" s="251" customFormat="1">
      <c r="A86" s="237" t="s">
        <v>518</v>
      </c>
      <c r="B86" s="581">
        <f>'Sources and Uses Budget'!C87</f>
        <v>85595</v>
      </c>
      <c r="C86" s="582"/>
      <c r="D86" s="582">
        <f t="shared" si="9"/>
        <v>85595</v>
      </c>
      <c r="E86" s="583"/>
      <c r="F86" s="583"/>
      <c r="G86" s="583"/>
      <c r="H86" s="583"/>
      <c r="I86" s="583"/>
      <c r="J86" s="583"/>
      <c r="K86" s="576"/>
    </row>
    <row r="87" spans="1:11" s="251" customFormat="1">
      <c r="A87" s="237" t="s">
        <v>519</v>
      </c>
      <c r="B87" s="581">
        <f>'Sources and Uses Budget'!C88</f>
        <v>90000</v>
      </c>
      <c r="C87" s="582"/>
      <c r="D87" s="582">
        <f t="shared" si="9"/>
        <v>90000</v>
      </c>
      <c r="E87" s="581">
        <f>'Sources and Uses Budget'!S88</f>
        <v>90000</v>
      </c>
      <c r="F87" s="582"/>
      <c r="G87" s="582">
        <f>E87</f>
        <v>90000</v>
      </c>
      <c r="H87" s="581">
        <f>'Sources and Uses Budget'!T88</f>
        <v>0</v>
      </c>
      <c r="I87" s="582"/>
      <c r="J87" s="582"/>
      <c r="K87" s="576"/>
    </row>
    <row r="88" spans="1:11" s="251" customFormat="1">
      <c r="A88" s="237" t="s">
        <v>520</v>
      </c>
      <c r="B88" s="581">
        <f>'Sources and Uses Budget'!C89</f>
        <v>48000</v>
      </c>
      <c r="C88" s="582"/>
      <c r="D88" s="582">
        <f t="shared" si="9"/>
        <v>48000</v>
      </c>
      <c r="E88" s="581">
        <f>'Sources and Uses Budget'!S89</f>
        <v>0</v>
      </c>
      <c r="F88" s="582"/>
      <c r="G88" s="582"/>
      <c r="H88" s="581">
        <f>'Sources and Uses Budget'!T89</f>
        <v>0</v>
      </c>
      <c r="I88" s="582"/>
      <c r="J88" s="582"/>
      <c r="K88" s="576"/>
    </row>
    <row r="89" spans="1:11" s="251" customFormat="1">
      <c r="A89" s="237" t="s">
        <v>1309</v>
      </c>
      <c r="B89" s="581">
        <f>'Sources and Uses Budget'!C90</f>
        <v>0</v>
      </c>
      <c r="C89" s="582"/>
      <c r="D89" s="582">
        <f t="shared" si="9"/>
        <v>0</v>
      </c>
      <c r="E89" s="581">
        <f>'Sources and Uses Budget'!S90</f>
        <v>0</v>
      </c>
      <c r="F89" s="582"/>
      <c r="G89" s="582"/>
      <c r="H89" s="581">
        <f>'Sources and Uses Budget'!T90</f>
        <v>0</v>
      </c>
      <c r="I89" s="582"/>
      <c r="J89" s="582"/>
      <c r="K89" s="576"/>
    </row>
    <row r="90" spans="1:11" s="251" customFormat="1">
      <c r="A90" s="237" t="s">
        <v>1722</v>
      </c>
      <c r="B90" s="581">
        <f>'Sources and Uses Budget'!C91</f>
        <v>7800</v>
      </c>
      <c r="C90" s="582"/>
      <c r="D90" s="582">
        <f t="shared" si="9"/>
        <v>7800</v>
      </c>
      <c r="E90" s="581">
        <f>'Sources and Uses Budget'!S91</f>
        <v>0</v>
      </c>
      <c r="F90" s="582"/>
      <c r="G90" s="582"/>
      <c r="H90" s="581">
        <f>'Sources and Uses Budget'!T91</f>
        <v>0</v>
      </c>
      <c r="I90" s="582"/>
      <c r="J90" s="582"/>
      <c r="K90" s="576"/>
    </row>
    <row r="91" spans="1:11" s="251" customFormat="1" ht="48">
      <c r="A91" s="237" t="str">
        <f>'Sources and Uses Budget'!$A92</f>
        <v>Other: Other Basis Elgible: Utility Connection, special inspections testing, PW Monitoring, geotech/soils report, Project Admin</v>
      </c>
      <c r="B91" s="581">
        <f>'Sources and Uses Budget'!C92</f>
        <v>996602</v>
      </c>
      <c r="C91" s="582"/>
      <c r="D91" s="582">
        <f t="shared" si="9"/>
        <v>996602</v>
      </c>
      <c r="E91" s="581">
        <f>'Sources and Uses Budget'!S92</f>
        <v>996602</v>
      </c>
      <c r="F91" s="582"/>
      <c r="G91" s="582">
        <f>E91</f>
        <v>996602</v>
      </c>
      <c r="H91" s="581">
        <f>'Sources and Uses Budget'!T92</f>
        <v>0</v>
      </c>
      <c r="I91" s="582"/>
      <c r="J91" s="582"/>
      <c r="K91" s="576"/>
    </row>
    <row r="92" spans="1:11" s="251" customFormat="1" ht="24">
      <c r="A92" s="237" t="str">
        <f>'Sources and Uses Budget'!$A93</f>
        <v>Other: Non-Basis Elgible: Relocation-Permanent</v>
      </c>
      <c r="B92" s="581">
        <f>'Sources and Uses Budget'!C93</f>
        <v>195000</v>
      </c>
      <c r="C92" s="582"/>
      <c r="D92" s="582">
        <f t="shared" si="9"/>
        <v>195000</v>
      </c>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521</v>
      </c>
      <c r="B94" s="581">
        <f>'Sources and Uses Budget'!C95</f>
        <v>3787355</v>
      </c>
      <c r="C94" s="581">
        <f>SUM(C81:C93)</f>
        <v>0</v>
      </c>
      <c r="D94" s="581">
        <f>SUM(D81:D93)</f>
        <v>3787355</v>
      </c>
      <c r="E94" s="581">
        <f>'Sources and Uses Budget'!S95</f>
        <v>3301460</v>
      </c>
      <c r="F94" s="584">
        <f>SUM(F82:F85,F87:F93)</f>
        <v>0</v>
      </c>
      <c r="G94" s="584">
        <f>SUM(G82:G85,G87:G93)</f>
        <v>3301460</v>
      </c>
      <c r="H94" s="581">
        <f>'Sources and Uses Budget'!T95</f>
        <v>0</v>
      </c>
      <c r="I94" s="581">
        <f>SUM(I82:I85,I87:I93)</f>
        <v>0</v>
      </c>
      <c r="J94" s="581">
        <f>SUM(J82:J85,J87:J93)</f>
        <v>0</v>
      </c>
      <c r="K94" s="576"/>
    </row>
    <row r="95" spans="1:11" s="251" customFormat="1">
      <c r="A95" s="241" t="s">
        <v>1349</v>
      </c>
      <c r="B95" s="581">
        <f>'Sources and Uses Budget'!C96</f>
        <v>40030452</v>
      </c>
      <c r="C95" s="581">
        <f>SUM(C61+C68+C75+C79+C94)</f>
        <v>0</v>
      </c>
      <c r="D95" s="581">
        <f>SUM(D61+D68+D75+D79+D94)</f>
        <v>40030452</v>
      </c>
      <c r="E95" s="581">
        <f>'Sources and Uses Budget'!S96</f>
        <v>35421566</v>
      </c>
      <c r="F95" s="584">
        <f>SUM(+F61+F68+F79+F94)</f>
        <v>0</v>
      </c>
      <c r="G95" s="584">
        <f>SUM(+G61+G68+G79+G94)</f>
        <v>35421566</v>
      </c>
      <c r="H95" s="581">
        <f>'Sources and Uses Budget'!T96</f>
        <v>0</v>
      </c>
      <c r="I95" s="584">
        <f>SUM(I61+I68+I79+I94)</f>
        <v>0</v>
      </c>
      <c r="J95" s="584">
        <f>SUM(J61+J68+J79+J94)</f>
        <v>0</v>
      </c>
      <c r="K95" s="576"/>
    </row>
    <row r="96" spans="1:11" s="251" customFormat="1">
      <c r="A96" s="233" t="s">
        <v>523</v>
      </c>
      <c r="B96" s="580"/>
      <c r="C96" s="580"/>
      <c r="D96" s="580"/>
      <c r="E96" s="580"/>
      <c r="F96" s="580"/>
      <c r="G96" s="580"/>
      <c r="H96" s="580"/>
      <c r="I96" s="580"/>
      <c r="J96" s="580"/>
      <c r="K96" s="576"/>
    </row>
    <row r="97" spans="1:11" s="251" customFormat="1">
      <c r="A97" s="237" t="s">
        <v>524</v>
      </c>
      <c r="B97" s="581">
        <f>'Sources and Uses Budget'!C98</f>
        <v>2800000</v>
      </c>
      <c r="C97" s="582"/>
      <c r="D97" s="582">
        <f>B97</f>
        <v>2800000</v>
      </c>
      <c r="E97" s="581">
        <f>'Sources and Uses Budget'!S98</f>
        <v>2800000</v>
      </c>
      <c r="F97" s="582"/>
      <c r="G97" s="582">
        <f>E97</f>
        <v>2800000</v>
      </c>
      <c r="H97" s="581">
        <f>'Sources and Uses Budget'!T98</f>
        <v>0</v>
      </c>
      <c r="I97" s="582"/>
      <c r="J97" s="582"/>
      <c r="K97" s="576"/>
    </row>
    <row r="98" spans="1:11" s="251" customFormat="1">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2800000</v>
      </c>
      <c r="C102" s="581">
        <f>SUM(C97:C101)</f>
        <v>0</v>
      </c>
      <c r="D102" s="581">
        <f>SUM(D97:D101)</f>
        <v>2800000</v>
      </c>
      <c r="E102" s="581">
        <f>'Sources and Uses Budget'!S103</f>
        <v>2800000</v>
      </c>
      <c r="F102" s="584">
        <f>SUM(F97:F101)</f>
        <v>0</v>
      </c>
      <c r="G102" s="584">
        <f>SUM(G97:G101)</f>
        <v>2800000</v>
      </c>
      <c r="H102" s="581">
        <f>'Sources and Uses Budget'!T103</f>
        <v>0</v>
      </c>
      <c r="I102" s="584">
        <f>SUM(I97:I101)</f>
        <v>0</v>
      </c>
      <c r="J102" s="584">
        <f>SUM(J97:J101)</f>
        <v>0</v>
      </c>
      <c r="K102" s="576"/>
    </row>
    <row r="103" spans="1:11" s="251" customFormat="1">
      <c r="A103" s="241" t="s">
        <v>1350</v>
      </c>
      <c r="B103" s="581">
        <f>'Sources and Uses Budget'!C104</f>
        <v>42830452</v>
      </c>
      <c r="C103" s="584">
        <f>SUM(C95+C102)</f>
        <v>0</v>
      </c>
      <c r="D103" s="584">
        <f>SUM(D95+D102)</f>
        <v>42830452</v>
      </c>
      <c r="E103" s="581">
        <f>'Sources and Uses Budget'!S104</f>
        <v>38221566</v>
      </c>
      <c r="F103" s="584">
        <f>F95+F102</f>
        <v>0</v>
      </c>
      <c r="G103" s="584">
        <f>G95+G102</f>
        <v>38221566</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38221566</v>
      </c>
      <c r="F105" s="584">
        <f>F103+F104</f>
        <v>0</v>
      </c>
      <c r="G105" s="584">
        <f>G103+G104</f>
        <v>38221566</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77" workbookViewId="0">
      <selection activeCell="AA328" sqref="AA328:AF32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48" t="s">
        <v>844</v>
      </c>
      <c r="B1" s="1648"/>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row>
    <row r="2" spans="1:43" s="5" customFormat="1" ht="12.75" customHeight="1" thickBot="1">
      <c r="A2" s="1649"/>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842" t="s">
        <v>363</v>
      </c>
      <c r="AF4" s="1842"/>
      <c r="AG4" s="1842"/>
      <c r="AH4" s="1842"/>
      <c r="AI4" s="1842"/>
      <c r="AJ4" s="1842"/>
      <c r="AK4" s="1842"/>
      <c r="AL4" s="18"/>
      <c r="AN4" s="668"/>
    </row>
    <row r="5" spans="1:43" s="3" customFormat="1" ht="12.95"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700" t="s">
        <v>852</v>
      </c>
      <c r="AG6" s="1700"/>
      <c r="AH6" s="1700"/>
      <c r="AI6" s="1700"/>
      <c r="AJ6" s="1700"/>
      <c r="AK6" s="1700"/>
      <c r="AL6" s="170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8" t="s">
        <v>2351</v>
      </c>
      <c r="C8" s="1728"/>
      <c r="D8" s="1728"/>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728" t="s">
        <v>1237</v>
      </c>
      <c r="C11" s="1728"/>
      <c r="D11" s="1728"/>
      <c r="E11" s="1728"/>
      <c r="F11" s="1728"/>
      <c r="G11" s="1728"/>
      <c r="H11" s="1728"/>
      <c r="I11" s="1728"/>
      <c r="J11" s="1728"/>
      <c r="K11" s="1728"/>
      <c r="L11" s="1728"/>
      <c r="M11" s="1728"/>
      <c r="N11" s="1728"/>
      <c r="O11" s="1728"/>
      <c r="P11" s="1728"/>
      <c r="Q11" s="1728"/>
      <c r="R11" s="1728"/>
      <c r="S11" s="1728"/>
      <c r="T11" s="1728"/>
      <c r="U11" s="1728"/>
      <c r="V11" s="1728"/>
      <c r="W11" s="1728"/>
      <c r="X11" s="1728"/>
      <c r="Y11" s="1728"/>
      <c r="Z11" s="1728"/>
      <c r="AA11" s="1728"/>
      <c r="AB11" s="1728"/>
      <c r="AC11" s="1728"/>
      <c r="AD11" s="1728"/>
      <c r="AE11" s="1728"/>
      <c r="AF11" s="1728"/>
      <c r="AG11" s="1728"/>
      <c r="AH11" s="1728"/>
      <c r="AI11" s="1728"/>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41" t="s">
        <v>123</v>
      </c>
      <c r="AC13" s="184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728" t="s">
        <v>1116</v>
      </c>
      <c r="C16" s="1728"/>
      <c r="D16" s="1728"/>
      <c r="E16" s="1728"/>
      <c r="F16" s="1728"/>
      <c r="G16" s="1728"/>
      <c r="H16" s="1728"/>
      <c r="I16" s="1728"/>
      <c r="J16" s="1728"/>
      <c r="K16" s="1728"/>
      <c r="L16" s="1728"/>
      <c r="M16" s="1728"/>
      <c r="N16" s="1728"/>
      <c r="O16" s="1728"/>
      <c r="P16" s="1728"/>
      <c r="Q16" s="1728"/>
      <c r="R16" s="1728"/>
      <c r="S16" s="1728"/>
      <c r="T16" s="1728"/>
      <c r="U16" s="1728"/>
      <c r="V16" s="1728"/>
      <c r="W16" s="1728"/>
      <c r="X16" s="1728"/>
      <c r="Y16" s="1728"/>
      <c r="Z16" s="1728"/>
      <c r="AA16" s="1728"/>
      <c r="AB16" s="1728"/>
      <c r="AC16" s="1728"/>
      <c r="AD16" s="1728"/>
      <c r="AE16" s="1728"/>
      <c r="AF16" s="1728"/>
      <c r="AG16" s="1728"/>
      <c r="AH16" s="1728"/>
      <c r="AI16" s="1728"/>
      <c r="AJ16" s="1728"/>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11" t="s">
        <v>2172</v>
      </c>
      <c r="C20" s="1711"/>
      <c r="D20" s="1711"/>
      <c r="E20" s="1711"/>
      <c r="F20" s="1711"/>
      <c r="G20" s="1711"/>
      <c r="H20" s="1711"/>
      <c r="I20" s="1711"/>
      <c r="J20" s="1711"/>
      <c r="K20" s="1711"/>
      <c r="L20" s="1711"/>
      <c r="M20" s="1711"/>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c r="AL20" s="101"/>
      <c r="AM20" s="27"/>
      <c r="AN20" s="667"/>
    </row>
    <row r="21" spans="1:42" s="5" customFormat="1" ht="12.75" customHeight="1">
      <c r="A21" s="27"/>
      <c r="B21" s="1711"/>
      <c r="C21" s="1711"/>
      <c r="D21" s="1711"/>
      <c r="E21" s="1711"/>
      <c r="F21" s="1711"/>
      <c r="G21" s="1711"/>
      <c r="H21" s="1711"/>
      <c r="I21" s="1711"/>
      <c r="J21" s="1711"/>
      <c r="K21" s="1711"/>
      <c r="L21" s="1711"/>
      <c r="M21" s="1711"/>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c r="AL21" s="101"/>
      <c r="AM21" s="27"/>
      <c r="AN21" s="667"/>
      <c r="AP21" s="338"/>
    </row>
    <row r="22" spans="1:42" s="5" customFormat="1" ht="12.75" customHeight="1">
      <c r="A22" s="27"/>
      <c r="B22" s="1711"/>
      <c r="C22" s="1711"/>
      <c r="D22" s="1711"/>
      <c r="E22" s="1711"/>
      <c r="F22" s="1711"/>
      <c r="G22" s="1711"/>
      <c r="H22" s="1711"/>
      <c r="I22" s="1711"/>
      <c r="J22" s="1711"/>
      <c r="K22" s="1711"/>
      <c r="L22" s="1711"/>
      <c r="M22" s="1711"/>
      <c r="N22" s="1711"/>
      <c r="O22" s="1711"/>
      <c r="P22" s="1711"/>
      <c r="Q22" s="1711"/>
      <c r="R22" s="1711"/>
      <c r="S22" s="1711"/>
      <c r="T22" s="1711"/>
      <c r="U22" s="1711"/>
      <c r="V22" s="1711"/>
      <c r="W22" s="1711"/>
      <c r="X22" s="1711"/>
      <c r="Y22" s="1711"/>
      <c r="Z22" s="1711"/>
      <c r="AA22" s="1711"/>
      <c r="AB22" s="1711"/>
      <c r="AC22" s="1711"/>
      <c r="AD22" s="1711"/>
      <c r="AE22" s="1711"/>
      <c r="AF22" s="1711"/>
      <c r="AG22" s="1711"/>
      <c r="AH22" s="1711"/>
      <c r="AI22" s="1711"/>
      <c r="AJ22" s="1711"/>
      <c r="AK22" s="1711"/>
      <c r="AL22" s="101"/>
      <c r="AM22" s="27"/>
      <c r="AN22" s="667"/>
    </row>
    <row r="23" spans="1:42" s="4" customFormat="1" ht="12.75" customHeight="1">
      <c r="A23" s="27"/>
      <c r="B23" s="1711"/>
      <c r="C23" s="1711"/>
      <c r="D23" s="1711"/>
      <c r="E23" s="1711"/>
      <c r="F23" s="1711"/>
      <c r="G23" s="1711"/>
      <c r="H23" s="1711"/>
      <c r="I23" s="1711"/>
      <c r="J23" s="1711"/>
      <c r="K23" s="1711"/>
      <c r="L23" s="1711"/>
      <c r="M23" s="1711"/>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c r="AL23" s="101"/>
      <c r="AM23" s="27"/>
      <c r="AN23" s="279"/>
    </row>
    <row r="24" spans="1:42" s="4" customFormat="1" ht="12.75" customHeight="1">
      <c r="A24" s="27"/>
      <c r="B24" s="1711"/>
      <c r="C24" s="1711"/>
      <c r="D24" s="1711"/>
      <c r="E24" s="1711"/>
      <c r="F24" s="1711"/>
      <c r="G24" s="1711"/>
      <c r="H24" s="1711"/>
      <c r="I24" s="1711"/>
      <c r="J24" s="1711"/>
      <c r="K24" s="1711"/>
      <c r="L24" s="1711"/>
      <c r="M24" s="1711"/>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c r="AL24" s="101"/>
      <c r="AM24" s="27"/>
      <c r="AN24" s="669"/>
      <c r="AO24" s="91"/>
    </row>
    <row r="25" spans="1:42" s="4" customFormat="1" ht="12.75" customHeight="1">
      <c r="A25" s="27"/>
      <c r="B25" s="1711"/>
      <c r="C25" s="1711"/>
      <c r="D25" s="1711"/>
      <c r="E25" s="1711"/>
      <c r="F25" s="1711"/>
      <c r="G25" s="1711"/>
      <c r="H25" s="1711"/>
      <c r="I25" s="1711"/>
      <c r="J25" s="1711"/>
      <c r="K25" s="1711"/>
      <c r="L25" s="1711"/>
      <c r="M25" s="1711"/>
      <c r="N25" s="1711"/>
      <c r="O25" s="1711"/>
      <c r="P25" s="1711"/>
      <c r="Q25" s="1711"/>
      <c r="R25" s="1711"/>
      <c r="S25" s="1711"/>
      <c r="T25" s="1711"/>
      <c r="U25" s="1711"/>
      <c r="V25" s="1711"/>
      <c r="W25" s="1711"/>
      <c r="X25" s="1711"/>
      <c r="Y25" s="1711"/>
      <c r="Z25" s="1711"/>
      <c r="AA25" s="1711"/>
      <c r="AB25" s="1711"/>
      <c r="AC25" s="1711"/>
      <c r="AD25" s="1711"/>
      <c r="AE25" s="1711"/>
      <c r="AF25" s="1711"/>
      <c r="AG25" s="1711"/>
      <c r="AH25" s="1711"/>
      <c r="AI25" s="1711"/>
      <c r="AJ25" s="1711"/>
      <c r="AK25" s="1711"/>
      <c r="AL25" s="101"/>
      <c r="AM25" s="27"/>
      <c r="AN25" s="669"/>
    </row>
    <row r="26" spans="1:42" s="4" customFormat="1" ht="12.75" customHeight="1">
      <c r="A26" s="27"/>
      <c r="B26" s="1711"/>
      <c r="C26" s="1711"/>
      <c r="D26" s="1711"/>
      <c r="E26" s="1711"/>
      <c r="F26" s="1711"/>
      <c r="G26" s="1711"/>
      <c r="H26" s="1711"/>
      <c r="I26" s="1711"/>
      <c r="J26" s="1711"/>
      <c r="K26" s="1711"/>
      <c r="L26" s="1711"/>
      <c r="M26" s="1711"/>
      <c r="N26" s="1711"/>
      <c r="O26" s="1711"/>
      <c r="P26" s="1711"/>
      <c r="Q26" s="1711"/>
      <c r="R26" s="1711"/>
      <c r="S26" s="1711"/>
      <c r="T26" s="1711"/>
      <c r="U26" s="1711"/>
      <c r="V26" s="1711"/>
      <c r="W26" s="1711"/>
      <c r="X26" s="1711"/>
      <c r="Y26" s="1711"/>
      <c r="Z26" s="1711"/>
      <c r="AA26" s="1711"/>
      <c r="AB26" s="1711"/>
      <c r="AC26" s="1711"/>
      <c r="AD26" s="1711"/>
      <c r="AE26" s="1711"/>
      <c r="AF26" s="1711"/>
      <c r="AG26" s="1711"/>
      <c r="AH26" s="1711"/>
      <c r="AI26" s="1711"/>
      <c r="AJ26" s="1711"/>
      <c r="AK26" s="1711"/>
      <c r="AL26" s="101"/>
      <c r="AM26" s="27"/>
      <c r="AN26" s="279"/>
    </row>
    <row r="27" spans="1:42" s="4" customFormat="1" ht="12.75" customHeight="1">
      <c r="A27" s="27"/>
      <c r="B27" s="1711"/>
      <c r="C27" s="1711"/>
      <c r="D27" s="1711"/>
      <c r="E27" s="1711"/>
      <c r="F27" s="1711"/>
      <c r="G27" s="1711"/>
      <c r="H27" s="1711"/>
      <c r="I27" s="1711"/>
      <c r="J27" s="1711"/>
      <c r="K27" s="1711"/>
      <c r="L27" s="1711"/>
      <c r="M27" s="1711"/>
      <c r="N27" s="1711"/>
      <c r="O27" s="1711"/>
      <c r="P27" s="1711"/>
      <c r="Q27" s="1711"/>
      <c r="R27" s="1711"/>
      <c r="S27" s="1711"/>
      <c r="T27" s="1711"/>
      <c r="U27" s="1711"/>
      <c r="V27" s="1711"/>
      <c r="W27" s="1711"/>
      <c r="X27" s="1711"/>
      <c r="Y27" s="1711"/>
      <c r="Z27" s="1711"/>
      <c r="AA27" s="1711"/>
      <c r="AB27" s="1711"/>
      <c r="AC27" s="1711"/>
      <c r="AD27" s="1711"/>
      <c r="AE27" s="1711"/>
      <c r="AF27" s="1711"/>
      <c r="AG27" s="1711"/>
      <c r="AH27" s="1711"/>
      <c r="AI27" s="1711"/>
      <c r="AJ27" s="1711"/>
      <c r="AK27" s="1711"/>
      <c r="AL27" s="101"/>
      <c r="AM27" s="27"/>
      <c r="AN27" s="611"/>
    </row>
    <row r="28" spans="1:42" s="4" customFormat="1" ht="12.75" customHeight="1">
      <c r="A28" s="27"/>
      <c r="B28" s="1711"/>
      <c r="C28" s="1711"/>
      <c r="D28" s="1711"/>
      <c r="E28" s="1711"/>
      <c r="F28" s="1711"/>
      <c r="G28" s="1711"/>
      <c r="H28" s="1711"/>
      <c r="I28" s="1711"/>
      <c r="J28" s="1711"/>
      <c r="K28" s="1711"/>
      <c r="L28" s="1711"/>
      <c r="M28" s="1711"/>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1"/>
      <c r="AL28" s="101"/>
      <c r="AM28" s="27"/>
      <c r="AN28" s="611"/>
    </row>
    <row r="29" spans="1:42" s="4" customFormat="1" ht="31.7" customHeight="1">
      <c r="A29" s="27"/>
      <c r="B29" s="1711"/>
      <c r="C29" s="1711"/>
      <c r="D29" s="1711"/>
      <c r="E29" s="1711"/>
      <c r="F29" s="1711"/>
      <c r="G29" s="1711"/>
      <c r="H29" s="1711"/>
      <c r="I29" s="1711"/>
      <c r="J29" s="1711"/>
      <c r="K29" s="1711"/>
      <c r="L29" s="1711"/>
      <c r="M29" s="1711"/>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c r="AL29" s="101"/>
      <c r="AM29" s="27"/>
      <c r="AN29" s="611"/>
    </row>
    <row r="30" spans="1:42" s="4" customFormat="1" ht="12.75" customHeight="1">
      <c r="A30" s="5"/>
      <c r="B30" s="1848"/>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6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9"/>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0" t="s">
        <v>60</v>
      </c>
      <c r="AG33" s="1700"/>
      <c r="AH33" s="1700"/>
      <c r="AI33" s="1700"/>
      <c r="AJ33" s="1700"/>
      <c r="AK33" s="1700"/>
      <c r="AL33" s="1700"/>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847" t="str">
        <f>Application!AA329</f>
        <v xml:space="preserve">People's Self-Help Housing </v>
      </c>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28" t="s">
        <v>1241</v>
      </c>
      <c r="C38" s="1728"/>
      <c r="D38" s="1728"/>
      <c r="E38" s="1728"/>
      <c r="F38" s="1728"/>
      <c r="G38" s="1728"/>
      <c r="H38" s="1728"/>
      <c r="I38" s="1728"/>
      <c r="J38" s="1728"/>
      <c r="K38" s="1728"/>
      <c r="L38" s="1728"/>
      <c r="M38" s="1728"/>
      <c r="N38" s="1728"/>
      <c r="O38" s="1728"/>
      <c r="P38" s="1728"/>
      <c r="Q38" s="1728"/>
      <c r="R38" s="1728"/>
      <c r="S38" s="1728"/>
      <c r="T38" s="1728"/>
      <c r="U38" s="1728"/>
      <c r="V38" s="1728"/>
      <c r="W38" s="1728"/>
      <c r="X38" s="1728"/>
      <c r="Y38" s="1728"/>
      <c r="Z38" s="1728"/>
      <c r="AA38" s="1728"/>
      <c r="AB38" s="1728"/>
      <c r="AC38" s="1728"/>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28" t="s">
        <v>123</v>
      </c>
      <c r="AA40" s="1728"/>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8" t="s">
        <v>1116</v>
      </c>
      <c r="C43" s="1728"/>
      <c r="D43" s="1728"/>
      <c r="E43" s="1728"/>
      <c r="F43" s="1728"/>
      <c r="G43" s="1728"/>
      <c r="H43" s="1728"/>
      <c r="I43" s="1728"/>
      <c r="J43" s="1728"/>
      <c r="K43" s="1728"/>
      <c r="L43" s="1728"/>
      <c r="M43" s="1728"/>
      <c r="N43" s="1728"/>
      <c r="O43" s="1728"/>
      <c r="P43" s="1728"/>
      <c r="Q43" s="1728"/>
      <c r="R43" s="1728"/>
      <c r="S43" s="1728"/>
      <c r="T43" s="1728"/>
      <c r="U43" s="1728"/>
      <c r="V43" s="1728"/>
      <c r="W43" s="1728"/>
      <c r="X43" s="1728"/>
      <c r="Y43" s="1728"/>
      <c r="Z43" s="1728"/>
      <c r="AA43" s="1728"/>
      <c r="AB43" s="1728"/>
      <c r="AC43" s="1728"/>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82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20"/>
      <c r="AL47" s="317"/>
      <c r="AM47" s="90"/>
      <c r="AN47" s="279"/>
    </row>
    <row r="48" spans="1:42" s="4" customFormat="1" ht="12.75" customHeight="1">
      <c r="A48" s="5"/>
      <c r="B48" s="42"/>
      <c r="R48" s="5"/>
      <c r="S48" s="42"/>
      <c r="AN48" s="279"/>
    </row>
    <row r="49" spans="1:46" s="4" customFormat="1" ht="12.75" customHeight="1">
      <c r="B49" s="1711" t="s">
        <v>1461</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c r="AA49" s="1711"/>
      <c r="AB49" s="1711"/>
      <c r="AC49" s="1711"/>
      <c r="AD49" s="1711"/>
      <c r="AE49" s="1711"/>
      <c r="AF49" s="1711"/>
      <c r="AG49" s="1711"/>
      <c r="AH49" s="1711"/>
      <c r="AI49" s="1711"/>
      <c r="AJ49" s="1711"/>
      <c r="AK49" s="1711"/>
      <c r="AL49" s="101"/>
      <c r="AM49" s="27"/>
      <c r="AN49" s="279"/>
    </row>
    <row r="50" spans="1:46" s="4" customFormat="1" ht="12.75" customHeight="1">
      <c r="A50" s="26"/>
      <c r="B50" s="1711"/>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1711"/>
      <c r="AB50" s="1711"/>
      <c r="AC50" s="1711"/>
      <c r="AD50" s="1711"/>
      <c r="AE50" s="1711"/>
      <c r="AF50" s="1711"/>
      <c r="AG50" s="1711"/>
      <c r="AH50" s="1711"/>
      <c r="AI50" s="1711"/>
      <c r="AJ50" s="1711"/>
      <c r="AK50" s="1711"/>
      <c r="AL50" s="101"/>
      <c r="AM50" s="27"/>
      <c r="AN50" s="279"/>
    </row>
    <row r="51" spans="1:46" s="4" customFormat="1" ht="12.75" customHeight="1">
      <c r="A51" s="26"/>
      <c r="B51" s="1711"/>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1711"/>
      <c r="AB51" s="1711"/>
      <c r="AC51" s="1711"/>
      <c r="AD51" s="1711"/>
      <c r="AE51" s="1711"/>
      <c r="AF51" s="1711"/>
      <c r="AG51" s="1711"/>
      <c r="AH51" s="1711"/>
      <c r="AI51" s="1711"/>
      <c r="AJ51" s="1711"/>
      <c r="AK51" s="1711"/>
      <c r="AL51" s="101"/>
      <c r="AM51" s="27"/>
      <c r="AN51" s="279"/>
    </row>
    <row r="52" spans="1:46" s="4" customFormat="1" ht="12.75" customHeight="1">
      <c r="A52" s="26"/>
      <c r="B52" s="1711"/>
      <c r="C52" s="1711"/>
      <c r="D52" s="1711"/>
      <c r="E52" s="1711"/>
      <c r="F52" s="1711"/>
      <c r="G52" s="1711"/>
      <c r="H52" s="1711"/>
      <c r="I52" s="1711"/>
      <c r="J52" s="1711"/>
      <c r="K52" s="1711"/>
      <c r="L52" s="1711"/>
      <c r="M52" s="1711"/>
      <c r="N52" s="1711"/>
      <c r="O52" s="1711"/>
      <c r="P52" s="1711"/>
      <c r="Q52" s="1711"/>
      <c r="R52" s="1711"/>
      <c r="S52" s="1711"/>
      <c r="T52" s="1711"/>
      <c r="U52" s="1711"/>
      <c r="V52" s="1711"/>
      <c r="W52" s="1711"/>
      <c r="X52" s="1711"/>
      <c r="Y52" s="1711"/>
      <c r="Z52" s="1711"/>
      <c r="AA52" s="1711"/>
      <c r="AB52" s="1711"/>
      <c r="AC52" s="1711"/>
      <c r="AD52" s="1711"/>
      <c r="AE52" s="1711"/>
      <c r="AF52" s="1711"/>
      <c r="AG52" s="1711"/>
      <c r="AH52" s="1711"/>
      <c r="AI52" s="1711"/>
      <c r="AJ52" s="1711"/>
      <c r="AK52" s="1711"/>
      <c r="AL52" s="101"/>
      <c r="AM52" s="27"/>
      <c r="AN52" s="279"/>
    </row>
    <row r="53" spans="1:46" s="4" customFormat="1" ht="12.75" customHeight="1">
      <c r="A53" s="26"/>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1711"/>
      <c r="AB53" s="1711"/>
      <c r="AC53" s="1711"/>
      <c r="AD53" s="1711"/>
      <c r="AE53" s="1711"/>
      <c r="AF53" s="1711"/>
      <c r="AG53" s="1711"/>
      <c r="AH53" s="1711"/>
      <c r="AI53" s="1711"/>
      <c r="AJ53" s="1711"/>
      <c r="AK53" s="1711"/>
      <c r="AL53" s="101"/>
      <c r="AM53" s="27"/>
      <c r="AN53" s="279"/>
    </row>
    <row r="54" spans="1:46" s="4" customFormat="1" ht="12.75" customHeight="1">
      <c r="A54" s="26"/>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c r="AA54" s="1711"/>
      <c r="AB54" s="1711"/>
      <c r="AC54" s="1711"/>
      <c r="AD54" s="1711"/>
      <c r="AE54" s="1711"/>
      <c r="AF54" s="1711"/>
      <c r="AG54" s="1711"/>
      <c r="AH54" s="1711"/>
      <c r="AI54" s="1711"/>
      <c r="AJ54" s="1711"/>
      <c r="AK54" s="1711"/>
      <c r="AL54" s="101"/>
      <c r="AM54" s="27"/>
      <c r="AN54" s="279"/>
    </row>
    <row r="55" spans="1:46" s="4" customFormat="1" ht="33.6" customHeight="1">
      <c r="A55" s="26"/>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c r="AA55" s="1711"/>
      <c r="AB55" s="1711"/>
      <c r="AC55" s="1711"/>
      <c r="AD55" s="1711"/>
      <c r="AE55" s="1711"/>
      <c r="AF55" s="1711"/>
      <c r="AG55" s="1711"/>
      <c r="AH55" s="1711"/>
      <c r="AI55" s="1711"/>
      <c r="AJ55" s="1711"/>
      <c r="AK55" s="171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11" t="s">
        <v>2165</v>
      </c>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c r="AA57" s="1711"/>
      <c r="AB57" s="1711"/>
      <c r="AC57" s="1711"/>
      <c r="AD57" s="1711"/>
      <c r="AE57" s="1711"/>
      <c r="AF57" s="1711"/>
      <c r="AG57" s="1711"/>
      <c r="AH57" s="1711"/>
      <c r="AI57" s="1711"/>
      <c r="AJ57" s="1711"/>
      <c r="AK57" s="1711"/>
      <c r="AL57" s="101"/>
      <c r="AM57" s="27"/>
      <c r="AN57" s="279"/>
    </row>
    <row r="58" spans="1:46" s="4" customFormat="1" ht="12.75" customHeight="1">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c r="AA58" s="1711"/>
      <c r="AB58" s="1711"/>
      <c r="AC58" s="1711"/>
      <c r="AD58" s="1711"/>
      <c r="AE58" s="1711"/>
      <c r="AF58" s="1711"/>
      <c r="AG58" s="1711"/>
      <c r="AH58" s="1711"/>
      <c r="AI58" s="1711"/>
      <c r="AJ58" s="1711"/>
      <c r="AK58" s="1711"/>
      <c r="AL58" s="101"/>
      <c r="AM58" s="27"/>
      <c r="AN58" s="279"/>
    </row>
    <row r="59" spans="1:46" s="4" customFormat="1" ht="23.1" customHeight="1">
      <c r="A59" s="423"/>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c r="AA59" s="1711"/>
      <c r="AB59" s="1711"/>
      <c r="AC59" s="1711"/>
      <c r="AD59" s="1711"/>
      <c r="AE59" s="1711"/>
      <c r="AF59" s="1711"/>
      <c r="AG59" s="1711"/>
      <c r="AH59" s="1711"/>
      <c r="AI59" s="1711"/>
      <c r="AJ59" s="1711"/>
      <c r="AK59" s="171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849">
        <f>$AJ$31+$AJ$47</f>
        <v>10</v>
      </c>
      <c r="AL61" s="1850"/>
      <c r="AM61" s="1851"/>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842" t="s">
        <v>363</v>
      </c>
      <c r="AF64" s="1842"/>
      <c r="AG64" s="1842"/>
      <c r="AH64" s="1842"/>
      <c r="AI64" s="1842"/>
      <c r="AJ64" s="1842"/>
      <c r="AK64" s="1842"/>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28" t="s">
        <v>661</v>
      </c>
      <c r="C66" s="1728"/>
      <c r="D66" s="1728"/>
      <c r="E66" s="1728"/>
      <c r="F66" s="1728"/>
      <c r="G66" s="1728"/>
      <c r="H66" s="1728"/>
      <c r="I66" s="1728"/>
      <c r="J66" s="1728"/>
      <c r="K66" s="1728"/>
      <c r="AF66" s="1700" t="s">
        <v>936</v>
      </c>
      <c r="AG66" s="1700"/>
      <c r="AH66" s="1700"/>
      <c r="AI66" s="1700"/>
      <c r="AJ66" s="1700"/>
      <c r="AK66" s="1700"/>
      <c r="AL66" s="1700"/>
      <c r="AN66" s="279"/>
      <c r="AP66" s="4" t="s">
        <v>123</v>
      </c>
      <c r="AS66" s="4" t="s">
        <v>663</v>
      </c>
      <c r="AT66" s="4">
        <v>10</v>
      </c>
    </row>
    <row r="67" spans="1:46" s="4" customFormat="1" ht="12.75" customHeight="1">
      <c r="B67" s="1846" t="s">
        <v>1313</v>
      </c>
      <c r="C67" s="1846"/>
      <c r="D67" s="1846"/>
      <c r="E67" s="1846"/>
      <c r="F67" s="1846"/>
      <c r="G67" s="1846"/>
      <c r="H67" s="1846"/>
      <c r="I67" s="1846"/>
      <c r="J67" s="1846"/>
      <c r="K67" s="1846"/>
      <c r="L67" s="1846"/>
      <c r="M67" s="1846"/>
      <c r="N67" s="1846"/>
      <c r="O67" s="1846"/>
      <c r="P67" s="1846"/>
      <c r="Q67" s="1846"/>
      <c r="R67" s="1846"/>
      <c r="S67" s="1846"/>
      <c r="T67" s="1728" t="s">
        <v>123</v>
      </c>
      <c r="U67" s="1728"/>
      <c r="V67" s="1728"/>
      <c r="W67" s="1728"/>
      <c r="X67" s="1728"/>
      <c r="Y67" s="1728"/>
      <c r="Z67" s="1728"/>
      <c r="AA67" s="1728"/>
      <c r="AB67" s="1728"/>
      <c r="AC67" s="1728"/>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01">
        <f>VLOOKUP($B$66,$AS$64:$AU$69,2,FALSE)</f>
        <v>10</v>
      </c>
      <c r="AL68" s="1202"/>
      <c r="AM68" s="1202"/>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42" t="s">
        <v>975</v>
      </c>
      <c r="AF73" s="1842"/>
      <c r="AG73" s="1842"/>
      <c r="AH73" s="1842"/>
      <c r="AI73" s="1842"/>
      <c r="AJ73" s="1842"/>
      <c r="AK73" s="1842"/>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11" t="s">
        <v>2303</v>
      </c>
      <c r="C75" s="1711"/>
      <c r="D75" s="1711"/>
      <c r="E75" s="1711"/>
      <c r="F75" s="1711"/>
      <c r="G75" s="1711"/>
      <c r="H75" s="1711"/>
      <c r="I75" s="1711"/>
      <c r="J75" s="1711"/>
      <c r="K75" s="1711"/>
      <c r="L75" s="1711"/>
      <c r="M75" s="1711"/>
      <c r="N75" s="1711"/>
      <c r="O75" s="1711"/>
      <c r="P75" s="1711"/>
      <c r="Q75" s="1711"/>
      <c r="R75" s="1711"/>
      <c r="S75" s="1711"/>
      <c r="T75" s="1711"/>
      <c r="U75" s="1711"/>
      <c r="V75" s="1711"/>
      <c r="W75" s="1711"/>
      <c r="X75" s="1711"/>
      <c r="Y75" s="1711"/>
      <c r="Z75" s="1711"/>
      <c r="AA75" s="1711"/>
      <c r="AB75" s="1711"/>
      <c r="AC75" s="1711"/>
      <c r="AD75" s="1711"/>
      <c r="AE75" s="1711"/>
      <c r="AF75" s="1711"/>
      <c r="AG75" s="1711"/>
      <c r="AH75" s="1711"/>
      <c r="AI75" s="1711"/>
      <c r="AJ75" s="1711"/>
      <c r="AK75" s="1711"/>
      <c r="AL75" s="101"/>
      <c r="AM75" s="27"/>
      <c r="AN75" s="279"/>
    </row>
    <row r="76" spans="1:46" s="4" customFormat="1" ht="12.75" customHeight="1">
      <c r="A76" s="27"/>
      <c r="B76" s="1711"/>
      <c r="C76" s="1711"/>
      <c r="D76" s="1711"/>
      <c r="E76" s="1711"/>
      <c r="F76" s="1711"/>
      <c r="G76" s="1711"/>
      <c r="H76" s="1711"/>
      <c r="I76" s="1711"/>
      <c r="J76" s="1711"/>
      <c r="K76" s="1711"/>
      <c r="L76" s="1711"/>
      <c r="M76" s="1711"/>
      <c r="N76" s="1711"/>
      <c r="O76" s="1711"/>
      <c r="P76" s="1711"/>
      <c r="Q76" s="1711"/>
      <c r="R76" s="1711"/>
      <c r="S76" s="1711"/>
      <c r="T76" s="1711"/>
      <c r="U76" s="1711"/>
      <c r="V76" s="1711"/>
      <c r="W76" s="1711"/>
      <c r="X76" s="1711"/>
      <c r="Y76" s="1711"/>
      <c r="Z76" s="1711"/>
      <c r="AA76" s="1711"/>
      <c r="AB76" s="1711"/>
      <c r="AC76" s="1711"/>
      <c r="AD76" s="1711"/>
      <c r="AE76" s="1711"/>
      <c r="AF76" s="1711"/>
      <c r="AG76" s="1711"/>
      <c r="AH76" s="1711"/>
      <c r="AI76" s="1711"/>
      <c r="AJ76" s="1711"/>
      <c r="AK76" s="1711"/>
      <c r="AL76" s="101"/>
      <c r="AM76" s="27"/>
      <c r="AN76" s="279"/>
    </row>
    <row r="77" spans="1:46" s="4" customFormat="1" ht="12.75" customHeight="1">
      <c r="A77" s="27"/>
      <c r="B77" s="1711"/>
      <c r="C77" s="1711"/>
      <c r="D77" s="1711"/>
      <c r="E77" s="1711"/>
      <c r="F77" s="1711"/>
      <c r="G77" s="1711"/>
      <c r="H77" s="1711"/>
      <c r="I77" s="1711"/>
      <c r="J77" s="1711"/>
      <c r="K77" s="1711"/>
      <c r="L77" s="1711"/>
      <c r="M77" s="1711"/>
      <c r="N77" s="1711"/>
      <c r="O77" s="1711"/>
      <c r="P77" s="1711"/>
      <c r="Q77" s="1711"/>
      <c r="R77" s="1711"/>
      <c r="S77" s="1711"/>
      <c r="T77" s="1711"/>
      <c r="U77" s="1711"/>
      <c r="V77" s="1711"/>
      <c r="W77" s="1711"/>
      <c r="X77" s="1711"/>
      <c r="Y77" s="1711"/>
      <c r="Z77" s="1711"/>
      <c r="AA77" s="1711"/>
      <c r="AB77" s="1711"/>
      <c r="AC77" s="1711"/>
      <c r="AD77" s="1711"/>
      <c r="AE77" s="1711"/>
      <c r="AF77" s="1711"/>
      <c r="AG77" s="1711"/>
      <c r="AH77" s="1711"/>
      <c r="AI77" s="1711"/>
      <c r="AJ77" s="1711"/>
      <c r="AK77" s="1711"/>
      <c r="AL77" s="101"/>
      <c r="AM77" s="27"/>
      <c r="AN77" s="279"/>
    </row>
    <row r="78" spans="1:46" s="4" customFormat="1" ht="12.75" customHeight="1">
      <c r="A78" s="27"/>
      <c r="B78" s="1711"/>
      <c r="C78" s="1711"/>
      <c r="D78" s="1711"/>
      <c r="E78" s="1711"/>
      <c r="F78" s="1711"/>
      <c r="G78" s="1711"/>
      <c r="H78" s="1711"/>
      <c r="I78" s="1711"/>
      <c r="J78" s="1711"/>
      <c r="K78" s="1711"/>
      <c r="L78" s="1711"/>
      <c r="M78" s="1711"/>
      <c r="N78" s="1711"/>
      <c r="O78" s="1711"/>
      <c r="P78" s="1711"/>
      <c r="Q78" s="1711"/>
      <c r="R78" s="1711"/>
      <c r="S78" s="1711"/>
      <c r="T78" s="1711"/>
      <c r="U78" s="1711"/>
      <c r="V78" s="1711"/>
      <c r="W78" s="1711"/>
      <c r="X78" s="1711"/>
      <c r="Y78" s="1711"/>
      <c r="Z78" s="1711"/>
      <c r="AA78" s="1711"/>
      <c r="AB78" s="1711"/>
      <c r="AC78" s="1711"/>
      <c r="AD78" s="1711"/>
      <c r="AE78" s="1711"/>
      <c r="AF78" s="1711"/>
      <c r="AG78" s="1711"/>
      <c r="AH78" s="1711"/>
      <c r="AI78" s="1711"/>
      <c r="AJ78" s="1711"/>
      <c r="AK78" s="1711"/>
      <c r="AL78" s="101"/>
      <c r="AM78" s="27"/>
      <c r="AN78" s="279"/>
    </row>
    <row r="79" spans="1:46" s="4" customFormat="1" ht="12.75" customHeight="1">
      <c r="A79" s="27"/>
      <c r="B79" s="1711"/>
      <c r="C79" s="1711"/>
      <c r="D79" s="1711"/>
      <c r="E79" s="1711"/>
      <c r="F79" s="1711"/>
      <c r="G79" s="1711"/>
      <c r="H79" s="1711"/>
      <c r="I79" s="1711"/>
      <c r="J79" s="1711"/>
      <c r="K79" s="1711"/>
      <c r="L79" s="1711"/>
      <c r="M79" s="1711"/>
      <c r="N79" s="1711"/>
      <c r="O79" s="1711"/>
      <c r="P79" s="1711"/>
      <c r="Q79" s="1711"/>
      <c r="R79" s="1711"/>
      <c r="S79" s="1711"/>
      <c r="T79" s="1711"/>
      <c r="U79" s="1711"/>
      <c r="V79" s="1711"/>
      <c r="W79" s="1711"/>
      <c r="X79" s="1711"/>
      <c r="Y79" s="1711"/>
      <c r="Z79" s="1711"/>
      <c r="AA79" s="1711"/>
      <c r="AB79" s="1711"/>
      <c r="AC79" s="1711"/>
      <c r="AD79" s="1711"/>
      <c r="AE79" s="1711"/>
      <c r="AF79" s="1711"/>
      <c r="AG79" s="1711"/>
      <c r="AH79" s="1711"/>
      <c r="AI79" s="1711"/>
      <c r="AJ79" s="1711"/>
      <c r="AK79" s="1711"/>
      <c r="AL79" s="101"/>
      <c r="AM79" s="27"/>
      <c r="AN79" s="279"/>
    </row>
    <row r="80" spans="1:46" s="4" customFormat="1" ht="12.75" customHeight="1">
      <c r="A80" s="27"/>
      <c r="B80" s="1711"/>
      <c r="C80" s="1711"/>
      <c r="D80" s="1711"/>
      <c r="E80" s="1711"/>
      <c r="F80" s="1711"/>
      <c r="G80" s="1711"/>
      <c r="H80" s="1711"/>
      <c r="I80" s="1711"/>
      <c r="J80" s="1711"/>
      <c r="K80" s="1711"/>
      <c r="L80" s="1711"/>
      <c r="M80" s="1711"/>
      <c r="N80" s="1711"/>
      <c r="O80" s="1711"/>
      <c r="P80" s="1711"/>
      <c r="Q80" s="1711"/>
      <c r="R80" s="1711"/>
      <c r="S80" s="1711"/>
      <c r="T80" s="1711"/>
      <c r="U80" s="1711"/>
      <c r="V80" s="1711"/>
      <c r="W80" s="1711"/>
      <c r="X80" s="1711"/>
      <c r="Y80" s="1711"/>
      <c r="Z80" s="1711"/>
      <c r="AA80" s="1711"/>
      <c r="AB80" s="1711"/>
      <c r="AC80" s="1711"/>
      <c r="AD80" s="1711"/>
      <c r="AE80" s="1711"/>
      <c r="AF80" s="1711"/>
      <c r="AG80" s="1711"/>
      <c r="AH80" s="1711"/>
      <c r="AI80" s="1711"/>
      <c r="AJ80" s="1711"/>
      <c r="AK80" s="1711"/>
      <c r="AL80" s="101"/>
      <c r="AM80" s="27"/>
      <c r="AN80" s="279"/>
    </row>
    <row r="81" spans="1:42" ht="12.75" customHeight="1">
      <c r="A81" s="27"/>
      <c r="B81" s="1711"/>
      <c r="C81" s="1711"/>
      <c r="D81" s="1711"/>
      <c r="E81" s="1711"/>
      <c r="F81" s="1711"/>
      <c r="G81" s="1711"/>
      <c r="H81" s="1711"/>
      <c r="I81" s="1711"/>
      <c r="J81" s="1711"/>
      <c r="K81" s="1711"/>
      <c r="L81" s="1711"/>
      <c r="M81" s="1711"/>
      <c r="N81" s="1711"/>
      <c r="O81" s="1711"/>
      <c r="P81" s="1711"/>
      <c r="Q81" s="1711"/>
      <c r="R81" s="1711"/>
      <c r="S81" s="1711"/>
      <c r="T81" s="1711"/>
      <c r="U81" s="1711"/>
      <c r="V81" s="1711"/>
      <c r="W81" s="1711"/>
      <c r="X81" s="1711"/>
      <c r="Y81" s="1711"/>
      <c r="Z81" s="1711"/>
      <c r="AA81" s="1711"/>
      <c r="AB81" s="1711"/>
      <c r="AC81" s="1711"/>
      <c r="AD81" s="1711"/>
      <c r="AE81" s="1711"/>
      <c r="AF81" s="1711"/>
      <c r="AG81" s="1711"/>
      <c r="AH81" s="1711"/>
      <c r="AI81" s="1711"/>
      <c r="AJ81" s="1711"/>
      <c r="AK81" s="1711"/>
      <c r="AL81" s="101"/>
      <c r="AM81" s="27"/>
    </row>
    <row r="82" spans="1:42" s="4" customFormat="1" ht="12.75" customHeight="1">
      <c r="B82" s="1711"/>
      <c r="C82" s="1711"/>
      <c r="D82" s="1711"/>
      <c r="E82" s="1711"/>
      <c r="F82" s="1711"/>
      <c r="G82" s="1711"/>
      <c r="H82" s="1711"/>
      <c r="I82" s="1711"/>
      <c r="J82" s="1711"/>
      <c r="K82" s="1711"/>
      <c r="L82" s="1711"/>
      <c r="M82" s="1711"/>
      <c r="N82" s="1711"/>
      <c r="O82" s="1711"/>
      <c r="P82" s="1711"/>
      <c r="Q82" s="1711"/>
      <c r="R82" s="1711"/>
      <c r="S82" s="1711"/>
      <c r="T82" s="1711"/>
      <c r="U82" s="1711"/>
      <c r="V82" s="1711"/>
      <c r="W82" s="1711"/>
      <c r="X82" s="1711"/>
      <c r="Y82" s="1711"/>
      <c r="Z82" s="1711"/>
      <c r="AA82" s="1711"/>
      <c r="AB82" s="1711"/>
      <c r="AC82" s="1711"/>
      <c r="AD82" s="1711"/>
      <c r="AE82" s="1711"/>
      <c r="AF82" s="1711"/>
      <c r="AG82" s="1711"/>
      <c r="AH82" s="1711"/>
      <c r="AI82" s="1711"/>
      <c r="AJ82" s="1711"/>
      <c r="AK82" s="1711"/>
      <c r="AL82" s="101"/>
      <c r="AN82" s="279"/>
    </row>
    <row r="83" spans="1:42" s="4" customFormat="1" ht="12.75" customHeight="1">
      <c r="B83" s="1711"/>
      <c r="C83" s="1711"/>
      <c r="D83" s="1711"/>
      <c r="E83" s="1711"/>
      <c r="F83" s="1711"/>
      <c r="G83" s="1711"/>
      <c r="H83" s="1711"/>
      <c r="I83" s="1711"/>
      <c r="J83" s="1711"/>
      <c r="K83" s="1711"/>
      <c r="L83" s="1711"/>
      <c r="M83" s="1711"/>
      <c r="N83" s="1711"/>
      <c r="O83" s="1711"/>
      <c r="P83" s="1711"/>
      <c r="Q83" s="1711"/>
      <c r="R83" s="1711"/>
      <c r="S83" s="1711"/>
      <c r="T83" s="1711"/>
      <c r="U83" s="1711"/>
      <c r="V83" s="1711"/>
      <c r="W83" s="1711"/>
      <c r="X83" s="1711"/>
      <c r="Y83" s="1711"/>
      <c r="Z83" s="1711"/>
      <c r="AA83" s="1711"/>
      <c r="AB83" s="1711"/>
      <c r="AC83" s="1711"/>
      <c r="AD83" s="1711"/>
      <c r="AE83" s="1711"/>
      <c r="AF83" s="1711"/>
      <c r="AG83" s="1711"/>
      <c r="AH83" s="1711"/>
      <c r="AI83" s="1711"/>
      <c r="AJ83" s="1711"/>
      <c r="AK83" s="1711"/>
      <c r="AL83" s="101"/>
      <c r="AN83" s="279"/>
    </row>
    <row r="84" spans="1:42" s="4" customFormat="1" ht="14.45" customHeight="1">
      <c r="B84" s="1711"/>
      <c r="C84" s="1711"/>
      <c r="D84" s="1711"/>
      <c r="E84" s="1711"/>
      <c r="F84" s="1711"/>
      <c r="G84" s="1711"/>
      <c r="H84" s="1711"/>
      <c r="I84" s="1711"/>
      <c r="J84" s="1711"/>
      <c r="K84" s="1711"/>
      <c r="L84" s="1711"/>
      <c r="M84" s="1711"/>
      <c r="N84" s="1711"/>
      <c r="O84" s="1711"/>
      <c r="P84" s="1711"/>
      <c r="Q84" s="1711"/>
      <c r="R84" s="1711"/>
      <c r="S84" s="1711"/>
      <c r="T84" s="1711"/>
      <c r="U84" s="1711"/>
      <c r="V84" s="1711"/>
      <c r="W84" s="1711"/>
      <c r="X84" s="1711"/>
      <c r="Y84" s="1711"/>
      <c r="Z84" s="1711"/>
      <c r="AA84" s="1711"/>
      <c r="AB84" s="1711"/>
      <c r="AC84" s="1711"/>
      <c r="AD84" s="1711"/>
      <c r="AE84" s="1711"/>
      <c r="AF84" s="1711"/>
      <c r="AG84" s="1711"/>
      <c r="AH84" s="1711"/>
      <c r="AI84" s="1711"/>
      <c r="AJ84" s="1711"/>
      <c r="AK84" s="1711"/>
      <c r="AL84" s="101"/>
      <c r="AN84" s="279"/>
    </row>
    <row r="85" spans="1:42" s="4" customFormat="1" ht="12.75" customHeight="1">
      <c r="B85" s="1711"/>
      <c r="C85" s="1711"/>
      <c r="D85" s="1711"/>
      <c r="E85" s="1711"/>
      <c r="F85" s="1711"/>
      <c r="G85" s="1711"/>
      <c r="H85" s="1711"/>
      <c r="I85" s="1711"/>
      <c r="J85" s="1711"/>
      <c r="K85" s="1711"/>
      <c r="L85" s="1711"/>
      <c r="M85" s="1711"/>
      <c r="N85" s="1711"/>
      <c r="O85" s="1711"/>
      <c r="P85" s="1711"/>
      <c r="Q85" s="1711"/>
      <c r="R85" s="1711"/>
      <c r="S85" s="1711"/>
      <c r="T85" s="1711"/>
      <c r="U85" s="1711"/>
      <c r="V85" s="1711"/>
      <c r="W85" s="1711"/>
      <c r="X85" s="1711"/>
      <c r="Y85" s="1711"/>
      <c r="Z85" s="1711"/>
      <c r="AA85" s="1711"/>
      <c r="AB85" s="1711"/>
      <c r="AC85" s="1711"/>
      <c r="AD85" s="1711"/>
      <c r="AE85" s="1711"/>
      <c r="AF85" s="1711"/>
      <c r="AG85" s="1711"/>
      <c r="AH85" s="1711"/>
      <c r="AI85" s="1711"/>
      <c r="AJ85" s="1711"/>
      <c r="AK85" s="1711"/>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700" t="s">
        <v>852</v>
      </c>
      <c r="AG90" s="1700"/>
      <c r="AH90" s="1700"/>
      <c r="AI90" s="1700"/>
      <c r="AJ90" s="1700"/>
      <c r="AK90" s="1700"/>
      <c r="AL90" s="1700"/>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0" t="s">
        <v>57</v>
      </c>
      <c r="AG95" s="1700"/>
      <c r="AH95" s="1700"/>
      <c r="AI95" s="1700"/>
      <c r="AJ95" s="1700"/>
      <c r="AK95" s="1700"/>
      <c r="AL95" s="1700"/>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0" t="s">
        <v>58</v>
      </c>
      <c r="AG100" s="1700"/>
      <c r="AH100" s="1700"/>
      <c r="AI100" s="1700"/>
      <c r="AJ100" s="1700"/>
      <c r="AK100" s="1700"/>
      <c r="AL100" s="1700"/>
      <c r="AN100" s="279"/>
      <c r="AO100" s="26" t="s">
        <v>729</v>
      </c>
      <c r="AP100" s="4">
        <f>IF(R112="",0,4)</f>
        <v>0</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0" t="s">
        <v>59</v>
      </c>
      <c r="AG105" s="1700"/>
      <c r="AH105" s="1700"/>
      <c r="AI105" s="1700"/>
      <c r="AJ105" s="1700"/>
      <c r="AK105" s="1700"/>
      <c r="AL105" s="1700"/>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0" t="s">
        <v>60</v>
      </c>
      <c r="AG109" s="1700"/>
      <c r="AH109" s="1700"/>
      <c r="AI109" s="1700"/>
      <c r="AJ109" s="1700"/>
      <c r="AK109" s="1700"/>
      <c r="AL109" s="1700"/>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38" t="s">
        <v>579</v>
      </c>
      <c r="I112" s="1738"/>
      <c r="J112" s="114"/>
      <c r="K112" s="114"/>
      <c r="L112" s="114"/>
      <c r="M112" s="933" t="s">
        <v>2073</v>
      </c>
      <c r="R112" s="1853"/>
      <c r="S112" s="1853"/>
      <c r="T112" s="1853"/>
      <c r="U112" s="1853"/>
      <c r="V112" s="1853"/>
      <c r="W112" s="1853"/>
      <c r="Y112" s="1027" t="str">
        <f>IF(AND(H112="(i)",NOT(Application!AF419&gt;25)),AO103,IF(AND(H112="(iv)",OR(R112=AO108,R112=AO109),NOT(AP94)),AO104,""))</f>
        <v/>
      </c>
      <c r="Z112" s="1027"/>
      <c r="AA112" s="1027"/>
      <c r="AB112" s="1027"/>
      <c r="AC112" s="1027"/>
      <c r="AD112" s="1027"/>
      <c r="AE112" s="1027"/>
      <c r="AF112" s="1027"/>
      <c r="AG112" s="1027"/>
      <c r="AH112" s="1027"/>
      <c r="AI112" s="1027"/>
      <c r="AJ112" s="1027"/>
      <c r="AK112" s="1027"/>
      <c r="AL112" s="1027"/>
      <c r="AM112" s="1854"/>
      <c r="AN112" s="953"/>
    </row>
    <row r="113" spans="1:47" s="4" customFormat="1" ht="12.75" customHeight="1">
      <c r="B113" s="5"/>
      <c r="C113" s="113"/>
      <c r="E113" s="114"/>
      <c r="F113" s="114"/>
      <c r="G113" s="114"/>
      <c r="H113" s="114"/>
      <c r="I113" s="114"/>
      <c r="J113" s="114"/>
      <c r="K113" s="114"/>
      <c r="L113" s="114"/>
      <c r="M113" s="114"/>
      <c r="Y113" s="1027"/>
      <c r="Z113" s="1027"/>
      <c r="AA113" s="1027"/>
      <c r="AB113" s="1027"/>
      <c r="AC113" s="1027"/>
      <c r="AD113" s="1027"/>
      <c r="AE113" s="1027"/>
      <c r="AF113" s="1027"/>
      <c r="AG113" s="1027"/>
      <c r="AH113" s="1027"/>
      <c r="AI113" s="1027"/>
      <c r="AJ113" s="1027"/>
      <c r="AK113" s="1027"/>
      <c r="AL113" s="1027"/>
      <c r="AM113" s="1854"/>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43" t="s">
        <v>2210</v>
      </c>
      <c r="E116" s="1843"/>
      <c r="F116" s="1843"/>
      <c r="G116" s="1843"/>
      <c r="H116" s="1843"/>
      <c r="I116" s="1843"/>
      <c r="J116" s="1843"/>
      <c r="K116" s="1843"/>
      <c r="L116" s="1843"/>
      <c r="M116" s="1843"/>
      <c r="N116" s="1843"/>
      <c r="O116" s="1843"/>
      <c r="P116" s="1843"/>
      <c r="Q116" s="1843"/>
      <c r="R116" s="1843"/>
      <c r="S116" s="1843"/>
      <c r="T116" s="1843"/>
      <c r="U116" s="1843"/>
      <c r="V116" s="1843"/>
      <c r="W116" s="1843"/>
      <c r="X116" s="1843"/>
      <c r="Y116" s="1843"/>
      <c r="Z116" s="1843"/>
      <c r="AA116" s="1843"/>
      <c r="AB116" s="1843"/>
      <c r="AC116" s="1843"/>
      <c r="AD116" s="1843"/>
      <c r="AE116" s="1843"/>
      <c r="AF116" s="1843"/>
      <c r="AG116" s="1843"/>
      <c r="AH116" s="1843"/>
      <c r="AN116" s="279"/>
      <c r="AO116" s="4" t="s">
        <v>123</v>
      </c>
      <c r="AP116" s="469">
        <v>0</v>
      </c>
    </row>
    <row r="117" spans="1:47" s="4" customFormat="1" ht="12.75" customHeight="1">
      <c r="B117" s="5"/>
      <c r="C117" s="113"/>
      <c r="D117" s="1843"/>
      <c r="E117" s="1843"/>
      <c r="F117" s="1843"/>
      <c r="G117" s="1843"/>
      <c r="H117" s="1843"/>
      <c r="I117" s="1843"/>
      <c r="J117" s="1843"/>
      <c r="K117" s="1843"/>
      <c r="L117" s="1843"/>
      <c r="M117" s="1843"/>
      <c r="N117" s="1843"/>
      <c r="O117" s="1843"/>
      <c r="P117" s="1843"/>
      <c r="Q117" s="1843"/>
      <c r="R117" s="1843"/>
      <c r="S117" s="1843"/>
      <c r="T117" s="1843"/>
      <c r="U117" s="1843"/>
      <c r="V117" s="1843"/>
      <c r="W117" s="1843"/>
      <c r="X117" s="1843"/>
      <c r="Y117" s="1843"/>
      <c r="Z117" s="1843"/>
      <c r="AA117" s="1843"/>
      <c r="AB117" s="1843"/>
      <c r="AC117" s="1843"/>
      <c r="AD117" s="1843"/>
      <c r="AE117" s="1843"/>
      <c r="AF117" s="1843"/>
      <c r="AG117" s="1843"/>
      <c r="AH117" s="1843"/>
      <c r="AN117" s="279"/>
      <c r="AO117" s="4" t="s">
        <v>1462</v>
      </c>
      <c r="AP117" s="4">
        <v>3</v>
      </c>
    </row>
    <row r="118" spans="1:47" s="4" customFormat="1" ht="12.75" customHeight="1">
      <c r="B118" s="5"/>
      <c r="C118" s="113"/>
      <c r="E118" s="4" t="s">
        <v>146</v>
      </c>
      <c r="F118" s="114"/>
      <c r="G118" s="114"/>
      <c r="H118" s="1852" t="s">
        <v>123</v>
      </c>
      <c r="I118" s="1852"/>
      <c r="J118" s="1852"/>
      <c r="K118" s="1852"/>
      <c r="L118" s="1852"/>
      <c r="M118" s="1852"/>
      <c r="N118" s="1852"/>
      <c r="O118" s="1852"/>
      <c r="P118" s="1852"/>
      <c r="Q118" s="1852"/>
      <c r="R118" s="1852"/>
      <c r="S118" s="1852"/>
      <c r="T118" s="1852"/>
      <c r="U118" s="1852"/>
      <c r="V118" s="1852"/>
      <c r="W118" s="1852"/>
      <c r="X118" s="1852"/>
      <c r="Y118" s="1852"/>
      <c r="Z118" s="1852"/>
      <c r="AA118" s="1852"/>
      <c r="AB118" s="1852"/>
      <c r="AC118" s="1852"/>
      <c r="AD118" s="1852"/>
      <c r="AE118" s="1852"/>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8" t="s">
        <v>123</v>
      </c>
      <c r="C120" s="1728"/>
      <c r="D120" s="49"/>
      <c r="E120" s="1711" t="s">
        <v>1748</v>
      </c>
      <c r="F120" s="1711"/>
      <c r="G120" s="1711"/>
      <c r="H120" s="1711"/>
      <c r="I120" s="1711"/>
      <c r="J120" s="1711"/>
      <c r="K120" s="1711"/>
      <c r="L120" s="1711"/>
      <c r="M120" s="1711"/>
      <c r="N120" s="1711"/>
      <c r="O120" s="1711"/>
      <c r="P120" s="1711"/>
      <c r="Q120" s="1711"/>
      <c r="R120" s="1711"/>
      <c r="S120" s="1711"/>
      <c r="T120" s="1711"/>
      <c r="U120" s="1711"/>
      <c r="V120" s="1711"/>
      <c r="W120" s="1711"/>
      <c r="X120" s="1711"/>
      <c r="Y120" s="1711"/>
      <c r="Z120" s="1711"/>
      <c r="AA120" s="1711"/>
      <c r="AB120" s="1711"/>
      <c r="AC120" s="1711"/>
      <c r="AD120" s="1711"/>
      <c r="AE120" s="1711"/>
      <c r="AF120" s="1711"/>
      <c r="AG120" s="1711"/>
      <c r="AH120" s="49"/>
      <c r="AI120" s="49"/>
      <c r="AJ120" s="49"/>
      <c r="AK120" s="49"/>
      <c r="AL120" s="49"/>
      <c r="AN120" s="279"/>
    </row>
    <row r="121" spans="1:47" s="4" customFormat="1" ht="12.75" customHeight="1">
      <c r="B121" s="5"/>
      <c r="C121" s="113"/>
      <c r="D121" s="49"/>
      <c r="E121" s="1711"/>
      <c r="F121" s="1711"/>
      <c r="G121" s="1711"/>
      <c r="H121" s="1711"/>
      <c r="I121" s="1711"/>
      <c r="J121" s="1711"/>
      <c r="K121" s="1711"/>
      <c r="L121" s="1711"/>
      <c r="M121" s="1711"/>
      <c r="N121" s="1711"/>
      <c r="O121" s="1711"/>
      <c r="P121" s="1711"/>
      <c r="Q121" s="1711"/>
      <c r="R121" s="1711"/>
      <c r="S121" s="1711"/>
      <c r="T121" s="1711"/>
      <c r="U121" s="1711"/>
      <c r="V121" s="1711"/>
      <c r="W121" s="1711"/>
      <c r="X121" s="1711"/>
      <c r="Y121" s="1711"/>
      <c r="Z121" s="1711"/>
      <c r="AA121" s="1711"/>
      <c r="AB121" s="1711"/>
      <c r="AC121" s="1711"/>
      <c r="AD121" s="1711"/>
      <c r="AE121" s="1711"/>
      <c r="AF121" s="1711"/>
      <c r="AG121" s="1711"/>
      <c r="AH121" s="49"/>
      <c r="AI121" s="49"/>
      <c r="AJ121" s="49"/>
      <c r="AK121" s="49"/>
      <c r="AL121" s="49"/>
      <c r="AN121" s="279"/>
    </row>
    <row r="122" spans="1:47" s="4" customFormat="1" ht="12.75" customHeight="1">
      <c r="B122" s="5"/>
      <c r="C122" s="113"/>
      <c r="D122" s="49"/>
      <c r="E122" s="1711"/>
      <c r="F122" s="1711"/>
      <c r="G122" s="1711"/>
      <c r="H122" s="1711"/>
      <c r="I122" s="1711"/>
      <c r="J122" s="1711"/>
      <c r="K122" s="1711"/>
      <c r="L122" s="1711"/>
      <c r="M122" s="1711"/>
      <c r="N122" s="1711"/>
      <c r="O122" s="1711"/>
      <c r="P122" s="1711"/>
      <c r="Q122" s="1711"/>
      <c r="R122" s="1711"/>
      <c r="S122" s="1711"/>
      <c r="T122" s="1711"/>
      <c r="U122" s="1711"/>
      <c r="V122" s="1711"/>
      <c r="W122" s="1711"/>
      <c r="X122" s="1711"/>
      <c r="Y122" s="1711"/>
      <c r="Z122" s="1711"/>
      <c r="AA122" s="1711"/>
      <c r="AB122" s="1711"/>
      <c r="AC122" s="1711"/>
      <c r="AD122" s="1711"/>
      <c r="AE122" s="1711"/>
      <c r="AF122" s="1711"/>
      <c r="AG122" s="1711"/>
      <c r="AH122" s="49"/>
      <c r="AI122" s="49"/>
      <c r="AJ122" s="49"/>
      <c r="AK122" s="49"/>
      <c r="AL122" s="49"/>
      <c r="AN122" s="279"/>
    </row>
    <row r="123" spans="1:47" s="4" customFormat="1" ht="12.75" customHeight="1">
      <c r="B123" s="5"/>
      <c r="C123" s="113"/>
      <c r="D123" s="297"/>
      <c r="E123" s="1848"/>
      <c r="F123" s="1848"/>
      <c r="G123" s="1848"/>
      <c r="H123" s="1848"/>
      <c r="I123" s="1848"/>
      <c r="J123" s="1848"/>
      <c r="K123" s="1848"/>
      <c r="L123" s="1848"/>
      <c r="M123" s="1848"/>
      <c r="N123" s="1848"/>
      <c r="O123" s="1848"/>
      <c r="P123" s="1848"/>
      <c r="Q123" s="1848"/>
      <c r="R123" s="1848"/>
      <c r="S123" s="1848"/>
      <c r="T123" s="1848"/>
      <c r="U123" s="1848"/>
      <c r="V123" s="1848"/>
      <c r="W123" s="1848"/>
      <c r="X123" s="1848"/>
      <c r="Y123" s="1848"/>
      <c r="Z123" s="1848"/>
      <c r="AA123" s="1848"/>
      <c r="AB123" s="1848"/>
      <c r="AC123" s="1848"/>
      <c r="AD123" s="1848"/>
      <c r="AE123" s="1848"/>
      <c r="AF123" s="1848"/>
      <c r="AG123" s="1848"/>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201">
        <f>VLOOKUP($H$112,$AO$96:$AP$101,2,FALSE)+IF(R112=AO108,0,VLOOKUP($H$118,$AO$116:$AP$118,2,FALSE))</f>
        <v>7</v>
      </c>
      <c r="AK124" s="120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45" t="s">
        <v>1813</v>
      </c>
      <c r="F128" s="1845"/>
      <c r="G128" s="1845"/>
      <c r="H128" s="1845"/>
      <c r="I128" s="1845"/>
      <c r="J128" s="1845"/>
      <c r="K128" s="1845"/>
      <c r="L128" s="1845"/>
      <c r="M128" s="1845"/>
      <c r="N128" s="1845"/>
      <c r="O128" s="1845"/>
      <c r="P128" s="1845"/>
      <c r="Q128" s="1845"/>
      <c r="R128" s="1845"/>
      <c r="S128" s="1845"/>
      <c r="T128" s="1845"/>
      <c r="U128" s="1845"/>
      <c r="V128" s="1845"/>
      <c r="W128" s="1845"/>
      <c r="X128" s="1845"/>
      <c r="Y128" s="1845"/>
      <c r="Z128" s="1845"/>
      <c r="AA128" s="1845"/>
      <c r="AB128" s="1845"/>
      <c r="AC128" s="1845"/>
      <c r="AD128" s="1845"/>
      <c r="AF128" s="1700" t="s">
        <v>60</v>
      </c>
      <c r="AG128" s="1700"/>
      <c r="AH128" s="1700"/>
      <c r="AI128" s="1700"/>
      <c r="AJ128" s="1700"/>
      <c r="AK128" s="1700"/>
      <c r="AL128" s="1700"/>
      <c r="AM128" s="4"/>
      <c r="AN128" s="296"/>
      <c r="AO128" s="4" t="str">
        <f>S133</f>
        <v>N/A</v>
      </c>
    </row>
    <row r="129" spans="1:42" s="4" customFormat="1" ht="12.75" customHeight="1">
      <c r="A129" s="118"/>
      <c r="B129" s="5"/>
      <c r="C129" s="113"/>
      <c r="D129" s="26"/>
      <c r="E129" s="1845"/>
      <c r="F129" s="1845"/>
      <c r="G129" s="1845"/>
      <c r="H129" s="1845"/>
      <c r="I129" s="1845"/>
      <c r="J129" s="1845"/>
      <c r="K129" s="1845"/>
      <c r="L129" s="1845"/>
      <c r="M129" s="1845"/>
      <c r="N129" s="1845"/>
      <c r="O129" s="1845"/>
      <c r="P129" s="1845"/>
      <c r="Q129" s="1845"/>
      <c r="R129" s="1845"/>
      <c r="S129" s="1845"/>
      <c r="T129" s="1845"/>
      <c r="U129" s="1845"/>
      <c r="V129" s="1845"/>
      <c r="W129" s="1845"/>
      <c r="X129" s="1845"/>
      <c r="Y129" s="1845"/>
      <c r="Z129" s="1845"/>
      <c r="AA129" s="1845"/>
      <c r="AB129" s="1845"/>
      <c r="AC129" s="1845"/>
      <c r="AD129" s="1845"/>
      <c r="AF129" s="5"/>
      <c r="AN129" s="279"/>
    </row>
    <row r="130" spans="1:42" s="4" customFormat="1" ht="12.75" customHeight="1">
      <c r="B130" s="5"/>
      <c r="C130" s="45"/>
      <c r="D130" s="26"/>
      <c r="E130" s="1845"/>
      <c r="F130" s="1845"/>
      <c r="G130" s="1845"/>
      <c r="H130" s="1845"/>
      <c r="I130" s="1845"/>
      <c r="J130" s="1845"/>
      <c r="K130" s="1845"/>
      <c r="L130" s="1845"/>
      <c r="M130" s="1845"/>
      <c r="N130" s="1845"/>
      <c r="O130" s="1845"/>
      <c r="P130" s="1845"/>
      <c r="Q130" s="1845"/>
      <c r="R130" s="1845"/>
      <c r="S130" s="1845"/>
      <c r="T130" s="1845"/>
      <c r="U130" s="1845"/>
      <c r="V130" s="1845"/>
      <c r="W130" s="1845"/>
      <c r="X130" s="1845"/>
      <c r="Y130" s="1845"/>
      <c r="Z130" s="1845"/>
      <c r="AA130" s="1845"/>
      <c r="AB130" s="1845"/>
      <c r="AC130" s="1845"/>
      <c r="AD130" s="1845"/>
      <c r="AF130" s="5"/>
      <c r="AN130" s="279"/>
    </row>
    <row r="131" spans="1:42" s="4" customFormat="1" ht="12.75" customHeight="1">
      <c r="A131" s="35"/>
      <c r="B131" s="100"/>
      <c r="C131" s="119"/>
      <c r="D131" s="26"/>
      <c r="E131" s="1845"/>
      <c r="F131" s="1845"/>
      <c r="G131" s="1845"/>
      <c r="H131" s="1845"/>
      <c r="I131" s="1845"/>
      <c r="J131" s="1845"/>
      <c r="K131" s="1845"/>
      <c r="L131" s="1845"/>
      <c r="M131" s="1845"/>
      <c r="N131" s="1845"/>
      <c r="O131" s="1845"/>
      <c r="P131" s="1845"/>
      <c r="Q131" s="1845"/>
      <c r="R131" s="1845"/>
      <c r="S131" s="1845"/>
      <c r="T131" s="1845"/>
      <c r="U131" s="1845"/>
      <c r="V131" s="1845"/>
      <c r="W131" s="1845"/>
      <c r="X131" s="1845"/>
      <c r="Y131" s="1845"/>
      <c r="Z131" s="1845"/>
      <c r="AA131" s="1845"/>
      <c r="AB131" s="1845"/>
      <c r="AC131" s="1845"/>
      <c r="AD131" s="1845"/>
      <c r="AE131" s="19"/>
      <c r="AF131" s="100"/>
      <c r="AG131" s="19"/>
      <c r="AH131" s="19"/>
      <c r="AI131" s="19"/>
      <c r="AJ131" s="19"/>
      <c r="AN131" s="279"/>
    </row>
    <row r="132" spans="1:42" s="4" customFormat="1" ht="23.1" customHeight="1">
      <c r="B132" s="100"/>
      <c r="C132" s="119"/>
      <c r="D132" s="26"/>
      <c r="E132" s="1845"/>
      <c r="F132" s="1845"/>
      <c r="G132" s="1845"/>
      <c r="H132" s="1845"/>
      <c r="I132" s="1845"/>
      <c r="J132" s="1845"/>
      <c r="K132" s="1845"/>
      <c r="L132" s="1845"/>
      <c r="M132" s="1845"/>
      <c r="N132" s="1845"/>
      <c r="O132" s="1845"/>
      <c r="P132" s="1845"/>
      <c r="Q132" s="1845"/>
      <c r="R132" s="1845"/>
      <c r="S132" s="1845"/>
      <c r="T132" s="1845"/>
      <c r="U132" s="1845"/>
      <c r="V132" s="1845"/>
      <c r="W132" s="1845"/>
      <c r="X132" s="1845"/>
      <c r="Y132" s="1845"/>
      <c r="Z132" s="1845"/>
      <c r="AA132" s="1845"/>
      <c r="AB132" s="1845"/>
      <c r="AC132" s="1845"/>
      <c r="AD132" s="1845"/>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44" t="s">
        <v>123</v>
      </c>
      <c r="T133" s="1844"/>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0" t="s">
        <v>102</v>
      </c>
      <c r="AG135" s="1700"/>
      <c r="AH135" s="1700"/>
      <c r="AI135" s="1700"/>
      <c r="AJ135" s="1700"/>
      <c r="AK135" s="1700"/>
      <c r="AL135" s="1700"/>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38" t="s">
        <v>579</v>
      </c>
      <c r="I137" s="173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201">
        <f>VLOOKUP($H$137,$AO$133:$AP$135,2,FALSE)</f>
        <v>3</v>
      </c>
      <c r="AK139" s="120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0" t="s">
        <v>60</v>
      </c>
      <c r="AG143" s="1700"/>
      <c r="AH143" s="1700"/>
      <c r="AI143" s="1700"/>
      <c r="AJ143" s="1700"/>
      <c r="AK143" s="1700"/>
      <c r="AL143" s="1700"/>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0" t="s">
        <v>102</v>
      </c>
      <c r="AG146" s="1700"/>
      <c r="AH146" s="1700"/>
      <c r="AI146" s="1700"/>
      <c r="AJ146" s="1700"/>
      <c r="AK146" s="1700"/>
      <c r="AL146" s="1700"/>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38" t="s">
        <v>579</v>
      </c>
      <c r="I149" s="173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201">
        <f>VLOOKUP(H149,AO140:AP142,2,FALSE)</f>
        <v>3</v>
      </c>
      <c r="AK151" s="1203"/>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711" t="s">
        <v>744</v>
      </c>
      <c r="F156" s="1711"/>
      <c r="G156" s="1711"/>
      <c r="H156" s="1711"/>
      <c r="I156" s="1711"/>
      <c r="J156" s="1711"/>
      <c r="K156" s="1711"/>
      <c r="L156" s="1711"/>
      <c r="M156" s="1711"/>
      <c r="N156" s="1711"/>
      <c r="O156" s="1711"/>
      <c r="P156" s="1711"/>
      <c r="Q156" s="1711"/>
      <c r="R156" s="1711"/>
      <c r="S156" s="1711"/>
      <c r="T156" s="1711"/>
      <c r="U156" s="1711"/>
      <c r="V156" s="1711"/>
      <c r="W156" s="1711"/>
      <c r="X156" s="1711"/>
      <c r="Y156" s="1711"/>
      <c r="Z156" s="1711"/>
      <c r="AA156" s="1711"/>
      <c r="AB156" s="1711"/>
      <c r="AC156" s="1711"/>
      <c r="AE156" s="340"/>
      <c r="AF156" s="1398" t="s">
        <v>58</v>
      </c>
      <c r="AG156" s="1398"/>
      <c r="AH156" s="1398"/>
      <c r="AI156" s="1398"/>
      <c r="AJ156" s="1398"/>
      <c r="AK156" s="1398"/>
      <c r="AL156" s="1398"/>
      <c r="AN156" s="279"/>
    </row>
    <row r="157" spans="1:42" s="4" customFormat="1" ht="12.75" customHeight="1">
      <c r="C157" s="3"/>
      <c r="E157" s="1711"/>
      <c r="F157" s="1711"/>
      <c r="G157" s="1711"/>
      <c r="H157" s="1711"/>
      <c r="I157" s="1711"/>
      <c r="J157" s="1711"/>
      <c r="K157" s="1711"/>
      <c r="L157" s="1711"/>
      <c r="M157" s="1711"/>
      <c r="N157" s="1711"/>
      <c r="O157" s="1711"/>
      <c r="P157" s="1711"/>
      <c r="Q157" s="1711"/>
      <c r="R157" s="1711"/>
      <c r="S157" s="1711"/>
      <c r="T157" s="1711"/>
      <c r="U157" s="1711"/>
      <c r="V157" s="1711"/>
      <c r="W157" s="1711"/>
      <c r="X157" s="1711"/>
      <c r="Y157" s="1711"/>
      <c r="Z157" s="1711"/>
      <c r="AA157" s="1711"/>
      <c r="AB157" s="1711"/>
      <c r="AC157" s="1711"/>
      <c r="AE157" s="340"/>
      <c r="AF157" s="340"/>
      <c r="AG157" s="340"/>
      <c r="AH157" s="340"/>
      <c r="AI157" s="340"/>
      <c r="AJ157" s="340"/>
      <c r="AK157" s="340"/>
      <c r="AL157" s="340"/>
      <c r="AN157" s="279"/>
    </row>
    <row r="158" spans="1:42" s="4" customFormat="1" ht="12.75" customHeight="1">
      <c r="C158" s="3"/>
      <c r="D158" s="26"/>
      <c r="E158" s="1711"/>
      <c r="F158" s="1711"/>
      <c r="G158" s="1711"/>
      <c r="H158" s="1711"/>
      <c r="I158" s="1711"/>
      <c r="J158" s="1711"/>
      <c r="K158" s="1711"/>
      <c r="L158" s="1711"/>
      <c r="M158" s="1711"/>
      <c r="N158" s="1711"/>
      <c r="O158" s="1711"/>
      <c r="P158" s="1711"/>
      <c r="Q158" s="1711"/>
      <c r="R158" s="1711"/>
      <c r="S158" s="1711"/>
      <c r="T158" s="1711"/>
      <c r="U158" s="1711"/>
      <c r="V158" s="1711"/>
      <c r="W158" s="1711"/>
      <c r="X158" s="1711"/>
      <c r="Y158" s="1711"/>
      <c r="Z158" s="1711"/>
      <c r="AA158" s="1711"/>
      <c r="AB158" s="1711"/>
      <c r="AC158" s="171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11" t="s">
        <v>1698</v>
      </c>
      <c r="F160" s="1711"/>
      <c r="G160" s="1711"/>
      <c r="H160" s="1711"/>
      <c r="I160" s="1711"/>
      <c r="J160" s="1711"/>
      <c r="K160" s="1711"/>
      <c r="L160" s="1711"/>
      <c r="M160" s="1711"/>
      <c r="N160" s="1711"/>
      <c r="O160" s="1711"/>
      <c r="P160" s="1711"/>
      <c r="Q160" s="1711"/>
      <c r="R160" s="1711"/>
      <c r="S160" s="1711"/>
      <c r="T160" s="1711"/>
      <c r="U160" s="1711"/>
      <c r="V160" s="1711"/>
      <c r="W160" s="1711"/>
      <c r="X160" s="1711"/>
      <c r="Y160" s="1711"/>
      <c r="Z160" s="1711"/>
      <c r="AA160" s="1711"/>
      <c r="AB160" s="1711"/>
      <c r="AC160" s="1711"/>
      <c r="AE160" s="340"/>
      <c r="AF160" s="1398" t="s">
        <v>59</v>
      </c>
      <c r="AG160" s="1398"/>
      <c r="AH160" s="1398"/>
      <c r="AI160" s="1398"/>
      <c r="AJ160" s="1398"/>
      <c r="AK160" s="1398"/>
      <c r="AL160" s="1398"/>
      <c r="AN160" s="279"/>
    </row>
    <row r="161" spans="1:42" s="4" customFormat="1" ht="12.75" customHeight="1">
      <c r="C161" s="3"/>
      <c r="E161" s="1711"/>
      <c r="F161" s="1711"/>
      <c r="G161" s="1711"/>
      <c r="H161" s="1711"/>
      <c r="I161" s="1711"/>
      <c r="J161" s="1711"/>
      <c r="K161" s="1711"/>
      <c r="L161" s="1711"/>
      <c r="M161" s="1711"/>
      <c r="N161" s="1711"/>
      <c r="O161" s="1711"/>
      <c r="P161" s="1711"/>
      <c r="Q161" s="1711"/>
      <c r="R161" s="1711"/>
      <c r="S161" s="1711"/>
      <c r="T161" s="1711"/>
      <c r="U161" s="1711"/>
      <c r="V161" s="1711"/>
      <c r="W161" s="1711"/>
      <c r="X161" s="1711"/>
      <c r="Y161" s="1711"/>
      <c r="Z161" s="1711"/>
      <c r="AA161" s="1711"/>
      <c r="AB161" s="1711"/>
      <c r="AC161" s="1711"/>
      <c r="AE161" s="340"/>
      <c r="AF161" s="340"/>
      <c r="AG161" s="340"/>
      <c r="AH161" s="340"/>
      <c r="AI161" s="340"/>
      <c r="AJ161" s="340"/>
      <c r="AK161" s="340"/>
      <c r="AL161" s="340"/>
      <c r="AN161" s="279"/>
    </row>
    <row r="162" spans="1:42" s="4" customFormat="1" ht="15" customHeight="1">
      <c r="C162" s="3"/>
      <c r="D162" s="26"/>
      <c r="E162" s="1711"/>
      <c r="F162" s="1711"/>
      <c r="G162" s="1711"/>
      <c r="H162" s="1711"/>
      <c r="I162" s="1711"/>
      <c r="J162" s="1711"/>
      <c r="K162" s="1711"/>
      <c r="L162" s="1711"/>
      <c r="M162" s="1711"/>
      <c r="N162" s="1711"/>
      <c r="O162" s="1711"/>
      <c r="P162" s="1711"/>
      <c r="Q162" s="1711"/>
      <c r="R162" s="1711"/>
      <c r="S162" s="1711"/>
      <c r="T162" s="1711"/>
      <c r="U162" s="1711"/>
      <c r="V162" s="1711"/>
      <c r="W162" s="1711"/>
      <c r="X162" s="1711"/>
      <c r="Y162" s="1711"/>
      <c r="Z162" s="1711"/>
      <c r="AA162" s="1711"/>
      <c r="AB162" s="1711"/>
      <c r="AC162" s="171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711" t="s">
        <v>1699</v>
      </c>
      <c r="F164" s="1711"/>
      <c r="G164" s="1711"/>
      <c r="H164" s="1711"/>
      <c r="I164" s="1711"/>
      <c r="J164" s="1711"/>
      <c r="K164" s="1711"/>
      <c r="L164" s="1711"/>
      <c r="M164" s="1711"/>
      <c r="N164" s="1711"/>
      <c r="O164" s="1711"/>
      <c r="P164" s="1711"/>
      <c r="Q164" s="1711"/>
      <c r="R164" s="1711"/>
      <c r="S164" s="1711"/>
      <c r="T164" s="1711"/>
      <c r="U164" s="1711"/>
      <c r="V164" s="1711"/>
      <c r="W164" s="1711"/>
      <c r="X164" s="1711"/>
      <c r="Y164" s="1711"/>
      <c r="Z164" s="1711"/>
      <c r="AA164" s="1711"/>
      <c r="AB164" s="1711"/>
      <c r="AC164" s="1711"/>
      <c r="AE164" s="340"/>
      <c r="AF164" s="1398" t="s">
        <v>60</v>
      </c>
      <c r="AG164" s="1398"/>
      <c r="AH164" s="1398"/>
      <c r="AI164" s="1398"/>
      <c r="AJ164" s="1398"/>
      <c r="AK164" s="1398"/>
      <c r="AL164" s="1398"/>
      <c r="AN164" s="279"/>
    </row>
    <row r="165" spans="1:42" s="4" customFormat="1" ht="12.75" customHeight="1">
      <c r="B165" s="5"/>
      <c r="C165" s="45"/>
      <c r="E165" s="1711"/>
      <c r="F165" s="1711"/>
      <c r="G165" s="1711"/>
      <c r="H165" s="1711"/>
      <c r="I165" s="1711"/>
      <c r="J165" s="1711"/>
      <c r="K165" s="1711"/>
      <c r="L165" s="1711"/>
      <c r="M165" s="1711"/>
      <c r="N165" s="1711"/>
      <c r="O165" s="1711"/>
      <c r="P165" s="1711"/>
      <c r="Q165" s="1711"/>
      <c r="R165" s="1711"/>
      <c r="S165" s="1711"/>
      <c r="T165" s="1711"/>
      <c r="U165" s="1711"/>
      <c r="V165" s="1711"/>
      <c r="W165" s="1711"/>
      <c r="X165" s="1711"/>
      <c r="Y165" s="1711"/>
      <c r="Z165" s="1711"/>
      <c r="AA165" s="1711"/>
      <c r="AB165" s="1711"/>
      <c r="AC165" s="1711"/>
      <c r="AE165" s="1398"/>
      <c r="AF165" s="1398"/>
      <c r="AG165" s="1398"/>
      <c r="AH165" s="1398"/>
      <c r="AI165" s="1398"/>
      <c r="AJ165" s="1398"/>
      <c r="AK165" s="1398"/>
      <c r="AL165" s="963"/>
      <c r="AN165" s="279"/>
    </row>
    <row r="166" spans="1:42" s="4" customFormat="1" ht="12.75" customHeight="1">
      <c r="A166" s="118"/>
      <c r="D166" s="26"/>
      <c r="E166" s="1711"/>
      <c r="F166" s="1711"/>
      <c r="G166" s="1711"/>
      <c r="H166" s="1711"/>
      <c r="I166" s="1711"/>
      <c r="J166" s="1711"/>
      <c r="K166" s="1711"/>
      <c r="L166" s="1711"/>
      <c r="M166" s="1711"/>
      <c r="N166" s="1711"/>
      <c r="O166" s="1711"/>
      <c r="P166" s="1711"/>
      <c r="Q166" s="1711"/>
      <c r="R166" s="1711"/>
      <c r="S166" s="1711"/>
      <c r="T166" s="1711"/>
      <c r="U166" s="1711"/>
      <c r="V166" s="1711"/>
      <c r="W166" s="1711"/>
      <c r="X166" s="1711"/>
      <c r="Y166" s="1711"/>
      <c r="Z166" s="1711"/>
      <c r="AA166" s="1711"/>
      <c r="AB166" s="1711"/>
      <c r="AC166" s="171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711" t="s">
        <v>1700</v>
      </c>
      <c r="F168" s="1711"/>
      <c r="G168" s="1711"/>
      <c r="H168" s="1711"/>
      <c r="I168" s="1711"/>
      <c r="J168" s="1711"/>
      <c r="K168" s="1711"/>
      <c r="L168" s="1711"/>
      <c r="M168" s="1711"/>
      <c r="N168" s="1711"/>
      <c r="O168" s="1711"/>
      <c r="P168" s="1711"/>
      <c r="Q168" s="1711"/>
      <c r="R168" s="1711"/>
      <c r="S168" s="1711"/>
      <c r="T168" s="1711"/>
      <c r="U168" s="1711"/>
      <c r="V168" s="1711"/>
      <c r="W168" s="1711"/>
      <c r="X168" s="1711"/>
      <c r="Y168" s="1711"/>
      <c r="Z168" s="1711"/>
      <c r="AA168" s="1711"/>
      <c r="AB168" s="1711"/>
      <c r="AC168" s="1711"/>
      <c r="AE168" s="340"/>
      <c r="AF168" s="1398" t="s">
        <v>59</v>
      </c>
      <c r="AG168" s="1398"/>
      <c r="AH168" s="1398"/>
      <c r="AI168" s="1398"/>
      <c r="AJ168" s="1398"/>
      <c r="AK168" s="1398"/>
      <c r="AL168" s="1398"/>
      <c r="AN168" s="279"/>
    </row>
    <row r="169" spans="1:42" s="4" customFormat="1" ht="12.75" customHeight="1">
      <c r="A169" s="109"/>
      <c r="B169" s="5"/>
      <c r="C169" s="124"/>
      <c r="D169" s="26"/>
      <c r="E169" s="1711"/>
      <c r="F169" s="1711"/>
      <c r="G169" s="1711"/>
      <c r="H169" s="1711"/>
      <c r="I169" s="1711"/>
      <c r="J169" s="1711"/>
      <c r="K169" s="1711"/>
      <c r="L169" s="1711"/>
      <c r="M169" s="1711"/>
      <c r="N169" s="1711"/>
      <c r="O169" s="1711"/>
      <c r="P169" s="1711"/>
      <c r="Q169" s="1711"/>
      <c r="R169" s="1711"/>
      <c r="S169" s="1711"/>
      <c r="T169" s="1711"/>
      <c r="U169" s="1711"/>
      <c r="V169" s="1711"/>
      <c r="W169" s="1711"/>
      <c r="X169" s="1711"/>
      <c r="Y169" s="1711"/>
      <c r="Z169" s="1711"/>
      <c r="AA169" s="1711"/>
      <c r="AB169" s="1711"/>
      <c r="AC169" s="1711"/>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11"/>
      <c r="F170" s="1711"/>
      <c r="G170" s="1711"/>
      <c r="H170" s="1711"/>
      <c r="I170" s="1711"/>
      <c r="J170" s="1711"/>
      <c r="K170" s="1711"/>
      <c r="L170" s="1711"/>
      <c r="M170" s="1711"/>
      <c r="N170" s="1711"/>
      <c r="O170" s="1711"/>
      <c r="P170" s="1711"/>
      <c r="Q170" s="1711"/>
      <c r="R170" s="1711"/>
      <c r="S170" s="1711"/>
      <c r="T170" s="1711"/>
      <c r="U170" s="1711"/>
      <c r="V170" s="1711"/>
      <c r="W170" s="1711"/>
      <c r="X170" s="1711"/>
      <c r="Y170" s="1711"/>
      <c r="Z170" s="1711"/>
      <c r="AA170" s="1711"/>
      <c r="AB170" s="1711"/>
      <c r="AC170" s="1711"/>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711" t="s">
        <v>1701</v>
      </c>
      <c r="F172" s="1711"/>
      <c r="G172" s="1711"/>
      <c r="H172" s="1711"/>
      <c r="I172" s="1711"/>
      <c r="J172" s="1711"/>
      <c r="K172" s="1711"/>
      <c r="L172" s="1711"/>
      <c r="M172" s="1711"/>
      <c r="N172" s="1711"/>
      <c r="O172" s="1711"/>
      <c r="P172" s="1711"/>
      <c r="Q172" s="1711"/>
      <c r="R172" s="1711"/>
      <c r="S172" s="1711"/>
      <c r="T172" s="1711"/>
      <c r="U172" s="1711"/>
      <c r="V172" s="1711"/>
      <c r="W172" s="1711"/>
      <c r="X172" s="1711"/>
      <c r="Y172" s="1711"/>
      <c r="Z172" s="1711"/>
      <c r="AA172" s="1711"/>
      <c r="AB172" s="1711"/>
      <c r="AC172" s="1711"/>
      <c r="AE172" s="340"/>
      <c r="AF172" s="1398" t="s">
        <v>60</v>
      </c>
      <c r="AG172" s="1398"/>
      <c r="AH172" s="1398"/>
      <c r="AI172" s="1398"/>
      <c r="AJ172" s="1398"/>
      <c r="AK172" s="1398"/>
      <c r="AL172" s="1398"/>
      <c r="AM172" s="20"/>
      <c r="AN172" s="279"/>
      <c r="AO172" s="26" t="s">
        <v>888</v>
      </c>
      <c r="AP172" s="4">
        <v>3</v>
      </c>
    </row>
    <row r="173" spans="1:42" s="4" customFormat="1" ht="12.75" customHeight="1">
      <c r="B173" s="5"/>
      <c r="C173" s="45"/>
      <c r="D173" s="26"/>
      <c r="E173" s="1711"/>
      <c r="F173" s="1711"/>
      <c r="G173" s="1711"/>
      <c r="H173" s="1711"/>
      <c r="I173" s="1711"/>
      <c r="J173" s="1711"/>
      <c r="K173" s="1711"/>
      <c r="L173" s="1711"/>
      <c r="M173" s="1711"/>
      <c r="N173" s="1711"/>
      <c r="O173" s="1711"/>
      <c r="P173" s="1711"/>
      <c r="Q173" s="1711"/>
      <c r="R173" s="1711"/>
      <c r="S173" s="1711"/>
      <c r="T173" s="1711"/>
      <c r="U173" s="1711"/>
      <c r="V173" s="1711"/>
      <c r="W173" s="1711"/>
      <c r="X173" s="1711"/>
      <c r="Y173" s="1711"/>
      <c r="Z173" s="1711"/>
      <c r="AA173" s="1711"/>
      <c r="AB173" s="1711"/>
      <c r="AC173" s="1711"/>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711"/>
      <c r="F174" s="1711"/>
      <c r="G174" s="1711"/>
      <c r="H174" s="1711"/>
      <c r="I174" s="1711"/>
      <c r="J174" s="1711"/>
      <c r="K174" s="1711"/>
      <c r="L174" s="1711"/>
      <c r="M174" s="1711"/>
      <c r="N174" s="1711"/>
      <c r="O174" s="1711"/>
      <c r="P174" s="1711"/>
      <c r="Q174" s="1711"/>
      <c r="R174" s="1711"/>
      <c r="S174" s="1711"/>
      <c r="T174" s="1711"/>
      <c r="U174" s="1711"/>
      <c r="V174" s="1711"/>
      <c r="W174" s="1711"/>
      <c r="X174" s="1711"/>
      <c r="Y174" s="1711"/>
      <c r="Z174" s="1711"/>
      <c r="AA174" s="1711"/>
      <c r="AB174" s="1711"/>
      <c r="AC174" s="1711"/>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11" t="s">
        <v>1464</v>
      </c>
      <c r="F176" s="1711"/>
      <c r="G176" s="1711"/>
      <c r="H176" s="1711"/>
      <c r="I176" s="1711"/>
      <c r="J176" s="1711"/>
      <c r="K176" s="1711"/>
      <c r="L176" s="1711"/>
      <c r="M176" s="1711"/>
      <c r="N176" s="1711"/>
      <c r="O176" s="1711"/>
      <c r="P176" s="1711"/>
      <c r="Q176" s="1711"/>
      <c r="R176" s="1711"/>
      <c r="S176" s="1711"/>
      <c r="T176" s="1711"/>
      <c r="U176" s="1711"/>
      <c r="V176" s="1711"/>
      <c r="W176" s="1711"/>
      <c r="X176" s="1711"/>
      <c r="Y176" s="1711"/>
      <c r="Z176" s="1711"/>
      <c r="AA176" s="1711"/>
      <c r="AB176" s="1711"/>
      <c r="AC176" s="1711"/>
      <c r="AE176" s="340"/>
      <c r="AF176" s="1398" t="s">
        <v>102</v>
      </c>
      <c r="AG176" s="1398"/>
      <c r="AH176" s="1398"/>
      <c r="AI176" s="1398"/>
      <c r="AJ176" s="1398"/>
      <c r="AK176" s="1398"/>
      <c r="AL176" s="1398"/>
      <c r="AM176" s="20"/>
      <c r="AN176" s="279"/>
      <c r="AO176" s="26" t="s">
        <v>280</v>
      </c>
      <c r="AP176" s="4">
        <v>1</v>
      </c>
    </row>
    <row r="177" spans="1:61" s="4" customFormat="1" ht="23.1" customHeight="1">
      <c r="A177" s="118"/>
      <c r="B177" s="5"/>
      <c r="C177" s="45"/>
      <c r="D177" s="26"/>
      <c r="E177" s="1711"/>
      <c r="F177" s="1711"/>
      <c r="G177" s="1711"/>
      <c r="H177" s="1711"/>
      <c r="I177" s="1711"/>
      <c r="J177" s="1711"/>
      <c r="K177" s="1711"/>
      <c r="L177" s="1711"/>
      <c r="M177" s="1711"/>
      <c r="N177" s="1711"/>
      <c r="O177" s="1711"/>
      <c r="P177" s="1711"/>
      <c r="Q177" s="1711"/>
      <c r="R177" s="1711"/>
      <c r="S177" s="1711"/>
      <c r="T177" s="1711"/>
      <c r="U177" s="1711"/>
      <c r="V177" s="1711"/>
      <c r="W177" s="1711"/>
      <c r="X177" s="1711"/>
      <c r="Y177" s="1711"/>
      <c r="Z177" s="1711"/>
      <c r="AA177" s="1711"/>
      <c r="AB177" s="1711"/>
      <c r="AC177" s="1711"/>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11" t="s">
        <v>1465</v>
      </c>
      <c r="F179" s="1711"/>
      <c r="G179" s="1711"/>
      <c r="H179" s="1711"/>
      <c r="I179" s="1711"/>
      <c r="J179" s="1711"/>
      <c r="K179" s="1711"/>
      <c r="L179" s="1711"/>
      <c r="M179" s="1711"/>
      <c r="N179" s="1711"/>
      <c r="O179" s="1711"/>
      <c r="P179" s="1711"/>
      <c r="Q179" s="1711"/>
      <c r="R179" s="1711"/>
      <c r="S179" s="1711"/>
      <c r="T179" s="1711"/>
      <c r="U179" s="1711"/>
      <c r="V179" s="1711"/>
      <c r="W179" s="1711"/>
      <c r="X179" s="1711"/>
      <c r="Y179" s="1711"/>
      <c r="Z179" s="1711"/>
      <c r="AA179" s="1711"/>
      <c r="AB179" s="1711"/>
      <c r="AC179" s="1711"/>
      <c r="AE179" s="340"/>
      <c r="AF179" s="1398" t="s">
        <v>317</v>
      </c>
      <c r="AG179" s="1398"/>
      <c r="AH179" s="1398"/>
      <c r="AI179" s="1398"/>
      <c r="AJ179" s="1398"/>
      <c r="AK179" s="1398"/>
      <c r="AL179" s="1398"/>
      <c r="AM179" s="20"/>
      <c r="AN179" s="279"/>
    </row>
    <row r="180" spans="1:61" s="4" customFormat="1" ht="23.1" customHeight="1">
      <c r="A180" s="118"/>
      <c r="B180" s="5"/>
      <c r="C180" s="45"/>
      <c r="D180" s="26"/>
      <c r="E180" s="1711"/>
      <c r="F180" s="1711"/>
      <c r="G180" s="1711"/>
      <c r="H180" s="1711"/>
      <c r="I180" s="1711"/>
      <c r="J180" s="1711"/>
      <c r="K180" s="1711"/>
      <c r="L180" s="1711"/>
      <c r="M180" s="1711"/>
      <c r="N180" s="1711"/>
      <c r="O180" s="1711"/>
      <c r="P180" s="1711"/>
      <c r="Q180" s="1711"/>
      <c r="R180" s="1711"/>
      <c r="S180" s="1711"/>
      <c r="T180" s="1711"/>
      <c r="U180" s="1711"/>
      <c r="V180" s="1711"/>
      <c r="W180" s="1711"/>
      <c r="X180" s="1711"/>
      <c r="Y180" s="1711"/>
      <c r="Z180" s="1711"/>
      <c r="AA180" s="1711"/>
      <c r="AB180" s="1711"/>
      <c r="AC180" s="1711"/>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38" t="s">
        <v>579</v>
      </c>
      <c r="I182" s="173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201">
        <f>VLOOKUP($H$182,$AO$169:$AP$176,2,FALSE)</f>
        <v>5</v>
      </c>
      <c r="AK184" s="120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890" t="s">
        <v>2262</v>
      </c>
      <c r="F188" s="1890"/>
      <c r="G188" s="1890"/>
      <c r="H188" s="1890"/>
      <c r="I188" s="1890"/>
      <c r="J188" s="1890"/>
      <c r="K188" s="1890"/>
      <c r="L188" s="1890"/>
      <c r="M188" s="1890"/>
      <c r="N188" s="1890"/>
      <c r="O188" s="1890"/>
      <c r="P188" s="1890"/>
      <c r="Q188" s="1890"/>
      <c r="R188" s="1890"/>
      <c r="S188" s="1890"/>
      <c r="T188" s="1890"/>
      <c r="U188" s="1890"/>
      <c r="V188" s="1890"/>
      <c r="W188" s="1890"/>
      <c r="X188" s="1890"/>
      <c r="Y188" s="1890"/>
      <c r="Z188" s="1890"/>
      <c r="AA188" s="1890"/>
      <c r="AB188" s="1890"/>
      <c r="AD188" s="5"/>
      <c r="AF188" s="1260" t="s">
        <v>60</v>
      </c>
      <c r="AG188" s="1260"/>
      <c r="AH188" s="1260"/>
      <c r="AI188" s="1260"/>
      <c r="AJ188" s="1260"/>
      <c r="AK188" s="1260"/>
      <c r="AL188" s="1260"/>
      <c r="AN188" s="279"/>
    </row>
    <row r="189" spans="1:61" s="4" customFormat="1" ht="12.75" customHeight="1">
      <c r="A189" s="118"/>
      <c r="B189" s="5"/>
      <c r="C189" s="128"/>
      <c r="D189" s="26"/>
      <c r="E189" s="1890"/>
      <c r="F189" s="1890"/>
      <c r="G189" s="1890"/>
      <c r="H189" s="1890"/>
      <c r="I189" s="1890"/>
      <c r="J189" s="1890"/>
      <c r="K189" s="1890"/>
      <c r="L189" s="1890"/>
      <c r="M189" s="1890"/>
      <c r="N189" s="1890"/>
      <c r="O189" s="1890"/>
      <c r="P189" s="1890"/>
      <c r="Q189" s="1890"/>
      <c r="R189" s="1890"/>
      <c r="S189" s="1890"/>
      <c r="T189" s="1890"/>
      <c r="U189" s="1890"/>
      <c r="V189" s="1890"/>
      <c r="W189" s="1890"/>
      <c r="X189" s="1890"/>
      <c r="Y189" s="1890"/>
      <c r="Z189" s="1890"/>
      <c r="AA189" s="1890"/>
      <c r="AB189" s="1890"/>
      <c r="AD189" s="5"/>
      <c r="AF189" s="1260"/>
      <c r="AG189" s="1260"/>
      <c r="AH189" s="1260"/>
      <c r="AI189" s="1260"/>
      <c r="AJ189" s="1260"/>
      <c r="AK189" s="1260"/>
      <c r="AL189" s="1260"/>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11" t="s">
        <v>2196</v>
      </c>
      <c r="F191" s="1711"/>
      <c r="G191" s="1711"/>
      <c r="H191" s="1711"/>
      <c r="I191" s="1711"/>
      <c r="J191" s="1711"/>
      <c r="K191" s="1711"/>
      <c r="L191" s="1711"/>
      <c r="M191" s="1711"/>
      <c r="N191" s="1711"/>
      <c r="O191" s="1711"/>
      <c r="P191" s="1711"/>
      <c r="Q191" s="1711"/>
      <c r="R191" s="1711"/>
      <c r="S191" s="1711"/>
      <c r="T191" s="1711"/>
      <c r="U191" s="1711"/>
      <c r="V191" s="1711"/>
      <c r="W191" s="1711"/>
      <c r="X191" s="1711"/>
      <c r="Y191" s="1711"/>
      <c r="Z191" s="1711"/>
      <c r="AA191" s="1711"/>
      <c r="AB191" s="1711"/>
      <c r="AF191" s="1398" t="s">
        <v>60</v>
      </c>
      <c r="AG191" s="1398"/>
      <c r="AH191" s="1398"/>
      <c r="AI191" s="1398"/>
      <c r="AJ191" s="1398"/>
      <c r="AK191" s="1398"/>
      <c r="AL191" s="1398"/>
      <c r="AN191" s="279"/>
      <c r="AO191" s="26" t="s">
        <v>579</v>
      </c>
      <c r="AP191" s="4">
        <v>3</v>
      </c>
    </row>
    <row r="192" spans="1:61" s="4" customFormat="1" ht="12.75" customHeight="1">
      <c r="B192" s="5"/>
      <c r="C192" s="119"/>
      <c r="E192" s="1711"/>
      <c r="F192" s="1711"/>
      <c r="G192" s="1711"/>
      <c r="H192" s="1711"/>
      <c r="I192" s="1711"/>
      <c r="J192" s="1711"/>
      <c r="K192" s="1711"/>
      <c r="L192" s="1711"/>
      <c r="M192" s="1711"/>
      <c r="N192" s="1711"/>
      <c r="O192" s="1711"/>
      <c r="P192" s="1711"/>
      <c r="Q192" s="1711"/>
      <c r="R192" s="1711"/>
      <c r="S192" s="1711"/>
      <c r="T192" s="1711"/>
      <c r="U192" s="1711"/>
      <c r="V192" s="1711"/>
      <c r="W192" s="1711"/>
      <c r="X192" s="1711"/>
      <c r="Y192" s="1711"/>
      <c r="Z192" s="1711"/>
      <c r="AA192" s="1711"/>
      <c r="AB192" s="1711"/>
      <c r="AE192" s="19"/>
      <c r="AF192" s="1398"/>
      <c r="AG192" s="1398"/>
      <c r="AH192" s="1398"/>
      <c r="AI192" s="1398"/>
      <c r="AJ192" s="1398"/>
      <c r="AK192" s="1398"/>
      <c r="AL192" s="1398"/>
      <c r="AN192" s="279"/>
      <c r="AO192" s="26" t="s">
        <v>196</v>
      </c>
      <c r="AP192" s="26">
        <f>3*$AO$197</f>
        <v>3</v>
      </c>
    </row>
    <row r="193" spans="1:53" s="4" customFormat="1" ht="12.75" customHeight="1">
      <c r="B193" s="5"/>
      <c r="C193" s="119"/>
      <c r="E193" s="1711"/>
      <c r="F193" s="1711"/>
      <c r="G193" s="1711"/>
      <c r="H193" s="1711"/>
      <c r="I193" s="1711"/>
      <c r="J193" s="1711"/>
      <c r="K193" s="1711"/>
      <c r="L193" s="1711"/>
      <c r="M193" s="1711"/>
      <c r="N193" s="1711"/>
      <c r="O193" s="1711"/>
      <c r="P193" s="1711"/>
      <c r="Q193" s="1711"/>
      <c r="R193" s="1711"/>
      <c r="S193" s="1711"/>
      <c r="T193" s="1711"/>
      <c r="U193" s="1711"/>
      <c r="V193" s="1711"/>
      <c r="W193" s="1711"/>
      <c r="X193" s="1711"/>
      <c r="Y193" s="1711"/>
      <c r="Z193" s="1711"/>
      <c r="AA193" s="1711"/>
      <c r="AB193" s="1711"/>
      <c r="AE193" s="19"/>
      <c r="AF193" s="100"/>
      <c r="AG193" s="19"/>
      <c r="AH193" s="19"/>
      <c r="AI193" s="19"/>
      <c r="AJ193" s="19"/>
      <c r="AK193" s="19"/>
      <c r="AL193" s="19"/>
      <c r="AN193" s="279"/>
      <c r="AO193" s="4" t="s">
        <v>888</v>
      </c>
      <c r="AP193" s="26">
        <f>2*$AO$197</f>
        <v>2</v>
      </c>
    </row>
    <row r="194" spans="1:53" s="4" customFormat="1" ht="6.75" customHeight="1">
      <c r="B194" s="5"/>
      <c r="C194" s="119"/>
      <c r="E194" s="1711"/>
      <c r="F194" s="1711"/>
      <c r="G194" s="1711"/>
      <c r="H194" s="1711"/>
      <c r="I194" s="1711"/>
      <c r="J194" s="1711"/>
      <c r="K194" s="1711"/>
      <c r="L194" s="1711"/>
      <c r="M194" s="1711"/>
      <c r="N194" s="1711"/>
      <c r="O194" s="1711"/>
      <c r="P194" s="1711"/>
      <c r="Q194" s="1711"/>
      <c r="R194" s="1711"/>
      <c r="S194" s="1711"/>
      <c r="T194" s="1711"/>
      <c r="U194" s="1711"/>
      <c r="V194" s="1711"/>
      <c r="W194" s="1711"/>
      <c r="X194" s="1711"/>
      <c r="Y194" s="1711"/>
      <c r="Z194" s="1711"/>
      <c r="AA194" s="1711"/>
      <c r="AB194" s="171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711" t="s">
        <v>2197</v>
      </c>
      <c r="F196" s="1711"/>
      <c r="G196" s="1711"/>
      <c r="H196" s="1711"/>
      <c r="I196" s="1711"/>
      <c r="J196" s="1711"/>
      <c r="K196" s="1711"/>
      <c r="L196" s="1711"/>
      <c r="M196" s="1711"/>
      <c r="N196" s="1711"/>
      <c r="O196" s="1711"/>
      <c r="P196" s="1711"/>
      <c r="Q196" s="1711"/>
      <c r="R196" s="1711"/>
      <c r="S196" s="1711"/>
      <c r="T196" s="1711"/>
      <c r="U196" s="1711"/>
      <c r="V196" s="1711"/>
      <c r="W196" s="1711"/>
      <c r="X196" s="1711"/>
      <c r="Y196" s="1711"/>
      <c r="Z196" s="1711"/>
      <c r="AA196" s="1711"/>
      <c r="AB196" s="1711"/>
      <c r="AF196" s="1398" t="s">
        <v>102</v>
      </c>
      <c r="AG196" s="1398"/>
      <c r="AH196" s="1398"/>
      <c r="AI196" s="1398"/>
      <c r="AJ196" s="1398"/>
      <c r="AK196" s="1398"/>
      <c r="AL196" s="1398"/>
      <c r="AN196" s="279"/>
      <c r="AY196" s="4" t="s">
        <v>2198</v>
      </c>
      <c r="AZ196" s="955">
        <f>Application!S215</f>
        <v>18</v>
      </c>
    </row>
    <row r="197" spans="1:53" s="4" customFormat="1" ht="12.75" customHeight="1">
      <c r="B197" s="5"/>
      <c r="C197" s="45"/>
      <c r="E197" s="1711"/>
      <c r="F197" s="1711"/>
      <c r="G197" s="1711"/>
      <c r="H197" s="1711"/>
      <c r="I197" s="1711"/>
      <c r="J197" s="1711"/>
      <c r="K197" s="1711"/>
      <c r="L197" s="1711"/>
      <c r="M197" s="1711"/>
      <c r="N197" s="1711"/>
      <c r="O197" s="1711"/>
      <c r="P197" s="1711"/>
      <c r="Q197" s="1711"/>
      <c r="R197" s="1711"/>
      <c r="S197" s="1711"/>
      <c r="T197" s="1711"/>
      <c r="U197" s="1711"/>
      <c r="V197" s="1711"/>
      <c r="W197" s="1711"/>
      <c r="X197" s="1711"/>
      <c r="Y197" s="1711"/>
      <c r="Z197" s="1711"/>
      <c r="AA197" s="1711"/>
      <c r="AB197" s="1711"/>
      <c r="AD197" s="5"/>
      <c r="AE197" s="19"/>
      <c r="AF197" s="1398"/>
      <c r="AG197" s="1398"/>
      <c r="AH197" s="1398"/>
      <c r="AI197" s="1398"/>
      <c r="AJ197" s="1398"/>
      <c r="AK197" s="1398"/>
      <c r="AL197" s="1398"/>
      <c r="AN197" s="279"/>
      <c r="AO197" s="125" t="b">
        <f>IF(OR(Application!D214="Special Needs",Application!D211="At-Risk and Special Needs"),IF(BA203&gt;=0.25,TRUE,FALSE),IF(AZ203&gt;=0.25,TRUE,FALSE))</f>
        <v>1</v>
      </c>
      <c r="AY197" s="4" t="s">
        <v>2199</v>
      </c>
      <c r="AZ197" s="955">
        <f>Application!G738</f>
        <v>49</v>
      </c>
    </row>
    <row r="198" spans="1:53" s="4" customFormat="1" ht="12.75" customHeight="1">
      <c r="B198" s="5"/>
      <c r="C198" s="45"/>
      <c r="E198" s="1711"/>
      <c r="F198" s="1711"/>
      <c r="G198" s="1711"/>
      <c r="H198" s="1711"/>
      <c r="I198" s="1711"/>
      <c r="J198" s="1711"/>
      <c r="K198" s="1711"/>
      <c r="L198" s="1711"/>
      <c r="M198" s="1711"/>
      <c r="N198" s="1711"/>
      <c r="O198" s="1711"/>
      <c r="P198" s="1711"/>
      <c r="Q198" s="1711"/>
      <c r="R198" s="1711"/>
      <c r="S198" s="1711"/>
      <c r="T198" s="1711"/>
      <c r="U198" s="1711"/>
      <c r="V198" s="1711"/>
      <c r="W198" s="1711"/>
      <c r="X198" s="1711"/>
      <c r="Y198" s="1711"/>
      <c r="Z198" s="1711"/>
      <c r="AA198" s="1711"/>
      <c r="AB198" s="1711"/>
      <c r="AD198" s="5"/>
      <c r="AE198" s="19"/>
      <c r="AN198" s="279"/>
      <c r="AY198" s="4" t="s">
        <v>2201</v>
      </c>
      <c r="AZ198" s="4">
        <f>Application!CC634</f>
        <v>13</v>
      </c>
    </row>
    <row r="199" spans="1:53" customFormat="1" ht="12.75" customHeight="1">
      <c r="A199" s="4"/>
      <c r="B199" s="5"/>
      <c r="C199" s="45"/>
      <c r="D199" s="4"/>
      <c r="E199" s="1711"/>
      <c r="F199" s="1711"/>
      <c r="G199" s="1711"/>
      <c r="H199" s="1711"/>
      <c r="I199" s="1711"/>
      <c r="J199" s="1711"/>
      <c r="K199" s="1711"/>
      <c r="L199" s="1711"/>
      <c r="M199" s="1711"/>
      <c r="N199" s="1711"/>
      <c r="O199" s="1711"/>
      <c r="P199" s="1711"/>
      <c r="Q199" s="1711"/>
      <c r="R199" s="1711"/>
      <c r="S199" s="1711"/>
      <c r="T199" s="1711"/>
      <c r="U199" s="1711"/>
      <c r="V199" s="1711"/>
      <c r="W199" s="1711"/>
      <c r="X199" s="1711"/>
      <c r="Y199" s="1711"/>
      <c r="Z199" s="1711"/>
      <c r="AA199" s="1711"/>
      <c r="AB199" s="1711"/>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50" t="s">
        <v>2253</v>
      </c>
      <c r="F201" s="1750"/>
      <c r="G201" s="1750"/>
      <c r="H201" s="1750"/>
      <c r="I201" s="1750"/>
      <c r="J201" s="1750"/>
      <c r="K201" s="1750"/>
      <c r="L201" s="1750"/>
      <c r="M201" s="1750"/>
      <c r="N201" s="1750"/>
      <c r="O201" s="1750"/>
      <c r="P201" s="1750"/>
      <c r="Q201" s="1750"/>
      <c r="R201" s="1750"/>
      <c r="S201" s="1750"/>
      <c r="T201" s="1750"/>
      <c r="U201" s="1750"/>
      <c r="V201" s="1750"/>
      <c r="W201" s="1750"/>
      <c r="X201" s="1750"/>
      <c r="Y201" s="1750"/>
      <c r="Z201" s="1750"/>
      <c r="AA201" s="1750"/>
      <c r="AB201" s="1750"/>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50"/>
      <c r="F202" s="1750"/>
      <c r="G202" s="1750"/>
      <c r="H202" s="1750"/>
      <c r="I202" s="1750"/>
      <c r="J202" s="1750"/>
      <c r="K202" s="1750"/>
      <c r="L202" s="1750"/>
      <c r="M202" s="1750"/>
      <c r="N202" s="1750"/>
      <c r="O202" s="1750"/>
      <c r="P202" s="1750"/>
      <c r="Q202" s="1750"/>
      <c r="R202" s="1750"/>
      <c r="S202" s="1750"/>
      <c r="T202" s="1750"/>
      <c r="U202" s="1750"/>
      <c r="V202" s="1750"/>
      <c r="W202" s="1750"/>
      <c r="X202" s="1750"/>
      <c r="Y202" s="1750"/>
      <c r="Z202" s="1750"/>
      <c r="AA202" s="1750"/>
      <c r="AB202" s="1750"/>
      <c r="AC202" s="4"/>
      <c r="AD202" s="5"/>
      <c r="AE202" s="19"/>
      <c r="AF202" s="19"/>
      <c r="AG202" s="19"/>
      <c r="AH202" s="19"/>
      <c r="AI202" s="19"/>
      <c r="AJ202" s="4"/>
      <c r="AK202" s="4"/>
      <c r="AL202" s="4"/>
      <c r="AM202" s="4"/>
      <c r="AN202" s="202"/>
      <c r="AY202" s="4" t="s">
        <v>2204</v>
      </c>
      <c r="AZ202">
        <f>AZ198+AZ199+AZ201</f>
        <v>13</v>
      </c>
    </row>
    <row r="203" spans="1:53" customFormat="1" ht="18" customHeight="1">
      <c r="A203" s="4"/>
      <c r="B203" s="5"/>
      <c r="C203" s="45"/>
      <c r="D203" s="4"/>
      <c r="E203" s="1750"/>
      <c r="F203" s="1750"/>
      <c r="G203" s="1750"/>
      <c r="H203" s="1750"/>
      <c r="I203" s="1750"/>
      <c r="J203" s="1750"/>
      <c r="K203" s="1750"/>
      <c r="L203" s="1750"/>
      <c r="M203" s="1750"/>
      <c r="N203" s="1750"/>
      <c r="O203" s="1750"/>
      <c r="P203" s="1750"/>
      <c r="Q203" s="1750"/>
      <c r="R203" s="1750"/>
      <c r="S203" s="1750"/>
      <c r="T203" s="1750"/>
      <c r="U203" s="1750"/>
      <c r="V203" s="1750"/>
      <c r="W203" s="1750"/>
      <c r="X203" s="1750"/>
      <c r="Y203" s="1750"/>
      <c r="Z203" s="1750"/>
      <c r="AA203" s="1750"/>
      <c r="AB203" s="1750"/>
      <c r="AC203" s="4"/>
      <c r="AD203" s="5"/>
      <c r="AE203" s="19"/>
      <c r="AF203" s="19"/>
      <c r="AG203" s="19"/>
      <c r="AH203" s="19"/>
      <c r="AI203" s="19"/>
      <c r="AJ203" s="4"/>
      <c r="AK203" s="4"/>
      <c r="AL203" s="4"/>
      <c r="AM203" s="4"/>
      <c r="AN203" s="202"/>
      <c r="AY203" s="4" t="s">
        <v>2205</v>
      </c>
      <c r="AZ203">
        <f>IFERROR(AZ202/AZ197,0)</f>
        <v>0.26530612244897961</v>
      </c>
      <c r="BA203">
        <f>IFERROR(AZ202/(AZ197-AZ196),0)</f>
        <v>0.41935483870967744</v>
      </c>
    </row>
    <row r="204" spans="1:53" customFormat="1" ht="12.75" customHeight="1">
      <c r="A204" s="4"/>
      <c r="B204" s="5"/>
      <c r="C204" s="45"/>
      <c r="D204" s="4" t="s">
        <v>146</v>
      </c>
      <c r="E204" s="114"/>
      <c r="F204" s="114"/>
      <c r="G204" s="114"/>
      <c r="H204" s="1738" t="s">
        <v>579</v>
      </c>
      <c r="I204" s="173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201">
        <f>VLOOKUP($H$204,$AO$190:$AP$193,2,FALSE)</f>
        <v>3</v>
      </c>
      <c r="AK206" s="120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889" t="s">
        <v>1248</v>
      </c>
      <c r="F210" s="1889"/>
      <c r="G210" s="1889"/>
      <c r="H210" s="1889"/>
      <c r="I210" s="1889"/>
      <c r="J210" s="1889"/>
      <c r="K210" s="1889"/>
      <c r="L210" s="1889"/>
      <c r="M210" s="1889"/>
      <c r="N210" s="1889"/>
      <c r="O210" s="1889"/>
      <c r="P210" s="1889"/>
      <c r="Q210" s="1889"/>
      <c r="R210" s="1889"/>
      <c r="S210" s="1889"/>
      <c r="T210" s="1889"/>
      <c r="U210" s="1889"/>
      <c r="V210" s="1889"/>
      <c r="W210" s="1889"/>
      <c r="X210" s="1889"/>
      <c r="Y210" s="1889"/>
      <c r="Z210" s="1889"/>
      <c r="AA210" s="1889"/>
      <c r="AB210" s="1889"/>
      <c r="AC210" s="4"/>
      <c r="AD210" s="4"/>
      <c r="AF210" s="1700" t="s">
        <v>60</v>
      </c>
      <c r="AG210" s="1700"/>
      <c r="AH210" s="1700"/>
      <c r="AI210" s="1700"/>
      <c r="AJ210" s="1700"/>
      <c r="AK210" s="1700"/>
      <c r="AL210" s="1700"/>
      <c r="AM210" s="4"/>
      <c r="AN210" s="202"/>
      <c r="AO210" s="4" t="s">
        <v>123</v>
      </c>
      <c r="AP210" s="469">
        <v>0</v>
      </c>
    </row>
    <row r="211" spans="1:52" customFormat="1" ht="11.85" customHeight="1">
      <c r="A211" s="4"/>
      <c r="B211" s="5"/>
      <c r="C211" s="113"/>
      <c r="D211" s="26"/>
      <c r="E211" s="1889"/>
      <c r="F211" s="1889"/>
      <c r="G211" s="1889"/>
      <c r="H211" s="1889"/>
      <c r="I211" s="1889"/>
      <c r="J211" s="1889"/>
      <c r="K211" s="1889"/>
      <c r="L211" s="1889"/>
      <c r="M211" s="1889"/>
      <c r="N211" s="1889"/>
      <c r="O211" s="1889"/>
      <c r="P211" s="1889"/>
      <c r="Q211" s="1889"/>
      <c r="R211" s="1889"/>
      <c r="S211" s="1889"/>
      <c r="T211" s="1889"/>
      <c r="U211" s="1889"/>
      <c r="V211" s="1889"/>
      <c r="W211" s="1889"/>
      <c r="X211" s="1889"/>
      <c r="Y211" s="1889"/>
      <c r="Z211" s="1889"/>
      <c r="AA211" s="1889"/>
      <c r="AB211" s="1889"/>
      <c r="AC211" s="4"/>
      <c r="AD211" s="4"/>
      <c r="AE211" s="4"/>
      <c r="AM211" s="4"/>
      <c r="AN211" s="202"/>
      <c r="AO211" s="26" t="s">
        <v>579</v>
      </c>
      <c r="AP211" s="4">
        <v>3</v>
      </c>
    </row>
    <row r="212" spans="1:52" customFormat="1" ht="14.1" customHeight="1">
      <c r="A212" s="4"/>
      <c r="B212" s="42"/>
      <c r="C212" s="45"/>
      <c r="D212" s="26"/>
      <c r="E212" s="1889"/>
      <c r="F212" s="1889"/>
      <c r="G212" s="1889"/>
      <c r="H212" s="1889"/>
      <c r="I212" s="1889"/>
      <c r="J212" s="1889"/>
      <c r="K212" s="1889"/>
      <c r="L212" s="1889"/>
      <c r="M212" s="1889"/>
      <c r="N212" s="1889"/>
      <c r="O212" s="1889"/>
      <c r="P212" s="1889"/>
      <c r="Q212" s="1889"/>
      <c r="R212" s="1889"/>
      <c r="S212" s="1889"/>
      <c r="T212" s="1889"/>
      <c r="U212" s="1889"/>
      <c r="V212" s="1889"/>
      <c r="W212" s="1889"/>
      <c r="X212" s="1889"/>
      <c r="Y212" s="1889"/>
      <c r="Z212" s="1889"/>
      <c r="AA212" s="1889"/>
      <c r="AB212" s="1889"/>
      <c r="AC212" s="4"/>
      <c r="AD212" s="4"/>
      <c r="AE212" s="19"/>
      <c r="AM212" s="4"/>
      <c r="AN212" s="202"/>
      <c r="AO212" s="26" t="s">
        <v>196</v>
      </c>
      <c r="AP212" s="4">
        <v>2</v>
      </c>
    </row>
    <row r="213" spans="1:52" customFormat="1" ht="14.1" customHeight="1">
      <c r="A213" s="4"/>
      <c r="B213" s="5"/>
      <c r="C213" s="45"/>
      <c r="D213" s="26" t="s">
        <v>196</v>
      </c>
      <c r="E213" s="1891" t="s">
        <v>1249</v>
      </c>
      <c r="F213" s="1891"/>
      <c r="G213" s="1891"/>
      <c r="H213" s="1891"/>
      <c r="I213" s="1891"/>
      <c r="J213" s="1891"/>
      <c r="K213" s="1891"/>
      <c r="L213" s="1891"/>
      <c r="M213" s="1891"/>
      <c r="N213" s="1891"/>
      <c r="O213" s="1891"/>
      <c r="P213" s="1891"/>
      <c r="Q213" s="1891"/>
      <c r="R213" s="1891"/>
      <c r="S213" s="1891"/>
      <c r="T213" s="1891"/>
      <c r="U213" s="1891"/>
      <c r="V213" s="1891"/>
      <c r="W213" s="1891"/>
      <c r="X213" s="1891"/>
      <c r="Y213" s="1891"/>
      <c r="Z213" s="1891"/>
      <c r="AA213" s="1891"/>
      <c r="AB213" s="1891"/>
      <c r="AC213" s="4"/>
      <c r="AD213" s="4"/>
      <c r="AF213" s="1700" t="s">
        <v>102</v>
      </c>
      <c r="AG213" s="1700"/>
      <c r="AH213" s="1700"/>
      <c r="AI213" s="1700"/>
      <c r="AJ213" s="1700"/>
      <c r="AK213" s="1700"/>
      <c r="AL213" s="1700"/>
      <c r="AM213" s="4"/>
      <c r="AN213" s="670"/>
      <c r="AP213" s="21"/>
    </row>
    <row r="214" spans="1:52" customFormat="1" ht="12.75" customHeight="1">
      <c r="A214" s="4"/>
      <c r="B214" s="5"/>
      <c r="C214" s="113"/>
      <c r="D214" s="4"/>
      <c r="E214" s="1891"/>
      <c r="F214" s="1891"/>
      <c r="G214" s="1891"/>
      <c r="H214" s="1891"/>
      <c r="I214" s="1891"/>
      <c r="J214" s="1891"/>
      <c r="K214" s="1891"/>
      <c r="L214" s="1891"/>
      <c r="M214" s="1891"/>
      <c r="N214" s="1891"/>
      <c r="O214" s="1891"/>
      <c r="P214" s="1891"/>
      <c r="Q214" s="1891"/>
      <c r="R214" s="1891"/>
      <c r="S214" s="1891"/>
      <c r="T214" s="1891"/>
      <c r="U214" s="1891"/>
      <c r="V214" s="1891"/>
      <c r="W214" s="1891"/>
      <c r="X214" s="1891"/>
      <c r="Y214" s="1891"/>
      <c r="Z214" s="1891"/>
      <c r="AA214" s="1891"/>
      <c r="AB214" s="1891"/>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891"/>
      <c r="F215" s="1891"/>
      <c r="G215" s="1891"/>
      <c r="H215" s="1891"/>
      <c r="I215" s="1891"/>
      <c r="J215" s="1891"/>
      <c r="K215" s="1891"/>
      <c r="L215" s="1891"/>
      <c r="M215" s="1891"/>
      <c r="N215" s="1891"/>
      <c r="O215" s="1891"/>
      <c r="P215" s="1891"/>
      <c r="Q215" s="1891"/>
      <c r="R215" s="1891"/>
      <c r="S215" s="1891"/>
      <c r="T215" s="1891"/>
      <c r="U215" s="1891"/>
      <c r="V215" s="1891"/>
      <c r="W215" s="1891"/>
      <c r="X215" s="1891"/>
      <c r="Y215" s="1891"/>
      <c r="Z215" s="1891"/>
      <c r="AA215" s="1891"/>
      <c r="AB215" s="1891"/>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146</v>
      </c>
      <c r="E216" s="114"/>
      <c r="F216" s="114"/>
      <c r="G216" s="114"/>
      <c r="H216" s="1738" t="s">
        <v>123</v>
      </c>
      <c r="I216" s="173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01">
        <f>VLOOKUP($H$216,$AO$210:$AP$212,2,FALSE)</f>
        <v>0</v>
      </c>
      <c r="AK218" s="1203"/>
      <c r="AL218" s="10"/>
      <c r="AM218" s="4"/>
      <c r="AN218" s="202"/>
      <c r="AP218" s="1201"/>
      <c r="AQ218" s="120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711" t="s">
        <v>1481</v>
      </c>
      <c r="F222" s="1711"/>
      <c r="G222" s="1711"/>
      <c r="H222" s="1711"/>
      <c r="I222" s="1711"/>
      <c r="J222" s="1711"/>
      <c r="K222" s="1711"/>
      <c r="L222" s="1711"/>
      <c r="M222" s="1711"/>
      <c r="N222" s="1711"/>
      <c r="O222" s="1711"/>
      <c r="P222" s="1711"/>
      <c r="Q222" s="1711"/>
      <c r="R222" s="1711"/>
      <c r="S222" s="1711"/>
      <c r="T222" s="1711"/>
      <c r="U222" s="1711"/>
      <c r="V222" s="1711"/>
      <c r="W222" s="1711"/>
      <c r="X222" s="1711"/>
      <c r="Y222" s="1711"/>
      <c r="Z222" s="1711"/>
      <c r="AA222" s="1711"/>
      <c r="AB222" s="1711"/>
      <c r="AC222" s="4"/>
      <c r="AD222" s="4"/>
      <c r="AF222" s="1700" t="s">
        <v>60</v>
      </c>
      <c r="AG222" s="1700"/>
      <c r="AH222" s="1700"/>
      <c r="AI222" s="1700"/>
      <c r="AJ222" s="1700"/>
      <c r="AK222" s="1700"/>
      <c r="AL222" s="1700"/>
      <c r="AM222" s="4"/>
      <c r="AN222" s="202"/>
      <c r="AO222" s="38"/>
      <c r="AP222" s="21"/>
      <c r="AT222" s="21"/>
      <c r="AU222" s="21"/>
      <c r="AV222" s="21"/>
      <c r="AW222" s="21"/>
      <c r="AX222" s="21"/>
      <c r="AY222" s="21"/>
      <c r="AZ222" s="21"/>
    </row>
    <row r="223" spans="1:52" customFormat="1">
      <c r="A223" s="4"/>
      <c r="B223" s="5"/>
      <c r="C223" s="113"/>
      <c r="D223" s="26"/>
      <c r="E223" s="1711"/>
      <c r="F223" s="1711"/>
      <c r="G223" s="1711"/>
      <c r="H223" s="1711"/>
      <c r="I223" s="1711"/>
      <c r="J223" s="1711"/>
      <c r="K223" s="1711"/>
      <c r="L223" s="1711"/>
      <c r="M223" s="1711"/>
      <c r="N223" s="1711"/>
      <c r="O223" s="1711"/>
      <c r="P223" s="1711"/>
      <c r="Q223" s="1711"/>
      <c r="R223" s="1711"/>
      <c r="S223" s="1711"/>
      <c r="T223" s="1711"/>
      <c r="U223" s="1711"/>
      <c r="V223" s="1711"/>
      <c r="W223" s="1711"/>
      <c r="X223" s="1711"/>
      <c r="Y223" s="1711"/>
      <c r="Z223" s="1711"/>
      <c r="AA223" s="1711"/>
      <c r="AB223" s="171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11" t="s">
        <v>880</v>
      </c>
      <c r="F225" s="1711"/>
      <c r="G225" s="1711"/>
      <c r="H225" s="1711"/>
      <c r="I225" s="1711"/>
      <c r="J225" s="1711"/>
      <c r="K225" s="1711"/>
      <c r="L225" s="1711"/>
      <c r="M225" s="1711"/>
      <c r="N225" s="1711"/>
      <c r="O225" s="1711"/>
      <c r="P225" s="1711"/>
      <c r="Q225" s="1711"/>
      <c r="R225" s="1711"/>
      <c r="S225" s="1711"/>
      <c r="T225" s="1711"/>
      <c r="U225" s="1711"/>
      <c r="V225" s="1711"/>
      <c r="W225" s="1711"/>
      <c r="X225" s="1711"/>
      <c r="Y225" s="1711"/>
      <c r="Z225" s="1711"/>
      <c r="AA225" s="1711"/>
      <c r="AB225" s="1711"/>
      <c r="AC225" s="4"/>
      <c r="AD225" s="4"/>
      <c r="AF225" s="1700" t="s">
        <v>102</v>
      </c>
      <c r="AG225" s="1700"/>
      <c r="AH225" s="1700"/>
      <c r="AI225" s="1700"/>
      <c r="AJ225" s="1700"/>
      <c r="AK225" s="1700"/>
      <c r="AL225" s="1700"/>
      <c r="AM225" s="4"/>
      <c r="AN225" s="202"/>
      <c r="AO225" s="4" t="s">
        <v>123</v>
      </c>
      <c r="AP225" s="469">
        <v>0</v>
      </c>
      <c r="AT225" s="21"/>
      <c r="AU225" s="21"/>
      <c r="AV225" s="21"/>
      <c r="AW225" s="21"/>
      <c r="AX225" s="21"/>
      <c r="AY225" s="21"/>
      <c r="AZ225" s="21"/>
    </row>
    <row r="226" spans="1:82" customFormat="1">
      <c r="A226" s="4"/>
      <c r="B226" s="5"/>
      <c r="C226" s="113"/>
      <c r="D226" s="4"/>
      <c r="E226" s="1711"/>
      <c r="F226" s="1711"/>
      <c r="G226" s="1711"/>
      <c r="H226" s="1711"/>
      <c r="I226" s="1711"/>
      <c r="J226" s="1711"/>
      <c r="K226" s="1711"/>
      <c r="L226" s="1711"/>
      <c r="M226" s="1711"/>
      <c r="N226" s="1711"/>
      <c r="O226" s="1711"/>
      <c r="P226" s="1711"/>
      <c r="Q226" s="1711"/>
      <c r="R226" s="1711"/>
      <c r="S226" s="1711"/>
      <c r="T226" s="1711"/>
      <c r="U226" s="1711"/>
      <c r="V226" s="1711"/>
      <c r="W226" s="1711"/>
      <c r="X226" s="1711"/>
      <c r="Y226" s="1711"/>
      <c r="Z226" s="1711"/>
      <c r="AA226" s="1711"/>
      <c r="AB226" s="1711"/>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38" t="s">
        <v>123</v>
      </c>
      <c r="I228" s="173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01">
        <f>VLOOKUP($H$228,$AO$225:$AP$227,2,FALSE)</f>
        <v>0</v>
      </c>
      <c r="AK230" s="120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711" t="s">
        <v>1120</v>
      </c>
      <c r="F234" s="1711"/>
      <c r="G234" s="1711"/>
      <c r="H234" s="1711"/>
      <c r="I234" s="1711"/>
      <c r="J234" s="1711"/>
      <c r="K234" s="1711"/>
      <c r="L234" s="1711"/>
      <c r="M234" s="1711"/>
      <c r="N234" s="1711"/>
      <c r="O234" s="1711"/>
      <c r="P234" s="1711"/>
      <c r="Q234" s="1711"/>
      <c r="R234" s="1711"/>
      <c r="S234" s="1711"/>
      <c r="T234" s="1711"/>
      <c r="U234" s="1711"/>
      <c r="V234" s="1711"/>
      <c r="W234" s="1711"/>
      <c r="X234" s="1711"/>
      <c r="Y234" s="1711"/>
      <c r="Z234" s="1711"/>
      <c r="AA234" s="1711"/>
      <c r="AB234" s="1711"/>
      <c r="AC234" s="4"/>
      <c r="AD234" s="4"/>
      <c r="AF234" s="1700" t="s">
        <v>60</v>
      </c>
      <c r="AG234" s="1700"/>
      <c r="AH234" s="1700"/>
      <c r="AI234" s="1700"/>
      <c r="AJ234" s="1700"/>
      <c r="AK234" s="1700"/>
      <c r="AL234" s="1700"/>
      <c r="AM234" s="4"/>
      <c r="AN234" s="202"/>
      <c r="AT234" s="21"/>
      <c r="AU234" s="21"/>
      <c r="AV234" s="21"/>
      <c r="AW234" s="21"/>
      <c r="AX234" s="21"/>
      <c r="AY234" s="21"/>
      <c r="AZ234" s="21"/>
    </row>
    <row r="235" spans="1:82" customFormat="1">
      <c r="A235" s="4"/>
      <c r="B235" s="5"/>
      <c r="C235" s="113"/>
      <c r="D235" s="26"/>
      <c r="E235" s="1711"/>
      <c r="F235" s="1711"/>
      <c r="G235" s="1711"/>
      <c r="H235" s="1711"/>
      <c r="I235" s="1711"/>
      <c r="J235" s="1711"/>
      <c r="K235" s="1711"/>
      <c r="L235" s="1711"/>
      <c r="M235" s="1711"/>
      <c r="N235" s="1711"/>
      <c r="O235" s="1711"/>
      <c r="P235" s="1711"/>
      <c r="Q235" s="1711"/>
      <c r="R235" s="1711"/>
      <c r="S235" s="1711"/>
      <c r="T235" s="1711"/>
      <c r="U235" s="1711"/>
      <c r="V235" s="1711"/>
      <c r="W235" s="1711"/>
      <c r="X235" s="1711"/>
      <c r="Y235" s="1711"/>
      <c r="Z235" s="1711"/>
      <c r="AA235" s="1711"/>
      <c r="AB235" s="1711"/>
      <c r="AC235" s="4"/>
      <c r="AD235" s="4"/>
      <c r="AL235" s="4"/>
      <c r="AM235" s="4"/>
      <c r="AN235" s="202"/>
    </row>
    <row r="236" spans="1:82" customFormat="1" ht="12.75" customHeight="1">
      <c r="A236" s="4"/>
      <c r="B236" s="5"/>
      <c r="C236" s="113"/>
      <c r="D236" s="26"/>
      <c r="E236" s="1711"/>
      <c r="F236" s="1711"/>
      <c r="G236" s="1711"/>
      <c r="H236" s="1711"/>
      <c r="I236" s="1711"/>
      <c r="J236" s="1711"/>
      <c r="K236" s="1711"/>
      <c r="L236" s="1711"/>
      <c r="M236" s="1711"/>
      <c r="N236" s="1711"/>
      <c r="O236" s="1711"/>
      <c r="P236" s="1711"/>
      <c r="Q236" s="1711"/>
      <c r="R236" s="1711"/>
      <c r="S236" s="1711"/>
      <c r="T236" s="1711"/>
      <c r="U236" s="1711"/>
      <c r="V236" s="1711"/>
      <c r="W236" s="1711"/>
      <c r="X236" s="1711"/>
      <c r="Y236" s="1711"/>
      <c r="Z236" s="1711"/>
      <c r="AA236" s="1711"/>
      <c r="AB236" s="1711"/>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711" t="s">
        <v>1121</v>
      </c>
      <c r="F238" s="1711"/>
      <c r="G238" s="1711"/>
      <c r="H238" s="1711"/>
      <c r="I238" s="1711"/>
      <c r="J238" s="1711"/>
      <c r="K238" s="1711"/>
      <c r="L238" s="1711"/>
      <c r="M238" s="1711"/>
      <c r="N238" s="1711"/>
      <c r="O238" s="1711"/>
      <c r="P238" s="1711"/>
      <c r="Q238" s="1711"/>
      <c r="R238" s="1711"/>
      <c r="S238" s="1711"/>
      <c r="T238" s="1711"/>
      <c r="U238" s="1711"/>
      <c r="V238" s="1711"/>
      <c r="W238" s="1711"/>
      <c r="X238" s="1711"/>
      <c r="Y238" s="1711"/>
      <c r="Z238" s="1711"/>
      <c r="AA238" s="1711"/>
      <c r="AB238" s="341"/>
      <c r="AC238" s="4"/>
      <c r="AD238" s="4"/>
      <c r="AF238" s="1700" t="s">
        <v>102</v>
      </c>
      <c r="AG238" s="1700"/>
      <c r="AH238" s="1700"/>
      <c r="AI238" s="1700"/>
      <c r="AJ238" s="1700"/>
      <c r="AK238" s="1700"/>
      <c r="AL238" s="1700"/>
      <c r="AM238" s="4"/>
      <c r="AN238" s="202"/>
      <c r="AO238" s="38"/>
      <c r="AP238" s="21"/>
    </row>
    <row r="239" spans="1:82" customFormat="1">
      <c r="A239" s="4"/>
      <c r="B239" s="5"/>
      <c r="C239" s="45"/>
      <c r="D239" s="4"/>
      <c r="E239" s="1711"/>
      <c r="F239" s="1711"/>
      <c r="G239" s="1711"/>
      <c r="H239" s="1711"/>
      <c r="I239" s="1711"/>
      <c r="J239" s="1711"/>
      <c r="K239" s="1711"/>
      <c r="L239" s="1711"/>
      <c r="M239" s="1711"/>
      <c r="N239" s="1711"/>
      <c r="O239" s="1711"/>
      <c r="P239" s="1711"/>
      <c r="Q239" s="1711"/>
      <c r="R239" s="1711"/>
      <c r="S239" s="1711"/>
      <c r="T239" s="1711"/>
      <c r="U239" s="1711"/>
      <c r="V239" s="1711"/>
      <c r="W239" s="1711"/>
      <c r="X239" s="1711"/>
      <c r="Y239" s="1711"/>
      <c r="Z239" s="1711"/>
      <c r="AA239" s="1711"/>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11"/>
      <c r="F240" s="1711"/>
      <c r="G240" s="1711"/>
      <c r="H240" s="1711"/>
      <c r="I240" s="1711"/>
      <c r="J240" s="1711"/>
      <c r="K240" s="1711"/>
      <c r="L240" s="1711"/>
      <c r="M240" s="1711"/>
      <c r="N240" s="1711"/>
      <c r="O240" s="1711"/>
      <c r="P240" s="1711"/>
      <c r="Q240" s="1711"/>
      <c r="R240" s="1711"/>
      <c r="S240" s="1711"/>
      <c r="T240" s="1711"/>
      <c r="U240" s="1711"/>
      <c r="V240" s="1711"/>
      <c r="W240" s="1711"/>
      <c r="X240" s="1711"/>
      <c r="Y240" s="1711"/>
      <c r="Z240" s="1711"/>
      <c r="AA240" s="1711"/>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38" t="s">
        <v>579</v>
      </c>
      <c r="I242" s="173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201">
        <f>VLOOKUP($H$242,$AO$225:$AP$227,2,FALSE)</f>
        <v>3</v>
      </c>
      <c r="AK244" s="120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711" t="s">
        <v>316</v>
      </c>
      <c r="F248" s="1711"/>
      <c r="G248" s="1711"/>
      <c r="H248" s="1711"/>
      <c r="I248" s="1711"/>
      <c r="J248" s="1711"/>
      <c r="K248" s="1711"/>
      <c r="L248" s="1711"/>
      <c r="M248" s="1711"/>
      <c r="N248" s="1711"/>
      <c r="O248" s="1711"/>
      <c r="P248" s="1711"/>
      <c r="Q248" s="1711"/>
      <c r="R248" s="1711"/>
      <c r="S248" s="1711"/>
      <c r="T248" s="1711"/>
      <c r="U248" s="1711"/>
      <c r="V248" s="1711"/>
      <c r="W248" s="1711"/>
      <c r="X248" s="1711"/>
      <c r="Y248" s="1711"/>
      <c r="Z248" s="1711"/>
      <c r="AA248" s="1711"/>
      <c r="AB248" s="1711"/>
      <c r="AC248" s="4"/>
      <c r="AD248" s="4"/>
      <c r="AF248" s="1700" t="s">
        <v>102</v>
      </c>
      <c r="AG248" s="1700"/>
      <c r="AH248" s="1700"/>
      <c r="AI248" s="1700"/>
      <c r="AJ248" s="1700"/>
      <c r="AK248" s="1700"/>
      <c r="AL248" s="1700"/>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11"/>
      <c r="F249" s="1711"/>
      <c r="G249" s="1711"/>
      <c r="H249" s="1711"/>
      <c r="I249" s="1711"/>
      <c r="J249" s="1711"/>
      <c r="K249" s="1711"/>
      <c r="L249" s="1711"/>
      <c r="M249" s="1711"/>
      <c r="N249" s="1711"/>
      <c r="O249" s="1711"/>
      <c r="P249" s="1711"/>
      <c r="Q249" s="1711"/>
      <c r="R249" s="1711"/>
      <c r="S249" s="1711"/>
      <c r="T249" s="1711"/>
      <c r="U249" s="1711"/>
      <c r="V249" s="1711"/>
      <c r="W249" s="1711"/>
      <c r="X249" s="1711"/>
      <c r="Y249" s="1711"/>
      <c r="Z249" s="1711"/>
      <c r="AA249" s="1711"/>
      <c r="AB249" s="1711"/>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711" t="s">
        <v>1250</v>
      </c>
      <c r="F251" s="1711"/>
      <c r="G251" s="1711"/>
      <c r="H251" s="1711"/>
      <c r="I251" s="1711"/>
      <c r="J251" s="1711"/>
      <c r="K251" s="1711"/>
      <c r="L251" s="1711"/>
      <c r="M251" s="1711"/>
      <c r="N251" s="1711"/>
      <c r="O251" s="1711"/>
      <c r="P251" s="1711"/>
      <c r="Q251" s="1711"/>
      <c r="R251" s="1711"/>
      <c r="S251" s="1711"/>
      <c r="T251" s="1711"/>
      <c r="U251" s="1711"/>
      <c r="V251" s="1711"/>
      <c r="W251" s="1711"/>
      <c r="X251" s="1711"/>
      <c r="Y251" s="1711"/>
      <c r="Z251" s="1711"/>
      <c r="AA251" s="1711"/>
      <c r="AB251" s="1711"/>
      <c r="AC251" s="4"/>
      <c r="AD251" s="4"/>
      <c r="AF251" s="1700" t="s">
        <v>317</v>
      </c>
      <c r="AG251" s="1700"/>
      <c r="AH251" s="1700"/>
      <c r="AI251" s="1700"/>
      <c r="AJ251" s="1700"/>
      <c r="AK251" s="1700"/>
      <c r="AL251" s="170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11"/>
      <c r="F252" s="1711"/>
      <c r="G252" s="1711"/>
      <c r="H252" s="1711"/>
      <c r="I252" s="1711"/>
      <c r="J252" s="1711"/>
      <c r="K252" s="1711"/>
      <c r="L252" s="1711"/>
      <c r="M252" s="1711"/>
      <c r="N252" s="1711"/>
      <c r="O252" s="1711"/>
      <c r="P252" s="1711"/>
      <c r="Q252" s="1711"/>
      <c r="R252" s="1711"/>
      <c r="S252" s="1711"/>
      <c r="T252" s="1711"/>
      <c r="U252" s="1711"/>
      <c r="V252" s="1711"/>
      <c r="W252" s="1711"/>
      <c r="X252" s="1711"/>
      <c r="Y252" s="1711"/>
      <c r="Z252" s="1711"/>
      <c r="AA252" s="1711"/>
      <c r="AB252" s="1711"/>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38" t="s">
        <v>579</v>
      </c>
      <c r="I254" s="173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01">
        <f>VLOOKUP($H$254,$AO$246:$AP$248,2,FALSE)</f>
        <v>2</v>
      </c>
      <c r="AK256" s="120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579</v>
      </c>
      <c r="E260" s="1711" t="s">
        <v>1925</v>
      </c>
      <c r="F260" s="1711"/>
      <c r="G260" s="1711"/>
      <c r="H260" s="1711"/>
      <c r="I260" s="1711"/>
      <c r="J260" s="1711"/>
      <c r="K260" s="1711"/>
      <c r="L260" s="1711"/>
      <c r="M260" s="1711"/>
      <c r="N260" s="1711"/>
      <c r="O260" s="1711"/>
      <c r="P260" s="1711"/>
      <c r="Q260" s="1711"/>
      <c r="R260" s="1711"/>
      <c r="S260" s="1711"/>
      <c r="T260" s="1711"/>
      <c r="U260" s="1711"/>
      <c r="V260" s="1711"/>
      <c r="W260" s="1711"/>
      <c r="X260" s="1711"/>
      <c r="Y260" s="1711"/>
      <c r="Z260" s="1711"/>
      <c r="AA260" s="1711"/>
      <c r="AB260" s="1711"/>
      <c r="AC260" s="1711"/>
      <c r="AD260" s="1711"/>
      <c r="AF260" s="1700" t="s">
        <v>102</v>
      </c>
      <c r="AG260" s="1700"/>
      <c r="AH260" s="1700"/>
      <c r="AI260" s="1700"/>
      <c r="AJ260" s="1700"/>
      <c r="AK260" s="1700"/>
      <c r="AL260" s="1700"/>
      <c r="AM260" s="102"/>
      <c r="AN260" s="202"/>
      <c r="AO260" s="4" t="s">
        <v>123</v>
      </c>
      <c r="AP260" s="469">
        <v>0</v>
      </c>
    </row>
    <row r="261" spans="1:82" customFormat="1">
      <c r="A261" s="4"/>
      <c r="B261" s="100"/>
      <c r="C261" s="135"/>
      <c r="D261" s="26"/>
      <c r="E261" s="1711"/>
      <c r="F261" s="1711"/>
      <c r="G261" s="1711"/>
      <c r="H261" s="1711"/>
      <c r="I261" s="1711"/>
      <c r="J261" s="1711"/>
      <c r="K261" s="1711"/>
      <c r="L261" s="1711"/>
      <c r="M261" s="1711"/>
      <c r="N261" s="1711"/>
      <c r="O261" s="1711"/>
      <c r="P261" s="1711"/>
      <c r="Q261" s="1711"/>
      <c r="R261" s="1711"/>
      <c r="S261" s="1711"/>
      <c r="T261" s="1711"/>
      <c r="U261" s="1711"/>
      <c r="V261" s="1711"/>
      <c r="W261" s="1711"/>
      <c r="X261" s="1711"/>
      <c r="Y261" s="1711"/>
      <c r="Z261" s="1711"/>
      <c r="AA261" s="1711"/>
      <c r="AB261" s="1711"/>
      <c r="AC261" s="1711"/>
      <c r="AD261" s="1711"/>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11"/>
      <c r="F262" s="1711"/>
      <c r="G262" s="1711"/>
      <c r="H262" s="1711"/>
      <c r="I262" s="1711"/>
      <c r="J262" s="1711"/>
      <c r="K262" s="1711"/>
      <c r="L262" s="1711"/>
      <c r="M262" s="1711"/>
      <c r="N262" s="1711"/>
      <c r="O262" s="1711"/>
      <c r="P262" s="1711"/>
      <c r="Q262" s="1711"/>
      <c r="R262" s="1711"/>
      <c r="S262" s="1711"/>
      <c r="T262" s="1711"/>
      <c r="U262" s="1711"/>
      <c r="V262" s="1711"/>
      <c r="W262" s="1711"/>
      <c r="X262" s="1711"/>
      <c r="Y262" s="1711"/>
      <c r="Z262" s="1711"/>
      <c r="AA262" s="1711"/>
      <c r="AB262" s="1711"/>
      <c r="AC262" s="1711"/>
      <c r="AD262" s="1711"/>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888" t="s">
        <v>1926</v>
      </c>
      <c r="F264" s="1888"/>
      <c r="G264" s="1888"/>
      <c r="H264" s="1888"/>
      <c r="I264" s="1888"/>
      <c r="J264" s="1888"/>
      <c r="K264" s="1888"/>
      <c r="L264" s="1888"/>
      <c r="M264" s="1888"/>
      <c r="N264" s="1888"/>
      <c r="O264" s="1888"/>
      <c r="P264" s="1888"/>
      <c r="Q264" s="1888"/>
      <c r="R264" s="1888"/>
      <c r="S264" s="1888"/>
      <c r="T264" s="1888"/>
      <c r="U264" s="1888"/>
      <c r="V264" s="1888"/>
      <c r="W264" s="1888"/>
      <c r="X264" s="1888"/>
      <c r="Y264" s="1888"/>
      <c r="Z264" s="1888"/>
      <c r="AA264" s="1888"/>
      <c r="AB264" s="1888"/>
      <c r="AC264" s="1888"/>
      <c r="AD264" s="1888"/>
      <c r="AF264" s="1700" t="s">
        <v>60</v>
      </c>
      <c r="AG264" s="1700"/>
      <c r="AH264" s="1700"/>
      <c r="AI264" s="1700"/>
      <c r="AJ264" s="1700"/>
      <c r="AK264" s="1700"/>
      <c r="AL264" s="1700"/>
      <c r="AM264" s="102"/>
      <c r="AN264" s="279"/>
    </row>
    <row r="265" spans="1:82" s="4" customFormat="1" ht="12.75" customHeight="1">
      <c r="B265" s="100"/>
      <c r="C265" s="135"/>
      <c r="D265" s="26"/>
      <c r="E265" s="1888"/>
      <c r="F265" s="1888"/>
      <c r="G265" s="1888"/>
      <c r="H265" s="1888"/>
      <c r="I265" s="1888"/>
      <c r="J265" s="1888"/>
      <c r="K265" s="1888"/>
      <c r="L265" s="1888"/>
      <c r="M265" s="1888"/>
      <c r="N265" s="1888"/>
      <c r="O265" s="1888"/>
      <c r="P265" s="1888"/>
      <c r="Q265" s="1888"/>
      <c r="R265" s="1888"/>
      <c r="S265" s="1888"/>
      <c r="T265" s="1888"/>
      <c r="U265" s="1888"/>
      <c r="V265" s="1888"/>
      <c r="W265" s="1888"/>
      <c r="X265" s="1888"/>
      <c r="Y265" s="1888"/>
      <c r="Z265" s="1888"/>
      <c r="AA265" s="1888"/>
      <c r="AB265" s="1888"/>
      <c r="AC265" s="1888"/>
      <c r="AD265" s="1888"/>
      <c r="AE265" s="106"/>
      <c r="AF265" s="106"/>
      <c r="AG265" s="106"/>
      <c r="AH265" s="106"/>
      <c r="AI265" s="106"/>
      <c r="AJ265" s="106"/>
      <c r="AK265" s="106"/>
      <c r="AL265" s="106"/>
      <c r="AM265" s="102"/>
      <c r="AN265" s="279"/>
    </row>
    <row r="266" spans="1:82" s="4" customFormat="1" ht="12.75" customHeight="1">
      <c r="B266" s="100"/>
      <c r="C266" s="135"/>
      <c r="D266" s="26"/>
      <c r="E266" s="1888"/>
      <c r="F266" s="1888"/>
      <c r="G266" s="1888"/>
      <c r="H266" s="1888"/>
      <c r="I266" s="1888"/>
      <c r="J266" s="1888"/>
      <c r="K266" s="1888"/>
      <c r="L266" s="1888"/>
      <c r="M266" s="1888"/>
      <c r="N266" s="1888"/>
      <c r="O266" s="1888"/>
      <c r="P266" s="1888"/>
      <c r="Q266" s="1888"/>
      <c r="R266" s="1888"/>
      <c r="S266" s="1888"/>
      <c r="T266" s="1888"/>
      <c r="U266" s="1888"/>
      <c r="V266" s="1888"/>
      <c r="W266" s="1888"/>
      <c r="X266" s="1888"/>
      <c r="Y266" s="1888"/>
      <c r="Z266" s="1888"/>
      <c r="AA266" s="1888"/>
      <c r="AB266" s="1888"/>
      <c r="AC266" s="1888"/>
      <c r="AD266" s="1888"/>
      <c r="AE266" s="106"/>
      <c r="AF266" s="106"/>
      <c r="AG266" s="106"/>
      <c r="AH266" s="106"/>
      <c r="AI266" s="106"/>
      <c r="AJ266" s="106"/>
      <c r="AK266" s="106"/>
      <c r="AL266" s="106"/>
      <c r="AM266" s="102"/>
      <c r="AN266" s="279"/>
    </row>
    <row r="267" spans="1:82" s="4" customFormat="1" ht="12.75" customHeight="1">
      <c r="B267" s="100"/>
      <c r="C267" s="135"/>
      <c r="D267" s="26"/>
      <c r="E267" s="1888"/>
      <c r="F267" s="1888"/>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8"/>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38" t="s">
        <v>123</v>
      </c>
      <c r="I269" s="173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01">
        <f>VLOOKUP($H$269,$AO$260:$AP$262,2,FALSE)</f>
        <v>0</v>
      </c>
      <c r="AK271" s="120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579</v>
      </c>
      <c r="E275" s="1711" t="s">
        <v>2174</v>
      </c>
      <c r="F275" s="1711"/>
      <c r="G275" s="1711"/>
      <c r="H275" s="1711"/>
      <c r="I275" s="1711"/>
      <c r="J275" s="1711"/>
      <c r="K275" s="1711"/>
      <c r="L275" s="1711"/>
      <c r="M275" s="1711"/>
      <c r="N275" s="1711"/>
      <c r="O275" s="1711"/>
      <c r="P275" s="1711"/>
      <c r="Q275" s="1711"/>
      <c r="R275" s="1711"/>
      <c r="S275" s="1711"/>
      <c r="T275" s="1711"/>
      <c r="U275" s="1711"/>
      <c r="V275" s="1711"/>
      <c r="W275" s="1711"/>
      <c r="X275" s="1711"/>
      <c r="Y275" s="1711"/>
      <c r="Z275" s="1711"/>
      <c r="AA275" s="1711"/>
      <c r="AB275" s="1711"/>
      <c r="AC275" s="1711"/>
      <c r="AD275" s="1711"/>
      <c r="AF275" s="1700" t="s">
        <v>1619</v>
      </c>
      <c r="AG275" s="1700"/>
      <c r="AH275" s="1700"/>
      <c r="AI275" s="1700"/>
      <c r="AJ275" s="1700"/>
      <c r="AK275" s="1700"/>
      <c r="AL275" s="1700"/>
      <c r="AM275" s="102"/>
      <c r="AN275" s="202"/>
      <c r="AO275" s="26" t="s">
        <v>107</v>
      </c>
      <c r="AP275" s="4">
        <v>8</v>
      </c>
      <c r="AT275" s="425"/>
      <c r="AU275" s="425"/>
      <c r="AV275" s="425"/>
      <c r="AW275" s="425"/>
      <c r="AX275" s="425"/>
      <c r="AY275" s="425"/>
      <c r="AZ275" s="425"/>
    </row>
    <row r="276" spans="1:82" customFormat="1">
      <c r="A276" s="4"/>
      <c r="B276" s="100"/>
      <c r="C276" s="135"/>
      <c r="D276" s="26"/>
      <c r="E276" s="1711"/>
      <c r="F276" s="1711"/>
      <c r="G276" s="1711"/>
      <c r="H276" s="1711"/>
      <c r="I276" s="1711"/>
      <c r="J276" s="1711"/>
      <c r="K276" s="1711"/>
      <c r="L276" s="1711"/>
      <c r="M276" s="1711"/>
      <c r="N276" s="1711"/>
      <c r="O276" s="1711"/>
      <c r="P276" s="1711"/>
      <c r="Q276" s="1711"/>
      <c r="R276" s="1711"/>
      <c r="S276" s="1711"/>
      <c r="T276" s="1711"/>
      <c r="U276" s="1711"/>
      <c r="V276" s="1711"/>
      <c r="W276" s="1711"/>
      <c r="X276" s="1711"/>
      <c r="Y276" s="1711"/>
      <c r="Z276" s="1711"/>
      <c r="AA276" s="1711"/>
      <c r="AB276" s="1711"/>
      <c r="AC276" s="1711"/>
      <c r="AD276" s="1711"/>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11"/>
      <c r="F277" s="1711"/>
      <c r="G277" s="1711"/>
      <c r="H277" s="1711"/>
      <c r="I277" s="1711"/>
      <c r="J277" s="1711"/>
      <c r="K277" s="1711"/>
      <c r="L277" s="1711"/>
      <c r="M277" s="1711"/>
      <c r="N277" s="1711"/>
      <c r="O277" s="1711"/>
      <c r="P277" s="1711"/>
      <c r="Q277" s="1711"/>
      <c r="R277" s="1711"/>
      <c r="S277" s="1711"/>
      <c r="T277" s="1711"/>
      <c r="U277" s="1711"/>
      <c r="V277" s="1711"/>
      <c r="W277" s="1711"/>
      <c r="X277" s="1711"/>
      <c r="Y277" s="1711"/>
      <c r="Z277" s="1711"/>
      <c r="AA277" s="1711"/>
      <c r="AB277" s="1711"/>
      <c r="AC277" s="1711"/>
      <c r="AD277" s="1711"/>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38" t="s">
        <v>123</v>
      </c>
      <c r="I279" s="173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201">
        <f>VLOOKUP($H$279,$AO$274:$AP$275,2,FALSE)</f>
        <v>0</v>
      </c>
      <c r="AK281" s="120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196</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738" t="s">
        <v>579</v>
      </c>
      <c r="I289" s="1738"/>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201">
        <f>VLOOKUP($H$289,$AO$283:$AP$285,2,FALSE)</f>
        <v>5</v>
      </c>
      <c r="AK291" s="1203"/>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01">
        <f>$AJ$124+$AJ$139+$AJ$151+$AJ$184+$AJ$206+$AJ$218+$AJ$230+$AJ$244+$AJ$256+$AJ$271+AJ281+AJ291</f>
        <v>31</v>
      </c>
      <c r="AL293" s="1202"/>
      <c r="AM293" s="1203"/>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1045" t="s">
        <v>2489</v>
      </c>
      <c r="I297" s="1045"/>
      <c r="J297" s="1045"/>
      <c r="K297" s="1045"/>
      <c r="L297" s="1045"/>
      <c r="M297" s="1045"/>
      <c r="N297" s="1045"/>
      <c r="O297" s="1045"/>
      <c r="P297" s="1045"/>
      <c r="Q297" s="1045"/>
      <c r="R297" s="1045"/>
      <c r="S297"/>
      <c r="T297" s="41" t="s">
        <v>88</v>
      </c>
      <c r="U297"/>
      <c r="V297" s="41"/>
      <c r="W297" s="41"/>
      <c r="X297" s="41"/>
      <c r="Y297" s="41"/>
      <c r="Z297"/>
      <c r="AA297" s="1045" t="s">
        <v>2492</v>
      </c>
      <c r="AB297" s="1045"/>
      <c r="AC297" s="1045"/>
      <c r="AD297" s="1045"/>
      <c r="AE297" s="1045"/>
      <c r="AF297" s="1045"/>
      <c r="AG297" s="1045"/>
      <c r="AH297" s="1045"/>
      <c r="AI297" s="1045"/>
      <c r="AJ297" s="1045"/>
      <c r="AK297" s="1045"/>
      <c r="AL297" s="10"/>
      <c r="AN297" s="279"/>
      <c r="AP297" t="s">
        <v>90</v>
      </c>
    </row>
    <row r="298" spans="1:82" s="4" customFormat="1" ht="12.75" customHeight="1">
      <c r="B298" s="41" t="s">
        <v>697</v>
      </c>
      <c r="C298" s="41"/>
      <c r="D298" s="41"/>
      <c r="E298" s="41"/>
      <c r="F298" s="41"/>
      <c r="G298"/>
      <c r="H298" s="1196" t="s">
        <v>2490</v>
      </c>
      <c r="I298" s="1196"/>
      <c r="J298" s="1196"/>
      <c r="K298" s="1196"/>
      <c r="L298" s="1196"/>
      <c r="M298" s="1196"/>
      <c r="N298" s="1196"/>
      <c r="O298" s="1196"/>
      <c r="P298" s="1196"/>
      <c r="Q298" s="1196"/>
      <c r="R298" s="1196"/>
      <c r="S298"/>
      <c r="T298" s="41" t="s">
        <v>697</v>
      </c>
      <c r="U298"/>
      <c r="V298" s="41"/>
      <c r="W298" s="41"/>
      <c r="X298" s="41"/>
      <c r="Y298" s="41"/>
      <c r="Z298"/>
      <c r="AA298" s="1196" t="s">
        <v>2337</v>
      </c>
      <c r="AB298" s="1196"/>
      <c r="AC298" s="1196"/>
      <c r="AD298" s="1196"/>
      <c r="AE298" s="1196"/>
      <c r="AF298" s="1196"/>
      <c r="AG298" s="1196"/>
      <c r="AH298" s="1196"/>
      <c r="AI298" s="1196"/>
      <c r="AJ298" s="1196"/>
      <c r="AK298" s="1196"/>
      <c r="AL298" s="10"/>
      <c r="AN298" s="279"/>
      <c r="AP298" t="s">
        <v>91</v>
      </c>
    </row>
    <row r="299" spans="1:82" s="4" customFormat="1" ht="12.75" customHeight="1">
      <c r="B299" s="41" t="s">
        <v>98</v>
      </c>
      <c r="C299" s="41"/>
      <c r="D299" s="41"/>
      <c r="E299" s="41"/>
      <c r="F299" s="41"/>
      <c r="G299"/>
      <c r="H299" s="1196" t="s">
        <v>2491</v>
      </c>
      <c r="I299" s="1196"/>
      <c r="J299" s="1196"/>
      <c r="K299" s="1196"/>
      <c r="L299" s="1196"/>
      <c r="M299" s="1196"/>
      <c r="N299" s="1196"/>
      <c r="O299" s="1196"/>
      <c r="P299" s="1196"/>
      <c r="Q299" s="1196"/>
      <c r="R299" s="1196"/>
      <c r="S299"/>
      <c r="T299" s="41" t="s">
        <v>98</v>
      </c>
      <c r="U299"/>
      <c r="V299" s="41"/>
      <c r="W299" s="41"/>
      <c r="X299" s="41"/>
      <c r="Y299" s="41"/>
      <c r="Z299"/>
      <c r="AA299" s="1196" t="s">
        <v>2493</v>
      </c>
      <c r="AB299" s="1196"/>
      <c r="AC299" s="1196"/>
      <c r="AD299" s="1196"/>
      <c r="AE299" s="1196"/>
      <c r="AF299" s="1196"/>
      <c r="AG299" s="1196"/>
      <c r="AH299" s="1196"/>
      <c r="AI299" s="1196"/>
      <c r="AJ299" s="1196"/>
      <c r="AK299" s="1196"/>
      <c r="AL299" s="10"/>
      <c r="AN299" s="279"/>
      <c r="AO299" s="209"/>
      <c r="AP299" t="s">
        <v>92</v>
      </c>
    </row>
    <row r="300" spans="1:82" s="4" customFormat="1" ht="12.75" customHeight="1">
      <c r="B300" s="41" t="s">
        <v>373</v>
      </c>
      <c r="C300" s="41"/>
      <c r="D300" s="41"/>
      <c r="E300" s="41"/>
      <c r="F300" s="41"/>
      <c r="G300"/>
      <c r="H300" s="1196" t="s">
        <v>2498</v>
      </c>
      <c r="I300" s="1196"/>
      <c r="J300" s="1196"/>
      <c r="K300" s="1196"/>
      <c r="L300" s="1196"/>
      <c r="M300" s="1196"/>
      <c r="N300" s="1196"/>
      <c r="O300" s="1196"/>
      <c r="P300" s="1196"/>
      <c r="Q300" s="1196"/>
      <c r="R300" s="1196"/>
      <c r="S300"/>
      <c r="T300" s="41" t="s">
        <v>373</v>
      </c>
      <c r="U300"/>
      <c r="V300" s="41"/>
      <c r="W300" s="41"/>
      <c r="X300" s="41"/>
      <c r="Y300" s="41"/>
      <c r="Z300"/>
      <c r="AA300" s="1196" t="s">
        <v>2494</v>
      </c>
      <c r="AB300" s="1196"/>
      <c r="AC300" s="1196"/>
      <c r="AD300" s="1196"/>
      <c r="AE300" s="1196"/>
      <c r="AF300" s="1196"/>
      <c r="AG300" s="1196"/>
      <c r="AH300" s="1196"/>
      <c r="AI300" s="1196"/>
      <c r="AJ300" s="1196"/>
      <c r="AK300" s="1196"/>
      <c r="AL300" s="10"/>
      <c r="AN300" s="279"/>
      <c r="AO300" s="209"/>
      <c r="AP300" t="s">
        <v>346</v>
      </c>
    </row>
    <row r="301" spans="1:82" s="4" customFormat="1" ht="12.75" customHeight="1">
      <c r="B301" s="41" t="s">
        <v>374</v>
      </c>
      <c r="C301" s="41"/>
      <c r="D301" s="41"/>
      <c r="E301" s="41"/>
      <c r="F301" s="41"/>
      <c r="G301" s="41"/>
      <c r="H301" s="1407" t="s">
        <v>2495</v>
      </c>
      <c r="I301" s="1345"/>
      <c r="J301" s="1345"/>
      <c r="K301" s="1345"/>
      <c r="L301" s="1345"/>
      <c r="M301" s="1345"/>
      <c r="N301" s="5" t="s">
        <v>816</v>
      </c>
      <c r="O301" s="5"/>
      <c r="P301" s="1349"/>
      <c r="Q301" s="1349"/>
      <c r="R301" s="1349"/>
      <c r="S301" s="41"/>
      <c r="T301" s="41" t="s">
        <v>374</v>
      </c>
      <c r="U301"/>
      <c r="V301" s="41"/>
      <c r="W301" s="41"/>
      <c r="X301" s="41"/>
      <c r="Y301" s="41"/>
      <c r="Z301"/>
      <c r="AA301" s="1407" t="s">
        <v>2499</v>
      </c>
      <c r="AB301" s="1345"/>
      <c r="AC301" s="1345"/>
      <c r="AD301" s="1345"/>
      <c r="AE301" s="1345"/>
      <c r="AF301" s="1345"/>
      <c r="AG301" s="5" t="s">
        <v>816</v>
      </c>
      <c r="AH301" s="5"/>
      <c r="AI301" s="1349"/>
      <c r="AJ301" s="1349"/>
      <c r="AK301" s="1349"/>
      <c r="AL301" s="10"/>
      <c r="AN301" s="279"/>
      <c r="AO301" s="209"/>
      <c r="AP301" t="s">
        <v>2267</v>
      </c>
    </row>
    <row r="302" spans="1:82" s="4" customFormat="1" ht="12.75" customHeight="1">
      <c r="B302" s="41" t="s">
        <v>87</v>
      </c>
      <c r="C302" s="41"/>
      <c r="D302" s="41"/>
      <c r="E302" s="41"/>
      <c r="F302" s="41"/>
      <c r="G302" s="41"/>
      <c r="H302" s="1196" t="s">
        <v>90</v>
      </c>
      <c r="I302" s="1196"/>
      <c r="J302" s="1196"/>
      <c r="K302" s="1196"/>
      <c r="L302" s="1196"/>
      <c r="M302" s="1196"/>
      <c r="N302" s="1196"/>
      <c r="O302" s="1196"/>
      <c r="P302" s="1196"/>
      <c r="Q302" s="1196"/>
      <c r="R302" s="1196"/>
      <c r="S302" s="41"/>
      <c r="T302" s="41" t="s">
        <v>87</v>
      </c>
      <c r="U302"/>
      <c r="V302" s="41"/>
      <c r="W302" s="41"/>
      <c r="X302" s="41"/>
      <c r="Y302" s="41"/>
      <c r="Z302"/>
      <c r="AA302" s="1196" t="s">
        <v>91</v>
      </c>
      <c r="AB302" s="1196"/>
      <c r="AC302" s="1196"/>
      <c r="AD302" s="1196"/>
      <c r="AE302" s="1196"/>
      <c r="AF302" s="1196"/>
      <c r="AG302" s="1196"/>
      <c r="AH302" s="1196"/>
      <c r="AI302" s="1196"/>
      <c r="AJ302" s="1196"/>
      <c r="AK302" s="1196"/>
      <c r="AL302" s="10"/>
      <c r="AN302" s="279"/>
      <c r="AO302" s="209"/>
      <c r="AP302" t="s">
        <v>99</v>
      </c>
    </row>
    <row r="303" spans="1:82" s="4" customFormat="1" ht="12.75" customHeight="1">
      <c r="B303" s="41" t="s">
        <v>89</v>
      </c>
      <c r="C303" s="41"/>
      <c r="D303" s="41"/>
      <c r="E303" s="41"/>
      <c r="F303" s="41"/>
      <c r="G303" s="41"/>
      <c r="H303" s="1196" t="s">
        <v>2496</v>
      </c>
      <c r="I303" s="1196"/>
      <c r="J303" s="1196"/>
      <c r="K303" s="1196"/>
      <c r="L303" s="1196"/>
      <c r="M303" s="1196"/>
      <c r="N303" s="1196"/>
      <c r="O303" s="1196"/>
      <c r="P303" s="1196"/>
      <c r="Q303" s="1196"/>
      <c r="R303" s="1196"/>
      <c r="S303" s="41"/>
      <c r="T303" s="41" t="s">
        <v>89</v>
      </c>
      <c r="U303"/>
      <c r="V303" s="41"/>
      <c r="W303" s="41"/>
      <c r="X303" s="41"/>
      <c r="Y303" s="41"/>
      <c r="Z303"/>
      <c r="AA303" s="1196" t="s">
        <v>2500</v>
      </c>
      <c r="AB303" s="1196"/>
      <c r="AC303" s="1196"/>
      <c r="AD303" s="1196"/>
      <c r="AE303" s="1196"/>
      <c r="AF303" s="1196"/>
      <c r="AG303" s="1196"/>
      <c r="AH303" s="1196"/>
      <c r="AI303" s="1196"/>
      <c r="AJ303" s="1196"/>
      <c r="AK303" s="1196"/>
      <c r="AL303" s="10"/>
      <c r="AN303" s="279"/>
      <c r="AP303" t="s">
        <v>96</v>
      </c>
    </row>
    <row r="304" spans="1:82" s="4" customFormat="1" ht="12.75" customHeight="1">
      <c r="B304" s="41" t="s">
        <v>100</v>
      </c>
      <c r="C304" s="41"/>
      <c r="D304" s="41"/>
      <c r="E304" s="41"/>
      <c r="F304" s="41"/>
      <c r="G304" s="41"/>
      <c r="H304" s="1668" t="s">
        <v>2497</v>
      </c>
      <c r="I304" s="1668"/>
      <c r="J304" s="1668"/>
      <c r="K304" s="1668"/>
      <c r="L304" s="1668"/>
      <c r="M304" s="1668"/>
      <c r="N304" s="1668"/>
      <c r="O304" s="1668"/>
      <c r="P304" s="1668"/>
      <c r="Q304" s="1668"/>
      <c r="R304" s="1668"/>
      <c r="S304" s="41"/>
      <c r="T304" s="41" t="s">
        <v>100</v>
      </c>
      <c r="U304" s="41"/>
      <c r="V304" s="41"/>
      <c r="W304" s="41"/>
      <c r="X304" s="41"/>
      <c r="Y304" s="41"/>
      <c r="Z304" s="12"/>
      <c r="AA304" s="1668" t="s">
        <v>2501</v>
      </c>
      <c r="AB304" s="1668"/>
      <c r="AC304" s="1668"/>
      <c r="AD304" s="1668"/>
      <c r="AE304" s="1668"/>
      <c r="AF304" s="1668"/>
      <c r="AG304" s="1668"/>
      <c r="AH304" s="1668"/>
      <c r="AI304" s="1668"/>
      <c r="AJ304" s="1668"/>
      <c r="AK304" s="1668"/>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1045" t="s">
        <v>2502</v>
      </c>
      <c r="I306" s="1045"/>
      <c r="J306" s="1045"/>
      <c r="K306" s="1045"/>
      <c r="L306" s="1045"/>
      <c r="M306" s="1045"/>
      <c r="N306" s="1045"/>
      <c r="O306" s="1045"/>
      <c r="P306" s="1045"/>
      <c r="Q306" s="1045"/>
      <c r="R306" s="1045"/>
      <c r="S306"/>
      <c r="T306" s="41" t="s">
        <v>88</v>
      </c>
      <c r="U306"/>
      <c r="V306" s="41"/>
      <c r="W306" s="41"/>
      <c r="X306" s="41"/>
      <c r="Y306" s="41"/>
      <c r="Z306"/>
      <c r="AA306" s="1045" t="s">
        <v>2506</v>
      </c>
      <c r="AB306" s="1045"/>
      <c r="AC306" s="1045"/>
      <c r="AD306" s="1045"/>
      <c r="AE306" s="1045"/>
      <c r="AF306" s="1045"/>
      <c r="AG306" s="1045"/>
      <c r="AH306" s="1045"/>
      <c r="AI306" s="1045"/>
      <c r="AJ306" s="1045"/>
      <c r="AK306" s="1045"/>
      <c r="AL306" s="10"/>
      <c r="AN306" s="279"/>
      <c r="AP306" t="s">
        <v>95</v>
      </c>
    </row>
    <row r="307" spans="1:42" s="20" customFormat="1" ht="12.75" customHeight="1">
      <c r="A307" s="4"/>
      <c r="B307" s="41" t="s">
        <v>697</v>
      </c>
      <c r="C307" s="41"/>
      <c r="D307" s="41"/>
      <c r="E307" s="41"/>
      <c r="F307" s="41"/>
      <c r="G307"/>
      <c r="H307" s="1196" t="s">
        <v>2503</v>
      </c>
      <c r="I307" s="1196"/>
      <c r="J307" s="1196"/>
      <c r="K307" s="1196"/>
      <c r="L307" s="1196"/>
      <c r="M307" s="1196"/>
      <c r="N307" s="1196"/>
      <c r="O307" s="1196"/>
      <c r="P307" s="1196"/>
      <c r="Q307" s="1196"/>
      <c r="R307" s="1196"/>
      <c r="S307"/>
      <c r="T307" s="41" t="s">
        <v>697</v>
      </c>
      <c r="U307"/>
      <c r="V307" s="41"/>
      <c r="W307" s="41"/>
      <c r="X307" s="41"/>
      <c r="Y307" s="41"/>
      <c r="Z307"/>
      <c r="AA307" s="1196" t="s">
        <v>2507</v>
      </c>
      <c r="AB307" s="1196"/>
      <c r="AC307" s="1196"/>
      <c r="AD307" s="1196"/>
      <c r="AE307" s="1196"/>
      <c r="AF307" s="1196"/>
      <c r="AG307" s="1196"/>
      <c r="AH307" s="1196"/>
      <c r="AI307" s="1196"/>
      <c r="AJ307" s="1196"/>
      <c r="AK307" s="1196"/>
      <c r="AL307" s="10"/>
      <c r="AM307" s="4"/>
      <c r="AN307" s="279"/>
      <c r="AO307" s="4"/>
      <c r="AP307" s="48" t="s">
        <v>347</v>
      </c>
    </row>
    <row r="308" spans="1:42" s="20" customFormat="1" ht="12.75" customHeight="1">
      <c r="A308" s="4"/>
      <c r="B308" s="41" t="s">
        <v>98</v>
      </c>
      <c r="C308" s="41"/>
      <c r="D308" s="41"/>
      <c r="E308" s="41"/>
      <c r="F308" s="41"/>
      <c r="G308"/>
      <c r="H308" s="1196" t="s">
        <v>2504</v>
      </c>
      <c r="I308" s="1196"/>
      <c r="J308" s="1196"/>
      <c r="K308" s="1196"/>
      <c r="L308" s="1196"/>
      <c r="M308" s="1196"/>
      <c r="N308" s="1196"/>
      <c r="O308" s="1196"/>
      <c r="P308" s="1196"/>
      <c r="Q308" s="1196"/>
      <c r="R308" s="1196"/>
      <c r="S308"/>
      <c r="T308" s="41" t="s">
        <v>98</v>
      </c>
      <c r="U308"/>
      <c r="V308" s="41"/>
      <c r="W308" s="41"/>
      <c r="X308" s="41"/>
      <c r="Y308" s="41"/>
      <c r="Z308"/>
      <c r="AA308" s="1196" t="s">
        <v>2493</v>
      </c>
      <c r="AB308" s="1196"/>
      <c r="AC308" s="1196"/>
      <c r="AD308" s="1196"/>
      <c r="AE308" s="1196"/>
      <c r="AF308" s="1196"/>
      <c r="AG308" s="1196"/>
      <c r="AH308" s="1196"/>
      <c r="AI308" s="1196"/>
      <c r="AJ308" s="1196"/>
      <c r="AK308" s="1196"/>
      <c r="AL308" s="10"/>
      <c r="AM308" s="4"/>
      <c r="AN308" s="279"/>
      <c r="AO308" s="4"/>
    </row>
    <row r="309" spans="1:42" s="4" customFormat="1" ht="12.75" customHeight="1">
      <c r="B309" s="41" t="s">
        <v>373</v>
      </c>
      <c r="C309" s="41"/>
      <c r="D309" s="41"/>
      <c r="E309" s="41"/>
      <c r="F309" s="41"/>
      <c r="G309"/>
      <c r="H309" s="1196" t="s">
        <v>2505</v>
      </c>
      <c r="I309" s="1196"/>
      <c r="J309" s="1196"/>
      <c r="K309" s="1196"/>
      <c r="L309" s="1196"/>
      <c r="M309" s="1196"/>
      <c r="N309" s="1196"/>
      <c r="O309" s="1196"/>
      <c r="P309" s="1196"/>
      <c r="Q309" s="1196"/>
      <c r="R309" s="1196"/>
      <c r="S309"/>
      <c r="T309" s="41" t="s">
        <v>373</v>
      </c>
      <c r="U309"/>
      <c r="V309" s="41"/>
      <c r="W309" s="41"/>
      <c r="X309" s="41"/>
      <c r="Y309" s="41"/>
      <c r="Z309"/>
      <c r="AA309" s="1196" t="s">
        <v>2508</v>
      </c>
      <c r="AB309" s="1196"/>
      <c r="AC309" s="1196"/>
      <c r="AD309" s="1196"/>
      <c r="AE309" s="1196"/>
      <c r="AF309" s="1196"/>
      <c r="AG309" s="1196"/>
      <c r="AH309" s="1196"/>
      <c r="AI309" s="1196"/>
      <c r="AJ309" s="1196"/>
      <c r="AK309" s="1196"/>
      <c r="AL309" s="10"/>
      <c r="AN309" s="279"/>
    </row>
    <row r="310" spans="1:42" s="4" customFormat="1" ht="12.75" customHeight="1">
      <c r="B310" s="41" t="s">
        <v>374</v>
      </c>
      <c r="C310" s="41"/>
      <c r="D310" s="41"/>
      <c r="E310" s="41"/>
      <c r="F310" s="41"/>
      <c r="G310" s="41"/>
      <c r="H310" s="1407" t="s">
        <v>2519</v>
      </c>
      <c r="I310" s="1345"/>
      <c r="J310" s="1345"/>
      <c r="K310" s="1345"/>
      <c r="L310" s="1345"/>
      <c r="M310" s="1345"/>
      <c r="N310" s="5" t="s">
        <v>816</v>
      </c>
      <c r="O310" s="5"/>
      <c r="P310" s="1349"/>
      <c r="Q310" s="1349"/>
      <c r="R310" s="1349"/>
      <c r="S310" s="41"/>
      <c r="T310" s="41" t="s">
        <v>374</v>
      </c>
      <c r="U310"/>
      <c r="V310" s="41"/>
      <c r="W310" s="41"/>
      <c r="X310" s="41"/>
      <c r="Y310" s="41"/>
      <c r="Z310"/>
      <c r="AA310" s="1407" t="s">
        <v>2509</v>
      </c>
      <c r="AB310" s="1345"/>
      <c r="AC310" s="1345"/>
      <c r="AD310" s="1345"/>
      <c r="AE310" s="1345"/>
      <c r="AF310" s="1345"/>
      <c r="AG310" s="5" t="s">
        <v>816</v>
      </c>
      <c r="AH310" s="5"/>
      <c r="AI310" s="1349"/>
      <c r="AJ310" s="1349"/>
      <c r="AK310" s="1349"/>
      <c r="AL310" s="10"/>
      <c r="AN310" s="279"/>
    </row>
    <row r="311" spans="1:42" s="4" customFormat="1" ht="12.75" customHeight="1">
      <c r="B311" s="41" t="s">
        <v>87</v>
      </c>
      <c r="C311" s="41"/>
      <c r="D311" s="41"/>
      <c r="E311" s="41"/>
      <c r="F311" s="41"/>
      <c r="G311" s="41"/>
      <c r="H311" s="1196" t="s">
        <v>92</v>
      </c>
      <c r="I311" s="1196"/>
      <c r="J311" s="1196"/>
      <c r="K311" s="1196"/>
      <c r="L311" s="1196"/>
      <c r="M311" s="1196"/>
      <c r="N311" s="1196"/>
      <c r="O311" s="1196"/>
      <c r="P311" s="1196"/>
      <c r="Q311" s="1196"/>
      <c r="R311" s="1196"/>
      <c r="S311" s="41"/>
      <c r="T311" s="41" t="s">
        <v>87</v>
      </c>
      <c r="U311"/>
      <c r="V311" s="41"/>
      <c r="W311" s="41"/>
      <c r="X311" s="41"/>
      <c r="Y311" s="41"/>
      <c r="Z311"/>
      <c r="AA311" s="1196" t="s">
        <v>346</v>
      </c>
      <c r="AB311" s="1196"/>
      <c r="AC311" s="1196"/>
      <c r="AD311" s="1196"/>
      <c r="AE311" s="1196"/>
      <c r="AF311" s="1196"/>
      <c r="AG311" s="1196"/>
      <c r="AH311" s="1196"/>
      <c r="AI311" s="1196"/>
      <c r="AJ311" s="1196"/>
      <c r="AK311" s="1196"/>
      <c r="AL311" s="10"/>
      <c r="AN311" s="279"/>
    </row>
    <row r="312" spans="1:42" s="4" customFormat="1" ht="12.75" customHeight="1">
      <c r="B312" s="41" t="s">
        <v>89</v>
      </c>
      <c r="C312" s="41"/>
      <c r="D312" s="41"/>
      <c r="E312" s="41"/>
      <c r="F312" s="41"/>
      <c r="G312" s="41"/>
      <c r="H312" s="1196" t="s">
        <v>2517</v>
      </c>
      <c r="I312" s="1196"/>
      <c r="J312" s="1196"/>
      <c r="K312" s="1196"/>
      <c r="L312" s="1196"/>
      <c r="M312" s="1196"/>
      <c r="N312" s="1196"/>
      <c r="O312" s="1196"/>
      <c r="P312" s="1196"/>
      <c r="Q312" s="1196"/>
      <c r="R312" s="1196"/>
      <c r="S312" s="41"/>
      <c r="T312" s="41" t="s">
        <v>89</v>
      </c>
      <c r="U312"/>
      <c r="V312" s="41"/>
      <c r="W312" s="41"/>
      <c r="X312" s="41"/>
      <c r="Y312" s="41"/>
      <c r="Z312"/>
      <c r="AA312" s="1196" t="s">
        <v>2510</v>
      </c>
      <c r="AB312" s="1196"/>
      <c r="AC312" s="1196"/>
      <c r="AD312" s="1196"/>
      <c r="AE312" s="1196"/>
      <c r="AF312" s="1196"/>
      <c r="AG312" s="1196"/>
      <c r="AH312" s="1196"/>
      <c r="AI312" s="1196"/>
      <c r="AJ312" s="1196"/>
      <c r="AK312" s="1196"/>
      <c r="AL312" s="10"/>
      <c r="AN312" s="279"/>
    </row>
    <row r="313" spans="1:42" s="4" customFormat="1" ht="12.75" customHeight="1">
      <c r="B313" s="41" t="s">
        <v>100</v>
      </c>
      <c r="C313" s="41"/>
      <c r="D313" s="41"/>
      <c r="E313" s="41"/>
      <c r="F313" s="41"/>
      <c r="G313" s="41"/>
      <c r="H313" s="1668" t="s">
        <v>2518</v>
      </c>
      <c r="I313" s="1668"/>
      <c r="J313" s="1668"/>
      <c r="K313" s="1668"/>
      <c r="L313" s="1668"/>
      <c r="M313" s="1668"/>
      <c r="N313" s="1668"/>
      <c r="O313" s="1668"/>
      <c r="P313" s="1668"/>
      <c r="Q313" s="1668"/>
      <c r="R313" s="1668"/>
      <c r="S313" s="41"/>
      <c r="T313" s="41" t="s">
        <v>100</v>
      </c>
      <c r="U313" s="41"/>
      <c r="V313" s="41"/>
      <c r="W313" s="41"/>
      <c r="X313" s="41"/>
      <c r="Y313" s="41"/>
      <c r="Z313" s="12"/>
      <c r="AA313" s="1668" t="s">
        <v>2511</v>
      </c>
      <c r="AB313" s="1668"/>
      <c r="AC313" s="1668"/>
      <c r="AD313" s="1668"/>
      <c r="AE313" s="1668"/>
      <c r="AF313" s="1668"/>
      <c r="AG313" s="1668"/>
      <c r="AH313" s="1668"/>
      <c r="AI313" s="1668"/>
      <c r="AJ313" s="1668"/>
      <c r="AK313" s="1668"/>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1045" t="s">
        <v>2520</v>
      </c>
      <c r="I315" s="1045"/>
      <c r="J315" s="1045"/>
      <c r="K315" s="1045"/>
      <c r="L315" s="1045"/>
      <c r="M315" s="1045"/>
      <c r="N315" s="1045"/>
      <c r="O315" s="1045"/>
      <c r="P315" s="1045"/>
      <c r="Q315" s="1045"/>
      <c r="R315" s="1045"/>
      <c r="S315"/>
      <c r="T315" s="41" t="s">
        <v>88</v>
      </c>
      <c r="U315"/>
      <c r="V315" s="41"/>
      <c r="W315" s="41"/>
      <c r="X315" s="41"/>
      <c r="Y315" s="41"/>
      <c r="Z315"/>
      <c r="AA315" s="1045" t="s">
        <v>2526</v>
      </c>
      <c r="AB315" s="1045"/>
      <c r="AC315" s="1045"/>
      <c r="AD315" s="1045"/>
      <c r="AE315" s="1045"/>
      <c r="AF315" s="1045"/>
      <c r="AG315" s="1045"/>
      <c r="AH315" s="1045"/>
      <c r="AI315" s="1045"/>
      <c r="AJ315" s="1045"/>
      <c r="AK315" s="1045"/>
      <c r="AL315" s="10"/>
      <c r="AN315" s="279"/>
    </row>
    <row r="316" spans="1:42" s="4" customFormat="1" ht="12.75" customHeight="1">
      <c r="B316" s="41" t="s">
        <v>697</v>
      </c>
      <c r="C316" s="41"/>
      <c r="D316" s="41"/>
      <c r="E316" s="41"/>
      <c r="F316" s="41"/>
      <c r="G316"/>
      <c r="H316" s="1196" t="s">
        <v>2521</v>
      </c>
      <c r="I316" s="1196"/>
      <c r="J316" s="1196"/>
      <c r="K316" s="1196"/>
      <c r="L316" s="1196"/>
      <c r="M316" s="1196"/>
      <c r="N316" s="1196"/>
      <c r="O316" s="1196"/>
      <c r="P316" s="1196"/>
      <c r="Q316" s="1196"/>
      <c r="R316" s="1196"/>
      <c r="S316"/>
      <c r="T316" s="41" t="s">
        <v>697</v>
      </c>
      <c r="U316"/>
      <c r="V316" s="41"/>
      <c r="W316" s="41"/>
      <c r="X316" s="41"/>
      <c r="Y316" s="41"/>
      <c r="Z316"/>
      <c r="AA316" s="1196" t="s">
        <v>2527</v>
      </c>
      <c r="AB316" s="1196"/>
      <c r="AC316" s="1196"/>
      <c r="AD316" s="1196"/>
      <c r="AE316" s="1196"/>
      <c r="AF316" s="1196"/>
      <c r="AG316" s="1196"/>
      <c r="AH316" s="1196"/>
      <c r="AI316" s="1196"/>
      <c r="AJ316" s="1196"/>
      <c r="AK316" s="1196"/>
      <c r="AL316" s="10"/>
      <c r="AN316" s="279"/>
    </row>
    <row r="317" spans="1:42" s="4" customFormat="1" ht="12.75" customHeight="1">
      <c r="B317" s="41" t="s">
        <v>98</v>
      </c>
      <c r="C317" s="41"/>
      <c r="D317" s="41"/>
      <c r="E317" s="41"/>
      <c r="F317" s="41"/>
      <c r="G317"/>
      <c r="H317" s="1196" t="s">
        <v>2504</v>
      </c>
      <c r="I317" s="1196"/>
      <c r="J317" s="1196"/>
      <c r="K317" s="1196"/>
      <c r="L317" s="1196"/>
      <c r="M317" s="1196"/>
      <c r="N317" s="1196"/>
      <c r="O317" s="1196"/>
      <c r="P317" s="1196"/>
      <c r="Q317" s="1196"/>
      <c r="R317" s="1196"/>
      <c r="S317"/>
      <c r="T317" s="41" t="s">
        <v>98</v>
      </c>
      <c r="U317"/>
      <c r="V317" s="41"/>
      <c r="W317" s="41"/>
      <c r="X317" s="41"/>
      <c r="Y317" s="41"/>
      <c r="Z317"/>
      <c r="AA317" s="1196" t="s">
        <v>2504</v>
      </c>
      <c r="AB317" s="1196"/>
      <c r="AC317" s="1196"/>
      <c r="AD317" s="1196"/>
      <c r="AE317" s="1196"/>
      <c r="AF317" s="1196"/>
      <c r="AG317" s="1196"/>
      <c r="AH317" s="1196"/>
      <c r="AI317" s="1196"/>
      <c r="AJ317" s="1196"/>
      <c r="AK317" s="1196"/>
      <c r="AL317" s="10"/>
      <c r="AN317" s="279"/>
    </row>
    <row r="318" spans="1:42" s="4" customFormat="1" ht="12.75" customHeight="1">
      <c r="B318" s="41" t="s">
        <v>373</v>
      </c>
      <c r="C318" s="41"/>
      <c r="D318" s="41"/>
      <c r="E318" s="41"/>
      <c r="F318" s="41"/>
      <c r="G318"/>
      <c r="H318" s="1196" t="s">
        <v>2522</v>
      </c>
      <c r="I318" s="1196"/>
      <c r="J318" s="1196"/>
      <c r="K318" s="1196"/>
      <c r="L318" s="1196"/>
      <c r="M318" s="1196"/>
      <c r="N318" s="1196"/>
      <c r="O318" s="1196"/>
      <c r="P318" s="1196"/>
      <c r="Q318" s="1196"/>
      <c r="R318" s="1196"/>
      <c r="S318"/>
      <c r="T318" s="41" t="s">
        <v>373</v>
      </c>
      <c r="U318"/>
      <c r="V318" s="41"/>
      <c r="W318" s="41"/>
      <c r="X318" s="41"/>
      <c r="Y318" s="41"/>
      <c r="Z318"/>
      <c r="AA318" s="1196" t="s">
        <v>2528</v>
      </c>
      <c r="AB318" s="1196"/>
      <c r="AC318" s="1196"/>
      <c r="AD318" s="1196"/>
      <c r="AE318" s="1196"/>
      <c r="AF318" s="1196"/>
      <c r="AG318" s="1196"/>
      <c r="AH318" s="1196"/>
      <c r="AI318" s="1196"/>
      <c r="AJ318" s="1196"/>
      <c r="AK318" s="1196"/>
      <c r="AL318" s="10"/>
      <c r="AN318" s="279"/>
    </row>
    <row r="319" spans="1:42" s="4" customFormat="1" ht="12.75" customHeight="1">
      <c r="B319" s="41" t="s">
        <v>374</v>
      </c>
      <c r="C319" s="41"/>
      <c r="D319" s="41"/>
      <c r="E319" s="41"/>
      <c r="F319" s="41"/>
      <c r="G319" s="41"/>
      <c r="H319" s="1407" t="s">
        <v>2525</v>
      </c>
      <c r="I319" s="1345"/>
      <c r="J319" s="1345"/>
      <c r="K319" s="1345"/>
      <c r="L319" s="1345"/>
      <c r="M319" s="1345"/>
      <c r="N319" s="5" t="s">
        <v>816</v>
      </c>
      <c r="O319" s="5"/>
      <c r="P319" s="1349"/>
      <c r="Q319" s="1349"/>
      <c r="R319" s="1349"/>
      <c r="S319" s="41"/>
      <c r="T319" s="41" t="s">
        <v>374</v>
      </c>
      <c r="U319"/>
      <c r="V319" s="41"/>
      <c r="W319" s="41"/>
      <c r="X319" s="41"/>
      <c r="Y319" s="41"/>
      <c r="Z319"/>
      <c r="AA319" s="1407" t="s">
        <v>2531</v>
      </c>
      <c r="AB319" s="1345"/>
      <c r="AC319" s="1345"/>
      <c r="AD319" s="1345"/>
      <c r="AE319" s="1345"/>
      <c r="AF319" s="1345"/>
      <c r="AG319" s="5" t="s">
        <v>816</v>
      </c>
      <c r="AH319" s="5"/>
      <c r="AI319" s="1349"/>
      <c r="AJ319" s="1349"/>
      <c r="AK319" s="1349"/>
      <c r="AL319" s="10"/>
      <c r="AN319" s="279"/>
    </row>
    <row r="320" spans="1:42" s="4" customFormat="1" ht="12.75" customHeight="1">
      <c r="B320" s="41" t="s">
        <v>87</v>
      </c>
      <c r="C320" s="41"/>
      <c r="D320" s="41"/>
      <c r="E320" s="41"/>
      <c r="F320" s="41"/>
      <c r="G320" s="41"/>
      <c r="H320" s="1196" t="s">
        <v>2267</v>
      </c>
      <c r="I320" s="1196"/>
      <c r="J320" s="1196"/>
      <c r="K320" s="1196"/>
      <c r="L320" s="1196"/>
      <c r="M320" s="1196"/>
      <c r="N320" s="1196"/>
      <c r="O320" s="1196"/>
      <c r="P320" s="1196"/>
      <c r="Q320" s="1196"/>
      <c r="R320" s="1196"/>
      <c r="S320" s="41"/>
      <c r="T320" s="41" t="s">
        <v>87</v>
      </c>
      <c r="U320"/>
      <c r="V320" s="41"/>
      <c r="W320" s="41"/>
      <c r="X320" s="41"/>
      <c r="Y320" s="41"/>
      <c r="Z320"/>
      <c r="AA320" s="1196" t="s">
        <v>94</v>
      </c>
      <c r="AB320" s="1196"/>
      <c r="AC320" s="1196"/>
      <c r="AD320" s="1196"/>
      <c r="AE320" s="1196"/>
      <c r="AF320" s="1196"/>
      <c r="AG320" s="1196"/>
      <c r="AH320" s="1196"/>
      <c r="AI320" s="1196"/>
      <c r="AJ320" s="1196"/>
      <c r="AK320" s="1196"/>
      <c r="AL320" s="10"/>
      <c r="AN320" s="279"/>
    </row>
    <row r="321" spans="2:40" s="4" customFormat="1" ht="12.75" customHeight="1">
      <c r="B321" s="41" t="s">
        <v>89</v>
      </c>
      <c r="C321" s="41"/>
      <c r="D321" s="41"/>
      <c r="E321" s="41"/>
      <c r="F321" s="41"/>
      <c r="G321" s="41"/>
      <c r="H321" s="1196" t="s">
        <v>2523</v>
      </c>
      <c r="I321" s="1196"/>
      <c r="J321" s="1196"/>
      <c r="K321" s="1196"/>
      <c r="L321" s="1196"/>
      <c r="M321" s="1196"/>
      <c r="N321" s="1196"/>
      <c r="O321" s="1196"/>
      <c r="P321" s="1196"/>
      <c r="Q321" s="1196"/>
      <c r="R321" s="1196"/>
      <c r="S321" s="41"/>
      <c r="T321" s="41" t="s">
        <v>89</v>
      </c>
      <c r="U321"/>
      <c r="V321" s="41"/>
      <c r="W321" s="41"/>
      <c r="X321" s="41"/>
      <c r="Y321" s="41"/>
      <c r="Z321"/>
      <c r="AA321" s="1196" t="s">
        <v>2529</v>
      </c>
      <c r="AB321" s="1196"/>
      <c r="AC321" s="1196"/>
      <c r="AD321" s="1196"/>
      <c r="AE321" s="1196"/>
      <c r="AF321" s="1196"/>
      <c r="AG321" s="1196"/>
      <c r="AH321" s="1196"/>
      <c r="AI321" s="1196"/>
      <c r="AJ321" s="1196"/>
      <c r="AK321" s="1196"/>
      <c r="AL321" s="10"/>
      <c r="AN321" s="279"/>
    </row>
    <row r="322" spans="2:40" s="4" customFormat="1" ht="12.75" customHeight="1">
      <c r="B322" s="41" t="s">
        <v>100</v>
      </c>
      <c r="C322" s="41"/>
      <c r="D322" s="41"/>
      <c r="E322" s="41"/>
      <c r="F322" s="41"/>
      <c r="G322" s="41"/>
      <c r="H322" s="1668" t="s">
        <v>2524</v>
      </c>
      <c r="I322" s="1668"/>
      <c r="J322" s="1668"/>
      <c r="K322" s="1668"/>
      <c r="L322" s="1668"/>
      <c r="M322" s="1668"/>
      <c r="N322" s="1668"/>
      <c r="O322" s="1668"/>
      <c r="P322" s="1668"/>
      <c r="Q322" s="1668"/>
      <c r="R322" s="1668"/>
      <c r="S322" s="41"/>
      <c r="T322" s="41" t="s">
        <v>100</v>
      </c>
      <c r="U322" s="41"/>
      <c r="V322" s="41"/>
      <c r="W322" s="41"/>
      <c r="X322" s="41"/>
      <c r="Y322" s="41"/>
      <c r="Z322" s="12"/>
      <c r="AA322" s="1668" t="s">
        <v>2530</v>
      </c>
      <c r="AB322" s="1668"/>
      <c r="AC322" s="1668"/>
      <c r="AD322" s="1668"/>
      <c r="AE322" s="1668"/>
      <c r="AF322" s="1668"/>
      <c r="AG322" s="1668"/>
      <c r="AH322" s="1668"/>
      <c r="AI322" s="1668"/>
      <c r="AJ322" s="1668"/>
      <c r="AK322" s="1668"/>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1045" t="s">
        <v>2532</v>
      </c>
      <c r="I324" s="1045"/>
      <c r="J324" s="1045"/>
      <c r="K324" s="1045"/>
      <c r="L324" s="1045"/>
      <c r="M324" s="1045"/>
      <c r="N324" s="1045"/>
      <c r="O324" s="1045"/>
      <c r="P324" s="1045"/>
      <c r="Q324" s="1045"/>
      <c r="R324" s="1045"/>
      <c r="S324"/>
      <c r="T324" s="41" t="s">
        <v>88</v>
      </c>
      <c r="U324"/>
      <c r="V324" s="41"/>
      <c r="W324" s="41"/>
      <c r="X324" s="41"/>
      <c r="Y324" s="41"/>
      <c r="Z324"/>
      <c r="AA324" s="1045"/>
      <c r="AB324" s="1045"/>
      <c r="AC324" s="1045"/>
      <c r="AD324" s="1045"/>
      <c r="AE324" s="1045"/>
      <c r="AF324" s="1045"/>
      <c r="AG324" s="1045"/>
      <c r="AH324" s="1045"/>
      <c r="AI324" s="1045"/>
      <c r="AJ324" s="1045"/>
      <c r="AK324" s="1045"/>
      <c r="AL324" s="10"/>
      <c r="AN324" s="279"/>
    </row>
    <row r="325" spans="2:40" s="4" customFormat="1" ht="12.75" customHeight="1">
      <c r="B325" s="41" t="s">
        <v>697</v>
      </c>
      <c r="C325" s="41"/>
      <c r="D325" s="41"/>
      <c r="E325" s="41"/>
      <c r="F325" s="41"/>
      <c r="G325"/>
      <c r="H325" s="1196" t="s">
        <v>2533</v>
      </c>
      <c r="I325" s="1196"/>
      <c r="J325" s="1196"/>
      <c r="K325" s="1196"/>
      <c r="L325" s="1196"/>
      <c r="M325" s="1196"/>
      <c r="N325" s="1196"/>
      <c r="O325" s="1196"/>
      <c r="P325" s="1196"/>
      <c r="Q325" s="1196"/>
      <c r="R325" s="1196"/>
      <c r="S325"/>
      <c r="T325" s="41" t="s">
        <v>697</v>
      </c>
      <c r="U325"/>
      <c r="V325" s="41"/>
      <c r="W325" s="41"/>
      <c r="X325" s="41"/>
      <c r="Y325" s="41"/>
      <c r="Z325"/>
      <c r="AA325" s="1196"/>
      <c r="AB325" s="1196"/>
      <c r="AC325" s="1196"/>
      <c r="AD325" s="1196"/>
      <c r="AE325" s="1196"/>
      <c r="AF325" s="1196"/>
      <c r="AG325" s="1196"/>
      <c r="AH325" s="1196"/>
      <c r="AI325" s="1196"/>
      <c r="AJ325" s="1196"/>
      <c r="AK325" s="1196"/>
      <c r="AL325" s="10"/>
      <c r="AN325" s="279"/>
    </row>
    <row r="326" spans="2:40" s="4" customFormat="1" ht="12.75" customHeight="1">
      <c r="B326" s="41" t="s">
        <v>98</v>
      </c>
      <c r="C326" s="41"/>
      <c r="D326" s="41"/>
      <c r="E326" s="41"/>
      <c r="F326" s="41"/>
      <c r="G326"/>
      <c r="H326" s="1196" t="s">
        <v>2504</v>
      </c>
      <c r="I326" s="1196"/>
      <c r="J326" s="1196"/>
      <c r="K326" s="1196"/>
      <c r="L326" s="1196"/>
      <c r="M326" s="1196"/>
      <c r="N326" s="1196"/>
      <c r="O326" s="1196"/>
      <c r="P326" s="1196"/>
      <c r="Q326" s="1196"/>
      <c r="R326" s="1196"/>
      <c r="S326"/>
      <c r="T326" s="41" t="s">
        <v>98</v>
      </c>
      <c r="U326"/>
      <c r="V326" s="41"/>
      <c r="W326" s="41"/>
      <c r="X326" s="41"/>
      <c r="Y326" s="41"/>
      <c r="Z326"/>
      <c r="AA326" s="1196"/>
      <c r="AB326" s="1196"/>
      <c r="AC326" s="1196"/>
      <c r="AD326" s="1196"/>
      <c r="AE326" s="1196"/>
      <c r="AF326" s="1196"/>
      <c r="AG326" s="1196"/>
      <c r="AH326" s="1196"/>
      <c r="AI326" s="1196"/>
      <c r="AJ326" s="1196"/>
      <c r="AK326" s="1196"/>
      <c r="AL326" s="10"/>
      <c r="AN326" s="279"/>
    </row>
    <row r="327" spans="2:40" s="4" customFormat="1" ht="12.75" customHeight="1">
      <c r="B327" s="41" t="s">
        <v>373</v>
      </c>
      <c r="C327" s="41"/>
      <c r="D327" s="41"/>
      <c r="E327" s="41"/>
      <c r="F327" s="41"/>
      <c r="G327"/>
      <c r="H327" s="1196" t="s">
        <v>2534</v>
      </c>
      <c r="I327" s="1196"/>
      <c r="J327" s="1196"/>
      <c r="K327" s="1196"/>
      <c r="L327" s="1196"/>
      <c r="M327" s="1196"/>
      <c r="N327" s="1196"/>
      <c r="O327" s="1196"/>
      <c r="P327" s="1196"/>
      <c r="Q327" s="1196"/>
      <c r="R327" s="1196"/>
      <c r="S327"/>
      <c r="T327" s="41" t="s">
        <v>373</v>
      </c>
      <c r="U327"/>
      <c r="V327" s="41"/>
      <c r="W327" s="41"/>
      <c r="X327" s="41"/>
      <c r="Y327" s="41"/>
      <c r="Z327"/>
      <c r="AA327" s="1196"/>
      <c r="AB327" s="1196"/>
      <c r="AC327" s="1196"/>
      <c r="AD327" s="1196"/>
      <c r="AE327" s="1196"/>
      <c r="AF327" s="1196"/>
      <c r="AG327" s="1196"/>
      <c r="AH327" s="1196"/>
      <c r="AI327" s="1196"/>
      <c r="AJ327" s="1196"/>
      <c r="AK327" s="1196"/>
      <c r="AL327" s="10"/>
      <c r="AN327" s="279"/>
    </row>
    <row r="328" spans="2:40" s="4" customFormat="1" ht="12.75" customHeight="1">
      <c r="B328" s="41" t="s">
        <v>374</v>
      </c>
      <c r="C328" s="41"/>
      <c r="D328" s="41"/>
      <c r="E328" s="41"/>
      <c r="F328" s="41"/>
      <c r="G328" s="41"/>
      <c r="H328" s="1407" t="s">
        <v>2537</v>
      </c>
      <c r="I328" s="1345"/>
      <c r="J328" s="1345"/>
      <c r="K328" s="1345"/>
      <c r="L328" s="1345"/>
      <c r="M328" s="1345"/>
      <c r="N328" s="5" t="s">
        <v>816</v>
      </c>
      <c r="O328" s="5"/>
      <c r="P328" s="1349"/>
      <c r="Q328" s="1349"/>
      <c r="R328" s="1349"/>
      <c r="S328" s="41"/>
      <c r="T328" s="41" t="s">
        <v>374</v>
      </c>
      <c r="U328"/>
      <c r="V328" s="41"/>
      <c r="W328" s="41"/>
      <c r="X328" s="41"/>
      <c r="Y328" s="41"/>
      <c r="Z328"/>
      <c r="AA328" s="1345"/>
      <c r="AB328" s="1345"/>
      <c r="AC328" s="1345"/>
      <c r="AD328" s="1345"/>
      <c r="AE328" s="1345"/>
      <c r="AF328" s="1345"/>
      <c r="AG328" s="5" t="s">
        <v>816</v>
      </c>
      <c r="AH328" s="5"/>
      <c r="AI328" s="1349"/>
      <c r="AJ328" s="1349"/>
      <c r="AK328" s="1349"/>
      <c r="AL328" s="10"/>
      <c r="AN328" s="279"/>
    </row>
    <row r="329" spans="2:40" s="4" customFormat="1" ht="12.75" customHeight="1">
      <c r="B329" s="41" t="s">
        <v>87</v>
      </c>
      <c r="C329" s="41"/>
      <c r="D329" s="41"/>
      <c r="E329" s="41"/>
      <c r="F329" s="41"/>
      <c r="G329" s="41"/>
      <c r="H329" s="1196" t="s">
        <v>95</v>
      </c>
      <c r="I329" s="1196"/>
      <c r="J329" s="1196"/>
      <c r="K329" s="1196"/>
      <c r="L329" s="1196"/>
      <c r="M329" s="1196"/>
      <c r="N329" s="1196"/>
      <c r="O329" s="1196"/>
      <c r="P329" s="1196"/>
      <c r="Q329" s="1196"/>
      <c r="R329" s="1196"/>
      <c r="S329" s="41"/>
      <c r="T329" s="41" t="s">
        <v>87</v>
      </c>
      <c r="U329"/>
      <c r="V329" s="41"/>
      <c r="W329" s="41"/>
      <c r="X329" s="41"/>
      <c r="Y329" s="41"/>
      <c r="Z329"/>
      <c r="AA329" s="1196"/>
      <c r="AB329" s="1196"/>
      <c r="AC329" s="1196"/>
      <c r="AD329" s="1196"/>
      <c r="AE329" s="1196"/>
      <c r="AF329" s="1196"/>
      <c r="AG329" s="1196"/>
      <c r="AH329" s="1196"/>
      <c r="AI329" s="1196"/>
      <c r="AJ329" s="1196"/>
      <c r="AK329" s="1196"/>
      <c r="AL329" s="10"/>
      <c r="AN329" s="279"/>
    </row>
    <row r="330" spans="2:40" s="4" customFormat="1" ht="12.75" customHeight="1">
      <c r="B330" s="41" t="s">
        <v>89</v>
      </c>
      <c r="C330" s="41"/>
      <c r="D330" s="41"/>
      <c r="E330" s="41"/>
      <c r="F330" s="41"/>
      <c r="G330" s="41"/>
      <c r="H330" s="1196" t="s">
        <v>2535</v>
      </c>
      <c r="I330" s="1196"/>
      <c r="J330" s="1196"/>
      <c r="K330" s="1196"/>
      <c r="L330" s="1196"/>
      <c r="M330" s="1196"/>
      <c r="N330" s="1196"/>
      <c r="O330" s="1196"/>
      <c r="P330" s="1196"/>
      <c r="Q330" s="1196"/>
      <c r="R330" s="1196"/>
      <c r="S330" s="41"/>
      <c r="T330" s="41" t="s">
        <v>89</v>
      </c>
      <c r="U330"/>
      <c r="V330" s="41"/>
      <c r="W330" s="41"/>
      <c r="X330" s="41"/>
      <c r="Y330" s="41"/>
      <c r="Z330"/>
      <c r="AA330" s="1196"/>
      <c r="AB330" s="1196"/>
      <c r="AC330" s="1196"/>
      <c r="AD330" s="1196"/>
      <c r="AE330" s="1196"/>
      <c r="AF330" s="1196"/>
      <c r="AG330" s="1196"/>
      <c r="AH330" s="1196"/>
      <c r="AI330" s="1196"/>
      <c r="AJ330" s="1196"/>
      <c r="AK330" s="1196"/>
      <c r="AL330" s="10"/>
      <c r="AN330" s="279"/>
    </row>
    <row r="331" spans="2:40" s="4" customFormat="1" ht="12.75" customHeight="1">
      <c r="B331" s="41" t="s">
        <v>100</v>
      </c>
      <c r="C331" s="41"/>
      <c r="D331" s="41"/>
      <c r="E331" s="41"/>
      <c r="F331" s="41"/>
      <c r="G331" s="41"/>
      <c r="H331" s="1668" t="s">
        <v>2536</v>
      </c>
      <c r="I331" s="1668"/>
      <c r="J331" s="1668"/>
      <c r="K331" s="1668"/>
      <c r="L331" s="1668"/>
      <c r="M331" s="1668"/>
      <c r="N331" s="1668"/>
      <c r="O331" s="1668"/>
      <c r="P331" s="1668"/>
      <c r="Q331" s="1668"/>
      <c r="R331" s="1668"/>
      <c r="S331" s="41"/>
      <c r="T331" s="41" t="s">
        <v>100</v>
      </c>
      <c r="U331" s="41"/>
      <c r="V331" s="41"/>
      <c r="W331" s="41"/>
      <c r="X331" s="41"/>
      <c r="Y331" s="41"/>
      <c r="Z331" s="12"/>
      <c r="AA331" s="1668"/>
      <c r="AB331" s="1668"/>
      <c r="AC331" s="1668"/>
      <c r="AD331" s="1668"/>
      <c r="AE331" s="1668"/>
      <c r="AF331" s="1668"/>
      <c r="AG331" s="1668"/>
      <c r="AH331" s="1668"/>
      <c r="AI331" s="1668"/>
      <c r="AJ331" s="1668"/>
      <c r="AK331" s="1668"/>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1045"/>
      <c r="I333" s="1045"/>
      <c r="J333" s="1045"/>
      <c r="K333" s="1045"/>
      <c r="L333" s="1045"/>
      <c r="M333" s="1045"/>
      <c r="N333" s="1045"/>
      <c r="O333" s="1045"/>
      <c r="P333" s="1045"/>
      <c r="Q333" s="1045"/>
      <c r="R333" s="1045"/>
      <c r="S333"/>
      <c r="T333" s="41" t="s">
        <v>88</v>
      </c>
      <c r="U333"/>
      <c r="V333" s="41"/>
      <c r="W333" s="41"/>
      <c r="X333" s="41"/>
      <c r="Y333" s="41"/>
      <c r="Z333"/>
      <c r="AA333" s="1045"/>
      <c r="AB333" s="1045"/>
      <c r="AC333" s="1045"/>
      <c r="AD333" s="1045"/>
      <c r="AE333" s="1045"/>
      <c r="AF333" s="1045"/>
      <c r="AG333" s="1045"/>
      <c r="AH333" s="1045"/>
      <c r="AI333" s="1045"/>
      <c r="AJ333" s="1045"/>
      <c r="AK333" s="1045"/>
      <c r="AL333" s="41"/>
      <c r="AN333" s="279"/>
    </row>
    <row r="334" spans="2:40" s="4" customFormat="1" ht="12.75" customHeight="1">
      <c r="B334" s="41" t="s">
        <v>697</v>
      </c>
      <c r="C334" s="41"/>
      <c r="D334" s="41"/>
      <c r="E334" s="41"/>
      <c r="F334" s="41"/>
      <c r="G334"/>
      <c r="H334" s="1196"/>
      <c r="I334" s="1196"/>
      <c r="J334" s="1196"/>
      <c r="K334" s="1196"/>
      <c r="L334" s="1196"/>
      <c r="M334" s="1196"/>
      <c r="N334" s="1196"/>
      <c r="O334" s="1196"/>
      <c r="P334" s="1196"/>
      <c r="Q334" s="1196"/>
      <c r="R334" s="1196"/>
      <c r="S334"/>
      <c r="T334" s="41" t="s">
        <v>697</v>
      </c>
      <c r="U334"/>
      <c r="V334" s="41"/>
      <c r="W334" s="41"/>
      <c r="X334" s="41"/>
      <c r="Y334" s="41"/>
      <c r="Z334"/>
      <c r="AA334" s="1196"/>
      <c r="AB334" s="1196"/>
      <c r="AC334" s="1196"/>
      <c r="AD334" s="1196"/>
      <c r="AE334" s="1196"/>
      <c r="AF334" s="1196"/>
      <c r="AG334" s="1196"/>
      <c r="AH334" s="1196"/>
      <c r="AI334" s="1196"/>
      <c r="AJ334" s="1196"/>
      <c r="AK334" s="1196"/>
      <c r="AL334" s="41"/>
      <c r="AN334" s="279"/>
    </row>
    <row r="335" spans="2:40" s="4" customFormat="1" ht="18" customHeight="1">
      <c r="B335" s="41" t="s">
        <v>98</v>
      </c>
      <c r="C335" s="41"/>
      <c r="D335" s="41"/>
      <c r="E335" s="41"/>
      <c r="F335" s="41"/>
      <c r="G335"/>
      <c r="H335" s="1196"/>
      <c r="I335" s="1196"/>
      <c r="J335" s="1196"/>
      <c r="K335" s="1196"/>
      <c r="L335" s="1196"/>
      <c r="M335" s="1196"/>
      <c r="N335" s="1196"/>
      <c r="O335" s="1196"/>
      <c r="P335" s="1196"/>
      <c r="Q335" s="1196"/>
      <c r="R335" s="1196"/>
      <c r="S335"/>
      <c r="T335" s="41" t="s">
        <v>98</v>
      </c>
      <c r="U335"/>
      <c r="V335" s="41"/>
      <c r="W335" s="41"/>
      <c r="X335" s="41"/>
      <c r="Y335" s="41"/>
      <c r="Z335"/>
      <c r="AA335" s="1196"/>
      <c r="AB335" s="1196"/>
      <c r="AC335" s="1196"/>
      <c r="AD335" s="1196"/>
      <c r="AE335" s="1196"/>
      <c r="AF335" s="1196"/>
      <c r="AG335" s="1196"/>
      <c r="AH335" s="1196"/>
      <c r="AI335" s="1196"/>
      <c r="AJ335" s="1196"/>
      <c r="AK335" s="1196"/>
      <c r="AL335" s="41"/>
      <c r="AN335" s="279"/>
    </row>
    <row r="336" spans="2:40" s="4" customFormat="1" ht="12.75" customHeight="1">
      <c r="B336" s="41" t="s">
        <v>373</v>
      </c>
      <c r="C336" s="41"/>
      <c r="D336" s="41"/>
      <c r="E336" s="41"/>
      <c r="F336" s="41"/>
      <c r="G336"/>
      <c r="H336" s="1196"/>
      <c r="I336" s="1196"/>
      <c r="J336" s="1196"/>
      <c r="K336" s="1196"/>
      <c r="L336" s="1196"/>
      <c r="M336" s="1196"/>
      <c r="N336" s="1196"/>
      <c r="O336" s="1196"/>
      <c r="P336" s="1196"/>
      <c r="Q336" s="1196"/>
      <c r="R336" s="1196"/>
      <c r="S336"/>
      <c r="T336" s="41" t="s">
        <v>373</v>
      </c>
      <c r="U336"/>
      <c r="V336" s="41"/>
      <c r="W336" s="41"/>
      <c r="X336" s="41"/>
      <c r="Y336" s="41"/>
      <c r="Z336"/>
      <c r="AA336" s="1196"/>
      <c r="AB336" s="1196"/>
      <c r="AC336" s="1196"/>
      <c r="AD336" s="1196"/>
      <c r="AE336" s="1196"/>
      <c r="AF336" s="1196"/>
      <c r="AG336" s="1196"/>
      <c r="AH336" s="1196"/>
      <c r="AI336" s="1196"/>
      <c r="AJ336" s="1196"/>
      <c r="AK336" s="1196"/>
      <c r="AL336" s="41"/>
      <c r="AN336" s="279"/>
    </row>
    <row r="337" spans="1:76" s="4" customFormat="1" ht="12.75" customHeight="1">
      <c r="B337" s="41" t="s">
        <v>374</v>
      </c>
      <c r="C337" s="41"/>
      <c r="D337" s="41"/>
      <c r="E337" s="41"/>
      <c r="F337" s="41"/>
      <c r="G337" s="41"/>
      <c r="H337" s="1345"/>
      <c r="I337" s="1345"/>
      <c r="J337" s="1345"/>
      <c r="K337" s="1345"/>
      <c r="L337" s="1345"/>
      <c r="M337" s="1345"/>
      <c r="N337" s="5" t="s">
        <v>816</v>
      </c>
      <c r="O337" s="5"/>
      <c r="P337" s="1349"/>
      <c r="Q337" s="1349"/>
      <c r="R337" s="1349"/>
      <c r="S337" s="41"/>
      <c r="T337" s="41" t="s">
        <v>374</v>
      </c>
      <c r="U337"/>
      <c r="V337" s="41"/>
      <c r="W337" s="41"/>
      <c r="X337" s="41"/>
      <c r="Y337" s="41"/>
      <c r="Z337"/>
      <c r="AA337" s="1345"/>
      <c r="AB337" s="1345"/>
      <c r="AC337" s="1345"/>
      <c r="AD337" s="1345"/>
      <c r="AE337" s="1345"/>
      <c r="AF337" s="1345"/>
      <c r="AG337" s="5" t="s">
        <v>816</v>
      </c>
      <c r="AH337" s="5"/>
      <c r="AI337" s="1349"/>
      <c r="AJ337" s="1349"/>
      <c r="AK337" s="1349"/>
      <c r="AL337" s="41"/>
      <c r="AN337" s="279"/>
    </row>
    <row r="338" spans="1:76" s="4" customFormat="1" ht="12.75" customHeight="1">
      <c r="B338" s="41" t="s">
        <v>87</v>
      </c>
      <c r="C338" s="41"/>
      <c r="D338" s="41"/>
      <c r="E338" s="41"/>
      <c r="F338" s="41"/>
      <c r="G338" s="41"/>
      <c r="H338" s="1196"/>
      <c r="I338" s="1196"/>
      <c r="J338" s="1196"/>
      <c r="K338" s="1196"/>
      <c r="L338" s="1196"/>
      <c r="M338" s="1196"/>
      <c r="N338" s="1196"/>
      <c r="O338" s="1196"/>
      <c r="P338" s="1196"/>
      <c r="Q338" s="1196"/>
      <c r="R338" s="1196"/>
      <c r="S338" s="41"/>
      <c r="T338" s="41" t="s">
        <v>87</v>
      </c>
      <c r="U338"/>
      <c r="V338" s="41"/>
      <c r="W338" s="41"/>
      <c r="X338" s="41"/>
      <c r="Y338" s="41"/>
      <c r="Z338"/>
      <c r="AA338" s="1196"/>
      <c r="AB338" s="1196"/>
      <c r="AC338" s="1196"/>
      <c r="AD338" s="1196"/>
      <c r="AE338" s="1196"/>
      <c r="AF338" s="1196"/>
      <c r="AG338" s="1196"/>
      <c r="AH338" s="1196"/>
      <c r="AI338" s="1196"/>
      <c r="AJ338" s="1196"/>
      <c r="AK338" s="1196"/>
      <c r="AL338" s="41"/>
      <c r="AN338" s="279"/>
    </row>
    <row r="339" spans="1:76" s="4" customFormat="1" ht="12.75" customHeight="1">
      <c r="B339" s="41" t="s">
        <v>89</v>
      </c>
      <c r="C339" s="41"/>
      <c r="D339" s="41"/>
      <c r="E339" s="41"/>
      <c r="F339" s="41"/>
      <c r="G339" s="41"/>
      <c r="H339" s="1196"/>
      <c r="I339" s="1196"/>
      <c r="J339" s="1196"/>
      <c r="K339" s="1196"/>
      <c r="L339" s="1196"/>
      <c r="M339" s="1196"/>
      <c r="N339" s="1196"/>
      <c r="O339" s="1196"/>
      <c r="P339" s="1196"/>
      <c r="Q339" s="1196"/>
      <c r="R339" s="1196"/>
      <c r="S339" s="41"/>
      <c r="T339" s="41" t="s">
        <v>89</v>
      </c>
      <c r="U339"/>
      <c r="V339" s="41"/>
      <c r="W339" s="41"/>
      <c r="X339" s="41"/>
      <c r="Y339" s="41"/>
      <c r="Z339"/>
      <c r="AA339" s="1196"/>
      <c r="AB339" s="1196"/>
      <c r="AC339" s="1196"/>
      <c r="AD339" s="1196"/>
      <c r="AE339" s="1196"/>
      <c r="AF339" s="1196"/>
      <c r="AG339" s="1196"/>
      <c r="AH339" s="1196"/>
      <c r="AI339" s="1196"/>
      <c r="AJ339" s="1196"/>
      <c r="AK339" s="1196"/>
      <c r="AL339" s="41"/>
      <c r="AN339" s="279"/>
    </row>
    <row r="340" spans="1:76" s="4" customFormat="1" ht="12.75" customHeight="1">
      <c r="B340" s="41" t="s">
        <v>100</v>
      </c>
      <c r="C340" s="41"/>
      <c r="D340" s="41"/>
      <c r="E340" s="41"/>
      <c r="F340" s="41"/>
      <c r="G340" s="41"/>
      <c r="H340" s="1668"/>
      <c r="I340" s="1668"/>
      <c r="J340" s="1668"/>
      <c r="K340" s="1668"/>
      <c r="L340" s="1668"/>
      <c r="M340" s="1668"/>
      <c r="N340" s="1668"/>
      <c r="O340" s="1668"/>
      <c r="P340" s="1668"/>
      <c r="Q340" s="1668"/>
      <c r="R340" s="1668"/>
      <c r="S340" s="41"/>
      <c r="T340" s="41" t="s">
        <v>100</v>
      </c>
      <c r="U340" s="41"/>
      <c r="V340" s="41"/>
      <c r="W340" s="41"/>
      <c r="X340" s="41"/>
      <c r="Y340" s="41"/>
      <c r="Z340" s="12"/>
      <c r="AA340" s="1668"/>
      <c r="AB340" s="1668"/>
      <c r="AC340" s="1668"/>
      <c r="AD340" s="1668"/>
      <c r="AE340" s="1668"/>
      <c r="AF340" s="1668"/>
      <c r="AG340" s="1668"/>
      <c r="AH340" s="1668"/>
      <c r="AI340" s="1668"/>
      <c r="AJ340" s="1668"/>
      <c r="AK340" s="1668"/>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842" t="s">
        <v>363</v>
      </c>
      <c r="AF343" s="1842"/>
      <c r="AG343" s="1842"/>
      <c r="AH343" s="1842"/>
      <c r="AI343" s="1842"/>
      <c r="AJ343" s="1842"/>
      <c r="AK343" s="1842"/>
      <c r="AL343" s="3"/>
      <c r="AM343" s="824"/>
      <c r="AN343" s="3"/>
    </row>
    <row r="344" spans="1:76" s="4" customFormat="1" ht="12.75" customHeight="1">
      <c r="A344" s="3"/>
      <c r="B344" s="5"/>
      <c r="C344" s="1695" t="s">
        <v>1814</v>
      </c>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95"/>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6" customHeight="1">
      <c r="A350" s="27"/>
      <c r="B350" s="26"/>
      <c r="C350" s="1695"/>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6"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79"/>
      <c r="AO351" s="183"/>
    </row>
    <row r="352" spans="1:76" s="4" customFormat="1" ht="12.75" customHeight="1">
      <c r="A352" s="27"/>
      <c r="B352" s="26"/>
      <c r="C352" s="1695" t="s">
        <v>1815</v>
      </c>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79"/>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79"/>
    </row>
    <row r="354" spans="1:46" s="4" customFormat="1" ht="12.75"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79"/>
      <c r="AQ354"/>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79"/>
      <c r="AQ355"/>
    </row>
    <row r="356" spans="1:46" s="4" customFormat="1" ht="12.6" customHeight="1">
      <c r="A356" s="27"/>
      <c r="B356" s="26"/>
      <c r="C356" s="1695"/>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79"/>
      <c r="AQ356"/>
      <c r="AR356"/>
    </row>
    <row r="357" spans="1:46" s="4" customFormat="1" ht="12.75" customHeight="1">
      <c r="A357" s="27"/>
      <c r="B357" s="26"/>
      <c r="C357" s="1695" t="s">
        <v>2254</v>
      </c>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79"/>
      <c r="AQ357"/>
      <c r="AR357"/>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79"/>
      <c r="AR358"/>
    </row>
    <row r="359" spans="1:46" s="4" customFormat="1" ht="12.75" customHeight="1">
      <c r="A359" s="27"/>
      <c r="B359" s="26"/>
      <c r="C359" s="1695"/>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79"/>
      <c r="AR359"/>
    </row>
    <row r="360" spans="1:46" s="4" customFormat="1" ht="12.75" customHeight="1">
      <c r="A360" s="27"/>
      <c r="B360" s="26"/>
      <c r="C360" s="1695" t="s">
        <v>1816</v>
      </c>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79"/>
      <c r="AQ360"/>
      <c r="AR360"/>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79"/>
      <c r="AQ361"/>
      <c r="AR361"/>
    </row>
    <row r="362" spans="1:46" s="4" customFormat="1" ht="13.35"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79"/>
      <c r="AQ362"/>
      <c r="AR362"/>
    </row>
    <row r="363" spans="1:46" s="4" customFormat="1" ht="12.75" customHeight="1">
      <c r="A363" s="27"/>
      <c r="B363" s="26"/>
      <c r="C363" s="1695"/>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79"/>
      <c r="AO363" s="168"/>
      <c r="AP363" s="168"/>
      <c r="AQ363"/>
    </row>
    <row r="364" spans="1:46" s="4" customFormat="1" ht="11.8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79"/>
      <c r="AO364" s="685" t="s">
        <v>898</v>
      </c>
      <c r="AP364" s="71">
        <f>IF(C389="Yes",5,0)</f>
        <v>5</v>
      </c>
      <c r="AS364" s="3" t="s">
        <v>1755</v>
      </c>
    </row>
    <row r="365" spans="1:46" s="4" customFormat="1" ht="12.75"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79"/>
      <c r="AO365" s="685"/>
      <c r="AP365" s="71"/>
      <c r="AS365" s="1748">
        <f>IF(AQ378=0,AQ391,AQ378)</f>
        <v>10</v>
      </c>
      <c r="AT365" s="1748"/>
    </row>
    <row r="366" spans="1:46" s="4" customFormat="1" ht="12.75" customHeight="1">
      <c r="A366" s="27"/>
      <c r="B366" s="26"/>
      <c r="C366" s="1695"/>
      <c r="D366" s="1695"/>
      <c r="E366" s="1695"/>
      <c r="F366" s="1695"/>
      <c r="G366" s="1695"/>
      <c r="H366" s="1695"/>
      <c r="I366" s="1695"/>
      <c r="J366" s="1695"/>
      <c r="K366" s="1695"/>
      <c r="L366" s="1695"/>
      <c r="M366" s="1695"/>
      <c r="N366" s="1695"/>
      <c r="O366" s="1695"/>
      <c r="P366" s="1695"/>
      <c r="Q366" s="1695"/>
      <c r="R366" s="1695"/>
      <c r="S366" s="1695"/>
      <c r="T366" s="1695"/>
      <c r="U366" s="1695"/>
      <c r="V366" s="1695"/>
      <c r="W366" s="1695"/>
      <c r="X366" s="1695"/>
      <c r="Y366" s="1695"/>
      <c r="Z366" s="1695"/>
      <c r="AA366" s="1695"/>
      <c r="AB366" s="1695"/>
      <c r="AC366" s="1695"/>
      <c r="AD366" s="1695"/>
      <c r="AE366" s="1695"/>
      <c r="AF366" s="1695"/>
      <c r="AG366" s="1695"/>
      <c r="AH366" s="1695"/>
      <c r="AI366" s="1695"/>
      <c r="AJ366" s="1695"/>
      <c r="AK366" s="27"/>
      <c r="AL366" s="27"/>
      <c r="AM366" s="27"/>
      <c r="AN366" s="279"/>
      <c r="AO366" s="685" t="s">
        <v>899</v>
      </c>
      <c r="AP366" s="71">
        <f>IF(C399="Yes",5,0)</f>
        <v>5</v>
      </c>
      <c r="AS366" s="3" t="s">
        <v>1788</v>
      </c>
    </row>
    <row r="367" spans="1:46" s="4" customFormat="1" ht="12.75" customHeight="1">
      <c r="A367" s="27"/>
      <c r="B367" s="26"/>
      <c r="C367" s="1695"/>
      <c r="D367" s="1695"/>
      <c r="E367" s="1695"/>
      <c r="F367" s="1695"/>
      <c r="G367" s="1695"/>
      <c r="H367" s="1695"/>
      <c r="I367" s="1695"/>
      <c r="J367" s="1695"/>
      <c r="K367" s="1695"/>
      <c r="L367" s="1695"/>
      <c r="M367" s="1695"/>
      <c r="N367" s="1695"/>
      <c r="O367" s="1695"/>
      <c r="P367" s="1695"/>
      <c r="Q367" s="1695"/>
      <c r="R367" s="1695"/>
      <c r="S367" s="1695"/>
      <c r="T367" s="1695"/>
      <c r="U367" s="1695"/>
      <c r="V367" s="1695"/>
      <c r="W367" s="1695"/>
      <c r="X367" s="1695"/>
      <c r="Y367" s="1695"/>
      <c r="Z367" s="1695"/>
      <c r="AA367" s="1695"/>
      <c r="AB367" s="1695"/>
      <c r="AC367" s="1695"/>
      <c r="AD367" s="1695"/>
      <c r="AE367" s="1695"/>
      <c r="AF367" s="1695"/>
      <c r="AG367" s="1695"/>
      <c r="AH367" s="1695"/>
      <c r="AI367" s="1695"/>
      <c r="AJ367" s="1695"/>
      <c r="AK367" s="27"/>
      <c r="AL367" s="27"/>
      <c r="AM367" s="27"/>
      <c r="AN367" s="279"/>
      <c r="AO367" s="685"/>
      <c r="AP367" s="71"/>
      <c r="AS367" s="1748">
        <f>IF(AND(AQ378&gt;0,AQ391&gt;0),(AQ378+AQ391)/2,0)</f>
        <v>0</v>
      </c>
      <c r="AT367" s="1748"/>
    </row>
    <row r="368" spans="1:46" s="4" customFormat="1" ht="12.75" customHeight="1">
      <c r="A368" s="27"/>
      <c r="B368" s="26"/>
      <c r="C368" s="1695"/>
      <c r="D368" s="1695"/>
      <c r="E368" s="1695"/>
      <c r="F368" s="1695"/>
      <c r="G368" s="1695"/>
      <c r="H368" s="1695"/>
      <c r="I368" s="1695"/>
      <c r="J368" s="1695"/>
      <c r="K368" s="1695"/>
      <c r="L368" s="1695"/>
      <c r="M368" s="1695"/>
      <c r="N368" s="1695"/>
      <c r="O368" s="1695"/>
      <c r="P368" s="1695"/>
      <c r="Q368" s="1695"/>
      <c r="R368" s="1695"/>
      <c r="S368" s="1695"/>
      <c r="T368" s="1695"/>
      <c r="U368" s="1695"/>
      <c r="V368" s="1695"/>
      <c r="W368" s="1695"/>
      <c r="X368" s="1695"/>
      <c r="Y368" s="1695"/>
      <c r="Z368" s="1695"/>
      <c r="AA368" s="1695"/>
      <c r="AB368" s="1695"/>
      <c r="AC368" s="1695"/>
      <c r="AD368" s="1695"/>
      <c r="AE368" s="1695"/>
      <c r="AF368" s="1695"/>
      <c r="AG368" s="1695"/>
      <c r="AH368" s="1695"/>
      <c r="AI368" s="1695"/>
      <c r="AJ368" s="1695"/>
      <c r="AK368" s="27"/>
      <c r="AL368" s="27"/>
      <c r="AM368" s="27"/>
      <c r="AN368" s="279"/>
      <c r="AO368" s="685" t="s">
        <v>905</v>
      </c>
      <c r="AP368" s="71">
        <f>IF(C409="Yes",7,0)</f>
        <v>0</v>
      </c>
    </row>
    <row r="369" spans="1:153" s="4" customFormat="1" ht="12.75" customHeight="1">
      <c r="A369" s="27"/>
      <c r="B369" s="26"/>
      <c r="C369" s="1695" t="s">
        <v>1817</v>
      </c>
      <c r="D369" s="1695"/>
      <c r="E369" s="1695"/>
      <c r="F369" s="1695"/>
      <c r="G369" s="1695"/>
      <c r="H369" s="1695"/>
      <c r="I369" s="1695"/>
      <c r="J369" s="1695"/>
      <c r="K369" s="1695"/>
      <c r="L369" s="1695"/>
      <c r="M369" s="1695"/>
      <c r="N369" s="1695"/>
      <c r="O369" s="1695"/>
      <c r="P369" s="1695"/>
      <c r="Q369" s="1695"/>
      <c r="R369" s="1695"/>
      <c r="S369" s="1695"/>
      <c r="T369" s="1695"/>
      <c r="U369" s="1695"/>
      <c r="V369" s="1695"/>
      <c r="W369" s="1695"/>
      <c r="X369" s="1695"/>
      <c r="Y369" s="1695"/>
      <c r="Z369" s="1695"/>
      <c r="AA369" s="1695"/>
      <c r="AB369" s="1695"/>
      <c r="AC369" s="1695"/>
      <c r="AD369" s="1695"/>
      <c r="AE369" s="1695"/>
      <c r="AF369" s="1695"/>
      <c r="AG369" s="1695"/>
      <c r="AH369" s="1695"/>
      <c r="AI369" s="1695"/>
      <c r="AJ369" s="1695"/>
      <c r="AK369" s="27"/>
      <c r="AL369" s="27"/>
      <c r="AM369" s="27"/>
      <c r="AN369" s="279"/>
      <c r="AO369" s="279"/>
      <c r="AP369" s="71">
        <f>IF(C411="Yes",5,0)</f>
        <v>0</v>
      </c>
    </row>
    <row r="370" spans="1:153" s="4" customFormat="1" ht="12.75" customHeight="1">
      <c r="A370" s="27"/>
      <c r="B370" s="26"/>
      <c r="C370" s="1695"/>
      <c r="D370" s="1695"/>
      <c r="E370" s="1695"/>
      <c r="F370" s="1695"/>
      <c r="G370" s="1695"/>
      <c r="H370" s="1695"/>
      <c r="I370" s="1695"/>
      <c r="J370" s="1695"/>
      <c r="K370" s="1695"/>
      <c r="L370" s="1695"/>
      <c r="M370" s="1695"/>
      <c r="N370" s="1695"/>
      <c r="O370" s="1695"/>
      <c r="P370" s="1695"/>
      <c r="Q370" s="1695"/>
      <c r="R370" s="1695"/>
      <c r="S370" s="1695"/>
      <c r="T370" s="1695"/>
      <c r="U370" s="1695"/>
      <c r="V370" s="1695"/>
      <c r="W370" s="1695"/>
      <c r="X370" s="1695"/>
      <c r="Y370" s="1695"/>
      <c r="Z370" s="1695"/>
      <c r="AA370" s="1695"/>
      <c r="AB370" s="1695"/>
      <c r="AC370" s="1695"/>
      <c r="AD370" s="1695"/>
      <c r="AE370" s="1695"/>
      <c r="AF370" s="1695"/>
      <c r="AG370" s="1695"/>
      <c r="AH370" s="1695"/>
      <c r="AI370" s="1695"/>
      <c r="AJ370" s="1695"/>
      <c r="AK370" s="27"/>
      <c r="AL370" s="27"/>
      <c r="AM370" s="27"/>
      <c r="AN370" s="279"/>
      <c r="AO370" s="279"/>
      <c r="AP370" s="71"/>
    </row>
    <row r="371" spans="1:153" s="4" customFormat="1" ht="12.75" customHeight="1">
      <c r="A371" s="27"/>
      <c r="B371" s="26"/>
      <c r="C371" s="1695"/>
      <c r="D371" s="1695"/>
      <c r="E371" s="1695"/>
      <c r="F371" s="1695"/>
      <c r="G371" s="1695"/>
      <c r="H371" s="1695"/>
      <c r="I371" s="1695"/>
      <c r="J371" s="1695"/>
      <c r="K371" s="1695"/>
      <c r="L371" s="1695"/>
      <c r="M371" s="1695"/>
      <c r="N371" s="1695"/>
      <c r="O371" s="1695"/>
      <c r="P371" s="1695"/>
      <c r="Q371" s="1695"/>
      <c r="R371" s="1695"/>
      <c r="S371" s="1695"/>
      <c r="T371" s="1695"/>
      <c r="U371" s="1695"/>
      <c r="V371" s="1695"/>
      <c r="W371" s="1695"/>
      <c r="X371" s="1695"/>
      <c r="Y371" s="1695"/>
      <c r="Z371" s="1695"/>
      <c r="AA371" s="1695"/>
      <c r="AB371" s="1695"/>
      <c r="AC371" s="1695"/>
      <c r="AD371" s="1695"/>
      <c r="AE371" s="1695"/>
      <c r="AF371" s="1695"/>
      <c r="AG371" s="1695"/>
      <c r="AH371" s="1695"/>
      <c r="AI371" s="1695"/>
      <c r="AJ371" s="1695"/>
      <c r="AK371" s="27"/>
      <c r="AL371" s="27"/>
      <c r="AM371" s="27"/>
      <c r="AN371" s="279"/>
      <c r="AO371" s="685" t="s">
        <v>430</v>
      </c>
      <c r="AP371" s="71">
        <f>IF(C419="Yes",5,0)</f>
        <v>0</v>
      </c>
    </row>
    <row r="372" spans="1:153" s="4" customFormat="1" ht="11.85" customHeight="1">
      <c r="A372" s="27"/>
      <c r="B372" s="26"/>
      <c r="C372" s="1695"/>
      <c r="D372" s="1695"/>
      <c r="E372" s="1695"/>
      <c r="F372" s="1695"/>
      <c r="G372" s="1695"/>
      <c r="H372" s="1695"/>
      <c r="I372" s="1695"/>
      <c r="J372" s="1695"/>
      <c r="K372" s="1695"/>
      <c r="L372" s="1695"/>
      <c r="M372" s="1695"/>
      <c r="N372" s="1695"/>
      <c r="O372" s="1695"/>
      <c r="P372" s="1695"/>
      <c r="Q372" s="1695"/>
      <c r="R372" s="1695"/>
      <c r="S372" s="1695"/>
      <c r="T372" s="1695"/>
      <c r="U372" s="1695"/>
      <c r="V372" s="1695"/>
      <c r="W372" s="1695"/>
      <c r="X372" s="1695"/>
      <c r="Y372" s="1695"/>
      <c r="Z372" s="1695"/>
      <c r="AA372" s="1695"/>
      <c r="AB372" s="1695"/>
      <c r="AC372" s="1695"/>
      <c r="AD372" s="1695"/>
      <c r="AE372" s="1695"/>
      <c r="AF372" s="1695"/>
      <c r="AG372" s="1695"/>
      <c r="AH372" s="1695"/>
      <c r="AI372" s="1695"/>
      <c r="AJ372" s="1695"/>
      <c r="AK372" s="27"/>
      <c r="AL372" s="27"/>
      <c r="AM372" s="27"/>
      <c r="AN372" s="279"/>
      <c r="AO372" s="279"/>
      <c r="AP372" s="71">
        <f>IF(C421="Yes",3,0)</f>
        <v>0</v>
      </c>
    </row>
    <row r="373" spans="1:153" s="4" customFormat="1" ht="12.6" customHeight="1">
      <c r="A373" s="27"/>
      <c r="B373" s="26"/>
      <c r="C373" s="1695"/>
      <c r="D373" s="1695"/>
      <c r="E373" s="1695"/>
      <c r="F373" s="1695"/>
      <c r="G373" s="1695"/>
      <c r="H373" s="1695"/>
      <c r="I373" s="1695"/>
      <c r="J373" s="1695"/>
      <c r="K373" s="1695"/>
      <c r="L373" s="1695"/>
      <c r="M373" s="1695"/>
      <c r="N373" s="1695"/>
      <c r="O373" s="1695"/>
      <c r="P373" s="1695"/>
      <c r="Q373" s="1695"/>
      <c r="R373" s="1695"/>
      <c r="S373" s="1695"/>
      <c r="T373" s="1695"/>
      <c r="U373" s="1695"/>
      <c r="V373" s="1695"/>
      <c r="W373" s="1695"/>
      <c r="X373" s="1695"/>
      <c r="Y373" s="1695"/>
      <c r="Z373" s="1695"/>
      <c r="AA373" s="1695"/>
      <c r="AB373" s="1695"/>
      <c r="AC373" s="1695"/>
      <c r="AD373" s="1695"/>
      <c r="AE373" s="1695"/>
      <c r="AF373" s="1695"/>
      <c r="AG373" s="1695"/>
      <c r="AH373" s="1695"/>
      <c r="AI373" s="1695"/>
      <c r="AJ373" s="1695"/>
      <c r="AK373" s="27"/>
      <c r="AL373" s="27"/>
      <c r="AM373" s="27"/>
      <c r="AN373" s="279"/>
      <c r="AO373" s="279"/>
      <c r="AP373" s="71"/>
    </row>
    <row r="374" spans="1:153" s="4" customFormat="1" ht="12.75" customHeight="1">
      <c r="A374" s="27"/>
      <c r="B374" s="26"/>
      <c r="C374" s="1695"/>
      <c r="D374" s="1695"/>
      <c r="E374" s="1695"/>
      <c r="F374" s="1695"/>
      <c r="G374" s="1695"/>
      <c r="H374" s="1695"/>
      <c r="I374" s="1695"/>
      <c r="J374" s="1695"/>
      <c r="K374" s="1695"/>
      <c r="L374" s="1695"/>
      <c r="M374" s="1695"/>
      <c r="N374" s="1695"/>
      <c r="O374" s="1695"/>
      <c r="P374" s="1695"/>
      <c r="Q374" s="1695"/>
      <c r="R374" s="1695"/>
      <c r="S374" s="1695"/>
      <c r="T374" s="1695"/>
      <c r="U374" s="1695"/>
      <c r="V374" s="1695"/>
      <c r="W374" s="1695"/>
      <c r="X374" s="1695"/>
      <c r="Y374" s="1695"/>
      <c r="Z374" s="1695"/>
      <c r="AA374" s="1695"/>
      <c r="AB374" s="1695"/>
      <c r="AC374" s="1695"/>
      <c r="AD374" s="1695"/>
      <c r="AE374" s="1695"/>
      <c r="AF374" s="1695"/>
      <c r="AG374" s="1695"/>
      <c r="AH374" s="1695"/>
      <c r="AI374" s="1695"/>
      <c r="AJ374" s="1695"/>
      <c r="AK374" s="27"/>
      <c r="AL374" s="27"/>
      <c r="AM374" s="27"/>
      <c r="AN374" s="279"/>
      <c r="AO374" s="685" t="s">
        <v>170</v>
      </c>
      <c r="AP374" s="71">
        <f>IF(C424="Yes",5,0)</f>
        <v>0</v>
      </c>
    </row>
    <row r="375" spans="1:153" s="4" customFormat="1" ht="12.75" customHeight="1">
      <c r="A375" s="27"/>
      <c r="B375" s="26"/>
      <c r="C375" s="1695"/>
      <c r="D375" s="1695"/>
      <c r="E375" s="1695"/>
      <c r="F375" s="1695"/>
      <c r="G375" s="1695"/>
      <c r="H375" s="1695"/>
      <c r="I375" s="1695"/>
      <c r="J375" s="1695"/>
      <c r="K375" s="1695"/>
      <c r="L375" s="1695"/>
      <c r="M375" s="1695"/>
      <c r="N375" s="1695"/>
      <c r="O375" s="1695"/>
      <c r="P375" s="1695"/>
      <c r="Q375" s="1695"/>
      <c r="R375" s="1695"/>
      <c r="S375" s="1695"/>
      <c r="T375" s="1695"/>
      <c r="U375" s="1695"/>
      <c r="V375" s="1695"/>
      <c r="W375" s="1695"/>
      <c r="X375" s="1695"/>
      <c r="Y375" s="1695"/>
      <c r="Z375" s="1695"/>
      <c r="AA375" s="1695"/>
      <c r="AB375" s="1695"/>
      <c r="AC375" s="1695"/>
      <c r="AD375" s="1695"/>
      <c r="AE375" s="1695"/>
      <c r="AF375" s="1695"/>
      <c r="AG375" s="1695"/>
      <c r="AH375" s="1695"/>
      <c r="AI375" s="1695"/>
      <c r="AJ375" s="1695"/>
      <c r="AK375" s="27"/>
      <c r="AL375" s="27"/>
      <c r="AM375" s="27"/>
      <c r="AN375" s="279"/>
      <c r="AO375" s="685" t="s">
        <v>433</v>
      </c>
      <c r="AP375" s="71">
        <f>IF(C433="Yes",5,0)</f>
        <v>0</v>
      </c>
    </row>
    <row r="376" spans="1:153" s="4" customFormat="1" ht="12.75" customHeight="1">
      <c r="A376" s="27"/>
      <c r="B376" s="26"/>
      <c r="C376" s="1695" t="s">
        <v>1818</v>
      </c>
      <c r="D376" s="1695"/>
      <c r="E376" s="1695"/>
      <c r="F376" s="1695"/>
      <c r="G376" s="1695"/>
      <c r="H376" s="1695"/>
      <c r="I376" s="1695"/>
      <c r="J376" s="1695"/>
      <c r="K376" s="1695"/>
      <c r="L376" s="1695"/>
      <c r="M376" s="1695"/>
      <c r="N376" s="1695"/>
      <c r="O376" s="1695"/>
      <c r="P376" s="1695"/>
      <c r="Q376" s="1695"/>
      <c r="R376" s="1695"/>
      <c r="S376" s="1695"/>
      <c r="T376" s="1695"/>
      <c r="U376" s="1695"/>
      <c r="V376" s="1695"/>
      <c r="W376" s="1695"/>
      <c r="X376" s="1695"/>
      <c r="Y376" s="1695"/>
      <c r="Z376" s="1695"/>
      <c r="AA376" s="1695"/>
      <c r="AB376" s="1695"/>
      <c r="AC376" s="1695"/>
      <c r="AD376" s="1695"/>
      <c r="AE376" s="1695"/>
      <c r="AF376" s="1695"/>
      <c r="AG376" s="1695"/>
      <c r="AH376" s="1695"/>
      <c r="AI376" s="1695"/>
      <c r="AJ376" s="1695"/>
      <c r="AK376" s="27"/>
      <c r="AL376" s="27"/>
      <c r="AM376" s="27"/>
      <c r="AN376" s="279"/>
      <c r="AO376" s="279"/>
      <c r="AP376" s="71">
        <f>IF(C435="Yes",3,0)</f>
        <v>0</v>
      </c>
    </row>
    <row r="377" spans="1:153" s="4" customFormat="1" ht="12.75" customHeight="1">
      <c r="A377" s="27"/>
      <c r="B377" s="26"/>
      <c r="C377" s="1695"/>
      <c r="D377" s="1695"/>
      <c r="E377" s="1695"/>
      <c r="F377" s="1695"/>
      <c r="G377" s="1695"/>
      <c r="H377" s="1695"/>
      <c r="I377" s="1695"/>
      <c r="J377" s="1695"/>
      <c r="K377" s="1695"/>
      <c r="L377" s="1695"/>
      <c r="M377" s="1695"/>
      <c r="N377" s="1695"/>
      <c r="O377" s="1695"/>
      <c r="P377" s="1695"/>
      <c r="Q377" s="1695"/>
      <c r="R377" s="1695"/>
      <c r="S377" s="1695"/>
      <c r="T377" s="1695"/>
      <c r="U377" s="1695"/>
      <c r="V377" s="1695"/>
      <c r="W377" s="1695"/>
      <c r="X377" s="1695"/>
      <c r="Y377" s="1695"/>
      <c r="Z377" s="1695"/>
      <c r="AA377" s="1695"/>
      <c r="AB377" s="1695"/>
      <c r="AC377" s="1695"/>
      <c r="AD377" s="1695"/>
      <c r="AE377" s="1695"/>
      <c r="AF377" s="1695"/>
      <c r="AG377" s="1695"/>
      <c r="AH377" s="1695"/>
      <c r="AI377" s="1695"/>
      <c r="AJ377" s="1695"/>
      <c r="AK377" s="27"/>
      <c r="AL377" s="27"/>
      <c r="AM377" s="27"/>
      <c r="AN377" s="279"/>
      <c r="AO377" s="686"/>
      <c r="AP377" s="55"/>
    </row>
    <row r="378" spans="1:153" s="4" customFormat="1" ht="68.099999999999994" customHeight="1">
      <c r="A378" s="27"/>
      <c r="B378" s="26"/>
      <c r="C378" s="1695"/>
      <c r="D378" s="1695"/>
      <c r="E378" s="1695"/>
      <c r="F378" s="1695"/>
      <c r="G378" s="1695"/>
      <c r="H378" s="1695"/>
      <c r="I378" s="1695"/>
      <c r="J378" s="1695"/>
      <c r="K378" s="1695"/>
      <c r="L378" s="1695"/>
      <c r="M378" s="1695"/>
      <c r="N378" s="1695"/>
      <c r="O378" s="1695"/>
      <c r="P378" s="1695"/>
      <c r="Q378" s="1695"/>
      <c r="R378" s="1695"/>
      <c r="S378" s="1695"/>
      <c r="T378" s="1695"/>
      <c r="U378" s="1695"/>
      <c r="V378" s="1695"/>
      <c r="W378" s="1695"/>
      <c r="X378" s="1695"/>
      <c r="Y378" s="1695"/>
      <c r="Z378" s="1695"/>
      <c r="AA378" s="1695"/>
      <c r="AB378" s="1695"/>
      <c r="AC378" s="1695"/>
      <c r="AD378" s="1695"/>
      <c r="AE378" s="1695"/>
      <c r="AF378" s="1695"/>
      <c r="AG378" s="1695"/>
      <c r="AH378" s="1695"/>
      <c r="AI378" s="1695"/>
      <c r="AJ378" s="1695"/>
      <c r="AK378" s="27"/>
      <c r="AL378" s="27"/>
      <c r="AM378" s="27"/>
      <c r="AN378" s="279"/>
      <c r="AO378" s="687" t="s">
        <v>608</v>
      </c>
      <c r="AP378" s="166">
        <f>SUM(AP364:AP377)</f>
        <v>10</v>
      </c>
      <c r="AQ378" s="1435">
        <f>IF(AP378&gt;0,AP378,0)</f>
        <v>10</v>
      </c>
      <c r="AR378" s="1435"/>
    </row>
    <row r="379" spans="1:153" s="4" customFormat="1" ht="12.6" customHeight="1">
      <c r="A379" s="27"/>
      <c r="B379" s="26"/>
      <c r="C379" s="4" t="s">
        <v>1482</v>
      </c>
      <c r="AF379" s="27"/>
      <c r="AG379" s="27"/>
      <c r="AH379" s="27"/>
      <c r="AI379" s="27"/>
      <c r="AJ379" s="27"/>
      <c r="AK379" s="27"/>
      <c r="AL379" s="27"/>
      <c r="AM379" s="27"/>
      <c r="AN379" s="279"/>
      <c r="AO379" s="685" t="s">
        <v>740</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915">
        <f>Application!CQ657-U381</f>
        <v>71</v>
      </c>
      <c r="V380" s="1915"/>
      <c r="W380" s="1915"/>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916">
        <f>IF(Application!D214="SRO",Application!CQ636,Application!AG741)</f>
        <v>18</v>
      </c>
      <c r="V381" s="1916"/>
      <c r="W381" s="1916"/>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713" t="s">
        <v>1764</v>
      </c>
      <c r="G385" s="1713"/>
      <c r="H385" s="1713"/>
      <c r="I385" s="1713"/>
      <c r="J385" s="1713"/>
      <c r="K385" s="1713"/>
      <c r="L385" s="1713"/>
      <c r="M385" s="1713"/>
      <c r="N385" s="1713"/>
      <c r="O385" s="1713"/>
      <c r="P385" s="1713"/>
      <c r="Q385" s="1713"/>
      <c r="R385" s="1713"/>
      <c r="S385" s="1713"/>
      <c r="T385" s="1713"/>
      <c r="U385" s="1713"/>
      <c r="V385" s="1713"/>
      <c r="W385" s="1713"/>
      <c r="X385" s="1713"/>
      <c r="Y385" s="1713"/>
      <c r="Z385" s="1713"/>
      <c r="AA385" s="1713"/>
      <c r="AB385" s="1713"/>
      <c r="AC385" s="1713"/>
      <c r="AD385" s="1713"/>
      <c r="AE385" s="1713"/>
      <c r="AF385" s="1713"/>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11"/>
      <c r="G386" s="1711"/>
      <c r="H386" s="1711"/>
      <c r="I386" s="1711"/>
      <c r="J386" s="1711"/>
      <c r="K386" s="1711"/>
      <c r="L386" s="1711"/>
      <c r="M386" s="1711"/>
      <c r="N386" s="1711"/>
      <c r="O386" s="1711"/>
      <c r="P386" s="1711"/>
      <c r="Q386" s="1711"/>
      <c r="R386" s="1711"/>
      <c r="S386" s="1711"/>
      <c r="T386" s="1711"/>
      <c r="U386" s="1711"/>
      <c r="V386" s="1711"/>
      <c r="W386" s="1711"/>
      <c r="X386" s="1711"/>
      <c r="Y386" s="1711"/>
      <c r="Z386" s="1711"/>
      <c r="AA386" s="1711"/>
      <c r="AB386" s="1711"/>
      <c r="AC386" s="1711"/>
      <c r="AD386" s="1711"/>
      <c r="AE386" s="1711"/>
      <c r="AF386" s="1711"/>
      <c r="AG386" s="3"/>
      <c r="AH386" s="3"/>
      <c r="AI386" s="3"/>
      <c r="AJ386" s="3"/>
      <c r="AK386" s="3"/>
      <c r="AL386" s="778"/>
      <c r="AM386"/>
      <c r="AN386" s="279"/>
      <c r="AO386" s="685" t="s">
        <v>173</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11"/>
      <c r="G387" s="1711"/>
      <c r="H387" s="1711"/>
      <c r="I387" s="1711"/>
      <c r="J387" s="1711"/>
      <c r="K387" s="1711"/>
      <c r="L387" s="1711"/>
      <c r="M387" s="1711"/>
      <c r="N387" s="1711"/>
      <c r="O387" s="1711"/>
      <c r="P387" s="1711"/>
      <c r="Q387" s="1711"/>
      <c r="R387" s="1711"/>
      <c r="S387" s="1711"/>
      <c r="T387" s="1711"/>
      <c r="U387" s="1711"/>
      <c r="V387" s="1711"/>
      <c r="W387" s="1711"/>
      <c r="X387" s="1711"/>
      <c r="Y387" s="1711"/>
      <c r="Z387" s="1711"/>
      <c r="AA387" s="1711"/>
      <c r="AB387" s="1711"/>
      <c r="AC387" s="1711"/>
      <c r="AD387" s="1711"/>
      <c r="AE387" s="1711"/>
      <c r="AF387" s="1711"/>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11"/>
      <c r="G388" s="1711"/>
      <c r="H388" s="1711"/>
      <c r="I388" s="1711"/>
      <c r="J388" s="1711"/>
      <c r="K388" s="1711"/>
      <c r="L388" s="1711"/>
      <c r="M388" s="1711"/>
      <c r="N388" s="1711"/>
      <c r="O388" s="1711"/>
      <c r="P388" s="1711"/>
      <c r="Q388" s="1711"/>
      <c r="R388" s="1711"/>
      <c r="S388" s="1711"/>
      <c r="T388" s="1711"/>
      <c r="U388" s="1711"/>
      <c r="V388" s="1711"/>
      <c r="W388" s="1711"/>
      <c r="X388" s="1711"/>
      <c r="Y388" s="1711"/>
      <c r="Z388" s="1711"/>
      <c r="AA388" s="1711"/>
      <c r="AB388" s="1711"/>
      <c r="AC388" s="1711"/>
      <c r="AD388" s="1711"/>
      <c r="AE388" s="1711"/>
      <c r="AF388" s="1711"/>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107</v>
      </c>
      <c r="D389" s="1036"/>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093" t="s">
        <v>318</v>
      </c>
      <c r="AG389" s="1093"/>
      <c r="AH389" s="1093"/>
      <c r="AI389" s="1093"/>
      <c r="AJ389" s="1093"/>
      <c r="AK389" s="1093"/>
      <c r="AL389" s="1694"/>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0</v>
      </c>
      <c r="AQ391" s="1435">
        <f>IF(AP391&gt;0,AP391,0)</f>
        <v>0</v>
      </c>
      <c r="AR391" s="1435"/>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713" t="s">
        <v>1763</v>
      </c>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11"/>
      <c r="G396" s="1711"/>
      <c r="H396" s="1711"/>
      <c r="I396" s="1711"/>
      <c r="J396" s="1711"/>
      <c r="K396" s="1711"/>
      <c r="L396" s="1711"/>
      <c r="M396" s="1711"/>
      <c r="N396" s="1711"/>
      <c r="O396" s="1711"/>
      <c r="P396" s="1711"/>
      <c r="Q396" s="1711"/>
      <c r="R396" s="1711"/>
      <c r="S396" s="1711"/>
      <c r="T396" s="1711"/>
      <c r="U396" s="1711"/>
      <c r="V396" s="1711"/>
      <c r="W396" s="1711"/>
      <c r="X396" s="1711"/>
      <c r="Y396" s="1711"/>
      <c r="Z396" s="1711"/>
      <c r="AA396" s="1711"/>
      <c r="AB396" s="1711"/>
      <c r="AC396" s="1711"/>
      <c r="AD396" s="1711"/>
      <c r="AE396" s="1711"/>
      <c r="AF396" s="1711"/>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11"/>
      <c r="G397" s="1711"/>
      <c r="H397" s="1711"/>
      <c r="I397" s="1711"/>
      <c r="J397" s="1711"/>
      <c r="K397" s="1711"/>
      <c r="L397" s="1711"/>
      <c r="M397" s="1711"/>
      <c r="N397" s="1711"/>
      <c r="O397" s="1711"/>
      <c r="P397" s="1711"/>
      <c r="Q397" s="1711"/>
      <c r="R397" s="1711"/>
      <c r="S397" s="1711"/>
      <c r="T397" s="1711"/>
      <c r="U397" s="1711"/>
      <c r="V397" s="1711"/>
      <c r="W397" s="1711"/>
      <c r="X397" s="1711"/>
      <c r="Y397" s="1711"/>
      <c r="Z397" s="1711"/>
      <c r="AA397" s="1711"/>
      <c r="AB397" s="1711"/>
      <c r="AC397" s="1711"/>
      <c r="AD397" s="1711"/>
      <c r="AE397" s="1711"/>
      <c r="AF397" s="1711"/>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11"/>
      <c r="G398" s="1711"/>
      <c r="H398" s="1711"/>
      <c r="I398" s="1711"/>
      <c r="J398" s="1711"/>
      <c r="K398" s="1711"/>
      <c r="L398" s="1711"/>
      <c r="M398" s="1711"/>
      <c r="N398" s="1711"/>
      <c r="O398" s="1711"/>
      <c r="P398" s="1711"/>
      <c r="Q398" s="1711"/>
      <c r="R398" s="1711"/>
      <c r="S398" s="1711"/>
      <c r="T398" s="1711"/>
      <c r="U398" s="1711"/>
      <c r="V398" s="1711"/>
      <c r="W398" s="1711"/>
      <c r="X398" s="1711"/>
      <c r="Y398" s="1711"/>
      <c r="Z398" s="1711"/>
      <c r="AA398" s="1711"/>
      <c r="AB398" s="1711"/>
      <c r="AC398" s="1711"/>
      <c r="AD398" s="1711"/>
      <c r="AE398" s="1711"/>
      <c r="AF398" s="1711"/>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96" t="s">
        <v>107</v>
      </c>
      <c r="D399" s="1036"/>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093" t="s">
        <v>318</v>
      </c>
      <c r="AG399" s="1093"/>
      <c r="AH399" s="1093"/>
      <c r="AI399" s="1093"/>
      <c r="AJ399" s="1093"/>
      <c r="AK399" s="1093"/>
      <c r="AL399" s="1694"/>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416"/>
      <c r="D401" s="1416"/>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093"/>
      <c r="AG401" s="1093"/>
      <c r="AH401" s="1093"/>
      <c r="AI401" s="1093"/>
      <c r="AJ401" s="1093"/>
      <c r="AK401" s="1093"/>
      <c r="AL401" s="1093"/>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749" t="s">
        <v>1924</v>
      </c>
      <c r="G404" s="1749"/>
      <c r="H404" s="1749"/>
      <c r="I404" s="1749"/>
      <c r="J404" s="1749"/>
      <c r="K404" s="1749"/>
      <c r="L404" s="1749"/>
      <c r="M404" s="1749"/>
      <c r="N404" s="1749"/>
      <c r="O404" s="1749"/>
      <c r="P404" s="1749"/>
      <c r="Q404" s="1749"/>
      <c r="R404" s="1749"/>
      <c r="S404" s="1749"/>
      <c r="T404" s="1749"/>
      <c r="U404" s="1749"/>
      <c r="V404" s="1749"/>
      <c r="W404" s="1749"/>
      <c r="X404" s="1749"/>
      <c r="Y404" s="1749"/>
      <c r="Z404" s="1749"/>
      <c r="AA404" s="1749"/>
      <c r="AB404" s="1749"/>
      <c r="AC404" s="1749"/>
      <c r="AD404" s="1749"/>
      <c r="AE404" s="1749"/>
      <c r="AF404" s="1749"/>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50"/>
      <c r="G405" s="1750"/>
      <c r="H405" s="1750"/>
      <c r="I405" s="1750"/>
      <c r="J405" s="1750"/>
      <c r="K405" s="1750"/>
      <c r="L405" s="1750"/>
      <c r="M405" s="1750"/>
      <c r="N405" s="1750"/>
      <c r="O405" s="1750"/>
      <c r="P405" s="1750"/>
      <c r="Q405" s="1750"/>
      <c r="R405" s="1750"/>
      <c r="S405" s="1750"/>
      <c r="T405" s="1750"/>
      <c r="U405" s="1750"/>
      <c r="V405" s="1750"/>
      <c r="W405" s="1750"/>
      <c r="X405" s="1750"/>
      <c r="Y405" s="1750"/>
      <c r="Z405" s="1750"/>
      <c r="AA405" s="1750"/>
      <c r="AB405" s="1750"/>
      <c r="AC405" s="1750"/>
      <c r="AD405" s="1750"/>
      <c r="AE405" s="1750"/>
      <c r="AF405" s="1750"/>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50"/>
      <c r="G406" s="1750"/>
      <c r="H406" s="1750"/>
      <c r="I406" s="1750"/>
      <c r="J406" s="1750"/>
      <c r="K406" s="1750"/>
      <c r="L406" s="1750"/>
      <c r="M406" s="1750"/>
      <c r="N406" s="1750"/>
      <c r="O406" s="1750"/>
      <c r="P406" s="1750"/>
      <c r="Q406" s="1750"/>
      <c r="R406" s="1750"/>
      <c r="S406" s="1750"/>
      <c r="T406" s="1750"/>
      <c r="U406" s="1750"/>
      <c r="V406" s="1750"/>
      <c r="W406" s="1750"/>
      <c r="X406" s="1750"/>
      <c r="Y406" s="1750"/>
      <c r="Z406" s="1750"/>
      <c r="AA406" s="1750"/>
      <c r="AB406" s="1750"/>
      <c r="AC406" s="1750"/>
      <c r="AD406" s="1750"/>
      <c r="AE406" s="1750"/>
      <c r="AF406" s="1750"/>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50"/>
      <c r="G407" s="1750"/>
      <c r="H407" s="1750"/>
      <c r="I407" s="1750"/>
      <c r="J407" s="1750"/>
      <c r="K407" s="1750"/>
      <c r="L407" s="1750"/>
      <c r="M407" s="1750"/>
      <c r="N407" s="1750"/>
      <c r="O407" s="1750"/>
      <c r="P407" s="1750"/>
      <c r="Q407" s="1750"/>
      <c r="R407" s="1750"/>
      <c r="S407" s="1750"/>
      <c r="T407" s="1750"/>
      <c r="U407" s="1750"/>
      <c r="V407" s="1750"/>
      <c r="W407" s="1750"/>
      <c r="X407" s="1750"/>
      <c r="Y407" s="1750"/>
      <c r="Z407" s="1750"/>
      <c r="AA407" s="1750"/>
      <c r="AB407" s="1750"/>
      <c r="AC407" s="1750"/>
      <c r="AD407" s="1750"/>
      <c r="AE407" s="1750"/>
      <c r="AF407" s="1750"/>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50"/>
      <c r="G408" s="1750"/>
      <c r="H408" s="1750"/>
      <c r="I408" s="1750"/>
      <c r="J408" s="1750"/>
      <c r="K408" s="1750"/>
      <c r="L408" s="1750"/>
      <c r="M408" s="1750"/>
      <c r="N408" s="1750"/>
      <c r="O408" s="1750"/>
      <c r="P408" s="1750"/>
      <c r="Q408" s="1750"/>
      <c r="R408" s="1750"/>
      <c r="S408" s="1750"/>
      <c r="T408" s="1750"/>
      <c r="U408" s="1750"/>
      <c r="V408" s="1750"/>
      <c r="W408" s="1750"/>
      <c r="X408" s="1750"/>
      <c r="Y408" s="1750"/>
      <c r="Z408" s="1750"/>
      <c r="AA408" s="1750"/>
      <c r="AB408" s="1750"/>
      <c r="AC408" s="1750"/>
      <c r="AD408" s="1750"/>
      <c r="AE408" s="1750"/>
      <c r="AF408" s="1750"/>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96" t="s">
        <v>123</v>
      </c>
      <c r="D409" s="1036"/>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093" t="s">
        <v>961</v>
      </c>
      <c r="AG409" s="1093"/>
      <c r="AH409" s="1093"/>
      <c r="AI409" s="1093"/>
      <c r="AJ409" s="1093"/>
      <c r="AK409" s="1093"/>
      <c r="AL409" s="1694"/>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96" t="s">
        <v>123</v>
      </c>
      <c r="D411" s="1036"/>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093" t="s">
        <v>318</v>
      </c>
      <c r="AG411" s="1093"/>
      <c r="AH411" s="1093"/>
      <c r="AI411" s="1093"/>
      <c r="AJ411" s="1093"/>
      <c r="AK411" s="1093"/>
      <c r="AL411" s="1694"/>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713" t="s">
        <v>1762</v>
      </c>
      <c r="G415" s="1713"/>
      <c r="H415" s="1713"/>
      <c r="I415" s="1713"/>
      <c r="J415" s="1713"/>
      <c r="K415" s="1713"/>
      <c r="L415" s="1713"/>
      <c r="M415" s="1713"/>
      <c r="N415" s="1713"/>
      <c r="O415" s="1713"/>
      <c r="P415" s="1713"/>
      <c r="Q415" s="1713"/>
      <c r="R415" s="1713"/>
      <c r="S415" s="1713"/>
      <c r="T415" s="1713"/>
      <c r="U415" s="1713"/>
      <c r="V415" s="1713"/>
      <c r="W415" s="1713"/>
      <c r="X415" s="1713"/>
      <c r="Y415" s="1713"/>
      <c r="Z415" s="1713"/>
      <c r="AA415" s="1713"/>
      <c r="AB415" s="1713"/>
      <c r="AC415" s="1713"/>
      <c r="AD415" s="1713"/>
      <c r="AE415" s="1713"/>
      <c r="AF415" s="1713"/>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11"/>
      <c r="G416" s="1711"/>
      <c r="H416" s="1711"/>
      <c r="I416" s="1711"/>
      <c r="J416" s="1711"/>
      <c r="K416" s="1711"/>
      <c r="L416" s="1711"/>
      <c r="M416" s="1711"/>
      <c r="N416" s="1711"/>
      <c r="O416" s="1711"/>
      <c r="P416" s="1711"/>
      <c r="Q416" s="1711"/>
      <c r="R416" s="1711"/>
      <c r="S416" s="1711"/>
      <c r="T416" s="1711"/>
      <c r="U416" s="1711"/>
      <c r="V416" s="1711"/>
      <c r="W416" s="1711"/>
      <c r="X416" s="1711"/>
      <c r="Y416" s="1711"/>
      <c r="Z416" s="1711"/>
      <c r="AA416" s="1711"/>
      <c r="AB416" s="1711"/>
      <c r="AC416" s="1711"/>
      <c r="AD416" s="1711"/>
      <c r="AE416" s="1711"/>
      <c r="AF416" s="1711"/>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11"/>
      <c r="G417" s="1711"/>
      <c r="H417" s="1711"/>
      <c r="I417" s="1711"/>
      <c r="J417" s="1711"/>
      <c r="K417" s="1711"/>
      <c r="L417" s="1711"/>
      <c r="M417" s="1711"/>
      <c r="N417" s="1711"/>
      <c r="O417" s="1711"/>
      <c r="P417" s="1711"/>
      <c r="Q417" s="1711"/>
      <c r="R417" s="1711"/>
      <c r="S417" s="1711"/>
      <c r="T417" s="1711"/>
      <c r="U417" s="1711"/>
      <c r="V417" s="1711"/>
      <c r="W417" s="1711"/>
      <c r="X417" s="1711"/>
      <c r="Y417" s="1711"/>
      <c r="Z417" s="1711"/>
      <c r="AA417" s="1711"/>
      <c r="AB417" s="1711"/>
      <c r="AC417" s="1711"/>
      <c r="AD417" s="1711"/>
      <c r="AE417" s="1711"/>
      <c r="AF417" s="1711"/>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11"/>
      <c r="G418" s="1711"/>
      <c r="H418" s="1711"/>
      <c r="I418" s="1711"/>
      <c r="J418" s="1711"/>
      <c r="K418" s="1711"/>
      <c r="L418" s="1711"/>
      <c r="M418" s="1711"/>
      <c r="N418" s="1711"/>
      <c r="O418" s="1711"/>
      <c r="P418" s="1711"/>
      <c r="Q418" s="1711"/>
      <c r="R418" s="1711"/>
      <c r="S418" s="1711"/>
      <c r="T418" s="1711"/>
      <c r="U418" s="1711"/>
      <c r="V418" s="1711"/>
      <c r="W418" s="1711"/>
      <c r="X418" s="1711"/>
      <c r="Y418" s="1711"/>
      <c r="Z418" s="1711"/>
      <c r="AA418" s="1711"/>
      <c r="AB418" s="1711"/>
      <c r="AC418" s="1711"/>
      <c r="AD418" s="1711"/>
      <c r="AE418" s="1711"/>
      <c r="AF418" s="1711"/>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96" t="s">
        <v>123</v>
      </c>
      <c r="D419" s="1036"/>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093" t="s">
        <v>318</v>
      </c>
      <c r="AG419" s="1093"/>
      <c r="AH419" s="1093"/>
      <c r="AI419" s="1093"/>
      <c r="AJ419" s="1093"/>
      <c r="AK419" s="1093"/>
      <c r="AL419" s="1694"/>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96" t="s">
        <v>123</v>
      </c>
      <c r="D421" s="1036"/>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093" t="s">
        <v>960</v>
      </c>
      <c r="AG421" s="1093"/>
      <c r="AH421" s="1093"/>
      <c r="AI421" s="1093"/>
      <c r="AJ421" s="1093"/>
      <c r="AK421" s="1093"/>
      <c r="AL421" s="1694"/>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96" t="s">
        <v>123</v>
      </c>
      <c r="D424" s="1036"/>
      <c r="E424" s="695" t="s">
        <v>192</v>
      </c>
      <c r="F424" s="1713" t="s">
        <v>1766</v>
      </c>
      <c r="G424" s="1713"/>
      <c r="H424" s="1713"/>
      <c r="I424" s="1713"/>
      <c r="J424" s="1713"/>
      <c r="K424" s="1713"/>
      <c r="L424" s="1713"/>
      <c r="M424" s="1713"/>
      <c r="N424" s="1713"/>
      <c r="O424" s="1713"/>
      <c r="P424" s="1713"/>
      <c r="Q424" s="1713"/>
      <c r="R424" s="1713"/>
      <c r="S424" s="1713"/>
      <c r="T424" s="1713"/>
      <c r="U424" s="1713"/>
      <c r="V424" s="1713"/>
      <c r="W424" s="1713"/>
      <c r="X424" s="1713"/>
      <c r="Y424" s="1713"/>
      <c r="Z424" s="1713"/>
      <c r="AA424" s="1713"/>
      <c r="AB424" s="1713"/>
      <c r="AC424" s="1713"/>
      <c r="AD424" s="1713"/>
      <c r="AE424" s="1713"/>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11"/>
      <c r="G425" s="1711"/>
      <c r="H425" s="1711"/>
      <c r="I425" s="1711"/>
      <c r="J425" s="1711"/>
      <c r="K425" s="1711"/>
      <c r="L425" s="1711"/>
      <c r="M425" s="1711"/>
      <c r="N425" s="1711"/>
      <c r="O425" s="1711"/>
      <c r="P425" s="1711"/>
      <c r="Q425" s="1711"/>
      <c r="R425" s="1711"/>
      <c r="S425" s="1711"/>
      <c r="T425" s="1711"/>
      <c r="U425" s="1711"/>
      <c r="V425" s="1711"/>
      <c r="W425" s="1711"/>
      <c r="X425" s="1711"/>
      <c r="Y425" s="1711"/>
      <c r="Z425" s="1711"/>
      <c r="AA425" s="1711"/>
      <c r="AB425" s="1711"/>
      <c r="AC425" s="1711"/>
      <c r="AD425" s="1711"/>
      <c r="AE425" s="1711"/>
      <c r="AF425" s="1700" t="s">
        <v>318</v>
      </c>
      <c r="AG425" s="1700"/>
      <c r="AH425" s="1700"/>
      <c r="AI425" s="1700"/>
      <c r="AJ425" s="1700"/>
      <c r="AK425" s="1700"/>
      <c r="AL425" s="1723"/>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11"/>
      <c r="G426" s="1711"/>
      <c r="H426" s="1711"/>
      <c r="I426" s="1711"/>
      <c r="J426" s="1711"/>
      <c r="K426" s="1711"/>
      <c r="L426" s="1711"/>
      <c r="M426" s="1711"/>
      <c r="N426" s="1711"/>
      <c r="O426" s="1711"/>
      <c r="P426" s="1711"/>
      <c r="Q426" s="1711"/>
      <c r="R426" s="1711"/>
      <c r="S426" s="1711"/>
      <c r="T426" s="1711"/>
      <c r="U426" s="1711"/>
      <c r="V426" s="1711"/>
      <c r="W426" s="1711"/>
      <c r="X426" s="1711"/>
      <c r="Y426" s="1711"/>
      <c r="Z426" s="1711"/>
      <c r="AA426" s="1711"/>
      <c r="AB426" s="1711"/>
      <c r="AC426" s="1711"/>
      <c r="AD426" s="1711"/>
      <c r="AE426" s="1711"/>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12"/>
      <c r="G427" s="1712"/>
      <c r="H427" s="1712"/>
      <c r="I427" s="1712"/>
      <c r="J427" s="1712"/>
      <c r="K427" s="1712"/>
      <c r="L427" s="1712"/>
      <c r="M427" s="1712"/>
      <c r="N427" s="1712"/>
      <c r="O427" s="1712"/>
      <c r="P427" s="1712"/>
      <c r="Q427" s="1712"/>
      <c r="R427" s="1712"/>
      <c r="S427" s="1712"/>
      <c r="T427" s="1712"/>
      <c r="U427" s="1712"/>
      <c r="V427" s="1712"/>
      <c r="W427" s="1712"/>
      <c r="X427" s="1712"/>
      <c r="Y427" s="1712"/>
      <c r="Z427" s="1712"/>
      <c r="AA427" s="1712"/>
      <c r="AB427" s="1712"/>
      <c r="AC427" s="1712"/>
      <c r="AD427" s="1712"/>
      <c r="AE427" s="1712"/>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713" t="s">
        <v>1768</v>
      </c>
      <c r="G429" s="1713"/>
      <c r="H429" s="1713"/>
      <c r="I429" s="1713"/>
      <c r="J429" s="1713"/>
      <c r="K429" s="1713"/>
      <c r="L429" s="1713"/>
      <c r="M429" s="1713"/>
      <c r="N429" s="1713"/>
      <c r="O429" s="1713"/>
      <c r="P429" s="1713"/>
      <c r="Q429" s="1713"/>
      <c r="R429" s="1713"/>
      <c r="S429" s="1713"/>
      <c r="T429" s="1713"/>
      <c r="U429" s="1713"/>
      <c r="V429" s="1713"/>
      <c r="W429" s="1713"/>
      <c r="X429" s="1713"/>
      <c r="Y429" s="1713"/>
      <c r="Z429" s="1713"/>
      <c r="AA429" s="1713"/>
      <c r="AB429" s="1713"/>
      <c r="AC429" s="1713"/>
      <c r="AD429" s="1713"/>
      <c r="AE429" s="1713"/>
      <c r="AF429" s="715"/>
      <c r="AG429" s="715"/>
      <c r="AH429" s="715"/>
      <c r="AI429" s="715"/>
      <c r="AJ429" s="715"/>
      <c r="AK429" s="715"/>
      <c r="AL429" s="716"/>
      <c r="AM429"/>
    </row>
    <row r="430" spans="1:153">
      <c r="A430" s="5"/>
      <c r="C430" s="701"/>
      <c r="E430" s="192"/>
      <c r="F430" s="1711"/>
      <c r="G430" s="1711"/>
      <c r="H430" s="1711"/>
      <c r="I430" s="1711"/>
      <c r="J430" s="1711"/>
      <c r="K430" s="1711"/>
      <c r="L430" s="1711"/>
      <c r="M430" s="1711"/>
      <c r="N430" s="1711"/>
      <c r="O430" s="1711"/>
      <c r="P430" s="1711"/>
      <c r="Q430" s="1711"/>
      <c r="R430" s="1711"/>
      <c r="S430" s="1711"/>
      <c r="T430" s="1711"/>
      <c r="U430" s="1711"/>
      <c r="V430" s="1711"/>
      <c r="W430" s="1711"/>
      <c r="X430" s="1711"/>
      <c r="Y430" s="1711"/>
      <c r="Z430" s="1711"/>
      <c r="AA430" s="1711"/>
      <c r="AB430" s="1711"/>
      <c r="AC430" s="1711"/>
      <c r="AD430" s="1711"/>
      <c r="AE430" s="1711"/>
      <c r="AF430" s="3"/>
      <c r="AG430" s="5"/>
      <c r="AH430" s="4"/>
      <c r="AI430" s="4"/>
      <c r="AJ430" s="4"/>
      <c r="AK430" s="4"/>
      <c r="AL430" s="702"/>
      <c r="AM430"/>
    </row>
    <row r="431" spans="1:153" s="4" customFormat="1" ht="12.75" customHeight="1">
      <c r="A431" s="5"/>
      <c r="B431" s="21"/>
      <c r="C431" s="701"/>
      <c r="D431" s="21"/>
      <c r="E431" s="192"/>
      <c r="F431" s="1711"/>
      <c r="G431" s="1711"/>
      <c r="H431" s="1711"/>
      <c r="I431" s="1711"/>
      <c r="J431" s="1711"/>
      <c r="K431" s="1711"/>
      <c r="L431" s="1711"/>
      <c r="M431" s="1711"/>
      <c r="N431" s="1711"/>
      <c r="O431" s="1711"/>
      <c r="P431" s="1711"/>
      <c r="Q431" s="1711"/>
      <c r="R431" s="1711"/>
      <c r="S431" s="1711"/>
      <c r="T431" s="1711"/>
      <c r="U431" s="1711"/>
      <c r="V431" s="1711"/>
      <c r="W431" s="1711"/>
      <c r="X431" s="1711"/>
      <c r="Y431" s="1711"/>
      <c r="Z431" s="1711"/>
      <c r="AA431" s="1711"/>
      <c r="AB431" s="1711"/>
      <c r="AC431" s="1711"/>
      <c r="AD431" s="1711"/>
      <c r="AE431" s="1711"/>
      <c r="AL431" s="702"/>
      <c r="AM431"/>
      <c r="AN431" s="279"/>
    </row>
    <row r="432" spans="1:153" s="4" customFormat="1" ht="12.75" customHeight="1">
      <c r="A432" s="5"/>
      <c r="B432" s="21"/>
      <c r="C432" s="704"/>
      <c r="F432" s="1711"/>
      <c r="G432" s="1711"/>
      <c r="H432" s="1711"/>
      <c r="I432" s="1711"/>
      <c r="J432" s="1711"/>
      <c r="K432" s="1711"/>
      <c r="L432" s="1711"/>
      <c r="M432" s="1711"/>
      <c r="N432" s="1711"/>
      <c r="O432" s="1711"/>
      <c r="P432" s="1711"/>
      <c r="Q432" s="1711"/>
      <c r="R432" s="1711"/>
      <c r="S432" s="1711"/>
      <c r="T432" s="1711"/>
      <c r="U432" s="1711"/>
      <c r="V432" s="1711"/>
      <c r="W432" s="1711"/>
      <c r="X432" s="1711"/>
      <c r="Y432" s="1711"/>
      <c r="Z432" s="1711"/>
      <c r="AA432" s="1711"/>
      <c r="AB432" s="1711"/>
      <c r="AC432" s="1711"/>
      <c r="AD432" s="1711"/>
      <c r="AE432" s="1711"/>
      <c r="AL432" s="702"/>
      <c r="AM432"/>
      <c r="AN432" s="279"/>
    </row>
    <row r="433" spans="1:60" s="4" customFormat="1" ht="12.75" customHeight="1">
      <c r="A433" s="5"/>
      <c r="B433" s="21"/>
      <c r="C433" s="1696" t="s">
        <v>123</v>
      </c>
      <c r="D433" s="1036"/>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700" t="s">
        <v>318</v>
      </c>
      <c r="AG433" s="1700"/>
      <c r="AH433" s="1700"/>
      <c r="AI433" s="1700"/>
      <c r="AJ433" s="1700"/>
      <c r="AK433" s="1700"/>
      <c r="AL433" s="1723"/>
      <c r="AM433"/>
      <c r="AN433" s="279"/>
    </row>
    <row r="434" spans="1:60" s="4" customFormat="1" ht="12.75" customHeight="1">
      <c r="A434" s="5"/>
      <c r="B434" s="21"/>
      <c r="C434" s="704"/>
      <c r="AL434" s="702"/>
      <c r="AM434"/>
      <c r="AN434" s="279"/>
    </row>
    <row r="435" spans="1:60" s="4" customFormat="1" ht="12.75" customHeight="1">
      <c r="A435" s="5"/>
      <c r="B435" s="21"/>
      <c r="C435" s="1696" t="s">
        <v>123</v>
      </c>
      <c r="D435" s="1036"/>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700" t="s">
        <v>960</v>
      </c>
      <c r="AG435" s="1700"/>
      <c r="AH435" s="1700"/>
      <c r="AI435" s="1700"/>
      <c r="AJ435" s="1700"/>
      <c r="AK435" s="1700"/>
      <c r="AL435" s="1723"/>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713" t="s">
        <v>1769</v>
      </c>
      <c r="G439" s="1713"/>
      <c r="H439" s="1713"/>
      <c r="I439" s="1713"/>
      <c r="J439" s="1713"/>
      <c r="K439" s="1713"/>
      <c r="L439" s="1713"/>
      <c r="M439" s="1713"/>
      <c r="N439" s="1713"/>
      <c r="O439" s="1713"/>
      <c r="P439" s="1713"/>
      <c r="Q439" s="1713"/>
      <c r="R439" s="1713"/>
      <c r="S439" s="1713"/>
      <c r="T439" s="1713"/>
      <c r="U439" s="1713"/>
      <c r="V439" s="1713"/>
      <c r="W439" s="1713"/>
      <c r="X439" s="1713"/>
      <c r="Y439" s="1713"/>
      <c r="Z439" s="1713"/>
      <c r="AA439" s="1713"/>
      <c r="AB439" s="1713"/>
      <c r="AC439" s="1713"/>
      <c r="AD439" s="1713"/>
      <c r="AE439" s="1713"/>
      <c r="AF439" s="694"/>
      <c r="AG439" s="694"/>
      <c r="AH439" s="694"/>
      <c r="AI439" s="694"/>
      <c r="AJ439" s="694"/>
      <c r="AK439" s="694"/>
      <c r="AL439" s="718"/>
      <c r="AM439"/>
      <c r="AN439" s="279"/>
    </row>
    <row r="440" spans="1:60" s="4" customFormat="1" ht="12.75" customHeight="1">
      <c r="A440" s="5"/>
      <c r="B440" s="73"/>
      <c r="C440" s="719"/>
      <c r="D440" s="73"/>
      <c r="E440" s="192"/>
      <c r="F440" s="1711"/>
      <c r="G440" s="1711"/>
      <c r="H440" s="1711"/>
      <c r="I440" s="1711"/>
      <c r="J440" s="1711"/>
      <c r="K440" s="1711"/>
      <c r="L440" s="1711"/>
      <c r="M440" s="1711"/>
      <c r="N440" s="1711"/>
      <c r="O440" s="1711"/>
      <c r="P440" s="1711"/>
      <c r="Q440" s="1711"/>
      <c r="R440" s="1711"/>
      <c r="S440" s="1711"/>
      <c r="T440" s="1711"/>
      <c r="U440" s="1711"/>
      <c r="V440" s="1711"/>
      <c r="W440" s="1711"/>
      <c r="X440" s="1711"/>
      <c r="Y440" s="1711"/>
      <c r="Z440" s="1711"/>
      <c r="AA440" s="1711"/>
      <c r="AB440" s="1711"/>
      <c r="AC440" s="1711"/>
      <c r="AD440" s="1711"/>
      <c r="AE440" s="1711"/>
      <c r="AF440" s="3"/>
      <c r="AG440" s="5"/>
      <c r="AL440" s="702"/>
      <c r="AM440"/>
      <c r="AN440" s="279"/>
    </row>
    <row r="441" spans="1:60" s="4" customFormat="1" ht="12.6" customHeight="1">
      <c r="A441" s="5"/>
      <c r="B441" s="73"/>
      <c r="C441" s="719"/>
      <c r="D441" s="73"/>
      <c r="E441" s="192"/>
      <c r="F441" s="1711"/>
      <c r="G441" s="1711"/>
      <c r="H441" s="1711"/>
      <c r="I441" s="1711"/>
      <c r="J441" s="1711"/>
      <c r="K441" s="1711"/>
      <c r="L441" s="1711"/>
      <c r="M441" s="1711"/>
      <c r="N441" s="1711"/>
      <c r="O441" s="1711"/>
      <c r="P441" s="1711"/>
      <c r="Q441" s="1711"/>
      <c r="R441" s="1711"/>
      <c r="S441" s="1711"/>
      <c r="T441" s="1711"/>
      <c r="U441" s="1711"/>
      <c r="V441" s="1711"/>
      <c r="W441" s="1711"/>
      <c r="X441" s="1711"/>
      <c r="Y441" s="1711"/>
      <c r="Z441" s="1711"/>
      <c r="AA441" s="1711"/>
      <c r="AB441" s="1711"/>
      <c r="AC441" s="1711"/>
      <c r="AD441" s="1711"/>
      <c r="AE441" s="1711"/>
      <c r="AL441" s="702"/>
      <c r="AM441"/>
      <c r="AN441" s="279"/>
    </row>
    <row r="442" spans="1:60" s="4" customFormat="1" ht="12.75" customHeight="1">
      <c r="A442" s="5"/>
      <c r="B442" s="73"/>
      <c r="C442" s="1696" t="s">
        <v>123</v>
      </c>
      <c r="D442" s="1036"/>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700" t="s">
        <v>318</v>
      </c>
      <c r="AG442" s="1700"/>
      <c r="AH442" s="1700"/>
      <c r="AI442" s="1700"/>
      <c r="AJ442" s="1700"/>
      <c r="AK442" s="1700"/>
      <c r="AL442" s="1723"/>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35" customHeight="1">
      <c r="A445" s="5"/>
      <c r="B445" s="73"/>
      <c r="C445" s="714"/>
      <c r="D445" s="715"/>
      <c r="E445" s="695" t="s">
        <v>665</v>
      </c>
      <c r="F445" s="1713" t="s">
        <v>1770</v>
      </c>
      <c r="G445" s="1713"/>
      <c r="H445" s="1713"/>
      <c r="I445" s="1713"/>
      <c r="J445" s="1713"/>
      <c r="K445" s="1713"/>
      <c r="L445" s="1713"/>
      <c r="M445" s="1713"/>
      <c r="N445" s="1713"/>
      <c r="O445" s="1713"/>
      <c r="P445" s="1713"/>
      <c r="Q445" s="1713"/>
      <c r="R445" s="1713"/>
      <c r="S445" s="1713"/>
      <c r="T445" s="1713"/>
      <c r="U445" s="1713"/>
      <c r="V445" s="1713"/>
      <c r="W445" s="1713"/>
      <c r="X445" s="1713"/>
      <c r="Y445" s="1713"/>
      <c r="Z445" s="1713"/>
      <c r="AA445" s="1713"/>
      <c r="AB445" s="1713"/>
      <c r="AC445" s="1713"/>
      <c r="AD445" s="1713"/>
      <c r="AE445" s="1713"/>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11"/>
      <c r="G446" s="1711"/>
      <c r="H446" s="1711"/>
      <c r="I446" s="1711"/>
      <c r="J446" s="1711"/>
      <c r="K446" s="1711"/>
      <c r="L446" s="1711"/>
      <c r="M446" s="1711"/>
      <c r="N446" s="1711"/>
      <c r="O446" s="1711"/>
      <c r="P446" s="1711"/>
      <c r="Q446" s="1711"/>
      <c r="R446" s="1711"/>
      <c r="S446" s="1711"/>
      <c r="T446" s="1711"/>
      <c r="U446" s="1711"/>
      <c r="V446" s="1711"/>
      <c r="W446" s="1711"/>
      <c r="X446" s="1711"/>
      <c r="Y446" s="1711"/>
      <c r="Z446" s="1711"/>
      <c r="AA446" s="1711"/>
      <c r="AB446" s="1711"/>
      <c r="AC446" s="1711"/>
      <c r="AD446" s="1711"/>
      <c r="AE446" s="1711"/>
      <c r="AF446" s="106"/>
      <c r="AG446" s="106"/>
      <c r="AH446" s="106"/>
      <c r="AI446" s="106"/>
      <c r="AJ446" s="106"/>
      <c r="AK446" s="106"/>
      <c r="AL446" s="781"/>
      <c r="AM446"/>
      <c r="AO446" s="4"/>
      <c r="AP446" s="4"/>
    </row>
    <row r="447" spans="1:60" s="4" customFormat="1" ht="12.75" customHeight="1">
      <c r="A447" s="5"/>
      <c r="B447" s="73"/>
      <c r="C447" s="719"/>
      <c r="D447" s="73"/>
      <c r="E447" s="192"/>
      <c r="F447" s="1711"/>
      <c r="G447" s="1711"/>
      <c r="H447" s="1711"/>
      <c r="I447" s="1711"/>
      <c r="J447" s="1711"/>
      <c r="K447" s="1711"/>
      <c r="L447" s="1711"/>
      <c r="M447" s="1711"/>
      <c r="N447" s="1711"/>
      <c r="O447" s="1711"/>
      <c r="P447" s="1711"/>
      <c r="Q447" s="1711"/>
      <c r="R447" s="1711"/>
      <c r="S447" s="1711"/>
      <c r="T447" s="1711"/>
      <c r="U447" s="1711"/>
      <c r="V447" s="1711"/>
      <c r="W447" s="1711"/>
      <c r="X447" s="1711"/>
      <c r="Y447" s="1711"/>
      <c r="Z447" s="1711"/>
      <c r="AA447" s="1711"/>
      <c r="AB447" s="1711"/>
      <c r="AC447" s="1711"/>
      <c r="AD447" s="1711"/>
      <c r="AE447" s="1711"/>
      <c r="AF447" s="106"/>
      <c r="AG447" s="106"/>
      <c r="AH447" s="106"/>
      <c r="AI447" s="106"/>
      <c r="AJ447" s="106"/>
      <c r="AK447" s="106"/>
      <c r="AL447" s="781"/>
      <c r="AM447"/>
      <c r="AN447" s="279"/>
    </row>
    <row r="448" spans="1:60" s="4" customFormat="1" ht="12.75" customHeight="1">
      <c r="A448" s="5"/>
      <c r="B448" s="73"/>
      <c r="C448" s="720"/>
      <c r="D448" s="1"/>
      <c r="E448" s="223"/>
      <c r="F448" s="1711"/>
      <c r="G448" s="1711"/>
      <c r="H448" s="1711"/>
      <c r="I448" s="1711"/>
      <c r="J448" s="1711"/>
      <c r="K448" s="1711"/>
      <c r="L448" s="1711"/>
      <c r="M448" s="1711"/>
      <c r="N448" s="1711"/>
      <c r="O448" s="1711"/>
      <c r="P448" s="1711"/>
      <c r="Q448" s="1711"/>
      <c r="R448" s="1711"/>
      <c r="S448" s="1711"/>
      <c r="T448" s="1711"/>
      <c r="U448" s="1711"/>
      <c r="V448" s="1711"/>
      <c r="W448" s="1711"/>
      <c r="X448" s="1711"/>
      <c r="Y448" s="1711"/>
      <c r="Z448" s="1711"/>
      <c r="AA448" s="1711"/>
      <c r="AB448" s="1711"/>
      <c r="AC448" s="1711"/>
      <c r="AD448" s="1711"/>
      <c r="AE448" s="1711"/>
      <c r="AF448" s="106"/>
      <c r="AG448" s="106"/>
      <c r="AH448" s="106"/>
      <c r="AI448" s="106"/>
      <c r="AJ448" s="106"/>
      <c r="AK448" s="106"/>
      <c r="AL448" s="781"/>
      <c r="AM448"/>
      <c r="AN448" s="279"/>
      <c r="AO448" s="38"/>
      <c r="AP448" s="21"/>
    </row>
    <row r="449" spans="1:49" s="4" customFormat="1" ht="12.75" customHeight="1">
      <c r="A449" s="5"/>
      <c r="B449" s="73"/>
      <c r="C449" s="720"/>
      <c r="D449" s="1"/>
      <c r="E449" s="223"/>
      <c r="F449" s="1711"/>
      <c r="G449" s="1711"/>
      <c r="H449" s="1711"/>
      <c r="I449" s="1711"/>
      <c r="J449" s="1711"/>
      <c r="K449" s="1711"/>
      <c r="L449" s="1711"/>
      <c r="M449" s="1711"/>
      <c r="N449" s="1711"/>
      <c r="O449" s="1711"/>
      <c r="P449" s="1711"/>
      <c r="Q449" s="1711"/>
      <c r="R449" s="1711"/>
      <c r="S449" s="1711"/>
      <c r="T449" s="1711"/>
      <c r="U449" s="1711"/>
      <c r="V449" s="1711"/>
      <c r="W449" s="1711"/>
      <c r="X449" s="1711"/>
      <c r="Y449" s="1711"/>
      <c r="Z449" s="1711"/>
      <c r="AA449" s="1711"/>
      <c r="AB449" s="1711"/>
      <c r="AC449" s="1711"/>
      <c r="AD449" s="1711"/>
      <c r="AE449" s="1711"/>
      <c r="AF449" s="106"/>
      <c r="AG449" s="106"/>
      <c r="AH449" s="106"/>
      <c r="AI449" s="106"/>
      <c r="AJ449" s="106"/>
      <c r="AK449" s="106"/>
      <c r="AL449" s="781"/>
      <c r="AM449"/>
      <c r="AN449" s="279"/>
    </row>
    <row r="450" spans="1:49" s="4" customFormat="1" ht="12.75" customHeight="1">
      <c r="A450" s="5"/>
      <c r="B450" s="73"/>
      <c r="C450" s="720"/>
      <c r="D450" s="1"/>
      <c r="E450" s="223"/>
      <c r="F450" s="1711"/>
      <c r="G450" s="1711"/>
      <c r="H450" s="1711"/>
      <c r="I450" s="1711"/>
      <c r="J450" s="1711"/>
      <c r="K450" s="1711"/>
      <c r="L450" s="1711"/>
      <c r="M450" s="1711"/>
      <c r="N450" s="1711"/>
      <c r="O450" s="1711"/>
      <c r="P450" s="1711"/>
      <c r="Q450" s="1711"/>
      <c r="R450" s="1711"/>
      <c r="S450" s="1711"/>
      <c r="T450" s="1711"/>
      <c r="U450" s="1711"/>
      <c r="V450" s="1711"/>
      <c r="W450" s="1711"/>
      <c r="X450" s="1711"/>
      <c r="Y450" s="1711"/>
      <c r="Z450" s="1711"/>
      <c r="AA450" s="1711"/>
      <c r="AB450" s="1711"/>
      <c r="AC450" s="1711"/>
      <c r="AD450" s="1711"/>
      <c r="AE450" s="1711"/>
      <c r="AF450" s="106"/>
      <c r="AG450" s="106"/>
      <c r="AH450" s="106"/>
      <c r="AI450" s="106"/>
      <c r="AJ450" s="106"/>
      <c r="AK450" s="106"/>
      <c r="AL450" s="781"/>
      <c r="AM450"/>
      <c r="AN450" s="279"/>
    </row>
    <row r="451" spans="1:49" s="4" customFormat="1" ht="12.75" customHeight="1">
      <c r="A451" s="5"/>
      <c r="B451" s="73"/>
      <c r="C451" s="720"/>
      <c r="D451" s="1"/>
      <c r="E451" s="223"/>
      <c r="F451" s="1711"/>
      <c r="G451" s="1711"/>
      <c r="H451" s="1711"/>
      <c r="I451" s="1711"/>
      <c r="J451" s="1711"/>
      <c r="K451" s="1711"/>
      <c r="L451" s="1711"/>
      <c r="M451" s="1711"/>
      <c r="N451" s="1711"/>
      <c r="O451" s="1711"/>
      <c r="P451" s="1711"/>
      <c r="Q451" s="1711"/>
      <c r="R451" s="1711"/>
      <c r="S451" s="1711"/>
      <c r="T451" s="1711"/>
      <c r="U451" s="1711"/>
      <c r="V451" s="1711"/>
      <c r="W451" s="1711"/>
      <c r="X451" s="1711"/>
      <c r="Y451" s="1711"/>
      <c r="Z451" s="1711"/>
      <c r="AA451" s="1711"/>
      <c r="AB451" s="1711"/>
      <c r="AC451" s="1711"/>
      <c r="AD451" s="1711"/>
      <c r="AE451" s="1711"/>
      <c r="AF451" s="106"/>
      <c r="AG451" s="106"/>
      <c r="AH451" s="106"/>
      <c r="AI451" s="106"/>
      <c r="AJ451" s="106"/>
      <c r="AK451" s="106"/>
      <c r="AL451" s="781"/>
      <c r="AM451"/>
      <c r="AN451" s="279"/>
    </row>
    <row r="452" spans="1:49" s="4" customFormat="1" ht="12.75" customHeight="1">
      <c r="A452" s="5"/>
      <c r="B452" s="73"/>
      <c r="C452" s="720"/>
      <c r="D452" s="1"/>
      <c r="E452" s="223"/>
      <c r="F452" s="1711"/>
      <c r="G452" s="1711"/>
      <c r="H452" s="1711"/>
      <c r="I452" s="1711"/>
      <c r="J452" s="1711"/>
      <c r="K452" s="1711"/>
      <c r="L452" s="1711"/>
      <c r="M452" s="1711"/>
      <c r="N452" s="1711"/>
      <c r="O452" s="1711"/>
      <c r="P452" s="1711"/>
      <c r="Q452" s="1711"/>
      <c r="R452" s="1711"/>
      <c r="S452" s="1711"/>
      <c r="T452" s="1711"/>
      <c r="U452" s="1711"/>
      <c r="V452" s="1711"/>
      <c r="W452" s="1711"/>
      <c r="X452" s="1711"/>
      <c r="Y452" s="1711"/>
      <c r="Z452" s="1711"/>
      <c r="AA452" s="1711"/>
      <c r="AB452" s="1711"/>
      <c r="AC452" s="1711"/>
      <c r="AD452" s="1711"/>
      <c r="AE452" s="1711"/>
      <c r="AF452" s="106"/>
      <c r="AG452" s="106"/>
      <c r="AH452" s="106"/>
      <c r="AI452" s="106"/>
      <c r="AJ452" s="106"/>
      <c r="AK452" s="106"/>
      <c r="AL452" s="781"/>
      <c r="AM452"/>
      <c r="AN452" s="279"/>
    </row>
    <row r="453" spans="1:49" s="4" customFormat="1" ht="17.25" customHeight="1">
      <c r="A453" s="5"/>
      <c r="B453" s="73"/>
      <c r="C453" s="720"/>
      <c r="D453" s="1"/>
      <c r="E453" s="223"/>
      <c r="F453" s="1711"/>
      <c r="G453" s="1711"/>
      <c r="H453" s="1711"/>
      <c r="I453" s="1711"/>
      <c r="J453" s="1711"/>
      <c r="K453" s="1711"/>
      <c r="L453" s="1711"/>
      <c r="M453" s="1711"/>
      <c r="N453" s="1711"/>
      <c r="O453" s="1711"/>
      <c r="P453" s="1711"/>
      <c r="Q453" s="1711"/>
      <c r="R453" s="1711"/>
      <c r="S453" s="1711"/>
      <c r="T453" s="1711"/>
      <c r="U453" s="1711"/>
      <c r="V453" s="1711"/>
      <c r="W453" s="1711"/>
      <c r="X453" s="1711"/>
      <c r="Y453" s="1711"/>
      <c r="Z453" s="1711"/>
      <c r="AA453" s="1711"/>
      <c r="AB453" s="1711"/>
      <c r="AC453" s="1711"/>
      <c r="AD453" s="1711"/>
      <c r="AE453" s="1711"/>
      <c r="AL453" s="702"/>
      <c r="AM453"/>
      <c r="AN453" s="279"/>
    </row>
    <row r="454" spans="1:49" s="4" customFormat="1" ht="12.75" customHeight="1">
      <c r="A454" s="5"/>
      <c r="B454" s="21"/>
      <c r="C454" s="1696" t="s">
        <v>123</v>
      </c>
      <c r="D454" s="1036"/>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700" t="s">
        <v>318</v>
      </c>
      <c r="AG454" s="1700"/>
      <c r="AH454" s="1700"/>
      <c r="AI454" s="1700"/>
      <c r="AJ454" s="1700"/>
      <c r="AK454" s="1700"/>
      <c r="AL454" s="1723"/>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713" t="s">
        <v>1773</v>
      </c>
      <c r="G457" s="1713"/>
      <c r="H457" s="1713"/>
      <c r="I457" s="1713"/>
      <c r="J457" s="1713"/>
      <c r="K457" s="1713"/>
      <c r="L457" s="1713"/>
      <c r="M457" s="1713"/>
      <c r="N457" s="1713"/>
      <c r="O457" s="1713"/>
      <c r="P457" s="1713"/>
      <c r="Q457" s="1713"/>
      <c r="R457" s="1713"/>
      <c r="S457" s="1713"/>
      <c r="T457" s="1713"/>
      <c r="U457" s="1713"/>
      <c r="V457" s="1713"/>
      <c r="W457" s="1713"/>
      <c r="X457" s="1713"/>
      <c r="Y457" s="1713"/>
      <c r="Z457" s="1713"/>
      <c r="AA457" s="1713"/>
      <c r="AB457" s="1713"/>
      <c r="AC457" s="1713"/>
      <c r="AD457" s="1713"/>
      <c r="AE457" s="1713"/>
      <c r="AF457" s="694"/>
      <c r="AG457" s="694"/>
      <c r="AH457" s="694"/>
      <c r="AI457" s="694"/>
      <c r="AJ457" s="694"/>
      <c r="AK457" s="694"/>
      <c r="AL457" s="718"/>
      <c r="AM457"/>
      <c r="AN457" s="279"/>
    </row>
    <row r="458" spans="1:49" s="4" customFormat="1" ht="12.75" customHeight="1">
      <c r="A458" s="5"/>
      <c r="B458" s="73"/>
      <c r="C458" s="720"/>
      <c r="D458" s="1"/>
      <c r="E458" s="223"/>
      <c r="F458" s="1711"/>
      <c r="G458" s="1711"/>
      <c r="H458" s="1711"/>
      <c r="I458" s="1711"/>
      <c r="J458" s="1711"/>
      <c r="K458" s="1711"/>
      <c r="L458" s="1711"/>
      <c r="M458" s="1711"/>
      <c r="N458" s="1711"/>
      <c r="O458" s="1711"/>
      <c r="P458" s="1711"/>
      <c r="Q458" s="1711"/>
      <c r="R458" s="1711"/>
      <c r="S458" s="1711"/>
      <c r="T458" s="1711"/>
      <c r="U458" s="1711"/>
      <c r="V458" s="1711"/>
      <c r="W458" s="1711"/>
      <c r="X458" s="1711"/>
      <c r="Y458" s="1711"/>
      <c r="Z458" s="1711"/>
      <c r="AA458" s="1711"/>
      <c r="AB458" s="1711"/>
      <c r="AC458" s="1711"/>
      <c r="AD458" s="1711"/>
      <c r="AE458" s="1711"/>
      <c r="AF458" s="18"/>
      <c r="AG458" s="18"/>
      <c r="AH458" s="18"/>
      <c r="AI458" s="18"/>
      <c r="AJ458" s="18"/>
      <c r="AK458" s="18"/>
      <c r="AL458" s="778"/>
      <c r="AM458"/>
      <c r="AN458" s="279"/>
    </row>
    <row r="459" spans="1:49" s="4" customFormat="1" ht="12.75" customHeight="1">
      <c r="A459" s="5"/>
      <c r="B459" s="73"/>
      <c r="C459" s="720"/>
      <c r="D459" s="1"/>
      <c r="E459" s="223"/>
      <c r="F459" s="1711"/>
      <c r="G459" s="1711"/>
      <c r="H459" s="1711"/>
      <c r="I459" s="1711"/>
      <c r="J459" s="1711"/>
      <c r="K459" s="1711"/>
      <c r="L459" s="1711"/>
      <c r="M459" s="1711"/>
      <c r="N459" s="1711"/>
      <c r="O459" s="1711"/>
      <c r="P459" s="1711"/>
      <c r="Q459" s="1711"/>
      <c r="R459" s="1711"/>
      <c r="S459" s="1711"/>
      <c r="T459" s="1711"/>
      <c r="U459" s="1711"/>
      <c r="V459" s="1711"/>
      <c r="W459" s="1711"/>
      <c r="X459" s="1711"/>
      <c r="Y459" s="1711"/>
      <c r="Z459" s="1711"/>
      <c r="AA459" s="1711"/>
      <c r="AB459" s="1711"/>
      <c r="AC459" s="1711"/>
      <c r="AD459" s="1711"/>
      <c r="AE459" s="1711"/>
      <c r="AF459" s="18"/>
      <c r="AG459" s="18"/>
      <c r="AH459" s="18"/>
      <c r="AI459" s="18"/>
      <c r="AJ459" s="18"/>
      <c r="AK459" s="18"/>
      <c r="AL459" s="778"/>
      <c r="AM459"/>
      <c r="AN459" s="279"/>
    </row>
    <row r="460" spans="1:49" s="4" customFormat="1" ht="12.75" customHeight="1">
      <c r="A460" s="5"/>
      <c r="B460" s="73"/>
      <c r="C460" s="720"/>
      <c r="D460" s="1"/>
      <c r="E460" s="223"/>
      <c r="F460" s="1711"/>
      <c r="G460" s="1711"/>
      <c r="H460" s="1711"/>
      <c r="I460" s="1711"/>
      <c r="J460" s="1711"/>
      <c r="K460" s="1711"/>
      <c r="L460" s="1711"/>
      <c r="M460" s="1711"/>
      <c r="N460" s="1711"/>
      <c r="O460" s="1711"/>
      <c r="P460" s="1711"/>
      <c r="Q460" s="1711"/>
      <c r="R460" s="1711"/>
      <c r="S460" s="1711"/>
      <c r="T460" s="1711"/>
      <c r="U460" s="1711"/>
      <c r="V460" s="1711"/>
      <c r="W460" s="1711"/>
      <c r="X460" s="1711"/>
      <c r="Y460" s="1711"/>
      <c r="Z460" s="1711"/>
      <c r="AA460" s="1711"/>
      <c r="AB460" s="1711"/>
      <c r="AC460" s="1711"/>
      <c r="AD460" s="1711"/>
      <c r="AE460" s="1711"/>
      <c r="AL460" s="702"/>
      <c r="AM460"/>
      <c r="AN460" s="279"/>
    </row>
    <row r="461" spans="1:49" s="4" customFormat="1" ht="12.75" customHeight="1">
      <c r="A461" s="5"/>
      <c r="B461" s="73"/>
      <c r="C461" s="1696" t="s">
        <v>123</v>
      </c>
      <c r="D461" s="1036"/>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700" t="s">
        <v>318</v>
      </c>
      <c r="AG461" s="1700"/>
      <c r="AH461" s="1700"/>
      <c r="AI461" s="1700"/>
      <c r="AJ461" s="1700"/>
      <c r="AK461" s="1700"/>
      <c r="AL461" s="1723"/>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21" t="s">
        <v>123</v>
      </c>
      <c r="D465" s="1722"/>
      <c r="E465" s="695" t="s">
        <v>965</v>
      </c>
      <c r="F465" s="1713" t="s">
        <v>967</v>
      </c>
      <c r="G465" s="1713"/>
      <c r="H465" s="1713"/>
      <c r="I465" s="1713"/>
      <c r="J465" s="1713"/>
      <c r="K465" s="1713"/>
      <c r="L465" s="1713"/>
      <c r="M465" s="1713"/>
      <c r="N465" s="1713"/>
      <c r="O465" s="1713"/>
      <c r="P465" s="1713"/>
      <c r="Q465" s="1713"/>
      <c r="R465" s="1713"/>
      <c r="S465" s="1713"/>
      <c r="T465" s="1713"/>
      <c r="U465" s="1713"/>
      <c r="V465" s="1713"/>
      <c r="W465" s="1713"/>
      <c r="X465" s="1713"/>
      <c r="Y465" s="1713"/>
      <c r="Z465" s="1713"/>
      <c r="AA465" s="1713"/>
      <c r="AB465" s="1713"/>
      <c r="AC465" s="1713"/>
      <c r="AD465" s="1713"/>
      <c r="AE465" s="1713"/>
      <c r="AF465" s="1698" t="s">
        <v>318</v>
      </c>
      <c r="AG465" s="1698"/>
      <c r="AH465" s="1698"/>
      <c r="AI465" s="1698"/>
      <c r="AJ465" s="1698"/>
      <c r="AK465" s="1698"/>
      <c r="AL465" s="1699"/>
      <c r="AM465"/>
      <c r="AN465" s="671"/>
      <c r="AQ465" s="164"/>
    </row>
    <row r="466" spans="1:54" s="4" customFormat="1" ht="12.75" customHeight="1">
      <c r="A466" s="5"/>
      <c r="B466" s="73"/>
      <c r="C466" s="720"/>
      <c r="D466" s="1"/>
      <c r="E466" s="223"/>
      <c r="F466" s="1711"/>
      <c r="G466" s="1711"/>
      <c r="H466" s="1711"/>
      <c r="I466" s="1711"/>
      <c r="J466" s="1711"/>
      <c r="K466" s="1711"/>
      <c r="L466" s="1711"/>
      <c r="M466" s="1711"/>
      <c r="N466" s="1711"/>
      <c r="O466" s="1711"/>
      <c r="P466" s="1711"/>
      <c r="Q466" s="1711"/>
      <c r="R466" s="1711"/>
      <c r="S466" s="1711"/>
      <c r="T466" s="1711"/>
      <c r="U466" s="1711"/>
      <c r="V466" s="1711"/>
      <c r="W466" s="1711"/>
      <c r="X466" s="1711"/>
      <c r="Y466" s="1711"/>
      <c r="Z466" s="1711"/>
      <c r="AA466" s="1711"/>
      <c r="AB466" s="1711"/>
      <c r="AC466" s="1711"/>
      <c r="AD466" s="1711"/>
      <c r="AE466" s="1711"/>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712"/>
      <c r="G467" s="1712"/>
      <c r="H467" s="1712"/>
      <c r="I467" s="1712"/>
      <c r="J467" s="1712"/>
      <c r="K467" s="1712"/>
      <c r="L467" s="1712"/>
      <c r="M467" s="1712"/>
      <c r="N467" s="1712"/>
      <c r="O467" s="1712"/>
      <c r="P467" s="1712"/>
      <c r="Q467" s="1712"/>
      <c r="R467" s="1712"/>
      <c r="S467" s="1712"/>
      <c r="T467" s="1712"/>
      <c r="U467" s="1712"/>
      <c r="V467" s="1712"/>
      <c r="W467" s="1712"/>
      <c r="X467" s="1712"/>
      <c r="Y467" s="1712"/>
      <c r="Z467" s="1712"/>
      <c r="AA467" s="1712"/>
      <c r="AB467" s="1712"/>
      <c r="AC467" s="1712"/>
      <c r="AD467" s="1712"/>
      <c r="AE467" s="1712"/>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721" t="s">
        <v>123</v>
      </c>
      <c r="D469" s="1722"/>
      <c r="E469" s="695" t="s">
        <v>966</v>
      </c>
      <c r="F469" s="1713" t="s">
        <v>1808</v>
      </c>
      <c r="G469" s="1713"/>
      <c r="H469" s="1713"/>
      <c r="I469" s="1713"/>
      <c r="J469" s="1713"/>
      <c r="K469" s="1713"/>
      <c r="L469" s="1713"/>
      <c r="M469" s="1713"/>
      <c r="N469" s="1713"/>
      <c r="O469" s="1713"/>
      <c r="P469" s="1713"/>
      <c r="Q469" s="1713"/>
      <c r="R469" s="1713"/>
      <c r="S469" s="1713"/>
      <c r="T469" s="1713"/>
      <c r="U469" s="1713"/>
      <c r="V469" s="1713"/>
      <c r="W469" s="1713"/>
      <c r="X469" s="1713"/>
      <c r="Y469" s="1713"/>
      <c r="Z469" s="1713"/>
      <c r="AA469" s="1713"/>
      <c r="AB469" s="1713"/>
      <c r="AC469" s="1713"/>
      <c r="AD469" s="1713"/>
      <c r="AE469" s="1713"/>
      <c r="AF469" s="1698" t="s">
        <v>318</v>
      </c>
      <c r="AG469" s="1698"/>
      <c r="AH469" s="1698"/>
      <c r="AI469" s="1698"/>
      <c r="AJ469" s="1698"/>
      <c r="AK469" s="1698"/>
      <c r="AL469" s="1699"/>
      <c r="AM469"/>
      <c r="AN469" s="667"/>
      <c r="AO469" s="4" t="s">
        <v>1328</v>
      </c>
      <c r="AP469" s="4">
        <v>5</v>
      </c>
      <c r="AQ469" s="5"/>
    </row>
    <row r="470" spans="1:54" s="4" customFormat="1" ht="12.75" customHeight="1">
      <c r="A470" s="5"/>
      <c r="B470" s="21"/>
      <c r="C470" s="701"/>
      <c r="D470" s="21"/>
      <c r="E470" s="192"/>
      <c r="F470" s="1711"/>
      <c r="G470" s="1711"/>
      <c r="H470" s="1711"/>
      <c r="I470" s="1711"/>
      <c r="J470" s="1711"/>
      <c r="K470" s="1711"/>
      <c r="L470" s="1711"/>
      <c r="M470" s="1711"/>
      <c r="N470" s="1711"/>
      <c r="O470" s="1711"/>
      <c r="P470" s="1711"/>
      <c r="Q470" s="1711"/>
      <c r="R470" s="1711"/>
      <c r="S470" s="1711"/>
      <c r="T470" s="1711"/>
      <c r="U470" s="1711"/>
      <c r="V470" s="1711"/>
      <c r="W470" s="1711"/>
      <c r="X470" s="1711"/>
      <c r="Y470" s="1711"/>
      <c r="Z470" s="1711"/>
      <c r="AA470" s="1711"/>
      <c r="AB470" s="1711"/>
      <c r="AC470" s="1711"/>
      <c r="AD470" s="1711"/>
      <c r="AE470" s="1711"/>
      <c r="AF470" s="3"/>
      <c r="AG470" s="5"/>
      <c r="AL470" s="702"/>
      <c r="AM470"/>
      <c r="AN470" s="667"/>
      <c r="AO470" s="4" t="s">
        <v>1324</v>
      </c>
      <c r="AP470" s="4">
        <v>5</v>
      </c>
    </row>
    <row r="471" spans="1:54" s="4" customFormat="1" ht="12.75" customHeight="1">
      <c r="A471" s="5"/>
      <c r="B471" s="21"/>
      <c r="C471" s="701"/>
      <c r="D471" s="21"/>
      <c r="E471" s="192"/>
      <c r="F471" s="1711"/>
      <c r="G471" s="1711"/>
      <c r="H471" s="1711"/>
      <c r="I471" s="1711"/>
      <c r="J471" s="1711"/>
      <c r="K471" s="1711"/>
      <c r="L471" s="1711"/>
      <c r="M471" s="1711"/>
      <c r="N471" s="1711"/>
      <c r="O471" s="1711"/>
      <c r="P471" s="1711"/>
      <c r="Q471" s="1711"/>
      <c r="R471" s="1711"/>
      <c r="S471" s="1711"/>
      <c r="T471" s="1711"/>
      <c r="U471" s="1711"/>
      <c r="V471" s="1711"/>
      <c r="W471" s="1711"/>
      <c r="X471" s="1711"/>
      <c r="Y471" s="1711"/>
      <c r="Z471" s="1711"/>
      <c r="AA471" s="1711"/>
      <c r="AB471" s="1711"/>
      <c r="AC471" s="1711"/>
      <c r="AD471" s="1711"/>
      <c r="AE471" s="1711"/>
      <c r="AF471" s="3"/>
      <c r="AG471" s="5"/>
      <c r="AL471" s="702"/>
      <c r="AM471"/>
      <c r="AN471" s="667"/>
      <c r="AO471" s="4" t="s">
        <v>1325</v>
      </c>
      <c r="AP471" s="4">
        <v>5</v>
      </c>
    </row>
    <row r="472" spans="1:54" s="4" customFormat="1" ht="4.5" customHeight="1">
      <c r="A472" s="5"/>
      <c r="B472" s="73"/>
      <c r="C472" s="697"/>
      <c r="D472" s="698"/>
      <c r="E472" s="699"/>
      <c r="F472" s="1712"/>
      <c r="G472" s="1712"/>
      <c r="H472" s="1712"/>
      <c r="I472" s="1712"/>
      <c r="J472" s="1712"/>
      <c r="K472" s="1712"/>
      <c r="L472" s="1712"/>
      <c r="M472" s="1712"/>
      <c r="N472" s="1712"/>
      <c r="O472" s="1712"/>
      <c r="P472" s="1712"/>
      <c r="Q472" s="1712"/>
      <c r="R472" s="1712"/>
      <c r="S472" s="1712"/>
      <c r="T472" s="1712"/>
      <c r="U472" s="1712"/>
      <c r="V472" s="1712"/>
      <c r="W472" s="1712"/>
      <c r="X472" s="1712"/>
      <c r="Y472" s="1712"/>
      <c r="Z472" s="1712"/>
      <c r="AA472" s="1712"/>
      <c r="AB472" s="1712"/>
      <c r="AC472" s="1712"/>
      <c r="AD472" s="1712"/>
      <c r="AE472" s="1712"/>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713" t="s">
        <v>1809</v>
      </c>
      <c r="G474" s="1713"/>
      <c r="H474" s="1713"/>
      <c r="I474" s="1713"/>
      <c r="J474" s="1713"/>
      <c r="K474" s="1713"/>
      <c r="L474" s="1713"/>
      <c r="M474" s="1713"/>
      <c r="N474" s="1713"/>
      <c r="O474" s="1713"/>
      <c r="P474" s="1713"/>
      <c r="Q474" s="1713"/>
      <c r="R474" s="1713"/>
      <c r="S474" s="1713"/>
      <c r="T474" s="1713"/>
      <c r="U474" s="1713"/>
      <c r="V474" s="1713"/>
      <c r="W474" s="1713"/>
      <c r="X474" s="1713"/>
      <c r="Y474" s="1713"/>
      <c r="Z474" s="1713"/>
      <c r="AA474" s="1713"/>
      <c r="AB474" s="1713"/>
      <c r="AC474" s="1713"/>
      <c r="AD474" s="1713"/>
      <c r="AE474" s="1713"/>
      <c r="AF474" s="1713"/>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711"/>
      <c r="G475" s="1711"/>
      <c r="H475" s="1711"/>
      <c r="I475" s="1711"/>
      <c r="J475" s="1711"/>
      <c r="K475" s="1711"/>
      <c r="L475" s="1711"/>
      <c r="M475" s="1711"/>
      <c r="N475" s="1711"/>
      <c r="O475" s="1711"/>
      <c r="P475" s="1711"/>
      <c r="Q475" s="1711"/>
      <c r="R475" s="1711"/>
      <c r="S475" s="1711"/>
      <c r="T475" s="1711"/>
      <c r="U475" s="1711"/>
      <c r="V475" s="1711"/>
      <c r="W475" s="1711"/>
      <c r="X475" s="1711"/>
      <c r="Y475" s="1711"/>
      <c r="Z475" s="1711"/>
      <c r="AA475" s="1711"/>
      <c r="AB475" s="1711"/>
      <c r="AC475" s="1711"/>
      <c r="AD475" s="1711"/>
      <c r="AE475" s="1711"/>
      <c r="AF475" s="1711"/>
      <c r="AL475" s="702"/>
      <c r="AM475"/>
      <c r="AN475" s="279"/>
      <c r="AS475" s="343"/>
      <c r="AW475" s="343" t="s">
        <v>973</v>
      </c>
      <c r="BA475" s="343" t="s">
        <v>974</v>
      </c>
    </row>
    <row r="476" spans="1:54" s="4" customFormat="1" ht="12.75" customHeight="1">
      <c r="A476" s="5"/>
      <c r="B476" s="21"/>
      <c r="C476" s="704"/>
      <c r="F476" s="1711"/>
      <c r="G476" s="1711"/>
      <c r="H476" s="1711"/>
      <c r="I476" s="1711"/>
      <c r="J476" s="1711"/>
      <c r="K476" s="1711"/>
      <c r="L476" s="1711"/>
      <c r="M476" s="1711"/>
      <c r="N476" s="1711"/>
      <c r="O476" s="1711"/>
      <c r="P476" s="1711"/>
      <c r="Q476" s="1711"/>
      <c r="R476" s="1711"/>
      <c r="S476" s="1711"/>
      <c r="T476" s="1711"/>
      <c r="U476" s="1711"/>
      <c r="V476" s="1711"/>
      <c r="W476" s="1711"/>
      <c r="X476" s="1711"/>
      <c r="Y476" s="1711"/>
      <c r="Z476" s="1711"/>
      <c r="AA476" s="1711"/>
      <c r="AB476" s="1711"/>
      <c r="AC476" s="1711"/>
      <c r="AD476" s="1711"/>
      <c r="AE476" s="1711"/>
      <c r="AF476" s="1711"/>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711"/>
      <c r="G477" s="1711"/>
      <c r="H477" s="1711"/>
      <c r="I477" s="1711"/>
      <c r="J477" s="1711"/>
      <c r="K477" s="1711"/>
      <c r="L477" s="1711"/>
      <c r="M477" s="1711"/>
      <c r="N477" s="1711"/>
      <c r="O477" s="1711"/>
      <c r="P477" s="1711"/>
      <c r="Q477" s="1711"/>
      <c r="R477" s="1711"/>
      <c r="S477" s="1711"/>
      <c r="T477" s="1711"/>
      <c r="U477" s="1711"/>
      <c r="V477" s="1711"/>
      <c r="W477" s="1711"/>
      <c r="X477" s="1711"/>
      <c r="Y477" s="1711"/>
      <c r="Z477" s="1711"/>
      <c r="AA477" s="1711"/>
      <c r="AB477" s="1711"/>
      <c r="AC477" s="1711"/>
      <c r="AD477" s="1711"/>
      <c r="AE477" s="1711"/>
      <c r="AF477" s="1711"/>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696" t="s">
        <v>123</v>
      </c>
      <c r="D478" s="1036"/>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093" t="s">
        <v>318</v>
      </c>
      <c r="AG478" s="1093"/>
      <c r="AH478" s="1093"/>
      <c r="AI478" s="1093"/>
      <c r="AJ478" s="1093"/>
      <c r="AK478" s="1093"/>
      <c r="AL478" s="1694"/>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201">
        <f>IF(AS367=0,AS365,AS367)</f>
        <v>10</v>
      </c>
      <c r="AL484" s="1202"/>
      <c r="AM484" s="1203"/>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1456</v>
      </c>
      <c r="C487" s="3"/>
      <c r="E487" s="20"/>
      <c r="AE487" s="1093" t="s">
        <v>1251</v>
      </c>
      <c r="AF487" s="1093"/>
      <c r="AG487" s="1093"/>
      <c r="AH487" s="1093"/>
      <c r="AI487" s="1093"/>
      <c r="AJ487" s="1093"/>
      <c r="AK487" s="1093"/>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719" t="s">
        <v>123</v>
      </c>
      <c r="D493" s="1720"/>
      <c r="E493" s="746" t="s">
        <v>194</v>
      </c>
      <c r="F493" s="1730" t="s">
        <v>970</v>
      </c>
      <c r="G493" s="1730"/>
      <c r="H493" s="1730"/>
      <c r="I493" s="1730"/>
      <c r="J493" s="1730"/>
      <c r="K493" s="1730"/>
      <c r="L493" s="1730"/>
      <c r="M493" s="1730"/>
      <c r="N493" s="1730"/>
      <c r="O493" s="1730"/>
      <c r="P493" s="1730"/>
      <c r="Q493" s="1730"/>
      <c r="R493" s="1730"/>
      <c r="S493" s="1730"/>
      <c r="T493" s="1730"/>
      <c r="U493" s="1730"/>
      <c r="V493" s="1730"/>
      <c r="W493" s="1730"/>
      <c r="X493" s="1730"/>
      <c r="Y493" s="1730"/>
      <c r="Z493" s="1730"/>
      <c r="AA493" s="1730"/>
      <c r="AB493" s="1730"/>
      <c r="AC493" s="1730"/>
      <c r="AD493" s="1730"/>
      <c r="AE493" s="1730"/>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731"/>
      <c r="G494" s="1731"/>
      <c r="H494" s="1731"/>
      <c r="I494" s="1731"/>
      <c r="J494" s="1731"/>
      <c r="K494" s="1731"/>
      <c r="L494" s="1731"/>
      <c r="M494" s="1731"/>
      <c r="N494" s="1731"/>
      <c r="O494" s="1731"/>
      <c r="P494" s="1731"/>
      <c r="Q494" s="1731"/>
      <c r="R494" s="1731"/>
      <c r="S494" s="1731"/>
      <c r="T494" s="1731"/>
      <c r="U494" s="1731"/>
      <c r="V494" s="1731"/>
      <c r="W494" s="1731"/>
      <c r="X494" s="1731"/>
      <c r="Y494" s="1731"/>
      <c r="Z494" s="1731"/>
      <c r="AA494" s="1731"/>
      <c r="AB494" s="1731"/>
      <c r="AC494" s="1731"/>
      <c r="AD494" s="1731"/>
      <c r="AE494" s="1731"/>
      <c r="AG494" s="19"/>
      <c r="AH494" s="19"/>
      <c r="AI494" s="19"/>
      <c r="AJ494" s="19"/>
      <c r="AK494" s="702"/>
      <c r="AN494" s="279"/>
      <c r="AO494" s="4" t="s">
        <v>1327</v>
      </c>
      <c r="AP494" s="4">
        <v>1</v>
      </c>
    </row>
    <row r="495" spans="1:50" s="4" customFormat="1" ht="12.75" hidden="1" customHeight="1">
      <c r="C495" s="724"/>
      <c r="D495" s="711"/>
      <c r="E495" s="725"/>
      <c r="F495" s="1728" t="s">
        <v>123</v>
      </c>
      <c r="G495" s="1728"/>
      <c r="H495" s="1728"/>
      <c r="I495" s="1728"/>
      <c r="J495" s="1728"/>
      <c r="K495" s="1728"/>
      <c r="L495" s="1728"/>
      <c r="M495" s="1728"/>
      <c r="N495" s="1728"/>
      <c r="O495" s="1728"/>
      <c r="P495" s="1728"/>
      <c r="Q495" s="1728"/>
      <c r="R495" s="1728"/>
      <c r="S495" s="1728"/>
      <c r="T495" s="1728"/>
      <c r="U495" s="1728"/>
      <c r="V495" s="1728"/>
      <c r="W495" s="1728"/>
      <c r="X495" s="1728"/>
      <c r="Y495" s="1728"/>
      <c r="Z495" s="1728"/>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721" t="s">
        <v>107</v>
      </c>
      <c r="D497" s="1722"/>
      <c r="E497" s="746" t="s">
        <v>301</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727" t="s">
        <v>123</v>
      </c>
      <c r="W500" s="1727"/>
      <c r="X500" s="1727"/>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727" t="s">
        <v>123</v>
      </c>
      <c r="W502" s="1727"/>
      <c r="X502" s="1727"/>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727" t="s">
        <v>123</v>
      </c>
      <c r="W507" s="1727"/>
      <c r="X507" s="1727"/>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427"/>
      <c r="E510" s="1427"/>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727" t="s">
        <v>123</v>
      </c>
      <c r="W511" s="1727"/>
      <c r="X511" s="1727"/>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727" t="s">
        <v>123</v>
      </c>
      <c r="W513" s="1727"/>
      <c r="X513" s="1727"/>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44" t="s">
        <v>655</v>
      </c>
      <c r="AV514" s="1745"/>
      <c r="AW514" s="1745"/>
      <c r="AX514" s="1745"/>
      <c r="AY514" s="1745"/>
      <c r="AZ514" s="1745"/>
      <c r="BA514" s="1745"/>
      <c r="BB514" s="20"/>
      <c r="BC514" s="20"/>
      <c r="BE514" s="4"/>
      <c r="BF514" s="4"/>
      <c r="BG514" s="4"/>
      <c r="BH514" s="4"/>
      <c r="BI514" s="4"/>
      <c r="BJ514" s="1742" t="s">
        <v>30</v>
      </c>
      <c r="BK514" s="1743"/>
      <c r="BL514" s="1743"/>
      <c r="BM514" s="1743"/>
      <c r="BN514" s="1743"/>
      <c r="BO514" s="1743"/>
      <c r="BP514" s="1743"/>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44"/>
      <c r="AV515" s="1745"/>
      <c r="AW515" s="1745"/>
      <c r="AX515" s="1745"/>
      <c r="AY515" s="1745"/>
      <c r="AZ515" s="1745"/>
      <c r="BA515" s="1745"/>
      <c r="BB515" s="20"/>
      <c r="BC515" s="20"/>
      <c r="BE515" s="4"/>
      <c r="BF515" s="4"/>
      <c r="BG515" s="4"/>
      <c r="BH515" s="4"/>
      <c r="BI515" s="4"/>
      <c r="BJ515" s="1742"/>
      <c r="BK515" s="1743"/>
      <c r="BL515" s="1743"/>
      <c r="BM515" s="1743"/>
      <c r="BN515" s="1743"/>
      <c r="BO515" s="1743"/>
      <c r="BP515" s="1743"/>
      <c r="BQ515" s="20"/>
      <c r="BR515" s="4"/>
    </row>
    <row r="516" spans="1:147" customFormat="1" ht="12.75" hidden="1" customHeight="1">
      <c r="A516" s="118"/>
      <c r="B516" s="4"/>
      <c r="C516" s="1719" t="s">
        <v>123</v>
      </c>
      <c r="D516" s="1720"/>
      <c r="E516" s="739" t="s">
        <v>194</v>
      </c>
      <c r="F516" s="1730" t="s">
        <v>970</v>
      </c>
      <c r="G516" s="1730"/>
      <c r="H516" s="1730"/>
      <c r="I516" s="1730"/>
      <c r="J516" s="1730"/>
      <c r="K516" s="1730"/>
      <c r="L516" s="1730"/>
      <c r="M516" s="1730"/>
      <c r="N516" s="1730"/>
      <c r="O516" s="1730"/>
      <c r="P516" s="1730"/>
      <c r="Q516" s="1730"/>
      <c r="R516" s="1730"/>
      <c r="S516" s="1730"/>
      <c r="T516" s="1730"/>
      <c r="U516" s="1730"/>
      <c r="V516" s="1730"/>
      <c r="W516" s="1730"/>
      <c r="X516" s="1730"/>
      <c r="Y516" s="1730"/>
      <c r="Z516" s="1730"/>
      <c r="AA516" s="1730"/>
      <c r="AB516" s="1730"/>
      <c r="AC516" s="1730"/>
      <c r="AD516" s="1730"/>
      <c r="AE516" s="1730"/>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31"/>
      <c r="G517" s="1731"/>
      <c r="H517" s="1731"/>
      <c r="I517" s="1731"/>
      <c r="J517" s="1731"/>
      <c r="K517" s="1731"/>
      <c r="L517" s="1731"/>
      <c r="M517" s="1731"/>
      <c r="N517" s="1731"/>
      <c r="O517" s="1731"/>
      <c r="P517" s="1731"/>
      <c r="Q517" s="1731"/>
      <c r="R517" s="1731"/>
      <c r="S517" s="1731"/>
      <c r="T517" s="1731"/>
      <c r="U517" s="1731"/>
      <c r="V517" s="1731"/>
      <c r="W517" s="1731"/>
      <c r="X517" s="1731"/>
      <c r="Y517" s="1731"/>
      <c r="Z517" s="1731"/>
      <c r="AA517" s="1731"/>
      <c r="AB517" s="1731"/>
      <c r="AC517" s="1731"/>
      <c r="AD517" s="1731"/>
      <c r="AE517" s="1731"/>
      <c r="AF517" s="4"/>
      <c r="AG517" s="19"/>
      <c r="AH517" s="19"/>
      <c r="AI517" s="19"/>
      <c r="AJ517" s="19"/>
      <c r="AK517" s="702"/>
      <c r="AL517" s="4"/>
      <c r="AM517" s="4"/>
      <c r="AN517" s="666"/>
      <c r="AO517" s="38"/>
      <c r="AP517" s="1367" t="s">
        <v>1489</v>
      </c>
      <c r="AQ517" s="1368"/>
      <c r="AR517" s="1369"/>
      <c r="AS517" s="621">
        <v>80</v>
      </c>
      <c r="AT517" s="4">
        <v>0</v>
      </c>
      <c r="AU517" s="158">
        <v>10</v>
      </c>
      <c r="AV517" s="158">
        <v>25</v>
      </c>
      <c r="AW517" s="158">
        <v>37.5</v>
      </c>
      <c r="AX517" s="158">
        <v>35</v>
      </c>
      <c r="AY517" s="158">
        <v>37.5</v>
      </c>
      <c r="AZ517" s="158">
        <v>50</v>
      </c>
      <c r="BA517" s="158">
        <v>50</v>
      </c>
      <c r="BB517" s="21"/>
      <c r="BC517" s="21"/>
      <c r="BE517" s="1367" t="s">
        <v>1489</v>
      </c>
      <c r="BF517" s="1368"/>
      <c r="BG517" s="1369"/>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46" t="s">
        <v>123</v>
      </c>
      <c r="G518" s="1746"/>
      <c r="H518" s="1746"/>
      <c r="I518" s="1746"/>
      <c r="J518" s="1746"/>
      <c r="K518" s="1746"/>
      <c r="L518" s="1746"/>
      <c r="M518" s="1746"/>
      <c r="N518" s="1746"/>
      <c r="O518" s="1746"/>
      <c r="P518" s="1746"/>
      <c r="Q518" s="1746"/>
      <c r="R518" s="1746"/>
      <c r="S518" s="1746"/>
      <c r="T518" s="1746"/>
      <c r="U518" s="1746"/>
      <c r="V518" s="1746"/>
      <c r="W518" s="1746"/>
      <c r="X518" s="1746"/>
      <c r="Y518" s="1746"/>
      <c r="Z518" s="1746"/>
      <c r="AA518" s="726"/>
      <c r="AB518" s="727"/>
      <c r="AC518" s="727"/>
      <c r="AD518" s="711"/>
      <c r="AE518" s="711"/>
      <c r="AF518" s="711"/>
      <c r="AG518" s="728">
        <f>IF($C$516="Yes",(VLOOKUP($F$518,$AO$486:$AP$494,2,FALSE)),0)</f>
        <v>0</v>
      </c>
      <c r="AH518" s="729" t="s">
        <v>972</v>
      </c>
      <c r="AI518" s="728"/>
      <c r="AJ518" s="727"/>
      <c r="AK518" s="712"/>
      <c r="AL518" s="4"/>
      <c r="AM518" s="4"/>
      <c r="AN518" s="666"/>
      <c r="AO518" s="38"/>
      <c r="AP518" s="1370"/>
      <c r="AQ518" s="1371"/>
      <c r="AR518" s="1372"/>
      <c r="AS518" s="621">
        <v>75</v>
      </c>
      <c r="AT518" s="4">
        <v>0</v>
      </c>
      <c r="AU518" s="158">
        <v>10</v>
      </c>
      <c r="AV518" s="158">
        <v>25</v>
      </c>
      <c r="AW518" s="158">
        <v>37.5</v>
      </c>
      <c r="AX518" s="158">
        <v>35</v>
      </c>
      <c r="AY518" s="158">
        <v>37.5</v>
      </c>
      <c r="AZ518" s="158">
        <v>50</v>
      </c>
      <c r="BA518" s="158">
        <v>50</v>
      </c>
      <c r="BB518" s="21"/>
      <c r="BC518" s="21"/>
      <c r="BE518" s="1370"/>
      <c r="BF518" s="1371"/>
      <c r="BG518" s="1372"/>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370"/>
      <c r="AQ519" s="1371"/>
      <c r="AR519" s="1372"/>
      <c r="AS519" s="621">
        <v>70</v>
      </c>
      <c r="AT519" s="4">
        <v>0</v>
      </c>
      <c r="AU519" s="158">
        <v>10</v>
      </c>
      <c r="AV519" s="158">
        <v>25</v>
      </c>
      <c r="AW519" s="158">
        <v>37.5</v>
      </c>
      <c r="AX519" s="158">
        <v>35</v>
      </c>
      <c r="AY519" s="158">
        <v>37.5</v>
      </c>
      <c r="AZ519" s="158">
        <v>50</v>
      </c>
      <c r="BA519" s="158">
        <v>50</v>
      </c>
      <c r="BB519" s="21"/>
      <c r="BC519" s="21"/>
      <c r="BE519" s="1370"/>
      <c r="BF519" s="1371"/>
      <c r="BG519" s="1372"/>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19" t="s">
        <v>123</v>
      </c>
      <c r="D520" s="1720"/>
      <c r="E520" s="739" t="s">
        <v>301</v>
      </c>
      <c r="F520" s="1725" t="s">
        <v>1155</v>
      </c>
      <c r="G520" s="1725"/>
      <c r="H520" s="1725"/>
      <c r="I520" s="1725"/>
      <c r="J520" s="1725"/>
      <c r="K520" s="1725"/>
      <c r="L520" s="1725"/>
      <c r="M520" s="1725"/>
      <c r="N520" s="1725"/>
      <c r="O520" s="1725"/>
      <c r="P520" s="1725"/>
      <c r="Q520" s="1725"/>
      <c r="R520" s="1725"/>
      <c r="S520" s="1725"/>
      <c r="T520" s="1725"/>
      <c r="U520" s="1725"/>
      <c r="V520" s="1725"/>
      <c r="W520" s="1725"/>
      <c r="X520" s="1725"/>
      <c r="Y520" s="1725"/>
      <c r="Z520" s="1725"/>
      <c r="AA520" s="1725"/>
      <c r="AB520" s="1725"/>
      <c r="AC520" s="1725"/>
      <c r="AD520" s="1725"/>
      <c r="AE520" s="1725"/>
      <c r="AF520" s="694"/>
      <c r="AG520" s="731"/>
      <c r="AH520" s="731"/>
      <c r="AI520" s="731"/>
      <c r="AJ520" s="731"/>
      <c r="AK520" s="718"/>
      <c r="AL520" s="4"/>
      <c r="AM520" s="4"/>
      <c r="AN520" s="666"/>
      <c r="AO520" s="38"/>
      <c r="AP520" s="1370"/>
      <c r="AQ520" s="1371"/>
      <c r="AR520" s="1372"/>
      <c r="AS520" s="621">
        <v>65</v>
      </c>
      <c r="AT520" s="4">
        <v>0</v>
      </c>
      <c r="AU520" s="158">
        <v>10</v>
      </c>
      <c r="AV520" s="158">
        <v>25</v>
      </c>
      <c r="AW520" s="158">
        <v>37.5</v>
      </c>
      <c r="AX520" s="158">
        <v>35</v>
      </c>
      <c r="AY520" s="158">
        <v>37.5</v>
      </c>
      <c r="AZ520" s="158">
        <v>50</v>
      </c>
      <c r="BA520" s="158">
        <v>50</v>
      </c>
      <c r="BB520" s="21"/>
      <c r="BC520" s="21"/>
      <c r="BE520" s="1370"/>
      <c r="BF520" s="1371"/>
      <c r="BG520" s="1372"/>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26"/>
      <c r="G521" s="1726"/>
      <c r="H521" s="1726"/>
      <c r="I521" s="1726"/>
      <c r="J521" s="1726"/>
      <c r="K521" s="1726"/>
      <c r="L521" s="1726"/>
      <c r="M521" s="1726"/>
      <c r="N521" s="1726"/>
      <c r="O521" s="1726"/>
      <c r="P521" s="1726"/>
      <c r="Q521" s="1726"/>
      <c r="R521" s="1726"/>
      <c r="S521" s="1726"/>
      <c r="T521" s="1726"/>
      <c r="U521" s="1726"/>
      <c r="V521" s="1726"/>
      <c r="W521" s="1726"/>
      <c r="X521" s="1726"/>
      <c r="Y521" s="1726"/>
      <c r="Z521" s="1726"/>
      <c r="AA521" s="1726"/>
      <c r="AB521" s="1726"/>
      <c r="AC521" s="1726"/>
      <c r="AD521" s="1726"/>
      <c r="AE521" s="1726"/>
      <c r="AF521" s="4"/>
      <c r="AG521" s="19"/>
      <c r="AH521" s="19"/>
      <c r="AI521" s="19"/>
      <c r="AJ521" s="19"/>
      <c r="AK521" s="702"/>
      <c r="AL521" s="4"/>
      <c r="AM521" s="4"/>
      <c r="AN521" s="666"/>
      <c r="AO521" s="38"/>
      <c r="AP521" s="1370"/>
      <c r="AQ521" s="1371"/>
      <c r="AR521" s="1372"/>
      <c r="AS521" s="621">
        <v>60</v>
      </c>
      <c r="AT521" s="4">
        <v>0</v>
      </c>
      <c r="AU521" s="158">
        <v>10</v>
      </c>
      <c r="AV521" s="158">
        <v>25</v>
      </c>
      <c r="AW521" s="158">
        <v>37.5</v>
      </c>
      <c r="AX521" s="158">
        <v>35</v>
      </c>
      <c r="AY521" s="158">
        <v>37.5</v>
      </c>
      <c r="AZ521" s="158">
        <v>50</v>
      </c>
      <c r="BA521" s="158">
        <v>50</v>
      </c>
      <c r="BB521" s="21"/>
      <c r="BC521" s="21"/>
      <c r="BE521" s="1370"/>
      <c r="BF521" s="1371"/>
      <c r="BG521" s="1372"/>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370"/>
      <c r="AQ522" s="1371"/>
      <c r="AR522" s="1372"/>
      <c r="AS522" s="621">
        <v>55</v>
      </c>
      <c r="AT522" s="4">
        <v>0</v>
      </c>
      <c r="AU522" s="158">
        <v>10</v>
      </c>
      <c r="AV522" s="158">
        <v>25</v>
      </c>
      <c r="AW522" s="158">
        <v>37.5</v>
      </c>
      <c r="AX522" s="158">
        <v>35</v>
      </c>
      <c r="AY522" s="158">
        <v>37.5</v>
      </c>
      <c r="AZ522" s="158">
        <v>50</v>
      </c>
      <c r="BA522" s="158">
        <v>50</v>
      </c>
      <c r="BE522" s="1370"/>
      <c r="BF522" s="1371"/>
      <c r="BG522" s="1372"/>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47" t="s">
        <v>123</v>
      </c>
      <c r="G523" s="1747"/>
      <c r="H523" s="1747"/>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370"/>
      <c r="AQ523" s="1371"/>
      <c r="AR523" s="1372"/>
      <c r="AS523" s="157">
        <v>50</v>
      </c>
      <c r="AT523" s="4">
        <v>0</v>
      </c>
      <c r="AU523" s="158">
        <v>10</v>
      </c>
      <c r="AV523" s="158">
        <v>25</v>
      </c>
      <c r="AW523" s="158">
        <v>37.5</v>
      </c>
      <c r="AX523" s="158">
        <v>35</v>
      </c>
      <c r="AY523" s="158">
        <v>37.5</v>
      </c>
      <c r="AZ523" s="158">
        <v>50</v>
      </c>
      <c r="BA523" s="158">
        <v>50</v>
      </c>
      <c r="BE523" s="1370"/>
      <c r="BF523" s="1371"/>
      <c r="BG523" s="1372"/>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370"/>
      <c r="AQ524" s="1371"/>
      <c r="AR524" s="1372"/>
      <c r="AS524" s="157">
        <v>45</v>
      </c>
      <c r="AT524" s="4">
        <v>0</v>
      </c>
      <c r="AU524" s="158">
        <v>10</v>
      </c>
      <c r="AV524" s="158">
        <v>22.5</v>
      </c>
      <c r="AW524" s="158">
        <v>33.799999999999997</v>
      </c>
      <c r="AX524" s="158">
        <v>35</v>
      </c>
      <c r="AY524" s="158">
        <v>37.5</v>
      </c>
      <c r="AZ524" s="158">
        <v>50</v>
      </c>
      <c r="BA524" s="158">
        <v>50</v>
      </c>
      <c r="BE524" s="1370"/>
      <c r="BF524" s="1371"/>
      <c r="BG524" s="1372"/>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19" t="s">
        <v>123</v>
      </c>
      <c r="D525" s="1720"/>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370"/>
      <c r="AQ525" s="1371"/>
      <c r="AR525" s="1372"/>
      <c r="AS525" s="157">
        <v>40</v>
      </c>
      <c r="AT525" s="4">
        <v>0</v>
      </c>
      <c r="AU525" s="158">
        <v>10</v>
      </c>
      <c r="AV525" s="158">
        <v>20</v>
      </c>
      <c r="AW525" s="158">
        <v>30</v>
      </c>
      <c r="AX525" s="158">
        <v>35</v>
      </c>
      <c r="AY525" s="158">
        <v>37.5</v>
      </c>
      <c r="AZ525" s="158">
        <v>50</v>
      </c>
      <c r="BA525" s="158">
        <v>50</v>
      </c>
      <c r="BE525" s="1370"/>
      <c r="BF525" s="1371"/>
      <c r="BG525" s="1372"/>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370"/>
      <c r="AQ526" s="1371"/>
      <c r="AR526" s="1372"/>
      <c r="AS526" s="157">
        <v>35</v>
      </c>
      <c r="AT526" s="4">
        <v>0</v>
      </c>
      <c r="AU526" s="158">
        <v>8.8000000000000007</v>
      </c>
      <c r="AV526" s="158">
        <v>17.5</v>
      </c>
      <c r="AW526" s="158">
        <v>26.3</v>
      </c>
      <c r="AX526" s="158">
        <v>35</v>
      </c>
      <c r="AY526" s="158">
        <v>37.5</v>
      </c>
      <c r="AZ526" s="158">
        <v>50</v>
      </c>
      <c r="BA526" s="158">
        <v>50</v>
      </c>
      <c r="BE526" s="1370"/>
      <c r="BF526" s="1371"/>
      <c r="BG526" s="1372"/>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97"/>
      <c r="D527" s="1427"/>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370"/>
      <c r="AQ527" s="1371"/>
      <c r="AR527" s="1372"/>
      <c r="AS527" s="157">
        <v>30</v>
      </c>
      <c r="AT527" s="4">
        <v>0</v>
      </c>
      <c r="AU527" s="158">
        <v>7.5</v>
      </c>
      <c r="AV527" s="158">
        <v>15</v>
      </c>
      <c r="AW527" s="158">
        <v>22.5</v>
      </c>
      <c r="AX527" s="158">
        <v>30</v>
      </c>
      <c r="AY527" s="158">
        <v>37.5</v>
      </c>
      <c r="AZ527" s="158">
        <v>45</v>
      </c>
      <c r="BA527" s="158">
        <v>50</v>
      </c>
      <c r="BE527" s="1370"/>
      <c r="BF527" s="1371"/>
      <c r="BG527" s="1372"/>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24" t="s">
        <v>123</v>
      </c>
      <c r="H528" s="1724"/>
      <c r="I528" s="1724"/>
      <c r="J528" s="1724"/>
      <c r="K528" s="1724"/>
      <c r="L528" s="1724"/>
      <c r="M528" s="1724"/>
      <c r="N528" s="1724"/>
      <c r="O528" s="1724"/>
      <c r="P528" s="1724"/>
      <c r="Q528" s="1724"/>
      <c r="R528" s="1724"/>
      <c r="S528" s="1724"/>
      <c r="T528" s="1724"/>
      <c r="U528" s="1724"/>
      <c r="V528" s="1724"/>
      <c r="W528" s="1724"/>
      <c r="X528" s="1724"/>
      <c r="Y528" s="1724"/>
      <c r="Z528" s="1724"/>
      <c r="AA528" s="1724"/>
      <c r="AB528" s="1724"/>
      <c r="AC528" s="1724"/>
      <c r="AD528" s="1724"/>
      <c r="AE528" s="1724"/>
      <c r="AF528" s="1724"/>
      <c r="AG528" s="4"/>
      <c r="AH528" s="4"/>
      <c r="AI528" s="4"/>
      <c r="AJ528" s="19"/>
      <c r="AK528" s="702"/>
      <c r="AL528" s="4"/>
      <c r="AM528" s="4"/>
      <c r="AN528" s="666"/>
      <c r="AP528" s="1370"/>
      <c r="AQ528" s="1371"/>
      <c r="AR528" s="1372"/>
      <c r="AS528" s="157">
        <v>25</v>
      </c>
      <c r="AT528" s="4">
        <v>0</v>
      </c>
      <c r="AU528" s="158">
        <v>6.3</v>
      </c>
      <c r="AV528" s="158">
        <v>12.5</v>
      </c>
      <c r="AW528" s="158">
        <v>18.8</v>
      </c>
      <c r="AX528" s="158">
        <v>25</v>
      </c>
      <c r="AY528" s="158">
        <v>31.3</v>
      </c>
      <c r="AZ528" s="158">
        <v>37.5</v>
      </c>
      <c r="BA528" s="158">
        <v>50</v>
      </c>
      <c r="BE528" s="1370"/>
      <c r="BF528" s="1371"/>
      <c r="BG528" s="1372"/>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370"/>
      <c r="AQ529" s="1371"/>
      <c r="AR529" s="1372"/>
      <c r="AS529" s="157">
        <v>20</v>
      </c>
      <c r="AT529" s="4">
        <v>0</v>
      </c>
      <c r="AU529" s="158">
        <v>5</v>
      </c>
      <c r="AV529" s="158">
        <v>10</v>
      </c>
      <c r="AW529" s="158">
        <v>15</v>
      </c>
      <c r="AX529" s="158">
        <v>20</v>
      </c>
      <c r="AY529" s="158">
        <v>25</v>
      </c>
      <c r="AZ529" s="158">
        <v>30</v>
      </c>
      <c r="BA529" s="158">
        <v>40</v>
      </c>
      <c r="BE529" s="1370"/>
      <c r="BF529" s="1371"/>
      <c r="BG529" s="1372"/>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17" t="s">
        <v>123</v>
      </c>
      <c r="D530" s="1718"/>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370"/>
      <c r="AQ530" s="1371"/>
      <c r="AR530" s="1372"/>
      <c r="AS530" s="157">
        <v>15</v>
      </c>
      <c r="AT530" s="4">
        <v>0</v>
      </c>
      <c r="AU530" s="158">
        <v>3.8</v>
      </c>
      <c r="AV530" s="158">
        <v>7.5</v>
      </c>
      <c r="AW530" s="158">
        <v>11.3</v>
      </c>
      <c r="AX530" s="158">
        <v>15</v>
      </c>
      <c r="AY530" s="158">
        <v>18.8</v>
      </c>
      <c r="AZ530" s="158">
        <v>22.5</v>
      </c>
      <c r="BA530" s="158">
        <v>30</v>
      </c>
      <c r="BE530" s="1370"/>
      <c r="BF530" s="1371"/>
      <c r="BG530" s="1372"/>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373"/>
      <c r="AQ531" s="1374"/>
      <c r="AR531" s="1375"/>
      <c r="AS531" s="157">
        <v>10</v>
      </c>
      <c r="AT531" s="4">
        <v>0</v>
      </c>
      <c r="AU531" s="158">
        <v>2.5</v>
      </c>
      <c r="AV531" s="158">
        <v>5</v>
      </c>
      <c r="AW531" s="158">
        <v>7.5</v>
      </c>
      <c r="AX531" s="158">
        <v>10</v>
      </c>
      <c r="AY531" s="158">
        <v>12.5</v>
      </c>
      <c r="AZ531" s="158">
        <v>15</v>
      </c>
      <c r="BA531" s="158">
        <v>20</v>
      </c>
      <c r="BE531" s="1373"/>
      <c r="BF531" s="1374"/>
      <c r="BG531" s="1375"/>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17" t="s">
        <v>123</v>
      </c>
      <c r="D534" s="1718"/>
      <c r="F534" s="493" t="s">
        <v>872</v>
      </c>
      <c r="G534" s="1711" t="s">
        <v>981</v>
      </c>
      <c r="H534" s="1711"/>
      <c r="I534" s="1711"/>
      <c r="J534" s="1711"/>
      <c r="K534" s="1711"/>
      <c r="L534" s="1711"/>
      <c r="M534" s="1711"/>
      <c r="N534" s="1711"/>
      <c r="O534" s="1711"/>
      <c r="P534" s="1711"/>
      <c r="Q534" s="1711"/>
      <c r="R534" s="1711"/>
      <c r="S534" s="1711"/>
      <c r="T534" s="1711"/>
      <c r="U534" s="1711"/>
      <c r="V534" s="1711"/>
      <c r="W534" s="1711"/>
      <c r="X534" s="1711"/>
      <c r="Y534" s="1711"/>
      <c r="Z534" s="1711"/>
      <c r="AA534" s="1711"/>
      <c r="AB534" s="1711"/>
      <c r="AC534" s="1711"/>
      <c r="AD534" s="1711"/>
      <c r="AE534" s="1711"/>
      <c r="AF534" s="1711"/>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337</v>
      </c>
      <c r="BD534" s="1739">
        <f>BJ538</f>
        <v>49</v>
      </c>
      <c r="BE534" s="1739"/>
      <c r="BF534" s="166" t="s">
        <v>338</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712"/>
      <c r="H535" s="1712"/>
      <c r="I535" s="1712"/>
      <c r="J535" s="1712"/>
      <c r="K535" s="1712"/>
      <c r="L535" s="1712"/>
      <c r="M535" s="1712"/>
      <c r="N535" s="1712"/>
      <c r="O535" s="1712"/>
      <c r="P535" s="1712"/>
      <c r="Q535" s="1712"/>
      <c r="R535" s="1712"/>
      <c r="S535" s="1712"/>
      <c r="T535" s="1712"/>
      <c r="U535" s="1712"/>
      <c r="V535" s="1712"/>
      <c r="W535" s="1712"/>
      <c r="X535" s="1712"/>
      <c r="Y535" s="1712"/>
      <c r="Z535" s="1712"/>
      <c r="AA535" s="1712"/>
      <c r="AB535" s="1712"/>
      <c r="AC535" s="1712"/>
      <c r="AD535" s="1712"/>
      <c r="AE535" s="1712"/>
      <c r="AF535" s="1712"/>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739">
        <f>SUM(E591:J599)</f>
        <v>49</v>
      </c>
      <c r="BE535" s="1739"/>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740">
        <v>0</v>
      </c>
      <c r="BK536" s="1741"/>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40">
        <f>Application!AG439</f>
        <v>0</v>
      </c>
      <c r="BK537" s="1741"/>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96" t="s">
        <v>123</v>
      </c>
      <c r="D538" s="1036"/>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740">
        <f>Application!AG441</f>
        <v>49</v>
      </c>
      <c r="BK538" s="1741"/>
      <c r="BM538" s="1732"/>
      <c r="BN538" s="1734"/>
      <c r="BO538" s="1732"/>
      <c r="BP538" s="1734"/>
      <c r="BQ538" s="1735"/>
      <c r="BR538" s="1737"/>
      <c r="BS538" s="1735"/>
      <c r="BT538" s="1737"/>
      <c r="BU538" s="1732">
        <f>IF(T621&gt;0,1,0)</f>
        <v>1</v>
      </c>
      <c r="BV538" s="1734"/>
      <c r="BW538" s="1732">
        <f>IF(Y621&gt;=0.1,1,0)</f>
        <v>1</v>
      </c>
      <c r="BX538" s="1734"/>
      <c r="BY538" s="1735"/>
      <c r="BZ538" s="1737"/>
      <c r="CA538" s="1735"/>
      <c r="CB538" s="1737"/>
      <c r="CC538" s="1732"/>
      <c r="CD538" s="1734"/>
      <c r="CE538" s="1732"/>
      <c r="CF538" s="1734"/>
      <c r="CG538"/>
      <c r="CH538"/>
      <c r="CI538"/>
      <c r="CJ538"/>
    </row>
    <row r="539" spans="1:122" s="4" customFormat="1" ht="12.75" hidden="1" customHeight="1">
      <c r="C539" s="696"/>
      <c r="E539" s="141"/>
      <c r="F539" s="1037" t="s">
        <v>123</v>
      </c>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9"/>
      <c r="AH539" s="19"/>
      <c r="AI539" s="19"/>
      <c r="AJ539" s="19"/>
      <c r="AK539" s="702"/>
      <c r="AN539" s="279"/>
      <c r="BM539" s="1732"/>
      <c r="BN539" s="1734"/>
      <c r="BO539" s="1732"/>
      <c r="BP539" s="1734"/>
      <c r="BQ539" s="1735"/>
      <c r="BR539" s="1737"/>
      <c r="BS539" s="1735"/>
      <c r="BT539" s="1737"/>
      <c r="BU539" s="1732"/>
      <c r="BV539" s="1734"/>
      <c r="BW539" s="1732"/>
      <c r="BX539" s="1734"/>
      <c r="BY539" s="1735">
        <f>IF(T622&gt;0,1,0)</f>
        <v>1</v>
      </c>
      <c r="BZ539" s="1737"/>
      <c r="CA539" s="1735">
        <f>IF(Y622&gt;=0.1,1,0)</f>
        <v>1</v>
      </c>
      <c r="CB539" s="1737"/>
      <c r="CC539" s="1732"/>
      <c r="CD539" s="1734"/>
      <c r="CE539" s="1732"/>
      <c r="CF539" s="1734"/>
      <c r="CG539"/>
      <c r="CH539"/>
      <c r="CI539"/>
      <c r="CJ539"/>
      <c r="CW539"/>
    </row>
    <row r="540" spans="1:122" s="4" customFormat="1" ht="12.75" hidden="1" customHeight="1">
      <c r="C540" s="744"/>
      <c r="D540" s="711"/>
      <c r="E540" s="725"/>
      <c r="F540" s="1729"/>
      <c r="G540" s="1729"/>
      <c r="H540" s="1729"/>
      <c r="I540" s="1729"/>
      <c r="J540" s="1729"/>
      <c r="K540" s="1729"/>
      <c r="L540" s="1729"/>
      <c r="M540" s="1729"/>
      <c r="N540" s="1729"/>
      <c r="O540" s="1729"/>
      <c r="P540" s="1729"/>
      <c r="Q540" s="1729"/>
      <c r="R540" s="1729"/>
      <c r="S540" s="1729"/>
      <c r="T540" s="1729"/>
      <c r="U540" s="1729"/>
      <c r="V540" s="1729"/>
      <c r="W540" s="1729"/>
      <c r="X540" s="1729"/>
      <c r="Y540" s="1729"/>
      <c r="Z540" s="1729"/>
      <c r="AA540" s="1729"/>
      <c r="AB540" s="1729"/>
      <c r="AC540" s="1729"/>
      <c r="AD540" s="1729"/>
      <c r="AE540" s="1729"/>
      <c r="AF540" s="1729"/>
      <c r="AG540" s="727"/>
      <c r="AH540" s="727"/>
      <c r="AI540" s="727"/>
      <c r="AJ540" s="727"/>
      <c r="AK540" s="712"/>
      <c r="AN540" s="279"/>
      <c r="BM540" s="1732"/>
      <c r="BN540" s="1734"/>
      <c r="BO540" s="1732"/>
      <c r="BP540" s="1734"/>
      <c r="BQ540" s="1735"/>
      <c r="BR540" s="1737"/>
      <c r="BS540" s="1735"/>
      <c r="BT540" s="1737"/>
      <c r="BU540" s="1732"/>
      <c r="BV540" s="1734"/>
      <c r="BW540" s="1732"/>
      <c r="BX540" s="1734"/>
      <c r="BY540" s="1735"/>
      <c r="BZ540" s="1737"/>
      <c r="CA540" s="1735"/>
      <c r="CB540" s="1737"/>
      <c r="CC540" s="1732">
        <f>IF(T623&gt;0,1,0)</f>
        <v>0</v>
      </c>
      <c r="CD540" s="1734"/>
      <c r="CE540" s="1732">
        <f>IF(Y623&gt;=0.1,1,0)</f>
        <v>0</v>
      </c>
      <c r="CF540" s="1734"/>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32">
        <f>SUM(BM536:BN540)</f>
        <v>0</v>
      </c>
      <c r="BN541" s="1734"/>
      <c r="BO541" s="1732">
        <f>SUM(BO536:BP540)</f>
        <v>0</v>
      </c>
      <c r="BP541" s="1734"/>
      <c r="BQ541" s="1732">
        <f>SUM(BQ536:BR540)</f>
        <v>1</v>
      </c>
      <c r="BR541" s="1734"/>
      <c r="BS541" s="1732">
        <f>SUM(BS536:BT540)</f>
        <v>1</v>
      </c>
      <c r="BT541" s="1734"/>
      <c r="BU541" s="1732">
        <f>SUM(BU536:BV540)</f>
        <v>1</v>
      </c>
      <c r="BV541" s="1734"/>
      <c r="BW541" s="1732">
        <f>SUM(BW536:BX540)</f>
        <v>1</v>
      </c>
      <c r="BX541" s="1734"/>
      <c r="BY541" s="1732">
        <f>SUM(BY536:BZ540)</f>
        <v>1</v>
      </c>
      <c r="BZ541" s="1734"/>
      <c r="CA541" s="1732">
        <f>SUM(CA536:CB540)</f>
        <v>1</v>
      </c>
      <c r="CB541" s="1734"/>
      <c r="CC541" s="1732">
        <f>SUM(CC536:CD540)</f>
        <v>0</v>
      </c>
      <c r="CD541" s="1734"/>
      <c r="CE541" s="1732">
        <f>SUM(CE536:CF540)</f>
        <v>0</v>
      </c>
      <c r="CF541" s="1734"/>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14" t="s">
        <v>454</v>
      </c>
      <c r="AQ542" s="1715"/>
      <c r="AR542" s="1715"/>
      <c r="AS542" s="1715"/>
      <c r="AT542" s="1716"/>
      <c r="AU542" s="1714" t="s">
        <v>455</v>
      </c>
      <c r="AV542" s="1715"/>
      <c r="AW542" s="1715"/>
      <c r="AX542" s="1715"/>
      <c r="AY542" s="1716"/>
      <c r="BM542" s="1735">
        <f>SUM(BM541:BP541)</f>
        <v>0</v>
      </c>
      <c r="BN542" s="1736"/>
      <c r="BO542" s="1736"/>
      <c r="BP542" s="1737"/>
      <c r="BQ542" s="1735">
        <f>SUM(BQ541:BT541)</f>
        <v>2</v>
      </c>
      <c r="BR542" s="1736"/>
      <c r="BS542" s="1736"/>
      <c r="BT542" s="1737"/>
      <c r="BU542" s="1735">
        <f>SUM(BU541:BX541)</f>
        <v>2</v>
      </c>
      <c r="BV542" s="1736"/>
      <c r="BW542" s="1736"/>
      <c r="BX542" s="1737"/>
      <c r="BY542" s="1735">
        <f>SUM(BY541:CB541)</f>
        <v>2</v>
      </c>
      <c r="BZ542" s="1736"/>
      <c r="CA542" s="1736"/>
      <c r="CB542" s="1737"/>
      <c r="CC542" s="1735">
        <f>SUM(CC541:CF541)</f>
        <v>0</v>
      </c>
      <c r="CD542" s="1736"/>
      <c r="CE542" s="1736"/>
      <c r="CF542" s="1737"/>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708">
        <f>RANK(T619,$T$619:$X$623,0)+COUNTIF($T$619:$X$623,T619)-1</f>
        <v>5</v>
      </c>
      <c r="AQ543" s="1709"/>
      <c r="AR543" s="1709"/>
      <c r="AS543" s="1709"/>
      <c r="AT543" s="1710"/>
      <c r="AU543" s="1708">
        <f>RANK(Y619,$Y$619:$AC$623,0)+COUNTIF($Y$619:$AC$623,Y619)-1</f>
        <v>5</v>
      </c>
      <c r="AV543" s="1709"/>
      <c r="AW543" s="1709"/>
      <c r="AX543" s="1709"/>
      <c r="AY543" s="1710"/>
      <c r="BM543" s="1735"/>
      <c r="BN543" s="1736"/>
      <c r="BO543" s="1736"/>
      <c r="BP543" s="1737"/>
      <c r="BQ543" s="1735">
        <f>IF(AND(BQ542=2,BM542=1),1,0)</f>
        <v>0</v>
      </c>
      <c r="BR543" s="1736"/>
      <c r="BS543" s="1736"/>
      <c r="BT543" s="1737"/>
      <c r="BU543" s="1735">
        <f>IF(AND(BU542=2,BQ542=1),1,0)</f>
        <v>0</v>
      </c>
      <c r="BV543" s="1736"/>
      <c r="BW543" s="1736"/>
      <c r="BX543" s="1737"/>
      <c r="BY543" s="1735">
        <f>IF(AND(BY542=2,BU542=1),1,0)</f>
        <v>0</v>
      </c>
      <c r="BZ543" s="1736"/>
      <c r="CA543" s="1736"/>
      <c r="CB543" s="1737"/>
      <c r="CC543" s="1735">
        <f>IF(AND(CC542=2,BU542=1),1,0)</f>
        <v>0</v>
      </c>
      <c r="CD543" s="1736"/>
      <c r="CE543" s="1736"/>
      <c r="CF543" s="1737"/>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708">
        <f>RANK(T620,$T$619:$X$623,0)+COUNTIF($T$619:$X$623,T620)-1</f>
        <v>2</v>
      </c>
      <c r="AQ544" s="1709"/>
      <c r="AR544" s="1709"/>
      <c r="AS544" s="1709"/>
      <c r="AT544" s="1710"/>
      <c r="AU544" s="1708">
        <f>RANK(Y620,$Y$619:$AC$623,0)+COUNTIF($Y$619:$AC$623,Y620)-1</f>
        <v>2</v>
      </c>
      <c r="AV544" s="1709"/>
      <c r="AW544" s="1709"/>
      <c r="AX544" s="1709"/>
      <c r="AY544" s="1710"/>
      <c r="BM544" s="1735"/>
      <c r="BN544" s="1736"/>
      <c r="BO544" s="1736"/>
      <c r="BP544" s="1737"/>
      <c r="BQ544" s="1735"/>
      <c r="BR544" s="1736"/>
      <c r="BS544" s="1736"/>
      <c r="BT544" s="1737"/>
      <c r="BU544" s="1735">
        <f>IF(AND(BU542=2,BM542=1),1,0)</f>
        <v>0</v>
      </c>
      <c r="BV544" s="1736"/>
      <c r="BW544" s="1736"/>
      <c r="BX544" s="1737"/>
      <c r="BY544" s="1735">
        <f>IF(AND(BY542=2,BQ542=1),1,0)</f>
        <v>0</v>
      </c>
      <c r="BZ544" s="1736"/>
      <c r="CA544" s="1736"/>
      <c r="CB544" s="1737"/>
      <c r="CC544" s="1735">
        <f>IF(AND(CC543=2,BY543=1),1,0)</f>
        <v>0</v>
      </c>
      <c r="CD544" s="1736"/>
      <c r="CE544" s="1736"/>
      <c r="CF544" s="1737"/>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708">
        <f>RANK(T621,$T$619:$X$623,0)+COUNTIF($T$619:$X$623,T621)-1</f>
        <v>3</v>
      </c>
      <c r="AQ545" s="1709"/>
      <c r="AR545" s="1709"/>
      <c r="AS545" s="1709"/>
      <c r="AT545" s="1710"/>
      <c r="AU545" s="1708">
        <f>RANK(Y621,$Y$619:$AC$623,0)+COUNTIF($Y$619:$AC$623,Y621)-1</f>
        <v>3</v>
      </c>
      <c r="AV545" s="1709"/>
      <c r="AW545" s="1709"/>
      <c r="AX545" s="1709"/>
      <c r="AY545" s="1710"/>
      <c r="BM545" s="1735"/>
      <c r="BN545" s="1736"/>
      <c r="BO545" s="1736"/>
      <c r="BP545" s="1737"/>
      <c r="BQ545" s="1735"/>
      <c r="BR545" s="1736"/>
      <c r="BS545" s="1736"/>
      <c r="BT545" s="1737"/>
      <c r="BU545" s="1735"/>
      <c r="BV545" s="1736"/>
      <c r="BW545" s="1736"/>
      <c r="BX545" s="1737"/>
      <c r="BY545" s="1735">
        <f>IF(AND(BY542=2,BM542=1),1,0)</f>
        <v>0</v>
      </c>
      <c r="BZ545" s="1736"/>
      <c r="CA545" s="1736"/>
      <c r="CB545" s="1737"/>
      <c r="CC545" s="1735">
        <f>IF(AND(CC542=2,BQ542=1),1,0)</f>
        <v>0</v>
      </c>
      <c r="CD545" s="1736"/>
      <c r="CE545" s="1736"/>
      <c r="CF545" s="1737"/>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708">
        <f>RANK(T622,$T$619:$X$623,0)+COUNTIF($T$619:$X$623,T622)-1</f>
        <v>1</v>
      </c>
      <c r="AQ546" s="1709"/>
      <c r="AR546" s="1709"/>
      <c r="AS546" s="1709"/>
      <c r="AT546" s="1710"/>
      <c r="AU546" s="1708">
        <f>RANK(Y622,$Y$619:$AC$623,0)+COUNTIF($Y$619:$AC$623,Y622)-1</f>
        <v>1</v>
      </c>
      <c r="AV546" s="1709"/>
      <c r="AW546" s="1709"/>
      <c r="AX546" s="1709"/>
      <c r="AY546" s="1710"/>
      <c r="BM546" s="1735"/>
      <c r="BN546" s="1736"/>
      <c r="BO546" s="1736"/>
      <c r="BP546" s="1737"/>
      <c r="BQ546" s="1735"/>
      <c r="BR546" s="1736"/>
      <c r="BS546" s="1736"/>
      <c r="BT546" s="1737"/>
      <c r="BU546" s="1735"/>
      <c r="BV546" s="1736"/>
      <c r="BW546" s="1736"/>
      <c r="BX546" s="1737"/>
      <c r="BY546" s="1735"/>
      <c r="BZ546" s="1736"/>
      <c r="CA546" s="1736"/>
      <c r="CB546" s="1737"/>
      <c r="CC546" s="1735">
        <f>IF(AND(CC542=2,BM542=1),1,0)</f>
        <v>0</v>
      </c>
      <c r="CD546" s="1736"/>
      <c r="CE546" s="1736"/>
      <c r="CF546" s="1737"/>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708">
        <f>RANK(T623,$T$619:$X$623,0)+COUNTIF($T$619:$X$623,T623)-1</f>
        <v>5</v>
      </c>
      <c r="AQ547" s="1709"/>
      <c r="AR547" s="1709"/>
      <c r="AS547" s="1709"/>
      <c r="AT547" s="1710"/>
      <c r="AU547" s="1708">
        <f>RANK(Y623,$Y$619:$AC$623,0)+COUNTIF($Y$619:$AC$623,Y623)-1</f>
        <v>5</v>
      </c>
      <c r="AV547" s="1709"/>
      <c r="AW547" s="1709"/>
      <c r="AX547" s="1709"/>
      <c r="AY547" s="1710"/>
      <c r="BM547" s="1735">
        <f>SUM(BM543:BP546)</f>
        <v>0</v>
      </c>
      <c r="BN547" s="1736"/>
      <c r="BO547" s="1736"/>
      <c r="BP547" s="1737"/>
      <c r="BQ547" s="1735">
        <f>SUM(BQ543:BT546)</f>
        <v>0</v>
      </c>
      <c r="BR547" s="1736"/>
      <c r="BS547" s="1736"/>
      <c r="BT547" s="1737"/>
      <c r="BU547" s="1735">
        <f>SUM(BU543:BX546)</f>
        <v>0</v>
      </c>
      <c r="BV547" s="1736"/>
      <c r="BW547" s="1736"/>
      <c r="BX547" s="1737"/>
      <c r="BY547" s="1735">
        <f>SUM(BY543:CB546)</f>
        <v>0</v>
      </c>
      <c r="BZ547" s="1736"/>
      <c r="CA547" s="1736"/>
      <c r="CB547" s="1737"/>
      <c r="CC547" s="1735">
        <f>SUM(CC543:CF546)</f>
        <v>0</v>
      </c>
      <c r="CD547" s="1736"/>
      <c r="CE547" s="1736"/>
      <c r="CF547" s="1737"/>
      <c r="CG547" s="1735">
        <f>SUM(BM547:CF547)</f>
        <v>0</v>
      </c>
      <c r="CH547" s="1736"/>
      <c r="CI547" s="1736"/>
      <c r="CJ547" s="1737"/>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201">
        <f>SUM(AG494:AG539)</f>
        <v>0</v>
      </c>
      <c r="AL550" s="1202"/>
      <c r="AM550" s="1203"/>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32">
        <f>SUM(O619:S623)</f>
        <v>49</v>
      </c>
      <c r="AZ551" s="1734"/>
      <c r="CG551"/>
      <c r="CH551" s="1864" t="s">
        <v>773</v>
      </c>
      <c r="CI551" s="1172"/>
      <c r="CJ551" s="1172"/>
      <c r="CK551" s="1173"/>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32" t="str">
        <f>IF(AY551=BK578,"passed","failed")</f>
        <v>passed</v>
      </c>
      <c r="AT552" s="1733"/>
      <c r="AU552" s="1734"/>
      <c r="AV552" s="149"/>
      <c r="AW552" s="149"/>
      <c r="AX552" s="149"/>
      <c r="AY552" s="149"/>
      <c r="AZ552" s="150"/>
      <c r="CG552"/>
      <c r="CH552" s="1174"/>
      <c r="CI552" s="1175"/>
      <c r="CJ552" s="1175"/>
      <c r="CK552" s="1176"/>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42" t="s">
        <v>364</v>
      </c>
      <c r="AF553" s="1842"/>
      <c r="AG553" s="1842"/>
      <c r="AH553" s="1842"/>
      <c r="AI553" s="1842"/>
      <c r="AJ553" s="1842"/>
      <c r="AK553" s="1842"/>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174"/>
      <c r="CI553" s="1175"/>
      <c r="CJ553" s="1175"/>
      <c r="CK553" s="1176"/>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700" t="s">
        <v>181</v>
      </c>
      <c r="AH554" s="1700"/>
      <c r="AI554" s="1700"/>
      <c r="AJ554" s="1700"/>
      <c r="AK554" s="18"/>
      <c r="AL554" s="18"/>
      <c r="AM554" s="21"/>
      <c r="AN554" s="279"/>
      <c r="BE554" s="1735" t="s">
        <v>222</v>
      </c>
      <c r="BF554" s="1736"/>
      <c r="BG554" s="1736"/>
      <c r="BH554" s="1737"/>
      <c r="BI554" s="1735" t="s">
        <v>714</v>
      </c>
      <c r="BJ554" s="1736"/>
      <c r="BK554" s="1736"/>
      <c r="BL554" s="1737"/>
      <c r="BM554" s="1735" t="s">
        <v>715</v>
      </c>
      <c r="BN554" s="1736"/>
      <c r="BO554" s="1736"/>
      <c r="BP554" s="1737"/>
      <c r="BQ554" s="1735" t="s">
        <v>716</v>
      </c>
      <c r="BR554" s="1736"/>
      <c r="BS554" s="1736"/>
      <c r="BT554" s="1737"/>
      <c r="BU554" s="1735" t="s">
        <v>717</v>
      </c>
      <c r="BV554" s="1736"/>
      <c r="BW554" s="1736"/>
      <c r="BX554" s="1737"/>
      <c r="BY554" s="1735" t="s">
        <v>223</v>
      </c>
      <c r="BZ554" s="1736"/>
      <c r="CA554" s="1736"/>
      <c r="CB554" s="1737"/>
      <c r="CC554"/>
      <c r="CG554"/>
      <c r="CH554" s="1174"/>
      <c r="CI554" s="1175"/>
      <c r="CJ554" s="1175"/>
      <c r="CK554" s="1176"/>
    </row>
    <row r="555" spans="1:89" s="4" customFormat="1" ht="12.75" customHeight="1">
      <c r="A555" s="3"/>
      <c r="B555" s="1691" t="s">
        <v>2280</v>
      </c>
      <c r="C555" s="1691"/>
      <c r="D555" s="1691"/>
      <c r="E555" s="1691"/>
      <c r="F555" s="1691"/>
      <c r="G555" s="1691"/>
      <c r="H555" s="1691"/>
      <c r="I555" s="1691"/>
      <c r="J555" s="1691"/>
      <c r="K555" s="1691"/>
      <c r="L555" s="1691"/>
      <c r="M555" s="1691"/>
      <c r="N555" s="1691"/>
      <c r="O555" s="1691"/>
      <c r="P555" s="1691"/>
      <c r="Q555" s="1691"/>
      <c r="R555" s="1691"/>
      <c r="S555" s="1691"/>
      <c r="T555" s="1691"/>
      <c r="U555" s="1691"/>
      <c r="V555" s="1691"/>
      <c r="W555" s="1691"/>
      <c r="X555" s="1691"/>
      <c r="Y555" s="1691"/>
      <c r="Z555" s="1691"/>
      <c r="AA555" s="1691"/>
      <c r="AB555" s="1691"/>
      <c r="AC555" s="1691"/>
      <c r="AD555" s="1691"/>
      <c r="AE555" s="1691"/>
      <c r="AF555" s="1691"/>
      <c r="AG555" s="1691"/>
      <c r="AK555" s="21"/>
      <c r="AL555" s="21"/>
      <c r="AN555" s="279"/>
      <c r="AP555" s="431" t="s">
        <v>611</v>
      </c>
      <c r="AQ555" s="432"/>
      <c r="AR555" s="432"/>
      <c r="AS555" s="432"/>
      <c r="AT555" s="432"/>
      <c r="AU555" s="432"/>
      <c r="AV555" s="433"/>
      <c r="AW555" s="432"/>
      <c r="AX555" s="432"/>
      <c r="AY555" s="433"/>
      <c r="BE555" s="1732">
        <f>IF(CH556=1,0,1)</f>
        <v>0</v>
      </c>
      <c r="BF555" s="1733"/>
      <c r="BG555" s="1733"/>
      <c r="BH555" s="1734"/>
      <c r="BI555" s="1732"/>
      <c r="BJ555" s="1733"/>
      <c r="BK555" s="1733"/>
      <c r="BL555" s="1734"/>
      <c r="BM555" s="1732"/>
      <c r="BN555" s="1733"/>
      <c r="BO555" s="1733"/>
      <c r="BP555" s="1734"/>
      <c r="BQ555" s="1732"/>
      <c r="BR555" s="1733"/>
      <c r="BS555" s="1733"/>
      <c r="BT555" s="1734"/>
      <c r="BU555" s="1735"/>
      <c r="BV555" s="1736"/>
      <c r="BW555" s="1736"/>
      <c r="BX555" s="1737"/>
      <c r="BY555" s="1735"/>
      <c r="BZ555" s="1736"/>
      <c r="CA555" s="1736"/>
      <c r="CB555" s="1737"/>
      <c r="CC555"/>
      <c r="CG555"/>
      <c r="CH555" s="1177"/>
      <c r="CI555" s="1178"/>
      <c r="CJ555" s="1178"/>
      <c r="CK555" s="1179"/>
    </row>
    <row r="556" spans="1:89" s="4" customFormat="1" ht="12.75" customHeight="1">
      <c r="A556" s="20"/>
      <c r="B556" s="1691"/>
      <c r="C556" s="1691"/>
      <c r="D556" s="1691"/>
      <c r="E556" s="1691"/>
      <c r="F556" s="1691"/>
      <c r="G556" s="1691"/>
      <c r="H556" s="1691"/>
      <c r="I556" s="1691"/>
      <c r="J556" s="1691"/>
      <c r="K556" s="1691"/>
      <c r="L556" s="1691"/>
      <c r="M556" s="1691"/>
      <c r="N556" s="1691"/>
      <c r="O556" s="1691"/>
      <c r="P556" s="1691"/>
      <c r="Q556" s="1691"/>
      <c r="R556" s="1691"/>
      <c r="S556" s="1691"/>
      <c r="T556" s="1691"/>
      <c r="U556" s="1691"/>
      <c r="V556" s="1691"/>
      <c r="W556" s="1691"/>
      <c r="X556" s="1691"/>
      <c r="Y556" s="1691"/>
      <c r="Z556" s="1691"/>
      <c r="AA556" s="1691"/>
      <c r="AB556" s="1691"/>
      <c r="AC556" s="1691"/>
      <c r="AD556" s="1691"/>
      <c r="AE556" s="1691"/>
      <c r="AF556" s="1691"/>
      <c r="AG556" s="1691"/>
      <c r="AK556" s="161"/>
      <c r="AL556" s="161"/>
      <c r="AM556" s="161"/>
      <c r="AN556" s="279"/>
      <c r="AP556" s="434" t="s">
        <v>609</v>
      </c>
      <c r="AQ556" s="435"/>
      <c r="AR556" s="435"/>
      <c r="AS556" s="435"/>
      <c r="AT556" s="435"/>
      <c r="AU556" s="1706">
        <f>ROUNDUP(BK578*0.1,0)</f>
        <v>5</v>
      </c>
      <c r="AV556" s="1707"/>
      <c r="AW556" s="435"/>
      <c r="AX556" s="435">
        <f>AU556-AP558</f>
        <v>-19</v>
      </c>
      <c r="AY556" s="436"/>
      <c r="BE556" s="1732"/>
      <c r="BF556" s="1733"/>
      <c r="BG556" s="1733"/>
      <c r="BH556" s="1734"/>
      <c r="BI556" s="1732">
        <f>IF(AND(CH557=1,BE555=0),0,1)</f>
        <v>0</v>
      </c>
      <c r="BJ556" s="1733"/>
      <c r="BK556" s="1733"/>
      <c r="BL556" s="1734"/>
      <c r="BM556" s="1732"/>
      <c r="BN556" s="1733"/>
      <c r="BO556" s="1733"/>
      <c r="BP556" s="1734"/>
      <c r="BQ556" s="1732"/>
      <c r="BR556" s="1733"/>
      <c r="BS556" s="1733"/>
      <c r="BT556" s="1734"/>
      <c r="BU556" s="1735"/>
      <c r="BV556" s="1736"/>
      <c r="BW556" s="1736"/>
      <c r="BX556" s="1737"/>
      <c r="BY556" s="1735"/>
      <c r="BZ556" s="1736"/>
      <c r="CA556" s="1736"/>
      <c r="CB556" s="1737"/>
      <c r="CC556"/>
      <c r="CG556"/>
      <c r="CH556" s="1735">
        <f>IF(OR(Y619=0,Y619&gt;=0.1),1,0)</f>
        <v>1</v>
      </c>
      <c r="CI556" s="1736"/>
      <c r="CJ556" s="1736"/>
      <c r="CK556" s="1737"/>
    </row>
    <row r="557" spans="1:89" s="4" customFormat="1" ht="12.75" customHeight="1">
      <c r="B557" s="1691"/>
      <c r="C557" s="1691"/>
      <c r="D557" s="1691"/>
      <c r="E557" s="1691"/>
      <c r="F557" s="1691"/>
      <c r="G557" s="1691"/>
      <c r="H557" s="1691"/>
      <c r="I557" s="1691"/>
      <c r="J557" s="1691"/>
      <c r="K557" s="1691"/>
      <c r="L557" s="1691"/>
      <c r="M557" s="1691"/>
      <c r="N557" s="1691"/>
      <c r="O557" s="1691"/>
      <c r="P557" s="1691"/>
      <c r="Q557" s="1691"/>
      <c r="R557" s="1691"/>
      <c r="S557" s="1691"/>
      <c r="T557" s="1691"/>
      <c r="U557" s="1691"/>
      <c r="V557" s="1691"/>
      <c r="W557" s="1691"/>
      <c r="X557" s="1691"/>
      <c r="Y557" s="1691"/>
      <c r="Z557" s="1691"/>
      <c r="AA557" s="1691"/>
      <c r="AB557" s="1691"/>
      <c r="AC557" s="1691"/>
      <c r="AD557" s="1691"/>
      <c r="AE557" s="1691"/>
      <c r="AF557" s="1691"/>
      <c r="AG557" s="1691"/>
      <c r="AH557" s="160"/>
      <c r="AI557" s="160"/>
      <c r="AJ557" s="160"/>
      <c r="AK557" s="161"/>
      <c r="AL557" s="161"/>
      <c r="AM557" s="161"/>
      <c r="AN557" s="279"/>
      <c r="AP557" s="434"/>
      <c r="AQ557" s="435"/>
      <c r="AR557" s="435"/>
      <c r="AS557" s="435"/>
      <c r="AT557" s="435"/>
      <c r="AU557" s="435"/>
      <c r="AV557" s="436"/>
      <c r="AW557" s="435"/>
      <c r="AX557" s="435"/>
      <c r="AY557" s="436"/>
      <c r="BE557" s="1732"/>
      <c r="BF557" s="1733"/>
      <c r="BG557" s="1733"/>
      <c r="BH557" s="1734"/>
      <c r="BI557" s="1732"/>
      <c r="BJ557" s="1733"/>
      <c r="BK557" s="1733"/>
      <c r="BL557" s="1734"/>
      <c r="BM557" s="1732">
        <f>IF(AND(AND(CH558=1,BI556=0,BE555=0)),0,1)</f>
        <v>0</v>
      </c>
      <c r="BN557" s="1733"/>
      <c r="BO557" s="1733"/>
      <c r="BP557" s="1734"/>
      <c r="BQ557" s="1732"/>
      <c r="BR557" s="1733"/>
      <c r="BS557" s="1733"/>
      <c r="BT557" s="1734"/>
      <c r="BU557" s="1735"/>
      <c r="BV557" s="1736"/>
      <c r="BW557" s="1736"/>
      <c r="BX557" s="1737"/>
      <c r="BY557" s="1735"/>
      <c r="BZ557" s="1736"/>
      <c r="CA557" s="1736"/>
      <c r="CB557" s="1737"/>
      <c r="CC557"/>
      <c r="CG557"/>
      <c r="CH557" s="1735">
        <f>IF(OR(Y620=0,Y620&gt;=0.1),1,0)</f>
        <v>1</v>
      </c>
      <c r="CI557" s="1736"/>
      <c r="CJ557" s="1736"/>
      <c r="CK557" s="1737"/>
    </row>
    <row r="558" spans="1:89" s="4" customFormat="1" ht="12.75" customHeight="1">
      <c r="B558" s="1691"/>
      <c r="C558" s="1691"/>
      <c r="D558" s="1691"/>
      <c r="E558" s="1691"/>
      <c r="F558" s="1691"/>
      <c r="G558" s="1691"/>
      <c r="H558" s="1691"/>
      <c r="I558" s="1691"/>
      <c r="J558" s="1691"/>
      <c r="K558" s="1691"/>
      <c r="L558" s="1691"/>
      <c r="M558" s="1691"/>
      <c r="N558" s="1691"/>
      <c r="O558" s="1691"/>
      <c r="P558" s="1691"/>
      <c r="Q558" s="1691"/>
      <c r="R558" s="1691"/>
      <c r="S558" s="1691"/>
      <c r="T558" s="1691"/>
      <c r="U558" s="1691"/>
      <c r="V558" s="1691"/>
      <c r="W558" s="1691"/>
      <c r="X558" s="1691"/>
      <c r="Y558" s="1691"/>
      <c r="Z558" s="1691"/>
      <c r="AA558" s="1691"/>
      <c r="AB558" s="1691"/>
      <c r="AC558" s="1691"/>
      <c r="AD558" s="1691"/>
      <c r="AE558" s="1691"/>
      <c r="AF558" s="1691"/>
      <c r="AG558" s="1691"/>
      <c r="AH558" s="160"/>
      <c r="AI558" s="160"/>
      <c r="AJ558" s="160"/>
      <c r="AK558" s="161"/>
      <c r="AL558" s="161"/>
      <c r="AM558" s="161"/>
      <c r="AN558" s="279"/>
      <c r="AP558" s="1805">
        <f>SUM(T619:X623)</f>
        <v>24</v>
      </c>
      <c r="AQ558" s="1806"/>
      <c r="AR558" s="1806"/>
      <c r="AS558" s="1806"/>
      <c r="AT558" s="1807"/>
      <c r="AU558" s="435"/>
      <c r="AV558" s="436"/>
      <c r="AW558" s="435"/>
      <c r="AX558" s="435"/>
      <c r="AY558" s="436"/>
      <c r="BE558" s="1732"/>
      <c r="BF558" s="1733"/>
      <c r="BG558" s="1733"/>
      <c r="BH558" s="1734"/>
      <c r="BI558" s="1732"/>
      <c r="BJ558" s="1733"/>
      <c r="BK558" s="1733"/>
      <c r="BL558" s="1734"/>
      <c r="BM558" s="1732"/>
      <c r="BN558" s="1733"/>
      <c r="BO558" s="1733"/>
      <c r="BP558" s="1734"/>
      <c r="BQ558" s="1732">
        <f>IF(AND(AND(AND(CH559=1,BM557=0,BI556=0,BE555=0))),0,1)</f>
        <v>0</v>
      </c>
      <c r="BR558" s="1733"/>
      <c r="BS558" s="1733"/>
      <c r="BT558" s="1734"/>
      <c r="BU558" s="1735"/>
      <c r="BV558" s="1736"/>
      <c r="BW558" s="1736"/>
      <c r="BX558" s="1737"/>
      <c r="BY558" s="1735"/>
      <c r="BZ558" s="1736"/>
      <c r="CA558" s="1736"/>
      <c r="CB558" s="1737"/>
      <c r="CC558"/>
      <c r="CG558"/>
      <c r="CH558" s="1735">
        <f>IF(OR(Y621=0,Y621&gt;=0.1),1,0)</f>
        <v>1</v>
      </c>
      <c r="CI558" s="1736"/>
      <c r="CJ558" s="1736"/>
      <c r="CK558" s="1737"/>
    </row>
    <row r="559" spans="1:89" s="4" customFormat="1" ht="12.75" customHeight="1">
      <c r="B559" s="1691"/>
      <c r="C559" s="1691"/>
      <c r="D559" s="1691"/>
      <c r="E559" s="1691"/>
      <c r="F559" s="1691"/>
      <c r="G559" s="1691"/>
      <c r="H559" s="1691"/>
      <c r="I559" s="1691"/>
      <c r="J559" s="1691"/>
      <c r="K559" s="1691"/>
      <c r="L559" s="1691"/>
      <c r="M559" s="1691"/>
      <c r="N559" s="1691"/>
      <c r="O559" s="1691"/>
      <c r="P559" s="1691"/>
      <c r="Q559" s="1691"/>
      <c r="R559" s="1691"/>
      <c r="S559" s="1691"/>
      <c r="T559" s="1691"/>
      <c r="U559" s="1691"/>
      <c r="V559" s="1691"/>
      <c r="W559" s="1691"/>
      <c r="X559" s="1691"/>
      <c r="Y559" s="1691"/>
      <c r="Z559" s="1691"/>
      <c r="AA559" s="1691"/>
      <c r="AB559" s="1691"/>
      <c r="AC559" s="1691"/>
      <c r="AD559" s="1691"/>
      <c r="AE559" s="1691"/>
      <c r="AF559" s="1691"/>
      <c r="AG559" s="1691"/>
      <c r="AH559" s="160"/>
      <c r="AI559" s="160"/>
      <c r="AJ559" s="160"/>
      <c r="AK559" s="161"/>
      <c r="AL559" s="161"/>
      <c r="AM559" s="161"/>
      <c r="AN559" s="279"/>
      <c r="AP559" s="437"/>
      <c r="AQ559" s="438"/>
      <c r="AR559" s="438"/>
      <c r="AS559" s="438"/>
      <c r="AT559" s="439" t="s">
        <v>604</v>
      </c>
      <c r="AU559" s="1706" t="str">
        <f>IF(AP558&gt;=AU556,"passed","failed")</f>
        <v>passed</v>
      </c>
      <c r="AV559" s="1875"/>
      <c r="AW559" s="1707"/>
      <c r="AX559" s="440"/>
      <c r="AY559" s="441"/>
      <c r="BE559" s="1732"/>
      <c r="BF559" s="1733"/>
      <c r="BG559" s="1733"/>
      <c r="BH559" s="1734"/>
      <c r="BI559" s="1732"/>
      <c r="BJ559" s="1733"/>
      <c r="BK559" s="1733"/>
      <c r="BL559" s="1734"/>
      <c r="BM559" s="1732"/>
      <c r="BN559" s="1733"/>
      <c r="BO559" s="1733"/>
      <c r="BP559" s="1734"/>
      <c r="BQ559" s="1732"/>
      <c r="BR559" s="1733"/>
      <c r="BS559" s="1733"/>
      <c r="BT559" s="1734"/>
      <c r="BU559" s="1732">
        <f>IF(AND(AND(AND(AND(CH560=1,BQ558=0,BM557=0,BI556=0,BE555=0)))),0,1)</f>
        <v>0</v>
      </c>
      <c r="BV559" s="1733"/>
      <c r="BW559" s="1733"/>
      <c r="BX559" s="1734"/>
      <c r="BY559" s="1735"/>
      <c r="BZ559" s="1736"/>
      <c r="CA559" s="1736"/>
      <c r="CB559" s="1737"/>
      <c r="CC559"/>
      <c r="CD559"/>
      <c r="CE559"/>
      <c r="CF559"/>
      <c r="CG559"/>
      <c r="CH559" s="1735">
        <f>IF(OR(Y622=0,Y622&gt;=0.1),1,0)</f>
        <v>1</v>
      </c>
      <c r="CI559" s="1736"/>
      <c r="CJ559" s="1736"/>
      <c r="CK559" s="1737"/>
    </row>
    <row r="560" spans="1:89" s="4" customFormat="1" ht="13.7" customHeight="1">
      <c r="B560" s="1691"/>
      <c r="C560" s="1691"/>
      <c r="D560" s="1691"/>
      <c r="E560" s="1691"/>
      <c r="F560" s="1691"/>
      <c r="G560" s="1691"/>
      <c r="H560" s="1691"/>
      <c r="I560" s="1691"/>
      <c r="J560" s="1691"/>
      <c r="K560" s="1691"/>
      <c r="L560" s="1691"/>
      <c r="M560" s="1691"/>
      <c r="N560" s="1691"/>
      <c r="O560" s="1691"/>
      <c r="P560" s="1691"/>
      <c r="Q560" s="1691"/>
      <c r="R560" s="1691"/>
      <c r="S560" s="1691"/>
      <c r="T560" s="1691"/>
      <c r="U560" s="1691"/>
      <c r="V560" s="1691"/>
      <c r="W560" s="1691"/>
      <c r="X560" s="1691"/>
      <c r="Y560" s="1691"/>
      <c r="Z560" s="1691"/>
      <c r="AA560" s="1691"/>
      <c r="AB560" s="1691"/>
      <c r="AC560" s="1691"/>
      <c r="AD560" s="1691"/>
      <c r="AE560" s="1691"/>
      <c r="AF560" s="1691"/>
      <c r="AG560" s="1691"/>
      <c r="AH560" s="160"/>
      <c r="AI560" s="160"/>
      <c r="AJ560" s="160"/>
      <c r="AK560" s="161"/>
      <c r="AL560" s="161"/>
      <c r="AM560" s="161"/>
      <c r="AN560" s="279"/>
      <c r="BE560" s="1732">
        <f>SUM(BE555:BH559)</f>
        <v>0</v>
      </c>
      <c r="BF560" s="1733"/>
      <c r="BG560" s="1733"/>
      <c r="BH560" s="1734"/>
      <c r="BI560" s="1732">
        <f>SUM(BI555:BL559)</f>
        <v>0</v>
      </c>
      <c r="BJ560" s="1733"/>
      <c r="BK560" s="1733"/>
      <c r="BL560" s="1734"/>
      <c r="BM560" s="1732">
        <f>SUM(BM555:BP559)</f>
        <v>0</v>
      </c>
      <c r="BN560" s="1733"/>
      <c r="BO560" s="1733"/>
      <c r="BP560" s="1734"/>
      <c r="BQ560" s="1732">
        <f>SUM(BQ555:BT559)</f>
        <v>0</v>
      </c>
      <c r="BR560" s="1733"/>
      <c r="BS560" s="1733"/>
      <c r="BT560" s="1734"/>
      <c r="BU560" s="1732">
        <f>SUM(BU555:BX559)</f>
        <v>0</v>
      </c>
      <c r="BV560" s="1733"/>
      <c r="BW560" s="1733"/>
      <c r="BX560" s="1734"/>
      <c r="BY560" s="1732">
        <f>SUM(BY555:CB559)</f>
        <v>0</v>
      </c>
      <c r="BZ560" s="1733"/>
      <c r="CA560" s="1733"/>
      <c r="CB560" s="1734"/>
      <c r="CC560" s="1735">
        <f>IF(AND(CH556=1,T619&gt;0),0,SUM(BE560:CB560))</f>
        <v>0</v>
      </c>
      <c r="CD560" s="1736"/>
      <c r="CE560" s="1736"/>
      <c r="CF560" s="1737"/>
      <c r="CG560"/>
      <c r="CH560" s="1735">
        <f>IF(OR(Y623=0,Y623&gt;=0.1),1,0)</f>
        <v>1</v>
      </c>
      <c r="CI560" s="1736"/>
      <c r="CJ560" s="1736"/>
      <c r="CK560" s="1737"/>
    </row>
    <row r="561" spans="2:91" s="4" customFormat="1" ht="12.6" customHeight="1">
      <c r="B561" s="1879" t="s">
        <v>1490</v>
      </c>
      <c r="C561" s="1879"/>
      <c r="D561" s="1879"/>
      <c r="E561" s="1879"/>
      <c r="F561" s="1879"/>
      <c r="G561" s="1879"/>
      <c r="H561" s="1879"/>
      <c r="I561" s="1879"/>
      <c r="J561" s="1879"/>
      <c r="K561" s="1879"/>
      <c r="L561" s="1879"/>
      <c r="M561" s="1879"/>
      <c r="N561" s="1879"/>
      <c r="O561" s="1879"/>
      <c r="P561" s="1879"/>
      <c r="Q561" s="1879"/>
      <c r="R561" s="1879"/>
      <c r="S561" s="1879"/>
      <c r="T561" s="1879"/>
      <c r="U561" s="1879"/>
      <c r="V561" s="1879"/>
      <c r="W561" s="1879"/>
      <c r="X561" s="1879"/>
      <c r="Y561" s="1879"/>
      <c r="Z561" s="1879"/>
      <c r="AA561" s="1879"/>
      <c r="AB561" s="1879"/>
      <c r="AC561" s="1879"/>
      <c r="AD561" s="1879"/>
      <c r="AE561" s="1879"/>
      <c r="AF561" s="1879"/>
      <c r="AG561" s="1879"/>
      <c r="AH561" s="160"/>
      <c r="AI561" s="160"/>
      <c r="AJ561" s="160"/>
      <c r="AK561" s="161"/>
      <c r="AL561" s="161"/>
      <c r="AM561" s="161"/>
      <c r="AN561" s="279"/>
    </row>
    <row r="562" spans="2:91" s="4" customFormat="1" ht="21" customHeight="1">
      <c r="B562" s="1879"/>
      <c r="C562" s="1879"/>
      <c r="D562" s="1879"/>
      <c r="E562" s="1879"/>
      <c r="F562" s="1879"/>
      <c r="G562" s="1879"/>
      <c r="H562" s="1879"/>
      <c r="I562" s="1879"/>
      <c r="J562" s="1879"/>
      <c r="K562" s="1879"/>
      <c r="L562" s="1879"/>
      <c r="M562" s="1879"/>
      <c r="N562" s="1879"/>
      <c r="O562" s="1879"/>
      <c r="P562" s="1879"/>
      <c r="Q562" s="1879"/>
      <c r="R562" s="1879"/>
      <c r="S562" s="1879"/>
      <c r="T562" s="1879"/>
      <c r="U562" s="1879"/>
      <c r="V562" s="1879"/>
      <c r="W562" s="1879"/>
      <c r="X562" s="1879"/>
      <c r="Y562" s="1879"/>
      <c r="Z562" s="1879"/>
      <c r="AA562" s="1879"/>
      <c r="AB562" s="1879"/>
      <c r="AC562" s="1879"/>
      <c r="AD562" s="1879"/>
      <c r="AE562" s="1879"/>
      <c r="AF562" s="1879"/>
      <c r="AG562" s="1879"/>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879" t="s">
        <v>1740</v>
      </c>
      <c r="C563" s="1879"/>
      <c r="D563" s="1879"/>
      <c r="E563" s="1879"/>
      <c r="F563" s="1879"/>
      <c r="G563" s="1879"/>
      <c r="H563" s="1879"/>
      <c r="I563" s="1879"/>
      <c r="J563" s="1879"/>
      <c r="K563" s="1879"/>
      <c r="L563" s="1879"/>
      <c r="M563" s="1879"/>
      <c r="N563" s="1879"/>
      <c r="O563" s="1879"/>
      <c r="P563" s="1879"/>
      <c r="Q563" s="1879"/>
      <c r="R563" s="1879"/>
      <c r="S563" s="1879"/>
      <c r="T563" s="1879"/>
      <c r="U563" s="1879"/>
      <c r="V563" s="1879"/>
      <c r="W563" s="1879"/>
      <c r="X563" s="1879"/>
      <c r="Y563" s="1879"/>
      <c r="Z563" s="1879"/>
      <c r="AA563" s="1879"/>
      <c r="AB563" s="1879"/>
      <c r="AC563" s="1879"/>
      <c r="AD563" s="1879"/>
      <c r="AE563" s="1879"/>
      <c r="AF563" s="1879"/>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879"/>
      <c r="C564" s="1879"/>
      <c r="D564" s="1879"/>
      <c r="E564" s="1879"/>
      <c r="F564" s="1879"/>
      <c r="G564" s="1879"/>
      <c r="H564" s="1879"/>
      <c r="I564" s="1879"/>
      <c r="J564" s="1879"/>
      <c r="K564" s="1879"/>
      <c r="L564" s="1879"/>
      <c r="M564" s="1879"/>
      <c r="N564" s="1879"/>
      <c r="O564" s="1879"/>
      <c r="P564" s="1879"/>
      <c r="Q564" s="1879"/>
      <c r="R564" s="1879"/>
      <c r="S564" s="1879"/>
      <c r="T564" s="1879"/>
      <c r="U564" s="1879"/>
      <c r="V564" s="1879"/>
      <c r="W564" s="1879"/>
      <c r="X564" s="1879"/>
      <c r="Y564" s="1879"/>
      <c r="Z564" s="1879"/>
      <c r="AA564" s="1879"/>
      <c r="AB564" s="1879"/>
      <c r="AC564" s="1879"/>
      <c r="AD564" s="1879"/>
      <c r="AE564" s="1879"/>
      <c r="AF564" s="1879"/>
      <c r="AG564" s="160"/>
      <c r="AH564" s="160"/>
      <c r="AI564" s="160"/>
      <c r="AJ564" s="160"/>
      <c r="AK564" s="161"/>
      <c r="AL564" s="161"/>
      <c r="AM564" s="161"/>
      <c r="AN564" s="279"/>
      <c r="AP564" s="148"/>
      <c r="AQ564" s="149"/>
      <c r="AR564" s="149"/>
      <c r="AS564" s="149"/>
      <c r="AT564" s="155" t="s">
        <v>604</v>
      </c>
      <c r="AU564" s="149"/>
      <c r="AV564" s="1732" t="str">
        <f>IF(BJ600&gt;0,"failed","passed")</f>
        <v>failed</v>
      </c>
      <c r="AW564" s="1733"/>
      <c r="AX564" s="1733"/>
      <c r="AY564" s="1734"/>
    </row>
    <row r="565" spans="2:91" s="4" customFormat="1" ht="12.6"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14" t="s">
        <v>1491</v>
      </c>
      <c r="R567" s="1914"/>
      <c r="S567" s="1914"/>
      <c r="T567" s="1914"/>
      <c r="U567" s="1914"/>
      <c r="V567" s="1914"/>
      <c r="W567" s="1914"/>
      <c r="X567" s="1914"/>
      <c r="Y567" s="1914"/>
      <c r="Z567" s="1914"/>
      <c r="AA567" s="1914"/>
      <c r="AB567" s="1914"/>
      <c r="AC567" s="1914"/>
      <c r="AD567" s="1914"/>
      <c r="AE567" s="1914"/>
      <c r="AF567" s="1914"/>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14"/>
      <c r="R568" s="1914"/>
      <c r="S568" s="1914"/>
      <c r="T568" s="1914"/>
      <c r="U568" s="1914"/>
      <c r="V568" s="1914"/>
      <c r="W568" s="1914"/>
      <c r="X568" s="1914"/>
      <c r="Y568" s="1914"/>
      <c r="Z568" s="1914"/>
      <c r="AA568" s="1914"/>
      <c r="AB568" s="1914"/>
      <c r="AC568" s="1914"/>
      <c r="AD568" s="1914"/>
      <c r="AE568" s="1914"/>
      <c r="AF568" s="1914"/>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88" t="s">
        <v>1739</v>
      </c>
      <c r="R569" s="1689"/>
      <c r="S569" s="1693" t="s">
        <v>203</v>
      </c>
      <c r="T569" s="1693"/>
      <c r="U569" s="1688">
        <v>0.5</v>
      </c>
      <c r="V569" s="1689"/>
      <c r="W569" s="1688">
        <v>0.45</v>
      </c>
      <c r="X569" s="1689"/>
      <c r="Y569" s="1688">
        <v>0.4</v>
      </c>
      <c r="Z569" s="1689"/>
      <c r="AA569" s="1688">
        <v>0.35</v>
      </c>
      <c r="AB569" s="1689"/>
      <c r="AC569" s="1873">
        <v>0.3</v>
      </c>
      <c r="AD569" s="1874"/>
      <c r="AE569" s="1688">
        <v>0.2</v>
      </c>
      <c r="AF569" s="1689"/>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71"/>
      <c r="P570" s="1672"/>
      <c r="Q570" s="1913"/>
      <c r="R570" s="1880"/>
      <c r="S570" s="1887"/>
      <c r="T570" s="1887"/>
      <c r="U570" s="1880"/>
      <c r="V570" s="1880"/>
      <c r="W570" s="1880"/>
      <c r="X570" s="1880"/>
      <c r="Y570" s="1880"/>
      <c r="Z570" s="1880"/>
      <c r="AA570" s="1883"/>
      <c r="AB570" s="1883"/>
      <c r="AC570" s="1880"/>
      <c r="AD570" s="1880"/>
      <c r="AE570" s="1871"/>
      <c r="AF570" s="1872"/>
      <c r="AN570" s="279"/>
      <c r="AP570" s="142" t="s">
        <v>711</v>
      </c>
      <c r="AQ570" s="9"/>
      <c r="AR570" s="9"/>
      <c r="AS570" s="9"/>
      <c r="AT570" s="1735" t="str">
        <f>IF(OR(AV564="passed",BD568="passed"),"passed","failed")</f>
        <v>passed</v>
      </c>
      <c r="AU570" s="1736"/>
      <c r="AV570" s="1736"/>
      <c r="AW570" s="1736"/>
      <c r="AX570" s="1737"/>
    </row>
    <row r="571" spans="2:91" s="4" customFormat="1" ht="12.75" customHeight="1">
      <c r="B571" s="63"/>
      <c r="I571" s="218"/>
      <c r="J571" s="160"/>
      <c r="N571" s="5"/>
      <c r="O571" s="1671"/>
      <c r="P571" s="1672"/>
      <c r="Q571" s="1701"/>
      <c r="R571" s="1692"/>
      <c r="S571" s="1692"/>
      <c r="T571" s="1692"/>
      <c r="U571" s="1692"/>
      <c r="V571" s="1692"/>
      <c r="W571" s="1692"/>
      <c r="X571" s="1692"/>
      <c r="Y571" s="1690"/>
      <c r="Z571" s="1690"/>
      <c r="AA571" s="1692"/>
      <c r="AB571" s="1692"/>
      <c r="AC571" s="1690"/>
      <c r="AD571" s="1690"/>
      <c r="AE571" s="1702"/>
      <c r="AF571" s="1703"/>
      <c r="AN571" s="279"/>
      <c r="AP571"/>
      <c r="AQ571"/>
      <c r="AR571"/>
      <c r="AS571"/>
      <c r="AT571"/>
      <c r="AU571"/>
      <c r="AV571"/>
      <c r="AW571"/>
      <c r="AX571"/>
      <c r="AY571"/>
    </row>
    <row r="572" spans="2:91" s="4" customFormat="1" ht="12.75" customHeight="1">
      <c r="B572" s="63"/>
      <c r="I572" s="218"/>
      <c r="J572" s="160"/>
      <c r="N572" s="5"/>
      <c r="O572" s="1671"/>
      <c r="P572" s="1672"/>
      <c r="Q572" s="1701"/>
      <c r="R572" s="1692"/>
      <c r="S572" s="1692"/>
      <c r="T572" s="1692"/>
      <c r="U572" s="1692"/>
      <c r="V572" s="1692"/>
      <c r="W572" s="1692"/>
      <c r="X572" s="1692"/>
      <c r="Y572" s="1692"/>
      <c r="Z572" s="1692"/>
      <c r="AA572" s="1690"/>
      <c r="AB572" s="1690"/>
      <c r="AC572" s="1692"/>
      <c r="AD572" s="1692"/>
      <c r="AE572" s="1803"/>
      <c r="AF572" s="1804"/>
      <c r="AN572" s="279"/>
      <c r="AP572" s="151" t="s">
        <v>605</v>
      </c>
      <c r="AQ572" s="152"/>
      <c r="AR572" s="152"/>
      <c r="AS572" s="152"/>
      <c r="AT572" s="152"/>
      <c r="AU572" s="152"/>
      <c r="AV572" s="153"/>
      <c r="AW572" s="1876" t="str">
        <f>IF(AND(AND(AND(AND(AS552="passed",AU559="passed",BD568="passed",SUM(T619:X623)&gt;1)))),"YES","NO")</f>
        <v>YES</v>
      </c>
      <c r="AX572" s="1877"/>
      <c r="AY572" s="1878"/>
      <c r="AZ572" s="40"/>
      <c r="BA572" s="40"/>
      <c r="BB572" s="40"/>
      <c r="BC572" s="40"/>
      <c r="BD572" s="40"/>
      <c r="BE572" s="21"/>
      <c r="BF572" s="21"/>
      <c r="BG572" s="21"/>
    </row>
    <row r="573" spans="2:91" s="4" customFormat="1" ht="12.75" customHeight="1">
      <c r="B573" s="63"/>
      <c r="I573" s="218"/>
      <c r="J573" s="160"/>
      <c r="N573" s="5"/>
      <c r="O573" s="1671"/>
      <c r="P573" s="1672"/>
      <c r="Q573" s="1701"/>
      <c r="R573" s="1692"/>
      <c r="S573" s="1692"/>
      <c r="T573" s="1692"/>
      <c r="U573" s="1692"/>
      <c r="V573" s="1692"/>
      <c r="W573" s="1692"/>
      <c r="X573" s="1692"/>
      <c r="Y573" s="1690"/>
      <c r="Z573" s="1690"/>
      <c r="AA573" s="1692"/>
      <c r="AB573" s="1692"/>
      <c r="AC573" s="1690"/>
      <c r="AD573" s="1690"/>
      <c r="AE573" s="1702"/>
      <c r="AF573" s="1703"/>
      <c r="AN573" s="279"/>
    </row>
    <row r="574" spans="2:91" s="4" customFormat="1" ht="12.75" customHeight="1">
      <c r="B574" s="63"/>
      <c r="I574" s="218"/>
      <c r="J574" s="160"/>
      <c r="N574" s="5"/>
      <c r="O574" s="1671"/>
      <c r="P574" s="1672"/>
      <c r="Q574" s="1701"/>
      <c r="R574" s="1692"/>
      <c r="S574" s="1692"/>
      <c r="T574" s="1692"/>
      <c r="U574" s="1692"/>
      <c r="V574" s="1692"/>
      <c r="W574" s="1690"/>
      <c r="X574" s="1690"/>
      <c r="Y574" s="1692"/>
      <c r="Z574" s="1692"/>
      <c r="AA574" s="1690"/>
      <c r="AB574" s="1690"/>
      <c r="AC574" s="1692"/>
      <c r="AD574" s="1692"/>
      <c r="AE574" s="1803"/>
      <c r="AF574" s="1804"/>
      <c r="AN574" s="279"/>
    </row>
    <row r="575" spans="2:91" s="4" customFormat="1" ht="12.75" customHeight="1">
      <c r="B575" s="63"/>
      <c r="I575" s="218"/>
      <c r="J575" s="160"/>
      <c r="N575" s="5"/>
      <c r="O575" s="1671"/>
      <c r="P575" s="1672"/>
      <c r="Q575" s="1701"/>
      <c r="R575" s="1692"/>
      <c r="S575" s="1692"/>
      <c r="T575" s="1692"/>
      <c r="U575" s="1692"/>
      <c r="V575" s="1692"/>
      <c r="W575" s="1692"/>
      <c r="X575" s="1692"/>
      <c r="Y575" s="1690"/>
      <c r="Z575" s="1690"/>
      <c r="AA575" s="1692"/>
      <c r="AB575" s="1692"/>
      <c r="AC575" s="1690"/>
      <c r="AD575" s="1690"/>
      <c r="AE575" s="1702"/>
      <c r="AF575" s="1703"/>
      <c r="AN575" s="279"/>
      <c r="AU575" s="21"/>
      <c r="AV575" s="21"/>
      <c r="AW575" s="8"/>
      <c r="AX575" s="9"/>
      <c r="AY575" s="9"/>
      <c r="AZ575" s="60" t="s">
        <v>1123</v>
      </c>
      <c r="BA575" s="1858" t="s">
        <v>712</v>
      </c>
      <c r="BB575" s="1859"/>
      <c r="BC575" s="1859"/>
      <c r="BD575" s="1859"/>
      <c r="BE575" s="1860"/>
      <c r="BF575" s="1884">
        <f>SUM(O619:S623)</f>
        <v>49</v>
      </c>
      <c r="BG575" s="1885"/>
      <c r="BH575" s="1885"/>
      <c r="BI575" s="1885"/>
      <c r="BJ575" s="1886"/>
      <c r="BK575" s="1676">
        <f>SUM(T619:X623)</f>
        <v>24</v>
      </c>
      <c r="BL575" s="1677"/>
      <c r="BM575" s="1677"/>
      <c r="BN575" s="1677"/>
      <c r="BO575" s="1678"/>
    </row>
    <row r="576" spans="2:91" s="4" customFormat="1" ht="12.75" customHeight="1">
      <c r="B576" s="35"/>
      <c r="I576" s="1370" t="s">
        <v>1489</v>
      </c>
      <c r="J576" s="1371"/>
      <c r="K576" s="1371"/>
      <c r="L576" s="1371"/>
      <c r="M576" s="1371"/>
      <c r="N576" s="1372"/>
      <c r="O576" s="1671">
        <v>0.5</v>
      </c>
      <c r="P576" s="1672"/>
      <c r="Q576" s="1912"/>
      <c r="R576" s="1704"/>
      <c r="S576" s="1692"/>
      <c r="T576" s="1692"/>
      <c r="U576" s="1705" t="s">
        <v>1493</v>
      </c>
      <c r="V576" s="1705"/>
      <c r="W576" s="1892">
        <v>37.5</v>
      </c>
      <c r="X576" s="1892"/>
      <c r="Y576" s="1704"/>
      <c r="Z576" s="1704"/>
      <c r="AA576" s="1892"/>
      <c r="AB576" s="1892"/>
      <c r="AC576" s="1704"/>
      <c r="AD576" s="1704"/>
      <c r="AE576" s="1881"/>
      <c r="AF576" s="1882"/>
      <c r="AN576" s="279"/>
      <c r="CL576"/>
      <c r="CM576"/>
    </row>
    <row r="577" spans="1:96" s="4" customFormat="1" ht="12.75" customHeight="1">
      <c r="B577" s="118"/>
      <c r="C577" s="61"/>
      <c r="I577" s="1370"/>
      <c r="J577" s="1371"/>
      <c r="K577" s="1371"/>
      <c r="L577" s="1371"/>
      <c r="M577" s="1371"/>
      <c r="N577" s="1372"/>
      <c r="O577" s="1671">
        <v>0.45</v>
      </c>
      <c r="P577" s="1672"/>
      <c r="Q577" s="1701"/>
      <c r="R577" s="1692"/>
      <c r="S577" s="1692"/>
      <c r="T577" s="1692"/>
      <c r="U577" s="1760" t="s">
        <v>129</v>
      </c>
      <c r="V577" s="1760"/>
      <c r="W577" s="1690">
        <v>33.799999999999997</v>
      </c>
      <c r="X577" s="1690"/>
      <c r="Y577" s="1690"/>
      <c r="Z577" s="1690"/>
      <c r="AA577" s="1692"/>
      <c r="AB577" s="1692"/>
      <c r="AC577" s="1690"/>
      <c r="AD577" s="1690"/>
      <c r="AE577" s="1702"/>
      <c r="AF577" s="1703"/>
      <c r="AN577" s="279"/>
      <c r="CL577"/>
      <c r="CM577"/>
    </row>
    <row r="578" spans="1:96" s="4" customFormat="1" ht="12.75" customHeight="1">
      <c r="B578" s="5"/>
      <c r="C578" s="5"/>
      <c r="D578" s="5"/>
      <c r="E578" s="5"/>
      <c r="I578" s="1370"/>
      <c r="J578" s="1371"/>
      <c r="K578" s="1371"/>
      <c r="L578" s="1371"/>
      <c r="M578" s="1371"/>
      <c r="N578" s="1372"/>
      <c r="O578" s="1671">
        <v>0.4</v>
      </c>
      <c r="P578" s="1672"/>
      <c r="Q578" s="1701"/>
      <c r="R578" s="1692"/>
      <c r="S578" s="1760" t="s">
        <v>1492</v>
      </c>
      <c r="T578" s="1760"/>
      <c r="U578" s="1690">
        <v>20</v>
      </c>
      <c r="V578" s="1690"/>
      <c r="W578" s="1690">
        <v>30</v>
      </c>
      <c r="X578" s="1690"/>
      <c r="Y578" s="1690"/>
      <c r="Z578" s="1690"/>
      <c r="AA578" s="1690"/>
      <c r="AB578" s="1690"/>
      <c r="AC578" s="1690"/>
      <c r="AD578" s="1690"/>
      <c r="AE578" s="1702"/>
      <c r="AF578" s="1703"/>
      <c r="AN578" s="279"/>
      <c r="AP578" s="1775" t="s">
        <v>204</v>
      </c>
      <c r="AQ578" s="1776"/>
      <c r="AR578" s="1776"/>
      <c r="AS578" s="1776"/>
      <c r="AT578" s="1776"/>
      <c r="AU578" s="1776"/>
      <c r="AV578" s="1776"/>
      <c r="AW578" s="1776"/>
      <c r="AX578" s="1776"/>
      <c r="AY578" s="1776"/>
      <c r="AZ578" s="1776"/>
      <c r="BA578" s="1776"/>
      <c r="BB578" s="1776"/>
      <c r="BC578" s="1776"/>
      <c r="BD578" s="1776"/>
      <c r="BE578" s="1776"/>
      <c r="BF578" s="1776"/>
      <c r="BG578" s="1776"/>
      <c r="BH578" s="1776"/>
      <c r="BI578" s="1776"/>
      <c r="BJ578" s="1777"/>
      <c r="BK578" s="1865">
        <f>BF575</f>
        <v>49</v>
      </c>
      <c r="BL578" s="1866"/>
      <c r="BM578" s="1866"/>
      <c r="BN578" s="1866"/>
      <c r="BO578" s="1867"/>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370"/>
      <c r="J579" s="1371"/>
      <c r="K579" s="1371"/>
      <c r="L579" s="1371"/>
      <c r="M579" s="1371"/>
      <c r="N579" s="1372"/>
      <c r="O579" s="1671">
        <v>0.35</v>
      </c>
      <c r="P579" s="1672"/>
      <c r="Q579" s="1701"/>
      <c r="R579" s="1692"/>
      <c r="S579" s="1760" t="s">
        <v>1741</v>
      </c>
      <c r="T579" s="1760"/>
      <c r="U579" s="1690">
        <v>17.5</v>
      </c>
      <c r="V579" s="1690"/>
      <c r="W579" s="1690">
        <v>26.3</v>
      </c>
      <c r="X579" s="1690"/>
      <c r="Y579" s="1690">
        <v>35</v>
      </c>
      <c r="Z579" s="1690"/>
      <c r="AA579" s="1690"/>
      <c r="AB579" s="1690"/>
      <c r="AC579" s="1690">
        <v>50</v>
      </c>
      <c r="AD579" s="1690"/>
      <c r="AE579" s="1702"/>
      <c r="AF579" s="1703"/>
      <c r="AN579" s="279"/>
      <c r="AP579" s="1778"/>
      <c r="AQ579" s="1779"/>
      <c r="AR579" s="1779"/>
      <c r="AS579" s="1779"/>
      <c r="AT579" s="1779"/>
      <c r="AU579" s="1779"/>
      <c r="AV579" s="1779"/>
      <c r="AW579" s="1779"/>
      <c r="AX579" s="1779"/>
      <c r="AY579" s="1779"/>
      <c r="AZ579" s="1779"/>
      <c r="BA579" s="1779"/>
      <c r="BB579" s="1779"/>
      <c r="BC579" s="1779"/>
      <c r="BD579" s="1779"/>
      <c r="BE579" s="1779"/>
      <c r="BF579" s="1779"/>
      <c r="BG579" s="1779"/>
      <c r="BH579" s="1779"/>
      <c r="BI579" s="1779"/>
      <c r="BJ579" s="1780"/>
      <c r="BK579" s="1868"/>
      <c r="BL579" s="1869"/>
      <c r="BM579" s="1869"/>
      <c r="BN579" s="1869"/>
      <c r="BO579" s="1870"/>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370"/>
      <c r="J580" s="1371"/>
      <c r="K580" s="1371"/>
      <c r="L580" s="1371"/>
      <c r="M580" s="1371"/>
      <c r="N580" s="1372"/>
      <c r="O580" s="1671">
        <v>0.3</v>
      </c>
      <c r="P580" s="1672"/>
      <c r="Q580" s="1701"/>
      <c r="R580" s="1692"/>
      <c r="S580" s="1760" t="s">
        <v>1742</v>
      </c>
      <c r="T580" s="1760"/>
      <c r="U580" s="1690">
        <v>15</v>
      </c>
      <c r="V580" s="1690"/>
      <c r="W580" s="1690">
        <v>22.5</v>
      </c>
      <c r="X580" s="1690"/>
      <c r="Y580" s="1690">
        <v>30</v>
      </c>
      <c r="Z580" s="1690"/>
      <c r="AA580" s="1690">
        <v>37.5</v>
      </c>
      <c r="AB580" s="1690"/>
      <c r="AC580" s="1690">
        <v>45</v>
      </c>
      <c r="AD580" s="1690"/>
      <c r="AE580" s="1702"/>
      <c r="AF580" s="1703"/>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58">
        <v>5</v>
      </c>
      <c r="BK580" s="1159"/>
      <c r="BL580" s="1159"/>
      <c r="BM580" s="1159"/>
      <c r="BN580" s="1160"/>
      <c r="BO580" s="1158">
        <v>4</v>
      </c>
      <c r="BP580" s="1159"/>
      <c r="BQ580" s="1159"/>
      <c r="BR580" s="1159"/>
      <c r="BS580" s="1160"/>
      <c r="BT580" s="1158">
        <v>3</v>
      </c>
      <c r="BU580" s="1159"/>
      <c r="BV580" s="1159"/>
      <c r="BW580" s="1159"/>
      <c r="BX580" s="1160"/>
      <c r="BY580" s="1158">
        <v>2</v>
      </c>
      <c r="BZ580" s="1159"/>
      <c r="CA580" s="1159"/>
      <c r="CB580" s="1159"/>
      <c r="CC580" s="1160"/>
      <c r="CD580" s="1158">
        <v>1</v>
      </c>
      <c r="CE580" s="1159"/>
      <c r="CF580" s="1159"/>
      <c r="CG580" s="1159"/>
      <c r="CH580" s="1160"/>
      <c r="CI580" s="1158">
        <v>0</v>
      </c>
      <c r="CJ580" s="1159"/>
      <c r="CK580" s="1159"/>
      <c r="CL580" s="1159"/>
      <c r="CM580" s="1160"/>
      <c r="CN580" s="21"/>
      <c r="CO580" s="21"/>
      <c r="CP580" s="21"/>
      <c r="CQ580" s="21"/>
      <c r="CR580" s="21"/>
    </row>
    <row r="581" spans="1:96" s="4" customFormat="1" ht="12.75" customHeight="1">
      <c r="B581" s="5"/>
      <c r="C581" s="5"/>
      <c r="D581" s="5"/>
      <c r="E581" s="5"/>
      <c r="I581" s="1370"/>
      <c r="J581" s="1371"/>
      <c r="K581" s="1371"/>
      <c r="L581" s="1371"/>
      <c r="M581" s="1371"/>
      <c r="N581" s="1372"/>
      <c r="O581" s="1671">
        <v>0.25</v>
      </c>
      <c r="P581" s="1672"/>
      <c r="Q581" s="1701"/>
      <c r="R581" s="1692"/>
      <c r="S581" s="1760" t="s">
        <v>1743</v>
      </c>
      <c r="T581" s="1760"/>
      <c r="U581" s="1690">
        <v>12.5</v>
      </c>
      <c r="V581" s="1690"/>
      <c r="W581" s="1690">
        <v>18.8</v>
      </c>
      <c r="X581" s="1690"/>
      <c r="Y581" s="1690">
        <v>25</v>
      </c>
      <c r="Z581" s="1690"/>
      <c r="AA581" s="1690">
        <v>31.3</v>
      </c>
      <c r="AB581" s="1690"/>
      <c r="AC581" s="1690">
        <v>37.5</v>
      </c>
      <c r="AD581" s="1690"/>
      <c r="AE581" s="1702">
        <v>50</v>
      </c>
      <c r="AF581" s="1703"/>
      <c r="AN581" s="279"/>
      <c r="AP581" s="1861" t="str">
        <f t="shared" ref="AP581:AP587" si="0">J618</f>
        <v>5 BR</v>
      </c>
      <c r="AQ581" s="1862"/>
      <c r="AR581" s="1862"/>
      <c r="AS581" s="1862"/>
      <c r="AT581" s="1863"/>
      <c r="AU581" s="1155">
        <f t="shared" ref="AU581:AU586" si="1">O618</f>
        <v>0</v>
      </c>
      <c r="AV581" s="1156"/>
      <c r="AW581" s="1156"/>
      <c r="AX581" s="1156"/>
      <c r="AY581" s="1157"/>
      <c r="AZ581" s="1155">
        <f t="shared" ref="AZ581:AZ586" si="2">T618</f>
        <v>0</v>
      </c>
      <c r="BA581" s="1156"/>
      <c r="BB581" s="1156"/>
      <c r="BC581" s="1156"/>
      <c r="BD581" s="1157"/>
      <c r="BE581" s="1855">
        <f t="shared" ref="BE581:BE586" si="3">Y618</f>
        <v>0</v>
      </c>
      <c r="BF581" s="1856"/>
      <c r="BG581" s="1856"/>
      <c r="BH581" s="1856"/>
      <c r="BI581" s="1857"/>
      <c r="BJ581" s="1158">
        <f>IF(OR(AP591=0,BE581&gt;=0.1),0,1)</f>
        <v>0</v>
      </c>
      <c r="BK581" s="1159"/>
      <c r="BL581" s="1159"/>
      <c r="BM581" s="1159"/>
      <c r="BN581" s="1160"/>
      <c r="BO581" s="1158"/>
      <c r="BP581" s="1159"/>
      <c r="BQ581" s="1159"/>
      <c r="BR581" s="1159"/>
      <c r="BS581" s="1160"/>
      <c r="BT581" s="1158"/>
      <c r="BU581" s="1159"/>
      <c r="BV581" s="1159"/>
      <c r="BW581" s="1159"/>
      <c r="BX581" s="1160"/>
      <c r="BY581" s="1158"/>
      <c r="BZ581" s="1159"/>
      <c r="CA581" s="1159"/>
      <c r="CB581" s="1159"/>
      <c r="CC581" s="1160"/>
      <c r="CD581" s="1158"/>
      <c r="CE581" s="1159"/>
      <c r="CF581" s="1159"/>
      <c r="CG581" s="1159"/>
      <c r="CH581" s="1160"/>
      <c r="CI581" s="1158"/>
      <c r="CJ581" s="1159"/>
      <c r="CK581" s="1159"/>
      <c r="CL581" s="1159"/>
      <c r="CM581" s="1160"/>
      <c r="CN581" s="21"/>
      <c r="CO581" s="21"/>
      <c r="CP581" s="21"/>
      <c r="CQ581" s="21"/>
      <c r="CR581" s="21"/>
    </row>
    <row r="582" spans="1:96" s="4" customFormat="1" ht="12.75" customHeight="1">
      <c r="A582" s="118"/>
      <c r="B582" s="5"/>
      <c r="C582" s="5"/>
      <c r="D582" s="5"/>
      <c r="E582" s="5"/>
      <c r="I582" s="1370"/>
      <c r="J582" s="1371"/>
      <c r="K582" s="1371"/>
      <c r="L582" s="1371"/>
      <c r="M582" s="1371"/>
      <c r="N582" s="1372"/>
      <c r="O582" s="1671">
        <v>0.2</v>
      </c>
      <c r="P582" s="1672"/>
      <c r="Q582" s="1701"/>
      <c r="R582" s="1692"/>
      <c r="S582" s="1787" t="s">
        <v>1746</v>
      </c>
      <c r="T582" s="1787"/>
      <c r="U582" s="1690">
        <v>10</v>
      </c>
      <c r="V582" s="1690"/>
      <c r="W582" s="1690">
        <v>15</v>
      </c>
      <c r="X582" s="1690"/>
      <c r="Y582" s="1690">
        <v>20</v>
      </c>
      <c r="Z582" s="1690"/>
      <c r="AA582" s="1690">
        <v>25</v>
      </c>
      <c r="AB582" s="1690"/>
      <c r="AC582" s="1690">
        <v>30</v>
      </c>
      <c r="AD582" s="1690"/>
      <c r="AE582" s="1702">
        <v>40</v>
      </c>
      <c r="AF582" s="1703"/>
      <c r="AN582" s="279"/>
      <c r="AP582" s="1861" t="str">
        <f t="shared" si="0"/>
        <v>4 BR</v>
      </c>
      <c r="AQ582" s="1862"/>
      <c r="AR582" s="1862"/>
      <c r="AS582" s="1862"/>
      <c r="AT582" s="1863"/>
      <c r="AU582" s="1155">
        <f t="shared" si="1"/>
        <v>0</v>
      </c>
      <c r="AV582" s="1156"/>
      <c r="AW582" s="1156"/>
      <c r="AX582" s="1156"/>
      <c r="AY582" s="1157"/>
      <c r="AZ582" s="1155">
        <f t="shared" si="2"/>
        <v>0</v>
      </c>
      <c r="BA582" s="1156"/>
      <c r="BB582" s="1156"/>
      <c r="BC582" s="1156"/>
      <c r="BD582" s="1157"/>
      <c r="BE582" s="1855">
        <f t="shared" si="3"/>
        <v>0</v>
      </c>
      <c r="BF582" s="1856"/>
      <c r="BG582" s="1856"/>
      <c r="BH582" s="1856"/>
      <c r="BI582" s="1857"/>
      <c r="BJ582" s="1158"/>
      <c r="BK582" s="1159"/>
      <c r="BL582" s="1159"/>
      <c r="BM582" s="1159"/>
      <c r="BN582" s="1160"/>
      <c r="BO582" s="1158">
        <f>IF(AND(AND(AZ581=0,BJ581=0,AP592=1)),1,0)</f>
        <v>0</v>
      </c>
      <c r="BP582" s="1159"/>
      <c r="BQ582" s="1159"/>
      <c r="BR582" s="1159"/>
      <c r="BS582" s="1160"/>
      <c r="BT582" s="1158"/>
      <c r="BU582" s="1159"/>
      <c r="BV582" s="1159"/>
      <c r="BW582" s="1159"/>
      <c r="BX582" s="1160"/>
      <c r="BY582" s="1158"/>
      <c r="BZ582" s="1159"/>
      <c r="CA582" s="1159"/>
      <c r="CB582" s="1159"/>
      <c r="CC582" s="1160"/>
      <c r="CD582" s="1158"/>
      <c r="CE582" s="1159"/>
      <c r="CF582" s="1159"/>
      <c r="CG582" s="1159"/>
      <c r="CH582" s="1160"/>
      <c r="CI582" s="1158"/>
      <c r="CJ582" s="1159"/>
      <c r="CK582" s="1159"/>
      <c r="CL582" s="1159"/>
      <c r="CM582" s="1160"/>
      <c r="CN582" s="21"/>
      <c r="CO582" s="21"/>
      <c r="CP582" s="21"/>
      <c r="CQ582" s="21"/>
      <c r="CR582" s="21"/>
    </row>
    <row r="583" spans="1:96" s="4" customFormat="1" ht="12.75" customHeight="1">
      <c r="A583" s="118"/>
      <c r="B583" s="5"/>
      <c r="C583" s="5"/>
      <c r="D583" s="5"/>
      <c r="E583" s="5"/>
      <c r="I583" s="1370"/>
      <c r="J583" s="1371"/>
      <c r="K583" s="1371"/>
      <c r="L583" s="1371"/>
      <c r="M583" s="1371"/>
      <c r="N583" s="1372"/>
      <c r="O583" s="1671">
        <v>0.15</v>
      </c>
      <c r="P583" s="1672"/>
      <c r="Q583" s="1701"/>
      <c r="R583" s="1692"/>
      <c r="S583" s="1760" t="s">
        <v>1744</v>
      </c>
      <c r="T583" s="1760"/>
      <c r="U583" s="1690">
        <v>7.5</v>
      </c>
      <c r="V583" s="1690"/>
      <c r="W583" s="1690">
        <v>11.3</v>
      </c>
      <c r="X583" s="1690"/>
      <c r="Y583" s="1690">
        <v>15</v>
      </c>
      <c r="Z583" s="1690"/>
      <c r="AA583" s="1690">
        <v>18.8</v>
      </c>
      <c r="AB583" s="1690"/>
      <c r="AC583" s="1690">
        <v>22.5</v>
      </c>
      <c r="AD583" s="1690"/>
      <c r="AE583" s="1702">
        <v>30</v>
      </c>
      <c r="AF583" s="1703"/>
      <c r="AN583" s="279"/>
      <c r="AP583" s="1861" t="str">
        <f t="shared" si="0"/>
        <v>3 BR</v>
      </c>
      <c r="AQ583" s="1862"/>
      <c r="AR583" s="1862"/>
      <c r="AS583" s="1862"/>
      <c r="AT583" s="1863"/>
      <c r="AU583" s="1155">
        <f t="shared" si="1"/>
        <v>13</v>
      </c>
      <c r="AV583" s="1156"/>
      <c r="AW583" s="1156"/>
      <c r="AX583" s="1156"/>
      <c r="AY583" s="1157"/>
      <c r="AZ583" s="1155">
        <f t="shared" si="2"/>
        <v>3</v>
      </c>
      <c r="BA583" s="1156"/>
      <c r="BB583" s="1156"/>
      <c r="BC583" s="1156"/>
      <c r="BD583" s="1157"/>
      <c r="BE583" s="1855">
        <f t="shared" si="3"/>
        <v>0.23076923076923078</v>
      </c>
      <c r="BF583" s="1856"/>
      <c r="BG583" s="1856"/>
      <c r="BH583" s="1856"/>
      <c r="BI583" s="1857"/>
      <c r="BJ583" s="1158"/>
      <c r="BK583" s="1159"/>
      <c r="BL583" s="1159"/>
      <c r="BM583" s="1159"/>
      <c r="BN583" s="1160"/>
      <c r="BO583" s="1158"/>
      <c r="BP583" s="1159"/>
      <c r="BQ583" s="1159"/>
      <c r="BR583" s="1159"/>
      <c r="BS583" s="1160"/>
      <c r="BT583" s="1158">
        <f>IF(AND(AND(AZ581+AZ582=0,BJ581+BO582=0,AP593=1)),1,0)</f>
        <v>0</v>
      </c>
      <c r="BU583" s="1159"/>
      <c r="BV583" s="1159"/>
      <c r="BW583" s="1159"/>
      <c r="BX583" s="1160"/>
      <c r="BY583" s="1158"/>
      <c r="BZ583" s="1159"/>
      <c r="CA583" s="1159"/>
      <c r="CB583" s="1159"/>
      <c r="CC583" s="1160"/>
      <c r="CD583" s="1158"/>
      <c r="CE583" s="1159"/>
      <c r="CF583" s="1159"/>
      <c r="CG583" s="1159"/>
      <c r="CH583" s="1160"/>
      <c r="CI583" s="1158"/>
      <c r="CJ583" s="1159"/>
      <c r="CK583" s="1159"/>
      <c r="CL583" s="1159"/>
      <c r="CM583" s="1160"/>
      <c r="CN583" s="21"/>
      <c r="CO583" s="21"/>
      <c r="CP583" s="21"/>
      <c r="CQ583" s="21"/>
      <c r="CR583" s="21"/>
    </row>
    <row r="584" spans="1:96" s="4" customFormat="1" ht="12.75" customHeight="1" thickBot="1">
      <c r="B584" s="5"/>
      <c r="C584" s="5"/>
      <c r="D584" s="5"/>
      <c r="E584" s="5"/>
      <c r="I584" s="1373"/>
      <c r="J584" s="1374"/>
      <c r="K584" s="1374"/>
      <c r="L584" s="1374"/>
      <c r="M584" s="1374"/>
      <c r="N584" s="1375"/>
      <c r="O584" s="1671">
        <v>0.1</v>
      </c>
      <c r="P584" s="1672"/>
      <c r="Q584" s="1785"/>
      <c r="R584" s="1786"/>
      <c r="S584" s="1760" t="s">
        <v>1745</v>
      </c>
      <c r="T584" s="1760"/>
      <c r="U584" s="1788">
        <v>5</v>
      </c>
      <c r="V584" s="1788"/>
      <c r="W584" s="1788">
        <v>7.5</v>
      </c>
      <c r="X584" s="1788"/>
      <c r="Y584" s="1788">
        <v>10</v>
      </c>
      <c r="Z584" s="1788"/>
      <c r="AA584" s="1788">
        <v>12.5</v>
      </c>
      <c r="AB584" s="1788"/>
      <c r="AC584" s="1788">
        <v>15</v>
      </c>
      <c r="AD584" s="1788"/>
      <c r="AE584" s="1808">
        <v>20</v>
      </c>
      <c r="AF584" s="1809"/>
      <c r="AK584" s="165"/>
      <c r="AL584" s="165"/>
      <c r="AM584" s="5"/>
      <c r="AN584" s="279"/>
      <c r="AP584" s="1861" t="str">
        <f t="shared" si="0"/>
        <v>2 BR</v>
      </c>
      <c r="AQ584" s="1862"/>
      <c r="AR584" s="1862"/>
      <c r="AS584" s="1862"/>
      <c r="AT584" s="1863"/>
      <c r="AU584" s="1155">
        <f t="shared" si="1"/>
        <v>14</v>
      </c>
      <c r="AV584" s="1156"/>
      <c r="AW584" s="1156"/>
      <c r="AX584" s="1156"/>
      <c r="AY584" s="1157"/>
      <c r="AZ584" s="1155">
        <f t="shared" si="2"/>
        <v>2</v>
      </c>
      <c r="BA584" s="1156"/>
      <c r="BB584" s="1156"/>
      <c r="BC584" s="1156"/>
      <c r="BD584" s="1157"/>
      <c r="BE584" s="1855">
        <f t="shared" si="3"/>
        <v>0.14285714285714285</v>
      </c>
      <c r="BF584" s="1856"/>
      <c r="BG584" s="1856"/>
      <c r="BH584" s="1856"/>
      <c r="BI584" s="1857"/>
      <c r="BJ584" s="1158"/>
      <c r="BK584" s="1159"/>
      <c r="BL584" s="1159"/>
      <c r="BM584" s="1159"/>
      <c r="BN584" s="1160"/>
      <c r="BO584" s="1158"/>
      <c r="BP584" s="1159"/>
      <c r="BQ584" s="1159"/>
      <c r="BR584" s="1159"/>
      <c r="BS584" s="1160"/>
      <c r="BT584" s="1158"/>
      <c r="BU584" s="1159"/>
      <c r="BV584" s="1159"/>
      <c r="BW584" s="1159"/>
      <c r="BX584" s="1160"/>
      <c r="BY584" s="1158">
        <f>IF(AND(AND(AZ581+AZ582+AZ583=0,BO582+BT583+BJ581=0,AP594=1)),1,0)</f>
        <v>0</v>
      </c>
      <c r="BZ584" s="1159"/>
      <c r="CA584" s="1159"/>
      <c r="CB584" s="1159"/>
      <c r="CC584" s="1160"/>
      <c r="CD584" s="1158"/>
      <c r="CE584" s="1159"/>
      <c r="CF584" s="1159"/>
      <c r="CG584" s="1159"/>
      <c r="CH584" s="1160"/>
      <c r="CI584" s="1158"/>
      <c r="CJ584" s="1159"/>
      <c r="CK584" s="1159"/>
      <c r="CL584" s="1159"/>
      <c r="CM584" s="1160"/>
      <c r="CN584" s="21"/>
      <c r="CO584" s="21"/>
      <c r="CP584" s="21"/>
      <c r="CQ584" s="21"/>
      <c r="CR584" s="21"/>
    </row>
    <row r="585" spans="1:96" s="4" customFormat="1" ht="12.75" customHeight="1">
      <c r="B585" s="5"/>
      <c r="C585" s="5"/>
      <c r="D585" s="5"/>
      <c r="E585" s="1476" t="s">
        <v>937</v>
      </c>
      <c r="F585" s="1469"/>
      <c r="G585" s="1469"/>
      <c r="H585" s="1469"/>
      <c r="I585" s="1469"/>
      <c r="J585" s="1469"/>
      <c r="K585" s="1469"/>
      <c r="L585" s="1469"/>
      <c r="M585" s="1469"/>
      <c r="N585" s="1469"/>
      <c r="O585" s="1469"/>
      <c r="P585" s="1469"/>
      <c r="Q585" s="1469"/>
      <c r="R585" s="1469"/>
      <c r="S585" s="1469"/>
      <c r="T585" s="1469"/>
      <c r="U585" s="1469"/>
      <c r="V585" s="1469"/>
      <c r="W585" s="1469"/>
      <c r="X585" s="1469"/>
      <c r="Y585" s="1469"/>
      <c r="Z585" s="1469"/>
      <c r="AA585" s="1469"/>
      <c r="AB585" s="1469"/>
      <c r="AC585" s="1469"/>
      <c r="AD585" s="1469"/>
      <c r="AE585" s="1469"/>
      <c r="AF585" s="1469"/>
      <c r="AG585" s="1469"/>
      <c r="AH585" s="1470"/>
      <c r="AK585" s="165"/>
      <c r="AL585" s="165"/>
      <c r="AM585" s="5"/>
      <c r="AN585" s="279"/>
      <c r="AP585" s="1861" t="str">
        <f t="shared" si="0"/>
        <v>1 BR</v>
      </c>
      <c r="AQ585" s="1862"/>
      <c r="AR585" s="1862"/>
      <c r="AS585" s="1862"/>
      <c r="AT585" s="1863"/>
      <c r="AU585" s="1155">
        <f t="shared" si="1"/>
        <v>22</v>
      </c>
      <c r="AV585" s="1156"/>
      <c r="AW585" s="1156"/>
      <c r="AX585" s="1156"/>
      <c r="AY585" s="1157"/>
      <c r="AZ585" s="1155">
        <f t="shared" si="2"/>
        <v>19</v>
      </c>
      <c r="BA585" s="1156"/>
      <c r="BB585" s="1156"/>
      <c r="BC585" s="1156"/>
      <c r="BD585" s="1157"/>
      <c r="BE585" s="1855">
        <f t="shared" si="3"/>
        <v>0.86363636363636365</v>
      </c>
      <c r="BF585" s="1856"/>
      <c r="BG585" s="1856"/>
      <c r="BH585" s="1856"/>
      <c r="BI585" s="1857"/>
      <c r="BJ585" s="1158"/>
      <c r="BK585" s="1159"/>
      <c r="BL585" s="1159"/>
      <c r="BM585" s="1159"/>
      <c r="BN585" s="1160"/>
      <c r="BO585" s="1158"/>
      <c r="BP585" s="1159"/>
      <c r="BQ585" s="1159"/>
      <c r="BR585" s="1159"/>
      <c r="BS585" s="1160"/>
      <c r="BT585" s="1158"/>
      <c r="BU585" s="1159"/>
      <c r="BV585" s="1159"/>
      <c r="BW585" s="1159"/>
      <c r="BX585" s="1160"/>
      <c r="BY585" s="1158"/>
      <c r="BZ585" s="1159"/>
      <c r="CA585" s="1159"/>
      <c r="CB585" s="1159"/>
      <c r="CC585" s="1160"/>
      <c r="CD585" s="1158">
        <f>IF(AND(AND(BE582+BE583+BE584+BE581=0,BT583+BY584+BO582+BJ581=0,AP595=1)),1,0)</f>
        <v>0</v>
      </c>
      <c r="CE585" s="1159"/>
      <c r="CF585" s="1159"/>
      <c r="CG585" s="1159"/>
      <c r="CH585" s="1160"/>
      <c r="CI585" s="1158"/>
      <c r="CJ585" s="1159"/>
      <c r="CK585" s="1159"/>
      <c r="CL585" s="1159"/>
      <c r="CM585" s="1160"/>
      <c r="CN585" s="21"/>
      <c r="CO585" s="21"/>
      <c r="CP585" s="21"/>
      <c r="CQ585" s="21"/>
      <c r="CR585" s="21"/>
    </row>
    <row r="586" spans="1:96" s="4" customFormat="1" ht="12.75" customHeight="1">
      <c r="E586" s="1764"/>
      <c r="F586" s="1119"/>
      <c r="G586" s="1119"/>
      <c r="H586" s="1119"/>
      <c r="I586" s="1119"/>
      <c r="J586" s="1119"/>
      <c r="K586" s="1119"/>
      <c r="L586" s="1119"/>
      <c r="M586" s="1119"/>
      <c r="N586" s="1119"/>
      <c r="O586" s="1119"/>
      <c r="P586" s="1119"/>
      <c r="Q586" s="1119"/>
      <c r="R586" s="1119"/>
      <c r="S586" s="1119"/>
      <c r="T586" s="1119"/>
      <c r="U586" s="1119"/>
      <c r="V586" s="1119"/>
      <c r="W586" s="1119"/>
      <c r="X586" s="1119"/>
      <c r="Y586" s="1119"/>
      <c r="Z586" s="1119"/>
      <c r="AA586" s="1119"/>
      <c r="AB586" s="1119"/>
      <c r="AC586" s="1119"/>
      <c r="AD586" s="1119"/>
      <c r="AE586" s="1119"/>
      <c r="AF586" s="1119"/>
      <c r="AG586" s="1119"/>
      <c r="AH586" s="1765"/>
      <c r="AN586" s="279"/>
      <c r="AP586" s="1861" t="str">
        <f t="shared" si="0"/>
        <v>SRO</v>
      </c>
      <c r="AQ586" s="1862"/>
      <c r="AR586" s="1862"/>
      <c r="AS586" s="1862"/>
      <c r="AT586" s="1863"/>
      <c r="AU586" s="1155">
        <f t="shared" si="1"/>
        <v>0</v>
      </c>
      <c r="AV586" s="1156"/>
      <c r="AW586" s="1156"/>
      <c r="AX586" s="1156"/>
      <c r="AY586" s="1157"/>
      <c r="AZ586" s="1155">
        <f t="shared" si="2"/>
        <v>0</v>
      </c>
      <c r="BA586" s="1156"/>
      <c r="BB586" s="1156"/>
      <c r="BC586" s="1156"/>
      <c r="BD586" s="1157"/>
      <c r="BE586" s="1855">
        <f t="shared" si="3"/>
        <v>0</v>
      </c>
      <c r="BF586" s="1856"/>
      <c r="BG586" s="1856"/>
      <c r="BH586" s="1856"/>
      <c r="BI586" s="1857"/>
      <c r="BJ586" s="1158"/>
      <c r="BK586" s="1159"/>
      <c r="BL586" s="1159"/>
      <c r="BM586" s="1159"/>
      <c r="BN586" s="1160"/>
      <c r="BO586" s="1158"/>
      <c r="BP586" s="1159"/>
      <c r="BQ586" s="1159"/>
      <c r="BR586" s="1159"/>
      <c r="BS586" s="1160"/>
      <c r="BT586" s="1158"/>
      <c r="BU586" s="1159"/>
      <c r="BV586" s="1159"/>
      <c r="BW586" s="1159"/>
      <c r="BX586" s="1160"/>
      <c r="BY586" s="1158"/>
      <c r="BZ586" s="1159"/>
      <c r="CA586" s="1159"/>
      <c r="CB586" s="1159"/>
      <c r="CC586" s="1160"/>
      <c r="CD586" s="1158"/>
      <c r="CE586" s="1159"/>
      <c r="CF586" s="1159"/>
      <c r="CG586" s="1159"/>
      <c r="CH586" s="1160"/>
      <c r="CI586" s="1158">
        <f>IF(AND(AND(AZ583+AZ584+AZ585+AZ582+AZ581=0,BY584+CD585+BT583+BO582+BJ581=0,AP596=1)),1,0)</f>
        <v>0</v>
      </c>
      <c r="CJ586" s="1159"/>
      <c r="CK586" s="1159"/>
      <c r="CL586" s="1159"/>
      <c r="CM586" s="1160"/>
      <c r="CN586" s="21"/>
      <c r="CO586" s="21"/>
      <c r="CP586" s="21"/>
      <c r="CQ586" s="21"/>
      <c r="CR586" s="21"/>
    </row>
    <row r="587" spans="1:96" s="4" customFormat="1" ht="12.75" customHeight="1">
      <c r="E587" s="1679" t="s">
        <v>1499</v>
      </c>
      <c r="F587" s="1680"/>
      <c r="G587" s="1680"/>
      <c r="H587" s="1680"/>
      <c r="I587" s="1680"/>
      <c r="J587" s="1681"/>
      <c r="K587" s="1679" t="s">
        <v>2281</v>
      </c>
      <c r="L587" s="1680"/>
      <c r="M587" s="1680"/>
      <c r="N587" s="1680"/>
      <c r="O587" s="1680"/>
      <c r="P587" s="1681"/>
      <c r="Q587" s="1367" t="s">
        <v>1495</v>
      </c>
      <c r="R587" s="1368"/>
      <c r="S587" s="1368"/>
      <c r="T587" s="1368"/>
      <c r="U587" s="1368"/>
      <c r="V587" s="1369"/>
      <c r="W587" s="1367" t="str">
        <f>I576</f>
        <v>Percent of Low-Income Units (exclusive of manager’s units)</v>
      </c>
      <c r="X587" s="1368"/>
      <c r="Y587" s="1368"/>
      <c r="Z587" s="1368"/>
      <c r="AA587" s="1368"/>
      <c r="AB587" s="1369"/>
      <c r="AC587" s="1367" t="s">
        <v>1498</v>
      </c>
      <c r="AD587" s="1368"/>
      <c r="AE587" s="1368"/>
      <c r="AF587" s="1368"/>
      <c r="AG587" s="1368"/>
      <c r="AH587" s="1369"/>
      <c r="AN587" s="279"/>
      <c r="AP587" s="1861" t="str">
        <f t="shared" si="0"/>
        <v>Total:</v>
      </c>
      <c r="AQ587" s="1862"/>
      <c r="AR587" s="1862"/>
      <c r="AS587" s="1862"/>
      <c r="AT587" s="1863"/>
      <c r="AU587" s="1861"/>
      <c r="AV587" s="1862"/>
      <c r="AW587" s="1862"/>
      <c r="AX587" s="1862"/>
      <c r="AY587" s="1863"/>
      <c r="AZ587" s="1861"/>
      <c r="BA587" s="1862"/>
      <c r="BB587" s="1862"/>
      <c r="BC587" s="1862"/>
      <c r="BD587" s="1863"/>
      <c r="BE587" s="1861"/>
      <c r="BF587" s="1862"/>
      <c r="BG587" s="1862"/>
      <c r="BH587" s="1862"/>
      <c r="BI587" s="1863"/>
      <c r="BJ587" s="1158">
        <f>SUM(BJ581:BN586)</f>
        <v>0</v>
      </c>
      <c r="BK587" s="1159"/>
      <c r="BL587" s="1159"/>
      <c r="BM587" s="1159"/>
      <c r="BN587" s="1160"/>
      <c r="BO587" s="1158">
        <f>SUM(BO581:BS586)</f>
        <v>0</v>
      </c>
      <c r="BP587" s="1159"/>
      <c r="BQ587" s="1159"/>
      <c r="BR587" s="1159"/>
      <c r="BS587" s="1160"/>
      <c r="BT587" s="1158">
        <f>SUM(BT581:BX586)</f>
        <v>0</v>
      </c>
      <c r="BU587" s="1159"/>
      <c r="BV587" s="1159"/>
      <c r="BW587" s="1159"/>
      <c r="BX587" s="1160"/>
      <c r="BY587" s="1158">
        <f>SUM(BY581:CC586)</f>
        <v>0</v>
      </c>
      <c r="BZ587" s="1159"/>
      <c r="CA587" s="1159"/>
      <c r="CB587" s="1159"/>
      <c r="CC587" s="1160"/>
      <c r="CD587" s="1158">
        <f>SUM(CD581:CH586)</f>
        <v>0</v>
      </c>
      <c r="CE587" s="1159"/>
      <c r="CF587" s="1159"/>
      <c r="CG587" s="1159"/>
      <c r="CH587" s="1160"/>
      <c r="CI587" s="1158">
        <f>SUM(CI581:CM586)</f>
        <v>0</v>
      </c>
      <c r="CJ587" s="1159"/>
      <c r="CK587" s="1159"/>
      <c r="CL587" s="1159"/>
      <c r="CM587" s="1160"/>
      <c r="CN587" s="1158">
        <f>SUM(BJ587:CM587)</f>
        <v>0</v>
      </c>
      <c r="CO587" s="1159"/>
      <c r="CP587" s="1159"/>
      <c r="CQ587" s="1159"/>
      <c r="CR587" s="1160"/>
    </row>
    <row r="588" spans="1:96" s="4" customFormat="1" ht="12.75" customHeight="1">
      <c r="E588" s="1682"/>
      <c r="F588" s="1683"/>
      <c r="G588" s="1683"/>
      <c r="H588" s="1683"/>
      <c r="I588" s="1683"/>
      <c r="J588" s="1684"/>
      <c r="K588" s="1682"/>
      <c r="L588" s="1683"/>
      <c r="M588" s="1683"/>
      <c r="N588" s="1683"/>
      <c r="O588" s="1683"/>
      <c r="P588" s="1684"/>
      <c r="Q588" s="1370"/>
      <c r="R588" s="1371"/>
      <c r="S588" s="1371"/>
      <c r="T588" s="1371"/>
      <c r="U588" s="1371"/>
      <c r="V588" s="1372"/>
      <c r="W588" s="1370"/>
      <c r="X588" s="1371"/>
      <c r="Y588" s="1371"/>
      <c r="Z588" s="1371"/>
      <c r="AA588" s="1371"/>
      <c r="AB588" s="1372"/>
      <c r="AC588" s="1370"/>
      <c r="AD588" s="1371"/>
      <c r="AE588" s="1371"/>
      <c r="AF588" s="1371"/>
      <c r="AG588" s="1371"/>
      <c r="AH588" s="1372"/>
      <c r="AN588" s="279"/>
    </row>
    <row r="589" spans="1:96" s="4" customFormat="1" ht="12.75" customHeight="1">
      <c r="E589" s="1682"/>
      <c r="F589" s="1683"/>
      <c r="G589" s="1683"/>
      <c r="H589" s="1683"/>
      <c r="I589" s="1683"/>
      <c r="J589" s="1684"/>
      <c r="K589" s="1682"/>
      <c r="L589" s="1683"/>
      <c r="M589" s="1683"/>
      <c r="N589" s="1683"/>
      <c r="O589" s="1683"/>
      <c r="P589" s="1684"/>
      <c r="Q589" s="1370"/>
      <c r="R589" s="1371"/>
      <c r="S589" s="1371"/>
      <c r="T589" s="1371"/>
      <c r="U589" s="1371"/>
      <c r="V589" s="1372"/>
      <c r="W589" s="1370"/>
      <c r="X589" s="1371"/>
      <c r="Y589" s="1371"/>
      <c r="Z589" s="1371"/>
      <c r="AA589" s="1371"/>
      <c r="AB589" s="1372"/>
      <c r="AC589" s="1370"/>
      <c r="AD589" s="1371"/>
      <c r="AE589" s="1371"/>
      <c r="AF589" s="1371"/>
      <c r="AG589" s="1371"/>
      <c r="AH589" s="1372"/>
      <c r="AN589" s="279"/>
    </row>
    <row r="590" spans="1:96" s="4" customFormat="1" ht="12.75" customHeight="1">
      <c r="E590" s="1682"/>
      <c r="F590" s="1683"/>
      <c r="G590" s="1683"/>
      <c r="H590" s="1683"/>
      <c r="I590" s="1683"/>
      <c r="J590" s="1684"/>
      <c r="K590" s="1682"/>
      <c r="L590" s="1683"/>
      <c r="M590" s="1683"/>
      <c r="N590" s="1683"/>
      <c r="O590" s="1683"/>
      <c r="P590" s="1684"/>
      <c r="Q590" s="1370"/>
      <c r="R590" s="1371"/>
      <c r="S590" s="1371"/>
      <c r="T590" s="1371"/>
      <c r="U590" s="1371"/>
      <c r="V590" s="1372"/>
      <c r="W590" s="1370"/>
      <c r="X590" s="1371"/>
      <c r="Y590" s="1371"/>
      <c r="Z590" s="1371"/>
      <c r="AA590" s="1371"/>
      <c r="AB590" s="1372"/>
      <c r="AC590" s="1370"/>
      <c r="AD590" s="1371"/>
      <c r="AE590" s="1371"/>
      <c r="AF590" s="1371"/>
      <c r="AG590" s="1371"/>
      <c r="AH590" s="1372"/>
      <c r="AN590" s="279"/>
      <c r="AP590" s="3" t="s">
        <v>1124</v>
      </c>
      <c r="BH590" s="3" t="s">
        <v>1125</v>
      </c>
    </row>
    <row r="591" spans="1:96" s="4" customFormat="1" ht="12.75" customHeight="1">
      <c r="E591" s="1673">
        <v>13</v>
      </c>
      <c r="F591" s="1674"/>
      <c r="G591" s="1674"/>
      <c r="H591" s="1674"/>
      <c r="I591" s="1674"/>
      <c r="J591" s="1675"/>
      <c r="K591" s="1676">
        <v>20</v>
      </c>
      <c r="L591" s="1677"/>
      <c r="M591" s="1677"/>
      <c r="N591" s="1677"/>
      <c r="O591" s="1677"/>
      <c r="P591" s="1678"/>
      <c r="Q591" s="1757">
        <f>IF(ISERROR(IF((((E591/$BJ$538)*100)&gt;100),"EXCESSIVE VALUE",(E591/$BJ$538)*100)),0,IF((((E591/$BJ$538)*100)&gt;100),"EXCESSIVE VALUE",(E591/$BJ$538)*100))</f>
        <v>26.530612244897959</v>
      </c>
      <c r="R591" s="1758"/>
      <c r="S591" s="1758"/>
      <c r="T591" s="1758"/>
      <c r="U591" s="1758"/>
      <c r="V591" s="1759"/>
      <c r="W591" s="1754">
        <f>IF(FLOOR(Q591,5)&gt;80,80,FLOOR(Q591,5))</f>
        <v>25</v>
      </c>
      <c r="X591" s="1755"/>
      <c r="Y591" s="1755"/>
      <c r="Z591" s="1755"/>
      <c r="AA591" s="1755"/>
      <c r="AB591" s="1756"/>
      <c r="AC591" s="1754">
        <f>IFERROR(IF(W591&gt;0,INDEX($BI$517:$BP$531,MATCH(W591,$BH$517:$BH$531,0),MATCH(K591,$BI$516:$BP$516,0)),0),0)</f>
        <v>50</v>
      </c>
      <c r="AD591" s="1755"/>
      <c r="AE591" s="1755"/>
      <c r="AF591" s="1755"/>
      <c r="AG591" s="1755"/>
      <c r="AH591" s="1756"/>
      <c r="AN591" s="279"/>
      <c r="AO591" s="4">
        <v>5</v>
      </c>
      <c r="AP591" s="1676">
        <f t="shared" ref="AP591:AP596" si="4">IF(OR(BE581&gt;=0.1,BE581=0),0,1)</f>
        <v>0</v>
      </c>
      <c r="AQ591" s="1677"/>
      <c r="AR591" s="1677"/>
      <c r="AS591" s="1677"/>
      <c r="AT591" s="1678"/>
      <c r="AX591" s="1732" t="s">
        <v>792</v>
      </c>
      <c r="AY591" s="1733"/>
      <c r="AZ591" s="1733"/>
      <c r="BA591" s="1733"/>
      <c r="BB591" s="1733"/>
      <c r="BC591" s="1733"/>
      <c r="BD591" s="1733"/>
      <c r="BE591" s="1733"/>
      <c r="BF591" s="1733"/>
      <c r="BG591" s="1733"/>
      <c r="BH591" s="1733"/>
      <c r="BI591" s="1733"/>
      <c r="BJ591" s="1733"/>
      <c r="BK591" s="1733"/>
      <c r="BL591" s="1733"/>
      <c r="BM591" s="1733"/>
      <c r="BN591" s="1733"/>
      <c r="BO591" s="1733"/>
      <c r="BP591" s="1733"/>
      <c r="BQ591" s="1734"/>
    </row>
    <row r="592" spans="1:96" s="4" customFormat="1" ht="12.75" customHeight="1">
      <c r="E592" s="1673">
        <v>11</v>
      </c>
      <c r="F592" s="1674"/>
      <c r="G592" s="1674"/>
      <c r="H592" s="1674"/>
      <c r="I592" s="1674"/>
      <c r="J592" s="1675"/>
      <c r="K592" s="1676">
        <v>30</v>
      </c>
      <c r="L592" s="1677"/>
      <c r="M592" s="1677"/>
      <c r="N592" s="1677"/>
      <c r="O592" s="1677"/>
      <c r="P592" s="1678"/>
      <c r="Q592" s="1757">
        <f>IF(ISERROR(IF((((E592/$BJ$538)*100)&gt;100),"EXCESSIVE VALUE",(E592/$BJ$538)*100)),0,IF((((E592/$BJ$538)*100)&gt;100),"EXCESSIVE VALUE",(E592/$BJ$538)*100))</f>
        <v>22.448979591836736</v>
      </c>
      <c r="R592" s="1758"/>
      <c r="S592" s="1758"/>
      <c r="T592" s="1758"/>
      <c r="U592" s="1758"/>
      <c r="V592" s="1759"/>
      <c r="W592" s="1754">
        <f>IF(FLOOR(Q592,5)&gt;80,80,FLOOR(Q592,5))</f>
        <v>20</v>
      </c>
      <c r="X592" s="1755"/>
      <c r="Y592" s="1755"/>
      <c r="Z592" s="1755"/>
      <c r="AA592" s="1755"/>
      <c r="AB592" s="1756"/>
      <c r="AC592" s="1754">
        <f t="shared" ref="AC592:AC596" si="5">IFERROR(IF(W592&gt;0,INDEX($BI$517:$BP$531,MATCH(W592,$BH$517:$BH$531,0),MATCH(K592,$BI$516:$BP$516,0)),0),0)</f>
        <v>30</v>
      </c>
      <c r="AD592" s="1755"/>
      <c r="AE592" s="1755"/>
      <c r="AF592" s="1755"/>
      <c r="AG592" s="1755"/>
      <c r="AH592" s="1756"/>
      <c r="AN592" s="279"/>
      <c r="AO592" s="4">
        <v>4</v>
      </c>
      <c r="AP592" s="1676">
        <f t="shared" si="4"/>
        <v>0</v>
      </c>
      <c r="AQ592" s="1677"/>
      <c r="AR592" s="1677"/>
      <c r="AS592" s="1677"/>
      <c r="AT592" s="1678"/>
      <c r="AX592" s="1781" t="s">
        <v>614</v>
      </c>
      <c r="AY592" s="1782"/>
      <c r="AZ592" s="1207" t="s">
        <v>614</v>
      </c>
      <c r="BA592" s="1209"/>
      <c r="BB592" s="1781" t="s">
        <v>264</v>
      </c>
      <c r="BC592" s="1782"/>
      <c r="BD592" s="1735" t="s">
        <v>264</v>
      </c>
      <c r="BE592" s="1737"/>
      <c r="BF592" s="1781" t="s">
        <v>263</v>
      </c>
      <c r="BG592" s="1782"/>
      <c r="BH592" s="1735" t="s">
        <v>263</v>
      </c>
      <c r="BI592" s="1737"/>
      <c r="BJ592" s="1781" t="s">
        <v>262</v>
      </c>
      <c r="BK592" s="1782"/>
      <c r="BL592" s="1735" t="s">
        <v>262</v>
      </c>
      <c r="BM592" s="1737"/>
      <c r="BN592" s="1781" t="s">
        <v>613</v>
      </c>
      <c r="BO592" s="1782"/>
      <c r="BP592" s="1735" t="s">
        <v>613</v>
      </c>
      <c r="BQ592" s="1737"/>
    </row>
    <row r="593" spans="1:69" s="4" customFormat="1" ht="12.75" customHeight="1">
      <c r="E593" s="1673"/>
      <c r="F593" s="1674"/>
      <c r="G593" s="1674"/>
      <c r="H593" s="1674"/>
      <c r="I593" s="1674"/>
      <c r="J593" s="1675"/>
      <c r="K593" s="1676">
        <v>35</v>
      </c>
      <c r="L593" s="1677"/>
      <c r="M593" s="1677"/>
      <c r="N593" s="1677"/>
      <c r="O593" s="1677"/>
      <c r="P593" s="1678"/>
      <c r="Q593" s="1757">
        <f t="shared" ref="Q593:Q599" si="6">IF(ISERROR(IF((((E593/$BJ$538)*100)&gt;100),"EXCESSIVE VALUE",(E593/$BJ$538)*100)),0,IF((((E593/$BJ$538)*100)&gt;100),"EXCESSIVE VALUE",(E593/$BJ$538)*100))</f>
        <v>0</v>
      </c>
      <c r="R593" s="1758"/>
      <c r="S593" s="1758"/>
      <c r="T593" s="1758"/>
      <c r="U593" s="1758"/>
      <c r="V593" s="1759"/>
      <c r="W593" s="1754">
        <f t="shared" ref="W593:W599" si="7">IF(FLOOR(Q593,5)&gt;80,80,FLOOR(Q593,5))</f>
        <v>0</v>
      </c>
      <c r="X593" s="1755"/>
      <c r="Y593" s="1755"/>
      <c r="Z593" s="1755"/>
      <c r="AA593" s="1755"/>
      <c r="AB593" s="1756"/>
      <c r="AC593" s="1754">
        <f t="shared" si="5"/>
        <v>0</v>
      </c>
      <c r="AD593" s="1755"/>
      <c r="AE593" s="1755"/>
      <c r="AF593" s="1755"/>
      <c r="AG593" s="1755"/>
      <c r="AH593" s="1756"/>
      <c r="AN593" s="279"/>
      <c r="AO593" s="4">
        <v>3</v>
      </c>
      <c r="AP593" s="1676">
        <f t="shared" si="4"/>
        <v>0</v>
      </c>
      <c r="AQ593" s="1677"/>
      <c r="AR593" s="1677"/>
      <c r="AS593" s="1677"/>
      <c r="AT593" s="1678"/>
      <c r="AX593" s="1781">
        <f>IF(AP543=1,1,0)</f>
        <v>0</v>
      </c>
      <c r="AY593" s="1782"/>
      <c r="AZ593" s="1732"/>
      <c r="BA593" s="1734"/>
      <c r="BB593" s="1783"/>
      <c r="BC593" s="1784"/>
      <c r="BD593" s="1735">
        <f>IF(AND(T619&gt;0,AP543&gt;0),1,0)</f>
        <v>0</v>
      </c>
      <c r="BE593" s="1737"/>
      <c r="BF593" s="1783"/>
      <c r="BG593" s="1784"/>
      <c r="BH593" s="1735">
        <f>IF(AND(T619&gt;0,AP543&gt;0),1,0)</f>
        <v>0</v>
      </c>
      <c r="BI593" s="1737"/>
      <c r="BJ593" s="1783"/>
      <c r="BK593" s="1784"/>
      <c r="BL593" s="1735">
        <f>IF(AND(T619&gt;0,AP543&gt;0),1,0)</f>
        <v>0</v>
      </c>
      <c r="BM593" s="1737"/>
      <c r="BN593" s="1783"/>
      <c r="BO593" s="1784"/>
      <c r="BP593" s="1735">
        <f>IF(AND(T619&gt;0,AP543&gt;0),1,0)</f>
        <v>0</v>
      </c>
      <c r="BQ593" s="1737"/>
    </row>
    <row r="594" spans="1:69" s="4" customFormat="1" ht="12.75" customHeight="1">
      <c r="E594" s="1673">
        <v>8</v>
      </c>
      <c r="F594" s="1674"/>
      <c r="G594" s="1674"/>
      <c r="H594" s="1674"/>
      <c r="I594" s="1674"/>
      <c r="J594" s="1675"/>
      <c r="K594" s="1676">
        <v>40</v>
      </c>
      <c r="L594" s="1677"/>
      <c r="M594" s="1677"/>
      <c r="N594" s="1677"/>
      <c r="O594" s="1677"/>
      <c r="P594" s="1678"/>
      <c r="Q594" s="1757">
        <f t="shared" si="6"/>
        <v>16.326530612244898</v>
      </c>
      <c r="R594" s="1758"/>
      <c r="S594" s="1758"/>
      <c r="T594" s="1758"/>
      <c r="U594" s="1758"/>
      <c r="V594" s="1759"/>
      <c r="W594" s="1754">
        <f t="shared" si="7"/>
        <v>15</v>
      </c>
      <c r="X594" s="1755"/>
      <c r="Y594" s="1755"/>
      <c r="Z594" s="1755"/>
      <c r="AA594" s="1755"/>
      <c r="AB594" s="1756"/>
      <c r="AC594" s="1754">
        <f t="shared" si="5"/>
        <v>15</v>
      </c>
      <c r="AD594" s="1755"/>
      <c r="AE594" s="1755"/>
      <c r="AF594" s="1755"/>
      <c r="AG594" s="1755"/>
      <c r="AH594" s="1756"/>
      <c r="AN594" s="279"/>
      <c r="AO594" s="4">
        <v>2</v>
      </c>
      <c r="AP594" s="1676">
        <f t="shared" si="4"/>
        <v>0</v>
      </c>
      <c r="AQ594" s="1677"/>
      <c r="AR594" s="1677"/>
      <c r="AS594" s="1677"/>
      <c r="AT594" s="1678"/>
      <c r="AX594" s="1783"/>
      <c r="AY594" s="1784"/>
      <c r="AZ594" s="1732"/>
      <c r="BA594" s="1734"/>
      <c r="BB594" s="1781">
        <f>IF(AP544=1,1,0)</f>
        <v>0</v>
      </c>
      <c r="BC594" s="1782"/>
      <c r="BD594" s="1732"/>
      <c r="BE594" s="1734"/>
      <c r="BF594" s="1783"/>
      <c r="BG594" s="1784"/>
      <c r="BH594" s="1735">
        <f>IF(AND(T620&gt;0,AP544&gt;0),1,0)</f>
        <v>1</v>
      </c>
      <c r="BI594" s="1737"/>
      <c r="BJ594" s="1783"/>
      <c r="BK594" s="1784"/>
      <c r="BL594" s="1735">
        <f>IF(AND(T620&gt;0,AP544&gt;0),1,0)</f>
        <v>1</v>
      </c>
      <c r="BM594" s="1737"/>
      <c r="BN594" s="1783"/>
      <c r="BO594" s="1784"/>
      <c r="BP594" s="1735">
        <f>IF(AND(T620&gt;0,AP544&gt;0),1,0)</f>
        <v>1</v>
      </c>
      <c r="BQ594" s="1737"/>
    </row>
    <row r="595" spans="1:69" s="4" customFormat="1" ht="12.75" customHeight="1">
      <c r="E595" s="1673">
        <v>4</v>
      </c>
      <c r="F595" s="1674"/>
      <c r="G595" s="1674"/>
      <c r="H595" s="1674"/>
      <c r="I595" s="1674"/>
      <c r="J595" s="1675"/>
      <c r="K595" s="1676">
        <v>45</v>
      </c>
      <c r="L595" s="1677"/>
      <c r="M595" s="1677"/>
      <c r="N595" s="1677"/>
      <c r="O595" s="1677"/>
      <c r="P595" s="1678"/>
      <c r="Q595" s="1757">
        <f t="shared" si="6"/>
        <v>8.1632653061224492</v>
      </c>
      <c r="R595" s="1758"/>
      <c r="S595" s="1758"/>
      <c r="T595" s="1758"/>
      <c r="U595" s="1758"/>
      <c r="V595" s="1759"/>
      <c r="W595" s="1754">
        <f>IF(FLOOR(Q595,5)&gt;80,80,FLOOR(Q595,5))</f>
        <v>5</v>
      </c>
      <c r="X595" s="1755"/>
      <c r="Y595" s="1755"/>
      <c r="Z595" s="1755"/>
      <c r="AA595" s="1755"/>
      <c r="AB595" s="1756"/>
      <c r="AC595" s="1754">
        <f t="shared" si="5"/>
        <v>0</v>
      </c>
      <c r="AD595" s="1755"/>
      <c r="AE595" s="1755"/>
      <c r="AF595" s="1755"/>
      <c r="AG595" s="1755"/>
      <c r="AH595" s="1756"/>
      <c r="AN595" s="279"/>
      <c r="AO595" s="4">
        <v>1</v>
      </c>
      <c r="AP595" s="1676">
        <f t="shared" si="4"/>
        <v>0</v>
      </c>
      <c r="AQ595" s="1677"/>
      <c r="AR595" s="1677"/>
      <c r="AS595" s="1677"/>
      <c r="AT595" s="1678"/>
      <c r="AX595" s="1783"/>
      <c r="AY595" s="1784"/>
      <c r="AZ595" s="1732"/>
      <c r="BA595" s="1734"/>
      <c r="BB595" s="1783"/>
      <c r="BC595" s="1784"/>
      <c r="BD595" s="1732"/>
      <c r="BE595" s="1734"/>
      <c r="BF595" s="1781">
        <f>IF(AP545=1,1,0)</f>
        <v>0</v>
      </c>
      <c r="BG595" s="1782"/>
      <c r="BH595" s="1732"/>
      <c r="BI595" s="1734"/>
      <c r="BJ595" s="1783"/>
      <c r="BK595" s="1784"/>
      <c r="BL595" s="1735">
        <f>IF(AND(T621&gt;0,AP545&gt;0),1,0)</f>
        <v>1</v>
      </c>
      <c r="BM595" s="1737"/>
      <c r="BN595" s="1783"/>
      <c r="BO595" s="1784"/>
      <c r="BP595" s="1735">
        <f>IF(AND(T621&gt;0,AP545&gt;0),1,0)</f>
        <v>1</v>
      </c>
      <c r="BQ595" s="1737"/>
    </row>
    <row r="596" spans="1:69" s="4" customFormat="1" ht="12.75" customHeight="1">
      <c r="E596" s="1673"/>
      <c r="F596" s="1674"/>
      <c r="G596" s="1674"/>
      <c r="H596" s="1674"/>
      <c r="I596" s="1674"/>
      <c r="J596" s="1675"/>
      <c r="K596" s="1676" t="str">
        <f>IF(OR(Application!D211="Rural",Application!D211="Rural apportionment (Section 514)",Application!D211="Rural apportionment (Section 515)",Application!D211="Rural apportionment (CDBG-DR)",Application!D211="Rural apportionment (HOME)",Application!D211="Rural (Native American apportionment)"),"",50)</f>
        <v/>
      </c>
      <c r="L596" s="1677"/>
      <c r="M596" s="1677"/>
      <c r="N596" s="1677"/>
      <c r="O596" s="1677"/>
      <c r="P596" s="1678"/>
      <c r="Q596" s="1757">
        <f t="shared" si="6"/>
        <v>0</v>
      </c>
      <c r="R596" s="1758"/>
      <c r="S596" s="1758"/>
      <c r="T596" s="1758"/>
      <c r="U596" s="1758"/>
      <c r="V596" s="1759"/>
      <c r="W596" s="1754">
        <f>IF(FLOOR(Q596,5)&gt;80,80,FLOOR(Q596,5))</f>
        <v>0</v>
      </c>
      <c r="X596" s="1755"/>
      <c r="Y596" s="1755"/>
      <c r="Z596" s="1755"/>
      <c r="AA596" s="1755"/>
      <c r="AB596" s="1756"/>
      <c r="AC596" s="1754">
        <f t="shared" si="5"/>
        <v>0</v>
      </c>
      <c r="AD596" s="1755"/>
      <c r="AE596" s="1755"/>
      <c r="AF596" s="1755"/>
      <c r="AG596" s="1755"/>
      <c r="AH596" s="1756"/>
      <c r="AN596" s="279"/>
      <c r="AO596" s="4">
        <v>0</v>
      </c>
      <c r="AP596" s="1676">
        <f t="shared" si="4"/>
        <v>0</v>
      </c>
      <c r="AQ596" s="1677"/>
      <c r="AR596" s="1677"/>
      <c r="AS596" s="1677"/>
      <c r="AT596" s="1678"/>
      <c r="AX596" s="1783"/>
      <c r="AY596" s="1784"/>
      <c r="AZ596" s="1732"/>
      <c r="BA596" s="1734"/>
      <c r="BB596" s="1783"/>
      <c r="BC596" s="1784"/>
      <c r="BD596" s="1732"/>
      <c r="BE596" s="1734"/>
      <c r="BF596" s="1783"/>
      <c r="BG596" s="1784"/>
      <c r="BH596" s="1732"/>
      <c r="BI596" s="1734"/>
      <c r="BJ596" s="1781">
        <f>IF(AP546=1,1,0)</f>
        <v>1</v>
      </c>
      <c r="BK596" s="1782"/>
      <c r="BL596" s="1783"/>
      <c r="BM596" s="1784"/>
      <c r="BN596" s="1783"/>
      <c r="BO596" s="1784"/>
      <c r="BP596" s="1735">
        <f>IF(AND(T622&gt;0,AP546&gt;0),1,0)</f>
        <v>1</v>
      </c>
      <c r="BQ596" s="1737"/>
    </row>
    <row r="597" spans="1:69" s="4" customFormat="1" ht="12.75" customHeight="1">
      <c r="E597" s="1772">
        <v>9</v>
      </c>
      <c r="F597" s="1773"/>
      <c r="G597" s="1773"/>
      <c r="H597" s="1773"/>
      <c r="I597" s="1773"/>
      <c r="J597" s="1774"/>
      <c r="K597" s="1909">
        <f>IF(OR(Application!D211="Rural",Application!D211="Rural apportionment (Section 514)",Application!D211="Rural apportionment (Section 515)",Application!D211="Rural apportionment (HOME)",Application!D211="Rural apportionment (CDBG-DR)",Application!D211="Rural (Native American apportionment)"),50,"")</f>
        <v>50</v>
      </c>
      <c r="L597" s="1910"/>
      <c r="M597" s="1766" t="s">
        <v>2264</v>
      </c>
      <c r="N597" s="1766"/>
      <c r="O597" s="1766"/>
      <c r="P597" s="1767"/>
      <c r="Q597" s="1757">
        <f t="shared" si="6"/>
        <v>18.367346938775512</v>
      </c>
      <c r="R597" s="1758"/>
      <c r="S597" s="1758"/>
      <c r="T597" s="1758"/>
      <c r="U597" s="1758"/>
      <c r="V597" s="1759"/>
      <c r="W597" s="1754">
        <f>IF(FLOOR(Q597,5)&gt;80,80,FLOOR(Q597,5))</f>
        <v>15</v>
      </c>
      <c r="X597" s="1755"/>
      <c r="Y597" s="1755"/>
      <c r="Z597" s="1755"/>
      <c r="AA597" s="1755"/>
      <c r="AB597" s="1756"/>
      <c r="AC597" s="1754">
        <f>IFERROR(IF(W597&gt;0,INDEX($AT$517:$BA$531,MATCH(W597,$AS$517:$AS$531,0),MATCH(K597,$AT$516:$BA$516,0)),0),0)</f>
        <v>7.5</v>
      </c>
      <c r="AD597" s="1755"/>
      <c r="AE597" s="1755"/>
      <c r="AF597" s="1755"/>
      <c r="AG597" s="1755"/>
      <c r="AH597" s="1756"/>
      <c r="AN597" s="279"/>
      <c r="AP597" s="1676"/>
      <c r="AQ597" s="1677"/>
      <c r="AR597" s="1677"/>
      <c r="AS597" s="1677"/>
      <c r="AT597" s="1678"/>
      <c r="AX597" s="1783"/>
      <c r="AY597" s="1784"/>
      <c r="AZ597" s="1732"/>
      <c r="BA597" s="1734"/>
      <c r="BB597" s="1783"/>
      <c r="BC597" s="1784"/>
      <c r="BD597" s="1732"/>
      <c r="BE597" s="1734"/>
      <c r="BF597" s="1783"/>
      <c r="BG597" s="1784"/>
      <c r="BH597" s="1732"/>
      <c r="BI597" s="1734"/>
      <c r="BJ597" s="1783"/>
      <c r="BK597" s="1784"/>
      <c r="BL597" s="1783"/>
      <c r="BM597" s="1784"/>
      <c r="BN597" s="1781">
        <f>IF(AP547=1,1,0)</f>
        <v>0</v>
      </c>
      <c r="BO597" s="1782"/>
      <c r="BP597" s="1732"/>
      <c r="BQ597" s="1734"/>
    </row>
    <row r="598" spans="1:69" s="4" customFormat="1" ht="12.75" customHeight="1">
      <c r="E598" s="1772"/>
      <c r="F598" s="1773"/>
      <c r="G598" s="1773"/>
      <c r="H598" s="1773"/>
      <c r="I598" s="1773"/>
      <c r="J598" s="1774"/>
      <c r="K598" s="1909">
        <f>IF(OR(Application!D211="Rural",Application!D211="Rural apportionment (Section 514)",Application!D211="Rural apportionment (Section 515)",Application!D211="Rural apportionment (HOME)",Application!D211="Rural apportionment (CDBG-DR)",Application!D211="Rural (Native American apportionment)"),55,"")</f>
        <v>55</v>
      </c>
      <c r="L598" s="1910"/>
      <c r="M598" s="1766" t="s">
        <v>2264</v>
      </c>
      <c r="N598" s="1766"/>
      <c r="O598" s="1766"/>
      <c r="P598" s="1767"/>
      <c r="Q598" s="1757">
        <f t="shared" si="6"/>
        <v>0</v>
      </c>
      <c r="R598" s="1758"/>
      <c r="S598" s="1758"/>
      <c r="T598" s="1758"/>
      <c r="U598" s="1758"/>
      <c r="V598" s="1759"/>
      <c r="W598" s="1754">
        <f>IF(FLOOR(Q598,5)&gt;80,80,FLOOR(Q598,5))</f>
        <v>0</v>
      </c>
      <c r="X598" s="1755"/>
      <c r="Y598" s="1755"/>
      <c r="Z598" s="1755"/>
      <c r="AA598" s="1755"/>
      <c r="AB598" s="1756"/>
      <c r="AC598" s="1754">
        <f>IFERROR(IF(W598&gt;0,INDEX($AT$517:$BA$531,MATCH(W598,$AS$517:$AS$531,0),MATCH(K598,$AT$516:$BA$516,0)),0),0)</f>
        <v>0</v>
      </c>
      <c r="AD598" s="1755"/>
      <c r="AE598" s="1755"/>
      <c r="AF598" s="1755"/>
      <c r="AG598" s="1755"/>
      <c r="AH598" s="1756"/>
      <c r="AN598" s="279"/>
      <c r="AX598" s="1781">
        <f>SUM(AX593:AY597)</f>
        <v>0</v>
      </c>
      <c r="AY598" s="1782"/>
      <c r="AZ598" s="1735">
        <f>SUM(AZ594:BA597)</f>
        <v>0</v>
      </c>
      <c r="BA598" s="1737"/>
      <c r="BB598" s="1781">
        <f>SUM(BB594:BC597)</f>
        <v>0</v>
      </c>
      <c r="BC598" s="1782"/>
      <c r="BD598" s="1735">
        <f>SUM(BD593:BE597)</f>
        <v>0</v>
      </c>
      <c r="BE598" s="1737"/>
      <c r="BF598" s="1781">
        <f>SUM(BF595:BG597)</f>
        <v>0</v>
      </c>
      <c r="BG598" s="1782"/>
      <c r="BH598" s="1735">
        <f>SUM(BH593:BI597)</f>
        <v>1</v>
      </c>
      <c r="BI598" s="1737"/>
      <c r="BJ598" s="1781">
        <f>SUM(BJ593:BK597)</f>
        <v>1</v>
      </c>
      <c r="BK598" s="1782"/>
      <c r="BL598" s="1735">
        <f>SUM(BL593:BM597)</f>
        <v>2</v>
      </c>
      <c r="BM598" s="1737"/>
      <c r="BN598" s="1781">
        <f>SUM(BN593:BO597)</f>
        <v>0</v>
      </c>
      <c r="BO598" s="1782"/>
      <c r="BP598" s="1735">
        <f>SUM(BP593:BQ597)</f>
        <v>3</v>
      </c>
      <c r="BQ598" s="1737"/>
    </row>
    <row r="599" spans="1:69" s="4" customFormat="1" ht="12.75" customHeight="1">
      <c r="E599" s="1673">
        <v>4</v>
      </c>
      <c r="F599" s="1674"/>
      <c r="G599" s="1674"/>
      <c r="H599" s="1674"/>
      <c r="I599" s="1674"/>
      <c r="J599" s="1675"/>
      <c r="K599" s="1676" t="s">
        <v>2098</v>
      </c>
      <c r="L599" s="1677"/>
      <c r="M599" s="1677"/>
      <c r="N599" s="1677"/>
      <c r="O599" s="1677"/>
      <c r="P599" s="1678"/>
      <c r="Q599" s="1757">
        <f t="shared" si="6"/>
        <v>8.1632653061224492</v>
      </c>
      <c r="R599" s="1758"/>
      <c r="S599" s="1758"/>
      <c r="T599" s="1758"/>
      <c r="U599" s="1758"/>
      <c r="V599" s="1759"/>
      <c r="W599" s="1754">
        <f t="shared" si="7"/>
        <v>5</v>
      </c>
      <c r="X599" s="1755"/>
      <c r="Y599" s="1755"/>
      <c r="Z599" s="1755"/>
      <c r="AA599" s="1755"/>
      <c r="AB599" s="1756"/>
      <c r="AC599" s="1754">
        <v>0</v>
      </c>
      <c r="AD599" s="1755"/>
      <c r="AE599" s="1755"/>
      <c r="AF599" s="1755"/>
      <c r="AG599" s="1755"/>
      <c r="AH599" s="1756"/>
      <c r="AN599" s="279"/>
      <c r="AX599" s="1810">
        <f>IF(AND(AX598=1,AZ598&gt;1),1,0)</f>
        <v>0</v>
      </c>
      <c r="AY599" s="1811"/>
      <c r="AZ599" s="1811"/>
      <c r="BA599" s="1812"/>
      <c r="BB599" s="1810">
        <f>IF(AND(BB598=1,BD598&gt;=1),1,0)</f>
        <v>0</v>
      </c>
      <c r="BC599" s="1811"/>
      <c r="BD599" s="1811"/>
      <c r="BE599" s="1812"/>
      <c r="BF599" s="1810">
        <f>IF(AND(BF598=1,BH598&gt;=1),1,0)</f>
        <v>0</v>
      </c>
      <c r="BG599" s="1811"/>
      <c r="BH599" s="1811"/>
      <c r="BI599" s="1812"/>
      <c r="BJ599" s="1810">
        <f>IF(AND(BJ598=1,BL598&gt;=1),1,0)</f>
        <v>1</v>
      </c>
      <c r="BK599" s="1811"/>
      <c r="BL599" s="1811"/>
      <c r="BM599" s="1812"/>
      <c r="BN599" s="1810">
        <f>IF(AND(BN598=1,BP598&gt;=1),1,0)</f>
        <v>0</v>
      </c>
      <c r="BO599" s="1811"/>
      <c r="BP599" s="1811"/>
      <c r="BQ599" s="1812"/>
    </row>
    <row r="600" spans="1:69" s="4" customFormat="1" ht="12.75" customHeight="1">
      <c r="E600" s="1673"/>
      <c r="F600" s="1674"/>
      <c r="G600" s="1674"/>
      <c r="H600" s="1674"/>
      <c r="I600" s="1674"/>
      <c r="J600" s="1675"/>
      <c r="K600" s="1676" t="s">
        <v>2099</v>
      </c>
      <c r="L600" s="1677"/>
      <c r="M600" s="1677"/>
      <c r="N600" s="1677"/>
      <c r="O600" s="1677"/>
      <c r="P600" s="1678"/>
      <c r="Q600" s="1757">
        <f>IF(ISERROR(IF((((E600/$BJ$538)*100)&gt;100),"EXCESSIVE VALUE",(E600/$BJ$538)*100)),0,IF((((E600/$BJ$538)*100)&gt;100),"EXCESSIVE VALUE",(E600/$BJ$538)*100))</f>
        <v>0</v>
      </c>
      <c r="R600" s="1758"/>
      <c r="S600" s="1758"/>
      <c r="T600" s="1758"/>
      <c r="U600" s="1758"/>
      <c r="V600" s="1759"/>
      <c r="W600" s="1754">
        <f>IF(FLOOR(Q600,5)&gt;80,80,FLOOR(Q600,5))</f>
        <v>0</v>
      </c>
      <c r="X600" s="1755"/>
      <c r="Y600" s="1755"/>
      <c r="Z600" s="1755"/>
      <c r="AA600" s="1755"/>
      <c r="AB600" s="1756"/>
      <c r="AC600" s="1754">
        <v>0</v>
      </c>
      <c r="AD600" s="1755"/>
      <c r="AE600" s="1755"/>
      <c r="AF600" s="1755"/>
      <c r="AG600" s="1755"/>
      <c r="AH600" s="1756"/>
      <c r="AN600" s="279"/>
      <c r="AX600"/>
      <c r="AY600"/>
      <c r="AZ600"/>
      <c r="BA600"/>
      <c r="BB600"/>
      <c r="BC600"/>
      <c r="BD600"/>
      <c r="BE600"/>
      <c r="BF600"/>
      <c r="BG600"/>
      <c r="BH600"/>
      <c r="BI600" s="34" t="s">
        <v>608</v>
      </c>
      <c r="BJ600" s="1810">
        <f>AX599+BB599+BF599+BJ599+BN599</f>
        <v>1</v>
      </c>
      <c r="BK600" s="1811"/>
      <c r="BL600" s="1811"/>
      <c r="BM600" s="1812"/>
      <c r="BN600"/>
      <c r="BO600"/>
      <c r="BP600"/>
      <c r="BQ600"/>
    </row>
    <row r="601" spans="1:69" s="4" customFormat="1" ht="12.75" customHeight="1">
      <c r="E601" s="1673"/>
      <c r="F601" s="1674"/>
      <c r="G601" s="1674"/>
      <c r="H601" s="1674"/>
      <c r="I601" s="1674"/>
      <c r="J601" s="1675"/>
      <c r="K601" s="1676" t="s">
        <v>2100</v>
      </c>
      <c r="L601" s="1677"/>
      <c r="M601" s="1677"/>
      <c r="N601" s="1677"/>
      <c r="O601" s="1677"/>
      <c r="P601" s="1678"/>
      <c r="Q601" s="1757">
        <f>IF(ISERROR(IF((((E601/$BJ$538)*100)&gt;100),"EXCESSIVE VALUE",(E601/$BJ$538)*100)),0,IF((((E601/$BJ$538)*100)&gt;100),"EXCESSIVE VALUE",(E601/$BJ$538)*100))</f>
        <v>0</v>
      </c>
      <c r="R601" s="1758"/>
      <c r="S601" s="1758"/>
      <c r="T601" s="1758"/>
      <c r="U601" s="1758"/>
      <c r="V601" s="1759"/>
      <c r="W601" s="1754">
        <f>IF(FLOOR(Q601,5)&gt;80,80,FLOOR(Q601,5))</f>
        <v>0</v>
      </c>
      <c r="X601" s="1755"/>
      <c r="Y601" s="1755"/>
      <c r="Z601" s="1755"/>
      <c r="AA601" s="1755"/>
      <c r="AB601" s="1756"/>
      <c r="AC601" s="1754">
        <v>0</v>
      </c>
      <c r="AD601" s="1755"/>
      <c r="AE601" s="1755"/>
      <c r="AF601" s="1755"/>
      <c r="AG601" s="1755"/>
      <c r="AH601" s="1756"/>
      <c r="AN601" s="279"/>
      <c r="AX601"/>
      <c r="AY601"/>
      <c r="AZ601"/>
      <c r="BA601"/>
      <c r="BB601"/>
      <c r="BC601"/>
      <c r="BD601"/>
      <c r="BE601"/>
      <c r="BF601"/>
      <c r="BG601"/>
      <c r="BI601"/>
      <c r="BJ601" t="s">
        <v>607</v>
      </c>
      <c r="BK601"/>
      <c r="BL601"/>
      <c r="BM601"/>
      <c r="BN601"/>
      <c r="BO601"/>
      <c r="BP601"/>
      <c r="BQ601"/>
    </row>
    <row r="602" spans="1:69" s="4" customFormat="1" ht="12.75" customHeight="1">
      <c r="E602" s="1826">
        <f>SUM(E591:J601)</f>
        <v>49</v>
      </c>
      <c r="F602" s="1827"/>
      <c r="G602" s="1827"/>
      <c r="H602" s="1827"/>
      <c r="I602" s="1827"/>
      <c r="J602" s="1828"/>
      <c r="K602" s="89"/>
      <c r="L602" s="89"/>
      <c r="M602" s="89"/>
      <c r="N602" s="89"/>
      <c r="O602" s="89"/>
      <c r="P602" s="89"/>
      <c r="Q602" s="89"/>
      <c r="R602" s="89"/>
      <c r="S602" s="89"/>
      <c r="T602" s="89"/>
      <c r="U602" s="93"/>
      <c r="V602" s="93"/>
      <c r="W602" s="93"/>
      <c r="X602" s="93"/>
      <c r="Y602" s="93"/>
      <c r="Z602" s="89"/>
      <c r="AA602" s="93"/>
      <c r="AB602" s="60" t="s">
        <v>603</v>
      </c>
      <c r="AC602" s="1823">
        <f>IF(SUM(AC591:AH601)&gt;0,SUM(AC591:AH601),0)</f>
        <v>102.5</v>
      </c>
      <c r="AD602" s="1824"/>
      <c r="AE602" s="1824"/>
      <c r="AF602" s="1824"/>
      <c r="AG602" s="1824"/>
      <c r="AH602" s="1825"/>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700" t="s">
        <v>102</v>
      </c>
      <c r="AH606" s="1700"/>
      <c r="AI606" s="1700"/>
      <c r="AJ606" s="1700"/>
      <c r="AK606" s="5"/>
      <c r="AL606" s="5"/>
      <c r="AM606" s="5"/>
      <c r="AN606" s="279"/>
    </row>
    <row r="607" spans="1:69" s="4" customFormat="1" ht="12.75" customHeight="1">
      <c r="B607" s="1691" t="s">
        <v>2088</v>
      </c>
      <c r="C607" s="1691"/>
      <c r="D607" s="1691"/>
      <c r="E607" s="1691"/>
      <c r="F607" s="1691"/>
      <c r="G607" s="1691"/>
      <c r="H607" s="1691"/>
      <c r="I607" s="1691"/>
      <c r="J607" s="1691"/>
      <c r="K607" s="1691"/>
      <c r="L607" s="1691"/>
      <c r="M607" s="1691"/>
      <c r="N607" s="1691"/>
      <c r="O607" s="1691"/>
      <c r="P607" s="1691"/>
      <c r="Q607" s="1691"/>
      <c r="R607" s="1691"/>
      <c r="S607" s="1691"/>
      <c r="T607" s="1691"/>
      <c r="U607" s="1691"/>
      <c r="V607" s="1691"/>
      <c r="W607" s="1691"/>
      <c r="X607" s="1691"/>
      <c r="Y607" s="1691"/>
      <c r="Z607" s="1691"/>
      <c r="AA607" s="1691"/>
      <c r="AB607" s="1691"/>
      <c r="AC607" s="1691"/>
      <c r="AD607" s="1691"/>
      <c r="AE607" s="1691"/>
      <c r="AF607" s="1691"/>
      <c r="AG607" s="1691"/>
      <c r="AH607" s="1691"/>
      <c r="AI607" s="21"/>
      <c r="AJ607" s="21"/>
      <c r="AK607"/>
      <c r="AL607"/>
      <c r="AM607"/>
      <c r="AN607" s="279"/>
    </row>
    <row r="608" spans="1:69" s="4" customFormat="1" ht="12.75" customHeight="1">
      <c r="A608" s="21"/>
      <c r="B608" s="1691"/>
      <c r="C608" s="1691"/>
      <c r="D608" s="1691"/>
      <c r="E608" s="1691"/>
      <c r="F608" s="1691"/>
      <c r="G608" s="1691"/>
      <c r="H608" s="1691"/>
      <c r="I608" s="1691"/>
      <c r="J608" s="1691"/>
      <c r="K608" s="1691"/>
      <c r="L608" s="1691"/>
      <c r="M608" s="1691"/>
      <c r="N608" s="1691"/>
      <c r="O608" s="1691"/>
      <c r="P608" s="1691"/>
      <c r="Q608" s="1691"/>
      <c r="R608" s="1691"/>
      <c r="S608" s="1691"/>
      <c r="T608" s="1691"/>
      <c r="U608" s="1691"/>
      <c r="V608" s="1691"/>
      <c r="W608" s="1691"/>
      <c r="X608" s="1691"/>
      <c r="Y608" s="1691"/>
      <c r="Z608" s="1691"/>
      <c r="AA608" s="1691"/>
      <c r="AB608" s="1691"/>
      <c r="AC608" s="1691"/>
      <c r="AD608" s="1691"/>
      <c r="AE608" s="1691"/>
      <c r="AF608" s="1691"/>
      <c r="AG608" s="1691"/>
      <c r="AH608" s="1691"/>
      <c r="AI608" s="21"/>
      <c r="AJ608" s="21"/>
      <c r="AK608"/>
      <c r="AL608"/>
      <c r="AM608"/>
      <c r="AN608" s="279"/>
    </row>
    <row r="609" spans="1:60" s="4" customFormat="1" ht="12.75" customHeight="1">
      <c r="A609" s="21"/>
      <c r="B609" s="1691"/>
      <c r="C609" s="1691"/>
      <c r="D609" s="1691"/>
      <c r="E609" s="1691"/>
      <c r="F609" s="1691"/>
      <c r="G609" s="1691"/>
      <c r="H609" s="1691"/>
      <c r="I609" s="1691"/>
      <c r="J609" s="1691"/>
      <c r="K609" s="1691"/>
      <c r="L609" s="1691"/>
      <c r="M609" s="1691"/>
      <c r="N609" s="1691"/>
      <c r="O609" s="1691"/>
      <c r="P609" s="1691"/>
      <c r="Q609" s="1691"/>
      <c r="R609" s="1691"/>
      <c r="S609" s="1691"/>
      <c r="T609" s="1691"/>
      <c r="U609" s="1691"/>
      <c r="V609" s="1691"/>
      <c r="W609" s="1691"/>
      <c r="X609" s="1691"/>
      <c r="Y609" s="1691"/>
      <c r="Z609" s="1691"/>
      <c r="AA609" s="1691"/>
      <c r="AB609" s="1691"/>
      <c r="AC609" s="1691"/>
      <c r="AD609" s="1691"/>
      <c r="AE609" s="1691"/>
      <c r="AF609" s="1691"/>
      <c r="AG609" s="1691"/>
      <c r="AH609" s="1691"/>
      <c r="AI609" s="21"/>
      <c r="AJ609" s="21"/>
      <c r="AK609"/>
      <c r="AL609"/>
      <c r="AM609"/>
      <c r="AN609" s="279"/>
    </row>
    <row r="610" spans="1:60" s="4" customFormat="1" ht="12.75" customHeight="1">
      <c r="A610" s="21"/>
      <c r="B610" s="1691"/>
      <c r="C610" s="1691"/>
      <c r="D610" s="1691"/>
      <c r="E610" s="1691"/>
      <c r="F610" s="1691"/>
      <c r="G610" s="1691"/>
      <c r="H610" s="1691"/>
      <c r="I610" s="1691"/>
      <c r="J610" s="1691"/>
      <c r="K610" s="1691"/>
      <c r="L610" s="1691"/>
      <c r="M610" s="1691"/>
      <c r="N610" s="1691"/>
      <c r="O610" s="1691"/>
      <c r="P610" s="1691"/>
      <c r="Q610" s="1691"/>
      <c r="R610" s="1691"/>
      <c r="S610" s="1691"/>
      <c r="T610" s="1691"/>
      <c r="U610" s="1691"/>
      <c r="V610" s="1691"/>
      <c r="W610" s="1691"/>
      <c r="X610" s="1691"/>
      <c r="Y610" s="1691"/>
      <c r="Z610" s="1691"/>
      <c r="AA610" s="1691"/>
      <c r="AB610" s="1691"/>
      <c r="AC610" s="1691"/>
      <c r="AD610" s="1691"/>
      <c r="AE610" s="1691"/>
      <c r="AF610" s="1691"/>
      <c r="AG610" s="1691"/>
      <c r="AH610" s="1691"/>
      <c r="AI610" s="21"/>
      <c r="AJ610" s="21"/>
      <c r="AK610"/>
      <c r="AL610"/>
      <c r="AM610"/>
      <c r="AN610" s="666"/>
    </row>
    <row r="611" spans="1:60">
      <c r="B611" s="1691"/>
      <c r="C611" s="1691"/>
      <c r="D611" s="1691"/>
      <c r="E611" s="1691"/>
      <c r="F611" s="1691"/>
      <c r="G611" s="1691"/>
      <c r="H611" s="1691"/>
      <c r="I611" s="1691"/>
      <c r="J611" s="1691"/>
      <c r="K611" s="1691"/>
      <c r="L611" s="1691"/>
      <c r="M611" s="1691"/>
      <c r="N611" s="1691"/>
      <c r="O611" s="1691"/>
      <c r="P611" s="1691"/>
      <c r="Q611" s="1691"/>
      <c r="R611" s="1691"/>
      <c r="S611" s="1691"/>
      <c r="T611" s="1691"/>
      <c r="U611" s="1691"/>
      <c r="V611" s="1691"/>
      <c r="W611" s="1691"/>
      <c r="X611" s="1691"/>
      <c r="Y611" s="1691"/>
      <c r="Z611" s="1691"/>
      <c r="AA611" s="1691"/>
      <c r="AB611" s="1691"/>
      <c r="AC611" s="1691"/>
      <c r="AD611" s="1691"/>
      <c r="AE611" s="1691"/>
      <c r="AF611" s="1691"/>
      <c r="AG611" s="1691"/>
      <c r="AH611" s="1691"/>
      <c r="AK611"/>
      <c r="AL611"/>
      <c r="AM611"/>
      <c r="BD611" s="21"/>
      <c r="BE611" s="21"/>
      <c r="BF611" s="21"/>
      <c r="BG611" s="21"/>
      <c r="BH611" s="21"/>
    </row>
    <row r="612" spans="1:60" ht="12.75" customHeight="1">
      <c r="B612" s="1691"/>
      <c r="C612" s="1691"/>
      <c r="D612" s="1691"/>
      <c r="E612" s="1691"/>
      <c r="F612" s="1691"/>
      <c r="G612" s="1691"/>
      <c r="H612" s="1691"/>
      <c r="I612" s="1691"/>
      <c r="J612" s="1691"/>
      <c r="K612" s="1691"/>
      <c r="L612" s="1691"/>
      <c r="M612" s="1691"/>
      <c r="N612" s="1691"/>
      <c r="O612" s="1691"/>
      <c r="P612" s="1691"/>
      <c r="Q612" s="1691"/>
      <c r="R612" s="1691"/>
      <c r="S612" s="1691"/>
      <c r="T612" s="1691"/>
      <c r="U612" s="1691"/>
      <c r="V612" s="1691"/>
      <c r="W612" s="1691"/>
      <c r="X612" s="1691"/>
      <c r="Y612" s="1691"/>
      <c r="Z612" s="1691"/>
      <c r="AA612" s="1691"/>
      <c r="AB612" s="1691"/>
      <c r="AC612" s="1691"/>
      <c r="AD612" s="1691"/>
      <c r="AE612" s="1691"/>
      <c r="AF612" s="1691"/>
      <c r="AG612" s="1691"/>
      <c r="AH612" s="1691"/>
    </row>
    <row r="613" spans="1:60" ht="12.75" customHeight="1">
      <c r="E613" s="160"/>
    </row>
    <row r="614" spans="1:60">
      <c r="J614" s="1768" t="s">
        <v>793</v>
      </c>
      <c r="K614" s="1769"/>
      <c r="L614" s="1769"/>
      <c r="M614" s="1769"/>
      <c r="N614" s="1770"/>
      <c r="O614" s="1367" t="s">
        <v>1496</v>
      </c>
      <c r="P614" s="1368"/>
      <c r="Q614" s="1368"/>
      <c r="R614" s="1368"/>
      <c r="S614" s="1369"/>
      <c r="T614" s="1367" t="s">
        <v>1747</v>
      </c>
      <c r="U614" s="1368"/>
      <c r="V614" s="1368"/>
      <c r="W614" s="1368"/>
      <c r="X614" s="1369"/>
      <c r="Y614" s="1367" t="s">
        <v>1497</v>
      </c>
      <c r="Z614" s="1368"/>
      <c r="AA614" s="1368"/>
      <c r="AB614" s="1368"/>
      <c r="AC614" s="1369"/>
      <c r="AF614"/>
      <c r="AG614"/>
      <c r="AH614"/>
      <c r="AI614"/>
      <c r="AJ614"/>
    </row>
    <row r="615" spans="1:60">
      <c r="D615"/>
      <c r="E615"/>
      <c r="F615"/>
      <c r="G615"/>
      <c r="H615"/>
      <c r="I615"/>
      <c r="J615" s="1742"/>
      <c r="K615" s="1743"/>
      <c r="L615" s="1743"/>
      <c r="M615" s="1743"/>
      <c r="N615" s="1771"/>
      <c r="O615" s="1370"/>
      <c r="P615" s="1371"/>
      <c r="Q615" s="1371"/>
      <c r="R615" s="1371"/>
      <c r="S615" s="1372"/>
      <c r="T615" s="1370"/>
      <c r="U615" s="1371"/>
      <c r="V615" s="1371"/>
      <c r="W615" s="1371"/>
      <c r="X615" s="1372"/>
      <c r="Y615" s="1370"/>
      <c r="Z615" s="1371"/>
      <c r="AA615" s="1371"/>
      <c r="AB615" s="1371"/>
      <c r="AC615" s="1372"/>
      <c r="AF615"/>
      <c r="AG615"/>
      <c r="AH615"/>
      <c r="AI615"/>
      <c r="AJ615"/>
      <c r="AO615" s="38" t="s">
        <v>2190</v>
      </c>
      <c r="AR615" s="21" t="b">
        <f>$Y$624&gt;=10%</f>
        <v>1</v>
      </c>
    </row>
    <row r="616" spans="1:60">
      <c r="I616"/>
      <c r="J616" s="1742"/>
      <c r="K616" s="1743"/>
      <c r="L616" s="1743"/>
      <c r="M616" s="1743"/>
      <c r="N616" s="1771"/>
      <c r="O616" s="1370"/>
      <c r="P616" s="1371"/>
      <c r="Q616" s="1371"/>
      <c r="R616" s="1371"/>
      <c r="S616" s="1372"/>
      <c r="T616" s="1370"/>
      <c r="U616" s="1371"/>
      <c r="V616" s="1371"/>
      <c r="W616" s="1371"/>
      <c r="X616" s="1372"/>
      <c r="Y616" s="1370"/>
      <c r="Z616" s="1371"/>
      <c r="AA616" s="1371"/>
      <c r="AB616" s="1371"/>
      <c r="AC616" s="1372"/>
      <c r="AD616"/>
      <c r="AF616"/>
      <c r="AG616"/>
      <c r="AH616"/>
      <c r="AI616"/>
      <c r="AJ616"/>
      <c r="AO616" s="38" t="s">
        <v>2191</v>
      </c>
      <c r="AR616" s="951">
        <f>ROUNDUP(($O$624*10%),0)</f>
        <v>5</v>
      </c>
    </row>
    <row r="617" spans="1:60" ht="19.5" customHeight="1">
      <c r="D617"/>
      <c r="E617"/>
      <c r="F617"/>
      <c r="G617"/>
      <c r="H617"/>
      <c r="I617"/>
      <c r="J617" s="1742"/>
      <c r="K617" s="1743"/>
      <c r="L617" s="1743"/>
      <c r="M617" s="1743"/>
      <c r="N617" s="1771"/>
      <c r="O617" s="1370"/>
      <c r="P617" s="1371"/>
      <c r="Q617" s="1371"/>
      <c r="R617" s="1371"/>
      <c r="S617" s="1372"/>
      <c r="T617" s="1370"/>
      <c r="U617" s="1371"/>
      <c r="V617" s="1371"/>
      <c r="W617" s="1371"/>
      <c r="X617" s="1372"/>
      <c r="Y617" s="1370"/>
      <c r="Z617" s="1371"/>
      <c r="AA617" s="1371"/>
      <c r="AB617" s="1371"/>
      <c r="AC617" s="1372"/>
      <c r="AD617"/>
      <c r="AF617"/>
      <c r="AG617"/>
      <c r="AH617"/>
      <c r="AI617"/>
      <c r="AJ617"/>
      <c r="AO617" s="38" t="s">
        <v>2192</v>
      </c>
      <c r="AR617" s="21" t="s">
        <v>2193</v>
      </c>
    </row>
    <row r="618" spans="1:60">
      <c r="D618"/>
      <c r="E618"/>
      <c r="F618"/>
      <c r="G618"/>
      <c r="H618"/>
      <c r="I618"/>
      <c r="J618" s="1685" t="s">
        <v>224</v>
      </c>
      <c r="K618" s="1686"/>
      <c r="L618" s="1686"/>
      <c r="M618" s="1686"/>
      <c r="N618" s="1687"/>
      <c r="O618" s="1676">
        <f>Application!CM634</f>
        <v>0</v>
      </c>
      <c r="P618" s="1677"/>
      <c r="Q618" s="1677"/>
      <c r="R618" s="1677"/>
      <c r="S618" s="1678"/>
      <c r="T618" s="1676">
        <f>Application!DR635</f>
        <v>0</v>
      </c>
      <c r="U618" s="1677"/>
      <c r="V618" s="1677"/>
      <c r="W618" s="1677"/>
      <c r="X618" s="1678"/>
      <c r="Y618" s="1761">
        <f t="shared" ref="Y618:Y624" si="8">IF(T618&gt;0,T618/O618,0)</f>
        <v>0</v>
      </c>
      <c r="Z618" s="1762"/>
      <c r="AA618" s="1762"/>
      <c r="AB618" s="1762"/>
      <c r="AC618" s="1763"/>
      <c r="AD618"/>
      <c r="AF618"/>
      <c r="AG618"/>
      <c r="AH618"/>
      <c r="AI618"/>
      <c r="AJ618"/>
      <c r="AO618" s="951">
        <f t="shared" ref="AO618:AO623" si="9">ROUNDUP((O618*10%),0)</f>
        <v>0</v>
      </c>
      <c r="AP618" s="204"/>
      <c r="AR618" s="952" t="b">
        <f>OR(SUM($T$618:T618)&gt;=$AR$616,T618&gt;=AO618)</f>
        <v>1</v>
      </c>
    </row>
    <row r="619" spans="1:60">
      <c r="D619"/>
      <c r="E619"/>
      <c r="F619"/>
      <c r="G619"/>
      <c r="H619"/>
      <c r="I619"/>
      <c r="J619" s="1685" t="s">
        <v>31</v>
      </c>
      <c r="K619" s="1686"/>
      <c r="L619" s="1686"/>
      <c r="M619" s="1686"/>
      <c r="N619" s="1687"/>
      <c r="O619" s="1676">
        <f>Application!CH634</f>
        <v>0</v>
      </c>
      <c r="P619" s="1677"/>
      <c r="Q619" s="1677"/>
      <c r="R619" s="1677"/>
      <c r="S619" s="1678"/>
      <c r="T619" s="1676">
        <f>Application!DM635</f>
        <v>0</v>
      </c>
      <c r="U619" s="1677"/>
      <c r="V619" s="1677"/>
      <c r="W619" s="1677"/>
      <c r="X619" s="1678"/>
      <c r="Y619" s="1761">
        <f t="shared" si="8"/>
        <v>0</v>
      </c>
      <c r="Z619" s="1762"/>
      <c r="AA619" s="1762"/>
      <c r="AB619" s="1762"/>
      <c r="AC619" s="1763"/>
      <c r="AD619"/>
      <c r="AF619"/>
      <c r="AG619"/>
      <c r="AH619"/>
      <c r="AI619"/>
      <c r="AJ619"/>
      <c r="AO619" s="951">
        <f t="shared" si="9"/>
        <v>0</v>
      </c>
      <c r="AP619" s="204"/>
      <c r="AR619" s="952" t="b">
        <f>OR(SUM($T$618:T619)&gt;=$AR$616,T619&gt;=AO619)</f>
        <v>1</v>
      </c>
    </row>
    <row r="620" spans="1:60">
      <c r="D620"/>
      <c r="E620"/>
      <c r="F620"/>
      <c r="G620"/>
      <c r="H620"/>
      <c r="I620"/>
      <c r="J620" s="1685" t="s">
        <v>264</v>
      </c>
      <c r="K620" s="1686"/>
      <c r="L620" s="1686"/>
      <c r="M620" s="1686"/>
      <c r="N620" s="1687"/>
      <c r="O620" s="1676">
        <f>Application!CC634</f>
        <v>13</v>
      </c>
      <c r="P620" s="1677"/>
      <c r="Q620" s="1677"/>
      <c r="R620" s="1677"/>
      <c r="S620" s="1678"/>
      <c r="T620" s="1676">
        <f>Application!DH635</f>
        <v>3</v>
      </c>
      <c r="U620" s="1677"/>
      <c r="V620" s="1677"/>
      <c r="W620" s="1677"/>
      <c r="X620" s="1678"/>
      <c r="Y620" s="1761">
        <f t="shared" si="8"/>
        <v>0.23076923076923078</v>
      </c>
      <c r="Z620" s="1762"/>
      <c r="AA620" s="1762"/>
      <c r="AB620" s="1762"/>
      <c r="AC620" s="1763"/>
      <c r="AD620"/>
      <c r="AF620"/>
      <c r="AG620"/>
      <c r="AH620"/>
      <c r="AI620"/>
      <c r="AJ620"/>
      <c r="AO620" s="951">
        <f t="shared" si="9"/>
        <v>2</v>
      </c>
      <c r="AP620" s="204"/>
      <c r="AR620" s="952" t="b">
        <f>OR(SUM($T$618:T620)&gt;=$AR$616,T620&gt;=AO620)</f>
        <v>1</v>
      </c>
    </row>
    <row r="621" spans="1:60">
      <c r="D621"/>
      <c r="E621"/>
      <c r="F621"/>
      <c r="G621"/>
      <c r="H621"/>
      <c r="I621"/>
      <c r="J621" s="1685" t="s">
        <v>263</v>
      </c>
      <c r="K621" s="1686"/>
      <c r="L621" s="1686"/>
      <c r="M621" s="1686"/>
      <c r="N621" s="1687"/>
      <c r="O621" s="1676">
        <f>Application!BX634</f>
        <v>14</v>
      </c>
      <c r="P621" s="1677"/>
      <c r="Q621" s="1677"/>
      <c r="R621" s="1677"/>
      <c r="S621" s="1678"/>
      <c r="T621" s="1676">
        <f>Application!DC635</f>
        <v>2</v>
      </c>
      <c r="U621" s="1677"/>
      <c r="V621" s="1677"/>
      <c r="W621" s="1677"/>
      <c r="X621" s="1678"/>
      <c r="Y621" s="1761">
        <f t="shared" si="8"/>
        <v>0.14285714285714285</v>
      </c>
      <c r="Z621" s="1762"/>
      <c r="AA621" s="1762"/>
      <c r="AB621" s="1762"/>
      <c r="AC621" s="1763"/>
      <c r="AD621"/>
      <c r="AF621"/>
      <c r="AG621"/>
      <c r="AH621"/>
      <c r="AI621"/>
      <c r="AJ621"/>
      <c r="AO621" s="951">
        <f t="shared" si="9"/>
        <v>2</v>
      </c>
      <c r="AP621" s="204"/>
      <c r="AR621" s="952" t="b">
        <f>OR(SUM($T$618:T621)&gt;=$AR$616,T621&gt;=AO621)</f>
        <v>1</v>
      </c>
    </row>
    <row r="622" spans="1:60">
      <c r="D622"/>
      <c r="E622"/>
      <c r="F622"/>
      <c r="G622"/>
      <c r="H622"/>
      <c r="I622"/>
      <c r="J622" s="1685" t="s">
        <v>262</v>
      </c>
      <c r="K622" s="1686"/>
      <c r="L622" s="1686"/>
      <c r="M622" s="1686"/>
      <c r="N622" s="1687"/>
      <c r="O622" s="1676">
        <f>Application!BS634</f>
        <v>22</v>
      </c>
      <c r="P622" s="1677"/>
      <c r="Q622" s="1677"/>
      <c r="R622" s="1677"/>
      <c r="S622" s="1678"/>
      <c r="T622" s="1676">
        <f>Application!CX635</f>
        <v>19</v>
      </c>
      <c r="U622" s="1677"/>
      <c r="V622" s="1677"/>
      <c r="W622" s="1677"/>
      <c r="X622" s="1678"/>
      <c r="Y622" s="1761">
        <f t="shared" si="8"/>
        <v>0.86363636363636365</v>
      </c>
      <c r="Z622" s="1762"/>
      <c r="AA622" s="1762"/>
      <c r="AB622" s="1762"/>
      <c r="AC622" s="1763"/>
      <c r="AD622"/>
      <c r="AF622"/>
      <c r="AG622"/>
      <c r="AH622"/>
      <c r="AI622"/>
      <c r="AJ622"/>
      <c r="AO622" s="951">
        <f t="shared" si="9"/>
        <v>3</v>
      </c>
      <c r="AP622" s="204"/>
      <c r="AR622" s="952" t="b">
        <f>OR(SUM($T$618:T622)&gt;=$AR$616,T622&gt;=AO622)</f>
        <v>1</v>
      </c>
    </row>
    <row r="623" spans="1:60">
      <c r="D623"/>
      <c r="E623"/>
      <c r="F623"/>
      <c r="G623"/>
      <c r="H623"/>
      <c r="I623"/>
      <c r="J623" s="1685" t="s">
        <v>613</v>
      </c>
      <c r="K623" s="1686"/>
      <c r="L623" s="1686"/>
      <c r="M623" s="1686"/>
      <c r="N623" s="1687"/>
      <c r="O623" s="1676">
        <f>Application!BN634</f>
        <v>0</v>
      </c>
      <c r="P623" s="1677"/>
      <c r="Q623" s="1677"/>
      <c r="R623" s="1677"/>
      <c r="S623" s="1678"/>
      <c r="T623" s="1676">
        <f>Application!CS635</f>
        <v>0</v>
      </c>
      <c r="U623" s="1677"/>
      <c r="V623" s="1677"/>
      <c r="W623" s="1677"/>
      <c r="X623" s="1678"/>
      <c r="Y623" s="1761">
        <f t="shared" si="8"/>
        <v>0</v>
      </c>
      <c r="Z623" s="1762"/>
      <c r="AA623" s="1762"/>
      <c r="AB623" s="1762"/>
      <c r="AC623" s="1763"/>
      <c r="AD623"/>
      <c r="AF623"/>
      <c r="AG623"/>
      <c r="AH623"/>
      <c r="AI623"/>
      <c r="AJ623"/>
      <c r="AO623" s="951">
        <f t="shared" si="9"/>
        <v>0</v>
      </c>
      <c r="AP623" s="204"/>
      <c r="AR623" s="952" t="b">
        <f>OR(SUM($T$618:T623)&gt;=$AR$616,T623&gt;=AO623)</f>
        <v>1</v>
      </c>
    </row>
    <row r="624" spans="1:60">
      <c r="D624"/>
      <c r="E624"/>
      <c r="F624"/>
      <c r="G624"/>
      <c r="H624"/>
      <c r="I624"/>
      <c r="J624" s="1055" t="s">
        <v>874</v>
      </c>
      <c r="K624" s="1056"/>
      <c r="L624" s="1056"/>
      <c r="M624" s="1056"/>
      <c r="N624" s="1057"/>
      <c r="O624" s="1751">
        <f>SUM(O618:S623)</f>
        <v>49</v>
      </c>
      <c r="P624" s="1752"/>
      <c r="Q624" s="1752"/>
      <c r="R624" s="1752"/>
      <c r="S624" s="1753"/>
      <c r="T624" s="1751">
        <f>SUM(T618:X623)</f>
        <v>24</v>
      </c>
      <c r="U624" s="1752"/>
      <c r="V624" s="1752"/>
      <c r="W624" s="1752"/>
      <c r="X624" s="1753"/>
      <c r="Y624" s="1833">
        <f t="shared" si="8"/>
        <v>0.48979591836734693</v>
      </c>
      <c r="Z624" s="1834"/>
      <c r="AA624" s="1834"/>
      <c r="AB624" s="1834"/>
      <c r="AC624" s="1835"/>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992" t="s">
        <v>1500</v>
      </c>
      <c r="B627" s="993"/>
      <c r="C627" s="993"/>
      <c r="D627" s="993"/>
      <c r="E627" s="993"/>
      <c r="F627" s="993"/>
      <c r="G627" s="993"/>
      <c r="H627" s="993"/>
      <c r="I627" s="993"/>
      <c r="J627" s="993"/>
      <c r="K627" s="993"/>
      <c r="L627" s="993"/>
      <c r="M627" s="993"/>
      <c r="N627" s="993"/>
      <c r="O627" s="993"/>
      <c r="P627" s="993"/>
      <c r="Q627" s="993"/>
      <c r="R627" s="993"/>
      <c r="S627" s="993"/>
      <c r="T627" s="993"/>
      <c r="U627" s="993"/>
      <c r="V627" s="993"/>
      <c r="W627" s="993"/>
      <c r="X627" s="993"/>
      <c r="Y627" s="993"/>
      <c r="Z627" s="993"/>
      <c r="AA627" s="993"/>
      <c r="AB627" s="993"/>
      <c r="AC627" s="993"/>
      <c r="AD627" s="993"/>
      <c r="AE627" s="993"/>
      <c r="AF627" s="993"/>
      <c r="AG627" s="993"/>
      <c r="AH627" s="993"/>
      <c r="AI627" s="994"/>
      <c r="AJ627" s="1795">
        <f>IF(AND(AR615,AR618,AR619,AR620,AR621,AR622,AR623),2,0)</f>
        <v>2</v>
      </c>
      <c r="AK627" s="1796"/>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40" t="s">
        <v>179</v>
      </c>
      <c r="B629" s="1840"/>
      <c r="C629" s="1840"/>
      <c r="D629" s="1840"/>
      <c r="E629" s="1840"/>
      <c r="F629" s="1840"/>
      <c r="G629" s="1840"/>
      <c r="H629" s="1840"/>
      <c r="I629" s="1840"/>
      <c r="J629" s="1840"/>
      <c r="K629" s="1840"/>
      <c r="L629" s="1840"/>
      <c r="M629" s="1840"/>
      <c r="N629" s="1840"/>
      <c r="O629" s="1840"/>
      <c r="P629" s="1840"/>
      <c r="Q629" s="1840"/>
      <c r="R629" s="1840"/>
      <c r="S629" s="1840"/>
      <c r="T629" s="1840"/>
      <c r="U629" s="1840"/>
      <c r="V629" s="1840"/>
      <c r="W629" s="1840"/>
      <c r="X629" s="1840"/>
      <c r="Y629" s="1840"/>
      <c r="Z629" s="1840"/>
      <c r="AA629" s="1840"/>
      <c r="AB629" s="1840"/>
      <c r="AC629" s="1840"/>
      <c r="AD629" s="1840"/>
      <c r="AE629" s="1840"/>
      <c r="AF629" s="1840"/>
      <c r="AG629" s="1840"/>
      <c r="AH629" s="1840"/>
      <c r="AI629" s="1840"/>
      <c r="AJ629" s="1840"/>
      <c r="AK629" s="1201">
        <f>IF($E$602=Application!G738,$AC$602+$AJ$627,0)</f>
        <v>104.5</v>
      </c>
      <c r="AL629" s="1202"/>
      <c r="AM629" s="1203"/>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711" t="s">
        <v>1501</v>
      </c>
      <c r="C633" s="1711"/>
      <c r="D633" s="1711"/>
      <c r="E633" s="1711"/>
      <c r="F633" s="1711"/>
      <c r="G633" s="1711"/>
      <c r="H633" s="1711"/>
      <c r="I633" s="1711"/>
      <c r="J633" s="1711"/>
      <c r="K633" s="1711"/>
      <c r="L633" s="1711"/>
      <c r="M633" s="1711"/>
      <c r="N633" s="1711"/>
      <c r="O633" s="1711"/>
      <c r="P633" s="1711"/>
      <c r="Q633" s="1711"/>
      <c r="R633" s="1711"/>
      <c r="S633" s="1711"/>
      <c r="T633" s="1711"/>
      <c r="U633" s="1711"/>
      <c r="V633" s="1711"/>
      <c r="W633" s="1711"/>
      <c r="X633" s="1711"/>
      <c r="Y633" s="1711"/>
      <c r="Z633" s="1711"/>
      <c r="AA633" s="1711"/>
      <c r="AB633" s="1711"/>
      <c r="AC633" s="1711"/>
      <c r="AD633" s="1711"/>
      <c r="AE633" s="1711"/>
      <c r="AF633" s="1711"/>
      <c r="AG633" s="1711"/>
      <c r="AH633" s="1711"/>
      <c r="AI633" s="1711"/>
      <c r="AJ633" s="1711"/>
      <c r="AK633" s="4"/>
      <c r="AL633" s="4"/>
      <c r="AM633" s="4"/>
    </row>
    <row r="634" spans="1:60">
      <c r="A634" s="4"/>
      <c r="B634" s="1711"/>
      <c r="C634" s="1711"/>
      <c r="D634" s="1711"/>
      <c r="E634" s="1711"/>
      <c r="F634" s="1711"/>
      <c r="G634" s="1711"/>
      <c r="H634" s="1711"/>
      <c r="I634" s="1711"/>
      <c r="J634" s="1711"/>
      <c r="K634" s="1711"/>
      <c r="L634" s="1711"/>
      <c r="M634" s="1711"/>
      <c r="N634" s="1711"/>
      <c r="O634" s="1711"/>
      <c r="P634" s="1711"/>
      <c r="Q634" s="1711"/>
      <c r="R634" s="1711"/>
      <c r="S634" s="1711"/>
      <c r="T634" s="1711"/>
      <c r="U634" s="1711"/>
      <c r="V634" s="1711"/>
      <c r="W634" s="1711"/>
      <c r="X634" s="1711"/>
      <c r="Y634" s="1711"/>
      <c r="Z634" s="1711"/>
      <c r="AA634" s="1711"/>
      <c r="AB634" s="1711"/>
      <c r="AC634" s="1711"/>
      <c r="AD634" s="1711"/>
      <c r="AE634" s="1711"/>
      <c r="AF634" s="1711"/>
      <c r="AG634" s="1711"/>
      <c r="AH634" s="1711"/>
      <c r="AI634" s="1711"/>
      <c r="AJ634" s="1711"/>
      <c r="AK634" s="4"/>
      <c r="AL634" s="4"/>
      <c r="AM634" s="4"/>
    </row>
    <row r="635" spans="1:60" ht="13.7"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36" t="s">
        <v>107</v>
      </c>
      <c r="D637" s="1036"/>
      <c r="E637" s="183"/>
      <c r="F637" s="1894" t="s">
        <v>2184</v>
      </c>
      <c r="G637" s="1895"/>
      <c r="H637" s="1895"/>
      <c r="I637" s="1895"/>
      <c r="J637" s="1895"/>
      <c r="K637" s="1895"/>
      <c r="L637" s="1895"/>
      <c r="M637" s="1895"/>
      <c r="N637" s="1895"/>
      <c r="O637" s="1895"/>
      <c r="P637" s="1895"/>
      <c r="Q637" s="1895"/>
      <c r="R637" s="1895"/>
      <c r="S637" s="1895"/>
      <c r="T637" s="1895"/>
      <c r="U637" s="1895"/>
      <c r="V637" s="1895"/>
      <c r="W637" s="1895"/>
      <c r="X637" s="1895"/>
      <c r="Y637" s="1895"/>
      <c r="Z637" s="1895"/>
      <c r="AA637" s="1895"/>
      <c r="AB637" s="1895"/>
      <c r="AC637" s="1895"/>
      <c r="AD637" s="1895"/>
      <c r="AE637" s="1896"/>
      <c r="AF637" s="173"/>
      <c r="AG637" s="1585" t="s">
        <v>936</v>
      </c>
      <c r="AH637" s="1585"/>
      <c r="AI637" s="1585"/>
      <c r="AJ637" s="1585"/>
      <c r="AK637" s="4"/>
      <c r="AL637" s="4"/>
      <c r="AM637" s="4"/>
      <c r="AO637" s="4"/>
      <c r="AP637" s="35"/>
    </row>
    <row r="638" spans="1:60">
      <c r="A638" s="4"/>
      <c r="B638" s="20"/>
      <c r="C638" s="45"/>
      <c r="D638" s="4"/>
      <c r="E638" s="183"/>
      <c r="F638" s="1897"/>
      <c r="G638" s="1898"/>
      <c r="H638" s="1898"/>
      <c r="I638" s="1898"/>
      <c r="J638" s="1898"/>
      <c r="K638" s="1898"/>
      <c r="L638" s="1898"/>
      <c r="M638" s="1898"/>
      <c r="N638" s="1898"/>
      <c r="O638" s="1898"/>
      <c r="P638" s="1898"/>
      <c r="Q638" s="1898"/>
      <c r="R638" s="1898"/>
      <c r="S638" s="1898"/>
      <c r="T638" s="1898"/>
      <c r="U638" s="1898"/>
      <c r="V638" s="1898"/>
      <c r="W638" s="1898"/>
      <c r="X638" s="1898"/>
      <c r="Y638" s="1898"/>
      <c r="Z638" s="1898"/>
      <c r="AA638" s="1898"/>
      <c r="AB638" s="1898"/>
      <c r="AC638" s="1898"/>
      <c r="AD638" s="1898"/>
      <c r="AE638" s="1899"/>
      <c r="AF638" s="173"/>
      <c r="AG638" s="173"/>
      <c r="AH638" s="173"/>
      <c r="AI638" s="173"/>
      <c r="AJ638" s="4"/>
      <c r="AK638" s="4"/>
      <c r="AL638" s="4"/>
      <c r="AM638" s="4"/>
    </row>
    <row r="639" spans="1:60" ht="13.7" customHeight="1">
      <c r="A639" s="4"/>
      <c r="B639" s="20"/>
      <c r="C639" s="45"/>
      <c r="D639" s="4"/>
      <c r="E639" s="183"/>
      <c r="F639" s="1900"/>
      <c r="G639" s="1901"/>
      <c r="H639" s="1901"/>
      <c r="I639" s="1901"/>
      <c r="J639" s="1901"/>
      <c r="K639" s="1901"/>
      <c r="L639" s="1901"/>
      <c r="M639" s="1901"/>
      <c r="N639" s="1901"/>
      <c r="O639" s="1901"/>
      <c r="P639" s="1901"/>
      <c r="Q639" s="1901"/>
      <c r="R639" s="1901"/>
      <c r="S639" s="1901"/>
      <c r="T639" s="1901"/>
      <c r="U639" s="1901"/>
      <c r="V639" s="1901"/>
      <c r="W639" s="1901"/>
      <c r="X639" s="1901"/>
      <c r="Y639" s="1901"/>
      <c r="Z639" s="1901"/>
      <c r="AA639" s="1901"/>
      <c r="AB639" s="1901"/>
      <c r="AC639" s="1901"/>
      <c r="AD639" s="1901"/>
      <c r="AE639" s="1902"/>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711" t="s">
        <v>2188</v>
      </c>
      <c r="C641" s="1711"/>
      <c r="D641" s="1711"/>
      <c r="E641" s="1711"/>
      <c r="F641" s="1711"/>
      <c r="G641" s="1711"/>
      <c r="H641" s="1711"/>
      <c r="I641" s="1711"/>
      <c r="J641" s="1711"/>
      <c r="K641" s="1711"/>
      <c r="L641" s="1711"/>
      <c r="M641" s="1711"/>
      <c r="N641" s="1711"/>
      <c r="O641" s="1711"/>
      <c r="P641" s="1711"/>
      <c r="Q641" s="1711"/>
      <c r="R641" s="1711"/>
      <c r="S641" s="1711"/>
      <c r="T641" s="1711"/>
      <c r="U641" s="1711"/>
      <c r="V641" s="1711"/>
      <c r="W641" s="1711"/>
      <c r="X641" s="1711"/>
      <c r="Y641" s="1711"/>
      <c r="Z641" s="1711"/>
      <c r="AA641" s="1711"/>
      <c r="AB641" s="1711"/>
      <c r="AC641" s="1711"/>
      <c r="AD641" s="1711"/>
      <c r="AE641" s="1711"/>
      <c r="AF641" s="1711"/>
      <c r="AG641" s="1711"/>
      <c r="AH641" s="1711"/>
      <c r="AI641" s="173"/>
      <c r="AJ641" s="4"/>
      <c r="AK641" s="4"/>
      <c r="AL641" s="4"/>
      <c r="AM641" s="4"/>
      <c r="AN641" s="79"/>
    </row>
    <row r="642" spans="1:60" ht="13.7" customHeight="1">
      <c r="B642" s="1711"/>
      <c r="C642" s="1711"/>
      <c r="D642" s="1711"/>
      <c r="E642" s="1711"/>
      <c r="F642" s="1711"/>
      <c r="G642" s="1711"/>
      <c r="H642" s="1711"/>
      <c r="I642" s="1711"/>
      <c r="J642" s="1711"/>
      <c r="K642" s="1711"/>
      <c r="L642" s="1711"/>
      <c r="M642" s="1711"/>
      <c r="N642" s="1711"/>
      <c r="O642" s="1711"/>
      <c r="P642" s="1711"/>
      <c r="Q642" s="1711"/>
      <c r="R642" s="1711"/>
      <c r="S642" s="1711"/>
      <c r="T642" s="1711"/>
      <c r="U642" s="1711"/>
      <c r="V642" s="1711"/>
      <c r="W642" s="1711"/>
      <c r="X642" s="1711"/>
      <c r="Y642" s="1711"/>
      <c r="Z642" s="1711"/>
      <c r="AA642" s="1711"/>
      <c r="AB642" s="1711"/>
      <c r="AC642" s="1711"/>
      <c r="AD642" s="1711"/>
      <c r="AE642" s="1711"/>
      <c r="AF642" s="1711"/>
      <c r="AG642" s="1711"/>
      <c r="AH642" s="1711"/>
      <c r="AI642" s="160"/>
      <c r="AJ642" s="4"/>
      <c r="AK642" s="4"/>
      <c r="AL642" s="4"/>
      <c r="AM642" s="4"/>
      <c r="AN642" s="79"/>
      <c r="AR642" s="41"/>
    </row>
    <row r="643" spans="1:60" ht="13.7" customHeight="1">
      <c r="A643" s="4"/>
      <c r="B643" s="1711"/>
      <c r="C643" s="1711"/>
      <c r="D643" s="1711"/>
      <c r="E643" s="1711"/>
      <c r="F643" s="1711"/>
      <c r="G643" s="1711"/>
      <c r="H643" s="1711"/>
      <c r="I643" s="1711"/>
      <c r="J643" s="1711"/>
      <c r="K643" s="1711"/>
      <c r="L643" s="1711"/>
      <c r="M643" s="1711"/>
      <c r="N643" s="1711"/>
      <c r="O643" s="1711"/>
      <c r="P643" s="1711"/>
      <c r="Q643" s="1711"/>
      <c r="R643" s="1711"/>
      <c r="S643" s="1711"/>
      <c r="T643" s="1711"/>
      <c r="U643" s="1711"/>
      <c r="V643" s="1711"/>
      <c r="W643" s="1711"/>
      <c r="X643" s="1711"/>
      <c r="Y643" s="1711"/>
      <c r="Z643" s="1711"/>
      <c r="AA643" s="1711"/>
      <c r="AB643" s="1711"/>
      <c r="AC643" s="1711"/>
      <c r="AD643" s="1711"/>
      <c r="AE643" s="1711"/>
      <c r="AF643" s="1711"/>
      <c r="AG643" s="1711"/>
      <c r="AH643" s="1711"/>
      <c r="AI643" s="160"/>
      <c r="AJ643" s="4"/>
      <c r="AK643" s="4"/>
      <c r="AL643" s="4"/>
      <c r="AM643" s="4"/>
      <c r="AN643" s="79"/>
    </row>
    <row r="644" spans="1:60" ht="13.7" customHeight="1">
      <c r="A644" s="4"/>
      <c r="B644" s="1711"/>
      <c r="C644" s="1711"/>
      <c r="D644" s="1711"/>
      <c r="E644" s="1711"/>
      <c r="F644" s="1711"/>
      <c r="G644" s="1711"/>
      <c r="H644" s="1711"/>
      <c r="I644" s="1711"/>
      <c r="J644" s="1711"/>
      <c r="K644" s="1711"/>
      <c r="L644" s="1711"/>
      <c r="M644" s="1711"/>
      <c r="N644" s="1711"/>
      <c r="O644" s="1711"/>
      <c r="P644" s="1711"/>
      <c r="Q644" s="1711"/>
      <c r="R644" s="1711"/>
      <c r="S644" s="1711"/>
      <c r="T644" s="1711"/>
      <c r="U644" s="1711"/>
      <c r="V644" s="1711"/>
      <c r="W644" s="1711"/>
      <c r="X644" s="1711"/>
      <c r="Y644" s="1711"/>
      <c r="Z644" s="1711"/>
      <c r="AA644" s="1711"/>
      <c r="AB644" s="1711"/>
      <c r="AC644" s="1711"/>
      <c r="AD644" s="1711"/>
      <c r="AE644" s="1711"/>
      <c r="AF644" s="1711"/>
      <c r="AG644" s="1711"/>
      <c r="AH644" s="1711"/>
      <c r="AI644" s="160"/>
      <c r="AJ644" s="4"/>
      <c r="AK644" s="4"/>
      <c r="AL644" s="4"/>
      <c r="AM644" s="4"/>
      <c r="AN644" s="79"/>
    </row>
    <row r="645" spans="1:60" ht="13.7" customHeight="1">
      <c r="A645" s="4"/>
      <c r="B645" s="1711"/>
      <c r="C645" s="1711"/>
      <c r="D645" s="1711"/>
      <c r="E645" s="1711"/>
      <c r="F645" s="1711"/>
      <c r="G645" s="1711"/>
      <c r="H645" s="1711"/>
      <c r="I645" s="1711"/>
      <c r="J645" s="1711"/>
      <c r="K645" s="1711"/>
      <c r="L645" s="1711"/>
      <c r="M645" s="1711"/>
      <c r="N645" s="1711"/>
      <c r="O645" s="1711"/>
      <c r="P645" s="1711"/>
      <c r="Q645" s="1711"/>
      <c r="R645" s="1711"/>
      <c r="S645" s="1711"/>
      <c r="T645" s="1711"/>
      <c r="U645" s="1711"/>
      <c r="V645" s="1711"/>
      <c r="W645" s="1711"/>
      <c r="X645" s="1711"/>
      <c r="Y645" s="1711"/>
      <c r="Z645" s="1711"/>
      <c r="AA645" s="1711"/>
      <c r="AB645" s="1711"/>
      <c r="AC645" s="1711"/>
      <c r="AD645" s="1711"/>
      <c r="AE645" s="1711"/>
      <c r="AF645" s="1711"/>
      <c r="AG645" s="1711"/>
      <c r="AH645" s="1711"/>
      <c r="AI645" s="160"/>
      <c r="AJ645" s="4"/>
      <c r="AK645" s="4"/>
      <c r="AL645" s="4"/>
      <c r="AM645" s="4"/>
      <c r="AN645" s="79"/>
    </row>
    <row r="646" spans="1:60" ht="13.7" customHeight="1">
      <c r="A646" s="4"/>
      <c r="B646" s="1711"/>
      <c r="C646" s="1711"/>
      <c r="D646" s="1711"/>
      <c r="E646" s="1711"/>
      <c r="F646" s="1711"/>
      <c r="G646" s="1711"/>
      <c r="H646" s="1711"/>
      <c r="I646" s="1711"/>
      <c r="J646" s="1711"/>
      <c r="K646" s="1711"/>
      <c r="L646" s="1711"/>
      <c r="M646" s="1711"/>
      <c r="N646" s="1711"/>
      <c r="O646" s="1711"/>
      <c r="P646" s="1711"/>
      <c r="Q646" s="1711"/>
      <c r="R646" s="1711"/>
      <c r="S646" s="1711"/>
      <c r="T646" s="1711"/>
      <c r="U646" s="1711"/>
      <c r="V646" s="1711"/>
      <c r="W646" s="1711"/>
      <c r="X646" s="1711"/>
      <c r="Y646" s="1711"/>
      <c r="Z646" s="1711"/>
      <c r="AA646" s="1711"/>
      <c r="AB646" s="1711"/>
      <c r="AC646" s="1711"/>
      <c r="AD646" s="1711"/>
      <c r="AE646" s="1711"/>
      <c r="AF646" s="1711"/>
      <c r="AG646" s="1711"/>
      <c r="AH646" s="1711"/>
      <c r="AI646" s="160"/>
      <c r="AJ646" s="4"/>
      <c r="AK646" s="4"/>
      <c r="AL646" s="4"/>
      <c r="AM646" s="4"/>
      <c r="AN646" s="79"/>
    </row>
    <row r="647" spans="1:60" ht="13.7" customHeight="1">
      <c r="A647" s="4"/>
      <c r="B647" s="1711"/>
      <c r="C647" s="1711"/>
      <c r="D647" s="1711"/>
      <c r="E647" s="1711"/>
      <c r="F647" s="1711"/>
      <c r="G647" s="1711"/>
      <c r="H647" s="1711"/>
      <c r="I647" s="1711"/>
      <c r="J647" s="1711"/>
      <c r="K647" s="1711"/>
      <c r="L647" s="1711"/>
      <c r="M647" s="1711"/>
      <c r="N647" s="1711"/>
      <c r="O647" s="1711"/>
      <c r="P647" s="1711"/>
      <c r="Q647" s="1711"/>
      <c r="R647" s="1711"/>
      <c r="S647" s="1711"/>
      <c r="T647" s="1711"/>
      <c r="U647" s="1711"/>
      <c r="V647" s="1711"/>
      <c r="W647" s="1711"/>
      <c r="X647" s="1711"/>
      <c r="Y647" s="1711"/>
      <c r="Z647" s="1711"/>
      <c r="AA647" s="1711"/>
      <c r="AB647" s="1711"/>
      <c r="AC647" s="1711"/>
      <c r="AD647" s="1711"/>
      <c r="AE647" s="1711"/>
      <c r="AF647" s="1711"/>
      <c r="AG647" s="1711"/>
      <c r="AH647" s="1711"/>
      <c r="AI647" s="160"/>
      <c r="AJ647" s="4"/>
      <c r="AK647" s="4"/>
      <c r="AL647" s="4"/>
      <c r="AM647" s="4"/>
      <c r="AN647" s="79"/>
    </row>
    <row r="648" spans="1:60">
      <c r="A648" s="4"/>
      <c r="B648" s="1711"/>
      <c r="C648" s="1711"/>
      <c r="D648" s="1711"/>
      <c r="E648" s="1711"/>
      <c r="F648" s="1711"/>
      <c r="G648" s="1711"/>
      <c r="H648" s="1711"/>
      <c r="I648" s="1711"/>
      <c r="J648" s="1711"/>
      <c r="K648" s="1711"/>
      <c r="L648" s="1711"/>
      <c r="M648" s="1711"/>
      <c r="N648" s="1711"/>
      <c r="O648" s="1711"/>
      <c r="P648" s="1711"/>
      <c r="Q648" s="1711"/>
      <c r="R648" s="1711"/>
      <c r="S648" s="1711"/>
      <c r="T648" s="1711"/>
      <c r="U648" s="1711"/>
      <c r="V648" s="1711"/>
      <c r="W648" s="1711"/>
      <c r="X648" s="1711"/>
      <c r="Y648" s="1711"/>
      <c r="Z648" s="1711"/>
      <c r="AA648" s="1711"/>
      <c r="AB648" s="1711"/>
      <c r="AC648" s="1711"/>
      <c r="AD648" s="1711"/>
      <c r="AE648" s="1711"/>
      <c r="AF648" s="1711"/>
      <c r="AG648" s="1711"/>
      <c r="AH648" s="1711"/>
      <c r="AI648" s="160"/>
      <c r="AJ648" s="4"/>
      <c r="AK648" s="4"/>
      <c r="AL648" s="4"/>
      <c r="AM648" s="4"/>
      <c r="AN648" s="79"/>
    </row>
    <row r="649" spans="1:60">
      <c r="A649" s="4"/>
      <c r="B649" s="1711"/>
      <c r="C649" s="1711"/>
      <c r="D649" s="1711"/>
      <c r="E649" s="1711"/>
      <c r="F649" s="1711"/>
      <c r="G649" s="1711"/>
      <c r="H649" s="1711"/>
      <c r="I649" s="1711"/>
      <c r="J649" s="1711"/>
      <c r="K649" s="1711"/>
      <c r="L649" s="1711"/>
      <c r="M649" s="1711"/>
      <c r="N649" s="1711"/>
      <c r="O649" s="1711"/>
      <c r="P649" s="1711"/>
      <c r="Q649" s="1711"/>
      <c r="R649" s="1711"/>
      <c r="S649" s="1711"/>
      <c r="T649" s="1711"/>
      <c r="U649" s="1711"/>
      <c r="V649" s="1711"/>
      <c r="W649" s="1711"/>
      <c r="X649" s="1711"/>
      <c r="Y649" s="1711"/>
      <c r="Z649" s="1711"/>
      <c r="AA649" s="1711"/>
      <c r="AB649" s="1711"/>
      <c r="AC649" s="1711"/>
      <c r="AD649" s="1711"/>
      <c r="AE649" s="1711"/>
      <c r="AF649" s="1711"/>
      <c r="AG649" s="1711"/>
      <c r="AH649" s="1711"/>
      <c r="AI649" s="160"/>
      <c r="AJ649" s="4"/>
      <c r="AK649" s="4"/>
      <c r="AL649" s="4"/>
      <c r="AM649" s="4"/>
      <c r="AN649" s="79"/>
    </row>
    <row r="650" spans="1:60">
      <c r="A650" s="4"/>
      <c r="B650" s="1711"/>
      <c r="C650" s="1711"/>
      <c r="D650" s="1711"/>
      <c r="E650" s="1711"/>
      <c r="F650" s="1711"/>
      <c r="G650" s="1711"/>
      <c r="H650" s="1711"/>
      <c r="I650" s="1711"/>
      <c r="J650" s="1711"/>
      <c r="K650" s="1711"/>
      <c r="L650" s="1711"/>
      <c r="M650" s="1711"/>
      <c r="N650" s="1711"/>
      <c r="O650" s="1711"/>
      <c r="P650" s="1711"/>
      <c r="Q650" s="1711"/>
      <c r="R650" s="1711"/>
      <c r="S650" s="1711"/>
      <c r="T650" s="1711"/>
      <c r="U650" s="1711"/>
      <c r="V650" s="1711"/>
      <c r="W650" s="1711"/>
      <c r="X650" s="1711"/>
      <c r="Y650" s="1711"/>
      <c r="Z650" s="1711"/>
      <c r="AA650" s="1711"/>
      <c r="AB650" s="1711"/>
      <c r="AC650" s="1711"/>
      <c r="AD650" s="1711"/>
      <c r="AE650" s="1711"/>
      <c r="AF650" s="1711"/>
      <c r="AG650" s="1711"/>
      <c r="AH650" s="1711"/>
      <c r="AI650" s="160"/>
      <c r="AJ650" s="4"/>
      <c r="AK650" s="4"/>
      <c r="AL650" s="4"/>
      <c r="AM650" s="4"/>
      <c r="AN650" s="79"/>
    </row>
    <row r="651" spans="1:60">
      <c r="A651" s="4"/>
      <c r="B651" s="1711"/>
      <c r="C651" s="1711"/>
      <c r="D651" s="1711"/>
      <c r="E651" s="1711"/>
      <c r="F651" s="1711"/>
      <c r="G651" s="1711"/>
      <c r="H651" s="1711"/>
      <c r="I651" s="1711"/>
      <c r="J651" s="1711"/>
      <c r="K651" s="1711"/>
      <c r="L651" s="1711"/>
      <c r="M651" s="1711"/>
      <c r="N651" s="1711"/>
      <c r="O651" s="1711"/>
      <c r="P651" s="1711"/>
      <c r="Q651" s="1711"/>
      <c r="R651" s="1711"/>
      <c r="S651" s="1711"/>
      <c r="T651" s="1711"/>
      <c r="U651" s="1711"/>
      <c r="V651" s="1711"/>
      <c r="W651" s="1711"/>
      <c r="X651" s="1711"/>
      <c r="Y651" s="1711"/>
      <c r="Z651" s="1711"/>
      <c r="AA651" s="1711"/>
      <c r="AB651" s="1711"/>
      <c r="AC651" s="1711"/>
      <c r="AD651" s="1711"/>
      <c r="AE651" s="1711"/>
      <c r="AF651" s="1711"/>
      <c r="AG651" s="1711"/>
      <c r="AH651" s="1711"/>
      <c r="AI651" s="160"/>
      <c r="AJ651" s="4"/>
      <c r="AK651" s="4"/>
      <c r="AL651" s="4"/>
      <c r="AM651" s="4"/>
      <c r="AN651" s="79"/>
    </row>
    <row r="652" spans="1:60" s="641" customFormat="1" ht="12.6" customHeight="1">
      <c r="A652" s="4"/>
      <c r="B652" s="1711"/>
      <c r="C652" s="1711"/>
      <c r="D652" s="1711"/>
      <c r="E652" s="1711"/>
      <c r="F652" s="1711"/>
      <c r="G652" s="1711"/>
      <c r="H652" s="1711"/>
      <c r="I652" s="1711"/>
      <c r="J652" s="1711"/>
      <c r="K652" s="1711"/>
      <c r="L652" s="1711"/>
      <c r="M652" s="1711"/>
      <c r="N652" s="1711"/>
      <c r="O652" s="1711"/>
      <c r="P652" s="1711"/>
      <c r="Q652" s="1711"/>
      <c r="R652" s="1711"/>
      <c r="S652" s="1711"/>
      <c r="T652" s="1711"/>
      <c r="U652" s="1711"/>
      <c r="V652" s="1711"/>
      <c r="W652" s="1711"/>
      <c r="X652" s="1711"/>
      <c r="Y652" s="1711"/>
      <c r="Z652" s="1711"/>
      <c r="AA652" s="1711"/>
      <c r="AB652" s="1711"/>
      <c r="AC652" s="1711"/>
      <c r="AD652" s="1711"/>
      <c r="AE652" s="1711"/>
      <c r="AF652" s="1711"/>
      <c r="AG652" s="1711"/>
      <c r="AH652" s="1711"/>
      <c r="AI652" s="160"/>
      <c r="AJ652" s="4"/>
      <c r="AK652" s="4"/>
      <c r="AL652" s="4"/>
      <c r="AM652" s="4"/>
      <c r="AN652" s="675"/>
      <c r="BD652" s="643"/>
      <c r="BE652" s="643"/>
      <c r="BF652" s="643"/>
      <c r="BG652" s="643"/>
      <c r="BH652" s="643"/>
    </row>
    <row r="653" spans="1:60">
      <c r="A653" s="4"/>
      <c r="B653" s="1711"/>
      <c r="C653" s="1711"/>
      <c r="D653" s="1711"/>
      <c r="E653" s="1711"/>
      <c r="F653" s="1711"/>
      <c r="G653" s="1711"/>
      <c r="H653" s="1711"/>
      <c r="I653" s="1711"/>
      <c r="J653" s="1711"/>
      <c r="K653" s="1711"/>
      <c r="L653" s="1711"/>
      <c r="M653" s="1711"/>
      <c r="N653" s="1711"/>
      <c r="O653" s="1711"/>
      <c r="P653" s="1711"/>
      <c r="Q653" s="1711"/>
      <c r="R653" s="1711"/>
      <c r="S653" s="1711"/>
      <c r="T653" s="1711"/>
      <c r="U653" s="1711"/>
      <c r="V653" s="1711"/>
      <c r="W653" s="1711"/>
      <c r="X653" s="1711"/>
      <c r="Y653" s="1711"/>
      <c r="Z653" s="1711"/>
      <c r="AA653" s="1711"/>
      <c r="AB653" s="1711"/>
      <c r="AC653" s="1711"/>
      <c r="AD653" s="1711"/>
      <c r="AE653" s="1711"/>
      <c r="AF653" s="1711"/>
      <c r="AG653" s="1711"/>
      <c r="AH653" s="1711"/>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201">
        <f>IF($C$637="yes",10,0)</f>
        <v>10</v>
      </c>
      <c r="AL655" s="1202"/>
      <c r="AM655" s="1203"/>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36" t="s">
        <v>123</v>
      </c>
      <c r="D660" s="1036"/>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2</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36" t="s">
        <v>123</v>
      </c>
      <c r="D665" s="1036"/>
      <c r="E665" s="183" t="s">
        <v>196</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2</v>
      </c>
      <c r="AP665" s="642" t="s">
        <v>319</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36" t="s">
        <v>107</v>
      </c>
      <c r="D669" s="1036"/>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36" t="s">
        <v>123</v>
      </c>
      <c r="D673" s="1036"/>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36" t="s">
        <v>123</v>
      </c>
      <c r="D675" s="1036"/>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36" t="s">
        <v>123</v>
      </c>
      <c r="D680" s="1036"/>
      <c r="E680" s="183" t="s">
        <v>279</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36" t="s">
        <v>123</v>
      </c>
      <c r="D683" s="1036"/>
      <c r="E683" s="183" t="s">
        <v>280</v>
      </c>
      <c r="F683" s="1711" t="s">
        <v>2315</v>
      </c>
      <c r="G683" s="1711"/>
      <c r="H683" s="1711"/>
      <c r="I683" s="1711"/>
      <c r="J683" s="1711"/>
      <c r="K683" s="1711"/>
      <c r="L683" s="1711"/>
      <c r="M683" s="1711"/>
      <c r="N683" s="1711"/>
      <c r="O683" s="1711"/>
      <c r="P683" s="1711"/>
      <c r="Q683" s="1711"/>
      <c r="R683" s="1711"/>
      <c r="S683" s="1711"/>
      <c r="T683" s="1711"/>
      <c r="U683" s="1711"/>
      <c r="V683" s="1711"/>
      <c r="W683" s="1711"/>
      <c r="X683" s="1711"/>
      <c r="Y683" s="1711"/>
      <c r="Z683" s="1711"/>
      <c r="AA683" s="1711"/>
      <c r="AB683" s="1711"/>
      <c r="AC683" s="1711"/>
      <c r="AD683" s="1711"/>
      <c r="AE683" s="19"/>
      <c r="AF683" s="19"/>
      <c r="AG683" s="3" t="s">
        <v>102</v>
      </c>
      <c r="AH683" s="19"/>
      <c r="AI683" s="19"/>
      <c r="AJ683" s="4"/>
      <c r="AK683" s="4"/>
      <c r="AL683" s="4"/>
      <c r="AM683" s="4"/>
      <c r="AN683" s="79"/>
      <c r="AO683" s="21"/>
    </row>
    <row r="684" spans="1:41">
      <c r="A684" s="4"/>
      <c r="B684" s="19"/>
      <c r="C684" s="19"/>
      <c r="D684" s="19"/>
      <c r="E684" s="19"/>
      <c r="F684" s="1711"/>
      <c r="G684" s="1711"/>
      <c r="H684" s="1711"/>
      <c r="I684" s="1711"/>
      <c r="J684" s="1711"/>
      <c r="K684" s="1711"/>
      <c r="L684" s="1711"/>
      <c r="M684" s="1711"/>
      <c r="N684" s="1711"/>
      <c r="O684" s="1711"/>
      <c r="P684" s="1711"/>
      <c r="Q684" s="1711"/>
      <c r="R684" s="1711"/>
      <c r="S684" s="1711"/>
      <c r="T684" s="1711"/>
      <c r="U684" s="1711"/>
      <c r="V684" s="1711"/>
      <c r="W684" s="1711"/>
      <c r="X684" s="1711"/>
      <c r="Y684" s="1711"/>
      <c r="Z684" s="1711"/>
      <c r="AA684" s="1711"/>
      <c r="AB684" s="1711"/>
      <c r="AC684" s="1711"/>
      <c r="AD684" s="1711"/>
      <c r="AE684" s="19"/>
      <c r="AF684" s="19"/>
      <c r="AG684" s="19"/>
      <c r="AH684" s="19"/>
      <c r="AI684" s="19"/>
      <c r="AJ684" s="4"/>
      <c r="AK684" s="4"/>
      <c r="AL684" s="4"/>
      <c r="AM684" s="4"/>
      <c r="AN684" s="79"/>
      <c r="AO684" s="21"/>
    </row>
    <row r="685" spans="1:41" ht="0.75" customHeight="1">
      <c r="A685" s="4"/>
      <c r="B685" s="19"/>
      <c r="C685" s="19"/>
      <c r="D685" s="19"/>
      <c r="E685" s="19"/>
      <c r="F685" s="1711"/>
      <c r="G685" s="1711"/>
      <c r="H685" s="1711"/>
      <c r="I685" s="1711"/>
      <c r="J685" s="1711"/>
      <c r="K685" s="1711"/>
      <c r="L685" s="1711"/>
      <c r="M685" s="1711"/>
      <c r="N685" s="1711"/>
      <c r="O685" s="1711"/>
      <c r="P685" s="1711"/>
      <c r="Q685" s="1711"/>
      <c r="R685" s="1711"/>
      <c r="S685" s="1711"/>
      <c r="T685" s="1711"/>
      <c r="U685" s="1711"/>
      <c r="V685" s="1711"/>
      <c r="W685" s="1711"/>
      <c r="X685" s="1711"/>
      <c r="Y685" s="1711"/>
      <c r="Z685" s="1711"/>
      <c r="AA685" s="1711"/>
      <c r="AB685" s="1711"/>
      <c r="AC685" s="1711"/>
      <c r="AD685" s="1711"/>
      <c r="AE685" s="19"/>
      <c r="AF685" s="19"/>
      <c r="AG685" s="19"/>
      <c r="AH685" s="19"/>
      <c r="AI685" s="19"/>
      <c r="AJ685" s="4"/>
      <c r="AK685" s="4"/>
      <c r="AL685" s="4"/>
      <c r="AM685" s="4"/>
      <c r="AN685" s="79"/>
      <c r="AO685" s="21"/>
    </row>
    <row r="686" spans="1:41" ht="12.75" customHeight="1">
      <c r="A686" s="4"/>
      <c r="B686" s="19"/>
      <c r="C686" s="19"/>
      <c r="D686" s="19"/>
      <c r="F686" s="1711"/>
      <c r="G686" s="1711"/>
      <c r="H686" s="1711"/>
      <c r="I686" s="1711"/>
      <c r="J686" s="1711"/>
      <c r="K686" s="1711"/>
      <c r="L686" s="1711"/>
      <c r="M686" s="1711"/>
      <c r="N686" s="1711"/>
      <c r="O686" s="1711"/>
      <c r="P686" s="1711"/>
      <c r="Q686" s="1711"/>
      <c r="R686" s="1711"/>
      <c r="S686" s="1711"/>
      <c r="T686" s="1711"/>
      <c r="U686" s="1711"/>
      <c r="V686" s="1711"/>
      <c r="W686" s="1711"/>
      <c r="X686" s="1711"/>
      <c r="Y686" s="1711"/>
      <c r="Z686" s="1711"/>
      <c r="AA686" s="1711"/>
      <c r="AB686" s="1711"/>
      <c r="AC686" s="1711"/>
      <c r="AD686" s="1711"/>
      <c r="AE686" s="27"/>
      <c r="AF686" s="27"/>
      <c r="AG686" s="19"/>
      <c r="AH686" s="19"/>
      <c r="AI686" s="19"/>
      <c r="AJ686" s="4"/>
      <c r="AK686" s="4"/>
      <c r="AL686" s="4"/>
      <c r="AM686" s="4"/>
      <c r="AN686" s="79"/>
      <c r="AO686" s="21"/>
    </row>
    <row r="687" spans="1:41" ht="7.5" customHeight="1">
      <c r="A687" s="4"/>
      <c r="B687" s="19"/>
      <c r="C687" s="19"/>
      <c r="D687" s="19"/>
      <c r="E687" s="19"/>
      <c r="F687" s="1711"/>
      <c r="G687" s="1711"/>
      <c r="H687" s="1711"/>
      <c r="I687" s="1711"/>
      <c r="J687" s="1711"/>
      <c r="K687" s="1711"/>
      <c r="L687" s="1711"/>
      <c r="M687" s="1711"/>
      <c r="N687" s="1711"/>
      <c r="O687" s="1711"/>
      <c r="P687" s="1711"/>
      <c r="Q687" s="1711"/>
      <c r="R687" s="1711"/>
      <c r="S687" s="1711"/>
      <c r="T687" s="1711"/>
      <c r="U687" s="1711"/>
      <c r="V687" s="1711"/>
      <c r="W687" s="1711"/>
      <c r="X687" s="1711"/>
      <c r="Y687" s="1711"/>
      <c r="Z687" s="1711"/>
      <c r="AA687" s="1711"/>
      <c r="AB687" s="1711"/>
      <c r="AC687" s="1711"/>
      <c r="AD687" s="1711"/>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201">
        <f>$AO$665</f>
        <v>2</v>
      </c>
      <c r="AL698" s="1202"/>
      <c r="AM698" s="1203"/>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16" t="s">
        <v>720</v>
      </c>
      <c r="B701" s="1816"/>
      <c r="C701" s="1816"/>
      <c r="D701" s="1816"/>
      <c r="E701" s="1816"/>
      <c r="F701" s="1816"/>
      <c r="G701" s="1816"/>
      <c r="H701" s="1816"/>
      <c r="I701" s="1816"/>
      <c r="J701" s="1816"/>
      <c r="K701" s="1816"/>
      <c r="L701" s="1816"/>
      <c r="M701" s="1816"/>
      <c r="N701" s="1816"/>
      <c r="O701" s="1816"/>
      <c r="P701" s="1816"/>
      <c r="Q701" s="1816"/>
      <c r="R701" s="1816"/>
      <c r="S701" s="1816"/>
      <c r="T701" s="1816"/>
      <c r="U701" s="1816"/>
      <c r="V701" s="1816"/>
      <c r="W701" s="1816"/>
      <c r="X701" s="1816"/>
      <c r="Y701" s="1816"/>
      <c r="Z701" s="1816"/>
      <c r="AA701" s="1816"/>
      <c r="AB701" s="1816"/>
      <c r="AC701" s="1816"/>
      <c r="AD701" s="1816"/>
      <c r="AE701" s="1816"/>
      <c r="AF701" s="1816"/>
      <c r="AG701" s="1816"/>
      <c r="AH701" s="1816"/>
      <c r="AI701" s="1816"/>
      <c r="AJ701" s="1816"/>
      <c r="AK701" s="1816"/>
      <c r="AL701" s="1816"/>
      <c r="AM701" s="1816"/>
      <c r="AO701" s="204"/>
      <c r="AP701" s="204"/>
      <c r="AQ701" s="204"/>
    </row>
    <row r="702" spans="1:60">
      <c r="A702" s="1817"/>
      <c r="B702" s="1817"/>
      <c r="C702" s="1817"/>
      <c r="D702" s="1817"/>
      <c r="E702" s="1817"/>
      <c r="F702" s="1817"/>
      <c r="G702" s="1817"/>
      <c r="H702" s="1817"/>
      <c r="I702" s="1817"/>
      <c r="J702" s="1817"/>
      <c r="K702" s="1817"/>
      <c r="L702" s="1817"/>
      <c r="M702" s="1817"/>
      <c r="N702" s="1817"/>
      <c r="O702" s="1817"/>
      <c r="P702" s="1817"/>
      <c r="Q702" s="1817"/>
      <c r="R702" s="1817"/>
      <c r="S702" s="1817"/>
      <c r="T702" s="1817"/>
      <c r="U702" s="1817"/>
      <c r="V702" s="1817"/>
      <c r="W702" s="1817"/>
      <c r="X702" s="1817"/>
      <c r="Y702" s="1817"/>
      <c r="Z702" s="1817"/>
      <c r="AA702" s="1817"/>
      <c r="AB702" s="1817"/>
      <c r="AC702" s="1817"/>
      <c r="AD702" s="1817"/>
      <c r="AE702" s="1817"/>
      <c r="AF702" s="1817"/>
      <c r="AG702" s="1817"/>
      <c r="AH702" s="1817"/>
      <c r="AI702" s="1817"/>
      <c r="AJ702" s="1817"/>
      <c r="AK702" s="1817"/>
      <c r="AL702" s="1817"/>
      <c r="AM702" s="1817"/>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093" t="s">
        <v>1917</v>
      </c>
      <c r="B704" s="1093"/>
      <c r="C704" s="1093"/>
      <c r="D704" s="1093"/>
      <c r="E704" s="1093"/>
      <c r="F704" s="1093"/>
      <c r="G704" s="1093"/>
      <c r="H704" s="1093"/>
      <c r="I704" s="1093"/>
      <c r="J704" s="1093"/>
      <c r="K704" s="1093"/>
      <c r="L704" s="1093"/>
      <c r="M704" s="1093"/>
      <c r="N704" s="1093"/>
      <c r="O704" s="1093"/>
      <c r="P704" s="1093"/>
      <c r="Q704" s="1093"/>
      <c r="R704" s="1093"/>
      <c r="S704" s="1093"/>
      <c r="T704" s="1093"/>
      <c r="U704" s="1093"/>
      <c r="V704" s="1093"/>
      <c r="W704" s="1093"/>
      <c r="X704" s="1093"/>
      <c r="Y704" s="1093"/>
      <c r="Z704" s="1093"/>
      <c r="AA704" s="1093"/>
      <c r="AB704" s="1093"/>
      <c r="AC704" s="1093"/>
      <c r="AD704" s="1093"/>
      <c r="AE704" s="1093"/>
      <c r="AF704" s="1093"/>
      <c r="AG704" s="1093"/>
      <c r="AH704" s="1093"/>
      <c r="AI704" s="1093"/>
      <c r="AJ704" s="1093"/>
      <c r="AK704" s="1093"/>
      <c r="AL704" s="1093"/>
      <c r="AM704" s="1093"/>
      <c r="AO704" s="204">
        <f>IF(T713&gt;15,15,T713)</f>
        <v>15</v>
      </c>
      <c r="AP704" s="204"/>
      <c r="AQ704" s="204"/>
    </row>
    <row r="705" spans="1:43">
      <c r="A705" s="1093" t="s">
        <v>1918</v>
      </c>
      <c r="B705" s="1093"/>
      <c r="C705" s="1093"/>
      <c r="D705" s="1093"/>
      <c r="E705" s="1093"/>
      <c r="F705" s="1093"/>
      <c r="G705" s="1093"/>
      <c r="H705" s="1093"/>
      <c r="I705" s="1093"/>
      <c r="J705" s="1093"/>
      <c r="K705" s="1093"/>
      <c r="L705" s="1093"/>
      <c r="M705" s="1093"/>
      <c r="N705" s="1093"/>
      <c r="O705" s="1093"/>
      <c r="P705" s="1093"/>
      <c r="Q705" s="1093"/>
      <c r="R705" s="1093"/>
      <c r="S705" s="1093"/>
      <c r="T705" s="1093"/>
      <c r="U705" s="1093"/>
      <c r="V705" s="1093"/>
      <c r="W705" s="1093"/>
      <c r="X705" s="1093"/>
      <c r="Y705" s="1093"/>
      <c r="Z705" s="1093"/>
      <c r="AA705" s="1093"/>
      <c r="AB705" s="1093"/>
      <c r="AC705" s="1093"/>
      <c r="AD705" s="1093"/>
      <c r="AE705" s="1093"/>
      <c r="AF705" s="1093"/>
      <c r="AG705" s="1093"/>
      <c r="AH705" s="1093"/>
      <c r="AI705" s="1093"/>
      <c r="AJ705" s="1093"/>
      <c r="AK705" s="1093"/>
      <c r="AL705" s="1093"/>
      <c r="AM705" s="1093"/>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476" t="s">
        <v>233</v>
      </c>
      <c r="U706" s="1471"/>
      <c r="V706" s="1471"/>
      <c r="W706" s="1471"/>
      <c r="X706" s="1471"/>
      <c r="Y706" s="1472"/>
      <c r="Z706" s="1476" t="s">
        <v>232</v>
      </c>
      <c r="AA706" s="1471"/>
      <c r="AB706" s="1471"/>
      <c r="AC706" s="1471"/>
      <c r="AD706" s="1471"/>
      <c r="AE706" s="1472"/>
      <c r="AF706" s="1476" t="s">
        <v>234</v>
      </c>
      <c r="AG706" s="1471"/>
      <c r="AH706" s="1471"/>
      <c r="AI706" s="1471"/>
      <c r="AJ706" s="1471"/>
      <c r="AK706" s="1472"/>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464"/>
      <c r="U707" s="1465"/>
      <c r="V707" s="1465"/>
      <c r="W707" s="1465"/>
      <c r="X707" s="1465"/>
      <c r="Y707" s="1466"/>
      <c r="Z707" s="1464"/>
      <c r="AA707" s="1465"/>
      <c r="AB707" s="1465"/>
      <c r="AC707" s="1465"/>
      <c r="AD707" s="1465"/>
      <c r="AE707" s="1466"/>
      <c r="AF707" s="1464"/>
      <c r="AG707" s="1465"/>
      <c r="AH707" s="1465"/>
      <c r="AI707" s="1465"/>
      <c r="AJ707" s="1465"/>
      <c r="AK707" s="1466"/>
      <c r="AL707" s="775"/>
      <c r="AM707" s="20"/>
    </row>
    <row r="708" spans="1:43">
      <c r="A708" s="591" t="s">
        <v>651</v>
      </c>
      <c r="B708" s="1821" t="s">
        <v>269</v>
      </c>
      <c r="C708" s="1821"/>
      <c r="D708" s="1821"/>
      <c r="E708" s="1821"/>
      <c r="F708" s="1821"/>
      <c r="G708" s="1821"/>
      <c r="H708" s="1821"/>
      <c r="I708" s="1821"/>
      <c r="J708" s="1821"/>
      <c r="K708" s="1821"/>
      <c r="L708" s="1821"/>
      <c r="M708" s="1821"/>
      <c r="N708" s="1821"/>
      <c r="O708" s="1821"/>
      <c r="P708" s="1821"/>
      <c r="Q708" s="1821"/>
      <c r="R708" s="1821"/>
      <c r="S708" s="1822"/>
      <c r="T708" s="1670">
        <f>SUM(T709:Y710)</f>
        <v>10</v>
      </c>
      <c r="U708" s="1670"/>
      <c r="V708" s="1670"/>
      <c r="W708" s="1670"/>
      <c r="X708" s="1670"/>
      <c r="Y708" s="1670"/>
      <c r="Z708" s="1435">
        <v>10</v>
      </c>
      <c r="AA708" s="1435"/>
      <c r="AB708" s="1435"/>
      <c r="AC708" s="1435"/>
      <c r="AD708" s="1435"/>
      <c r="AE708" s="1435"/>
      <c r="AF708" s="1435">
        <f>IF(T708&gt;Z708,Z708,T708)</f>
        <v>10</v>
      </c>
      <c r="AG708" s="1435"/>
      <c r="AH708" s="1435"/>
      <c r="AI708" s="1435"/>
      <c r="AJ708" s="1435"/>
      <c r="AK708" s="1435"/>
      <c r="AL708" s="775"/>
      <c r="AM708" s="20"/>
      <c r="AO708" s="4">
        <f>IF(T717&gt;50,50,T717)</f>
        <v>50</v>
      </c>
    </row>
    <row r="709" spans="1:43">
      <c r="A709" s="611"/>
      <c r="B709" s="612"/>
      <c r="C709" s="617"/>
      <c r="D709" s="304" t="s">
        <v>209</v>
      </c>
      <c r="E709" s="1818" t="s">
        <v>235</v>
      </c>
      <c r="F709" s="1818"/>
      <c r="G709" s="1818"/>
      <c r="H709" s="1818"/>
      <c r="I709" s="1818"/>
      <c r="J709" s="1818"/>
      <c r="K709" s="1818"/>
      <c r="L709" s="1818"/>
      <c r="M709" s="1818"/>
      <c r="N709" s="1818"/>
      <c r="O709" s="1818"/>
      <c r="P709" s="1818"/>
      <c r="Q709" s="1818"/>
      <c r="R709" s="1818"/>
      <c r="S709" s="1819"/>
      <c r="T709" s="1820">
        <f>AJ31</f>
        <v>7</v>
      </c>
      <c r="U709" s="1820"/>
      <c r="V709" s="1820"/>
      <c r="W709" s="1820"/>
      <c r="X709" s="1820"/>
      <c r="Y709" s="1820"/>
      <c r="Z709" s="1669">
        <v>7</v>
      </c>
      <c r="AA709" s="1669"/>
      <c r="AB709" s="1669"/>
      <c r="AC709" s="1669"/>
      <c r="AD709" s="1669"/>
      <c r="AE709" s="1669"/>
      <c r="AF709" s="1797"/>
      <c r="AG709" s="1797"/>
      <c r="AH709" s="1797"/>
      <c r="AI709" s="1797"/>
      <c r="AJ709" s="1797"/>
      <c r="AK709" s="1797"/>
      <c r="AL709" s="775"/>
      <c r="AM709" s="20"/>
    </row>
    <row r="710" spans="1:43">
      <c r="A710" s="613"/>
      <c r="B710" s="612"/>
      <c r="C710" s="612"/>
      <c r="D710" s="304" t="s">
        <v>427</v>
      </c>
      <c r="E710" s="1818" t="s">
        <v>236</v>
      </c>
      <c r="F710" s="1818"/>
      <c r="G710" s="1818"/>
      <c r="H710" s="1818"/>
      <c r="I710" s="1818"/>
      <c r="J710" s="1818"/>
      <c r="K710" s="1818"/>
      <c r="L710" s="1818"/>
      <c r="M710" s="1818"/>
      <c r="N710" s="1818"/>
      <c r="O710" s="1818"/>
      <c r="P710" s="1818"/>
      <c r="Q710" s="1818"/>
      <c r="R710" s="1818"/>
      <c r="S710" s="1819"/>
      <c r="T710" s="1820">
        <f>AJ47</f>
        <v>3</v>
      </c>
      <c r="U710" s="1820"/>
      <c r="V710" s="1820"/>
      <c r="W710" s="1820"/>
      <c r="X710" s="1820"/>
      <c r="Y710" s="1820"/>
      <c r="Z710" s="1669">
        <v>3</v>
      </c>
      <c r="AA710" s="1669"/>
      <c r="AB710" s="1669"/>
      <c r="AC710" s="1669"/>
      <c r="AD710" s="1669"/>
      <c r="AE710" s="1669"/>
      <c r="AF710" s="1797"/>
      <c r="AG710" s="1797"/>
      <c r="AH710" s="1797"/>
      <c r="AI710" s="1797"/>
      <c r="AJ710" s="1797"/>
      <c r="AK710" s="1797"/>
      <c r="AL710" s="775"/>
      <c r="AM710" s="20"/>
    </row>
    <row r="711" spans="1:43">
      <c r="A711" s="591" t="s">
        <v>8</v>
      </c>
      <c r="B711" s="1821" t="s">
        <v>270</v>
      </c>
      <c r="C711" s="1821"/>
      <c r="D711" s="1821"/>
      <c r="E711" s="1821"/>
      <c r="F711" s="1821"/>
      <c r="G711" s="1821"/>
      <c r="H711" s="1821"/>
      <c r="I711" s="1821"/>
      <c r="J711" s="1821"/>
      <c r="K711" s="1821"/>
      <c r="L711" s="1821"/>
      <c r="M711" s="1821"/>
      <c r="N711" s="1821"/>
      <c r="O711" s="1821"/>
      <c r="P711" s="1821"/>
      <c r="Q711" s="1821"/>
      <c r="R711" s="1821"/>
      <c r="S711" s="1822"/>
      <c r="T711" s="1670">
        <f>AK68</f>
        <v>10</v>
      </c>
      <c r="U711" s="1670"/>
      <c r="V711" s="1670"/>
      <c r="W711" s="1670"/>
      <c r="X711" s="1670"/>
      <c r="Y711" s="1670"/>
      <c r="Z711" s="1435">
        <v>10</v>
      </c>
      <c r="AA711" s="1435"/>
      <c r="AB711" s="1435"/>
      <c r="AC711" s="1435"/>
      <c r="AD711" s="1435"/>
      <c r="AE711" s="1435"/>
      <c r="AF711" s="1435">
        <f>IF(T711&gt;Z711,Z711,T711)</f>
        <v>10</v>
      </c>
      <c r="AG711" s="1435"/>
      <c r="AH711" s="1435"/>
      <c r="AI711" s="1435"/>
      <c r="AJ711" s="1435"/>
      <c r="AK711" s="1435"/>
      <c r="AL711" s="775"/>
      <c r="AM711" s="20"/>
    </row>
    <row r="712" spans="1:43">
      <c r="A712" s="591" t="s">
        <v>118</v>
      </c>
      <c r="B712" s="1821" t="s">
        <v>271</v>
      </c>
      <c r="C712" s="1821"/>
      <c r="D712" s="1821"/>
      <c r="E712" s="1821"/>
      <c r="F712" s="1821"/>
      <c r="G712" s="1821"/>
      <c r="H712" s="1821"/>
      <c r="I712" s="1821"/>
      <c r="J712" s="1821"/>
      <c r="K712" s="1821"/>
      <c r="L712" s="1821"/>
      <c r="M712" s="1821"/>
      <c r="N712" s="1821"/>
      <c r="O712" s="1821"/>
      <c r="P712" s="1821"/>
      <c r="Q712" s="1821"/>
      <c r="R712" s="1821"/>
      <c r="S712" s="1822"/>
      <c r="T712" s="1670">
        <f>AO703</f>
        <v>25</v>
      </c>
      <c r="U712" s="1670">
        <f>IF(AND(AND(A713&gt;15,15+A714),A714&gt;10,A713+10),A712,0)</f>
        <v>0</v>
      </c>
      <c r="V712" s="1670">
        <f>IF(AND(AND(B713&gt;15,15+B714),B714&gt;10,B713+10),#REF!,0)</f>
        <v>0</v>
      </c>
      <c r="W712" s="1670">
        <f>IF(AND(AND(C713&gt;15,15+C714),C714&gt;10,C713+10),B712,0)</f>
        <v>0</v>
      </c>
      <c r="X712" s="1670" t="e">
        <f>IF(AND(AND(D713&gt;15,15+D714),D714&gt;10,D713+10),D712,0)</f>
        <v>#VALUE!</v>
      </c>
      <c r="Y712" s="1670" t="e">
        <f>IF(AND(AND(E713&gt;15,15+E714),E714&gt;10,E713+10),E712,0)</f>
        <v>#VALUE!</v>
      </c>
      <c r="Z712" s="1435">
        <v>25</v>
      </c>
      <c r="AA712" s="1435"/>
      <c r="AB712" s="1435"/>
      <c r="AC712" s="1435"/>
      <c r="AD712" s="1435"/>
      <c r="AE712" s="1435"/>
      <c r="AF712" s="1435">
        <f>IF(T712&gt;Z712,Z712,T712)</f>
        <v>25</v>
      </c>
      <c r="AG712" s="1435"/>
      <c r="AH712" s="1435"/>
      <c r="AI712" s="1435"/>
      <c r="AJ712" s="1435"/>
      <c r="AK712" s="1435"/>
      <c r="AL712" s="775"/>
      <c r="AM712" s="20"/>
    </row>
    <row r="713" spans="1:43">
      <c r="A713" s="591"/>
      <c r="B713" s="612"/>
      <c r="C713" s="612"/>
      <c r="D713" s="304" t="s">
        <v>1459</v>
      </c>
      <c r="E713" s="1818" t="s">
        <v>293</v>
      </c>
      <c r="F713" s="1818"/>
      <c r="G713" s="1818"/>
      <c r="H713" s="1818"/>
      <c r="I713" s="1818"/>
      <c r="J713" s="1818"/>
      <c r="K713" s="1818"/>
      <c r="L713" s="1818"/>
      <c r="M713" s="1818"/>
      <c r="N713" s="1818"/>
      <c r="O713" s="1818"/>
      <c r="P713" s="1818"/>
      <c r="Q713" s="1818"/>
      <c r="R713" s="1818"/>
      <c r="S713" s="1819"/>
      <c r="T713" s="1820">
        <f>AK293</f>
        <v>31</v>
      </c>
      <c r="U713" s="1820"/>
      <c r="V713" s="1820"/>
      <c r="W713" s="1820"/>
      <c r="X713" s="1820"/>
      <c r="Y713" s="1820"/>
      <c r="Z713" s="1669">
        <v>15</v>
      </c>
      <c r="AA713" s="1669"/>
      <c r="AB713" s="1669"/>
      <c r="AC713" s="1669"/>
      <c r="AD713" s="1669"/>
      <c r="AE713" s="1669"/>
      <c r="AF713" s="1797"/>
      <c r="AG713" s="1797"/>
      <c r="AH713" s="1797"/>
      <c r="AI713" s="1797"/>
      <c r="AJ713" s="1797"/>
      <c r="AK713" s="1797"/>
      <c r="AL713" s="775"/>
      <c r="AM713" s="20"/>
    </row>
    <row r="714" spans="1:43">
      <c r="A714" s="614"/>
      <c r="B714" s="90"/>
      <c r="C714" s="90"/>
      <c r="D714" s="615" t="s">
        <v>1460</v>
      </c>
      <c r="E714" s="1818" t="s">
        <v>294</v>
      </c>
      <c r="F714" s="1818"/>
      <c r="G714" s="1818"/>
      <c r="H714" s="1818"/>
      <c r="I714" s="1818"/>
      <c r="J714" s="1818"/>
      <c r="K714" s="1818"/>
      <c r="L714" s="1818"/>
      <c r="M714" s="1818"/>
      <c r="N714" s="1818"/>
      <c r="O714" s="1818"/>
      <c r="P714" s="1818"/>
      <c r="Q714" s="1818"/>
      <c r="R714" s="1818"/>
      <c r="S714" s="1819"/>
      <c r="T714" s="1820">
        <f>AK484</f>
        <v>10</v>
      </c>
      <c r="U714" s="1820"/>
      <c r="V714" s="1820"/>
      <c r="W714" s="1820"/>
      <c r="X714" s="1820"/>
      <c r="Y714" s="1820"/>
      <c r="Z714" s="1669">
        <v>10</v>
      </c>
      <c r="AA714" s="1669"/>
      <c r="AB714" s="1669"/>
      <c r="AC714" s="1669"/>
      <c r="AD714" s="1669"/>
      <c r="AE714" s="1669"/>
      <c r="AF714" s="1797"/>
      <c r="AG714" s="1797"/>
      <c r="AH714" s="1797"/>
      <c r="AI714" s="1797"/>
      <c r="AJ714" s="1797"/>
      <c r="AK714" s="1797"/>
      <c r="AL714" s="775"/>
      <c r="AM714" s="20"/>
    </row>
    <row r="715" spans="1:43" hidden="1">
      <c r="A715" s="591" t="s">
        <v>121</v>
      </c>
      <c r="B715" s="1821" t="s">
        <v>538</v>
      </c>
      <c r="C715" s="1821"/>
      <c r="D715" s="1821"/>
      <c r="E715" s="1821"/>
      <c r="F715" s="1821"/>
      <c r="G715" s="1821"/>
      <c r="H715" s="1821"/>
      <c r="I715" s="1821"/>
      <c r="J715" s="1821"/>
      <c r="K715" s="1821"/>
      <c r="L715" s="1821"/>
      <c r="M715" s="1821"/>
      <c r="N715" s="1821"/>
      <c r="O715" s="1821"/>
      <c r="P715" s="1821"/>
      <c r="Q715" s="1821"/>
      <c r="R715" s="1821"/>
      <c r="S715" s="1822"/>
      <c r="T715" s="1670"/>
      <c r="U715" s="1670"/>
      <c r="V715" s="1670"/>
      <c r="W715" s="1670"/>
      <c r="X715" s="1670"/>
      <c r="Y715" s="1670"/>
      <c r="Z715" s="1435"/>
      <c r="AA715" s="1435"/>
      <c r="AB715" s="1435"/>
      <c r="AC715" s="1435"/>
      <c r="AD715" s="1435"/>
      <c r="AE715" s="1435"/>
      <c r="AF715" s="1435"/>
      <c r="AG715" s="1435"/>
      <c r="AH715" s="1435"/>
      <c r="AI715" s="1435"/>
      <c r="AJ715" s="1435"/>
      <c r="AK715" s="1435"/>
      <c r="AL715" s="775"/>
      <c r="AM715" s="20"/>
    </row>
    <row r="716" spans="1:43">
      <c r="A716" s="591" t="s">
        <v>121</v>
      </c>
      <c r="B716" s="1821" t="s">
        <v>539</v>
      </c>
      <c r="C716" s="1821"/>
      <c r="D716" s="1821"/>
      <c r="E716" s="1821"/>
      <c r="F716" s="1821"/>
      <c r="G716" s="1821"/>
      <c r="H716" s="1821"/>
      <c r="I716" s="1821"/>
      <c r="J716" s="1821"/>
      <c r="K716" s="1821"/>
      <c r="L716" s="1821"/>
      <c r="M716" s="1821"/>
      <c r="N716" s="1821"/>
      <c r="O716" s="1821"/>
      <c r="P716" s="1821"/>
      <c r="Q716" s="1821"/>
      <c r="R716" s="1821"/>
      <c r="S716" s="1822"/>
      <c r="T716" s="1836">
        <f>IF(SUM(T717:Y718)&gt;52,52,SUM(T717:Y718))</f>
        <v>52</v>
      </c>
      <c r="U716" s="1832"/>
      <c r="V716" s="1832"/>
      <c r="W716" s="1832"/>
      <c r="X716" s="1832"/>
      <c r="Y716" s="1832"/>
      <c r="Z716" s="1832">
        <v>52</v>
      </c>
      <c r="AA716" s="1832"/>
      <c r="AB716" s="1832"/>
      <c r="AC716" s="1832"/>
      <c r="AD716" s="1832"/>
      <c r="AE716" s="1832"/>
      <c r="AF716" s="1832">
        <f>$AO$708+$T$718</f>
        <v>52</v>
      </c>
      <c r="AG716" s="1832"/>
      <c r="AH716" s="1832"/>
      <c r="AI716" s="1832"/>
      <c r="AJ716" s="1832"/>
      <c r="AK716" s="1832"/>
      <c r="AL716" s="775"/>
      <c r="AM716" s="20"/>
    </row>
    <row r="717" spans="1:43">
      <c r="A717" s="616"/>
      <c r="B717" s="618"/>
      <c r="C717" s="618"/>
      <c r="D717" s="619" t="s">
        <v>2180</v>
      </c>
      <c r="E717" s="1818" t="s">
        <v>182</v>
      </c>
      <c r="F717" s="1818"/>
      <c r="G717" s="1818"/>
      <c r="H717" s="1818"/>
      <c r="I717" s="1818"/>
      <c r="J717" s="1818"/>
      <c r="K717" s="1818"/>
      <c r="L717" s="1818"/>
      <c r="M717" s="1818"/>
      <c r="N717" s="1818"/>
      <c r="O717" s="1818"/>
      <c r="P717" s="1818"/>
      <c r="Q717" s="1818"/>
      <c r="R717" s="1818"/>
      <c r="S717" s="1819"/>
      <c r="T717" s="1829">
        <f>AC602</f>
        <v>102.5</v>
      </c>
      <c r="U717" s="1830"/>
      <c r="V717" s="1830"/>
      <c r="W717" s="1830"/>
      <c r="X717" s="1830"/>
      <c r="Y717" s="1831"/>
      <c r="Z717" s="1829">
        <v>50</v>
      </c>
      <c r="AA717" s="1830"/>
      <c r="AB717" s="1830"/>
      <c r="AC717" s="1830"/>
      <c r="AD717" s="1830"/>
      <c r="AE717" s="1831"/>
      <c r="AF717" s="1813"/>
      <c r="AG717" s="1814"/>
      <c r="AH717" s="1814"/>
      <c r="AI717" s="1814"/>
      <c r="AJ717" s="1814"/>
      <c r="AK717" s="1815"/>
      <c r="AL717" s="775"/>
      <c r="AM717" s="4"/>
    </row>
    <row r="718" spans="1:43">
      <c r="A718" s="620"/>
      <c r="B718" s="612"/>
      <c r="C718" s="612"/>
      <c r="D718" s="304" t="s">
        <v>2181</v>
      </c>
      <c r="E718" s="1818" t="s">
        <v>268</v>
      </c>
      <c r="F718" s="1818"/>
      <c r="G718" s="1818"/>
      <c r="H718" s="1818"/>
      <c r="I718" s="1818"/>
      <c r="J718" s="1818"/>
      <c r="K718" s="1818"/>
      <c r="L718" s="1818"/>
      <c r="M718" s="1818"/>
      <c r="N718" s="1818"/>
      <c r="O718" s="1818"/>
      <c r="P718" s="1818"/>
      <c r="Q718" s="1818"/>
      <c r="R718" s="1818"/>
      <c r="S718" s="1819"/>
      <c r="T718" s="1826">
        <f>IF(AJ627&gt;0,2,0)</f>
        <v>2</v>
      </c>
      <c r="U718" s="1827"/>
      <c r="V718" s="1827"/>
      <c r="W718" s="1827"/>
      <c r="X718" s="1827"/>
      <c r="Y718" s="1828"/>
      <c r="Z718" s="1201">
        <v>2</v>
      </c>
      <c r="AA718" s="1202"/>
      <c r="AB718" s="1202"/>
      <c r="AC718" s="1202"/>
      <c r="AD718" s="1202"/>
      <c r="AE718" s="1203"/>
      <c r="AF718" s="1800"/>
      <c r="AG718" s="1801"/>
      <c r="AH718" s="1801"/>
      <c r="AI718" s="1801"/>
      <c r="AJ718" s="1801"/>
      <c r="AK718" s="1802"/>
      <c r="AL718" s="775"/>
      <c r="AM718" s="4"/>
    </row>
    <row r="719" spans="1:43">
      <c r="A719" s="616" t="s">
        <v>122</v>
      </c>
      <c r="B719" s="1821" t="s">
        <v>540</v>
      </c>
      <c r="C719" s="1821"/>
      <c r="D719" s="1821"/>
      <c r="E719" s="1821"/>
      <c r="F719" s="1821"/>
      <c r="G719" s="1821"/>
      <c r="H719" s="1821"/>
      <c r="I719" s="1821"/>
      <c r="J719" s="1821"/>
      <c r="K719" s="1821"/>
      <c r="L719" s="1821"/>
      <c r="M719" s="1821"/>
      <c r="N719" s="1821"/>
      <c r="O719" s="1821"/>
      <c r="P719" s="1821"/>
      <c r="Q719" s="1821"/>
      <c r="R719" s="1821"/>
      <c r="S719" s="1822"/>
      <c r="T719" s="1670">
        <f>AK655</f>
        <v>10</v>
      </c>
      <c r="U719" s="1670"/>
      <c r="V719" s="1670"/>
      <c r="W719" s="1670"/>
      <c r="X719" s="1670"/>
      <c r="Y719" s="1670"/>
      <c r="Z719" s="1435">
        <v>10</v>
      </c>
      <c r="AA719" s="1435"/>
      <c r="AB719" s="1435"/>
      <c r="AC719" s="1435"/>
      <c r="AD719" s="1435"/>
      <c r="AE719" s="1435"/>
      <c r="AF719" s="1298">
        <f>IF(T719&gt;Z719,Z719,T719)</f>
        <v>10</v>
      </c>
      <c r="AG719" s="1299"/>
      <c r="AH719" s="1299"/>
      <c r="AI719" s="1299"/>
      <c r="AJ719" s="1299"/>
      <c r="AK719" s="1300"/>
      <c r="AL719" s="775"/>
      <c r="AM719" s="20"/>
    </row>
    <row r="720" spans="1:43">
      <c r="A720" s="616" t="s">
        <v>124</v>
      </c>
      <c r="B720" s="1821" t="s">
        <v>983</v>
      </c>
      <c r="C720" s="1821"/>
      <c r="D720" s="1821"/>
      <c r="E720" s="1821"/>
      <c r="F720" s="1821"/>
      <c r="G720" s="1821"/>
      <c r="H720" s="1821"/>
      <c r="I720" s="1821"/>
      <c r="J720" s="1821"/>
      <c r="K720" s="1821"/>
      <c r="L720" s="1821"/>
      <c r="M720" s="1821"/>
      <c r="N720" s="1821"/>
      <c r="O720" s="1821"/>
      <c r="P720" s="1821"/>
      <c r="Q720" s="1821"/>
      <c r="R720" s="1821"/>
      <c r="S720" s="1822"/>
      <c r="T720" s="1837">
        <f>IF(AK698&gt;2,2,AK698)</f>
        <v>2</v>
      </c>
      <c r="U720" s="1838"/>
      <c r="V720" s="1838"/>
      <c r="W720" s="1838"/>
      <c r="X720" s="1838"/>
      <c r="Y720" s="1839"/>
      <c r="Z720" s="1298">
        <v>2</v>
      </c>
      <c r="AA720" s="1299"/>
      <c r="AB720" s="1299"/>
      <c r="AC720" s="1299"/>
      <c r="AD720" s="1299"/>
      <c r="AE720" s="1300"/>
      <c r="AF720" s="1298">
        <f>IF(T720&gt;Z720,Z720,T720)</f>
        <v>2</v>
      </c>
      <c r="AG720" s="1798"/>
      <c r="AH720" s="1798"/>
      <c r="AI720" s="1798"/>
      <c r="AJ720" s="1798"/>
      <c r="AK720" s="1799"/>
      <c r="AL720" s="3"/>
      <c r="AM720" s="20"/>
    </row>
    <row r="721" spans="1:39">
      <c r="A721" s="1911" t="s">
        <v>296</v>
      </c>
      <c r="B721" s="1821"/>
      <c r="C721" s="1821"/>
      <c r="D721" s="1821"/>
      <c r="E721" s="1821"/>
      <c r="F721" s="1821"/>
      <c r="G721" s="1821"/>
      <c r="H721" s="1821"/>
      <c r="I721" s="1821"/>
      <c r="J721" s="1821"/>
      <c r="K721" s="1821"/>
      <c r="L721" s="1821"/>
      <c r="M721" s="1821"/>
      <c r="N721" s="1821"/>
      <c r="O721" s="1821"/>
      <c r="P721" s="1821"/>
      <c r="Q721" s="1821"/>
      <c r="R721" s="1821"/>
      <c r="S721" s="1822"/>
      <c r="T721" s="1029"/>
      <c r="U721" s="1029"/>
      <c r="V721" s="1029"/>
      <c r="W721" s="1029"/>
      <c r="X721" s="1029"/>
      <c r="Y721" s="1029"/>
      <c r="Z721" s="1669" t="s">
        <v>295</v>
      </c>
      <c r="AA721" s="1669"/>
      <c r="AB721" s="1669"/>
      <c r="AC721" s="1669"/>
      <c r="AD721" s="1669"/>
      <c r="AE721" s="1669"/>
      <c r="AF721" s="1298">
        <f>IF(T721&gt;0,T721,0)</f>
        <v>0</v>
      </c>
      <c r="AG721" s="1299"/>
      <c r="AH721" s="1299"/>
      <c r="AI721" s="1299"/>
      <c r="AJ721" s="1299"/>
      <c r="AK721" s="1300"/>
      <c r="AL721" s="18"/>
      <c r="AM721" s="20"/>
    </row>
    <row r="722" spans="1:39" ht="15.75">
      <c r="A722" s="1903" t="s">
        <v>719</v>
      </c>
      <c r="B722" s="1904"/>
      <c r="C722" s="1904"/>
      <c r="D722" s="1904"/>
      <c r="E722" s="1904"/>
      <c r="F722" s="1904"/>
      <c r="G722" s="1904"/>
      <c r="H722" s="1904"/>
      <c r="I722" s="1904"/>
      <c r="J722" s="1904"/>
      <c r="K722" s="1904"/>
      <c r="L722" s="1904"/>
      <c r="M722" s="1904"/>
      <c r="N722" s="1904"/>
      <c r="O722" s="1904"/>
      <c r="P722" s="1904"/>
      <c r="Q722" s="1904"/>
      <c r="R722" s="1904"/>
      <c r="S722" s="1904"/>
      <c r="T722" s="1904"/>
      <c r="U722" s="1904"/>
      <c r="V722" s="1904"/>
      <c r="W722" s="1904"/>
      <c r="X722" s="1904"/>
      <c r="Y722" s="1904"/>
      <c r="Z722" s="1904"/>
      <c r="AA722" s="1904"/>
      <c r="AB722" s="1904"/>
      <c r="AC722" s="1904"/>
      <c r="AD722" s="1904"/>
      <c r="AE722" s="1905"/>
      <c r="AF722" s="1789">
        <f>SUM(AF708:AK720)-AF721</f>
        <v>109</v>
      </c>
      <c r="AG722" s="1790"/>
      <c r="AH722" s="1790"/>
      <c r="AI722" s="1790"/>
      <c r="AJ722" s="1790"/>
      <c r="AK722" s="1791"/>
      <c r="AL722" s="776"/>
      <c r="AM722" s="4"/>
    </row>
    <row r="723" spans="1:39" ht="12.6" customHeight="1">
      <c r="A723" s="1906"/>
      <c r="B723" s="1907"/>
      <c r="C723" s="1907"/>
      <c r="D723" s="1907"/>
      <c r="E723" s="1907"/>
      <c r="F723" s="1907"/>
      <c r="G723" s="1907"/>
      <c r="H723" s="1907"/>
      <c r="I723" s="1907"/>
      <c r="J723" s="1907"/>
      <c r="K723" s="1907"/>
      <c r="L723" s="1907"/>
      <c r="M723" s="1907"/>
      <c r="N723" s="1907"/>
      <c r="O723" s="1907"/>
      <c r="P723" s="1907"/>
      <c r="Q723" s="1907"/>
      <c r="R723" s="1907"/>
      <c r="S723" s="1907"/>
      <c r="T723" s="1907"/>
      <c r="U723" s="1907"/>
      <c r="V723" s="1907"/>
      <c r="W723" s="1907"/>
      <c r="X723" s="1907"/>
      <c r="Y723" s="1907"/>
      <c r="Z723" s="1907"/>
      <c r="AA723" s="1907"/>
      <c r="AB723" s="1907"/>
      <c r="AC723" s="1907"/>
      <c r="AD723" s="1907"/>
      <c r="AE723" s="1908"/>
      <c r="AF723" s="1792"/>
      <c r="AG723" s="1793"/>
      <c r="AH723" s="1793"/>
      <c r="AI723" s="1793"/>
      <c r="AJ723" s="1793"/>
      <c r="AK723" s="1794"/>
      <c r="AL723" s="776"/>
      <c r="AM723" s="4"/>
    </row>
    <row r="724" spans="1:39" ht="56.25" customHeight="1">
      <c r="A724" s="1318" t="s">
        <v>7</v>
      </c>
      <c r="B724" s="1318"/>
      <c r="C724" s="1318"/>
      <c r="D724" s="1318"/>
      <c r="E724" s="1318"/>
      <c r="F724" s="1318"/>
      <c r="G724" s="1318"/>
      <c r="H724" s="1318"/>
      <c r="I724" s="1318"/>
      <c r="J724" s="1318"/>
      <c r="K724" s="1318"/>
      <c r="L724" s="1318"/>
      <c r="M724" s="1318"/>
      <c r="N724" s="1318"/>
      <c r="O724" s="1318"/>
      <c r="P724" s="1318"/>
      <c r="Q724" s="1318"/>
      <c r="R724" s="1318"/>
      <c r="S724" s="1318"/>
      <c r="T724" s="1318"/>
      <c r="U724" s="1318"/>
      <c r="V724" s="1318"/>
      <c r="W724" s="1318"/>
      <c r="X724" s="1318"/>
      <c r="Y724" s="1318"/>
      <c r="Z724" s="1318"/>
      <c r="AA724" s="1318"/>
      <c r="AB724" s="1318"/>
      <c r="AC724" s="1318"/>
      <c r="AD724" s="1318"/>
      <c r="AE724" s="1318"/>
      <c r="AF724" s="1318"/>
      <c r="AG724" s="1318"/>
      <c r="AH724" s="1318"/>
      <c r="AI724" s="1318"/>
      <c r="AJ724" s="1318"/>
      <c r="AK724" s="1318"/>
      <c r="AL724" s="1318"/>
      <c r="AM724" s="1893"/>
    </row>
    <row r="725" spans="1:39" ht="12.6" customHeight="1">
      <c r="A725" s="1318"/>
      <c r="B725" s="1318"/>
      <c r="C725" s="1318"/>
      <c r="D725" s="1318"/>
      <c r="E725" s="1318"/>
      <c r="F725" s="1318"/>
      <c r="G725" s="1318"/>
      <c r="H725" s="1318"/>
      <c r="I725" s="1318"/>
      <c r="J725" s="1318"/>
      <c r="K725" s="1318"/>
      <c r="L725" s="1318"/>
      <c r="M725" s="1318"/>
      <c r="N725" s="1318"/>
      <c r="O725" s="1318"/>
      <c r="P725" s="1318"/>
      <c r="Q725" s="1318"/>
      <c r="R725" s="1318"/>
      <c r="S725" s="1318"/>
      <c r="T725" s="1318"/>
      <c r="U725" s="1318"/>
      <c r="V725" s="1318"/>
      <c r="W725" s="1318"/>
      <c r="X725" s="1318"/>
      <c r="Y725" s="1318"/>
      <c r="Z725" s="1318"/>
      <c r="AA725" s="1318"/>
      <c r="AB725" s="1318"/>
      <c r="AC725" s="1318"/>
      <c r="AD725" s="1318"/>
      <c r="AE725" s="1318"/>
      <c r="AF725" s="1318"/>
      <c r="AG725" s="1318"/>
      <c r="AH725" s="1318"/>
      <c r="AI725" s="1318"/>
      <c r="AJ725" s="1318"/>
      <c r="AK725" s="1318"/>
      <c r="AL725" s="1318"/>
      <c r="AM725" s="1893"/>
    </row>
    <row r="726" spans="1:39" ht="12.6"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6"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33" t="s">
        <v>2009</v>
      </c>
      <c r="B1" s="1933"/>
      <c r="C1" s="1933"/>
      <c r="D1" s="1933"/>
      <c r="E1" s="1933"/>
      <c r="F1" s="1933"/>
      <c r="G1" s="1933"/>
      <c r="H1" s="1933"/>
      <c r="I1" s="1933"/>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c r="AL1" s="1933"/>
      <c r="AM1" s="1933"/>
      <c r="AN1" s="1933"/>
      <c r="AO1" s="1933"/>
      <c r="AP1" s="1933"/>
      <c r="AQ1" s="1933"/>
    </row>
    <row r="2" spans="1:57" ht="15" customHeight="1">
      <c r="A2" s="1933"/>
      <c r="B2" s="1933"/>
      <c r="C2" s="1933"/>
      <c r="D2" s="1933"/>
      <c r="E2" s="1933"/>
      <c r="F2" s="1933"/>
      <c r="G2" s="1933"/>
      <c r="H2" s="1933"/>
      <c r="I2" s="1933"/>
      <c r="J2" s="1933"/>
      <c r="K2" s="1933"/>
      <c r="L2" s="1933"/>
      <c r="M2" s="1933"/>
      <c r="N2" s="1933"/>
      <c r="O2" s="1933"/>
      <c r="P2" s="1933"/>
      <c r="Q2" s="1933"/>
      <c r="R2" s="1933"/>
      <c r="S2" s="1933"/>
      <c r="T2" s="1933"/>
      <c r="U2" s="1933"/>
      <c r="V2" s="1933"/>
      <c r="W2" s="1933"/>
      <c r="X2" s="1933"/>
      <c r="Y2" s="1933"/>
      <c r="Z2" s="1933"/>
      <c r="AA2" s="1933"/>
      <c r="AB2" s="1933"/>
      <c r="AC2" s="1933"/>
      <c r="AD2" s="1933"/>
      <c r="AE2" s="1933"/>
      <c r="AF2" s="1933"/>
      <c r="AG2" s="1933"/>
      <c r="AH2" s="1933"/>
      <c r="AI2" s="1933"/>
      <c r="AJ2" s="1933"/>
      <c r="AK2" s="1933"/>
      <c r="AL2" s="1933"/>
      <c r="AM2" s="1933"/>
      <c r="AN2" s="1933"/>
      <c r="AO2" s="1933"/>
      <c r="AP2" s="1933"/>
      <c r="AQ2" s="1933"/>
    </row>
    <row r="3" spans="1:57">
      <c r="A3" s="894"/>
      <c r="B3" s="894"/>
      <c r="I3" s="895"/>
      <c r="K3" s="896"/>
    </row>
    <row r="4" spans="1:57" ht="14.25" customHeight="1">
      <c r="A4" s="1922" t="s">
        <v>2010</v>
      </c>
      <c r="B4" s="1922"/>
      <c r="C4" s="1922"/>
      <c r="D4" s="1922"/>
      <c r="E4" s="1922"/>
      <c r="F4" s="1922"/>
      <c r="G4" s="1922"/>
      <c r="H4" s="1922"/>
      <c r="I4" s="1922"/>
      <c r="J4" s="1922"/>
      <c r="K4" s="1922"/>
      <c r="L4" s="1922"/>
      <c r="M4" s="1922"/>
      <c r="N4" s="1922"/>
      <c r="O4" s="1922"/>
      <c r="P4" s="1922"/>
      <c r="Q4" s="1922"/>
      <c r="R4" s="1922"/>
      <c r="S4" s="1922"/>
      <c r="T4" s="1922"/>
      <c r="U4" s="1922"/>
      <c r="V4" s="1922"/>
      <c r="W4" s="1922"/>
      <c r="X4" s="1922"/>
      <c r="Y4" s="1922"/>
      <c r="Z4" s="1922"/>
      <c r="AA4" s="1922"/>
      <c r="AB4" s="1922"/>
      <c r="AC4" s="1922"/>
      <c r="AD4" s="1922"/>
      <c r="AE4" s="1922"/>
      <c r="AF4" s="1922"/>
      <c r="AG4" s="1922"/>
      <c r="AH4" s="1922"/>
      <c r="AI4" s="1922"/>
      <c r="AJ4" s="1922"/>
      <c r="AK4" s="1922"/>
      <c r="AL4" s="1922"/>
      <c r="AM4" s="1922"/>
      <c r="AN4" s="1922"/>
      <c r="AO4" s="1922"/>
      <c r="AP4" s="1922"/>
      <c r="AQ4" s="1922"/>
    </row>
    <row r="5" spans="1:57">
      <c r="A5" s="894"/>
      <c r="B5" s="894"/>
      <c r="I5" s="895"/>
      <c r="K5" s="896"/>
    </row>
    <row r="6" spans="1:57">
      <c r="A6" s="894"/>
      <c r="B6" s="894"/>
      <c r="D6" s="892" t="s">
        <v>2013</v>
      </c>
      <c r="I6" s="895"/>
      <c r="K6" s="896"/>
      <c r="U6" s="1932"/>
      <c r="V6" s="1932"/>
      <c r="W6" s="1932"/>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23"/>
      <c r="Q9" s="1923"/>
      <c r="R9" s="1923"/>
      <c r="S9" s="1923"/>
      <c r="T9" s="1923"/>
    </row>
    <row r="10" spans="1:57">
      <c r="A10" s="894"/>
      <c r="B10" s="894"/>
      <c r="I10" s="895"/>
      <c r="K10" s="896"/>
    </row>
    <row r="11" spans="1:57">
      <c r="A11" s="1922" t="s">
        <v>2016</v>
      </c>
      <c r="B11" s="1922"/>
      <c r="C11" s="1922"/>
      <c r="D11" s="1922"/>
      <c r="E11" s="1922"/>
      <c r="F11" s="1922"/>
      <c r="G11" s="1922"/>
      <c r="H11" s="1922"/>
      <c r="I11" s="1922"/>
      <c r="J11" s="1922"/>
      <c r="K11" s="1922"/>
      <c r="L11" s="1922"/>
      <c r="M11" s="1922"/>
      <c r="N11" s="1922"/>
      <c r="O11" s="1922"/>
      <c r="P11" s="1922"/>
      <c r="Q11" s="1922"/>
      <c r="R11" s="1922"/>
      <c r="S11" s="1922"/>
      <c r="T11" s="1922"/>
      <c r="U11" s="1922"/>
      <c r="V11" s="1922"/>
      <c r="W11" s="1922"/>
      <c r="X11" s="1922"/>
      <c r="Y11" s="1922"/>
      <c r="Z11" s="1922"/>
      <c r="AA11" s="1922"/>
      <c r="AB11" s="1922"/>
      <c r="AC11" s="1922"/>
      <c r="AD11" s="1922"/>
      <c r="AE11" s="1922"/>
      <c r="AF11" s="1922"/>
      <c r="AG11" s="1922"/>
      <c r="AH11" s="1922"/>
      <c r="AI11" s="1922"/>
      <c r="AJ11" s="1922"/>
      <c r="AK11" s="1922"/>
      <c r="AL11" s="1922"/>
      <c r="AM11" s="1922"/>
      <c r="AN11" s="1922"/>
      <c r="AO11" s="1922"/>
      <c r="AP11" s="1922"/>
      <c r="AQ11" s="1922"/>
      <c r="BC11" s="892" t="s">
        <v>107</v>
      </c>
    </row>
    <row r="12" spans="1:57">
      <c r="A12" s="894"/>
      <c r="B12" s="894"/>
      <c r="I12" s="895"/>
      <c r="K12" s="896"/>
      <c r="BC12" s="892" t="s">
        <v>480</v>
      </c>
    </row>
    <row r="13" spans="1:57">
      <c r="A13" s="894"/>
      <c r="B13" s="894"/>
      <c r="D13" s="892" t="s">
        <v>2017</v>
      </c>
      <c r="I13" s="895"/>
      <c r="K13" s="896"/>
      <c r="T13" s="1932"/>
      <c r="U13" s="1932"/>
      <c r="V13" s="1932"/>
    </row>
    <row r="14" spans="1:57">
      <c r="A14" s="894"/>
      <c r="B14" s="894"/>
      <c r="E14" s="892" t="s">
        <v>2024</v>
      </c>
      <c r="I14" s="895"/>
      <c r="K14" s="896"/>
      <c r="N14" s="1920"/>
      <c r="O14" s="1920"/>
      <c r="P14" s="1920"/>
      <c r="Q14" s="1920"/>
      <c r="R14" s="1920"/>
      <c r="S14" s="1920"/>
      <c r="T14" s="1920"/>
      <c r="U14" s="1920"/>
      <c r="V14" s="1920"/>
      <c r="W14" s="1920"/>
      <c r="X14" s="1920"/>
      <c r="Y14" s="1920"/>
      <c r="Z14" s="1920"/>
      <c r="AA14" s="1920"/>
      <c r="AB14" s="1920"/>
      <c r="AC14" s="1920"/>
      <c r="AD14" s="1920"/>
      <c r="AE14" s="1920"/>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'Basis &amp; Credits'!AB55</f>
        <v>2800000</v>
      </c>
    </row>
    <row r="16" spans="1:57">
      <c r="A16" s="894"/>
      <c r="B16" s="894"/>
      <c r="BC16" s="892" t="s">
        <v>2028</v>
      </c>
      <c r="BE16" s="892">
        <f>'Basis &amp; Credits'!T11+'Basis &amp; Credits'!AD11</f>
        <v>38221566</v>
      </c>
    </row>
    <row r="17" spans="1:43">
      <c r="A17" s="894"/>
      <c r="B17" s="894"/>
      <c r="D17" s="892" t="s">
        <v>2019</v>
      </c>
      <c r="I17" s="895"/>
      <c r="K17" s="896"/>
      <c r="U17" s="1921" t="str">
        <f>IF(T13="yes",(BE15/BE16)," ")</f>
        <v xml:space="preserve"> </v>
      </c>
      <c r="V17" s="1921"/>
      <c r="W17" s="1921"/>
      <c r="X17" s="1921"/>
      <c r="Y17" s="1921"/>
    </row>
    <row r="18" spans="1:43">
      <c r="A18" s="894"/>
      <c r="B18" s="894"/>
      <c r="I18" s="895"/>
      <c r="K18" s="896"/>
    </row>
    <row r="19" spans="1:43">
      <c r="A19" s="1922" t="s">
        <v>2021</v>
      </c>
      <c r="B19" s="1922"/>
      <c r="C19" s="1922"/>
      <c r="D19" s="1922"/>
      <c r="E19" s="1922"/>
      <c r="F19" s="1922"/>
      <c r="G19" s="1922"/>
      <c r="H19" s="1922"/>
      <c r="I19" s="1922"/>
      <c r="J19" s="1922"/>
      <c r="K19" s="1922"/>
      <c r="L19" s="1922"/>
      <c r="M19" s="1922"/>
      <c r="N19" s="1922"/>
      <c r="O19" s="1922"/>
      <c r="P19" s="1922"/>
      <c r="Q19" s="1922"/>
      <c r="R19" s="1922"/>
      <c r="S19" s="1922"/>
      <c r="T19" s="1922"/>
      <c r="U19" s="1922"/>
      <c r="V19" s="1922"/>
      <c r="W19" s="1922"/>
      <c r="X19" s="1922"/>
      <c r="Y19" s="1922"/>
      <c r="Z19" s="1922"/>
      <c r="AA19" s="1922"/>
      <c r="AB19" s="1922"/>
      <c r="AC19" s="1922"/>
      <c r="AD19" s="1922"/>
      <c r="AE19" s="1922"/>
      <c r="AF19" s="1922"/>
      <c r="AG19" s="1922"/>
      <c r="AH19" s="1922"/>
      <c r="AI19" s="1922"/>
      <c r="AJ19" s="1922"/>
      <c r="AK19" s="1922"/>
      <c r="AL19" s="1922"/>
      <c r="AM19" s="1922"/>
      <c r="AN19" s="1922"/>
      <c r="AO19" s="1922"/>
      <c r="AP19" s="1922"/>
      <c r="AQ19" s="1922"/>
    </row>
    <row r="20" spans="1:43">
      <c r="C20" s="894"/>
      <c r="D20" s="894"/>
      <c r="K20" s="895"/>
      <c r="M20" s="896"/>
    </row>
    <row r="21" spans="1:43">
      <c r="C21" s="894"/>
      <c r="D21" s="894"/>
      <c r="K21" s="895"/>
      <c r="M21" s="896"/>
    </row>
    <row r="22" spans="1:43">
      <c r="C22" s="897" t="s">
        <v>726</v>
      </c>
      <c r="D22" s="897"/>
      <c r="E22" s="892" t="s">
        <v>2022</v>
      </c>
      <c r="H22" s="898"/>
      <c r="K22" s="892"/>
      <c r="Q22" s="1924">
        <f>ROUND('Basis &amp; Credits'!AB55,0)</f>
        <v>2800000</v>
      </c>
      <c r="R22" s="1924"/>
      <c r="S22" s="1924"/>
      <c r="T22" s="1924"/>
      <c r="U22" s="1924"/>
      <c r="V22" s="1924"/>
      <c r="W22" s="1924"/>
      <c r="X22" s="1924"/>
      <c r="Y22" s="912"/>
    </row>
    <row r="23" spans="1:43">
      <c r="C23" s="894"/>
      <c r="D23" s="894"/>
      <c r="G23" s="899"/>
      <c r="H23" s="899"/>
      <c r="I23" s="900"/>
      <c r="J23" s="900"/>
      <c r="K23" s="899"/>
      <c r="M23" s="893"/>
    </row>
    <row r="24" spans="1:43">
      <c r="C24" s="901"/>
      <c r="D24" s="901"/>
      <c r="E24" s="902"/>
      <c r="J24" s="900"/>
      <c r="K24" s="892"/>
      <c r="L24" s="1931" t="s">
        <v>1999</v>
      </c>
      <c r="M24" s="1931"/>
      <c r="N24" s="1931"/>
      <c r="P24" s="1927" t="s">
        <v>2000</v>
      </c>
      <c r="Q24" s="1927"/>
      <c r="R24" s="1927"/>
      <c r="S24" s="1927"/>
      <c r="T24" s="1927"/>
      <c r="V24" s="1927" t="s">
        <v>2001</v>
      </c>
      <c r="W24" s="1927"/>
      <c r="X24" s="1927"/>
    </row>
    <row r="25" spans="1:43">
      <c r="C25" s="897" t="s">
        <v>189</v>
      </c>
      <c r="D25" s="897"/>
      <c r="E25" s="892" t="s">
        <v>984</v>
      </c>
      <c r="J25" s="900"/>
      <c r="L25" s="1928" t="s">
        <v>2002</v>
      </c>
      <c r="M25" s="1928"/>
      <c r="N25" s="1928"/>
      <c r="P25" s="1928" t="s">
        <v>2003</v>
      </c>
      <c r="Q25" s="1928"/>
      <c r="R25" s="1928"/>
      <c r="S25" s="1928"/>
      <c r="T25" s="1928"/>
      <c r="V25" s="1928" t="s">
        <v>2002</v>
      </c>
      <c r="W25" s="1928"/>
      <c r="X25" s="1928"/>
    </row>
    <row r="26" spans="1:43">
      <c r="C26" s="894"/>
      <c r="D26" s="894"/>
      <c r="E26" s="903" t="s">
        <v>2004</v>
      </c>
      <c r="F26" s="903"/>
      <c r="J26" s="904"/>
      <c r="L26" s="1925">
        <f>Application!BN634</f>
        <v>0</v>
      </c>
      <c r="M26" s="1925"/>
      <c r="N26" s="1925"/>
      <c r="P26" s="1929">
        <v>0.9</v>
      </c>
      <c r="Q26" s="1929"/>
      <c r="R26" s="1929"/>
      <c r="S26" s="1929"/>
      <c r="T26" s="1929"/>
      <c r="V26" s="1929">
        <f>L26*P26</f>
        <v>0</v>
      </c>
      <c r="W26" s="1929"/>
      <c r="X26" s="1929"/>
    </row>
    <row r="27" spans="1:43">
      <c r="C27" s="894"/>
      <c r="D27" s="894"/>
      <c r="E27" s="892" t="s">
        <v>2005</v>
      </c>
      <c r="J27" s="904"/>
      <c r="L27" s="1934">
        <f>Application!BS634</f>
        <v>22</v>
      </c>
      <c r="M27" s="1934">
        <f>Application!BS642+Application!BS651+Application!CX665</f>
        <v>0</v>
      </c>
      <c r="N27" s="1934"/>
      <c r="P27" s="1930">
        <v>1</v>
      </c>
      <c r="Q27" s="1930"/>
      <c r="R27" s="1930"/>
      <c r="S27" s="1930"/>
      <c r="T27" s="1930"/>
      <c r="V27" s="1930">
        <f>L27*P27</f>
        <v>22</v>
      </c>
      <c r="W27" s="1930"/>
      <c r="X27" s="1930"/>
    </row>
    <row r="28" spans="1:43">
      <c r="C28" s="894"/>
      <c r="D28" s="894"/>
      <c r="E28" s="892" t="s">
        <v>2006</v>
      </c>
      <c r="J28" s="904"/>
      <c r="L28" s="1934">
        <f>Application!BX634</f>
        <v>14</v>
      </c>
      <c r="M28" s="1934">
        <f>Application!BX642+Application!BX651+Application!DC665</f>
        <v>0</v>
      </c>
      <c r="N28" s="1934"/>
      <c r="P28" s="1930">
        <v>1.25</v>
      </c>
      <c r="Q28" s="1930"/>
      <c r="R28" s="1930"/>
      <c r="S28" s="1930"/>
      <c r="T28" s="1930"/>
      <c r="V28" s="1930">
        <f>L28*P28</f>
        <v>17.5</v>
      </c>
      <c r="W28" s="1930"/>
      <c r="X28" s="1930"/>
    </row>
    <row r="29" spans="1:43">
      <c r="C29" s="894"/>
      <c r="D29" s="894"/>
      <c r="E29" s="892" t="s">
        <v>2007</v>
      </c>
      <c r="J29" s="904"/>
      <c r="L29" s="1934">
        <f>Application!CC634</f>
        <v>13</v>
      </c>
      <c r="M29" s="1934">
        <f>Application!CC642+Application!CC651+Application!DH665</f>
        <v>0</v>
      </c>
      <c r="N29" s="1934"/>
      <c r="P29" s="1930">
        <v>1.5</v>
      </c>
      <c r="Q29" s="1930"/>
      <c r="R29" s="1930"/>
      <c r="S29" s="1930"/>
      <c r="T29" s="1930"/>
      <c r="V29" s="1930">
        <f>L29*P29</f>
        <v>19.5</v>
      </c>
      <c r="W29" s="1930"/>
      <c r="X29" s="1930"/>
    </row>
    <row r="30" spans="1:43">
      <c r="C30" s="894"/>
      <c r="D30" s="894"/>
      <c r="E30" s="892" t="s">
        <v>2008</v>
      </c>
      <c r="J30" s="904"/>
      <c r="L30" s="1935">
        <f>Application!CH634+Application!CM634</f>
        <v>0</v>
      </c>
      <c r="M30" s="1935"/>
      <c r="N30" s="1935"/>
      <c r="P30" s="1930">
        <v>1.75</v>
      </c>
      <c r="Q30" s="1930"/>
      <c r="R30" s="1930">
        <f>1.75+0.25*0</f>
        <v>1.75</v>
      </c>
      <c r="S30" s="1930"/>
      <c r="T30" s="1930"/>
      <c r="V30" s="1939">
        <f>L30*P30</f>
        <v>0</v>
      </c>
      <c r="W30" s="1939"/>
      <c r="X30" s="1939"/>
    </row>
    <row r="31" spans="1:43">
      <c r="C31" s="894"/>
      <c r="D31" s="894"/>
      <c r="L31" s="1925">
        <f>SUM(L26:N30)</f>
        <v>49</v>
      </c>
      <c r="M31" s="1926"/>
      <c r="N31" s="1926"/>
      <c r="V31" s="1929">
        <f>SUM(V26:X30)</f>
        <v>59</v>
      </c>
      <c r="W31" s="1929"/>
      <c r="X31" s="1929"/>
    </row>
    <row r="32" spans="1:43">
      <c r="C32" s="894"/>
      <c r="D32" s="894"/>
      <c r="K32" s="905"/>
    </row>
    <row r="33" spans="1:27">
      <c r="C33" s="897" t="s">
        <v>190</v>
      </c>
      <c r="D33" s="897"/>
      <c r="E33" s="894" t="s">
        <v>2023</v>
      </c>
      <c r="H33" s="906"/>
      <c r="I33" s="907"/>
      <c r="J33" s="908"/>
      <c r="K33" s="905"/>
      <c r="M33" s="893"/>
      <c r="V33" s="1936">
        <f>IF(V31&gt;0,V31/Q22," ")</f>
        <v>2.1071428571428572E-5</v>
      </c>
      <c r="W33" s="1937"/>
      <c r="X33" s="1937"/>
      <c r="Y33" s="1937"/>
      <c r="Z33" s="1937"/>
      <c r="AA33" s="1938"/>
    </row>
    <row r="34" spans="1:27">
      <c r="K34" s="892"/>
      <c r="M34" s="893"/>
    </row>
    <row r="35" spans="1:27">
      <c r="E35" s="894" t="s">
        <v>2029</v>
      </c>
      <c r="F35" s="894"/>
      <c r="G35" s="894"/>
      <c r="H35" s="894"/>
      <c r="I35" s="894"/>
      <c r="J35" s="894"/>
      <c r="K35" s="894"/>
      <c r="L35" s="894"/>
      <c r="M35" s="914"/>
      <c r="N35" s="894"/>
      <c r="O35" s="894"/>
      <c r="P35" s="894"/>
      <c r="Q35" s="894"/>
      <c r="R35" s="894"/>
      <c r="V35" s="1917">
        <f>IF(V31&gt;0,1/V33," ")</f>
        <v>47457.627118644064</v>
      </c>
      <c r="W35" s="1918"/>
      <c r="X35" s="1918"/>
      <c r="Y35" s="1918"/>
      <c r="Z35" s="1918"/>
      <c r="AA35" s="1919"/>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Daisy Miguel</cp:lastModifiedBy>
  <cp:lastPrinted>2026-04-07T05:54:23Z</cp:lastPrinted>
  <dcterms:created xsi:type="dcterms:W3CDTF">2007-12-27T18:26:28Z</dcterms:created>
  <dcterms:modified xsi:type="dcterms:W3CDTF">2026-04-07T22:15:46Z</dcterms:modified>
</cp:coreProperties>
</file>